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Reorder List" sheetId="3" state="visible" r:id="rId3"/>
    <sheet xmlns:r="http://schemas.openxmlformats.org/officeDocument/2006/relationships" name="Items" sheetId="4" state="visible" r:id="rId4"/>
    <sheet xmlns:r="http://schemas.openxmlformats.org/officeDocument/2006/relationships" name="Stock Log" sheetId="5" state="visible" r:id="rId5"/>
    <sheet xmlns:r="http://schemas.openxmlformats.org/officeDocument/2006/relationships" name="Purchase Orders" sheetId="6" state="visible" r:id="rId6"/>
    <sheet xmlns:r="http://schemas.openxmlformats.org/officeDocument/2006/relationships" name="Suppliers" sheetId="7" state="visible" r:id="rId7"/>
    <sheet xmlns:r="http://schemas.openxmlformats.org/officeDocument/2006/relationships" name="Daily Stock" sheetId="8" state="visible" r:id="rId8"/>
  </sheets>
  <definedNames>
    <definedName name="AsOf">Settings!$B$5</definedName>
    <definedName name="Win">Settings!$B$6</definedName>
    <definedName name="DefSafety">Settings!$B$7</definedName>
    <definedName name="Review">Settings!$B$8</definedName>
    <definedName name="OverDays">Settings!$B$9</definedName>
    <definedName name="LDate">'Stock Log'!$A$5:$A$2004</definedName>
    <definedName name="LSku">'Stock Log'!$B$5:$B$2004</definedName>
    <definedName name="LType">'Stock Log'!$C$5:$C$2004</definedName>
    <definedName name="LQty">'Stock Log'!$D$5:$D$2004</definedName>
    <definedName name="LPO">'Stock Log'!$E$5:$E$2004</definedName>
    <definedName name="LSigned">'Stock Log'!$G$5:$G$2004</definedName>
    <definedName name="ItemSku">Items!$A$6:$A$105</definedName>
    <definedName name="ItemName">Items!$B$6:$B$105</definedName>
    <definedName name="ItemSup">Items!$C$6:$C$105</definedName>
    <definedName name="ItemCost">Items!$D$6:$D$105</definedName>
    <definedName name="ItemActive">Items!$I$6:$I$105</definedName>
    <definedName name="ItemLead">Items!$J$6:$J$105</definedName>
    <definedName name="ItemStatus">Items!$X$6:$X$105</definedName>
    <definedName name="ItemSugg">Items!$Y$6:$Y$105</definedName>
    <definedName name="ItemOVal">Items!$Z$6:$Z$105</definedName>
    <definedName name="ItemSVal">Items!$AA$6:$AA$105</definedName>
    <definedName name="ItemExcess">Items!$AB$6:$AB$105</definedName>
    <definedName name="ItemKey">Items!$AC$6:$AC$105</definedName>
    <definedName name="PSku">'Purchase Orders'!$B$5:$B$154</definedName>
    <definedName name="POut">'Purchase Orders'!$L$5:$L$154</definedName>
    <definedName name="PStatus">'Purchase Orders'!$M$5:$M$154</definedName>
    <definedName name="PVal">'Purchase Orders'!$O$5:$O$154</definedName>
    <definedName name="PSup">'Purchase Orders'!$I$5:$I$154</definedName>
    <definedName name="SupName">Suppliers!$A$5:$A$34</definedName>
    <definedName name="SupLead">Suppliers!$B$5:$B$34</definedName>
    <definedName name="_xlnm.Print_Area" localSheetId="0">'Start Here'!$A$1:$B$19</definedName>
    <definedName name="_xlnm.Print_Area" localSheetId="1">'Settings'!$A$1:$B$11</definedName>
    <definedName name="_xlnm.Print_Area" localSheetId="2">'Reorder List'!$A$1:$L$46</definedName>
    <definedName name="_xlnm._FilterDatabase" localSheetId="3" hidden="1">'Items'!$A$5:$AD$105</definedName>
    <definedName name="_xlnm.Print_Titles" localSheetId="3">'Items'!$5:$5</definedName>
    <definedName name="_xlnm.Print_Area" localSheetId="3">'Items'!$A$1:$AD$105</definedName>
    <definedName name="_xlnm._FilterDatabase" localSheetId="4" hidden="1">'Stock Log'!$A$4:$H$2004</definedName>
    <definedName name="_xlnm.Print_Titles" localSheetId="4">'Stock Log'!$4:$4</definedName>
    <definedName name="_xlnm.Print_Area" localSheetId="4">'Stock Log'!$A$1:$H$2004</definedName>
    <definedName name="_xlnm._FilterDatabase" localSheetId="5" hidden="1">'Purchase Orders'!$A$4:$O$154</definedName>
    <definedName name="_xlnm.Print_Titles" localSheetId="5">'Purchase Orders'!$4:$4</definedName>
    <definedName name="_xlnm.Print_Area" localSheetId="5">'Purchase Orders'!$A$1:$O$154</definedName>
    <definedName name="_xlnm.Print_Area" localSheetId="6">'Suppliers'!$A$1:$H$34</definedName>
    <definedName name="_xlnm.Print_Titles" localSheetId="7">'Daily Stock'!$4:$4</definedName>
    <definedName name="_xlnm.Print_Area" localSheetId="7">'Daily Stock'!$A$1:$BN$105</definedName>
  </definedNames>
  <calcPr calcId="124519" fullCalcOnLoad="1"/>
</workbook>
</file>

<file path=xl/styles.xml><?xml version="1.0" encoding="utf-8"?>
<styleSheet xmlns="http://schemas.openxmlformats.org/spreadsheetml/2006/main">
  <numFmts count="9">
    <numFmt numFmtId="164" formatCode="yyyy-mm-dd"/>
    <numFmt numFmtId="165" formatCode="mmm d, yyyy"/>
    <numFmt numFmtId="166" formatCode="mmm d, yyyy;;&quot;&quot;"/>
    <numFmt numFmtId="167" formatCode="#,##0;-#,##0;0"/>
    <numFmt numFmtId="168" formatCode="0.0"/>
    <numFmt numFmtId="169" formatCode="#,##0;-#,##0;&quot;&quot;"/>
    <numFmt numFmtId="170" formatCode="#,##0.00;-#,##0.00;&quot;&quot;"/>
    <numFmt numFmtId="171" formatCode="0.00000"/>
    <numFmt numFmtId="172" formatCode="d mmm"/>
  </numFmts>
  <fonts count="7">
    <font>
      <name val="Calibri"/>
      <family val="2"/>
      <color theme="1"/>
      <sz val="11"/>
      <scheme val="minor"/>
    </font>
    <font>
      <name val="Arial"/>
      <b val="1"/>
      <color rgb="002F5D50"/>
      <sz val="16"/>
    </font>
    <font>
      <name val="Arial"/>
      <i val="1"/>
      <color rgb="005A6B66"/>
      <sz val="9"/>
    </font>
    <font>
      <name val="Arial"/>
      <b val="1"/>
      <sz val="10"/>
    </font>
    <font>
      <name val="Arial"/>
      <sz val="10"/>
    </font>
    <font>
      <name val="Arial"/>
      <b val="1"/>
      <color rgb="00FFFFFF"/>
      <sz val="10"/>
    </font>
    <font>
      <name val="Arial"/>
      <b val="1"/>
      <color rgb="00C8693E"/>
      <sz val="10"/>
    </font>
  </fonts>
  <fills count="5">
    <fill>
      <patternFill/>
    </fill>
    <fill>
      <patternFill patternType="gray125"/>
    </fill>
    <fill>
      <patternFill patternType="solid">
        <fgColor rgb="00FFF7D6"/>
      </patternFill>
    </fill>
    <fill>
      <patternFill patternType="solid">
        <fgColor rgb="00F1F4F2"/>
      </patternFill>
    </fill>
    <fill>
      <patternFill patternType="solid">
        <fgColor rgb="002F5D50"/>
      </patternFill>
    </fill>
  </fills>
  <borders count="2">
    <border>
      <left/>
      <right/>
      <top/>
      <bottom/>
      <diagonal/>
    </border>
    <border>
      <left style="thin">
        <color rgb="00C7D1CC"/>
      </left>
      <right style="thin">
        <color rgb="00C7D1CC"/>
      </right>
      <top style="thin">
        <color rgb="00C7D1CC"/>
      </top>
      <bottom style="thin">
        <color rgb="00C7D1CC"/>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xf>
    <xf numFmtId="0" fontId="4" fillId="0" borderId="0" applyAlignment="1" pivotButton="0" quotePrefix="0" xfId="0">
      <alignment vertical="top" wrapText="1"/>
    </xf>
    <xf numFmtId="0" fontId="3" fillId="0" borderId="1" pivotButton="0" quotePrefix="0" xfId="0"/>
    <xf numFmtId="165" fontId="4" fillId="2" borderId="1" applyProtection="1" pivotButton="0" quotePrefix="0" xfId="0">
      <protection locked="0" hidden="0"/>
    </xf>
    <xf numFmtId="165" fontId="4" fillId="3" borderId="1" pivotButton="0" quotePrefix="0" xfId="0"/>
    <xf numFmtId="1" fontId="4" fillId="2" borderId="1" applyProtection="1" pivotButton="0" quotePrefix="0" xfId="0">
      <protection locked="0" hidden="0"/>
    </xf>
    <xf numFmtId="165" fontId="3" fillId="3" borderId="1" applyAlignment="1" pivotButton="0" quotePrefix="0" xfId="0">
      <alignment horizontal="left" vertical="top"/>
    </xf>
    <xf numFmtId="0" fontId="3" fillId="0" borderId="1" applyAlignment="1" pivotButton="0" quotePrefix="0" xfId="0">
      <alignment horizontal="right" vertical="top"/>
    </xf>
    <xf numFmtId="0" fontId="3" fillId="3" borderId="1" pivotButton="0" quotePrefix="0" xfId="0"/>
    <xf numFmtId="1" fontId="3" fillId="3" borderId="1" pivotButton="0" quotePrefix="0" xfId="0"/>
    <xf numFmtId="4" fontId="3" fillId="3" borderId="1" pivotButton="0" quotePrefix="0" xfId="0"/>
    <xf numFmtId="0" fontId="5" fillId="4" borderId="1" applyAlignment="1" pivotButton="0" quotePrefix="0" xfId="0">
      <alignment horizontal="center" vertical="center" wrapText="1"/>
    </xf>
    <xf numFmtId="1" fontId="4" fillId="0" borderId="1" applyAlignment="1" pivotButton="0" quotePrefix="0" xfId="0">
      <alignment horizontal="center" vertical="top"/>
    </xf>
    <xf numFmtId="0" fontId="4" fillId="3" borderId="1" pivotButton="0" quotePrefix="0" xfId="0"/>
    <xf numFmtId="167" fontId="4" fillId="3" borderId="1" pivotButton="0" quotePrefix="0" xfId="0"/>
    <xf numFmtId="2" fontId="4" fillId="3" borderId="1" pivotButton="0" quotePrefix="0" xfId="0"/>
    <xf numFmtId="4" fontId="4" fillId="3" borderId="1" pivotButton="0" quotePrefix="0" xfId="0"/>
    <xf numFmtId="1" fontId="4" fillId="3" borderId="1" pivotButton="0" quotePrefix="0" xfId="0"/>
    <xf numFmtId="0" fontId="6" fillId="0" borderId="0" pivotButton="0" quotePrefix="0" xfId="0"/>
    <xf numFmtId="0" fontId="4" fillId="2" borderId="1" applyProtection="1" pivotButton="0" quotePrefix="0" xfId="0">
      <protection locked="0" hidden="0"/>
    </xf>
    <xf numFmtId="4" fontId="4" fillId="2" borderId="1" applyProtection="1" pivotButton="0" quotePrefix="0" xfId="0">
      <protection locked="0" hidden="0"/>
    </xf>
    <xf numFmtId="166" fontId="4" fillId="3" borderId="1" pivotButton="0" quotePrefix="0" xfId="0"/>
    <xf numFmtId="168" fontId="4" fillId="3" borderId="1" pivotButton="0" quotePrefix="0" xfId="0"/>
    <xf numFmtId="169" fontId="4" fillId="3" borderId="1" pivotButton="0" quotePrefix="0" xfId="0"/>
    <xf numFmtId="170" fontId="4" fillId="3" borderId="1" pivotButton="0" quotePrefix="0" xfId="0"/>
    <xf numFmtId="171" fontId="4" fillId="3" borderId="1" pivotButton="0" quotePrefix="0" xfId="0"/>
    <xf numFmtId="3" fontId="4" fillId="2" borderId="1" applyProtection="1" pivotButton="0" quotePrefix="0" xfId="0">
      <protection locked="0" hidden="0"/>
    </xf>
    <xf numFmtId="0" fontId="5" fillId="4" borderId="1" pivotButton="0" quotePrefix="0" xfId="0"/>
    <xf numFmtId="172" fontId="3" fillId="3" borderId="1" applyAlignment="1" pivotButton="0" quotePrefix="0" xfId="0">
      <alignment horizontal="center" vertical="bottom" textRotation="90"/>
    </xf>
    <xf numFmtId="0" fontId="5" fillId="4" borderId="1" applyAlignment="1" pivotButton="0" quotePrefix="0" xfId="0">
      <alignment vertical="center" wrapText="1"/>
    </xf>
  </cellXfs>
  <cellStyles count="1">
    <cellStyle name="Normal" xfId="0" builtinId="0" hidden="0"/>
  </cellStyles>
  <dxfs count="8">
    <dxf>
      <font>
        <b val="1"/>
        <color rgb="006E1F0B"/>
      </font>
      <fill>
        <patternFill patternType="solid">
          <fgColor rgb="00E8B4A6"/>
        </patternFill>
      </fill>
    </dxf>
    <dxf>
      <font>
        <b val="1"/>
        <color rgb="007A2E0E"/>
      </font>
      <fill>
        <patternFill patternType="solid">
          <fgColor rgb="00F6CDB8"/>
        </patternFill>
      </fill>
    </dxf>
    <dxf>
      <font>
        <b val="1"/>
        <color rgb="006B4200"/>
      </font>
      <fill>
        <patternFill patternType="solid">
          <fgColor rgb="00FBE6C2"/>
        </patternFill>
      </fill>
    </dxf>
    <dxf>
      <font>
        <b val="1"/>
        <color rgb="001E5236"/>
      </font>
      <fill>
        <patternFill patternType="solid">
          <fgColor rgb="00D6EADF"/>
        </patternFill>
      </fill>
    </dxf>
    <dxf>
      <font>
        <b val="1"/>
        <color rgb="0026375E"/>
      </font>
      <fill>
        <patternFill patternType="solid">
          <fgColor rgb="00DDE3F0"/>
        </patternFill>
      </fill>
    </dxf>
    <dxf>
      <font>
        <b val="1"/>
        <color rgb="004A4A4A"/>
      </font>
      <fill>
        <patternFill patternType="solid">
          <fgColor rgb="00E6E6E6"/>
        </patternFill>
      </fill>
    </dxf>
    <dxf>
      <font>
        <b val="1"/>
        <color rgb="006A6A6A"/>
      </font>
      <fill>
        <patternFill patternType="solid">
          <fgColor rgb="00EFEFEF"/>
        </patternFill>
      </fill>
    </dxf>
    <dxf>
      <fill>
        <patternFill patternType="solid">
          <fgColor rgb="00E8B4A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18" customWidth="1" min="1" max="1"/>
    <col width="112" customWidth="1" min="2" max="2"/>
  </cols>
  <sheetData>
    <row r="1">
      <c r="A1" s="1" t="inlineStr">
        <is>
          <t>Stock Reorder Planner</t>
        </is>
      </c>
    </row>
    <row r="2">
      <c r="A2" s="2" t="inlineStr">
        <is>
          <t>Reorder points worked out from your own stock log: what to order, how many, and by when.</t>
        </is>
      </c>
    </row>
    <row r="4" ht="44" customHeight="1">
      <c r="A4" s="3" t="inlineStr">
        <is>
          <t>How it works</t>
        </is>
      </c>
      <c r="B4" s="4" t="inlineStr">
        <is>
          <t>You log stock movements (counts, deliveries, sales totals). The planner works out stock on hand, your real sales rate, the reorder point and a suggested order for every product. Nothing is typed in twice.</t>
        </is>
      </c>
    </row>
    <row r="5" ht="30" customHeight="1">
      <c r="A5" s="3" t="inlineStr">
        <is>
          <t>1. Settings</t>
        </is>
      </c>
      <c r="B5" s="4" t="inlineStr">
        <is>
          <t>The example file is set to Oct 13, 2026 so the example data makes sense. Clear the as-of date to use today. Set the sales window, safety days, how often you order, and the overstock limit.</t>
        </is>
      </c>
    </row>
    <row r="6" ht="30" customHeight="1">
      <c r="A6" s="3" t="inlineStr">
        <is>
          <t>2. Suppliers</t>
        </is>
      </c>
      <c r="B6" s="4" t="inlineStr">
        <is>
          <t>One row per supplier with its usual lead time (days from ordering to delivery) and any minimum order value.</t>
        </is>
      </c>
    </row>
    <row r="7" ht="30" customHeight="1">
      <c r="A7" s="3" t="inlineStr">
        <is>
          <t>3. Items</t>
        </is>
      </c>
      <c r="B7" s="4" t="inlineStr">
        <is>
          <t>One row per product or material (up to 100): SKU, supplier, unit cost, pack size and minimum order. Lead time and safety days are optional per item (blank = supplier / default).</t>
        </is>
      </c>
    </row>
    <row r="8" ht="44" customHeight="1">
      <c r="A8" s="3" t="inlineStr">
        <is>
          <t>4. Stock Log</t>
        </is>
      </c>
      <c r="B8" s="4" t="inlineStr">
        <is>
          <t>One row per movement (up to 2,000). Count = a stock count (sets stock to that number at the end of that day). Received = a delivery (type the PO ref to tick it off the order). Sold = sales total since your last entry. Returned = customer return back on the shelf. Adjust = + or - for damage, samples or found stock.</t>
        </is>
      </c>
    </row>
    <row r="9" ht="44" customHeight="1">
      <c r="A9" s="3" t="inlineStr">
        <is>
          <t>5. Purchase Orders</t>
        </is>
      </c>
      <c r="B9" s="4" t="inlineStr">
        <is>
          <t>One row per item on an order. Received quantities fill in from the Stock Log by PO ref, so open orders count as 'on order' until they arrive. Type Closed or Cancelled to stop waiting for the rest.</t>
        </is>
      </c>
    </row>
    <row r="10" ht="30" customHeight="1">
      <c r="A10" s="3" t="inlineStr">
        <is>
          <t>6. Reorder List</t>
        </is>
      </c>
      <c r="B10" s="4" t="inlineStr">
        <is>
          <t>Items to order, earliest reorder-by date first, with suggested quantities rounded to the pack size and minimum order. Suppliers shows the order value per supplier against its minimum.</t>
        </is>
      </c>
    </row>
    <row r="11" ht="44" customHeight="1">
      <c r="A11" s="3" t="inlineStr">
        <is>
          <t>Sales rate</t>
        </is>
      </c>
      <c r="B11" s="4" t="inlineStr">
        <is>
          <t>Units sold in the sales window divided by the days the item was actually in stock. Days at zero stock, and days before an item's first log entry, are left out, so a stock-out doesn't make an item look slow. The Daily Stock sheet shows the workings.</t>
        </is>
      </c>
    </row>
    <row r="12" ht="30" customHeight="1">
      <c r="A12" s="3" t="inlineStr">
        <is>
          <t>Reorder point</t>
        </is>
      </c>
      <c r="B12" s="4" t="inlineStr">
        <is>
          <t>Sales per day x (lead time + safety days). When on hand + on order falls to this, order now. 'Order soon' = it will get there before your next ordering day.</t>
        </is>
      </c>
    </row>
    <row r="13" ht="30" customHeight="1">
      <c r="A13" s="3" t="inlineStr">
        <is>
          <t>Suggested order</t>
        </is>
      </c>
      <c r="B13" s="4" t="inlineStr">
        <is>
          <t>Enough to reach sales per day x (lead time + days between orders + safety days), minus on hand and on order, rounded up to whole packs and at least the minimum order.</t>
        </is>
      </c>
    </row>
    <row r="14" ht="44" customHeight="1">
      <c r="A14" s="3" t="inlineStr">
        <is>
          <t>Statuses</t>
        </is>
      </c>
      <c r="B14" s="4" t="inlineStr">
        <is>
          <t>Out of stock / Order now / Order soon / OK / Overstock (cover longer than your limit) / No recent sales / Inactive / Set lead time / Negative: recount (the log takes stock below zero; count it).</t>
        </is>
      </c>
    </row>
    <row r="15" ht="44" customHeight="1">
      <c r="A15" s="3" t="inlineStr">
        <is>
          <t>Good habits</t>
        </is>
      </c>
      <c r="B15" s="4" t="inlineStr">
        <is>
          <t>Log sales at least weekly (totals from your shop's sales report are fine). Count your stock now and then; a Count resets the balance, so small errors don't build up. Use one count per item per day. Don't use * ? or ~ in SKUs.</t>
        </is>
      </c>
    </row>
    <row r="16" ht="44" customHeight="1">
      <c r="A16" s="3" t="inlineStr">
        <is>
          <t>Printing</t>
        </is>
      </c>
      <c r="B16" s="4" t="inlineStr">
        <is>
          <t>The Reorder List prints on one page. Items, Purchase Orders and Daily Stock print one page wide. The Stock Log prints all 2,000 rows, blank ones included, so print just that sheet only when you need a paper copy.</t>
        </is>
      </c>
    </row>
    <row r="17" ht="30" customHeight="1">
      <c r="A17" s="3" t="inlineStr">
        <is>
          <t>Colours</t>
        </is>
      </c>
      <c r="B17" s="4" t="inlineStr">
        <is>
          <t>Yellow = type here. Grey = formula. The formula sheets are protected without a password (LibreOffice: Tools &gt; Protect Sheet to turn it off).</t>
        </is>
      </c>
    </row>
    <row r="18" ht="30" customHeight="1">
      <c r="A18" s="3" t="inlineStr">
        <is>
          <t>Compatibility</t>
        </is>
      </c>
      <c r="B18" s="4" t="inlineStr">
        <is>
          <t>Tested in LibreOffice Calc. Built as a standard .xlsx with no macros; not yet tested in Microsoft Excel, Google Sheets or Apple Numbers.</t>
        </is>
      </c>
    </row>
    <row r="19" ht="30" customHeight="1">
      <c r="A19" s="3" t="inlineStr">
        <is>
          <t>License</t>
        </is>
      </c>
      <c r="B19" s="4" t="inlineStr">
        <is>
          <t>Free for personal or business use; don't resell or re-host. All example data is fictional. This is a planning aid, not a guarantee against stock-outs.</t>
        </is>
      </c>
    </row>
  </sheetData>
  <printOptions horizontalCentered="1"/>
  <pageMargins left="0.4" right="0.4" top="1" bottom="1" header="0.5" footer="0.5"/>
  <pageSetup orientation="landscape" paperSize="1" fitToHeight="1" fitToWidth="1"/>
</worksheet>
</file>

<file path=xl/worksheets/sheet2.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62" customWidth="1" min="1" max="1"/>
    <col width="18" customWidth="1" min="2" max="2"/>
  </cols>
  <sheetData>
    <row r="1">
      <c r="A1" s="1" t="inlineStr">
        <is>
          <t>Settings</t>
        </is>
      </c>
    </row>
    <row r="2">
      <c r="A2" s="2" t="inlineStr">
        <is>
          <t>Yellow cells are yours.</t>
        </is>
      </c>
    </row>
    <row r="4">
      <c r="A4" s="5" t="inlineStr">
        <is>
          <t>As-of date (blank = today; the example file uses Oct 13, 2026)</t>
        </is>
      </c>
      <c r="B4" s="6" t="n">
        <v>46308</v>
      </c>
    </row>
    <row r="5">
      <c r="A5" s="5" t="inlineStr">
        <is>
          <t>As-of date used</t>
        </is>
      </c>
      <c r="B5" s="7">
        <f>IF(B4="",TODAY(),B4)</f>
        <v/>
      </c>
    </row>
    <row r="6">
      <c r="A6" s="5" t="inlineStr">
        <is>
          <t>Sales window: days of sales used for the rate (7 to 63)</t>
        </is>
      </c>
      <c r="B6" s="8" t="n">
        <v>28</v>
      </c>
    </row>
    <row r="7">
      <c r="A7" s="5" t="inlineStr">
        <is>
          <t>Default safety stock (days of sales)</t>
        </is>
      </c>
      <c r="B7" s="8" t="n">
        <v>7</v>
      </c>
    </row>
    <row r="8">
      <c r="A8" s="5" t="inlineStr">
        <is>
          <t>Days between orders (how often you order)</t>
        </is>
      </c>
      <c r="B8" s="8" t="n">
        <v>7</v>
      </c>
    </row>
    <row r="9">
      <c r="A9" s="5" t="inlineStr">
        <is>
          <t>'Overstock' when stock covers more than (days)</t>
        </is>
      </c>
      <c r="B9" s="8" t="n">
        <v>120</v>
      </c>
    </row>
    <row r="11">
      <c r="A11" s="2" t="inlineStr">
        <is>
          <t>Ordering every week? Leave 7. If you order once a month, use 30: the suggested order then covers the longer gap.</t>
        </is>
      </c>
    </row>
  </sheetData>
  <dataValidations count="5">
    <dataValidation sqref="B6" showDropDown="0" showInputMessage="0" showErrorMessage="0" allowBlank="0" type="whole" operator="between">
      <formula1>7</formula1>
      <formula2>63</formula2>
    </dataValidation>
    <dataValidation sqref="B7" showDropDown="0" showInputMessage="0" showErrorMessage="0" allowBlank="0" type="whole" operator="between">
      <formula1>0</formula1>
      <formula2>365</formula2>
    </dataValidation>
    <dataValidation sqref="B8" showDropDown="0" showInputMessage="0" showErrorMessage="0" allowBlank="0" type="whole" operator="between">
      <formula1>0</formula1>
      <formula2>365</formula2>
    </dataValidation>
    <dataValidation sqref="B9" showDropDown="0" showInputMessage="0" showErrorMessage="0" allowBlank="0" type="whole" operator="between">
      <formula1>1</formula1>
      <formula2>3650</formula2>
    </dataValidation>
    <dataValidation sqref="B4" showDropDown="0" showInputMessage="0" showErrorMessage="0" allowBlank="1" type="date" operator="greaterThan">
      <formula1>1</formula1>
    </dataValidation>
  </dataValidations>
  <printOptions horizontalCentered="1"/>
  <pageMargins left="0.4" right="0.4" top="1" bottom="1" header="0.5" footer="0.5"/>
  <pageSetup orientation="landscape" paperSize="1" fitToHeight="1" fitToWidth="1"/>
</worksheet>
</file>

<file path=xl/worksheets/sheet3.xml><?xml version="1.0" encoding="utf-8"?>
<worksheet xmlns="http://schemas.openxmlformats.org/spreadsheetml/2006/main">
  <sheetPr>
    <outlinePr summaryBelow="1" summaryRight="1"/>
    <pageSetUpPr fitToPage="1"/>
  </sheetPr>
  <dimension ref="A1:M46"/>
  <sheetViews>
    <sheetView showGridLines="0" workbookViewId="0">
      <selection activeCell="A1" sqref="A1"/>
    </sheetView>
  </sheetViews>
  <sheetFormatPr baseColWidth="8" defaultRowHeight="15"/>
  <cols>
    <col width="5" customWidth="1" min="1" max="1"/>
    <col width="13" customWidth="1" min="2" max="2"/>
    <col width="11" customWidth="1" min="3" max="3"/>
    <col width="27" customWidth="1" min="4" max="4"/>
    <col width="21" customWidth="1" min="5" max="5"/>
    <col width="15" customWidth="1" min="6" max="6"/>
    <col width="9" customWidth="1" min="7" max="7"/>
    <col width="9" customWidth="1" min="8" max="8"/>
    <col width="9" customWidth="1" min="9" max="9"/>
    <col width="13" customWidth="1" min="10" max="10"/>
    <col width="10" customWidth="1" min="11" max="11"/>
    <col width="11" customWidth="1" min="12" max="12"/>
    <col hidden="1" width="13" customWidth="1" min="13" max="13"/>
  </cols>
  <sheetData>
    <row r="1">
      <c r="A1" s="1" t="inlineStr">
        <is>
          <t>Reorder List</t>
        </is>
      </c>
    </row>
    <row r="2">
      <c r="A2" s="2" t="inlineStr">
        <is>
          <t>What to order, how many, and by when. Calculated from Items, Stock Log and Purchase Orders.</t>
        </is>
      </c>
    </row>
    <row r="3">
      <c r="A3" s="5" t="inlineStr">
        <is>
          <t>As of</t>
        </is>
      </c>
      <c r="B3" s="9">
        <f>AsOf</f>
        <v/>
      </c>
      <c r="E3" s="10" t="inlineStr">
        <is>
          <t>Sales window</t>
        </is>
      </c>
      <c r="F3" s="11">
        <f>Win&amp;" days"</f>
        <v/>
      </c>
    </row>
    <row r="5">
      <c r="A5" s="5" t="inlineStr">
        <is>
          <t>Active items</t>
        </is>
      </c>
      <c r="E5" s="12">
        <f>COUNTIFS(ItemSku,"&lt;&gt;",ItemActive,"&lt;&gt;No")</f>
        <v/>
      </c>
      <c r="G5" s="5" t="inlineStr">
        <is>
          <t>Stock value (at cost)</t>
        </is>
      </c>
      <c r="K5" s="13">
        <f>SUM(ItemSVal)</f>
        <v/>
      </c>
    </row>
    <row r="6">
      <c r="A6" s="5" t="inlineStr">
        <is>
          <t>Out of stock</t>
        </is>
      </c>
      <c r="E6" s="12">
        <f>COUNTIF(ItemStatus,"Out of stock")</f>
        <v/>
      </c>
      <c r="G6" s="5" t="inlineStr">
        <is>
          <t>Suggested orders, total value</t>
        </is>
      </c>
      <c r="K6" s="13">
        <f>SUM(ItemOVal)</f>
        <v/>
      </c>
    </row>
    <row r="7">
      <c r="A7" s="5" t="inlineStr">
        <is>
          <t>Order now</t>
        </is>
      </c>
      <c r="E7" s="12">
        <f>COUNTIF(ItemStatus,"Order now")</f>
        <v/>
      </c>
      <c r="G7" s="5" t="inlineStr">
        <is>
          <t>Value already on order</t>
        </is>
      </c>
      <c r="K7" s="13">
        <f>SUM(PVal)</f>
        <v/>
      </c>
    </row>
    <row r="8">
      <c r="A8" s="5" t="inlineStr">
        <is>
          <t>Order soon (before your next ordering day)</t>
        </is>
      </c>
      <c r="E8" s="12">
        <f>COUNTIF(ItemStatus,"Order soon")</f>
        <v/>
      </c>
      <c r="G8" s="5" t="inlineStr">
        <is>
          <t>Late purchase order lines</t>
        </is>
      </c>
      <c r="K8" s="12">
        <f>COUNTIF(PStatus,"Late")</f>
        <v/>
      </c>
    </row>
    <row r="9">
      <c r="A9" s="5" t="inlineStr">
        <is>
          <t>Overstock</t>
        </is>
      </c>
      <c r="E9" s="12">
        <f>COUNTIF(ItemStatus,"Overstock")</f>
        <v/>
      </c>
      <c r="G9" s="5" t="inlineStr">
        <is>
          <t>Excess stock value (over the limit)</t>
        </is>
      </c>
      <c r="K9" s="13">
        <f>SUM(ItemExcess)</f>
        <v/>
      </c>
    </row>
    <row r="10">
      <c r="A10" s="5" t="inlineStr">
        <is>
          <t>Need a fix (Set lead time / Negative: recount)</t>
        </is>
      </c>
      <c r="E10" s="12">
        <f>COUNTIF(ItemStatus,"Set lead time")+COUNTIF(ItemStatus,"Negative: recount")</f>
        <v/>
      </c>
      <c r="G10" s="5" t="inlineStr">
        <is>
          <t>Items on this list</t>
        </is>
      </c>
      <c r="K10" s="12">
        <f>COUNT(ItemKey)</f>
        <v/>
      </c>
    </row>
    <row r="13" ht="34" customHeight="1">
      <c r="A13" s="14" t="inlineStr">
        <is>
          <t>#</t>
        </is>
      </c>
      <c r="B13" s="14" t="inlineStr">
        <is>
          <t>Reorder by</t>
        </is>
      </c>
      <c r="C13" s="14" t="inlineStr">
        <is>
          <t>SKU</t>
        </is>
      </c>
      <c r="D13" s="14" t="inlineStr">
        <is>
          <t>Item</t>
        </is>
      </c>
      <c r="E13" s="14" t="inlineStr">
        <is>
          <t>Supplier</t>
        </is>
      </c>
      <c r="F13" s="14" t="inlineStr">
        <is>
          <t>Status</t>
        </is>
      </c>
      <c r="G13" s="14" t="inlineStr">
        <is>
          <t>On hand</t>
        </is>
      </c>
      <c r="H13" s="14" t="inlineStr">
        <is>
          <t>On order</t>
        </is>
      </c>
      <c r="I13" s="14" t="inlineStr">
        <is>
          <t>Sales / day</t>
        </is>
      </c>
      <c r="J13" s="14" t="inlineStr">
        <is>
          <t>Stock-out (on hand only)</t>
        </is>
      </c>
      <c r="K13" s="14" t="inlineStr">
        <is>
          <t>Suggested qty</t>
        </is>
      </c>
      <c r="L13" s="14" t="inlineStr">
        <is>
          <t>Order value</t>
        </is>
      </c>
    </row>
    <row r="14">
      <c r="A14" s="15" t="n">
        <v>1</v>
      </c>
      <c r="B14" s="7">
        <f>IF(M14="","",INT(SMALL(ItemKey,A14)))</f>
        <v/>
      </c>
      <c r="C14" s="16">
        <f>IF($M14="","",INDEX(Items!$A$6:$A$105,$M14)&amp;"")</f>
        <v/>
      </c>
      <c r="D14" s="16">
        <f>IF($M14="","",INDEX(Items!$B$6:$B$105,$M14)&amp;"")</f>
        <v/>
      </c>
      <c r="E14" s="16">
        <f>IF($M14="","",INDEX(Items!$C$6:$C$105,$M14)&amp;"")</f>
        <v/>
      </c>
      <c r="F14" s="11">
        <f>IF($M14="","",INDEX(Items!$X$6:$X$105,$M14)&amp;"")</f>
        <v/>
      </c>
      <c r="G14" s="17">
        <f>IF($M14="","",INDEX(Items!$M$6:$M$105,$M14))</f>
        <v/>
      </c>
      <c r="H14" s="17">
        <f>IF($M14="","",INDEX(Items!$N$6:$N$105,$M14))</f>
        <v/>
      </c>
      <c r="I14" s="18">
        <f>IF($M14="","",INDEX(Items!$Q$6:$Q$105,$M14))</f>
        <v/>
      </c>
      <c r="J14" s="7">
        <f>IF($M14="","",INDEX(Items!$V$6:$V$105,$M14))</f>
        <v/>
      </c>
      <c r="K14" s="17">
        <f>IF($M14="","",INDEX(Items!$Y$6:$Y$105,$M14))</f>
        <v/>
      </c>
      <c r="L14" s="19">
        <f>IF($M14="","",INDEX(Items!$Z$6:$Z$105,$M14))</f>
        <v/>
      </c>
      <c r="M14" s="20">
        <f>IFERROR(MATCH(SMALL(ItemKey,A14),ItemKey,0),"")</f>
        <v/>
      </c>
    </row>
    <row r="15">
      <c r="A15" s="15" t="n">
        <v>2</v>
      </c>
      <c r="B15" s="7">
        <f>IF(M15="","",INT(SMALL(ItemKey,A15)))</f>
        <v/>
      </c>
      <c r="C15" s="16">
        <f>IF($M15="","",INDEX(Items!$A$6:$A$105,$M15)&amp;"")</f>
        <v/>
      </c>
      <c r="D15" s="16">
        <f>IF($M15="","",INDEX(Items!$B$6:$B$105,$M15)&amp;"")</f>
        <v/>
      </c>
      <c r="E15" s="16">
        <f>IF($M15="","",INDEX(Items!$C$6:$C$105,$M15)&amp;"")</f>
        <v/>
      </c>
      <c r="F15" s="11">
        <f>IF($M15="","",INDEX(Items!$X$6:$X$105,$M15)&amp;"")</f>
        <v/>
      </c>
      <c r="G15" s="17">
        <f>IF($M15="","",INDEX(Items!$M$6:$M$105,$M15))</f>
        <v/>
      </c>
      <c r="H15" s="17">
        <f>IF($M15="","",INDEX(Items!$N$6:$N$105,$M15))</f>
        <v/>
      </c>
      <c r="I15" s="18">
        <f>IF($M15="","",INDEX(Items!$Q$6:$Q$105,$M15))</f>
        <v/>
      </c>
      <c r="J15" s="7">
        <f>IF($M15="","",INDEX(Items!$V$6:$V$105,$M15))</f>
        <v/>
      </c>
      <c r="K15" s="17">
        <f>IF($M15="","",INDEX(Items!$Y$6:$Y$105,$M15))</f>
        <v/>
      </c>
      <c r="L15" s="19">
        <f>IF($M15="","",INDEX(Items!$Z$6:$Z$105,$M15))</f>
        <v/>
      </c>
      <c r="M15" s="20">
        <f>IFERROR(MATCH(SMALL(ItemKey,A15),ItemKey,0),"")</f>
        <v/>
      </c>
    </row>
    <row r="16">
      <c r="A16" s="15" t="n">
        <v>3</v>
      </c>
      <c r="B16" s="7">
        <f>IF(M16="","",INT(SMALL(ItemKey,A16)))</f>
        <v/>
      </c>
      <c r="C16" s="16">
        <f>IF($M16="","",INDEX(Items!$A$6:$A$105,$M16)&amp;"")</f>
        <v/>
      </c>
      <c r="D16" s="16">
        <f>IF($M16="","",INDEX(Items!$B$6:$B$105,$M16)&amp;"")</f>
        <v/>
      </c>
      <c r="E16" s="16">
        <f>IF($M16="","",INDEX(Items!$C$6:$C$105,$M16)&amp;"")</f>
        <v/>
      </c>
      <c r="F16" s="11">
        <f>IF($M16="","",INDEX(Items!$X$6:$X$105,$M16)&amp;"")</f>
        <v/>
      </c>
      <c r="G16" s="17">
        <f>IF($M16="","",INDEX(Items!$M$6:$M$105,$M16))</f>
        <v/>
      </c>
      <c r="H16" s="17">
        <f>IF($M16="","",INDEX(Items!$N$6:$N$105,$M16))</f>
        <v/>
      </c>
      <c r="I16" s="18">
        <f>IF($M16="","",INDEX(Items!$Q$6:$Q$105,$M16))</f>
        <v/>
      </c>
      <c r="J16" s="7">
        <f>IF($M16="","",INDEX(Items!$V$6:$V$105,$M16))</f>
        <v/>
      </c>
      <c r="K16" s="17">
        <f>IF($M16="","",INDEX(Items!$Y$6:$Y$105,$M16))</f>
        <v/>
      </c>
      <c r="L16" s="19">
        <f>IF($M16="","",INDEX(Items!$Z$6:$Z$105,$M16))</f>
        <v/>
      </c>
      <c r="M16" s="20">
        <f>IFERROR(MATCH(SMALL(ItemKey,A16),ItemKey,0),"")</f>
        <v/>
      </c>
    </row>
    <row r="17">
      <c r="A17" s="15" t="n">
        <v>4</v>
      </c>
      <c r="B17" s="7">
        <f>IF(M17="","",INT(SMALL(ItemKey,A17)))</f>
        <v/>
      </c>
      <c r="C17" s="16">
        <f>IF($M17="","",INDEX(Items!$A$6:$A$105,$M17)&amp;"")</f>
        <v/>
      </c>
      <c r="D17" s="16">
        <f>IF($M17="","",INDEX(Items!$B$6:$B$105,$M17)&amp;"")</f>
        <v/>
      </c>
      <c r="E17" s="16">
        <f>IF($M17="","",INDEX(Items!$C$6:$C$105,$M17)&amp;"")</f>
        <v/>
      </c>
      <c r="F17" s="11">
        <f>IF($M17="","",INDEX(Items!$X$6:$X$105,$M17)&amp;"")</f>
        <v/>
      </c>
      <c r="G17" s="17">
        <f>IF($M17="","",INDEX(Items!$M$6:$M$105,$M17))</f>
        <v/>
      </c>
      <c r="H17" s="17">
        <f>IF($M17="","",INDEX(Items!$N$6:$N$105,$M17))</f>
        <v/>
      </c>
      <c r="I17" s="18">
        <f>IF($M17="","",INDEX(Items!$Q$6:$Q$105,$M17))</f>
        <v/>
      </c>
      <c r="J17" s="7">
        <f>IF($M17="","",INDEX(Items!$V$6:$V$105,$M17))</f>
        <v/>
      </c>
      <c r="K17" s="17">
        <f>IF($M17="","",INDEX(Items!$Y$6:$Y$105,$M17))</f>
        <v/>
      </c>
      <c r="L17" s="19">
        <f>IF($M17="","",INDEX(Items!$Z$6:$Z$105,$M17))</f>
        <v/>
      </c>
      <c r="M17" s="20">
        <f>IFERROR(MATCH(SMALL(ItemKey,A17),ItemKey,0),"")</f>
        <v/>
      </c>
    </row>
    <row r="18">
      <c r="A18" s="15" t="n">
        <v>5</v>
      </c>
      <c r="B18" s="7">
        <f>IF(M18="","",INT(SMALL(ItemKey,A18)))</f>
        <v/>
      </c>
      <c r="C18" s="16">
        <f>IF($M18="","",INDEX(Items!$A$6:$A$105,$M18)&amp;"")</f>
        <v/>
      </c>
      <c r="D18" s="16">
        <f>IF($M18="","",INDEX(Items!$B$6:$B$105,$M18)&amp;"")</f>
        <v/>
      </c>
      <c r="E18" s="16">
        <f>IF($M18="","",INDEX(Items!$C$6:$C$105,$M18)&amp;"")</f>
        <v/>
      </c>
      <c r="F18" s="11">
        <f>IF($M18="","",INDEX(Items!$X$6:$X$105,$M18)&amp;"")</f>
        <v/>
      </c>
      <c r="G18" s="17">
        <f>IF($M18="","",INDEX(Items!$M$6:$M$105,$M18))</f>
        <v/>
      </c>
      <c r="H18" s="17">
        <f>IF($M18="","",INDEX(Items!$N$6:$N$105,$M18))</f>
        <v/>
      </c>
      <c r="I18" s="18">
        <f>IF($M18="","",INDEX(Items!$Q$6:$Q$105,$M18))</f>
        <v/>
      </c>
      <c r="J18" s="7">
        <f>IF($M18="","",INDEX(Items!$V$6:$V$105,$M18))</f>
        <v/>
      </c>
      <c r="K18" s="17">
        <f>IF($M18="","",INDEX(Items!$Y$6:$Y$105,$M18))</f>
        <v/>
      </c>
      <c r="L18" s="19">
        <f>IF($M18="","",INDEX(Items!$Z$6:$Z$105,$M18))</f>
        <v/>
      </c>
      <c r="M18" s="20">
        <f>IFERROR(MATCH(SMALL(ItemKey,A18),ItemKey,0),"")</f>
        <v/>
      </c>
    </row>
    <row r="19">
      <c r="A19" s="15" t="n">
        <v>6</v>
      </c>
      <c r="B19" s="7">
        <f>IF(M19="","",INT(SMALL(ItemKey,A19)))</f>
        <v/>
      </c>
      <c r="C19" s="16">
        <f>IF($M19="","",INDEX(Items!$A$6:$A$105,$M19)&amp;"")</f>
        <v/>
      </c>
      <c r="D19" s="16">
        <f>IF($M19="","",INDEX(Items!$B$6:$B$105,$M19)&amp;"")</f>
        <v/>
      </c>
      <c r="E19" s="16">
        <f>IF($M19="","",INDEX(Items!$C$6:$C$105,$M19)&amp;"")</f>
        <v/>
      </c>
      <c r="F19" s="11">
        <f>IF($M19="","",INDEX(Items!$X$6:$X$105,$M19)&amp;"")</f>
        <v/>
      </c>
      <c r="G19" s="17">
        <f>IF($M19="","",INDEX(Items!$M$6:$M$105,$M19))</f>
        <v/>
      </c>
      <c r="H19" s="17">
        <f>IF($M19="","",INDEX(Items!$N$6:$N$105,$M19))</f>
        <v/>
      </c>
      <c r="I19" s="18">
        <f>IF($M19="","",INDEX(Items!$Q$6:$Q$105,$M19))</f>
        <v/>
      </c>
      <c r="J19" s="7">
        <f>IF($M19="","",INDEX(Items!$V$6:$V$105,$M19))</f>
        <v/>
      </c>
      <c r="K19" s="17">
        <f>IF($M19="","",INDEX(Items!$Y$6:$Y$105,$M19))</f>
        <v/>
      </c>
      <c r="L19" s="19">
        <f>IF($M19="","",INDEX(Items!$Z$6:$Z$105,$M19))</f>
        <v/>
      </c>
      <c r="M19" s="20">
        <f>IFERROR(MATCH(SMALL(ItemKey,A19),ItemKey,0),"")</f>
        <v/>
      </c>
    </row>
    <row r="20">
      <c r="A20" s="15" t="n">
        <v>7</v>
      </c>
      <c r="B20" s="7">
        <f>IF(M20="","",INT(SMALL(ItemKey,A20)))</f>
        <v/>
      </c>
      <c r="C20" s="16">
        <f>IF($M20="","",INDEX(Items!$A$6:$A$105,$M20)&amp;"")</f>
        <v/>
      </c>
      <c r="D20" s="16">
        <f>IF($M20="","",INDEX(Items!$B$6:$B$105,$M20)&amp;"")</f>
        <v/>
      </c>
      <c r="E20" s="16">
        <f>IF($M20="","",INDEX(Items!$C$6:$C$105,$M20)&amp;"")</f>
        <v/>
      </c>
      <c r="F20" s="11">
        <f>IF($M20="","",INDEX(Items!$X$6:$X$105,$M20)&amp;"")</f>
        <v/>
      </c>
      <c r="G20" s="17">
        <f>IF($M20="","",INDEX(Items!$M$6:$M$105,$M20))</f>
        <v/>
      </c>
      <c r="H20" s="17">
        <f>IF($M20="","",INDEX(Items!$N$6:$N$105,$M20))</f>
        <v/>
      </c>
      <c r="I20" s="18">
        <f>IF($M20="","",INDEX(Items!$Q$6:$Q$105,$M20))</f>
        <v/>
      </c>
      <c r="J20" s="7">
        <f>IF($M20="","",INDEX(Items!$V$6:$V$105,$M20))</f>
        <v/>
      </c>
      <c r="K20" s="17">
        <f>IF($M20="","",INDEX(Items!$Y$6:$Y$105,$M20))</f>
        <v/>
      </c>
      <c r="L20" s="19">
        <f>IF($M20="","",INDEX(Items!$Z$6:$Z$105,$M20))</f>
        <v/>
      </c>
      <c r="M20" s="20">
        <f>IFERROR(MATCH(SMALL(ItemKey,A20),ItemKey,0),"")</f>
        <v/>
      </c>
    </row>
    <row r="21">
      <c r="A21" s="15" t="n">
        <v>8</v>
      </c>
      <c r="B21" s="7">
        <f>IF(M21="","",INT(SMALL(ItemKey,A21)))</f>
        <v/>
      </c>
      <c r="C21" s="16">
        <f>IF($M21="","",INDEX(Items!$A$6:$A$105,$M21)&amp;"")</f>
        <v/>
      </c>
      <c r="D21" s="16">
        <f>IF($M21="","",INDEX(Items!$B$6:$B$105,$M21)&amp;"")</f>
        <v/>
      </c>
      <c r="E21" s="16">
        <f>IF($M21="","",INDEX(Items!$C$6:$C$105,$M21)&amp;"")</f>
        <v/>
      </c>
      <c r="F21" s="11">
        <f>IF($M21="","",INDEX(Items!$X$6:$X$105,$M21)&amp;"")</f>
        <v/>
      </c>
      <c r="G21" s="17">
        <f>IF($M21="","",INDEX(Items!$M$6:$M$105,$M21))</f>
        <v/>
      </c>
      <c r="H21" s="17">
        <f>IF($M21="","",INDEX(Items!$N$6:$N$105,$M21))</f>
        <v/>
      </c>
      <c r="I21" s="18">
        <f>IF($M21="","",INDEX(Items!$Q$6:$Q$105,$M21))</f>
        <v/>
      </c>
      <c r="J21" s="7">
        <f>IF($M21="","",INDEX(Items!$V$6:$V$105,$M21))</f>
        <v/>
      </c>
      <c r="K21" s="17">
        <f>IF($M21="","",INDEX(Items!$Y$6:$Y$105,$M21))</f>
        <v/>
      </c>
      <c r="L21" s="19">
        <f>IF($M21="","",INDEX(Items!$Z$6:$Z$105,$M21))</f>
        <v/>
      </c>
      <c r="M21" s="20">
        <f>IFERROR(MATCH(SMALL(ItemKey,A21),ItemKey,0),"")</f>
        <v/>
      </c>
    </row>
    <row r="22">
      <c r="A22" s="15" t="n">
        <v>9</v>
      </c>
      <c r="B22" s="7">
        <f>IF(M22="","",INT(SMALL(ItemKey,A22)))</f>
        <v/>
      </c>
      <c r="C22" s="16">
        <f>IF($M22="","",INDEX(Items!$A$6:$A$105,$M22)&amp;"")</f>
        <v/>
      </c>
      <c r="D22" s="16">
        <f>IF($M22="","",INDEX(Items!$B$6:$B$105,$M22)&amp;"")</f>
        <v/>
      </c>
      <c r="E22" s="16">
        <f>IF($M22="","",INDEX(Items!$C$6:$C$105,$M22)&amp;"")</f>
        <v/>
      </c>
      <c r="F22" s="11">
        <f>IF($M22="","",INDEX(Items!$X$6:$X$105,$M22)&amp;"")</f>
        <v/>
      </c>
      <c r="G22" s="17">
        <f>IF($M22="","",INDEX(Items!$M$6:$M$105,$M22))</f>
        <v/>
      </c>
      <c r="H22" s="17">
        <f>IF($M22="","",INDEX(Items!$N$6:$N$105,$M22))</f>
        <v/>
      </c>
      <c r="I22" s="18">
        <f>IF($M22="","",INDEX(Items!$Q$6:$Q$105,$M22))</f>
        <v/>
      </c>
      <c r="J22" s="7">
        <f>IF($M22="","",INDEX(Items!$V$6:$V$105,$M22))</f>
        <v/>
      </c>
      <c r="K22" s="17">
        <f>IF($M22="","",INDEX(Items!$Y$6:$Y$105,$M22))</f>
        <v/>
      </c>
      <c r="L22" s="19">
        <f>IF($M22="","",INDEX(Items!$Z$6:$Z$105,$M22))</f>
        <v/>
      </c>
      <c r="M22" s="20">
        <f>IFERROR(MATCH(SMALL(ItemKey,A22),ItemKey,0),"")</f>
        <v/>
      </c>
    </row>
    <row r="23">
      <c r="A23" s="15" t="n">
        <v>10</v>
      </c>
      <c r="B23" s="7">
        <f>IF(M23="","",INT(SMALL(ItemKey,A23)))</f>
        <v/>
      </c>
      <c r="C23" s="16">
        <f>IF($M23="","",INDEX(Items!$A$6:$A$105,$M23)&amp;"")</f>
        <v/>
      </c>
      <c r="D23" s="16">
        <f>IF($M23="","",INDEX(Items!$B$6:$B$105,$M23)&amp;"")</f>
        <v/>
      </c>
      <c r="E23" s="16">
        <f>IF($M23="","",INDEX(Items!$C$6:$C$105,$M23)&amp;"")</f>
        <v/>
      </c>
      <c r="F23" s="11">
        <f>IF($M23="","",INDEX(Items!$X$6:$X$105,$M23)&amp;"")</f>
        <v/>
      </c>
      <c r="G23" s="17">
        <f>IF($M23="","",INDEX(Items!$M$6:$M$105,$M23))</f>
        <v/>
      </c>
      <c r="H23" s="17">
        <f>IF($M23="","",INDEX(Items!$N$6:$N$105,$M23))</f>
        <v/>
      </c>
      <c r="I23" s="18">
        <f>IF($M23="","",INDEX(Items!$Q$6:$Q$105,$M23))</f>
        <v/>
      </c>
      <c r="J23" s="7">
        <f>IF($M23="","",INDEX(Items!$V$6:$V$105,$M23))</f>
        <v/>
      </c>
      <c r="K23" s="17">
        <f>IF($M23="","",INDEX(Items!$Y$6:$Y$105,$M23))</f>
        <v/>
      </c>
      <c r="L23" s="19">
        <f>IF($M23="","",INDEX(Items!$Z$6:$Z$105,$M23))</f>
        <v/>
      </c>
      <c r="M23" s="20">
        <f>IFERROR(MATCH(SMALL(ItemKey,A23),ItemKey,0),"")</f>
        <v/>
      </c>
    </row>
    <row r="24">
      <c r="A24" s="15" t="n">
        <v>11</v>
      </c>
      <c r="B24" s="7">
        <f>IF(M24="","",INT(SMALL(ItemKey,A24)))</f>
        <v/>
      </c>
      <c r="C24" s="16">
        <f>IF($M24="","",INDEX(Items!$A$6:$A$105,$M24)&amp;"")</f>
        <v/>
      </c>
      <c r="D24" s="16">
        <f>IF($M24="","",INDEX(Items!$B$6:$B$105,$M24)&amp;"")</f>
        <v/>
      </c>
      <c r="E24" s="16">
        <f>IF($M24="","",INDEX(Items!$C$6:$C$105,$M24)&amp;"")</f>
        <v/>
      </c>
      <c r="F24" s="11">
        <f>IF($M24="","",INDEX(Items!$X$6:$X$105,$M24)&amp;"")</f>
        <v/>
      </c>
      <c r="G24" s="17">
        <f>IF($M24="","",INDEX(Items!$M$6:$M$105,$M24))</f>
        <v/>
      </c>
      <c r="H24" s="17">
        <f>IF($M24="","",INDEX(Items!$N$6:$N$105,$M24))</f>
        <v/>
      </c>
      <c r="I24" s="18">
        <f>IF($M24="","",INDEX(Items!$Q$6:$Q$105,$M24))</f>
        <v/>
      </c>
      <c r="J24" s="7">
        <f>IF($M24="","",INDEX(Items!$V$6:$V$105,$M24))</f>
        <v/>
      </c>
      <c r="K24" s="17">
        <f>IF($M24="","",INDEX(Items!$Y$6:$Y$105,$M24))</f>
        <v/>
      </c>
      <c r="L24" s="19">
        <f>IF($M24="","",INDEX(Items!$Z$6:$Z$105,$M24))</f>
        <v/>
      </c>
      <c r="M24" s="20">
        <f>IFERROR(MATCH(SMALL(ItemKey,A24),ItemKey,0),"")</f>
        <v/>
      </c>
    </row>
    <row r="25">
      <c r="A25" s="15" t="n">
        <v>12</v>
      </c>
      <c r="B25" s="7">
        <f>IF(M25="","",INT(SMALL(ItemKey,A25)))</f>
        <v/>
      </c>
      <c r="C25" s="16">
        <f>IF($M25="","",INDEX(Items!$A$6:$A$105,$M25)&amp;"")</f>
        <v/>
      </c>
      <c r="D25" s="16">
        <f>IF($M25="","",INDEX(Items!$B$6:$B$105,$M25)&amp;"")</f>
        <v/>
      </c>
      <c r="E25" s="16">
        <f>IF($M25="","",INDEX(Items!$C$6:$C$105,$M25)&amp;"")</f>
        <v/>
      </c>
      <c r="F25" s="11">
        <f>IF($M25="","",INDEX(Items!$X$6:$X$105,$M25)&amp;"")</f>
        <v/>
      </c>
      <c r="G25" s="17">
        <f>IF($M25="","",INDEX(Items!$M$6:$M$105,$M25))</f>
        <v/>
      </c>
      <c r="H25" s="17">
        <f>IF($M25="","",INDEX(Items!$N$6:$N$105,$M25))</f>
        <v/>
      </c>
      <c r="I25" s="18">
        <f>IF($M25="","",INDEX(Items!$Q$6:$Q$105,$M25))</f>
        <v/>
      </c>
      <c r="J25" s="7">
        <f>IF($M25="","",INDEX(Items!$V$6:$V$105,$M25))</f>
        <v/>
      </c>
      <c r="K25" s="17">
        <f>IF($M25="","",INDEX(Items!$Y$6:$Y$105,$M25))</f>
        <v/>
      </c>
      <c r="L25" s="19">
        <f>IF($M25="","",INDEX(Items!$Z$6:$Z$105,$M25))</f>
        <v/>
      </c>
      <c r="M25" s="20">
        <f>IFERROR(MATCH(SMALL(ItemKey,A25),ItemKey,0),"")</f>
        <v/>
      </c>
    </row>
    <row r="26">
      <c r="A26" s="15" t="n">
        <v>13</v>
      </c>
      <c r="B26" s="7">
        <f>IF(M26="","",INT(SMALL(ItemKey,A26)))</f>
        <v/>
      </c>
      <c r="C26" s="16">
        <f>IF($M26="","",INDEX(Items!$A$6:$A$105,$M26)&amp;"")</f>
        <v/>
      </c>
      <c r="D26" s="16">
        <f>IF($M26="","",INDEX(Items!$B$6:$B$105,$M26)&amp;"")</f>
        <v/>
      </c>
      <c r="E26" s="16">
        <f>IF($M26="","",INDEX(Items!$C$6:$C$105,$M26)&amp;"")</f>
        <v/>
      </c>
      <c r="F26" s="11">
        <f>IF($M26="","",INDEX(Items!$X$6:$X$105,$M26)&amp;"")</f>
        <v/>
      </c>
      <c r="G26" s="17">
        <f>IF($M26="","",INDEX(Items!$M$6:$M$105,$M26))</f>
        <v/>
      </c>
      <c r="H26" s="17">
        <f>IF($M26="","",INDEX(Items!$N$6:$N$105,$M26))</f>
        <v/>
      </c>
      <c r="I26" s="18">
        <f>IF($M26="","",INDEX(Items!$Q$6:$Q$105,$M26))</f>
        <v/>
      </c>
      <c r="J26" s="7">
        <f>IF($M26="","",INDEX(Items!$V$6:$V$105,$M26))</f>
        <v/>
      </c>
      <c r="K26" s="17">
        <f>IF($M26="","",INDEX(Items!$Y$6:$Y$105,$M26))</f>
        <v/>
      </c>
      <c r="L26" s="19">
        <f>IF($M26="","",INDEX(Items!$Z$6:$Z$105,$M26))</f>
        <v/>
      </c>
      <c r="M26" s="20">
        <f>IFERROR(MATCH(SMALL(ItemKey,A26),ItemKey,0),"")</f>
        <v/>
      </c>
    </row>
    <row r="27">
      <c r="A27" s="15" t="n">
        <v>14</v>
      </c>
      <c r="B27" s="7">
        <f>IF(M27="","",INT(SMALL(ItemKey,A27)))</f>
        <v/>
      </c>
      <c r="C27" s="16">
        <f>IF($M27="","",INDEX(Items!$A$6:$A$105,$M27)&amp;"")</f>
        <v/>
      </c>
      <c r="D27" s="16">
        <f>IF($M27="","",INDEX(Items!$B$6:$B$105,$M27)&amp;"")</f>
        <v/>
      </c>
      <c r="E27" s="16">
        <f>IF($M27="","",INDEX(Items!$C$6:$C$105,$M27)&amp;"")</f>
        <v/>
      </c>
      <c r="F27" s="11">
        <f>IF($M27="","",INDEX(Items!$X$6:$X$105,$M27)&amp;"")</f>
        <v/>
      </c>
      <c r="G27" s="17">
        <f>IF($M27="","",INDEX(Items!$M$6:$M$105,$M27))</f>
        <v/>
      </c>
      <c r="H27" s="17">
        <f>IF($M27="","",INDEX(Items!$N$6:$N$105,$M27))</f>
        <v/>
      </c>
      <c r="I27" s="18">
        <f>IF($M27="","",INDEX(Items!$Q$6:$Q$105,$M27))</f>
        <v/>
      </c>
      <c r="J27" s="7">
        <f>IF($M27="","",INDEX(Items!$V$6:$V$105,$M27))</f>
        <v/>
      </c>
      <c r="K27" s="17">
        <f>IF($M27="","",INDEX(Items!$Y$6:$Y$105,$M27))</f>
        <v/>
      </c>
      <c r="L27" s="19">
        <f>IF($M27="","",INDEX(Items!$Z$6:$Z$105,$M27))</f>
        <v/>
      </c>
      <c r="M27" s="20">
        <f>IFERROR(MATCH(SMALL(ItemKey,A27),ItemKey,0),"")</f>
        <v/>
      </c>
    </row>
    <row r="28">
      <c r="A28" s="15" t="n">
        <v>15</v>
      </c>
      <c r="B28" s="7">
        <f>IF(M28="","",INT(SMALL(ItemKey,A28)))</f>
        <v/>
      </c>
      <c r="C28" s="16">
        <f>IF($M28="","",INDEX(Items!$A$6:$A$105,$M28)&amp;"")</f>
        <v/>
      </c>
      <c r="D28" s="16">
        <f>IF($M28="","",INDEX(Items!$B$6:$B$105,$M28)&amp;"")</f>
        <v/>
      </c>
      <c r="E28" s="16">
        <f>IF($M28="","",INDEX(Items!$C$6:$C$105,$M28)&amp;"")</f>
        <v/>
      </c>
      <c r="F28" s="11">
        <f>IF($M28="","",INDEX(Items!$X$6:$X$105,$M28)&amp;"")</f>
        <v/>
      </c>
      <c r="G28" s="17">
        <f>IF($M28="","",INDEX(Items!$M$6:$M$105,$M28))</f>
        <v/>
      </c>
      <c r="H28" s="17">
        <f>IF($M28="","",INDEX(Items!$N$6:$N$105,$M28))</f>
        <v/>
      </c>
      <c r="I28" s="18">
        <f>IF($M28="","",INDEX(Items!$Q$6:$Q$105,$M28))</f>
        <v/>
      </c>
      <c r="J28" s="7">
        <f>IF($M28="","",INDEX(Items!$V$6:$V$105,$M28))</f>
        <v/>
      </c>
      <c r="K28" s="17">
        <f>IF($M28="","",INDEX(Items!$Y$6:$Y$105,$M28))</f>
        <v/>
      </c>
      <c r="L28" s="19">
        <f>IF($M28="","",INDEX(Items!$Z$6:$Z$105,$M28))</f>
        <v/>
      </c>
      <c r="M28" s="20">
        <f>IFERROR(MATCH(SMALL(ItemKey,A28),ItemKey,0),"")</f>
        <v/>
      </c>
    </row>
    <row r="29">
      <c r="A29" s="15" t="n">
        <v>16</v>
      </c>
      <c r="B29" s="7">
        <f>IF(M29="","",INT(SMALL(ItemKey,A29)))</f>
        <v/>
      </c>
      <c r="C29" s="16">
        <f>IF($M29="","",INDEX(Items!$A$6:$A$105,$M29)&amp;"")</f>
        <v/>
      </c>
      <c r="D29" s="16">
        <f>IF($M29="","",INDEX(Items!$B$6:$B$105,$M29)&amp;"")</f>
        <v/>
      </c>
      <c r="E29" s="16">
        <f>IF($M29="","",INDEX(Items!$C$6:$C$105,$M29)&amp;"")</f>
        <v/>
      </c>
      <c r="F29" s="11">
        <f>IF($M29="","",INDEX(Items!$X$6:$X$105,$M29)&amp;"")</f>
        <v/>
      </c>
      <c r="G29" s="17">
        <f>IF($M29="","",INDEX(Items!$M$6:$M$105,$M29))</f>
        <v/>
      </c>
      <c r="H29" s="17">
        <f>IF($M29="","",INDEX(Items!$N$6:$N$105,$M29))</f>
        <v/>
      </c>
      <c r="I29" s="18">
        <f>IF($M29="","",INDEX(Items!$Q$6:$Q$105,$M29))</f>
        <v/>
      </c>
      <c r="J29" s="7">
        <f>IF($M29="","",INDEX(Items!$V$6:$V$105,$M29))</f>
        <v/>
      </c>
      <c r="K29" s="17">
        <f>IF($M29="","",INDEX(Items!$Y$6:$Y$105,$M29))</f>
        <v/>
      </c>
      <c r="L29" s="19">
        <f>IF($M29="","",INDEX(Items!$Z$6:$Z$105,$M29))</f>
        <v/>
      </c>
      <c r="M29" s="20">
        <f>IFERROR(MATCH(SMALL(ItemKey,A29),ItemKey,0),"")</f>
        <v/>
      </c>
    </row>
    <row r="30">
      <c r="A30" s="15" t="n">
        <v>17</v>
      </c>
      <c r="B30" s="7">
        <f>IF(M30="","",INT(SMALL(ItemKey,A30)))</f>
        <v/>
      </c>
      <c r="C30" s="16">
        <f>IF($M30="","",INDEX(Items!$A$6:$A$105,$M30)&amp;"")</f>
        <v/>
      </c>
      <c r="D30" s="16">
        <f>IF($M30="","",INDEX(Items!$B$6:$B$105,$M30)&amp;"")</f>
        <v/>
      </c>
      <c r="E30" s="16">
        <f>IF($M30="","",INDEX(Items!$C$6:$C$105,$M30)&amp;"")</f>
        <v/>
      </c>
      <c r="F30" s="11">
        <f>IF($M30="","",INDEX(Items!$X$6:$X$105,$M30)&amp;"")</f>
        <v/>
      </c>
      <c r="G30" s="17">
        <f>IF($M30="","",INDEX(Items!$M$6:$M$105,$M30))</f>
        <v/>
      </c>
      <c r="H30" s="17">
        <f>IF($M30="","",INDEX(Items!$N$6:$N$105,$M30))</f>
        <v/>
      </c>
      <c r="I30" s="18">
        <f>IF($M30="","",INDEX(Items!$Q$6:$Q$105,$M30))</f>
        <v/>
      </c>
      <c r="J30" s="7">
        <f>IF($M30="","",INDEX(Items!$V$6:$V$105,$M30))</f>
        <v/>
      </c>
      <c r="K30" s="17">
        <f>IF($M30="","",INDEX(Items!$Y$6:$Y$105,$M30))</f>
        <v/>
      </c>
      <c r="L30" s="19">
        <f>IF($M30="","",INDEX(Items!$Z$6:$Z$105,$M30))</f>
        <v/>
      </c>
      <c r="M30" s="20">
        <f>IFERROR(MATCH(SMALL(ItemKey,A30),ItemKey,0),"")</f>
        <v/>
      </c>
    </row>
    <row r="31">
      <c r="A31" s="15" t="n">
        <v>18</v>
      </c>
      <c r="B31" s="7">
        <f>IF(M31="","",INT(SMALL(ItemKey,A31)))</f>
        <v/>
      </c>
      <c r="C31" s="16">
        <f>IF($M31="","",INDEX(Items!$A$6:$A$105,$M31)&amp;"")</f>
        <v/>
      </c>
      <c r="D31" s="16">
        <f>IF($M31="","",INDEX(Items!$B$6:$B$105,$M31)&amp;"")</f>
        <v/>
      </c>
      <c r="E31" s="16">
        <f>IF($M31="","",INDEX(Items!$C$6:$C$105,$M31)&amp;"")</f>
        <v/>
      </c>
      <c r="F31" s="11">
        <f>IF($M31="","",INDEX(Items!$X$6:$X$105,$M31)&amp;"")</f>
        <v/>
      </c>
      <c r="G31" s="17">
        <f>IF($M31="","",INDEX(Items!$M$6:$M$105,$M31))</f>
        <v/>
      </c>
      <c r="H31" s="17">
        <f>IF($M31="","",INDEX(Items!$N$6:$N$105,$M31))</f>
        <v/>
      </c>
      <c r="I31" s="18">
        <f>IF($M31="","",INDEX(Items!$Q$6:$Q$105,$M31))</f>
        <v/>
      </c>
      <c r="J31" s="7">
        <f>IF($M31="","",INDEX(Items!$V$6:$V$105,$M31))</f>
        <v/>
      </c>
      <c r="K31" s="17">
        <f>IF($M31="","",INDEX(Items!$Y$6:$Y$105,$M31))</f>
        <v/>
      </c>
      <c r="L31" s="19">
        <f>IF($M31="","",INDEX(Items!$Z$6:$Z$105,$M31))</f>
        <v/>
      </c>
      <c r="M31" s="20">
        <f>IFERROR(MATCH(SMALL(ItemKey,A31),ItemKey,0),"")</f>
        <v/>
      </c>
    </row>
    <row r="32">
      <c r="A32" s="15" t="n">
        <v>19</v>
      </c>
      <c r="B32" s="7">
        <f>IF(M32="","",INT(SMALL(ItemKey,A32)))</f>
        <v/>
      </c>
      <c r="C32" s="16">
        <f>IF($M32="","",INDEX(Items!$A$6:$A$105,$M32)&amp;"")</f>
        <v/>
      </c>
      <c r="D32" s="16">
        <f>IF($M32="","",INDEX(Items!$B$6:$B$105,$M32)&amp;"")</f>
        <v/>
      </c>
      <c r="E32" s="16">
        <f>IF($M32="","",INDEX(Items!$C$6:$C$105,$M32)&amp;"")</f>
        <v/>
      </c>
      <c r="F32" s="11">
        <f>IF($M32="","",INDEX(Items!$X$6:$X$105,$M32)&amp;"")</f>
        <v/>
      </c>
      <c r="G32" s="17">
        <f>IF($M32="","",INDEX(Items!$M$6:$M$105,$M32))</f>
        <v/>
      </c>
      <c r="H32" s="17">
        <f>IF($M32="","",INDEX(Items!$N$6:$N$105,$M32))</f>
        <v/>
      </c>
      <c r="I32" s="18">
        <f>IF($M32="","",INDEX(Items!$Q$6:$Q$105,$M32))</f>
        <v/>
      </c>
      <c r="J32" s="7">
        <f>IF($M32="","",INDEX(Items!$V$6:$V$105,$M32))</f>
        <v/>
      </c>
      <c r="K32" s="17">
        <f>IF($M32="","",INDEX(Items!$Y$6:$Y$105,$M32))</f>
        <v/>
      </c>
      <c r="L32" s="19">
        <f>IF($M32="","",INDEX(Items!$Z$6:$Z$105,$M32))</f>
        <v/>
      </c>
      <c r="M32" s="20">
        <f>IFERROR(MATCH(SMALL(ItemKey,A32),ItemKey,0),"")</f>
        <v/>
      </c>
    </row>
    <row r="33">
      <c r="A33" s="15" t="n">
        <v>20</v>
      </c>
      <c r="B33" s="7">
        <f>IF(M33="","",INT(SMALL(ItemKey,A33)))</f>
        <v/>
      </c>
      <c r="C33" s="16">
        <f>IF($M33="","",INDEX(Items!$A$6:$A$105,$M33)&amp;"")</f>
        <v/>
      </c>
      <c r="D33" s="16">
        <f>IF($M33="","",INDEX(Items!$B$6:$B$105,$M33)&amp;"")</f>
        <v/>
      </c>
      <c r="E33" s="16">
        <f>IF($M33="","",INDEX(Items!$C$6:$C$105,$M33)&amp;"")</f>
        <v/>
      </c>
      <c r="F33" s="11">
        <f>IF($M33="","",INDEX(Items!$X$6:$X$105,$M33)&amp;"")</f>
        <v/>
      </c>
      <c r="G33" s="17">
        <f>IF($M33="","",INDEX(Items!$M$6:$M$105,$M33))</f>
        <v/>
      </c>
      <c r="H33" s="17">
        <f>IF($M33="","",INDEX(Items!$N$6:$N$105,$M33))</f>
        <v/>
      </c>
      <c r="I33" s="18">
        <f>IF($M33="","",INDEX(Items!$Q$6:$Q$105,$M33))</f>
        <v/>
      </c>
      <c r="J33" s="7">
        <f>IF($M33="","",INDEX(Items!$V$6:$V$105,$M33))</f>
        <v/>
      </c>
      <c r="K33" s="17">
        <f>IF($M33="","",INDEX(Items!$Y$6:$Y$105,$M33))</f>
        <v/>
      </c>
      <c r="L33" s="19">
        <f>IF($M33="","",INDEX(Items!$Z$6:$Z$105,$M33))</f>
        <v/>
      </c>
      <c r="M33" s="20">
        <f>IFERROR(MATCH(SMALL(ItemKey,A33),ItemKey,0),"")</f>
        <v/>
      </c>
    </row>
    <row r="34">
      <c r="A34" s="15" t="n">
        <v>21</v>
      </c>
      <c r="B34" s="7">
        <f>IF(M34="","",INT(SMALL(ItemKey,A34)))</f>
        <v/>
      </c>
      <c r="C34" s="16">
        <f>IF($M34="","",INDEX(Items!$A$6:$A$105,$M34)&amp;"")</f>
        <v/>
      </c>
      <c r="D34" s="16">
        <f>IF($M34="","",INDEX(Items!$B$6:$B$105,$M34)&amp;"")</f>
        <v/>
      </c>
      <c r="E34" s="16">
        <f>IF($M34="","",INDEX(Items!$C$6:$C$105,$M34)&amp;"")</f>
        <v/>
      </c>
      <c r="F34" s="11">
        <f>IF($M34="","",INDEX(Items!$X$6:$X$105,$M34)&amp;"")</f>
        <v/>
      </c>
      <c r="G34" s="17">
        <f>IF($M34="","",INDEX(Items!$M$6:$M$105,$M34))</f>
        <v/>
      </c>
      <c r="H34" s="17">
        <f>IF($M34="","",INDEX(Items!$N$6:$N$105,$M34))</f>
        <v/>
      </c>
      <c r="I34" s="18">
        <f>IF($M34="","",INDEX(Items!$Q$6:$Q$105,$M34))</f>
        <v/>
      </c>
      <c r="J34" s="7">
        <f>IF($M34="","",INDEX(Items!$V$6:$V$105,$M34))</f>
        <v/>
      </c>
      <c r="K34" s="17">
        <f>IF($M34="","",INDEX(Items!$Y$6:$Y$105,$M34))</f>
        <v/>
      </c>
      <c r="L34" s="19">
        <f>IF($M34="","",INDEX(Items!$Z$6:$Z$105,$M34))</f>
        <v/>
      </c>
      <c r="M34" s="20">
        <f>IFERROR(MATCH(SMALL(ItemKey,A34),ItemKey,0),"")</f>
        <v/>
      </c>
    </row>
    <row r="35">
      <c r="A35" s="15" t="n">
        <v>22</v>
      </c>
      <c r="B35" s="7">
        <f>IF(M35="","",INT(SMALL(ItemKey,A35)))</f>
        <v/>
      </c>
      <c r="C35" s="16">
        <f>IF($M35="","",INDEX(Items!$A$6:$A$105,$M35)&amp;"")</f>
        <v/>
      </c>
      <c r="D35" s="16">
        <f>IF($M35="","",INDEX(Items!$B$6:$B$105,$M35)&amp;"")</f>
        <v/>
      </c>
      <c r="E35" s="16">
        <f>IF($M35="","",INDEX(Items!$C$6:$C$105,$M35)&amp;"")</f>
        <v/>
      </c>
      <c r="F35" s="11">
        <f>IF($M35="","",INDEX(Items!$X$6:$X$105,$M35)&amp;"")</f>
        <v/>
      </c>
      <c r="G35" s="17">
        <f>IF($M35="","",INDEX(Items!$M$6:$M$105,$M35))</f>
        <v/>
      </c>
      <c r="H35" s="17">
        <f>IF($M35="","",INDEX(Items!$N$6:$N$105,$M35))</f>
        <v/>
      </c>
      <c r="I35" s="18">
        <f>IF($M35="","",INDEX(Items!$Q$6:$Q$105,$M35))</f>
        <v/>
      </c>
      <c r="J35" s="7">
        <f>IF($M35="","",INDEX(Items!$V$6:$V$105,$M35))</f>
        <v/>
      </c>
      <c r="K35" s="17">
        <f>IF($M35="","",INDEX(Items!$Y$6:$Y$105,$M35))</f>
        <v/>
      </c>
      <c r="L35" s="19">
        <f>IF($M35="","",INDEX(Items!$Z$6:$Z$105,$M35))</f>
        <v/>
      </c>
      <c r="M35" s="20">
        <f>IFERROR(MATCH(SMALL(ItemKey,A35),ItemKey,0),"")</f>
        <v/>
      </c>
    </row>
    <row r="36">
      <c r="A36" s="15" t="n">
        <v>23</v>
      </c>
      <c r="B36" s="7">
        <f>IF(M36="","",INT(SMALL(ItemKey,A36)))</f>
        <v/>
      </c>
      <c r="C36" s="16">
        <f>IF($M36="","",INDEX(Items!$A$6:$A$105,$M36)&amp;"")</f>
        <v/>
      </c>
      <c r="D36" s="16">
        <f>IF($M36="","",INDEX(Items!$B$6:$B$105,$M36)&amp;"")</f>
        <v/>
      </c>
      <c r="E36" s="16">
        <f>IF($M36="","",INDEX(Items!$C$6:$C$105,$M36)&amp;"")</f>
        <v/>
      </c>
      <c r="F36" s="11">
        <f>IF($M36="","",INDEX(Items!$X$6:$X$105,$M36)&amp;"")</f>
        <v/>
      </c>
      <c r="G36" s="17">
        <f>IF($M36="","",INDEX(Items!$M$6:$M$105,$M36))</f>
        <v/>
      </c>
      <c r="H36" s="17">
        <f>IF($M36="","",INDEX(Items!$N$6:$N$105,$M36))</f>
        <v/>
      </c>
      <c r="I36" s="18">
        <f>IF($M36="","",INDEX(Items!$Q$6:$Q$105,$M36))</f>
        <v/>
      </c>
      <c r="J36" s="7">
        <f>IF($M36="","",INDEX(Items!$V$6:$V$105,$M36))</f>
        <v/>
      </c>
      <c r="K36" s="17">
        <f>IF($M36="","",INDEX(Items!$Y$6:$Y$105,$M36))</f>
        <v/>
      </c>
      <c r="L36" s="19">
        <f>IF($M36="","",INDEX(Items!$Z$6:$Z$105,$M36))</f>
        <v/>
      </c>
      <c r="M36" s="20">
        <f>IFERROR(MATCH(SMALL(ItemKey,A36),ItemKey,0),"")</f>
        <v/>
      </c>
    </row>
    <row r="37">
      <c r="A37" s="15" t="n">
        <v>24</v>
      </c>
      <c r="B37" s="7">
        <f>IF(M37="","",INT(SMALL(ItemKey,A37)))</f>
        <v/>
      </c>
      <c r="C37" s="16">
        <f>IF($M37="","",INDEX(Items!$A$6:$A$105,$M37)&amp;"")</f>
        <v/>
      </c>
      <c r="D37" s="16">
        <f>IF($M37="","",INDEX(Items!$B$6:$B$105,$M37)&amp;"")</f>
        <v/>
      </c>
      <c r="E37" s="16">
        <f>IF($M37="","",INDEX(Items!$C$6:$C$105,$M37)&amp;"")</f>
        <v/>
      </c>
      <c r="F37" s="11">
        <f>IF($M37="","",INDEX(Items!$X$6:$X$105,$M37)&amp;"")</f>
        <v/>
      </c>
      <c r="G37" s="17">
        <f>IF($M37="","",INDEX(Items!$M$6:$M$105,$M37))</f>
        <v/>
      </c>
      <c r="H37" s="17">
        <f>IF($M37="","",INDEX(Items!$N$6:$N$105,$M37))</f>
        <v/>
      </c>
      <c r="I37" s="18">
        <f>IF($M37="","",INDEX(Items!$Q$6:$Q$105,$M37))</f>
        <v/>
      </c>
      <c r="J37" s="7">
        <f>IF($M37="","",INDEX(Items!$V$6:$V$105,$M37))</f>
        <v/>
      </c>
      <c r="K37" s="17">
        <f>IF($M37="","",INDEX(Items!$Y$6:$Y$105,$M37))</f>
        <v/>
      </c>
      <c r="L37" s="19">
        <f>IF($M37="","",INDEX(Items!$Z$6:$Z$105,$M37))</f>
        <v/>
      </c>
      <c r="M37" s="20">
        <f>IFERROR(MATCH(SMALL(ItemKey,A37),ItemKey,0),"")</f>
        <v/>
      </c>
    </row>
    <row r="38">
      <c r="A38" s="15" t="n">
        <v>25</v>
      </c>
      <c r="B38" s="7">
        <f>IF(M38="","",INT(SMALL(ItemKey,A38)))</f>
        <v/>
      </c>
      <c r="C38" s="16">
        <f>IF($M38="","",INDEX(Items!$A$6:$A$105,$M38)&amp;"")</f>
        <v/>
      </c>
      <c r="D38" s="16">
        <f>IF($M38="","",INDEX(Items!$B$6:$B$105,$M38)&amp;"")</f>
        <v/>
      </c>
      <c r="E38" s="16">
        <f>IF($M38="","",INDEX(Items!$C$6:$C$105,$M38)&amp;"")</f>
        <v/>
      </c>
      <c r="F38" s="11">
        <f>IF($M38="","",INDEX(Items!$X$6:$X$105,$M38)&amp;"")</f>
        <v/>
      </c>
      <c r="G38" s="17">
        <f>IF($M38="","",INDEX(Items!$M$6:$M$105,$M38))</f>
        <v/>
      </c>
      <c r="H38" s="17">
        <f>IF($M38="","",INDEX(Items!$N$6:$N$105,$M38))</f>
        <v/>
      </c>
      <c r="I38" s="18">
        <f>IF($M38="","",INDEX(Items!$Q$6:$Q$105,$M38))</f>
        <v/>
      </c>
      <c r="J38" s="7">
        <f>IF($M38="","",INDEX(Items!$V$6:$V$105,$M38))</f>
        <v/>
      </c>
      <c r="K38" s="17">
        <f>IF($M38="","",INDEX(Items!$Y$6:$Y$105,$M38))</f>
        <v/>
      </c>
      <c r="L38" s="19">
        <f>IF($M38="","",INDEX(Items!$Z$6:$Z$105,$M38))</f>
        <v/>
      </c>
      <c r="M38" s="20">
        <f>IFERROR(MATCH(SMALL(ItemKey,A38),ItemKey,0),"")</f>
        <v/>
      </c>
    </row>
    <row r="39">
      <c r="A39" s="15" t="n">
        <v>26</v>
      </c>
      <c r="B39" s="7">
        <f>IF(M39="","",INT(SMALL(ItemKey,A39)))</f>
        <v/>
      </c>
      <c r="C39" s="16">
        <f>IF($M39="","",INDEX(Items!$A$6:$A$105,$M39)&amp;"")</f>
        <v/>
      </c>
      <c r="D39" s="16">
        <f>IF($M39="","",INDEX(Items!$B$6:$B$105,$M39)&amp;"")</f>
        <v/>
      </c>
      <c r="E39" s="16">
        <f>IF($M39="","",INDEX(Items!$C$6:$C$105,$M39)&amp;"")</f>
        <v/>
      </c>
      <c r="F39" s="11">
        <f>IF($M39="","",INDEX(Items!$X$6:$X$105,$M39)&amp;"")</f>
        <v/>
      </c>
      <c r="G39" s="17">
        <f>IF($M39="","",INDEX(Items!$M$6:$M$105,$M39))</f>
        <v/>
      </c>
      <c r="H39" s="17">
        <f>IF($M39="","",INDEX(Items!$N$6:$N$105,$M39))</f>
        <v/>
      </c>
      <c r="I39" s="18">
        <f>IF($M39="","",INDEX(Items!$Q$6:$Q$105,$M39))</f>
        <v/>
      </c>
      <c r="J39" s="7">
        <f>IF($M39="","",INDEX(Items!$V$6:$V$105,$M39))</f>
        <v/>
      </c>
      <c r="K39" s="17">
        <f>IF($M39="","",INDEX(Items!$Y$6:$Y$105,$M39))</f>
        <v/>
      </c>
      <c r="L39" s="19">
        <f>IF($M39="","",INDEX(Items!$Z$6:$Z$105,$M39))</f>
        <v/>
      </c>
      <c r="M39" s="20">
        <f>IFERROR(MATCH(SMALL(ItemKey,A39),ItemKey,0),"")</f>
        <v/>
      </c>
    </row>
    <row r="40">
      <c r="A40" s="15" t="n">
        <v>27</v>
      </c>
      <c r="B40" s="7">
        <f>IF(M40="","",INT(SMALL(ItemKey,A40)))</f>
        <v/>
      </c>
      <c r="C40" s="16">
        <f>IF($M40="","",INDEX(Items!$A$6:$A$105,$M40)&amp;"")</f>
        <v/>
      </c>
      <c r="D40" s="16">
        <f>IF($M40="","",INDEX(Items!$B$6:$B$105,$M40)&amp;"")</f>
        <v/>
      </c>
      <c r="E40" s="16">
        <f>IF($M40="","",INDEX(Items!$C$6:$C$105,$M40)&amp;"")</f>
        <v/>
      </c>
      <c r="F40" s="11">
        <f>IF($M40="","",INDEX(Items!$X$6:$X$105,$M40)&amp;"")</f>
        <v/>
      </c>
      <c r="G40" s="17">
        <f>IF($M40="","",INDEX(Items!$M$6:$M$105,$M40))</f>
        <v/>
      </c>
      <c r="H40" s="17">
        <f>IF($M40="","",INDEX(Items!$N$6:$N$105,$M40))</f>
        <v/>
      </c>
      <c r="I40" s="18">
        <f>IF($M40="","",INDEX(Items!$Q$6:$Q$105,$M40))</f>
        <v/>
      </c>
      <c r="J40" s="7">
        <f>IF($M40="","",INDEX(Items!$V$6:$V$105,$M40))</f>
        <v/>
      </c>
      <c r="K40" s="17">
        <f>IF($M40="","",INDEX(Items!$Y$6:$Y$105,$M40))</f>
        <v/>
      </c>
      <c r="L40" s="19">
        <f>IF($M40="","",INDEX(Items!$Z$6:$Z$105,$M40))</f>
        <v/>
      </c>
      <c r="M40" s="20">
        <f>IFERROR(MATCH(SMALL(ItemKey,A40),ItemKey,0),"")</f>
        <v/>
      </c>
    </row>
    <row r="41">
      <c r="A41" s="15" t="n">
        <v>28</v>
      </c>
      <c r="B41" s="7">
        <f>IF(M41="","",INT(SMALL(ItemKey,A41)))</f>
        <v/>
      </c>
      <c r="C41" s="16">
        <f>IF($M41="","",INDEX(Items!$A$6:$A$105,$M41)&amp;"")</f>
        <v/>
      </c>
      <c r="D41" s="16">
        <f>IF($M41="","",INDEX(Items!$B$6:$B$105,$M41)&amp;"")</f>
        <v/>
      </c>
      <c r="E41" s="16">
        <f>IF($M41="","",INDEX(Items!$C$6:$C$105,$M41)&amp;"")</f>
        <v/>
      </c>
      <c r="F41" s="11">
        <f>IF($M41="","",INDEX(Items!$X$6:$X$105,$M41)&amp;"")</f>
        <v/>
      </c>
      <c r="G41" s="17">
        <f>IF($M41="","",INDEX(Items!$M$6:$M$105,$M41))</f>
        <v/>
      </c>
      <c r="H41" s="17">
        <f>IF($M41="","",INDEX(Items!$N$6:$N$105,$M41))</f>
        <v/>
      </c>
      <c r="I41" s="18">
        <f>IF($M41="","",INDEX(Items!$Q$6:$Q$105,$M41))</f>
        <v/>
      </c>
      <c r="J41" s="7">
        <f>IF($M41="","",INDEX(Items!$V$6:$V$105,$M41))</f>
        <v/>
      </c>
      <c r="K41" s="17">
        <f>IF($M41="","",INDEX(Items!$Y$6:$Y$105,$M41))</f>
        <v/>
      </c>
      <c r="L41" s="19">
        <f>IF($M41="","",INDEX(Items!$Z$6:$Z$105,$M41))</f>
        <v/>
      </c>
      <c r="M41" s="20">
        <f>IFERROR(MATCH(SMALL(ItemKey,A41),ItemKey,0),"")</f>
        <v/>
      </c>
    </row>
    <row r="42">
      <c r="A42" s="15" t="n">
        <v>29</v>
      </c>
      <c r="B42" s="7">
        <f>IF(M42="","",INT(SMALL(ItemKey,A42)))</f>
        <v/>
      </c>
      <c r="C42" s="16">
        <f>IF($M42="","",INDEX(Items!$A$6:$A$105,$M42)&amp;"")</f>
        <v/>
      </c>
      <c r="D42" s="16">
        <f>IF($M42="","",INDEX(Items!$B$6:$B$105,$M42)&amp;"")</f>
        <v/>
      </c>
      <c r="E42" s="16">
        <f>IF($M42="","",INDEX(Items!$C$6:$C$105,$M42)&amp;"")</f>
        <v/>
      </c>
      <c r="F42" s="11">
        <f>IF($M42="","",INDEX(Items!$X$6:$X$105,$M42)&amp;"")</f>
        <v/>
      </c>
      <c r="G42" s="17">
        <f>IF($M42="","",INDEX(Items!$M$6:$M$105,$M42))</f>
        <v/>
      </c>
      <c r="H42" s="17">
        <f>IF($M42="","",INDEX(Items!$N$6:$N$105,$M42))</f>
        <v/>
      </c>
      <c r="I42" s="18">
        <f>IF($M42="","",INDEX(Items!$Q$6:$Q$105,$M42))</f>
        <v/>
      </c>
      <c r="J42" s="7">
        <f>IF($M42="","",INDEX(Items!$V$6:$V$105,$M42))</f>
        <v/>
      </c>
      <c r="K42" s="17">
        <f>IF($M42="","",INDEX(Items!$Y$6:$Y$105,$M42))</f>
        <v/>
      </c>
      <c r="L42" s="19">
        <f>IF($M42="","",INDEX(Items!$Z$6:$Z$105,$M42))</f>
        <v/>
      </c>
      <c r="M42" s="20">
        <f>IFERROR(MATCH(SMALL(ItemKey,A42),ItemKey,0),"")</f>
        <v/>
      </c>
    </row>
    <row r="43">
      <c r="A43" s="15" t="n">
        <v>30</v>
      </c>
      <c r="B43" s="7">
        <f>IF(M43="","",INT(SMALL(ItemKey,A43)))</f>
        <v/>
      </c>
      <c r="C43" s="16">
        <f>IF($M43="","",INDEX(Items!$A$6:$A$105,$M43)&amp;"")</f>
        <v/>
      </c>
      <c r="D43" s="16">
        <f>IF($M43="","",INDEX(Items!$B$6:$B$105,$M43)&amp;"")</f>
        <v/>
      </c>
      <c r="E43" s="16">
        <f>IF($M43="","",INDEX(Items!$C$6:$C$105,$M43)&amp;"")</f>
        <v/>
      </c>
      <c r="F43" s="11">
        <f>IF($M43="","",INDEX(Items!$X$6:$X$105,$M43)&amp;"")</f>
        <v/>
      </c>
      <c r="G43" s="17">
        <f>IF($M43="","",INDEX(Items!$M$6:$M$105,$M43))</f>
        <v/>
      </c>
      <c r="H43" s="17">
        <f>IF($M43="","",INDEX(Items!$N$6:$N$105,$M43))</f>
        <v/>
      </c>
      <c r="I43" s="18">
        <f>IF($M43="","",INDEX(Items!$Q$6:$Q$105,$M43))</f>
        <v/>
      </c>
      <c r="J43" s="7">
        <f>IF($M43="","",INDEX(Items!$V$6:$V$105,$M43))</f>
        <v/>
      </c>
      <c r="K43" s="17">
        <f>IF($M43="","",INDEX(Items!$Y$6:$Y$105,$M43))</f>
        <v/>
      </c>
      <c r="L43" s="19">
        <f>IF($M43="","",INDEX(Items!$Z$6:$Z$105,$M43))</f>
        <v/>
      </c>
      <c r="M43" s="20">
        <f>IFERROR(MATCH(SMALL(ItemKey,A43),ItemKey,0),"")</f>
        <v/>
      </c>
    </row>
    <row r="45">
      <c r="A45" s="21">
        <f>IF(COUNT(ItemKey)&gt;30,"More items need an order than fit here: filter Items by Status to see them all.","")</f>
        <v/>
      </c>
    </row>
    <row r="46">
      <c r="A46" s="2" t="inlineStr">
        <is>
          <t>Reorder by = the day on hand + on order is expected to fall to the reorder point. Out-of-stock items with no recent sales are listed with a suggested qty of 0: decide those by hand.</t>
        </is>
      </c>
    </row>
  </sheetData>
  <sheetProtection selectLockedCells="0" selectUnlockedCells="0" sheet="1" objects="0" insertRows="1" insertHyperlinks="1" autoFilter="0" scenarios="0" formatColumns="0" deleteColumns="1" insertColumns="1" pivotTables="1" deleteRows="1" formatCells="1" formatRows="1" sort="0"/>
  <mergeCells count="19">
    <mergeCell ref="A5:D5"/>
    <mergeCell ref="A8:D8"/>
    <mergeCell ref="B3:C3"/>
    <mergeCell ref="K9:L9"/>
    <mergeCell ref="K5:L5"/>
    <mergeCell ref="A10:D10"/>
    <mergeCell ref="A9:D9"/>
    <mergeCell ref="G9:J9"/>
    <mergeCell ref="A6:D6"/>
    <mergeCell ref="K8:L8"/>
    <mergeCell ref="G8:J8"/>
    <mergeCell ref="A7:D7"/>
    <mergeCell ref="G7:J7"/>
    <mergeCell ref="G10:J10"/>
    <mergeCell ref="G6:J6"/>
    <mergeCell ref="K7:L7"/>
    <mergeCell ref="K10:L10"/>
    <mergeCell ref="K6:L6"/>
    <mergeCell ref="G5:J5"/>
  </mergeCells>
  <conditionalFormatting sqref="F14:F43">
    <cfRule type="expression" priority="1" dxfId="0">
      <formula>$F14="Out of stock"</formula>
    </cfRule>
    <cfRule type="expression" priority="2" dxfId="1">
      <formula>$F14="Order now"</formula>
    </cfRule>
    <cfRule type="expression" priority="3" dxfId="2">
      <formula>$F14="Order soon"</formula>
    </cfRule>
  </conditionalFormatting>
  <printOptions horizontalCentered="1"/>
  <pageMargins left="0.4" right="0.4" top="1" bottom="1" header="0.5" footer="0.5"/>
  <pageSetup orientation="landscape" paperSize="1" fitToHeight="1" fitToWidth="1"/>
</worksheet>
</file>

<file path=xl/worksheets/sheet4.xml><?xml version="1.0" encoding="utf-8"?>
<worksheet xmlns="http://schemas.openxmlformats.org/spreadsheetml/2006/main">
  <sheetPr>
    <outlinePr summaryBelow="1" summaryRight="1"/>
    <pageSetUpPr fitToPage="1"/>
  </sheetPr>
  <dimension ref="A1:AD10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26" customWidth="1" min="2" max="2"/>
    <col width="21" customWidth="1" min="3" max="3"/>
    <col width="9" customWidth="1" min="4" max="4"/>
    <col width="8" customWidth="1" min="5" max="5"/>
    <col width="8" customWidth="1" min="6" max="6"/>
    <col width="7" customWidth="1" min="7" max="7"/>
    <col width="8" customWidth="1" min="8" max="8"/>
    <col width="7" customWidth="1" min="9" max="9"/>
    <col width="8" customWidth="1" min="10" max="10"/>
    <col width="8" customWidth="1" min="11" max="11"/>
    <col width="12" customWidth="1" min="12" max="12"/>
    <col width="9" customWidth="1" min="13" max="13"/>
    <col width="9" customWidth="1" min="14" max="14"/>
    <col width="9" customWidth="1" min="15" max="15"/>
    <col width="9" customWidth="1" min="16" max="16"/>
    <col width="8" customWidth="1" min="17" max="17"/>
    <col width="9" customWidth="1" min="18" max="18"/>
    <col width="9" customWidth="1" min="19" max="19"/>
    <col width="10" customWidth="1" min="20" max="20"/>
    <col width="8" customWidth="1" min="21" max="21"/>
    <col width="12" customWidth="1" min="22" max="22"/>
    <col width="12" customWidth="1" min="23" max="23"/>
    <col width="16" customWidth="1" min="24" max="24"/>
    <col width="10" customWidth="1" min="25" max="25"/>
    <col width="10" customWidth="1" min="26" max="26"/>
    <col width="10" customWidth="1" min="27" max="27"/>
    <col width="10" customWidth="1" min="28" max="28"/>
    <col hidden="1" width="8" customWidth="1" min="29" max="29"/>
    <col width="22" customWidth="1" min="30" max="30"/>
  </cols>
  <sheetData>
    <row r="1">
      <c r="A1" s="1" t="inlineStr">
        <is>
          <t>Items</t>
        </is>
      </c>
    </row>
    <row r="2">
      <c r="A2" s="2" t="inlineStr">
        <is>
          <t>One row per product or material. Yellow = input, grey = calculated. Amounts are in your own currency.</t>
        </is>
      </c>
    </row>
    <row r="3">
      <c r="A3" s="2" t="inlineStr">
        <is>
          <t>Lead time and safety days: leave blank to use the supplier's lead time and the default safety days. Pack size blank = 1. Active blank = Yes.</t>
        </is>
      </c>
    </row>
    <row r="5" ht="58" customHeight="1">
      <c r="A5" s="14" t="inlineStr">
        <is>
          <t>SKU</t>
        </is>
      </c>
      <c r="B5" s="14" t="inlineStr">
        <is>
          <t>Item</t>
        </is>
      </c>
      <c r="C5" s="14" t="inlineStr">
        <is>
          <t>Supplier</t>
        </is>
      </c>
      <c r="D5" s="14" t="inlineStr">
        <is>
          <t>Unit cost</t>
        </is>
      </c>
      <c r="E5" s="14" t="inlineStr">
        <is>
          <t>Lead time (days)</t>
        </is>
      </c>
      <c r="F5" s="14" t="inlineStr">
        <is>
          <t>Safety days</t>
        </is>
      </c>
      <c r="G5" s="14" t="inlineStr">
        <is>
          <t>Pack size</t>
        </is>
      </c>
      <c r="H5" s="14" t="inlineStr">
        <is>
          <t>Min order qty</t>
        </is>
      </c>
      <c r="I5" s="14" t="inlineStr">
        <is>
          <t>Active?</t>
        </is>
      </c>
      <c r="J5" s="14" t="inlineStr">
        <is>
          <t>Lead time used</t>
        </is>
      </c>
      <c r="K5" s="14" t="inlineStr">
        <is>
          <t>Safety days used</t>
        </is>
      </c>
      <c r="L5" s="14" t="inlineStr">
        <is>
          <t>Last count date</t>
        </is>
      </c>
      <c r="M5" s="14" t="inlineStr">
        <is>
          <t>On hand</t>
        </is>
      </c>
      <c r="N5" s="14" t="inlineStr">
        <is>
          <t>On order</t>
        </is>
      </c>
      <c r="O5" s="14" t="inlineStr">
        <is>
          <t>Sold in window</t>
        </is>
      </c>
      <c r="P5" s="14" t="inlineStr">
        <is>
          <t>Days in stock (window)</t>
        </is>
      </c>
      <c r="Q5" s="14" t="inlineStr">
        <is>
          <t>Sales per day</t>
        </is>
      </c>
      <c r="R5" s="14" t="inlineStr">
        <is>
          <t>Reorder point</t>
        </is>
      </c>
      <c r="S5" s="14" t="inlineStr">
        <is>
          <t>Order-up-to level</t>
        </is>
      </c>
      <c r="T5" s="14" t="inlineStr">
        <is>
          <t>On hand + on order</t>
        </is>
      </c>
      <c r="U5" s="14" t="inlineStr">
        <is>
          <t>Days of cover</t>
        </is>
      </c>
      <c r="V5" s="14" t="inlineStr">
        <is>
          <t>Stock-out date (est.)</t>
        </is>
      </c>
      <c r="W5" s="14" t="inlineStr">
        <is>
          <t>Reorder by</t>
        </is>
      </c>
      <c r="X5" s="14" t="inlineStr">
        <is>
          <t>Status</t>
        </is>
      </c>
      <c r="Y5" s="14" t="inlineStr">
        <is>
          <t>Suggested order qty</t>
        </is>
      </c>
      <c r="Z5" s="14" t="inlineStr">
        <is>
          <t>Order value</t>
        </is>
      </c>
      <c r="AA5" s="14" t="inlineStr">
        <is>
          <t>Stock value</t>
        </is>
      </c>
      <c r="AB5" s="14" t="inlineStr">
        <is>
          <t>Excess stock value</t>
        </is>
      </c>
      <c r="AC5" s="14" t="inlineStr">
        <is>
          <t>key</t>
        </is>
      </c>
      <c r="AD5" s="14" t="inlineStr">
        <is>
          <t>Check</t>
        </is>
      </c>
    </row>
    <row r="6">
      <c r="A6" s="22" t="inlineStr">
        <is>
          <t>SOAP-LAV</t>
        </is>
      </c>
      <c r="B6" s="22" t="inlineStr">
        <is>
          <t>Lavender bar soap 100 g</t>
        </is>
      </c>
      <c r="C6" s="22" t="inlineStr">
        <is>
          <t>Example Oils &amp; Butters</t>
        </is>
      </c>
      <c r="D6" s="23" t="n">
        <v>2.1</v>
      </c>
      <c r="E6" s="8" t="n"/>
      <c r="F6" s="8" t="n"/>
      <c r="G6" s="8" t="n">
        <v>24</v>
      </c>
      <c r="H6" s="8" t="n"/>
      <c r="I6" s="22" t="inlineStr">
        <is>
          <t>Yes</t>
        </is>
      </c>
      <c r="J6" s="20">
        <f>IF(A6="","",IF(E6&lt;&gt;"",E6,IF(C6="","",IF(ISNUMBER(MATCH(C6,SupName,0)),IF(INDEX(SupLead,MATCH(C6,SupName,0))="","",INDEX(SupLead,MATCH(C6,SupName,0))),""))))</f>
        <v/>
      </c>
      <c r="K6" s="20">
        <f>IF(A6="","",IF(F6="",DefSafety,F6))</f>
        <v/>
      </c>
      <c r="L6" s="24">
        <f>IF(A6="","",SUMPRODUCT(MAX((LSku=A6)*(LType="Count")*(LDate&lt;=AsOf)*LDate)))</f>
        <v/>
      </c>
      <c r="M6" s="17">
        <f>IF(A6="","",IF(L6&gt;0,SUMIFS(LQty,LSku,A6,LType,"Count",LDate,L6),0)+SUMIFS(LSigned,LSku,A6,LDate,"&gt;"&amp;L6,LDate,"&lt;="&amp;AsOf))</f>
        <v/>
      </c>
      <c r="N6" s="17">
        <f>IF(A6="","",SUMIFS(POut,PSku,A6))</f>
        <v/>
      </c>
      <c r="O6" s="17">
        <f>IF(A6="","",SUMIFS(LQty,LSku,A6,LType,"Sold",LDate,"&gt;"&amp;(AsOf-Win),LDate,"&lt;="&amp;AsOf))</f>
        <v/>
      </c>
      <c r="P6" s="20">
        <f>IF(A6="","",SUMPRODUCT(('Daily Stock'!$C$4:$BM$4&gt;AsOf-Win)*(((('Daily Stock'!B6:BL6)&gt;0)+(('Daily Stock'!C6:BM6)&gt;0))&gt;0)))</f>
        <v/>
      </c>
      <c r="Q6" s="18">
        <f>IF(A6="","",IF(P6&gt;0,O6/P6,0))</f>
        <v/>
      </c>
      <c r="R6" s="17">
        <f>IF(A6="","",ROUNDUP(ROUND(Q6*(N(J6)+K6),6),0))</f>
        <v/>
      </c>
      <c r="S6" s="17">
        <f>IF(A6="","",ROUNDUP(ROUND(Q6*(N(J6)+Review+K6),6),0))</f>
        <v/>
      </c>
      <c r="T6" s="17">
        <f>IF(A6="","",M6+N6)</f>
        <v/>
      </c>
      <c r="U6" s="25">
        <f>IF(A6="","",IF(Q6=0,"",MAX(0,M6)/Q6))</f>
        <v/>
      </c>
      <c r="V6" s="7">
        <f>IF(A6="","",IF(Q6=0,"",AsOf+INT(ROUND(MAX(0,M6)/Q6,6))))</f>
        <v/>
      </c>
      <c r="W6" s="7">
        <f>IF(A6="","",IF(Q6=0,"",AsOf+MAX(0,INT(ROUND((T6-R6)/Q6,6)))))</f>
        <v/>
      </c>
      <c r="X6" s="11">
        <f>IF(A6="","",IF(I6="No","Inactive",IF(J6="","Set lead time",IF(M6&lt;0,"Negative: recount",IF(M6=0,"Out of stock",IF(Q6=0,"No recent sales",IF(T6&lt;=R6,"Order now",IF(T6&lt;=R6+Q6*Review,"Order soon",IF(T6&gt;Q6*OverDays,"Overstock","OK")))))))))</f>
        <v/>
      </c>
      <c r="Y6" s="26">
        <f>IF(OR(X6="Order now",X6="Order soon",X6="Out of stock"),IF(S6-T6&lt;=0,0,MAX(N(H6),ROUNDUP(ROUND((S6-T6)/MAX(1,N(G6)),6),0)*MAX(1,N(G6)))),0)</f>
        <v/>
      </c>
      <c r="Z6" s="27">
        <f>Y6*N(D6)</f>
        <v/>
      </c>
      <c r="AA6" s="19">
        <f>IF(A6="",0,MAX(0,M6)*N(D6))</f>
        <v/>
      </c>
      <c r="AB6" s="27">
        <f>IF(A6="",0,IF(Q6=0,0,MAX(0,M6-Q6*OverDays)*N(D6)))</f>
        <v/>
      </c>
      <c r="AC6" s="28">
        <f>IF(A6="","",IF(Y6&gt;0,IF(W6="",AsOf,W6)+ROW()/100000,IF(X6="Out of stock",AsOf+ROW()/100000,"")))</f>
        <v/>
      </c>
      <c r="AD6" s="16">
        <f>IF(A6="","",IF(COUNTIF($A$6:$A$105,A6)&gt;1,"Duplicate SKU",IF(AND(C6&lt;&gt;"",ISNA(MATCH(C6,SupName,0))),"Supplier not on Suppliers sheet",IF(L6=0,"No count logged yet",""))))</f>
        <v/>
      </c>
    </row>
    <row r="7">
      <c r="A7" s="22" t="inlineStr">
        <is>
          <t>SOAP-OAT</t>
        </is>
      </c>
      <c r="B7" s="22" t="inlineStr">
        <is>
          <t>Oat &amp; honey bar soap 100 g</t>
        </is>
      </c>
      <c r="C7" s="22" t="inlineStr">
        <is>
          <t>Example Oils &amp; Butters</t>
        </is>
      </c>
      <c r="D7" s="23" t="n">
        <v>2.25</v>
      </c>
      <c r="E7" s="8" t="n"/>
      <c r="F7" s="8" t="n"/>
      <c r="G7" s="8" t="n">
        <v>24</v>
      </c>
      <c r="H7" s="8" t="n"/>
      <c r="I7" s="22" t="inlineStr">
        <is>
          <t>Yes</t>
        </is>
      </c>
      <c r="J7" s="20">
        <f>IF(A7="","",IF(E7&lt;&gt;"",E7,IF(C7="","",IF(ISNUMBER(MATCH(C7,SupName,0)),IF(INDEX(SupLead,MATCH(C7,SupName,0))="","",INDEX(SupLead,MATCH(C7,SupName,0))),""))))</f>
        <v/>
      </c>
      <c r="K7" s="20">
        <f>IF(A7="","",IF(F7="",DefSafety,F7))</f>
        <v/>
      </c>
      <c r="L7" s="24">
        <f>IF(A7="","",SUMPRODUCT(MAX((LSku=A7)*(LType="Count")*(LDate&lt;=AsOf)*LDate)))</f>
        <v/>
      </c>
      <c r="M7" s="17">
        <f>IF(A7="","",IF(L7&gt;0,SUMIFS(LQty,LSku,A7,LType,"Count",LDate,L7),0)+SUMIFS(LSigned,LSku,A7,LDate,"&gt;"&amp;L7,LDate,"&lt;="&amp;AsOf))</f>
        <v/>
      </c>
      <c r="N7" s="17">
        <f>IF(A7="","",SUMIFS(POut,PSku,A7))</f>
        <v/>
      </c>
      <c r="O7" s="17">
        <f>IF(A7="","",SUMIFS(LQty,LSku,A7,LType,"Sold",LDate,"&gt;"&amp;(AsOf-Win),LDate,"&lt;="&amp;AsOf))</f>
        <v/>
      </c>
      <c r="P7" s="20">
        <f>IF(A7="","",SUMPRODUCT(('Daily Stock'!$C$4:$BM$4&gt;AsOf-Win)*(((('Daily Stock'!B7:BL7)&gt;0)+(('Daily Stock'!C7:BM7)&gt;0))&gt;0)))</f>
        <v/>
      </c>
      <c r="Q7" s="18">
        <f>IF(A7="","",IF(P7&gt;0,O7/P7,0))</f>
        <v/>
      </c>
      <c r="R7" s="17">
        <f>IF(A7="","",ROUNDUP(ROUND(Q7*(N(J7)+K7),6),0))</f>
        <v/>
      </c>
      <c r="S7" s="17">
        <f>IF(A7="","",ROUNDUP(ROUND(Q7*(N(J7)+Review+K7),6),0))</f>
        <v/>
      </c>
      <c r="T7" s="17">
        <f>IF(A7="","",M7+N7)</f>
        <v/>
      </c>
      <c r="U7" s="25">
        <f>IF(A7="","",IF(Q7=0,"",MAX(0,M7)/Q7))</f>
        <v/>
      </c>
      <c r="V7" s="7">
        <f>IF(A7="","",IF(Q7=0,"",AsOf+INT(ROUND(MAX(0,M7)/Q7,6))))</f>
        <v/>
      </c>
      <c r="W7" s="7">
        <f>IF(A7="","",IF(Q7=0,"",AsOf+MAX(0,INT(ROUND((T7-R7)/Q7,6)))))</f>
        <v/>
      </c>
      <c r="X7" s="11">
        <f>IF(A7="","",IF(I7="No","Inactive",IF(J7="","Set lead time",IF(M7&lt;0,"Negative: recount",IF(M7=0,"Out of stock",IF(Q7=0,"No recent sales",IF(T7&lt;=R7,"Order now",IF(T7&lt;=R7+Q7*Review,"Order soon",IF(T7&gt;Q7*OverDays,"Overstock","OK")))))))))</f>
        <v/>
      </c>
      <c r="Y7" s="26">
        <f>IF(OR(X7="Order now",X7="Order soon",X7="Out of stock"),IF(S7-T7&lt;=0,0,MAX(N(H7),ROUNDUP(ROUND((S7-T7)/MAX(1,N(G7)),6),0)*MAX(1,N(G7)))),0)</f>
        <v/>
      </c>
      <c r="Z7" s="27">
        <f>Y7*N(D7)</f>
        <v/>
      </c>
      <c r="AA7" s="19">
        <f>IF(A7="",0,MAX(0,M7)*N(D7))</f>
        <v/>
      </c>
      <c r="AB7" s="27">
        <f>IF(A7="",0,IF(Q7=0,0,MAX(0,M7-Q7*OverDays)*N(D7)))</f>
        <v/>
      </c>
      <c r="AC7" s="28">
        <f>IF(A7="","",IF(Y7&gt;0,IF(W7="",AsOf,W7)+ROW()/100000,IF(X7="Out of stock",AsOf+ROW()/100000,"")))</f>
        <v/>
      </c>
      <c r="AD7" s="16">
        <f>IF(A7="","",IF(COUNTIF($A$6:$A$105,A7)&gt;1,"Duplicate SKU",IF(AND(C7&lt;&gt;"",ISNA(MATCH(C7,SupName,0))),"Supplier not on Suppliers sheet",IF(L7=0,"No count logged yet",""))))</f>
        <v/>
      </c>
    </row>
    <row r="8">
      <c r="A8" s="22" t="inlineStr">
        <is>
          <t>SOAP-CHR</t>
        </is>
      </c>
      <c r="B8" s="22" t="inlineStr">
        <is>
          <t>Charcoal bar soap 100 g</t>
        </is>
      </c>
      <c r="C8" s="22" t="inlineStr">
        <is>
          <t>Example Oils &amp; Butters</t>
        </is>
      </c>
      <c r="D8" s="23" t="n">
        <v>2.4</v>
      </c>
      <c r="E8" s="8" t="n"/>
      <c r="F8" s="8" t="n">
        <v>10</v>
      </c>
      <c r="G8" s="8" t="n">
        <v>24</v>
      </c>
      <c r="H8" s="8" t="n"/>
      <c r="I8" s="22" t="inlineStr">
        <is>
          <t>Yes</t>
        </is>
      </c>
      <c r="J8" s="20">
        <f>IF(A8="","",IF(E8&lt;&gt;"",E8,IF(C8="","",IF(ISNUMBER(MATCH(C8,SupName,0)),IF(INDEX(SupLead,MATCH(C8,SupName,0))="","",INDEX(SupLead,MATCH(C8,SupName,0))),""))))</f>
        <v/>
      </c>
      <c r="K8" s="20">
        <f>IF(A8="","",IF(F8="",DefSafety,F8))</f>
        <v/>
      </c>
      <c r="L8" s="24">
        <f>IF(A8="","",SUMPRODUCT(MAX((LSku=A8)*(LType="Count")*(LDate&lt;=AsOf)*LDate)))</f>
        <v/>
      </c>
      <c r="M8" s="17">
        <f>IF(A8="","",IF(L8&gt;0,SUMIFS(LQty,LSku,A8,LType,"Count",LDate,L8),0)+SUMIFS(LSigned,LSku,A8,LDate,"&gt;"&amp;L8,LDate,"&lt;="&amp;AsOf))</f>
        <v/>
      </c>
      <c r="N8" s="17">
        <f>IF(A8="","",SUMIFS(POut,PSku,A8))</f>
        <v/>
      </c>
      <c r="O8" s="17">
        <f>IF(A8="","",SUMIFS(LQty,LSku,A8,LType,"Sold",LDate,"&gt;"&amp;(AsOf-Win),LDate,"&lt;="&amp;AsOf))</f>
        <v/>
      </c>
      <c r="P8" s="20">
        <f>IF(A8="","",SUMPRODUCT(('Daily Stock'!$C$4:$BM$4&gt;AsOf-Win)*(((('Daily Stock'!B8:BL8)&gt;0)+(('Daily Stock'!C8:BM8)&gt;0))&gt;0)))</f>
        <v/>
      </c>
      <c r="Q8" s="18">
        <f>IF(A8="","",IF(P8&gt;0,O8/P8,0))</f>
        <v/>
      </c>
      <c r="R8" s="17">
        <f>IF(A8="","",ROUNDUP(ROUND(Q8*(N(J8)+K8),6),0))</f>
        <v/>
      </c>
      <c r="S8" s="17">
        <f>IF(A8="","",ROUNDUP(ROUND(Q8*(N(J8)+Review+K8),6),0))</f>
        <v/>
      </c>
      <c r="T8" s="17">
        <f>IF(A8="","",M8+N8)</f>
        <v/>
      </c>
      <c r="U8" s="25">
        <f>IF(A8="","",IF(Q8=0,"",MAX(0,M8)/Q8))</f>
        <v/>
      </c>
      <c r="V8" s="7">
        <f>IF(A8="","",IF(Q8=0,"",AsOf+INT(ROUND(MAX(0,M8)/Q8,6))))</f>
        <v/>
      </c>
      <c r="W8" s="7">
        <f>IF(A8="","",IF(Q8=0,"",AsOf+MAX(0,INT(ROUND((T8-R8)/Q8,6)))))</f>
        <v/>
      </c>
      <c r="X8" s="11">
        <f>IF(A8="","",IF(I8="No","Inactive",IF(J8="","Set lead time",IF(M8&lt;0,"Negative: recount",IF(M8=0,"Out of stock",IF(Q8=0,"No recent sales",IF(T8&lt;=R8,"Order now",IF(T8&lt;=R8+Q8*Review,"Order soon",IF(T8&gt;Q8*OverDays,"Overstock","OK")))))))))</f>
        <v/>
      </c>
      <c r="Y8" s="26">
        <f>IF(OR(X8="Order now",X8="Order soon",X8="Out of stock"),IF(S8-T8&lt;=0,0,MAX(N(H8),ROUNDUP(ROUND((S8-T8)/MAX(1,N(G8)),6),0)*MAX(1,N(G8)))),0)</f>
        <v/>
      </c>
      <c r="Z8" s="27">
        <f>Y8*N(D8)</f>
        <v/>
      </c>
      <c r="AA8" s="19">
        <f>IF(A8="",0,MAX(0,M8)*N(D8))</f>
        <v/>
      </c>
      <c r="AB8" s="27">
        <f>IF(A8="",0,IF(Q8=0,0,MAX(0,M8-Q8*OverDays)*N(D8)))</f>
        <v/>
      </c>
      <c r="AC8" s="28">
        <f>IF(A8="","",IF(Y8&gt;0,IF(W8="",AsOf,W8)+ROW()/100000,IF(X8="Out of stock",AsOf+ROW()/100000,"")))</f>
        <v/>
      </c>
      <c r="AD8" s="16">
        <f>IF(A8="","",IF(COUNTIF($A$6:$A$105,A8)&gt;1,"Duplicate SKU",IF(AND(C8&lt;&gt;"",ISNA(MATCH(C8,SupName,0))),"Supplier not on Suppliers sheet",IF(L8=0,"No count logged yet",""))))</f>
        <v/>
      </c>
    </row>
    <row r="9">
      <c r="A9" s="22" t="inlineStr">
        <is>
          <t>SOAP-CIT</t>
        </is>
      </c>
      <c r="B9" s="22" t="inlineStr">
        <is>
          <t>Citrus bar soap 100 g</t>
        </is>
      </c>
      <c r="C9" s="22" t="inlineStr">
        <is>
          <t>Example Oils &amp; Butters</t>
        </is>
      </c>
      <c r="D9" s="23" t="n">
        <v>2.1</v>
      </c>
      <c r="E9" s="8" t="n"/>
      <c r="F9" s="8" t="n"/>
      <c r="G9" s="8" t="n">
        <v>24</v>
      </c>
      <c r="H9" s="8" t="n"/>
      <c r="I9" s="22" t="inlineStr">
        <is>
          <t>Yes</t>
        </is>
      </c>
      <c r="J9" s="20">
        <f>IF(A9="","",IF(E9&lt;&gt;"",E9,IF(C9="","",IF(ISNUMBER(MATCH(C9,SupName,0)),IF(INDEX(SupLead,MATCH(C9,SupName,0))="","",INDEX(SupLead,MATCH(C9,SupName,0))),""))))</f>
        <v/>
      </c>
      <c r="K9" s="20">
        <f>IF(A9="","",IF(F9="",DefSafety,F9))</f>
        <v/>
      </c>
      <c r="L9" s="24">
        <f>IF(A9="","",SUMPRODUCT(MAX((LSku=A9)*(LType="Count")*(LDate&lt;=AsOf)*LDate)))</f>
        <v/>
      </c>
      <c r="M9" s="17">
        <f>IF(A9="","",IF(L9&gt;0,SUMIFS(LQty,LSku,A9,LType,"Count",LDate,L9),0)+SUMIFS(LSigned,LSku,A9,LDate,"&gt;"&amp;L9,LDate,"&lt;="&amp;AsOf))</f>
        <v/>
      </c>
      <c r="N9" s="17">
        <f>IF(A9="","",SUMIFS(POut,PSku,A9))</f>
        <v/>
      </c>
      <c r="O9" s="17">
        <f>IF(A9="","",SUMIFS(LQty,LSku,A9,LType,"Sold",LDate,"&gt;"&amp;(AsOf-Win),LDate,"&lt;="&amp;AsOf))</f>
        <v/>
      </c>
      <c r="P9" s="20">
        <f>IF(A9="","",SUMPRODUCT(('Daily Stock'!$C$4:$BM$4&gt;AsOf-Win)*(((('Daily Stock'!B9:BL9)&gt;0)+(('Daily Stock'!C9:BM9)&gt;0))&gt;0)))</f>
        <v/>
      </c>
      <c r="Q9" s="18">
        <f>IF(A9="","",IF(P9&gt;0,O9/P9,0))</f>
        <v/>
      </c>
      <c r="R9" s="17">
        <f>IF(A9="","",ROUNDUP(ROUND(Q9*(N(J9)+K9),6),0))</f>
        <v/>
      </c>
      <c r="S9" s="17">
        <f>IF(A9="","",ROUNDUP(ROUND(Q9*(N(J9)+Review+K9),6),0))</f>
        <v/>
      </c>
      <c r="T9" s="17">
        <f>IF(A9="","",M9+N9)</f>
        <v/>
      </c>
      <c r="U9" s="25">
        <f>IF(A9="","",IF(Q9=0,"",MAX(0,M9)/Q9))</f>
        <v/>
      </c>
      <c r="V9" s="7">
        <f>IF(A9="","",IF(Q9=0,"",AsOf+INT(ROUND(MAX(0,M9)/Q9,6))))</f>
        <v/>
      </c>
      <c r="W9" s="7">
        <f>IF(A9="","",IF(Q9=0,"",AsOf+MAX(0,INT(ROUND((T9-R9)/Q9,6)))))</f>
        <v/>
      </c>
      <c r="X9" s="11">
        <f>IF(A9="","",IF(I9="No","Inactive",IF(J9="","Set lead time",IF(M9&lt;0,"Negative: recount",IF(M9=0,"Out of stock",IF(Q9=0,"No recent sales",IF(T9&lt;=R9,"Order now",IF(T9&lt;=R9+Q9*Review,"Order soon",IF(T9&gt;Q9*OverDays,"Overstock","OK")))))))))</f>
        <v/>
      </c>
      <c r="Y9" s="26">
        <f>IF(OR(X9="Order now",X9="Order soon",X9="Out of stock"),IF(S9-T9&lt;=0,0,MAX(N(H9),ROUNDUP(ROUND((S9-T9)/MAX(1,N(G9)),6),0)*MAX(1,N(G9)))),0)</f>
        <v/>
      </c>
      <c r="Z9" s="27">
        <f>Y9*N(D9)</f>
        <v/>
      </c>
      <c r="AA9" s="19">
        <f>IF(A9="",0,MAX(0,M9)*N(D9))</f>
        <v/>
      </c>
      <c r="AB9" s="27">
        <f>IF(A9="",0,IF(Q9=0,0,MAX(0,M9-Q9*OverDays)*N(D9)))</f>
        <v/>
      </c>
      <c r="AC9" s="28">
        <f>IF(A9="","",IF(Y9&gt;0,IF(W9="",AsOf,W9)+ROW()/100000,IF(X9="Out of stock",AsOf+ROW()/100000,"")))</f>
        <v/>
      </c>
      <c r="AD9" s="16">
        <f>IF(A9="","",IF(COUNTIF($A$6:$A$105,A9)&gt;1,"Duplicate SKU",IF(AND(C9&lt;&gt;"",ISNA(MATCH(C9,SupName,0))),"Supplier not on Suppliers sheet",IF(L9=0,"No count logged yet",""))))</f>
        <v/>
      </c>
    </row>
    <row r="10">
      <c r="A10" s="22" t="inlineStr">
        <is>
          <t>BALM-LIP</t>
        </is>
      </c>
      <c r="B10" s="22" t="inlineStr">
        <is>
          <t>Lip balm tube</t>
        </is>
      </c>
      <c r="C10" s="22" t="inlineStr">
        <is>
          <t>Example Oils &amp; Butters</t>
        </is>
      </c>
      <c r="D10" s="23" t="n">
        <v>0.95</v>
      </c>
      <c r="E10" s="8" t="n"/>
      <c r="F10" s="8" t="n"/>
      <c r="G10" s="8" t="n">
        <v>50</v>
      </c>
      <c r="H10" s="8" t="n">
        <v>100</v>
      </c>
      <c r="I10" s="22" t="inlineStr">
        <is>
          <t>Yes</t>
        </is>
      </c>
      <c r="J10" s="20">
        <f>IF(A10="","",IF(E10&lt;&gt;"",E10,IF(C10="","",IF(ISNUMBER(MATCH(C10,SupName,0)),IF(INDEX(SupLead,MATCH(C10,SupName,0))="","",INDEX(SupLead,MATCH(C10,SupName,0))),""))))</f>
        <v/>
      </c>
      <c r="K10" s="20">
        <f>IF(A10="","",IF(F10="",DefSafety,F10))</f>
        <v/>
      </c>
      <c r="L10" s="24">
        <f>IF(A10="","",SUMPRODUCT(MAX((LSku=A10)*(LType="Count")*(LDate&lt;=AsOf)*LDate)))</f>
        <v/>
      </c>
      <c r="M10" s="17">
        <f>IF(A10="","",IF(L10&gt;0,SUMIFS(LQty,LSku,A10,LType,"Count",LDate,L10),0)+SUMIFS(LSigned,LSku,A10,LDate,"&gt;"&amp;L10,LDate,"&lt;="&amp;AsOf))</f>
        <v/>
      </c>
      <c r="N10" s="17">
        <f>IF(A10="","",SUMIFS(POut,PSku,A10))</f>
        <v/>
      </c>
      <c r="O10" s="17">
        <f>IF(A10="","",SUMIFS(LQty,LSku,A10,LType,"Sold",LDate,"&gt;"&amp;(AsOf-Win),LDate,"&lt;="&amp;AsOf))</f>
        <v/>
      </c>
      <c r="P10" s="20">
        <f>IF(A10="","",SUMPRODUCT(('Daily Stock'!$C$4:$BM$4&gt;AsOf-Win)*(((('Daily Stock'!B10:BL10)&gt;0)+(('Daily Stock'!C10:BM10)&gt;0))&gt;0)))</f>
        <v/>
      </c>
      <c r="Q10" s="18">
        <f>IF(A10="","",IF(P10&gt;0,O10/P10,0))</f>
        <v/>
      </c>
      <c r="R10" s="17">
        <f>IF(A10="","",ROUNDUP(ROUND(Q10*(N(J10)+K10),6),0))</f>
        <v/>
      </c>
      <c r="S10" s="17">
        <f>IF(A10="","",ROUNDUP(ROUND(Q10*(N(J10)+Review+K10),6),0))</f>
        <v/>
      </c>
      <c r="T10" s="17">
        <f>IF(A10="","",M10+N10)</f>
        <v/>
      </c>
      <c r="U10" s="25">
        <f>IF(A10="","",IF(Q10=0,"",MAX(0,M10)/Q10))</f>
        <v/>
      </c>
      <c r="V10" s="7">
        <f>IF(A10="","",IF(Q10=0,"",AsOf+INT(ROUND(MAX(0,M10)/Q10,6))))</f>
        <v/>
      </c>
      <c r="W10" s="7">
        <f>IF(A10="","",IF(Q10=0,"",AsOf+MAX(0,INT(ROUND((T10-R10)/Q10,6)))))</f>
        <v/>
      </c>
      <c r="X10" s="11">
        <f>IF(A10="","",IF(I10="No","Inactive",IF(J10="","Set lead time",IF(M10&lt;0,"Negative: recount",IF(M10=0,"Out of stock",IF(Q10=0,"No recent sales",IF(T10&lt;=R10,"Order now",IF(T10&lt;=R10+Q10*Review,"Order soon",IF(T10&gt;Q10*OverDays,"Overstock","OK")))))))))</f>
        <v/>
      </c>
      <c r="Y10" s="26">
        <f>IF(OR(X10="Order now",X10="Order soon",X10="Out of stock"),IF(S10-T10&lt;=0,0,MAX(N(H10),ROUNDUP(ROUND((S10-T10)/MAX(1,N(G10)),6),0)*MAX(1,N(G10)))),0)</f>
        <v/>
      </c>
      <c r="Z10" s="27">
        <f>Y10*N(D10)</f>
        <v/>
      </c>
      <c r="AA10" s="19">
        <f>IF(A10="",0,MAX(0,M10)*N(D10))</f>
        <v/>
      </c>
      <c r="AB10" s="27">
        <f>IF(A10="",0,IF(Q10=0,0,MAX(0,M10-Q10*OverDays)*N(D10)))</f>
        <v/>
      </c>
      <c r="AC10" s="28">
        <f>IF(A10="","",IF(Y10&gt;0,IF(W10="",AsOf,W10)+ROW()/100000,IF(X10="Out of stock",AsOf+ROW()/100000,"")))</f>
        <v/>
      </c>
      <c r="AD10" s="16">
        <f>IF(A10="","",IF(COUNTIF($A$6:$A$105,A10)&gt;1,"Duplicate SKU",IF(AND(C10&lt;&gt;"",ISNA(MATCH(C10,SupName,0))),"Supplier not on Suppliers sheet",IF(L10=0,"No count logged yet",""))))</f>
        <v/>
      </c>
    </row>
    <row r="11">
      <c r="A11" s="22" t="inlineStr">
        <is>
          <t>CNDL-SEA</t>
        </is>
      </c>
      <c r="B11" s="22" t="inlineStr">
        <is>
          <t>Sea salt candle 200 ml</t>
        </is>
      </c>
      <c r="C11" s="22" t="inlineStr">
        <is>
          <t>Example Wax Supply</t>
        </is>
      </c>
      <c r="D11" s="23" t="n">
        <v>4.8</v>
      </c>
      <c r="E11" s="8" t="n"/>
      <c r="F11" s="8" t="n"/>
      <c r="G11" s="8" t="n">
        <v>6</v>
      </c>
      <c r="H11" s="8" t="n"/>
      <c r="I11" s="22" t="inlineStr">
        <is>
          <t>Yes</t>
        </is>
      </c>
      <c r="J11" s="20">
        <f>IF(A11="","",IF(E11&lt;&gt;"",E11,IF(C11="","",IF(ISNUMBER(MATCH(C11,SupName,0)),IF(INDEX(SupLead,MATCH(C11,SupName,0))="","",INDEX(SupLead,MATCH(C11,SupName,0))),""))))</f>
        <v/>
      </c>
      <c r="K11" s="20">
        <f>IF(A11="","",IF(F11="",DefSafety,F11))</f>
        <v/>
      </c>
      <c r="L11" s="24">
        <f>IF(A11="","",SUMPRODUCT(MAX((LSku=A11)*(LType="Count")*(LDate&lt;=AsOf)*LDate)))</f>
        <v/>
      </c>
      <c r="M11" s="17">
        <f>IF(A11="","",IF(L11&gt;0,SUMIFS(LQty,LSku,A11,LType,"Count",LDate,L11),0)+SUMIFS(LSigned,LSku,A11,LDate,"&gt;"&amp;L11,LDate,"&lt;="&amp;AsOf))</f>
        <v/>
      </c>
      <c r="N11" s="17">
        <f>IF(A11="","",SUMIFS(POut,PSku,A11))</f>
        <v/>
      </c>
      <c r="O11" s="17">
        <f>IF(A11="","",SUMIFS(LQty,LSku,A11,LType,"Sold",LDate,"&gt;"&amp;(AsOf-Win),LDate,"&lt;="&amp;AsOf))</f>
        <v/>
      </c>
      <c r="P11" s="20">
        <f>IF(A11="","",SUMPRODUCT(('Daily Stock'!$C$4:$BM$4&gt;AsOf-Win)*(((('Daily Stock'!B11:BL11)&gt;0)+(('Daily Stock'!C11:BM11)&gt;0))&gt;0)))</f>
        <v/>
      </c>
      <c r="Q11" s="18">
        <f>IF(A11="","",IF(P11&gt;0,O11/P11,0))</f>
        <v/>
      </c>
      <c r="R11" s="17">
        <f>IF(A11="","",ROUNDUP(ROUND(Q11*(N(J11)+K11),6),0))</f>
        <v/>
      </c>
      <c r="S11" s="17">
        <f>IF(A11="","",ROUNDUP(ROUND(Q11*(N(J11)+Review+K11),6),0))</f>
        <v/>
      </c>
      <c r="T11" s="17">
        <f>IF(A11="","",M11+N11)</f>
        <v/>
      </c>
      <c r="U11" s="25">
        <f>IF(A11="","",IF(Q11=0,"",MAX(0,M11)/Q11))</f>
        <v/>
      </c>
      <c r="V11" s="7">
        <f>IF(A11="","",IF(Q11=0,"",AsOf+INT(ROUND(MAX(0,M11)/Q11,6))))</f>
        <v/>
      </c>
      <c r="W11" s="7">
        <f>IF(A11="","",IF(Q11=0,"",AsOf+MAX(0,INT(ROUND((T11-R11)/Q11,6)))))</f>
        <v/>
      </c>
      <c r="X11" s="11">
        <f>IF(A11="","",IF(I11="No","Inactive",IF(J11="","Set lead time",IF(M11&lt;0,"Negative: recount",IF(M11=0,"Out of stock",IF(Q11=0,"No recent sales",IF(T11&lt;=R11,"Order now",IF(T11&lt;=R11+Q11*Review,"Order soon",IF(T11&gt;Q11*OverDays,"Overstock","OK")))))))))</f>
        <v/>
      </c>
      <c r="Y11" s="26">
        <f>IF(OR(X11="Order now",X11="Order soon",X11="Out of stock"),IF(S11-T11&lt;=0,0,MAX(N(H11),ROUNDUP(ROUND((S11-T11)/MAX(1,N(G11)),6),0)*MAX(1,N(G11)))),0)</f>
        <v/>
      </c>
      <c r="Z11" s="27">
        <f>Y11*N(D11)</f>
        <v/>
      </c>
      <c r="AA11" s="19">
        <f>IF(A11="",0,MAX(0,M11)*N(D11))</f>
        <v/>
      </c>
      <c r="AB11" s="27">
        <f>IF(A11="",0,IF(Q11=0,0,MAX(0,M11-Q11*OverDays)*N(D11)))</f>
        <v/>
      </c>
      <c r="AC11" s="28">
        <f>IF(A11="","",IF(Y11&gt;0,IF(W11="",AsOf,W11)+ROW()/100000,IF(X11="Out of stock",AsOf+ROW()/100000,"")))</f>
        <v/>
      </c>
      <c r="AD11" s="16">
        <f>IF(A11="","",IF(COUNTIF($A$6:$A$105,A11)&gt;1,"Duplicate SKU",IF(AND(C11&lt;&gt;"",ISNA(MATCH(C11,SupName,0))),"Supplier not on Suppliers sheet",IF(L11=0,"No count logged yet",""))))</f>
        <v/>
      </c>
    </row>
    <row r="12">
      <c r="A12" s="22" t="inlineStr">
        <is>
          <t>CNDL-FIG</t>
        </is>
      </c>
      <c r="B12" s="22" t="inlineStr">
        <is>
          <t>Fig candle 200 ml</t>
        </is>
      </c>
      <c r="C12" s="22" t="inlineStr">
        <is>
          <t>Example Wax Supply</t>
        </is>
      </c>
      <c r="D12" s="23" t="n">
        <v>4.8</v>
      </c>
      <c r="E12" s="8" t="n"/>
      <c r="F12" s="8" t="n"/>
      <c r="G12" s="8" t="n">
        <v>6</v>
      </c>
      <c r="H12" s="8" t="n"/>
      <c r="I12" s="22" t="inlineStr">
        <is>
          <t>Yes</t>
        </is>
      </c>
      <c r="J12" s="20">
        <f>IF(A12="","",IF(E12&lt;&gt;"",E12,IF(C12="","",IF(ISNUMBER(MATCH(C12,SupName,0)),IF(INDEX(SupLead,MATCH(C12,SupName,0))="","",INDEX(SupLead,MATCH(C12,SupName,0))),""))))</f>
        <v/>
      </c>
      <c r="K12" s="20">
        <f>IF(A12="","",IF(F12="",DefSafety,F12))</f>
        <v/>
      </c>
      <c r="L12" s="24">
        <f>IF(A12="","",SUMPRODUCT(MAX((LSku=A12)*(LType="Count")*(LDate&lt;=AsOf)*LDate)))</f>
        <v/>
      </c>
      <c r="M12" s="17">
        <f>IF(A12="","",IF(L12&gt;0,SUMIFS(LQty,LSku,A12,LType,"Count",LDate,L12),0)+SUMIFS(LSigned,LSku,A12,LDate,"&gt;"&amp;L12,LDate,"&lt;="&amp;AsOf))</f>
        <v/>
      </c>
      <c r="N12" s="17">
        <f>IF(A12="","",SUMIFS(POut,PSku,A12))</f>
        <v/>
      </c>
      <c r="O12" s="17">
        <f>IF(A12="","",SUMIFS(LQty,LSku,A12,LType,"Sold",LDate,"&gt;"&amp;(AsOf-Win),LDate,"&lt;="&amp;AsOf))</f>
        <v/>
      </c>
      <c r="P12" s="20">
        <f>IF(A12="","",SUMPRODUCT(('Daily Stock'!$C$4:$BM$4&gt;AsOf-Win)*(((('Daily Stock'!B12:BL12)&gt;0)+(('Daily Stock'!C12:BM12)&gt;0))&gt;0)))</f>
        <v/>
      </c>
      <c r="Q12" s="18">
        <f>IF(A12="","",IF(P12&gt;0,O12/P12,0))</f>
        <v/>
      </c>
      <c r="R12" s="17">
        <f>IF(A12="","",ROUNDUP(ROUND(Q12*(N(J12)+K12),6),0))</f>
        <v/>
      </c>
      <c r="S12" s="17">
        <f>IF(A12="","",ROUNDUP(ROUND(Q12*(N(J12)+Review+K12),6),0))</f>
        <v/>
      </c>
      <c r="T12" s="17">
        <f>IF(A12="","",M12+N12)</f>
        <v/>
      </c>
      <c r="U12" s="25">
        <f>IF(A12="","",IF(Q12=0,"",MAX(0,M12)/Q12))</f>
        <v/>
      </c>
      <c r="V12" s="7">
        <f>IF(A12="","",IF(Q12=0,"",AsOf+INT(ROUND(MAX(0,M12)/Q12,6))))</f>
        <v/>
      </c>
      <c r="W12" s="7">
        <f>IF(A12="","",IF(Q12=0,"",AsOf+MAX(0,INT(ROUND((T12-R12)/Q12,6)))))</f>
        <v/>
      </c>
      <c r="X12" s="11">
        <f>IF(A12="","",IF(I12="No","Inactive",IF(J12="","Set lead time",IF(M12&lt;0,"Negative: recount",IF(M12=0,"Out of stock",IF(Q12=0,"No recent sales",IF(T12&lt;=R12,"Order now",IF(T12&lt;=R12+Q12*Review,"Order soon",IF(T12&gt;Q12*OverDays,"Overstock","OK")))))))))</f>
        <v/>
      </c>
      <c r="Y12" s="26">
        <f>IF(OR(X12="Order now",X12="Order soon",X12="Out of stock"),IF(S12-T12&lt;=0,0,MAX(N(H12),ROUNDUP(ROUND((S12-T12)/MAX(1,N(G12)),6),0)*MAX(1,N(G12)))),0)</f>
        <v/>
      </c>
      <c r="Z12" s="27">
        <f>Y12*N(D12)</f>
        <v/>
      </c>
      <c r="AA12" s="19">
        <f>IF(A12="",0,MAX(0,M12)*N(D12))</f>
        <v/>
      </c>
      <c r="AB12" s="27">
        <f>IF(A12="",0,IF(Q12=0,0,MAX(0,M12-Q12*OverDays)*N(D12)))</f>
        <v/>
      </c>
      <c r="AC12" s="28">
        <f>IF(A12="","",IF(Y12&gt;0,IF(W12="",AsOf,W12)+ROW()/100000,IF(X12="Out of stock",AsOf+ROW()/100000,"")))</f>
        <v/>
      </c>
      <c r="AD12" s="16">
        <f>IF(A12="","",IF(COUNTIF($A$6:$A$105,A12)&gt;1,"Duplicate SKU",IF(AND(C12&lt;&gt;"",ISNA(MATCH(C12,SupName,0))),"Supplier not on Suppliers sheet",IF(L12=0,"No count logged yet",""))))</f>
        <v/>
      </c>
    </row>
    <row r="13">
      <c r="A13" s="22" t="inlineStr">
        <is>
          <t>CNDL-PIN</t>
        </is>
      </c>
      <c r="B13" s="22" t="inlineStr">
        <is>
          <t>Pine candle 200 ml (winter)</t>
        </is>
      </c>
      <c r="C13" s="22" t="inlineStr">
        <is>
          <t>Example Wax Supply</t>
        </is>
      </c>
      <c r="D13" s="23" t="n">
        <v>4.95</v>
      </c>
      <c r="E13" s="8" t="n"/>
      <c r="F13" s="8" t="n"/>
      <c r="G13" s="8" t="n">
        <v>6</v>
      </c>
      <c r="H13" s="8" t="n"/>
      <c r="I13" s="22" t="inlineStr">
        <is>
          <t>Yes</t>
        </is>
      </c>
      <c r="J13" s="20">
        <f>IF(A13="","",IF(E13&lt;&gt;"",E13,IF(C13="","",IF(ISNUMBER(MATCH(C13,SupName,0)),IF(INDEX(SupLead,MATCH(C13,SupName,0))="","",INDEX(SupLead,MATCH(C13,SupName,0))),""))))</f>
        <v/>
      </c>
      <c r="K13" s="20">
        <f>IF(A13="","",IF(F13="",DefSafety,F13))</f>
        <v/>
      </c>
      <c r="L13" s="24">
        <f>IF(A13="","",SUMPRODUCT(MAX((LSku=A13)*(LType="Count")*(LDate&lt;=AsOf)*LDate)))</f>
        <v/>
      </c>
      <c r="M13" s="17">
        <f>IF(A13="","",IF(L13&gt;0,SUMIFS(LQty,LSku,A13,LType,"Count",LDate,L13),0)+SUMIFS(LSigned,LSku,A13,LDate,"&gt;"&amp;L13,LDate,"&lt;="&amp;AsOf))</f>
        <v/>
      </c>
      <c r="N13" s="17">
        <f>IF(A13="","",SUMIFS(POut,PSku,A13))</f>
        <v/>
      </c>
      <c r="O13" s="17">
        <f>IF(A13="","",SUMIFS(LQty,LSku,A13,LType,"Sold",LDate,"&gt;"&amp;(AsOf-Win),LDate,"&lt;="&amp;AsOf))</f>
        <v/>
      </c>
      <c r="P13" s="20">
        <f>IF(A13="","",SUMPRODUCT(('Daily Stock'!$C$4:$BM$4&gt;AsOf-Win)*(((('Daily Stock'!B13:BL13)&gt;0)+(('Daily Stock'!C13:BM13)&gt;0))&gt;0)))</f>
        <v/>
      </c>
      <c r="Q13" s="18">
        <f>IF(A13="","",IF(P13&gt;0,O13/P13,0))</f>
        <v/>
      </c>
      <c r="R13" s="17">
        <f>IF(A13="","",ROUNDUP(ROUND(Q13*(N(J13)+K13),6),0))</f>
        <v/>
      </c>
      <c r="S13" s="17">
        <f>IF(A13="","",ROUNDUP(ROUND(Q13*(N(J13)+Review+K13),6),0))</f>
        <v/>
      </c>
      <c r="T13" s="17">
        <f>IF(A13="","",M13+N13)</f>
        <v/>
      </c>
      <c r="U13" s="25">
        <f>IF(A13="","",IF(Q13=0,"",MAX(0,M13)/Q13))</f>
        <v/>
      </c>
      <c r="V13" s="7">
        <f>IF(A13="","",IF(Q13=0,"",AsOf+INT(ROUND(MAX(0,M13)/Q13,6))))</f>
        <v/>
      </c>
      <c r="W13" s="7">
        <f>IF(A13="","",IF(Q13=0,"",AsOf+MAX(0,INT(ROUND((T13-R13)/Q13,6)))))</f>
        <v/>
      </c>
      <c r="X13" s="11">
        <f>IF(A13="","",IF(I13="No","Inactive",IF(J13="","Set lead time",IF(M13&lt;0,"Negative: recount",IF(M13=0,"Out of stock",IF(Q13=0,"No recent sales",IF(T13&lt;=R13,"Order now",IF(T13&lt;=R13+Q13*Review,"Order soon",IF(T13&gt;Q13*OverDays,"Overstock","OK")))))))))</f>
        <v/>
      </c>
      <c r="Y13" s="26">
        <f>IF(OR(X13="Order now",X13="Order soon",X13="Out of stock"),IF(S13-T13&lt;=0,0,MAX(N(H13),ROUNDUP(ROUND((S13-T13)/MAX(1,N(G13)),6),0)*MAX(1,N(G13)))),0)</f>
        <v/>
      </c>
      <c r="Z13" s="27">
        <f>Y13*N(D13)</f>
        <v/>
      </c>
      <c r="AA13" s="19">
        <f>IF(A13="",0,MAX(0,M13)*N(D13))</f>
        <v/>
      </c>
      <c r="AB13" s="27">
        <f>IF(A13="",0,IF(Q13=0,0,MAX(0,M13-Q13*OverDays)*N(D13)))</f>
        <v/>
      </c>
      <c r="AC13" s="28">
        <f>IF(A13="","",IF(Y13&gt;0,IF(W13="",AsOf,W13)+ROW()/100000,IF(X13="Out of stock",AsOf+ROW()/100000,"")))</f>
        <v/>
      </c>
      <c r="AD13" s="16">
        <f>IF(A13="","",IF(COUNTIF($A$6:$A$105,A13)&gt;1,"Duplicate SKU",IF(AND(C13&lt;&gt;"",ISNA(MATCH(C13,SupName,0))),"Supplier not on Suppliers sheet",IF(L13=0,"No count logged yet",""))))</f>
        <v/>
      </c>
    </row>
    <row r="14">
      <c r="A14" s="22" t="inlineStr">
        <is>
          <t>CNDL-TRV</t>
        </is>
      </c>
      <c r="B14" s="22" t="inlineStr">
        <is>
          <t>Travel tin candle</t>
        </is>
      </c>
      <c r="C14" s="22" t="inlineStr">
        <is>
          <t>Example Wax Supply</t>
        </is>
      </c>
      <c r="D14" s="23" t="n">
        <v>2.6</v>
      </c>
      <c r="E14" s="8" t="n">
        <v>12</v>
      </c>
      <c r="F14" s="8" t="n"/>
      <c r="G14" s="8" t="n">
        <v>12</v>
      </c>
      <c r="H14" s="8" t="n">
        <v>24</v>
      </c>
      <c r="I14" s="22" t="inlineStr">
        <is>
          <t>Yes</t>
        </is>
      </c>
      <c r="J14" s="20">
        <f>IF(A14="","",IF(E14&lt;&gt;"",E14,IF(C14="","",IF(ISNUMBER(MATCH(C14,SupName,0)),IF(INDEX(SupLead,MATCH(C14,SupName,0))="","",INDEX(SupLead,MATCH(C14,SupName,0))),""))))</f>
        <v/>
      </c>
      <c r="K14" s="20">
        <f>IF(A14="","",IF(F14="",DefSafety,F14))</f>
        <v/>
      </c>
      <c r="L14" s="24">
        <f>IF(A14="","",SUMPRODUCT(MAX((LSku=A14)*(LType="Count")*(LDate&lt;=AsOf)*LDate)))</f>
        <v/>
      </c>
      <c r="M14" s="17">
        <f>IF(A14="","",IF(L14&gt;0,SUMIFS(LQty,LSku,A14,LType,"Count",LDate,L14),0)+SUMIFS(LSigned,LSku,A14,LDate,"&gt;"&amp;L14,LDate,"&lt;="&amp;AsOf))</f>
        <v/>
      </c>
      <c r="N14" s="17">
        <f>IF(A14="","",SUMIFS(POut,PSku,A14))</f>
        <v/>
      </c>
      <c r="O14" s="17">
        <f>IF(A14="","",SUMIFS(LQty,LSku,A14,LType,"Sold",LDate,"&gt;"&amp;(AsOf-Win),LDate,"&lt;="&amp;AsOf))</f>
        <v/>
      </c>
      <c r="P14" s="20">
        <f>IF(A14="","",SUMPRODUCT(('Daily Stock'!$C$4:$BM$4&gt;AsOf-Win)*(((('Daily Stock'!B14:BL14)&gt;0)+(('Daily Stock'!C14:BM14)&gt;0))&gt;0)))</f>
        <v/>
      </c>
      <c r="Q14" s="18">
        <f>IF(A14="","",IF(P14&gt;0,O14/P14,0))</f>
        <v/>
      </c>
      <c r="R14" s="17">
        <f>IF(A14="","",ROUNDUP(ROUND(Q14*(N(J14)+K14),6),0))</f>
        <v/>
      </c>
      <c r="S14" s="17">
        <f>IF(A14="","",ROUNDUP(ROUND(Q14*(N(J14)+Review+K14),6),0))</f>
        <v/>
      </c>
      <c r="T14" s="17">
        <f>IF(A14="","",M14+N14)</f>
        <v/>
      </c>
      <c r="U14" s="25">
        <f>IF(A14="","",IF(Q14=0,"",MAX(0,M14)/Q14))</f>
        <v/>
      </c>
      <c r="V14" s="7">
        <f>IF(A14="","",IF(Q14=0,"",AsOf+INT(ROUND(MAX(0,M14)/Q14,6))))</f>
        <v/>
      </c>
      <c r="W14" s="7">
        <f>IF(A14="","",IF(Q14=0,"",AsOf+MAX(0,INT(ROUND((T14-R14)/Q14,6)))))</f>
        <v/>
      </c>
      <c r="X14" s="11">
        <f>IF(A14="","",IF(I14="No","Inactive",IF(J14="","Set lead time",IF(M14&lt;0,"Negative: recount",IF(M14=0,"Out of stock",IF(Q14=0,"No recent sales",IF(T14&lt;=R14,"Order now",IF(T14&lt;=R14+Q14*Review,"Order soon",IF(T14&gt;Q14*OverDays,"Overstock","OK")))))))))</f>
        <v/>
      </c>
      <c r="Y14" s="26">
        <f>IF(OR(X14="Order now",X14="Order soon",X14="Out of stock"),IF(S14-T14&lt;=0,0,MAX(N(H14),ROUNDUP(ROUND((S14-T14)/MAX(1,N(G14)),6),0)*MAX(1,N(G14)))),0)</f>
        <v/>
      </c>
      <c r="Z14" s="27">
        <f>Y14*N(D14)</f>
        <v/>
      </c>
      <c r="AA14" s="19">
        <f>IF(A14="",0,MAX(0,M14)*N(D14))</f>
        <v/>
      </c>
      <c r="AB14" s="27">
        <f>IF(A14="",0,IF(Q14=0,0,MAX(0,M14-Q14*OverDays)*N(D14)))</f>
        <v/>
      </c>
      <c r="AC14" s="28">
        <f>IF(A14="","",IF(Y14&gt;0,IF(W14="",AsOf,W14)+ROW()/100000,IF(X14="Out of stock",AsOf+ROW()/100000,"")))</f>
        <v/>
      </c>
      <c r="AD14" s="16">
        <f>IF(A14="","",IF(COUNTIF($A$6:$A$105,A14)&gt;1,"Duplicate SKU",IF(AND(C14&lt;&gt;"",ISNA(MATCH(C14,SupName,0))),"Supplier not on Suppliers sheet",IF(L14=0,"No count logged yet",""))))</f>
        <v/>
      </c>
    </row>
    <row r="15">
      <c r="A15" s="22" t="inlineStr">
        <is>
          <t>MELT-BOX</t>
        </is>
      </c>
      <c r="B15" s="22" t="inlineStr">
        <is>
          <t>Wax melt box of 6</t>
        </is>
      </c>
      <c r="C15" s="22" t="inlineStr">
        <is>
          <t>Example Wax Supply</t>
        </is>
      </c>
      <c r="D15" s="23" t="n">
        <v>1.9</v>
      </c>
      <c r="E15" s="8" t="n"/>
      <c r="F15" s="8" t="n"/>
      <c r="G15" s="8" t="n">
        <v>10</v>
      </c>
      <c r="H15" s="8" t="n"/>
      <c r="I15" s="22" t="inlineStr">
        <is>
          <t>Yes</t>
        </is>
      </c>
      <c r="J15" s="20">
        <f>IF(A15="","",IF(E15&lt;&gt;"",E15,IF(C15="","",IF(ISNUMBER(MATCH(C15,SupName,0)),IF(INDEX(SupLead,MATCH(C15,SupName,0))="","",INDEX(SupLead,MATCH(C15,SupName,0))),""))))</f>
        <v/>
      </c>
      <c r="K15" s="20">
        <f>IF(A15="","",IF(F15="",DefSafety,F15))</f>
        <v/>
      </c>
      <c r="L15" s="24">
        <f>IF(A15="","",SUMPRODUCT(MAX((LSku=A15)*(LType="Count")*(LDate&lt;=AsOf)*LDate)))</f>
        <v/>
      </c>
      <c r="M15" s="17">
        <f>IF(A15="","",IF(L15&gt;0,SUMIFS(LQty,LSku,A15,LType,"Count",LDate,L15),0)+SUMIFS(LSigned,LSku,A15,LDate,"&gt;"&amp;L15,LDate,"&lt;="&amp;AsOf))</f>
        <v/>
      </c>
      <c r="N15" s="17">
        <f>IF(A15="","",SUMIFS(POut,PSku,A15))</f>
        <v/>
      </c>
      <c r="O15" s="17">
        <f>IF(A15="","",SUMIFS(LQty,LSku,A15,LType,"Sold",LDate,"&gt;"&amp;(AsOf-Win),LDate,"&lt;="&amp;AsOf))</f>
        <v/>
      </c>
      <c r="P15" s="20">
        <f>IF(A15="","",SUMPRODUCT(('Daily Stock'!$C$4:$BM$4&gt;AsOf-Win)*(((('Daily Stock'!B15:BL15)&gt;0)+(('Daily Stock'!C15:BM15)&gt;0))&gt;0)))</f>
        <v/>
      </c>
      <c r="Q15" s="18">
        <f>IF(A15="","",IF(P15&gt;0,O15/P15,0))</f>
        <v/>
      </c>
      <c r="R15" s="17">
        <f>IF(A15="","",ROUNDUP(ROUND(Q15*(N(J15)+K15),6),0))</f>
        <v/>
      </c>
      <c r="S15" s="17">
        <f>IF(A15="","",ROUNDUP(ROUND(Q15*(N(J15)+Review+K15),6),0))</f>
        <v/>
      </c>
      <c r="T15" s="17">
        <f>IF(A15="","",M15+N15)</f>
        <v/>
      </c>
      <c r="U15" s="25">
        <f>IF(A15="","",IF(Q15=0,"",MAX(0,M15)/Q15))</f>
        <v/>
      </c>
      <c r="V15" s="7">
        <f>IF(A15="","",IF(Q15=0,"",AsOf+INT(ROUND(MAX(0,M15)/Q15,6))))</f>
        <v/>
      </c>
      <c r="W15" s="7">
        <f>IF(A15="","",IF(Q15=0,"",AsOf+MAX(0,INT(ROUND((T15-R15)/Q15,6)))))</f>
        <v/>
      </c>
      <c r="X15" s="11">
        <f>IF(A15="","",IF(I15="No","Inactive",IF(J15="","Set lead time",IF(M15&lt;0,"Negative: recount",IF(M15=0,"Out of stock",IF(Q15=0,"No recent sales",IF(T15&lt;=R15,"Order now",IF(T15&lt;=R15+Q15*Review,"Order soon",IF(T15&gt;Q15*OverDays,"Overstock","OK")))))))))</f>
        <v/>
      </c>
      <c r="Y15" s="26">
        <f>IF(OR(X15="Order now",X15="Order soon",X15="Out of stock"),IF(S15-T15&lt;=0,0,MAX(N(H15),ROUNDUP(ROUND((S15-T15)/MAX(1,N(G15)),6),0)*MAX(1,N(G15)))),0)</f>
        <v/>
      </c>
      <c r="Z15" s="27">
        <f>Y15*N(D15)</f>
        <v/>
      </c>
      <c r="AA15" s="19">
        <f>IF(A15="",0,MAX(0,M15)*N(D15))</f>
        <v/>
      </c>
      <c r="AB15" s="27">
        <f>IF(A15="",0,IF(Q15=0,0,MAX(0,M15-Q15*OverDays)*N(D15)))</f>
        <v/>
      </c>
      <c r="AC15" s="28">
        <f>IF(A15="","",IF(Y15&gt;0,IF(W15="",AsOf,W15)+ROW()/100000,IF(X15="Out of stock",AsOf+ROW()/100000,"")))</f>
        <v/>
      </c>
      <c r="AD15" s="16">
        <f>IF(A15="","",IF(COUNTIF($A$6:$A$105,A15)&gt;1,"Duplicate SKU",IF(AND(C15&lt;&gt;"",ISNA(MATCH(C15,SupName,0))),"Supplier not on Suppliers sheet",IF(L15=0,"No count logged yet",""))))</f>
        <v/>
      </c>
    </row>
    <row r="16">
      <c r="A16" s="22" t="inlineStr">
        <is>
          <t>JAR-200</t>
        </is>
      </c>
      <c r="B16" s="22" t="inlineStr">
        <is>
          <t>Amber jar 200 ml</t>
        </is>
      </c>
      <c r="C16" s="22" t="inlineStr">
        <is>
          <t>Example Packaging Co</t>
        </is>
      </c>
      <c r="D16" s="23" t="n">
        <v>0.62</v>
      </c>
      <c r="E16" s="8" t="n"/>
      <c r="F16" s="8" t="n"/>
      <c r="G16" s="8" t="n">
        <v>48</v>
      </c>
      <c r="H16" s="8" t="n">
        <v>96</v>
      </c>
      <c r="I16" s="22" t="inlineStr">
        <is>
          <t>Yes</t>
        </is>
      </c>
      <c r="J16" s="20">
        <f>IF(A16="","",IF(E16&lt;&gt;"",E16,IF(C16="","",IF(ISNUMBER(MATCH(C16,SupName,0)),IF(INDEX(SupLead,MATCH(C16,SupName,0))="","",INDEX(SupLead,MATCH(C16,SupName,0))),""))))</f>
        <v/>
      </c>
      <c r="K16" s="20">
        <f>IF(A16="","",IF(F16="",DefSafety,F16))</f>
        <v/>
      </c>
      <c r="L16" s="24">
        <f>IF(A16="","",SUMPRODUCT(MAX((LSku=A16)*(LType="Count")*(LDate&lt;=AsOf)*LDate)))</f>
        <v/>
      </c>
      <c r="M16" s="17">
        <f>IF(A16="","",IF(L16&gt;0,SUMIFS(LQty,LSku,A16,LType,"Count",LDate,L16),0)+SUMIFS(LSigned,LSku,A16,LDate,"&gt;"&amp;L16,LDate,"&lt;="&amp;AsOf))</f>
        <v/>
      </c>
      <c r="N16" s="17">
        <f>IF(A16="","",SUMIFS(POut,PSku,A16))</f>
        <v/>
      </c>
      <c r="O16" s="17">
        <f>IF(A16="","",SUMIFS(LQty,LSku,A16,LType,"Sold",LDate,"&gt;"&amp;(AsOf-Win),LDate,"&lt;="&amp;AsOf))</f>
        <v/>
      </c>
      <c r="P16" s="20">
        <f>IF(A16="","",SUMPRODUCT(('Daily Stock'!$C$4:$BM$4&gt;AsOf-Win)*(((('Daily Stock'!B16:BL16)&gt;0)+(('Daily Stock'!C16:BM16)&gt;0))&gt;0)))</f>
        <v/>
      </c>
      <c r="Q16" s="18">
        <f>IF(A16="","",IF(P16&gt;0,O16/P16,0))</f>
        <v/>
      </c>
      <c r="R16" s="17">
        <f>IF(A16="","",ROUNDUP(ROUND(Q16*(N(J16)+K16),6),0))</f>
        <v/>
      </c>
      <c r="S16" s="17">
        <f>IF(A16="","",ROUNDUP(ROUND(Q16*(N(J16)+Review+K16),6),0))</f>
        <v/>
      </c>
      <c r="T16" s="17">
        <f>IF(A16="","",M16+N16)</f>
        <v/>
      </c>
      <c r="U16" s="25">
        <f>IF(A16="","",IF(Q16=0,"",MAX(0,M16)/Q16))</f>
        <v/>
      </c>
      <c r="V16" s="7">
        <f>IF(A16="","",IF(Q16=0,"",AsOf+INT(ROUND(MAX(0,M16)/Q16,6))))</f>
        <v/>
      </c>
      <c r="W16" s="7">
        <f>IF(A16="","",IF(Q16=0,"",AsOf+MAX(0,INT(ROUND((T16-R16)/Q16,6)))))</f>
        <v/>
      </c>
      <c r="X16" s="11">
        <f>IF(A16="","",IF(I16="No","Inactive",IF(J16="","Set lead time",IF(M16&lt;0,"Negative: recount",IF(M16=0,"Out of stock",IF(Q16=0,"No recent sales",IF(T16&lt;=R16,"Order now",IF(T16&lt;=R16+Q16*Review,"Order soon",IF(T16&gt;Q16*OverDays,"Overstock","OK")))))))))</f>
        <v/>
      </c>
      <c r="Y16" s="26">
        <f>IF(OR(X16="Order now",X16="Order soon",X16="Out of stock"),IF(S16-T16&lt;=0,0,MAX(N(H16),ROUNDUP(ROUND((S16-T16)/MAX(1,N(G16)),6),0)*MAX(1,N(G16)))),0)</f>
        <v/>
      </c>
      <c r="Z16" s="27">
        <f>Y16*N(D16)</f>
        <v/>
      </c>
      <c r="AA16" s="19">
        <f>IF(A16="",0,MAX(0,M16)*N(D16))</f>
        <v/>
      </c>
      <c r="AB16" s="27">
        <f>IF(A16="",0,IF(Q16=0,0,MAX(0,M16-Q16*OverDays)*N(D16)))</f>
        <v/>
      </c>
      <c r="AC16" s="28">
        <f>IF(A16="","",IF(Y16&gt;0,IF(W16="",AsOf,W16)+ROW()/100000,IF(X16="Out of stock",AsOf+ROW()/100000,"")))</f>
        <v/>
      </c>
      <c r="AD16" s="16">
        <f>IF(A16="","",IF(COUNTIF($A$6:$A$105,A16)&gt;1,"Duplicate SKU",IF(AND(C16&lt;&gt;"",ISNA(MATCH(C16,SupName,0))),"Supplier not on Suppliers sheet",IF(L16=0,"No count logged yet",""))))</f>
        <v/>
      </c>
    </row>
    <row r="17">
      <c r="A17" s="22" t="inlineStr">
        <is>
          <t>TIN-TRV</t>
        </is>
      </c>
      <c r="B17" s="22" t="inlineStr">
        <is>
          <t>Travel tin with lid</t>
        </is>
      </c>
      <c r="C17" s="22" t="inlineStr">
        <is>
          <t>Example Packaging Co</t>
        </is>
      </c>
      <c r="D17" s="23" t="n">
        <v>0.48</v>
      </c>
      <c r="E17" s="8" t="n"/>
      <c r="F17" s="8" t="n"/>
      <c r="G17" s="8" t="n">
        <v>100</v>
      </c>
      <c r="H17" s="8" t="n">
        <v>200</v>
      </c>
      <c r="I17" s="22" t="inlineStr">
        <is>
          <t>Yes</t>
        </is>
      </c>
      <c r="J17" s="20">
        <f>IF(A17="","",IF(E17&lt;&gt;"",E17,IF(C17="","",IF(ISNUMBER(MATCH(C17,SupName,0)),IF(INDEX(SupLead,MATCH(C17,SupName,0))="","",INDEX(SupLead,MATCH(C17,SupName,0))),""))))</f>
        <v/>
      </c>
      <c r="K17" s="20">
        <f>IF(A17="","",IF(F17="",DefSafety,F17))</f>
        <v/>
      </c>
      <c r="L17" s="24">
        <f>IF(A17="","",SUMPRODUCT(MAX((LSku=A17)*(LType="Count")*(LDate&lt;=AsOf)*LDate)))</f>
        <v/>
      </c>
      <c r="M17" s="17">
        <f>IF(A17="","",IF(L17&gt;0,SUMIFS(LQty,LSku,A17,LType,"Count",LDate,L17),0)+SUMIFS(LSigned,LSku,A17,LDate,"&gt;"&amp;L17,LDate,"&lt;="&amp;AsOf))</f>
        <v/>
      </c>
      <c r="N17" s="17">
        <f>IF(A17="","",SUMIFS(POut,PSku,A17))</f>
        <v/>
      </c>
      <c r="O17" s="17">
        <f>IF(A17="","",SUMIFS(LQty,LSku,A17,LType,"Sold",LDate,"&gt;"&amp;(AsOf-Win),LDate,"&lt;="&amp;AsOf))</f>
        <v/>
      </c>
      <c r="P17" s="20">
        <f>IF(A17="","",SUMPRODUCT(('Daily Stock'!$C$4:$BM$4&gt;AsOf-Win)*(((('Daily Stock'!B17:BL17)&gt;0)+(('Daily Stock'!C17:BM17)&gt;0))&gt;0)))</f>
        <v/>
      </c>
      <c r="Q17" s="18">
        <f>IF(A17="","",IF(P17&gt;0,O17/P17,0))</f>
        <v/>
      </c>
      <c r="R17" s="17">
        <f>IF(A17="","",ROUNDUP(ROUND(Q17*(N(J17)+K17),6),0))</f>
        <v/>
      </c>
      <c r="S17" s="17">
        <f>IF(A17="","",ROUNDUP(ROUND(Q17*(N(J17)+Review+K17),6),0))</f>
        <v/>
      </c>
      <c r="T17" s="17">
        <f>IF(A17="","",M17+N17)</f>
        <v/>
      </c>
      <c r="U17" s="25">
        <f>IF(A17="","",IF(Q17=0,"",MAX(0,M17)/Q17))</f>
        <v/>
      </c>
      <c r="V17" s="7">
        <f>IF(A17="","",IF(Q17=0,"",AsOf+INT(ROUND(MAX(0,M17)/Q17,6))))</f>
        <v/>
      </c>
      <c r="W17" s="7">
        <f>IF(A17="","",IF(Q17=0,"",AsOf+MAX(0,INT(ROUND((T17-R17)/Q17,6)))))</f>
        <v/>
      </c>
      <c r="X17" s="11">
        <f>IF(A17="","",IF(I17="No","Inactive",IF(J17="","Set lead time",IF(M17&lt;0,"Negative: recount",IF(M17=0,"Out of stock",IF(Q17=0,"No recent sales",IF(T17&lt;=R17,"Order now",IF(T17&lt;=R17+Q17*Review,"Order soon",IF(T17&gt;Q17*OverDays,"Overstock","OK")))))))))</f>
        <v/>
      </c>
      <c r="Y17" s="26">
        <f>IF(OR(X17="Order now",X17="Order soon",X17="Out of stock"),IF(S17-T17&lt;=0,0,MAX(N(H17),ROUNDUP(ROUND((S17-T17)/MAX(1,N(G17)),6),0)*MAX(1,N(G17)))),0)</f>
        <v/>
      </c>
      <c r="Z17" s="27">
        <f>Y17*N(D17)</f>
        <v/>
      </c>
      <c r="AA17" s="19">
        <f>IF(A17="",0,MAX(0,M17)*N(D17))</f>
        <v/>
      </c>
      <c r="AB17" s="27">
        <f>IF(A17="",0,IF(Q17=0,0,MAX(0,M17-Q17*OverDays)*N(D17)))</f>
        <v/>
      </c>
      <c r="AC17" s="28">
        <f>IF(A17="","",IF(Y17&gt;0,IF(W17="",AsOf,W17)+ROW()/100000,IF(X17="Out of stock",AsOf+ROW()/100000,"")))</f>
        <v/>
      </c>
      <c r="AD17" s="16">
        <f>IF(A17="","",IF(COUNTIF($A$6:$A$105,A17)&gt;1,"Duplicate SKU",IF(AND(C17&lt;&gt;"",ISNA(MATCH(C17,SupName,0))),"Supplier not on Suppliers sheet",IF(L17=0,"No count logged yet",""))))</f>
        <v/>
      </c>
    </row>
    <row r="18">
      <c r="A18" s="22" t="inlineStr">
        <is>
          <t>BOX-GIFT</t>
        </is>
      </c>
      <c r="B18" s="22" t="inlineStr">
        <is>
          <t>Kraft gift box</t>
        </is>
      </c>
      <c r="C18" s="22" t="inlineStr">
        <is>
          <t>Example Packaging Co</t>
        </is>
      </c>
      <c r="D18" s="23" t="n">
        <v>0.85</v>
      </c>
      <c r="E18" s="8" t="n">
        <v>21</v>
      </c>
      <c r="F18" s="8" t="n"/>
      <c r="G18" s="8" t="n">
        <v>25</v>
      </c>
      <c r="H18" s="8" t="n"/>
      <c r="I18" s="22" t="inlineStr">
        <is>
          <t>Yes</t>
        </is>
      </c>
      <c r="J18" s="20">
        <f>IF(A18="","",IF(E18&lt;&gt;"",E18,IF(C18="","",IF(ISNUMBER(MATCH(C18,SupName,0)),IF(INDEX(SupLead,MATCH(C18,SupName,0))="","",INDEX(SupLead,MATCH(C18,SupName,0))),""))))</f>
        <v/>
      </c>
      <c r="K18" s="20">
        <f>IF(A18="","",IF(F18="",DefSafety,F18))</f>
        <v/>
      </c>
      <c r="L18" s="24">
        <f>IF(A18="","",SUMPRODUCT(MAX((LSku=A18)*(LType="Count")*(LDate&lt;=AsOf)*LDate)))</f>
        <v/>
      </c>
      <c r="M18" s="17">
        <f>IF(A18="","",IF(L18&gt;0,SUMIFS(LQty,LSku,A18,LType,"Count",LDate,L18),0)+SUMIFS(LSigned,LSku,A18,LDate,"&gt;"&amp;L18,LDate,"&lt;="&amp;AsOf))</f>
        <v/>
      </c>
      <c r="N18" s="17">
        <f>IF(A18="","",SUMIFS(POut,PSku,A18))</f>
        <v/>
      </c>
      <c r="O18" s="17">
        <f>IF(A18="","",SUMIFS(LQty,LSku,A18,LType,"Sold",LDate,"&gt;"&amp;(AsOf-Win),LDate,"&lt;="&amp;AsOf))</f>
        <v/>
      </c>
      <c r="P18" s="20">
        <f>IF(A18="","",SUMPRODUCT(('Daily Stock'!$C$4:$BM$4&gt;AsOf-Win)*(((('Daily Stock'!B18:BL18)&gt;0)+(('Daily Stock'!C18:BM18)&gt;0))&gt;0)))</f>
        <v/>
      </c>
      <c r="Q18" s="18">
        <f>IF(A18="","",IF(P18&gt;0,O18/P18,0))</f>
        <v/>
      </c>
      <c r="R18" s="17">
        <f>IF(A18="","",ROUNDUP(ROUND(Q18*(N(J18)+K18),6),0))</f>
        <v/>
      </c>
      <c r="S18" s="17">
        <f>IF(A18="","",ROUNDUP(ROUND(Q18*(N(J18)+Review+K18),6),0))</f>
        <v/>
      </c>
      <c r="T18" s="17">
        <f>IF(A18="","",M18+N18)</f>
        <v/>
      </c>
      <c r="U18" s="25">
        <f>IF(A18="","",IF(Q18=0,"",MAX(0,M18)/Q18))</f>
        <v/>
      </c>
      <c r="V18" s="7">
        <f>IF(A18="","",IF(Q18=0,"",AsOf+INT(ROUND(MAX(0,M18)/Q18,6))))</f>
        <v/>
      </c>
      <c r="W18" s="7">
        <f>IF(A18="","",IF(Q18=0,"",AsOf+MAX(0,INT(ROUND((T18-R18)/Q18,6)))))</f>
        <v/>
      </c>
      <c r="X18" s="11">
        <f>IF(A18="","",IF(I18="No","Inactive",IF(J18="","Set lead time",IF(M18&lt;0,"Negative: recount",IF(M18=0,"Out of stock",IF(Q18=0,"No recent sales",IF(T18&lt;=R18,"Order now",IF(T18&lt;=R18+Q18*Review,"Order soon",IF(T18&gt;Q18*OverDays,"Overstock","OK")))))))))</f>
        <v/>
      </c>
      <c r="Y18" s="26">
        <f>IF(OR(X18="Order now",X18="Order soon",X18="Out of stock"),IF(S18-T18&lt;=0,0,MAX(N(H18),ROUNDUP(ROUND((S18-T18)/MAX(1,N(G18)),6),0)*MAX(1,N(G18)))),0)</f>
        <v/>
      </c>
      <c r="Z18" s="27">
        <f>Y18*N(D18)</f>
        <v/>
      </c>
      <c r="AA18" s="19">
        <f>IF(A18="",0,MAX(0,M18)*N(D18))</f>
        <v/>
      </c>
      <c r="AB18" s="27">
        <f>IF(A18="",0,IF(Q18=0,0,MAX(0,M18-Q18*OverDays)*N(D18)))</f>
        <v/>
      </c>
      <c r="AC18" s="28">
        <f>IF(A18="","",IF(Y18&gt;0,IF(W18="",AsOf,W18)+ROW()/100000,IF(X18="Out of stock",AsOf+ROW()/100000,"")))</f>
        <v/>
      </c>
      <c r="AD18" s="16">
        <f>IF(A18="","",IF(COUNTIF($A$6:$A$105,A18)&gt;1,"Duplicate SKU",IF(AND(C18&lt;&gt;"",ISNA(MATCH(C18,SupName,0))),"Supplier not on Suppliers sheet",IF(L18=0,"No count logged yet",""))))</f>
        <v/>
      </c>
    </row>
    <row r="19">
      <c r="A19" s="22" t="inlineStr">
        <is>
          <t>MAIL-SM</t>
        </is>
      </c>
      <c r="B19" s="22" t="inlineStr">
        <is>
          <t>Small mailer box</t>
        </is>
      </c>
      <c r="C19" s="22" t="inlineStr">
        <is>
          <t>Example Packaging Co</t>
        </is>
      </c>
      <c r="D19" s="23" t="n">
        <v>0.4</v>
      </c>
      <c r="E19" s="8" t="n"/>
      <c r="F19" s="8" t="n"/>
      <c r="G19" s="8" t="n">
        <v>50</v>
      </c>
      <c r="H19" s="8" t="n">
        <v>100</v>
      </c>
      <c r="I19" s="22" t="inlineStr">
        <is>
          <t>Yes</t>
        </is>
      </c>
      <c r="J19" s="20">
        <f>IF(A19="","",IF(E19&lt;&gt;"",E19,IF(C19="","",IF(ISNUMBER(MATCH(C19,SupName,0)),IF(INDEX(SupLead,MATCH(C19,SupName,0))="","",INDEX(SupLead,MATCH(C19,SupName,0))),""))))</f>
        <v/>
      </c>
      <c r="K19" s="20">
        <f>IF(A19="","",IF(F19="",DefSafety,F19))</f>
        <v/>
      </c>
      <c r="L19" s="24">
        <f>IF(A19="","",SUMPRODUCT(MAX((LSku=A19)*(LType="Count")*(LDate&lt;=AsOf)*LDate)))</f>
        <v/>
      </c>
      <c r="M19" s="17">
        <f>IF(A19="","",IF(L19&gt;0,SUMIFS(LQty,LSku,A19,LType,"Count",LDate,L19),0)+SUMIFS(LSigned,LSku,A19,LDate,"&gt;"&amp;L19,LDate,"&lt;="&amp;AsOf))</f>
        <v/>
      </c>
      <c r="N19" s="17">
        <f>IF(A19="","",SUMIFS(POut,PSku,A19))</f>
        <v/>
      </c>
      <c r="O19" s="17">
        <f>IF(A19="","",SUMIFS(LQty,LSku,A19,LType,"Sold",LDate,"&gt;"&amp;(AsOf-Win),LDate,"&lt;="&amp;AsOf))</f>
        <v/>
      </c>
      <c r="P19" s="20">
        <f>IF(A19="","",SUMPRODUCT(('Daily Stock'!$C$4:$BM$4&gt;AsOf-Win)*(((('Daily Stock'!B19:BL19)&gt;0)+(('Daily Stock'!C19:BM19)&gt;0))&gt;0)))</f>
        <v/>
      </c>
      <c r="Q19" s="18">
        <f>IF(A19="","",IF(P19&gt;0,O19/P19,0))</f>
        <v/>
      </c>
      <c r="R19" s="17">
        <f>IF(A19="","",ROUNDUP(ROUND(Q19*(N(J19)+K19),6),0))</f>
        <v/>
      </c>
      <c r="S19" s="17">
        <f>IF(A19="","",ROUNDUP(ROUND(Q19*(N(J19)+Review+K19),6),0))</f>
        <v/>
      </c>
      <c r="T19" s="17">
        <f>IF(A19="","",M19+N19)</f>
        <v/>
      </c>
      <c r="U19" s="25">
        <f>IF(A19="","",IF(Q19=0,"",MAX(0,M19)/Q19))</f>
        <v/>
      </c>
      <c r="V19" s="7">
        <f>IF(A19="","",IF(Q19=0,"",AsOf+INT(ROUND(MAX(0,M19)/Q19,6))))</f>
        <v/>
      </c>
      <c r="W19" s="7">
        <f>IF(A19="","",IF(Q19=0,"",AsOf+MAX(0,INT(ROUND((T19-R19)/Q19,6)))))</f>
        <v/>
      </c>
      <c r="X19" s="11">
        <f>IF(A19="","",IF(I19="No","Inactive",IF(J19="","Set lead time",IF(M19&lt;0,"Negative: recount",IF(M19=0,"Out of stock",IF(Q19=0,"No recent sales",IF(T19&lt;=R19,"Order now",IF(T19&lt;=R19+Q19*Review,"Order soon",IF(T19&gt;Q19*OverDays,"Overstock","OK")))))))))</f>
        <v/>
      </c>
      <c r="Y19" s="26">
        <f>IF(OR(X19="Order now",X19="Order soon",X19="Out of stock"),IF(S19-T19&lt;=0,0,MAX(N(H19),ROUNDUP(ROUND((S19-T19)/MAX(1,N(G19)),6),0)*MAX(1,N(G19)))),0)</f>
        <v/>
      </c>
      <c r="Z19" s="27">
        <f>Y19*N(D19)</f>
        <v/>
      </c>
      <c r="AA19" s="19">
        <f>IF(A19="",0,MAX(0,M19)*N(D19))</f>
        <v/>
      </c>
      <c r="AB19" s="27">
        <f>IF(A19="",0,IF(Q19=0,0,MAX(0,M19-Q19*OverDays)*N(D19)))</f>
        <v/>
      </c>
      <c r="AC19" s="28">
        <f>IF(A19="","",IF(Y19&gt;0,IF(W19="",AsOf,W19)+ROW()/100000,IF(X19="Out of stock",AsOf+ROW()/100000,"")))</f>
        <v/>
      </c>
      <c r="AD19" s="16">
        <f>IF(A19="","",IF(COUNTIF($A$6:$A$105,A19)&gt;1,"Duplicate SKU",IF(AND(C19&lt;&gt;"",ISNA(MATCH(C19,SupName,0))),"Supplier not on Suppliers sheet",IF(L19=0,"No count logged yet",""))))</f>
        <v/>
      </c>
    </row>
    <row r="20">
      <c r="A20" s="22" t="inlineStr">
        <is>
          <t>LBL-SOAP</t>
        </is>
      </c>
      <c r="B20" s="22" t="inlineStr">
        <is>
          <t>Soap labels (roll of 250)</t>
        </is>
      </c>
      <c r="C20" s="22" t="inlineStr">
        <is>
          <t>Example Print Shop</t>
        </is>
      </c>
      <c r="D20" s="23" t="n">
        <v>9.5</v>
      </c>
      <c r="E20" s="8" t="n"/>
      <c r="F20" s="8" t="n">
        <v>3</v>
      </c>
      <c r="G20" s="8" t="n">
        <v>1</v>
      </c>
      <c r="H20" s="8" t="n"/>
      <c r="I20" s="22" t="inlineStr">
        <is>
          <t>Yes</t>
        </is>
      </c>
      <c r="J20" s="20">
        <f>IF(A20="","",IF(E20&lt;&gt;"",E20,IF(C20="","",IF(ISNUMBER(MATCH(C20,SupName,0)),IF(INDEX(SupLead,MATCH(C20,SupName,0))="","",INDEX(SupLead,MATCH(C20,SupName,0))),""))))</f>
        <v/>
      </c>
      <c r="K20" s="20">
        <f>IF(A20="","",IF(F20="",DefSafety,F20))</f>
        <v/>
      </c>
      <c r="L20" s="24">
        <f>IF(A20="","",SUMPRODUCT(MAX((LSku=A20)*(LType="Count")*(LDate&lt;=AsOf)*LDate)))</f>
        <v/>
      </c>
      <c r="M20" s="17">
        <f>IF(A20="","",IF(L20&gt;0,SUMIFS(LQty,LSku,A20,LType,"Count",LDate,L20),0)+SUMIFS(LSigned,LSku,A20,LDate,"&gt;"&amp;L20,LDate,"&lt;="&amp;AsOf))</f>
        <v/>
      </c>
      <c r="N20" s="17">
        <f>IF(A20="","",SUMIFS(POut,PSku,A20))</f>
        <v/>
      </c>
      <c r="O20" s="17">
        <f>IF(A20="","",SUMIFS(LQty,LSku,A20,LType,"Sold",LDate,"&gt;"&amp;(AsOf-Win),LDate,"&lt;="&amp;AsOf))</f>
        <v/>
      </c>
      <c r="P20" s="20">
        <f>IF(A20="","",SUMPRODUCT(('Daily Stock'!$C$4:$BM$4&gt;AsOf-Win)*(((('Daily Stock'!B20:BL20)&gt;0)+(('Daily Stock'!C20:BM20)&gt;0))&gt;0)))</f>
        <v/>
      </c>
      <c r="Q20" s="18">
        <f>IF(A20="","",IF(P20&gt;0,O20/P20,0))</f>
        <v/>
      </c>
      <c r="R20" s="17">
        <f>IF(A20="","",ROUNDUP(ROUND(Q20*(N(J20)+K20),6),0))</f>
        <v/>
      </c>
      <c r="S20" s="17">
        <f>IF(A20="","",ROUNDUP(ROUND(Q20*(N(J20)+Review+K20),6),0))</f>
        <v/>
      </c>
      <c r="T20" s="17">
        <f>IF(A20="","",M20+N20)</f>
        <v/>
      </c>
      <c r="U20" s="25">
        <f>IF(A20="","",IF(Q20=0,"",MAX(0,M20)/Q20))</f>
        <v/>
      </c>
      <c r="V20" s="7">
        <f>IF(A20="","",IF(Q20=0,"",AsOf+INT(ROUND(MAX(0,M20)/Q20,6))))</f>
        <v/>
      </c>
      <c r="W20" s="7">
        <f>IF(A20="","",IF(Q20=0,"",AsOf+MAX(0,INT(ROUND((T20-R20)/Q20,6)))))</f>
        <v/>
      </c>
      <c r="X20" s="11">
        <f>IF(A20="","",IF(I20="No","Inactive",IF(J20="","Set lead time",IF(M20&lt;0,"Negative: recount",IF(M20=0,"Out of stock",IF(Q20=0,"No recent sales",IF(T20&lt;=R20,"Order now",IF(T20&lt;=R20+Q20*Review,"Order soon",IF(T20&gt;Q20*OverDays,"Overstock","OK")))))))))</f>
        <v/>
      </c>
      <c r="Y20" s="26">
        <f>IF(OR(X20="Order now",X20="Order soon",X20="Out of stock"),IF(S20-T20&lt;=0,0,MAX(N(H20),ROUNDUP(ROUND((S20-T20)/MAX(1,N(G20)),6),0)*MAX(1,N(G20)))),0)</f>
        <v/>
      </c>
      <c r="Z20" s="27">
        <f>Y20*N(D20)</f>
        <v/>
      </c>
      <c r="AA20" s="19">
        <f>IF(A20="",0,MAX(0,M20)*N(D20))</f>
        <v/>
      </c>
      <c r="AB20" s="27">
        <f>IF(A20="",0,IF(Q20=0,0,MAX(0,M20-Q20*OverDays)*N(D20)))</f>
        <v/>
      </c>
      <c r="AC20" s="28">
        <f>IF(A20="","",IF(Y20&gt;0,IF(W20="",AsOf,W20)+ROW()/100000,IF(X20="Out of stock",AsOf+ROW()/100000,"")))</f>
        <v/>
      </c>
      <c r="AD20" s="16">
        <f>IF(A20="","",IF(COUNTIF($A$6:$A$105,A20)&gt;1,"Duplicate SKU",IF(AND(C20&lt;&gt;"",ISNA(MATCH(C20,SupName,0))),"Supplier not on Suppliers sheet",IF(L20=0,"No count logged yet",""))))</f>
        <v/>
      </c>
    </row>
    <row r="21">
      <c r="A21" s="22" t="inlineStr">
        <is>
          <t>CARD-THX</t>
        </is>
      </c>
      <c r="B21" s="22" t="inlineStr">
        <is>
          <t>Thank-you cards (pack of 50)</t>
        </is>
      </c>
      <c r="C21" s="22" t="inlineStr">
        <is>
          <t>Example Print Shop</t>
        </is>
      </c>
      <c r="D21" s="23" t="n">
        <v>6</v>
      </c>
      <c r="E21" s="8" t="n"/>
      <c r="F21" s="8" t="n"/>
      <c r="G21" s="8" t="n">
        <v>1</v>
      </c>
      <c r="H21" s="8" t="n"/>
      <c r="I21" s="22" t="inlineStr">
        <is>
          <t>Yes</t>
        </is>
      </c>
      <c r="J21" s="20">
        <f>IF(A21="","",IF(E21&lt;&gt;"",E21,IF(C21="","",IF(ISNUMBER(MATCH(C21,SupName,0)),IF(INDEX(SupLead,MATCH(C21,SupName,0))="","",INDEX(SupLead,MATCH(C21,SupName,0))),""))))</f>
        <v/>
      </c>
      <c r="K21" s="20">
        <f>IF(A21="","",IF(F21="",DefSafety,F21))</f>
        <v/>
      </c>
      <c r="L21" s="24">
        <f>IF(A21="","",SUMPRODUCT(MAX((LSku=A21)*(LType="Count")*(LDate&lt;=AsOf)*LDate)))</f>
        <v/>
      </c>
      <c r="M21" s="17">
        <f>IF(A21="","",IF(L21&gt;0,SUMIFS(LQty,LSku,A21,LType,"Count",LDate,L21),0)+SUMIFS(LSigned,LSku,A21,LDate,"&gt;"&amp;L21,LDate,"&lt;="&amp;AsOf))</f>
        <v/>
      </c>
      <c r="N21" s="17">
        <f>IF(A21="","",SUMIFS(POut,PSku,A21))</f>
        <v/>
      </c>
      <c r="O21" s="17">
        <f>IF(A21="","",SUMIFS(LQty,LSku,A21,LType,"Sold",LDate,"&gt;"&amp;(AsOf-Win),LDate,"&lt;="&amp;AsOf))</f>
        <v/>
      </c>
      <c r="P21" s="20">
        <f>IF(A21="","",SUMPRODUCT(('Daily Stock'!$C$4:$BM$4&gt;AsOf-Win)*(((('Daily Stock'!B21:BL21)&gt;0)+(('Daily Stock'!C21:BM21)&gt;0))&gt;0)))</f>
        <v/>
      </c>
      <c r="Q21" s="18">
        <f>IF(A21="","",IF(P21&gt;0,O21/P21,0))</f>
        <v/>
      </c>
      <c r="R21" s="17">
        <f>IF(A21="","",ROUNDUP(ROUND(Q21*(N(J21)+K21),6),0))</f>
        <v/>
      </c>
      <c r="S21" s="17">
        <f>IF(A21="","",ROUNDUP(ROUND(Q21*(N(J21)+Review+K21),6),0))</f>
        <v/>
      </c>
      <c r="T21" s="17">
        <f>IF(A21="","",M21+N21)</f>
        <v/>
      </c>
      <c r="U21" s="25">
        <f>IF(A21="","",IF(Q21=0,"",MAX(0,M21)/Q21))</f>
        <v/>
      </c>
      <c r="V21" s="7">
        <f>IF(A21="","",IF(Q21=0,"",AsOf+INT(ROUND(MAX(0,M21)/Q21,6))))</f>
        <v/>
      </c>
      <c r="W21" s="7">
        <f>IF(A21="","",IF(Q21=0,"",AsOf+MAX(0,INT(ROUND((T21-R21)/Q21,6)))))</f>
        <v/>
      </c>
      <c r="X21" s="11">
        <f>IF(A21="","",IF(I21="No","Inactive",IF(J21="","Set lead time",IF(M21&lt;0,"Negative: recount",IF(M21=0,"Out of stock",IF(Q21=0,"No recent sales",IF(T21&lt;=R21,"Order now",IF(T21&lt;=R21+Q21*Review,"Order soon",IF(T21&gt;Q21*OverDays,"Overstock","OK")))))))))</f>
        <v/>
      </c>
      <c r="Y21" s="26">
        <f>IF(OR(X21="Order now",X21="Order soon",X21="Out of stock"),IF(S21-T21&lt;=0,0,MAX(N(H21),ROUNDUP(ROUND((S21-T21)/MAX(1,N(G21)),6),0)*MAX(1,N(G21)))),0)</f>
        <v/>
      </c>
      <c r="Z21" s="27">
        <f>Y21*N(D21)</f>
        <v/>
      </c>
      <c r="AA21" s="19">
        <f>IF(A21="",0,MAX(0,M21)*N(D21))</f>
        <v/>
      </c>
      <c r="AB21" s="27">
        <f>IF(A21="",0,IF(Q21=0,0,MAX(0,M21-Q21*OverDays)*N(D21)))</f>
        <v/>
      </c>
      <c r="AC21" s="28">
        <f>IF(A21="","",IF(Y21&gt;0,IF(W21="",AsOf,W21)+ROW()/100000,IF(X21="Out of stock",AsOf+ROW()/100000,"")))</f>
        <v/>
      </c>
      <c r="AD21" s="16">
        <f>IF(A21="","",IF(COUNTIF($A$6:$A$105,A21)&gt;1,"Duplicate SKU",IF(AND(C21&lt;&gt;"",ISNA(MATCH(C21,SupName,0))),"Supplier not on Suppliers sheet",IF(L21=0,"No count logged yet",""))))</f>
        <v/>
      </c>
    </row>
    <row r="22">
      <c r="A22" s="22" t="inlineStr">
        <is>
          <t>SET-TRIO</t>
        </is>
      </c>
      <c r="B22" s="22" t="inlineStr">
        <is>
          <t>Soap trio gift set</t>
        </is>
      </c>
      <c r="C22" s="22" t="inlineStr">
        <is>
          <t>Example Oils &amp; Butters</t>
        </is>
      </c>
      <c r="D22" s="23" t="n">
        <v>6.9</v>
      </c>
      <c r="E22" s="8" t="n"/>
      <c r="F22" s="8" t="n"/>
      <c r="G22" s="8" t="n">
        <v>6</v>
      </c>
      <c r="H22" s="8" t="n"/>
      <c r="I22" s="22" t="inlineStr">
        <is>
          <t>Yes</t>
        </is>
      </c>
      <c r="J22" s="20">
        <f>IF(A22="","",IF(E22&lt;&gt;"",E22,IF(C22="","",IF(ISNUMBER(MATCH(C22,SupName,0)),IF(INDEX(SupLead,MATCH(C22,SupName,0))="","",INDEX(SupLead,MATCH(C22,SupName,0))),""))))</f>
        <v/>
      </c>
      <c r="K22" s="20">
        <f>IF(A22="","",IF(F22="",DefSafety,F22))</f>
        <v/>
      </c>
      <c r="L22" s="24">
        <f>IF(A22="","",SUMPRODUCT(MAX((LSku=A22)*(LType="Count")*(LDate&lt;=AsOf)*LDate)))</f>
        <v/>
      </c>
      <c r="M22" s="17">
        <f>IF(A22="","",IF(L22&gt;0,SUMIFS(LQty,LSku,A22,LType,"Count",LDate,L22),0)+SUMIFS(LSigned,LSku,A22,LDate,"&gt;"&amp;L22,LDate,"&lt;="&amp;AsOf))</f>
        <v/>
      </c>
      <c r="N22" s="17">
        <f>IF(A22="","",SUMIFS(POut,PSku,A22))</f>
        <v/>
      </c>
      <c r="O22" s="17">
        <f>IF(A22="","",SUMIFS(LQty,LSku,A22,LType,"Sold",LDate,"&gt;"&amp;(AsOf-Win),LDate,"&lt;="&amp;AsOf))</f>
        <v/>
      </c>
      <c r="P22" s="20">
        <f>IF(A22="","",SUMPRODUCT(('Daily Stock'!$C$4:$BM$4&gt;AsOf-Win)*(((('Daily Stock'!B22:BL22)&gt;0)+(('Daily Stock'!C22:BM22)&gt;0))&gt;0)))</f>
        <v/>
      </c>
      <c r="Q22" s="18">
        <f>IF(A22="","",IF(P22&gt;0,O22/P22,0))</f>
        <v/>
      </c>
      <c r="R22" s="17">
        <f>IF(A22="","",ROUNDUP(ROUND(Q22*(N(J22)+K22),6),0))</f>
        <v/>
      </c>
      <c r="S22" s="17">
        <f>IF(A22="","",ROUNDUP(ROUND(Q22*(N(J22)+Review+K22),6),0))</f>
        <v/>
      </c>
      <c r="T22" s="17">
        <f>IF(A22="","",M22+N22)</f>
        <v/>
      </c>
      <c r="U22" s="25">
        <f>IF(A22="","",IF(Q22=0,"",MAX(0,M22)/Q22))</f>
        <v/>
      </c>
      <c r="V22" s="7">
        <f>IF(A22="","",IF(Q22=0,"",AsOf+INT(ROUND(MAX(0,M22)/Q22,6))))</f>
        <v/>
      </c>
      <c r="W22" s="7">
        <f>IF(A22="","",IF(Q22=0,"",AsOf+MAX(0,INT(ROUND((T22-R22)/Q22,6)))))</f>
        <v/>
      </c>
      <c r="X22" s="11">
        <f>IF(A22="","",IF(I22="No","Inactive",IF(J22="","Set lead time",IF(M22&lt;0,"Negative: recount",IF(M22=0,"Out of stock",IF(Q22=0,"No recent sales",IF(T22&lt;=R22,"Order now",IF(T22&lt;=R22+Q22*Review,"Order soon",IF(T22&gt;Q22*OverDays,"Overstock","OK")))))))))</f>
        <v/>
      </c>
      <c r="Y22" s="26">
        <f>IF(OR(X22="Order now",X22="Order soon",X22="Out of stock"),IF(S22-T22&lt;=0,0,MAX(N(H22),ROUNDUP(ROUND((S22-T22)/MAX(1,N(G22)),6),0)*MAX(1,N(G22)))),0)</f>
        <v/>
      </c>
      <c r="Z22" s="27">
        <f>Y22*N(D22)</f>
        <v/>
      </c>
      <c r="AA22" s="19">
        <f>IF(A22="",0,MAX(0,M22)*N(D22))</f>
        <v/>
      </c>
      <c r="AB22" s="27">
        <f>IF(A22="",0,IF(Q22=0,0,MAX(0,M22-Q22*OverDays)*N(D22)))</f>
        <v/>
      </c>
      <c r="AC22" s="28">
        <f>IF(A22="","",IF(Y22&gt;0,IF(W22="",AsOf,W22)+ROW()/100000,IF(X22="Out of stock",AsOf+ROW()/100000,"")))</f>
        <v/>
      </c>
      <c r="AD22" s="16">
        <f>IF(A22="","",IF(COUNTIF($A$6:$A$105,A22)&gt;1,"Duplicate SKU",IF(AND(C22&lt;&gt;"",ISNA(MATCH(C22,SupName,0))),"Supplier not on Suppliers sheet",IF(L22=0,"No count logged yet",""))))</f>
        <v/>
      </c>
    </row>
    <row r="23">
      <c r="A23" s="22" t="inlineStr">
        <is>
          <t>SOAP-ROS</t>
        </is>
      </c>
      <c r="B23" s="22" t="inlineStr">
        <is>
          <t>Rose clay bar soap (retired)</t>
        </is>
      </c>
      <c r="C23" s="22" t="inlineStr">
        <is>
          <t>Example Oils &amp; Butters</t>
        </is>
      </c>
      <c r="D23" s="23" t="n">
        <v>2.3</v>
      </c>
      <c r="E23" s="8" t="n"/>
      <c r="F23" s="8" t="n"/>
      <c r="G23" s="8" t="n">
        <v>24</v>
      </c>
      <c r="H23" s="8" t="n"/>
      <c r="I23" s="22" t="inlineStr">
        <is>
          <t>No</t>
        </is>
      </c>
      <c r="J23" s="20">
        <f>IF(A23="","",IF(E23&lt;&gt;"",E23,IF(C23="","",IF(ISNUMBER(MATCH(C23,SupName,0)),IF(INDEX(SupLead,MATCH(C23,SupName,0))="","",INDEX(SupLead,MATCH(C23,SupName,0))),""))))</f>
        <v/>
      </c>
      <c r="K23" s="20">
        <f>IF(A23="","",IF(F23="",DefSafety,F23))</f>
        <v/>
      </c>
      <c r="L23" s="24">
        <f>IF(A23="","",SUMPRODUCT(MAX((LSku=A23)*(LType="Count")*(LDate&lt;=AsOf)*LDate)))</f>
        <v/>
      </c>
      <c r="M23" s="17">
        <f>IF(A23="","",IF(L23&gt;0,SUMIFS(LQty,LSku,A23,LType,"Count",LDate,L23),0)+SUMIFS(LSigned,LSku,A23,LDate,"&gt;"&amp;L23,LDate,"&lt;="&amp;AsOf))</f>
        <v/>
      </c>
      <c r="N23" s="17">
        <f>IF(A23="","",SUMIFS(POut,PSku,A23))</f>
        <v/>
      </c>
      <c r="O23" s="17">
        <f>IF(A23="","",SUMIFS(LQty,LSku,A23,LType,"Sold",LDate,"&gt;"&amp;(AsOf-Win),LDate,"&lt;="&amp;AsOf))</f>
        <v/>
      </c>
      <c r="P23" s="20">
        <f>IF(A23="","",SUMPRODUCT(('Daily Stock'!$C$4:$BM$4&gt;AsOf-Win)*(((('Daily Stock'!B23:BL23)&gt;0)+(('Daily Stock'!C23:BM23)&gt;0))&gt;0)))</f>
        <v/>
      </c>
      <c r="Q23" s="18">
        <f>IF(A23="","",IF(P23&gt;0,O23/P23,0))</f>
        <v/>
      </c>
      <c r="R23" s="17">
        <f>IF(A23="","",ROUNDUP(ROUND(Q23*(N(J23)+K23),6),0))</f>
        <v/>
      </c>
      <c r="S23" s="17">
        <f>IF(A23="","",ROUNDUP(ROUND(Q23*(N(J23)+Review+K23),6),0))</f>
        <v/>
      </c>
      <c r="T23" s="17">
        <f>IF(A23="","",M23+N23)</f>
        <v/>
      </c>
      <c r="U23" s="25">
        <f>IF(A23="","",IF(Q23=0,"",MAX(0,M23)/Q23))</f>
        <v/>
      </c>
      <c r="V23" s="7">
        <f>IF(A23="","",IF(Q23=0,"",AsOf+INT(ROUND(MAX(0,M23)/Q23,6))))</f>
        <v/>
      </c>
      <c r="W23" s="7">
        <f>IF(A23="","",IF(Q23=0,"",AsOf+MAX(0,INT(ROUND((T23-R23)/Q23,6)))))</f>
        <v/>
      </c>
      <c r="X23" s="11">
        <f>IF(A23="","",IF(I23="No","Inactive",IF(J23="","Set lead time",IF(M23&lt;0,"Negative: recount",IF(M23=0,"Out of stock",IF(Q23=0,"No recent sales",IF(T23&lt;=R23,"Order now",IF(T23&lt;=R23+Q23*Review,"Order soon",IF(T23&gt;Q23*OverDays,"Overstock","OK")))))))))</f>
        <v/>
      </c>
      <c r="Y23" s="26">
        <f>IF(OR(X23="Order now",X23="Order soon",X23="Out of stock"),IF(S23-T23&lt;=0,0,MAX(N(H23),ROUNDUP(ROUND((S23-T23)/MAX(1,N(G23)),6),0)*MAX(1,N(G23)))),0)</f>
        <v/>
      </c>
      <c r="Z23" s="27">
        <f>Y23*N(D23)</f>
        <v/>
      </c>
      <c r="AA23" s="19">
        <f>IF(A23="",0,MAX(0,M23)*N(D23))</f>
        <v/>
      </c>
      <c r="AB23" s="27">
        <f>IF(A23="",0,IF(Q23=0,0,MAX(0,M23-Q23*OverDays)*N(D23)))</f>
        <v/>
      </c>
      <c r="AC23" s="28">
        <f>IF(A23="","",IF(Y23&gt;0,IF(W23="",AsOf,W23)+ROW()/100000,IF(X23="Out of stock",AsOf+ROW()/100000,"")))</f>
        <v/>
      </c>
      <c r="AD23" s="16">
        <f>IF(A23="","",IF(COUNTIF($A$6:$A$105,A23)&gt;1,"Duplicate SKU",IF(AND(C23&lt;&gt;"",ISNA(MATCH(C23,SupName,0))),"Supplier not on Suppliers sheet",IF(L23=0,"No count logged yet",""))))</f>
        <v/>
      </c>
    </row>
    <row r="24">
      <c r="A24" s="22" t="n"/>
      <c r="B24" s="22" t="n"/>
      <c r="C24" s="22" t="n"/>
      <c r="D24" s="23" t="n"/>
      <c r="E24" s="8" t="n"/>
      <c r="F24" s="8" t="n"/>
      <c r="G24" s="8" t="n"/>
      <c r="H24" s="8" t="n"/>
      <c r="I24" s="22" t="n"/>
      <c r="J24" s="20">
        <f>IF(A24="","",IF(E24&lt;&gt;"",E24,IF(C24="","",IF(ISNUMBER(MATCH(C24,SupName,0)),IF(INDEX(SupLead,MATCH(C24,SupName,0))="","",INDEX(SupLead,MATCH(C24,SupName,0))),""))))</f>
        <v/>
      </c>
      <c r="K24" s="20">
        <f>IF(A24="","",IF(F24="",DefSafety,F24))</f>
        <v/>
      </c>
      <c r="L24" s="24">
        <f>IF(A24="","",SUMPRODUCT(MAX((LSku=A24)*(LType="Count")*(LDate&lt;=AsOf)*LDate)))</f>
        <v/>
      </c>
      <c r="M24" s="17">
        <f>IF(A24="","",IF(L24&gt;0,SUMIFS(LQty,LSku,A24,LType,"Count",LDate,L24),0)+SUMIFS(LSigned,LSku,A24,LDate,"&gt;"&amp;L24,LDate,"&lt;="&amp;AsOf))</f>
        <v/>
      </c>
      <c r="N24" s="17">
        <f>IF(A24="","",SUMIFS(POut,PSku,A24))</f>
        <v/>
      </c>
      <c r="O24" s="17">
        <f>IF(A24="","",SUMIFS(LQty,LSku,A24,LType,"Sold",LDate,"&gt;"&amp;(AsOf-Win),LDate,"&lt;="&amp;AsOf))</f>
        <v/>
      </c>
      <c r="P24" s="20">
        <f>IF(A24="","",SUMPRODUCT(('Daily Stock'!$C$4:$BM$4&gt;AsOf-Win)*(((('Daily Stock'!B24:BL24)&gt;0)+(('Daily Stock'!C24:BM24)&gt;0))&gt;0)))</f>
        <v/>
      </c>
      <c r="Q24" s="18">
        <f>IF(A24="","",IF(P24&gt;0,O24/P24,0))</f>
        <v/>
      </c>
      <c r="R24" s="17">
        <f>IF(A24="","",ROUNDUP(ROUND(Q24*(N(J24)+K24),6),0))</f>
        <v/>
      </c>
      <c r="S24" s="17">
        <f>IF(A24="","",ROUNDUP(ROUND(Q24*(N(J24)+Review+K24),6),0))</f>
        <v/>
      </c>
      <c r="T24" s="17">
        <f>IF(A24="","",M24+N24)</f>
        <v/>
      </c>
      <c r="U24" s="25">
        <f>IF(A24="","",IF(Q24=0,"",MAX(0,M24)/Q24))</f>
        <v/>
      </c>
      <c r="V24" s="7">
        <f>IF(A24="","",IF(Q24=0,"",AsOf+INT(ROUND(MAX(0,M24)/Q24,6))))</f>
        <v/>
      </c>
      <c r="W24" s="7">
        <f>IF(A24="","",IF(Q24=0,"",AsOf+MAX(0,INT(ROUND((T24-R24)/Q24,6)))))</f>
        <v/>
      </c>
      <c r="X24" s="11">
        <f>IF(A24="","",IF(I24="No","Inactive",IF(J24="","Set lead time",IF(M24&lt;0,"Negative: recount",IF(M24=0,"Out of stock",IF(Q24=0,"No recent sales",IF(T24&lt;=R24,"Order now",IF(T24&lt;=R24+Q24*Review,"Order soon",IF(T24&gt;Q24*OverDays,"Overstock","OK")))))))))</f>
        <v/>
      </c>
      <c r="Y24" s="26">
        <f>IF(OR(X24="Order now",X24="Order soon",X24="Out of stock"),IF(S24-T24&lt;=0,0,MAX(N(H24),ROUNDUP(ROUND((S24-T24)/MAX(1,N(G24)),6),0)*MAX(1,N(G24)))),0)</f>
        <v/>
      </c>
      <c r="Z24" s="27">
        <f>Y24*N(D24)</f>
        <v/>
      </c>
      <c r="AA24" s="19">
        <f>IF(A24="",0,MAX(0,M24)*N(D24))</f>
        <v/>
      </c>
      <c r="AB24" s="27">
        <f>IF(A24="",0,IF(Q24=0,0,MAX(0,M24-Q24*OverDays)*N(D24)))</f>
        <v/>
      </c>
      <c r="AC24" s="28">
        <f>IF(A24="","",IF(Y24&gt;0,IF(W24="",AsOf,W24)+ROW()/100000,IF(X24="Out of stock",AsOf+ROW()/100000,"")))</f>
        <v/>
      </c>
      <c r="AD24" s="16">
        <f>IF(A24="","",IF(COUNTIF($A$6:$A$105,A24)&gt;1,"Duplicate SKU",IF(AND(C24&lt;&gt;"",ISNA(MATCH(C24,SupName,0))),"Supplier not on Suppliers sheet",IF(L24=0,"No count logged yet",""))))</f>
        <v/>
      </c>
    </row>
    <row r="25">
      <c r="A25" s="22" t="n"/>
      <c r="B25" s="22" t="n"/>
      <c r="C25" s="22" t="n"/>
      <c r="D25" s="23" t="n"/>
      <c r="E25" s="8" t="n"/>
      <c r="F25" s="8" t="n"/>
      <c r="G25" s="8" t="n"/>
      <c r="H25" s="8" t="n"/>
      <c r="I25" s="22" t="n"/>
      <c r="J25" s="20">
        <f>IF(A25="","",IF(E25&lt;&gt;"",E25,IF(C25="","",IF(ISNUMBER(MATCH(C25,SupName,0)),IF(INDEX(SupLead,MATCH(C25,SupName,0))="","",INDEX(SupLead,MATCH(C25,SupName,0))),""))))</f>
        <v/>
      </c>
      <c r="K25" s="20">
        <f>IF(A25="","",IF(F25="",DefSafety,F25))</f>
        <v/>
      </c>
      <c r="L25" s="24">
        <f>IF(A25="","",SUMPRODUCT(MAX((LSku=A25)*(LType="Count")*(LDate&lt;=AsOf)*LDate)))</f>
        <v/>
      </c>
      <c r="M25" s="17">
        <f>IF(A25="","",IF(L25&gt;0,SUMIFS(LQty,LSku,A25,LType,"Count",LDate,L25),0)+SUMIFS(LSigned,LSku,A25,LDate,"&gt;"&amp;L25,LDate,"&lt;="&amp;AsOf))</f>
        <v/>
      </c>
      <c r="N25" s="17">
        <f>IF(A25="","",SUMIFS(POut,PSku,A25))</f>
        <v/>
      </c>
      <c r="O25" s="17">
        <f>IF(A25="","",SUMIFS(LQty,LSku,A25,LType,"Sold",LDate,"&gt;"&amp;(AsOf-Win),LDate,"&lt;="&amp;AsOf))</f>
        <v/>
      </c>
      <c r="P25" s="20">
        <f>IF(A25="","",SUMPRODUCT(('Daily Stock'!$C$4:$BM$4&gt;AsOf-Win)*(((('Daily Stock'!B25:BL25)&gt;0)+(('Daily Stock'!C25:BM25)&gt;0))&gt;0)))</f>
        <v/>
      </c>
      <c r="Q25" s="18">
        <f>IF(A25="","",IF(P25&gt;0,O25/P25,0))</f>
        <v/>
      </c>
      <c r="R25" s="17">
        <f>IF(A25="","",ROUNDUP(ROUND(Q25*(N(J25)+K25),6),0))</f>
        <v/>
      </c>
      <c r="S25" s="17">
        <f>IF(A25="","",ROUNDUP(ROUND(Q25*(N(J25)+Review+K25),6),0))</f>
        <v/>
      </c>
      <c r="T25" s="17">
        <f>IF(A25="","",M25+N25)</f>
        <v/>
      </c>
      <c r="U25" s="25">
        <f>IF(A25="","",IF(Q25=0,"",MAX(0,M25)/Q25))</f>
        <v/>
      </c>
      <c r="V25" s="7">
        <f>IF(A25="","",IF(Q25=0,"",AsOf+INT(ROUND(MAX(0,M25)/Q25,6))))</f>
        <v/>
      </c>
      <c r="W25" s="7">
        <f>IF(A25="","",IF(Q25=0,"",AsOf+MAX(0,INT(ROUND((T25-R25)/Q25,6)))))</f>
        <v/>
      </c>
      <c r="X25" s="11">
        <f>IF(A25="","",IF(I25="No","Inactive",IF(J25="","Set lead time",IF(M25&lt;0,"Negative: recount",IF(M25=0,"Out of stock",IF(Q25=0,"No recent sales",IF(T25&lt;=R25,"Order now",IF(T25&lt;=R25+Q25*Review,"Order soon",IF(T25&gt;Q25*OverDays,"Overstock","OK")))))))))</f>
        <v/>
      </c>
      <c r="Y25" s="26">
        <f>IF(OR(X25="Order now",X25="Order soon",X25="Out of stock"),IF(S25-T25&lt;=0,0,MAX(N(H25),ROUNDUP(ROUND((S25-T25)/MAX(1,N(G25)),6),0)*MAX(1,N(G25)))),0)</f>
        <v/>
      </c>
      <c r="Z25" s="27">
        <f>Y25*N(D25)</f>
        <v/>
      </c>
      <c r="AA25" s="19">
        <f>IF(A25="",0,MAX(0,M25)*N(D25))</f>
        <v/>
      </c>
      <c r="AB25" s="27">
        <f>IF(A25="",0,IF(Q25=0,0,MAX(0,M25-Q25*OverDays)*N(D25)))</f>
        <v/>
      </c>
      <c r="AC25" s="28">
        <f>IF(A25="","",IF(Y25&gt;0,IF(W25="",AsOf,W25)+ROW()/100000,IF(X25="Out of stock",AsOf+ROW()/100000,"")))</f>
        <v/>
      </c>
      <c r="AD25" s="16">
        <f>IF(A25="","",IF(COUNTIF($A$6:$A$105,A25)&gt;1,"Duplicate SKU",IF(AND(C25&lt;&gt;"",ISNA(MATCH(C25,SupName,0))),"Supplier not on Suppliers sheet",IF(L25=0,"No count logged yet",""))))</f>
        <v/>
      </c>
    </row>
    <row r="26">
      <c r="A26" s="22" t="n"/>
      <c r="B26" s="22" t="n"/>
      <c r="C26" s="22" t="n"/>
      <c r="D26" s="23" t="n"/>
      <c r="E26" s="8" t="n"/>
      <c r="F26" s="8" t="n"/>
      <c r="G26" s="8" t="n"/>
      <c r="H26" s="8" t="n"/>
      <c r="I26" s="22" t="n"/>
      <c r="J26" s="20">
        <f>IF(A26="","",IF(E26&lt;&gt;"",E26,IF(C26="","",IF(ISNUMBER(MATCH(C26,SupName,0)),IF(INDEX(SupLead,MATCH(C26,SupName,0))="","",INDEX(SupLead,MATCH(C26,SupName,0))),""))))</f>
        <v/>
      </c>
      <c r="K26" s="20">
        <f>IF(A26="","",IF(F26="",DefSafety,F26))</f>
        <v/>
      </c>
      <c r="L26" s="24">
        <f>IF(A26="","",SUMPRODUCT(MAX((LSku=A26)*(LType="Count")*(LDate&lt;=AsOf)*LDate)))</f>
        <v/>
      </c>
      <c r="M26" s="17">
        <f>IF(A26="","",IF(L26&gt;0,SUMIFS(LQty,LSku,A26,LType,"Count",LDate,L26),0)+SUMIFS(LSigned,LSku,A26,LDate,"&gt;"&amp;L26,LDate,"&lt;="&amp;AsOf))</f>
        <v/>
      </c>
      <c r="N26" s="17">
        <f>IF(A26="","",SUMIFS(POut,PSku,A26))</f>
        <v/>
      </c>
      <c r="O26" s="17">
        <f>IF(A26="","",SUMIFS(LQty,LSku,A26,LType,"Sold",LDate,"&gt;"&amp;(AsOf-Win),LDate,"&lt;="&amp;AsOf))</f>
        <v/>
      </c>
      <c r="P26" s="20">
        <f>IF(A26="","",SUMPRODUCT(('Daily Stock'!$C$4:$BM$4&gt;AsOf-Win)*(((('Daily Stock'!B26:BL26)&gt;0)+(('Daily Stock'!C26:BM26)&gt;0))&gt;0)))</f>
        <v/>
      </c>
      <c r="Q26" s="18">
        <f>IF(A26="","",IF(P26&gt;0,O26/P26,0))</f>
        <v/>
      </c>
      <c r="R26" s="17">
        <f>IF(A26="","",ROUNDUP(ROUND(Q26*(N(J26)+K26),6),0))</f>
        <v/>
      </c>
      <c r="S26" s="17">
        <f>IF(A26="","",ROUNDUP(ROUND(Q26*(N(J26)+Review+K26),6),0))</f>
        <v/>
      </c>
      <c r="T26" s="17">
        <f>IF(A26="","",M26+N26)</f>
        <v/>
      </c>
      <c r="U26" s="25">
        <f>IF(A26="","",IF(Q26=0,"",MAX(0,M26)/Q26))</f>
        <v/>
      </c>
      <c r="V26" s="7">
        <f>IF(A26="","",IF(Q26=0,"",AsOf+INT(ROUND(MAX(0,M26)/Q26,6))))</f>
        <v/>
      </c>
      <c r="W26" s="7">
        <f>IF(A26="","",IF(Q26=0,"",AsOf+MAX(0,INT(ROUND((T26-R26)/Q26,6)))))</f>
        <v/>
      </c>
      <c r="X26" s="11">
        <f>IF(A26="","",IF(I26="No","Inactive",IF(J26="","Set lead time",IF(M26&lt;0,"Negative: recount",IF(M26=0,"Out of stock",IF(Q26=0,"No recent sales",IF(T26&lt;=R26,"Order now",IF(T26&lt;=R26+Q26*Review,"Order soon",IF(T26&gt;Q26*OverDays,"Overstock","OK")))))))))</f>
        <v/>
      </c>
      <c r="Y26" s="26">
        <f>IF(OR(X26="Order now",X26="Order soon",X26="Out of stock"),IF(S26-T26&lt;=0,0,MAX(N(H26),ROUNDUP(ROUND((S26-T26)/MAX(1,N(G26)),6),0)*MAX(1,N(G26)))),0)</f>
        <v/>
      </c>
      <c r="Z26" s="27">
        <f>Y26*N(D26)</f>
        <v/>
      </c>
      <c r="AA26" s="19">
        <f>IF(A26="",0,MAX(0,M26)*N(D26))</f>
        <v/>
      </c>
      <c r="AB26" s="27">
        <f>IF(A26="",0,IF(Q26=0,0,MAX(0,M26-Q26*OverDays)*N(D26)))</f>
        <v/>
      </c>
      <c r="AC26" s="28">
        <f>IF(A26="","",IF(Y26&gt;0,IF(W26="",AsOf,W26)+ROW()/100000,IF(X26="Out of stock",AsOf+ROW()/100000,"")))</f>
        <v/>
      </c>
      <c r="AD26" s="16">
        <f>IF(A26="","",IF(COUNTIF($A$6:$A$105,A26)&gt;1,"Duplicate SKU",IF(AND(C26&lt;&gt;"",ISNA(MATCH(C26,SupName,0))),"Supplier not on Suppliers sheet",IF(L26=0,"No count logged yet",""))))</f>
        <v/>
      </c>
    </row>
    <row r="27">
      <c r="A27" s="22" t="n"/>
      <c r="B27" s="22" t="n"/>
      <c r="C27" s="22" t="n"/>
      <c r="D27" s="23" t="n"/>
      <c r="E27" s="8" t="n"/>
      <c r="F27" s="8" t="n"/>
      <c r="G27" s="8" t="n"/>
      <c r="H27" s="8" t="n"/>
      <c r="I27" s="22" t="n"/>
      <c r="J27" s="20">
        <f>IF(A27="","",IF(E27&lt;&gt;"",E27,IF(C27="","",IF(ISNUMBER(MATCH(C27,SupName,0)),IF(INDEX(SupLead,MATCH(C27,SupName,0))="","",INDEX(SupLead,MATCH(C27,SupName,0))),""))))</f>
        <v/>
      </c>
      <c r="K27" s="20">
        <f>IF(A27="","",IF(F27="",DefSafety,F27))</f>
        <v/>
      </c>
      <c r="L27" s="24">
        <f>IF(A27="","",SUMPRODUCT(MAX((LSku=A27)*(LType="Count")*(LDate&lt;=AsOf)*LDate)))</f>
        <v/>
      </c>
      <c r="M27" s="17">
        <f>IF(A27="","",IF(L27&gt;0,SUMIFS(LQty,LSku,A27,LType,"Count",LDate,L27),0)+SUMIFS(LSigned,LSku,A27,LDate,"&gt;"&amp;L27,LDate,"&lt;="&amp;AsOf))</f>
        <v/>
      </c>
      <c r="N27" s="17">
        <f>IF(A27="","",SUMIFS(POut,PSku,A27))</f>
        <v/>
      </c>
      <c r="O27" s="17">
        <f>IF(A27="","",SUMIFS(LQty,LSku,A27,LType,"Sold",LDate,"&gt;"&amp;(AsOf-Win),LDate,"&lt;="&amp;AsOf))</f>
        <v/>
      </c>
      <c r="P27" s="20">
        <f>IF(A27="","",SUMPRODUCT(('Daily Stock'!$C$4:$BM$4&gt;AsOf-Win)*(((('Daily Stock'!B27:BL27)&gt;0)+(('Daily Stock'!C27:BM27)&gt;0))&gt;0)))</f>
        <v/>
      </c>
      <c r="Q27" s="18">
        <f>IF(A27="","",IF(P27&gt;0,O27/P27,0))</f>
        <v/>
      </c>
      <c r="R27" s="17">
        <f>IF(A27="","",ROUNDUP(ROUND(Q27*(N(J27)+K27),6),0))</f>
        <v/>
      </c>
      <c r="S27" s="17">
        <f>IF(A27="","",ROUNDUP(ROUND(Q27*(N(J27)+Review+K27),6),0))</f>
        <v/>
      </c>
      <c r="T27" s="17">
        <f>IF(A27="","",M27+N27)</f>
        <v/>
      </c>
      <c r="U27" s="25">
        <f>IF(A27="","",IF(Q27=0,"",MAX(0,M27)/Q27))</f>
        <v/>
      </c>
      <c r="V27" s="7">
        <f>IF(A27="","",IF(Q27=0,"",AsOf+INT(ROUND(MAX(0,M27)/Q27,6))))</f>
        <v/>
      </c>
      <c r="W27" s="7">
        <f>IF(A27="","",IF(Q27=0,"",AsOf+MAX(0,INT(ROUND((T27-R27)/Q27,6)))))</f>
        <v/>
      </c>
      <c r="X27" s="11">
        <f>IF(A27="","",IF(I27="No","Inactive",IF(J27="","Set lead time",IF(M27&lt;0,"Negative: recount",IF(M27=0,"Out of stock",IF(Q27=0,"No recent sales",IF(T27&lt;=R27,"Order now",IF(T27&lt;=R27+Q27*Review,"Order soon",IF(T27&gt;Q27*OverDays,"Overstock","OK")))))))))</f>
        <v/>
      </c>
      <c r="Y27" s="26">
        <f>IF(OR(X27="Order now",X27="Order soon",X27="Out of stock"),IF(S27-T27&lt;=0,0,MAX(N(H27),ROUNDUP(ROUND((S27-T27)/MAX(1,N(G27)),6),0)*MAX(1,N(G27)))),0)</f>
        <v/>
      </c>
      <c r="Z27" s="27">
        <f>Y27*N(D27)</f>
        <v/>
      </c>
      <c r="AA27" s="19">
        <f>IF(A27="",0,MAX(0,M27)*N(D27))</f>
        <v/>
      </c>
      <c r="AB27" s="27">
        <f>IF(A27="",0,IF(Q27=0,0,MAX(0,M27-Q27*OverDays)*N(D27)))</f>
        <v/>
      </c>
      <c r="AC27" s="28">
        <f>IF(A27="","",IF(Y27&gt;0,IF(W27="",AsOf,W27)+ROW()/100000,IF(X27="Out of stock",AsOf+ROW()/100000,"")))</f>
        <v/>
      </c>
      <c r="AD27" s="16">
        <f>IF(A27="","",IF(COUNTIF($A$6:$A$105,A27)&gt;1,"Duplicate SKU",IF(AND(C27&lt;&gt;"",ISNA(MATCH(C27,SupName,0))),"Supplier not on Suppliers sheet",IF(L27=0,"No count logged yet",""))))</f>
        <v/>
      </c>
    </row>
    <row r="28">
      <c r="A28" s="22" t="n"/>
      <c r="B28" s="22" t="n"/>
      <c r="C28" s="22" t="n"/>
      <c r="D28" s="23" t="n"/>
      <c r="E28" s="8" t="n"/>
      <c r="F28" s="8" t="n"/>
      <c r="G28" s="8" t="n"/>
      <c r="H28" s="8" t="n"/>
      <c r="I28" s="22" t="n"/>
      <c r="J28" s="20">
        <f>IF(A28="","",IF(E28&lt;&gt;"",E28,IF(C28="","",IF(ISNUMBER(MATCH(C28,SupName,0)),IF(INDEX(SupLead,MATCH(C28,SupName,0))="","",INDEX(SupLead,MATCH(C28,SupName,0))),""))))</f>
        <v/>
      </c>
      <c r="K28" s="20">
        <f>IF(A28="","",IF(F28="",DefSafety,F28))</f>
        <v/>
      </c>
      <c r="L28" s="24">
        <f>IF(A28="","",SUMPRODUCT(MAX((LSku=A28)*(LType="Count")*(LDate&lt;=AsOf)*LDate)))</f>
        <v/>
      </c>
      <c r="M28" s="17">
        <f>IF(A28="","",IF(L28&gt;0,SUMIFS(LQty,LSku,A28,LType,"Count",LDate,L28),0)+SUMIFS(LSigned,LSku,A28,LDate,"&gt;"&amp;L28,LDate,"&lt;="&amp;AsOf))</f>
        <v/>
      </c>
      <c r="N28" s="17">
        <f>IF(A28="","",SUMIFS(POut,PSku,A28))</f>
        <v/>
      </c>
      <c r="O28" s="17">
        <f>IF(A28="","",SUMIFS(LQty,LSku,A28,LType,"Sold",LDate,"&gt;"&amp;(AsOf-Win),LDate,"&lt;="&amp;AsOf))</f>
        <v/>
      </c>
      <c r="P28" s="20">
        <f>IF(A28="","",SUMPRODUCT(('Daily Stock'!$C$4:$BM$4&gt;AsOf-Win)*(((('Daily Stock'!B28:BL28)&gt;0)+(('Daily Stock'!C28:BM28)&gt;0))&gt;0)))</f>
        <v/>
      </c>
      <c r="Q28" s="18">
        <f>IF(A28="","",IF(P28&gt;0,O28/P28,0))</f>
        <v/>
      </c>
      <c r="R28" s="17">
        <f>IF(A28="","",ROUNDUP(ROUND(Q28*(N(J28)+K28),6),0))</f>
        <v/>
      </c>
      <c r="S28" s="17">
        <f>IF(A28="","",ROUNDUP(ROUND(Q28*(N(J28)+Review+K28),6),0))</f>
        <v/>
      </c>
      <c r="T28" s="17">
        <f>IF(A28="","",M28+N28)</f>
        <v/>
      </c>
      <c r="U28" s="25">
        <f>IF(A28="","",IF(Q28=0,"",MAX(0,M28)/Q28))</f>
        <v/>
      </c>
      <c r="V28" s="7">
        <f>IF(A28="","",IF(Q28=0,"",AsOf+INT(ROUND(MAX(0,M28)/Q28,6))))</f>
        <v/>
      </c>
      <c r="W28" s="7">
        <f>IF(A28="","",IF(Q28=0,"",AsOf+MAX(0,INT(ROUND((T28-R28)/Q28,6)))))</f>
        <v/>
      </c>
      <c r="X28" s="11">
        <f>IF(A28="","",IF(I28="No","Inactive",IF(J28="","Set lead time",IF(M28&lt;0,"Negative: recount",IF(M28=0,"Out of stock",IF(Q28=0,"No recent sales",IF(T28&lt;=R28,"Order now",IF(T28&lt;=R28+Q28*Review,"Order soon",IF(T28&gt;Q28*OverDays,"Overstock","OK")))))))))</f>
        <v/>
      </c>
      <c r="Y28" s="26">
        <f>IF(OR(X28="Order now",X28="Order soon",X28="Out of stock"),IF(S28-T28&lt;=0,0,MAX(N(H28),ROUNDUP(ROUND((S28-T28)/MAX(1,N(G28)),6),0)*MAX(1,N(G28)))),0)</f>
        <v/>
      </c>
      <c r="Z28" s="27">
        <f>Y28*N(D28)</f>
        <v/>
      </c>
      <c r="AA28" s="19">
        <f>IF(A28="",0,MAX(0,M28)*N(D28))</f>
        <v/>
      </c>
      <c r="AB28" s="27">
        <f>IF(A28="",0,IF(Q28=0,0,MAX(0,M28-Q28*OverDays)*N(D28)))</f>
        <v/>
      </c>
      <c r="AC28" s="28">
        <f>IF(A28="","",IF(Y28&gt;0,IF(W28="",AsOf,W28)+ROW()/100000,IF(X28="Out of stock",AsOf+ROW()/100000,"")))</f>
        <v/>
      </c>
      <c r="AD28" s="16">
        <f>IF(A28="","",IF(COUNTIF($A$6:$A$105,A28)&gt;1,"Duplicate SKU",IF(AND(C28&lt;&gt;"",ISNA(MATCH(C28,SupName,0))),"Supplier not on Suppliers sheet",IF(L28=0,"No count logged yet",""))))</f>
        <v/>
      </c>
    </row>
    <row r="29">
      <c r="A29" s="22" t="n"/>
      <c r="B29" s="22" t="n"/>
      <c r="C29" s="22" t="n"/>
      <c r="D29" s="23" t="n"/>
      <c r="E29" s="8" t="n"/>
      <c r="F29" s="8" t="n"/>
      <c r="G29" s="8" t="n"/>
      <c r="H29" s="8" t="n"/>
      <c r="I29" s="22" t="n"/>
      <c r="J29" s="20">
        <f>IF(A29="","",IF(E29&lt;&gt;"",E29,IF(C29="","",IF(ISNUMBER(MATCH(C29,SupName,0)),IF(INDEX(SupLead,MATCH(C29,SupName,0))="","",INDEX(SupLead,MATCH(C29,SupName,0))),""))))</f>
        <v/>
      </c>
      <c r="K29" s="20">
        <f>IF(A29="","",IF(F29="",DefSafety,F29))</f>
        <v/>
      </c>
      <c r="L29" s="24">
        <f>IF(A29="","",SUMPRODUCT(MAX((LSku=A29)*(LType="Count")*(LDate&lt;=AsOf)*LDate)))</f>
        <v/>
      </c>
      <c r="M29" s="17">
        <f>IF(A29="","",IF(L29&gt;0,SUMIFS(LQty,LSku,A29,LType,"Count",LDate,L29),0)+SUMIFS(LSigned,LSku,A29,LDate,"&gt;"&amp;L29,LDate,"&lt;="&amp;AsOf))</f>
        <v/>
      </c>
      <c r="N29" s="17">
        <f>IF(A29="","",SUMIFS(POut,PSku,A29))</f>
        <v/>
      </c>
      <c r="O29" s="17">
        <f>IF(A29="","",SUMIFS(LQty,LSku,A29,LType,"Sold",LDate,"&gt;"&amp;(AsOf-Win),LDate,"&lt;="&amp;AsOf))</f>
        <v/>
      </c>
      <c r="P29" s="20">
        <f>IF(A29="","",SUMPRODUCT(('Daily Stock'!$C$4:$BM$4&gt;AsOf-Win)*(((('Daily Stock'!B29:BL29)&gt;0)+(('Daily Stock'!C29:BM29)&gt;0))&gt;0)))</f>
        <v/>
      </c>
      <c r="Q29" s="18">
        <f>IF(A29="","",IF(P29&gt;0,O29/P29,0))</f>
        <v/>
      </c>
      <c r="R29" s="17">
        <f>IF(A29="","",ROUNDUP(ROUND(Q29*(N(J29)+K29),6),0))</f>
        <v/>
      </c>
      <c r="S29" s="17">
        <f>IF(A29="","",ROUNDUP(ROUND(Q29*(N(J29)+Review+K29),6),0))</f>
        <v/>
      </c>
      <c r="T29" s="17">
        <f>IF(A29="","",M29+N29)</f>
        <v/>
      </c>
      <c r="U29" s="25">
        <f>IF(A29="","",IF(Q29=0,"",MAX(0,M29)/Q29))</f>
        <v/>
      </c>
      <c r="V29" s="7">
        <f>IF(A29="","",IF(Q29=0,"",AsOf+INT(ROUND(MAX(0,M29)/Q29,6))))</f>
        <v/>
      </c>
      <c r="W29" s="7">
        <f>IF(A29="","",IF(Q29=0,"",AsOf+MAX(0,INT(ROUND((T29-R29)/Q29,6)))))</f>
        <v/>
      </c>
      <c r="X29" s="11">
        <f>IF(A29="","",IF(I29="No","Inactive",IF(J29="","Set lead time",IF(M29&lt;0,"Negative: recount",IF(M29=0,"Out of stock",IF(Q29=0,"No recent sales",IF(T29&lt;=R29,"Order now",IF(T29&lt;=R29+Q29*Review,"Order soon",IF(T29&gt;Q29*OverDays,"Overstock","OK")))))))))</f>
        <v/>
      </c>
      <c r="Y29" s="26">
        <f>IF(OR(X29="Order now",X29="Order soon",X29="Out of stock"),IF(S29-T29&lt;=0,0,MAX(N(H29),ROUNDUP(ROUND((S29-T29)/MAX(1,N(G29)),6),0)*MAX(1,N(G29)))),0)</f>
        <v/>
      </c>
      <c r="Z29" s="27">
        <f>Y29*N(D29)</f>
        <v/>
      </c>
      <c r="AA29" s="19">
        <f>IF(A29="",0,MAX(0,M29)*N(D29))</f>
        <v/>
      </c>
      <c r="AB29" s="27">
        <f>IF(A29="",0,IF(Q29=0,0,MAX(0,M29-Q29*OverDays)*N(D29)))</f>
        <v/>
      </c>
      <c r="AC29" s="28">
        <f>IF(A29="","",IF(Y29&gt;0,IF(W29="",AsOf,W29)+ROW()/100000,IF(X29="Out of stock",AsOf+ROW()/100000,"")))</f>
        <v/>
      </c>
      <c r="AD29" s="16">
        <f>IF(A29="","",IF(COUNTIF($A$6:$A$105,A29)&gt;1,"Duplicate SKU",IF(AND(C29&lt;&gt;"",ISNA(MATCH(C29,SupName,0))),"Supplier not on Suppliers sheet",IF(L29=0,"No count logged yet",""))))</f>
        <v/>
      </c>
    </row>
    <row r="30">
      <c r="A30" s="22" t="n"/>
      <c r="B30" s="22" t="n"/>
      <c r="C30" s="22" t="n"/>
      <c r="D30" s="23" t="n"/>
      <c r="E30" s="8" t="n"/>
      <c r="F30" s="8" t="n"/>
      <c r="G30" s="8" t="n"/>
      <c r="H30" s="8" t="n"/>
      <c r="I30" s="22" t="n"/>
      <c r="J30" s="20">
        <f>IF(A30="","",IF(E30&lt;&gt;"",E30,IF(C30="","",IF(ISNUMBER(MATCH(C30,SupName,0)),IF(INDEX(SupLead,MATCH(C30,SupName,0))="","",INDEX(SupLead,MATCH(C30,SupName,0))),""))))</f>
        <v/>
      </c>
      <c r="K30" s="20">
        <f>IF(A30="","",IF(F30="",DefSafety,F30))</f>
        <v/>
      </c>
      <c r="L30" s="24">
        <f>IF(A30="","",SUMPRODUCT(MAX((LSku=A30)*(LType="Count")*(LDate&lt;=AsOf)*LDate)))</f>
        <v/>
      </c>
      <c r="M30" s="17">
        <f>IF(A30="","",IF(L30&gt;0,SUMIFS(LQty,LSku,A30,LType,"Count",LDate,L30),0)+SUMIFS(LSigned,LSku,A30,LDate,"&gt;"&amp;L30,LDate,"&lt;="&amp;AsOf))</f>
        <v/>
      </c>
      <c r="N30" s="17">
        <f>IF(A30="","",SUMIFS(POut,PSku,A30))</f>
        <v/>
      </c>
      <c r="O30" s="17">
        <f>IF(A30="","",SUMIFS(LQty,LSku,A30,LType,"Sold",LDate,"&gt;"&amp;(AsOf-Win),LDate,"&lt;="&amp;AsOf))</f>
        <v/>
      </c>
      <c r="P30" s="20">
        <f>IF(A30="","",SUMPRODUCT(('Daily Stock'!$C$4:$BM$4&gt;AsOf-Win)*(((('Daily Stock'!B30:BL30)&gt;0)+(('Daily Stock'!C30:BM30)&gt;0))&gt;0)))</f>
        <v/>
      </c>
      <c r="Q30" s="18">
        <f>IF(A30="","",IF(P30&gt;0,O30/P30,0))</f>
        <v/>
      </c>
      <c r="R30" s="17">
        <f>IF(A30="","",ROUNDUP(ROUND(Q30*(N(J30)+K30),6),0))</f>
        <v/>
      </c>
      <c r="S30" s="17">
        <f>IF(A30="","",ROUNDUP(ROUND(Q30*(N(J30)+Review+K30),6),0))</f>
        <v/>
      </c>
      <c r="T30" s="17">
        <f>IF(A30="","",M30+N30)</f>
        <v/>
      </c>
      <c r="U30" s="25">
        <f>IF(A30="","",IF(Q30=0,"",MAX(0,M30)/Q30))</f>
        <v/>
      </c>
      <c r="V30" s="7">
        <f>IF(A30="","",IF(Q30=0,"",AsOf+INT(ROUND(MAX(0,M30)/Q30,6))))</f>
        <v/>
      </c>
      <c r="W30" s="7">
        <f>IF(A30="","",IF(Q30=0,"",AsOf+MAX(0,INT(ROUND((T30-R30)/Q30,6)))))</f>
        <v/>
      </c>
      <c r="X30" s="11">
        <f>IF(A30="","",IF(I30="No","Inactive",IF(J30="","Set lead time",IF(M30&lt;0,"Negative: recount",IF(M30=0,"Out of stock",IF(Q30=0,"No recent sales",IF(T30&lt;=R30,"Order now",IF(T30&lt;=R30+Q30*Review,"Order soon",IF(T30&gt;Q30*OverDays,"Overstock","OK")))))))))</f>
        <v/>
      </c>
      <c r="Y30" s="26">
        <f>IF(OR(X30="Order now",X30="Order soon",X30="Out of stock"),IF(S30-T30&lt;=0,0,MAX(N(H30),ROUNDUP(ROUND((S30-T30)/MAX(1,N(G30)),6),0)*MAX(1,N(G30)))),0)</f>
        <v/>
      </c>
      <c r="Z30" s="27">
        <f>Y30*N(D30)</f>
        <v/>
      </c>
      <c r="AA30" s="19">
        <f>IF(A30="",0,MAX(0,M30)*N(D30))</f>
        <v/>
      </c>
      <c r="AB30" s="27">
        <f>IF(A30="",0,IF(Q30=0,0,MAX(0,M30-Q30*OverDays)*N(D30)))</f>
        <v/>
      </c>
      <c r="AC30" s="28">
        <f>IF(A30="","",IF(Y30&gt;0,IF(W30="",AsOf,W30)+ROW()/100000,IF(X30="Out of stock",AsOf+ROW()/100000,"")))</f>
        <v/>
      </c>
      <c r="AD30" s="16">
        <f>IF(A30="","",IF(COUNTIF($A$6:$A$105,A30)&gt;1,"Duplicate SKU",IF(AND(C30&lt;&gt;"",ISNA(MATCH(C30,SupName,0))),"Supplier not on Suppliers sheet",IF(L30=0,"No count logged yet",""))))</f>
        <v/>
      </c>
    </row>
    <row r="31">
      <c r="A31" s="22" t="n"/>
      <c r="B31" s="22" t="n"/>
      <c r="C31" s="22" t="n"/>
      <c r="D31" s="23" t="n"/>
      <c r="E31" s="8" t="n"/>
      <c r="F31" s="8" t="n"/>
      <c r="G31" s="8" t="n"/>
      <c r="H31" s="8" t="n"/>
      <c r="I31" s="22" t="n"/>
      <c r="J31" s="20">
        <f>IF(A31="","",IF(E31&lt;&gt;"",E31,IF(C31="","",IF(ISNUMBER(MATCH(C31,SupName,0)),IF(INDEX(SupLead,MATCH(C31,SupName,0))="","",INDEX(SupLead,MATCH(C31,SupName,0))),""))))</f>
        <v/>
      </c>
      <c r="K31" s="20">
        <f>IF(A31="","",IF(F31="",DefSafety,F31))</f>
        <v/>
      </c>
      <c r="L31" s="24">
        <f>IF(A31="","",SUMPRODUCT(MAX((LSku=A31)*(LType="Count")*(LDate&lt;=AsOf)*LDate)))</f>
        <v/>
      </c>
      <c r="M31" s="17">
        <f>IF(A31="","",IF(L31&gt;0,SUMIFS(LQty,LSku,A31,LType,"Count",LDate,L31),0)+SUMIFS(LSigned,LSku,A31,LDate,"&gt;"&amp;L31,LDate,"&lt;="&amp;AsOf))</f>
        <v/>
      </c>
      <c r="N31" s="17">
        <f>IF(A31="","",SUMIFS(POut,PSku,A31))</f>
        <v/>
      </c>
      <c r="O31" s="17">
        <f>IF(A31="","",SUMIFS(LQty,LSku,A31,LType,"Sold",LDate,"&gt;"&amp;(AsOf-Win),LDate,"&lt;="&amp;AsOf))</f>
        <v/>
      </c>
      <c r="P31" s="20">
        <f>IF(A31="","",SUMPRODUCT(('Daily Stock'!$C$4:$BM$4&gt;AsOf-Win)*(((('Daily Stock'!B31:BL31)&gt;0)+(('Daily Stock'!C31:BM31)&gt;0))&gt;0)))</f>
        <v/>
      </c>
      <c r="Q31" s="18">
        <f>IF(A31="","",IF(P31&gt;0,O31/P31,0))</f>
        <v/>
      </c>
      <c r="R31" s="17">
        <f>IF(A31="","",ROUNDUP(ROUND(Q31*(N(J31)+K31),6),0))</f>
        <v/>
      </c>
      <c r="S31" s="17">
        <f>IF(A31="","",ROUNDUP(ROUND(Q31*(N(J31)+Review+K31),6),0))</f>
        <v/>
      </c>
      <c r="T31" s="17">
        <f>IF(A31="","",M31+N31)</f>
        <v/>
      </c>
      <c r="U31" s="25">
        <f>IF(A31="","",IF(Q31=0,"",MAX(0,M31)/Q31))</f>
        <v/>
      </c>
      <c r="V31" s="7">
        <f>IF(A31="","",IF(Q31=0,"",AsOf+INT(ROUND(MAX(0,M31)/Q31,6))))</f>
        <v/>
      </c>
      <c r="W31" s="7">
        <f>IF(A31="","",IF(Q31=0,"",AsOf+MAX(0,INT(ROUND((T31-R31)/Q31,6)))))</f>
        <v/>
      </c>
      <c r="X31" s="11">
        <f>IF(A31="","",IF(I31="No","Inactive",IF(J31="","Set lead time",IF(M31&lt;0,"Negative: recount",IF(M31=0,"Out of stock",IF(Q31=0,"No recent sales",IF(T31&lt;=R31,"Order now",IF(T31&lt;=R31+Q31*Review,"Order soon",IF(T31&gt;Q31*OverDays,"Overstock","OK")))))))))</f>
        <v/>
      </c>
      <c r="Y31" s="26">
        <f>IF(OR(X31="Order now",X31="Order soon",X31="Out of stock"),IF(S31-T31&lt;=0,0,MAX(N(H31),ROUNDUP(ROUND((S31-T31)/MAX(1,N(G31)),6),0)*MAX(1,N(G31)))),0)</f>
        <v/>
      </c>
      <c r="Z31" s="27">
        <f>Y31*N(D31)</f>
        <v/>
      </c>
      <c r="AA31" s="19">
        <f>IF(A31="",0,MAX(0,M31)*N(D31))</f>
        <v/>
      </c>
      <c r="AB31" s="27">
        <f>IF(A31="",0,IF(Q31=0,0,MAX(0,M31-Q31*OverDays)*N(D31)))</f>
        <v/>
      </c>
      <c r="AC31" s="28">
        <f>IF(A31="","",IF(Y31&gt;0,IF(W31="",AsOf,W31)+ROW()/100000,IF(X31="Out of stock",AsOf+ROW()/100000,"")))</f>
        <v/>
      </c>
      <c r="AD31" s="16">
        <f>IF(A31="","",IF(COUNTIF($A$6:$A$105,A31)&gt;1,"Duplicate SKU",IF(AND(C31&lt;&gt;"",ISNA(MATCH(C31,SupName,0))),"Supplier not on Suppliers sheet",IF(L31=0,"No count logged yet",""))))</f>
        <v/>
      </c>
    </row>
    <row r="32">
      <c r="A32" s="22" t="n"/>
      <c r="B32" s="22" t="n"/>
      <c r="C32" s="22" t="n"/>
      <c r="D32" s="23" t="n"/>
      <c r="E32" s="8" t="n"/>
      <c r="F32" s="8" t="n"/>
      <c r="G32" s="8" t="n"/>
      <c r="H32" s="8" t="n"/>
      <c r="I32" s="22" t="n"/>
      <c r="J32" s="20">
        <f>IF(A32="","",IF(E32&lt;&gt;"",E32,IF(C32="","",IF(ISNUMBER(MATCH(C32,SupName,0)),IF(INDEX(SupLead,MATCH(C32,SupName,0))="","",INDEX(SupLead,MATCH(C32,SupName,0))),""))))</f>
        <v/>
      </c>
      <c r="K32" s="20">
        <f>IF(A32="","",IF(F32="",DefSafety,F32))</f>
        <v/>
      </c>
      <c r="L32" s="24">
        <f>IF(A32="","",SUMPRODUCT(MAX((LSku=A32)*(LType="Count")*(LDate&lt;=AsOf)*LDate)))</f>
        <v/>
      </c>
      <c r="M32" s="17">
        <f>IF(A32="","",IF(L32&gt;0,SUMIFS(LQty,LSku,A32,LType,"Count",LDate,L32),0)+SUMIFS(LSigned,LSku,A32,LDate,"&gt;"&amp;L32,LDate,"&lt;="&amp;AsOf))</f>
        <v/>
      </c>
      <c r="N32" s="17">
        <f>IF(A32="","",SUMIFS(POut,PSku,A32))</f>
        <v/>
      </c>
      <c r="O32" s="17">
        <f>IF(A32="","",SUMIFS(LQty,LSku,A32,LType,"Sold",LDate,"&gt;"&amp;(AsOf-Win),LDate,"&lt;="&amp;AsOf))</f>
        <v/>
      </c>
      <c r="P32" s="20">
        <f>IF(A32="","",SUMPRODUCT(('Daily Stock'!$C$4:$BM$4&gt;AsOf-Win)*(((('Daily Stock'!B32:BL32)&gt;0)+(('Daily Stock'!C32:BM32)&gt;0))&gt;0)))</f>
        <v/>
      </c>
      <c r="Q32" s="18">
        <f>IF(A32="","",IF(P32&gt;0,O32/P32,0))</f>
        <v/>
      </c>
      <c r="R32" s="17">
        <f>IF(A32="","",ROUNDUP(ROUND(Q32*(N(J32)+K32),6),0))</f>
        <v/>
      </c>
      <c r="S32" s="17">
        <f>IF(A32="","",ROUNDUP(ROUND(Q32*(N(J32)+Review+K32),6),0))</f>
        <v/>
      </c>
      <c r="T32" s="17">
        <f>IF(A32="","",M32+N32)</f>
        <v/>
      </c>
      <c r="U32" s="25">
        <f>IF(A32="","",IF(Q32=0,"",MAX(0,M32)/Q32))</f>
        <v/>
      </c>
      <c r="V32" s="7">
        <f>IF(A32="","",IF(Q32=0,"",AsOf+INT(ROUND(MAX(0,M32)/Q32,6))))</f>
        <v/>
      </c>
      <c r="W32" s="7">
        <f>IF(A32="","",IF(Q32=0,"",AsOf+MAX(0,INT(ROUND((T32-R32)/Q32,6)))))</f>
        <v/>
      </c>
      <c r="X32" s="11">
        <f>IF(A32="","",IF(I32="No","Inactive",IF(J32="","Set lead time",IF(M32&lt;0,"Negative: recount",IF(M32=0,"Out of stock",IF(Q32=0,"No recent sales",IF(T32&lt;=R32,"Order now",IF(T32&lt;=R32+Q32*Review,"Order soon",IF(T32&gt;Q32*OverDays,"Overstock","OK")))))))))</f>
        <v/>
      </c>
      <c r="Y32" s="26">
        <f>IF(OR(X32="Order now",X32="Order soon",X32="Out of stock"),IF(S32-T32&lt;=0,0,MAX(N(H32),ROUNDUP(ROUND((S32-T32)/MAX(1,N(G32)),6),0)*MAX(1,N(G32)))),0)</f>
        <v/>
      </c>
      <c r="Z32" s="27">
        <f>Y32*N(D32)</f>
        <v/>
      </c>
      <c r="AA32" s="19">
        <f>IF(A32="",0,MAX(0,M32)*N(D32))</f>
        <v/>
      </c>
      <c r="AB32" s="27">
        <f>IF(A32="",0,IF(Q32=0,0,MAX(0,M32-Q32*OverDays)*N(D32)))</f>
        <v/>
      </c>
      <c r="AC32" s="28">
        <f>IF(A32="","",IF(Y32&gt;0,IF(W32="",AsOf,W32)+ROW()/100000,IF(X32="Out of stock",AsOf+ROW()/100000,"")))</f>
        <v/>
      </c>
      <c r="AD32" s="16">
        <f>IF(A32="","",IF(COUNTIF($A$6:$A$105,A32)&gt;1,"Duplicate SKU",IF(AND(C32&lt;&gt;"",ISNA(MATCH(C32,SupName,0))),"Supplier not on Suppliers sheet",IF(L32=0,"No count logged yet",""))))</f>
        <v/>
      </c>
    </row>
    <row r="33">
      <c r="A33" s="22" t="n"/>
      <c r="B33" s="22" t="n"/>
      <c r="C33" s="22" t="n"/>
      <c r="D33" s="23" t="n"/>
      <c r="E33" s="8" t="n"/>
      <c r="F33" s="8" t="n"/>
      <c r="G33" s="8" t="n"/>
      <c r="H33" s="8" t="n"/>
      <c r="I33" s="22" t="n"/>
      <c r="J33" s="20">
        <f>IF(A33="","",IF(E33&lt;&gt;"",E33,IF(C33="","",IF(ISNUMBER(MATCH(C33,SupName,0)),IF(INDEX(SupLead,MATCH(C33,SupName,0))="","",INDEX(SupLead,MATCH(C33,SupName,0))),""))))</f>
        <v/>
      </c>
      <c r="K33" s="20">
        <f>IF(A33="","",IF(F33="",DefSafety,F33))</f>
        <v/>
      </c>
      <c r="L33" s="24">
        <f>IF(A33="","",SUMPRODUCT(MAX((LSku=A33)*(LType="Count")*(LDate&lt;=AsOf)*LDate)))</f>
        <v/>
      </c>
      <c r="M33" s="17">
        <f>IF(A33="","",IF(L33&gt;0,SUMIFS(LQty,LSku,A33,LType,"Count",LDate,L33),0)+SUMIFS(LSigned,LSku,A33,LDate,"&gt;"&amp;L33,LDate,"&lt;="&amp;AsOf))</f>
        <v/>
      </c>
      <c r="N33" s="17">
        <f>IF(A33="","",SUMIFS(POut,PSku,A33))</f>
        <v/>
      </c>
      <c r="O33" s="17">
        <f>IF(A33="","",SUMIFS(LQty,LSku,A33,LType,"Sold",LDate,"&gt;"&amp;(AsOf-Win),LDate,"&lt;="&amp;AsOf))</f>
        <v/>
      </c>
      <c r="P33" s="20">
        <f>IF(A33="","",SUMPRODUCT(('Daily Stock'!$C$4:$BM$4&gt;AsOf-Win)*(((('Daily Stock'!B33:BL33)&gt;0)+(('Daily Stock'!C33:BM33)&gt;0))&gt;0)))</f>
        <v/>
      </c>
      <c r="Q33" s="18">
        <f>IF(A33="","",IF(P33&gt;0,O33/P33,0))</f>
        <v/>
      </c>
      <c r="R33" s="17">
        <f>IF(A33="","",ROUNDUP(ROUND(Q33*(N(J33)+K33),6),0))</f>
        <v/>
      </c>
      <c r="S33" s="17">
        <f>IF(A33="","",ROUNDUP(ROUND(Q33*(N(J33)+Review+K33),6),0))</f>
        <v/>
      </c>
      <c r="T33" s="17">
        <f>IF(A33="","",M33+N33)</f>
        <v/>
      </c>
      <c r="U33" s="25">
        <f>IF(A33="","",IF(Q33=0,"",MAX(0,M33)/Q33))</f>
        <v/>
      </c>
      <c r="V33" s="7">
        <f>IF(A33="","",IF(Q33=0,"",AsOf+INT(ROUND(MAX(0,M33)/Q33,6))))</f>
        <v/>
      </c>
      <c r="W33" s="7">
        <f>IF(A33="","",IF(Q33=0,"",AsOf+MAX(0,INT(ROUND((T33-R33)/Q33,6)))))</f>
        <v/>
      </c>
      <c r="X33" s="11">
        <f>IF(A33="","",IF(I33="No","Inactive",IF(J33="","Set lead time",IF(M33&lt;0,"Negative: recount",IF(M33=0,"Out of stock",IF(Q33=0,"No recent sales",IF(T33&lt;=R33,"Order now",IF(T33&lt;=R33+Q33*Review,"Order soon",IF(T33&gt;Q33*OverDays,"Overstock","OK")))))))))</f>
        <v/>
      </c>
      <c r="Y33" s="26">
        <f>IF(OR(X33="Order now",X33="Order soon",X33="Out of stock"),IF(S33-T33&lt;=0,0,MAX(N(H33),ROUNDUP(ROUND((S33-T33)/MAX(1,N(G33)),6),0)*MAX(1,N(G33)))),0)</f>
        <v/>
      </c>
      <c r="Z33" s="27">
        <f>Y33*N(D33)</f>
        <v/>
      </c>
      <c r="AA33" s="19">
        <f>IF(A33="",0,MAX(0,M33)*N(D33))</f>
        <v/>
      </c>
      <c r="AB33" s="27">
        <f>IF(A33="",0,IF(Q33=0,0,MAX(0,M33-Q33*OverDays)*N(D33)))</f>
        <v/>
      </c>
      <c r="AC33" s="28">
        <f>IF(A33="","",IF(Y33&gt;0,IF(W33="",AsOf,W33)+ROW()/100000,IF(X33="Out of stock",AsOf+ROW()/100000,"")))</f>
        <v/>
      </c>
      <c r="AD33" s="16">
        <f>IF(A33="","",IF(COUNTIF($A$6:$A$105,A33)&gt;1,"Duplicate SKU",IF(AND(C33&lt;&gt;"",ISNA(MATCH(C33,SupName,0))),"Supplier not on Suppliers sheet",IF(L33=0,"No count logged yet",""))))</f>
        <v/>
      </c>
    </row>
    <row r="34">
      <c r="A34" s="22" t="n"/>
      <c r="B34" s="22" t="n"/>
      <c r="C34" s="22" t="n"/>
      <c r="D34" s="23" t="n"/>
      <c r="E34" s="8" t="n"/>
      <c r="F34" s="8" t="n"/>
      <c r="G34" s="8" t="n"/>
      <c r="H34" s="8" t="n"/>
      <c r="I34" s="22" t="n"/>
      <c r="J34" s="20">
        <f>IF(A34="","",IF(E34&lt;&gt;"",E34,IF(C34="","",IF(ISNUMBER(MATCH(C34,SupName,0)),IF(INDEX(SupLead,MATCH(C34,SupName,0))="","",INDEX(SupLead,MATCH(C34,SupName,0))),""))))</f>
        <v/>
      </c>
      <c r="K34" s="20">
        <f>IF(A34="","",IF(F34="",DefSafety,F34))</f>
        <v/>
      </c>
      <c r="L34" s="24">
        <f>IF(A34="","",SUMPRODUCT(MAX((LSku=A34)*(LType="Count")*(LDate&lt;=AsOf)*LDate)))</f>
        <v/>
      </c>
      <c r="M34" s="17">
        <f>IF(A34="","",IF(L34&gt;0,SUMIFS(LQty,LSku,A34,LType,"Count",LDate,L34),0)+SUMIFS(LSigned,LSku,A34,LDate,"&gt;"&amp;L34,LDate,"&lt;="&amp;AsOf))</f>
        <v/>
      </c>
      <c r="N34" s="17">
        <f>IF(A34="","",SUMIFS(POut,PSku,A34))</f>
        <v/>
      </c>
      <c r="O34" s="17">
        <f>IF(A34="","",SUMIFS(LQty,LSku,A34,LType,"Sold",LDate,"&gt;"&amp;(AsOf-Win),LDate,"&lt;="&amp;AsOf))</f>
        <v/>
      </c>
      <c r="P34" s="20">
        <f>IF(A34="","",SUMPRODUCT(('Daily Stock'!$C$4:$BM$4&gt;AsOf-Win)*(((('Daily Stock'!B34:BL34)&gt;0)+(('Daily Stock'!C34:BM34)&gt;0))&gt;0)))</f>
        <v/>
      </c>
      <c r="Q34" s="18">
        <f>IF(A34="","",IF(P34&gt;0,O34/P34,0))</f>
        <v/>
      </c>
      <c r="R34" s="17">
        <f>IF(A34="","",ROUNDUP(ROUND(Q34*(N(J34)+K34),6),0))</f>
        <v/>
      </c>
      <c r="S34" s="17">
        <f>IF(A34="","",ROUNDUP(ROUND(Q34*(N(J34)+Review+K34),6),0))</f>
        <v/>
      </c>
      <c r="T34" s="17">
        <f>IF(A34="","",M34+N34)</f>
        <v/>
      </c>
      <c r="U34" s="25">
        <f>IF(A34="","",IF(Q34=0,"",MAX(0,M34)/Q34))</f>
        <v/>
      </c>
      <c r="V34" s="7">
        <f>IF(A34="","",IF(Q34=0,"",AsOf+INT(ROUND(MAX(0,M34)/Q34,6))))</f>
        <v/>
      </c>
      <c r="W34" s="7">
        <f>IF(A34="","",IF(Q34=0,"",AsOf+MAX(0,INT(ROUND((T34-R34)/Q34,6)))))</f>
        <v/>
      </c>
      <c r="X34" s="11">
        <f>IF(A34="","",IF(I34="No","Inactive",IF(J34="","Set lead time",IF(M34&lt;0,"Negative: recount",IF(M34=0,"Out of stock",IF(Q34=0,"No recent sales",IF(T34&lt;=R34,"Order now",IF(T34&lt;=R34+Q34*Review,"Order soon",IF(T34&gt;Q34*OverDays,"Overstock","OK")))))))))</f>
        <v/>
      </c>
      <c r="Y34" s="26">
        <f>IF(OR(X34="Order now",X34="Order soon",X34="Out of stock"),IF(S34-T34&lt;=0,0,MAX(N(H34),ROUNDUP(ROUND((S34-T34)/MAX(1,N(G34)),6),0)*MAX(1,N(G34)))),0)</f>
        <v/>
      </c>
      <c r="Z34" s="27">
        <f>Y34*N(D34)</f>
        <v/>
      </c>
      <c r="AA34" s="19">
        <f>IF(A34="",0,MAX(0,M34)*N(D34))</f>
        <v/>
      </c>
      <c r="AB34" s="27">
        <f>IF(A34="",0,IF(Q34=0,0,MAX(0,M34-Q34*OverDays)*N(D34)))</f>
        <v/>
      </c>
      <c r="AC34" s="28">
        <f>IF(A34="","",IF(Y34&gt;0,IF(W34="",AsOf,W34)+ROW()/100000,IF(X34="Out of stock",AsOf+ROW()/100000,"")))</f>
        <v/>
      </c>
      <c r="AD34" s="16">
        <f>IF(A34="","",IF(COUNTIF($A$6:$A$105,A34)&gt;1,"Duplicate SKU",IF(AND(C34&lt;&gt;"",ISNA(MATCH(C34,SupName,0))),"Supplier not on Suppliers sheet",IF(L34=0,"No count logged yet",""))))</f>
        <v/>
      </c>
    </row>
    <row r="35">
      <c r="A35" s="22" t="n"/>
      <c r="B35" s="22" t="n"/>
      <c r="C35" s="22" t="n"/>
      <c r="D35" s="23" t="n"/>
      <c r="E35" s="8" t="n"/>
      <c r="F35" s="8" t="n"/>
      <c r="G35" s="8" t="n"/>
      <c r="H35" s="8" t="n"/>
      <c r="I35" s="22" t="n"/>
      <c r="J35" s="20">
        <f>IF(A35="","",IF(E35&lt;&gt;"",E35,IF(C35="","",IF(ISNUMBER(MATCH(C35,SupName,0)),IF(INDEX(SupLead,MATCH(C35,SupName,0))="","",INDEX(SupLead,MATCH(C35,SupName,0))),""))))</f>
        <v/>
      </c>
      <c r="K35" s="20">
        <f>IF(A35="","",IF(F35="",DefSafety,F35))</f>
        <v/>
      </c>
      <c r="L35" s="24">
        <f>IF(A35="","",SUMPRODUCT(MAX((LSku=A35)*(LType="Count")*(LDate&lt;=AsOf)*LDate)))</f>
        <v/>
      </c>
      <c r="M35" s="17">
        <f>IF(A35="","",IF(L35&gt;0,SUMIFS(LQty,LSku,A35,LType,"Count",LDate,L35),0)+SUMIFS(LSigned,LSku,A35,LDate,"&gt;"&amp;L35,LDate,"&lt;="&amp;AsOf))</f>
        <v/>
      </c>
      <c r="N35" s="17">
        <f>IF(A35="","",SUMIFS(POut,PSku,A35))</f>
        <v/>
      </c>
      <c r="O35" s="17">
        <f>IF(A35="","",SUMIFS(LQty,LSku,A35,LType,"Sold",LDate,"&gt;"&amp;(AsOf-Win),LDate,"&lt;="&amp;AsOf))</f>
        <v/>
      </c>
      <c r="P35" s="20">
        <f>IF(A35="","",SUMPRODUCT(('Daily Stock'!$C$4:$BM$4&gt;AsOf-Win)*(((('Daily Stock'!B35:BL35)&gt;0)+(('Daily Stock'!C35:BM35)&gt;0))&gt;0)))</f>
        <v/>
      </c>
      <c r="Q35" s="18">
        <f>IF(A35="","",IF(P35&gt;0,O35/P35,0))</f>
        <v/>
      </c>
      <c r="R35" s="17">
        <f>IF(A35="","",ROUNDUP(ROUND(Q35*(N(J35)+K35),6),0))</f>
        <v/>
      </c>
      <c r="S35" s="17">
        <f>IF(A35="","",ROUNDUP(ROUND(Q35*(N(J35)+Review+K35),6),0))</f>
        <v/>
      </c>
      <c r="T35" s="17">
        <f>IF(A35="","",M35+N35)</f>
        <v/>
      </c>
      <c r="U35" s="25">
        <f>IF(A35="","",IF(Q35=0,"",MAX(0,M35)/Q35))</f>
        <v/>
      </c>
      <c r="V35" s="7">
        <f>IF(A35="","",IF(Q35=0,"",AsOf+INT(ROUND(MAX(0,M35)/Q35,6))))</f>
        <v/>
      </c>
      <c r="W35" s="7">
        <f>IF(A35="","",IF(Q35=0,"",AsOf+MAX(0,INT(ROUND((T35-R35)/Q35,6)))))</f>
        <v/>
      </c>
      <c r="X35" s="11">
        <f>IF(A35="","",IF(I35="No","Inactive",IF(J35="","Set lead time",IF(M35&lt;0,"Negative: recount",IF(M35=0,"Out of stock",IF(Q35=0,"No recent sales",IF(T35&lt;=R35,"Order now",IF(T35&lt;=R35+Q35*Review,"Order soon",IF(T35&gt;Q35*OverDays,"Overstock","OK")))))))))</f>
        <v/>
      </c>
      <c r="Y35" s="26">
        <f>IF(OR(X35="Order now",X35="Order soon",X35="Out of stock"),IF(S35-T35&lt;=0,0,MAX(N(H35),ROUNDUP(ROUND((S35-T35)/MAX(1,N(G35)),6),0)*MAX(1,N(G35)))),0)</f>
        <v/>
      </c>
      <c r="Z35" s="27">
        <f>Y35*N(D35)</f>
        <v/>
      </c>
      <c r="AA35" s="19">
        <f>IF(A35="",0,MAX(0,M35)*N(D35))</f>
        <v/>
      </c>
      <c r="AB35" s="27">
        <f>IF(A35="",0,IF(Q35=0,0,MAX(0,M35-Q35*OverDays)*N(D35)))</f>
        <v/>
      </c>
      <c r="AC35" s="28">
        <f>IF(A35="","",IF(Y35&gt;0,IF(W35="",AsOf,W35)+ROW()/100000,IF(X35="Out of stock",AsOf+ROW()/100000,"")))</f>
        <v/>
      </c>
      <c r="AD35" s="16">
        <f>IF(A35="","",IF(COUNTIF($A$6:$A$105,A35)&gt;1,"Duplicate SKU",IF(AND(C35&lt;&gt;"",ISNA(MATCH(C35,SupName,0))),"Supplier not on Suppliers sheet",IF(L35=0,"No count logged yet",""))))</f>
        <v/>
      </c>
    </row>
    <row r="36">
      <c r="A36" s="22" t="n"/>
      <c r="B36" s="22" t="n"/>
      <c r="C36" s="22" t="n"/>
      <c r="D36" s="23" t="n"/>
      <c r="E36" s="8" t="n"/>
      <c r="F36" s="8" t="n"/>
      <c r="G36" s="8" t="n"/>
      <c r="H36" s="8" t="n"/>
      <c r="I36" s="22" t="n"/>
      <c r="J36" s="20">
        <f>IF(A36="","",IF(E36&lt;&gt;"",E36,IF(C36="","",IF(ISNUMBER(MATCH(C36,SupName,0)),IF(INDEX(SupLead,MATCH(C36,SupName,0))="","",INDEX(SupLead,MATCH(C36,SupName,0))),""))))</f>
        <v/>
      </c>
      <c r="K36" s="20">
        <f>IF(A36="","",IF(F36="",DefSafety,F36))</f>
        <v/>
      </c>
      <c r="L36" s="24">
        <f>IF(A36="","",SUMPRODUCT(MAX((LSku=A36)*(LType="Count")*(LDate&lt;=AsOf)*LDate)))</f>
        <v/>
      </c>
      <c r="M36" s="17">
        <f>IF(A36="","",IF(L36&gt;0,SUMIFS(LQty,LSku,A36,LType,"Count",LDate,L36),0)+SUMIFS(LSigned,LSku,A36,LDate,"&gt;"&amp;L36,LDate,"&lt;="&amp;AsOf))</f>
        <v/>
      </c>
      <c r="N36" s="17">
        <f>IF(A36="","",SUMIFS(POut,PSku,A36))</f>
        <v/>
      </c>
      <c r="O36" s="17">
        <f>IF(A36="","",SUMIFS(LQty,LSku,A36,LType,"Sold",LDate,"&gt;"&amp;(AsOf-Win),LDate,"&lt;="&amp;AsOf))</f>
        <v/>
      </c>
      <c r="P36" s="20">
        <f>IF(A36="","",SUMPRODUCT(('Daily Stock'!$C$4:$BM$4&gt;AsOf-Win)*(((('Daily Stock'!B36:BL36)&gt;0)+(('Daily Stock'!C36:BM36)&gt;0))&gt;0)))</f>
        <v/>
      </c>
      <c r="Q36" s="18">
        <f>IF(A36="","",IF(P36&gt;0,O36/P36,0))</f>
        <v/>
      </c>
      <c r="R36" s="17">
        <f>IF(A36="","",ROUNDUP(ROUND(Q36*(N(J36)+K36),6),0))</f>
        <v/>
      </c>
      <c r="S36" s="17">
        <f>IF(A36="","",ROUNDUP(ROUND(Q36*(N(J36)+Review+K36),6),0))</f>
        <v/>
      </c>
      <c r="T36" s="17">
        <f>IF(A36="","",M36+N36)</f>
        <v/>
      </c>
      <c r="U36" s="25">
        <f>IF(A36="","",IF(Q36=0,"",MAX(0,M36)/Q36))</f>
        <v/>
      </c>
      <c r="V36" s="7">
        <f>IF(A36="","",IF(Q36=0,"",AsOf+INT(ROUND(MAX(0,M36)/Q36,6))))</f>
        <v/>
      </c>
      <c r="W36" s="7">
        <f>IF(A36="","",IF(Q36=0,"",AsOf+MAX(0,INT(ROUND((T36-R36)/Q36,6)))))</f>
        <v/>
      </c>
      <c r="X36" s="11">
        <f>IF(A36="","",IF(I36="No","Inactive",IF(J36="","Set lead time",IF(M36&lt;0,"Negative: recount",IF(M36=0,"Out of stock",IF(Q36=0,"No recent sales",IF(T36&lt;=R36,"Order now",IF(T36&lt;=R36+Q36*Review,"Order soon",IF(T36&gt;Q36*OverDays,"Overstock","OK")))))))))</f>
        <v/>
      </c>
      <c r="Y36" s="26">
        <f>IF(OR(X36="Order now",X36="Order soon",X36="Out of stock"),IF(S36-T36&lt;=0,0,MAX(N(H36),ROUNDUP(ROUND((S36-T36)/MAX(1,N(G36)),6),0)*MAX(1,N(G36)))),0)</f>
        <v/>
      </c>
      <c r="Z36" s="27">
        <f>Y36*N(D36)</f>
        <v/>
      </c>
      <c r="AA36" s="19">
        <f>IF(A36="",0,MAX(0,M36)*N(D36))</f>
        <v/>
      </c>
      <c r="AB36" s="27">
        <f>IF(A36="",0,IF(Q36=0,0,MAX(0,M36-Q36*OverDays)*N(D36)))</f>
        <v/>
      </c>
      <c r="AC36" s="28">
        <f>IF(A36="","",IF(Y36&gt;0,IF(W36="",AsOf,W36)+ROW()/100000,IF(X36="Out of stock",AsOf+ROW()/100000,"")))</f>
        <v/>
      </c>
      <c r="AD36" s="16">
        <f>IF(A36="","",IF(COUNTIF($A$6:$A$105,A36)&gt;1,"Duplicate SKU",IF(AND(C36&lt;&gt;"",ISNA(MATCH(C36,SupName,0))),"Supplier not on Suppliers sheet",IF(L36=0,"No count logged yet",""))))</f>
        <v/>
      </c>
    </row>
    <row r="37">
      <c r="A37" s="22" t="n"/>
      <c r="B37" s="22" t="n"/>
      <c r="C37" s="22" t="n"/>
      <c r="D37" s="23" t="n"/>
      <c r="E37" s="8" t="n"/>
      <c r="F37" s="8" t="n"/>
      <c r="G37" s="8" t="n"/>
      <c r="H37" s="8" t="n"/>
      <c r="I37" s="22" t="n"/>
      <c r="J37" s="20">
        <f>IF(A37="","",IF(E37&lt;&gt;"",E37,IF(C37="","",IF(ISNUMBER(MATCH(C37,SupName,0)),IF(INDEX(SupLead,MATCH(C37,SupName,0))="","",INDEX(SupLead,MATCH(C37,SupName,0))),""))))</f>
        <v/>
      </c>
      <c r="K37" s="20">
        <f>IF(A37="","",IF(F37="",DefSafety,F37))</f>
        <v/>
      </c>
      <c r="L37" s="24">
        <f>IF(A37="","",SUMPRODUCT(MAX((LSku=A37)*(LType="Count")*(LDate&lt;=AsOf)*LDate)))</f>
        <v/>
      </c>
      <c r="M37" s="17">
        <f>IF(A37="","",IF(L37&gt;0,SUMIFS(LQty,LSku,A37,LType,"Count",LDate,L37),0)+SUMIFS(LSigned,LSku,A37,LDate,"&gt;"&amp;L37,LDate,"&lt;="&amp;AsOf))</f>
        <v/>
      </c>
      <c r="N37" s="17">
        <f>IF(A37="","",SUMIFS(POut,PSku,A37))</f>
        <v/>
      </c>
      <c r="O37" s="17">
        <f>IF(A37="","",SUMIFS(LQty,LSku,A37,LType,"Sold",LDate,"&gt;"&amp;(AsOf-Win),LDate,"&lt;="&amp;AsOf))</f>
        <v/>
      </c>
      <c r="P37" s="20">
        <f>IF(A37="","",SUMPRODUCT(('Daily Stock'!$C$4:$BM$4&gt;AsOf-Win)*(((('Daily Stock'!B37:BL37)&gt;0)+(('Daily Stock'!C37:BM37)&gt;0))&gt;0)))</f>
        <v/>
      </c>
      <c r="Q37" s="18">
        <f>IF(A37="","",IF(P37&gt;0,O37/P37,0))</f>
        <v/>
      </c>
      <c r="R37" s="17">
        <f>IF(A37="","",ROUNDUP(ROUND(Q37*(N(J37)+K37),6),0))</f>
        <v/>
      </c>
      <c r="S37" s="17">
        <f>IF(A37="","",ROUNDUP(ROUND(Q37*(N(J37)+Review+K37),6),0))</f>
        <v/>
      </c>
      <c r="T37" s="17">
        <f>IF(A37="","",M37+N37)</f>
        <v/>
      </c>
      <c r="U37" s="25">
        <f>IF(A37="","",IF(Q37=0,"",MAX(0,M37)/Q37))</f>
        <v/>
      </c>
      <c r="V37" s="7">
        <f>IF(A37="","",IF(Q37=0,"",AsOf+INT(ROUND(MAX(0,M37)/Q37,6))))</f>
        <v/>
      </c>
      <c r="W37" s="7">
        <f>IF(A37="","",IF(Q37=0,"",AsOf+MAX(0,INT(ROUND((T37-R37)/Q37,6)))))</f>
        <v/>
      </c>
      <c r="X37" s="11">
        <f>IF(A37="","",IF(I37="No","Inactive",IF(J37="","Set lead time",IF(M37&lt;0,"Negative: recount",IF(M37=0,"Out of stock",IF(Q37=0,"No recent sales",IF(T37&lt;=R37,"Order now",IF(T37&lt;=R37+Q37*Review,"Order soon",IF(T37&gt;Q37*OverDays,"Overstock","OK")))))))))</f>
        <v/>
      </c>
      <c r="Y37" s="26">
        <f>IF(OR(X37="Order now",X37="Order soon",X37="Out of stock"),IF(S37-T37&lt;=0,0,MAX(N(H37),ROUNDUP(ROUND((S37-T37)/MAX(1,N(G37)),6),0)*MAX(1,N(G37)))),0)</f>
        <v/>
      </c>
      <c r="Z37" s="27">
        <f>Y37*N(D37)</f>
        <v/>
      </c>
      <c r="AA37" s="19">
        <f>IF(A37="",0,MAX(0,M37)*N(D37))</f>
        <v/>
      </c>
      <c r="AB37" s="27">
        <f>IF(A37="",0,IF(Q37=0,0,MAX(0,M37-Q37*OverDays)*N(D37)))</f>
        <v/>
      </c>
      <c r="AC37" s="28">
        <f>IF(A37="","",IF(Y37&gt;0,IF(W37="",AsOf,W37)+ROW()/100000,IF(X37="Out of stock",AsOf+ROW()/100000,"")))</f>
        <v/>
      </c>
      <c r="AD37" s="16">
        <f>IF(A37="","",IF(COUNTIF($A$6:$A$105,A37)&gt;1,"Duplicate SKU",IF(AND(C37&lt;&gt;"",ISNA(MATCH(C37,SupName,0))),"Supplier not on Suppliers sheet",IF(L37=0,"No count logged yet",""))))</f>
        <v/>
      </c>
    </row>
    <row r="38">
      <c r="A38" s="22" t="n"/>
      <c r="B38" s="22" t="n"/>
      <c r="C38" s="22" t="n"/>
      <c r="D38" s="23" t="n"/>
      <c r="E38" s="8" t="n"/>
      <c r="F38" s="8" t="n"/>
      <c r="G38" s="8" t="n"/>
      <c r="H38" s="8" t="n"/>
      <c r="I38" s="22" t="n"/>
      <c r="J38" s="20">
        <f>IF(A38="","",IF(E38&lt;&gt;"",E38,IF(C38="","",IF(ISNUMBER(MATCH(C38,SupName,0)),IF(INDEX(SupLead,MATCH(C38,SupName,0))="","",INDEX(SupLead,MATCH(C38,SupName,0))),""))))</f>
        <v/>
      </c>
      <c r="K38" s="20">
        <f>IF(A38="","",IF(F38="",DefSafety,F38))</f>
        <v/>
      </c>
      <c r="L38" s="24">
        <f>IF(A38="","",SUMPRODUCT(MAX((LSku=A38)*(LType="Count")*(LDate&lt;=AsOf)*LDate)))</f>
        <v/>
      </c>
      <c r="M38" s="17">
        <f>IF(A38="","",IF(L38&gt;0,SUMIFS(LQty,LSku,A38,LType,"Count",LDate,L38),0)+SUMIFS(LSigned,LSku,A38,LDate,"&gt;"&amp;L38,LDate,"&lt;="&amp;AsOf))</f>
        <v/>
      </c>
      <c r="N38" s="17">
        <f>IF(A38="","",SUMIFS(POut,PSku,A38))</f>
        <v/>
      </c>
      <c r="O38" s="17">
        <f>IF(A38="","",SUMIFS(LQty,LSku,A38,LType,"Sold",LDate,"&gt;"&amp;(AsOf-Win),LDate,"&lt;="&amp;AsOf))</f>
        <v/>
      </c>
      <c r="P38" s="20">
        <f>IF(A38="","",SUMPRODUCT(('Daily Stock'!$C$4:$BM$4&gt;AsOf-Win)*(((('Daily Stock'!B38:BL38)&gt;0)+(('Daily Stock'!C38:BM38)&gt;0))&gt;0)))</f>
        <v/>
      </c>
      <c r="Q38" s="18">
        <f>IF(A38="","",IF(P38&gt;0,O38/P38,0))</f>
        <v/>
      </c>
      <c r="R38" s="17">
        <f>IF(A38="","",ROUNDUP(ROUND(Q38*(N(J38)+K38),6),0))</f>
        <v/>
      </c>
      <c r="S38" s="17">
        <f>IF(A38="","",ROUNDUP(ROUND(Q38*(N(J38)+Review+K38),6),0))</f>
        <v/>
      </c>
      <c r="T38" s="17">
        <f>IF(A38="","",M38+N38)</f>
        <v/>
      </c>
      <c r="U38" s="25">
        <f>IF(A38="","",IF(Q38=0,"",MAX(0,M38)/Q38))</f>
        <v/>
      </c>
      <c r="V38" s="7">
        <f>IF(A38="","",IF(Q38=0,"",AsOf+INT(ROUND(MAX(0,M38)/Q38,6))))</f>
        <v/>
      </c>
      <c r="W38" s="7">
        <f>IF(A38="","",IF(Q38=0,"",AsOf+MAX(0,INT(ROUND((T38-R38)/Q38,6)))))</f>
        <v/>
      </c>
      <c r="X38" s="11">
        <f>IF(A38="","",IF(I38="No","Inactive",IF(J38="","Set lead time",IF(M38&lt;0,"Negative: recount",IF(M38=0,"Out of stock",IF(Q38=0,"No recent sales",IF(T38&lt;=R38,"Order now",IF(T38&lt;=R38+Q38*Review,"Order soon",IF(T38&gt;Q38*OverDays,"Overstock","OK")))))))))</f>
        <v/>
      </c>
      <c r="Y38" s="26">
        <f>IF(OR(X38="Order now",X38="Order soon",X38="Out of stock"),IF(S38-T38&lt;=0,0,MAX(N(H38),ROUNDUP(ROUND((S38-T38)/MAX(1,N(G38)),6),0)*MAX(1,N(G38)))),0)</f>
        <v/>
      </c>
      <c r="Z38" s="27">
        <f>Y38*N(D38)</f>
        <v/>
      </c>
      <c r="AA38" s="19">
        <f>IF(A38="",0,MAX(0,M38)*N(D38))</f>
        <v/>
      </c>
      <c r="AB38" s="27">
        <f>IF(A38="",0,IF(Q38=0,0,MAX(0,M38-Q38*OverDays)*N(D38)))</f>
        <v/>
      </c>
      <c r="AC38" s="28">
        <f>IF(A38="","",IF(Y38&gt;0,IF(W38="",AsOf,W38)+ROW()/100000,IF(X38="Out of stock",AsOf+ROW()/100000,"")))</f>
        <v/>
      </c>
      <c r="AD38" s="16">
        <f>IF(A38="","",IF(COUNTIF($A$6:$A$105,A38)&gt;1,"Duplicate SKU",IF(AND(C38&lt;&gt;"",ISNA(MATCH(C38,SupName,0))),"Supplier not on Suppliers sheet",IF(L38=0,"No count logged yet",""))))</f>
        <v/>
      </c>
    </row>
    <row r="39">
      <c r="A39" s="22" t="n"/>
      <c r="B39" s="22" t="n"/>
      <c r="C39" s="22" t="n"/>
      <c r="D39" s="23" t="n"/>
      <c r="E39" s="8" t="n"/>
      <c r="F39" s="8" t="n"/>
      <c r="G39" s="8" t="n"/>
      <c r="H39" s="8" t="n"/>
      <c r="I39" s="22" t="n"/>
      <c r="J39" s="20">
        <f>IF(A39="","",IF(E39&lt;&gt;"",E39,IF(C39="","",IF(ISNUMBER(MATCH(C39,SupName,0)),IF(INDEX(SupLead,MATCH(C39,SupName,0))="","",INDEX(SupLead,MATCH(C39,SupName,0))),""))))</f>
        <v/>
      </c>
      <c r="K39" s="20">
        <f>IF(A39="","",IF(F39="",DefSafety,F39))</f>
        <v/>
      </c>
      <c r="L39" s="24">
        <f>IF(A39="","",SUMPRODUCT(MAX((LSku=A39)*(LType="Count")*(LDate&lt;=AsOf)*LDate)))</f>
        <v/>
      </c>
      <c r="M39" s="17">
        <f>IF(A39="","",IF(L39&gt;0,SUMIFS(LQty,LSku,A39,LType,"Count",LDate,L39),0)+SUMIFS(LSigned,LSku,A39,LDate,"&gt;"&amp;L39,LDate,"&lt;="&amp;AsOf))</f>
        <v/>
      </c>
      <c r="N39" s="17">
        <f>IF(A39="","",SUMIFS(POut,PSku,A39))</f>
        <v/>
      </c>
      <c r="O39" s="17">
        <f>IF(A39="","",SUMIFS(LQty,LSku,A39,LType,"Sold",LDate,"&gt;"&amp;(AsOf-Win),LDate,"&lt;="&amp;AsOf))</f>
        <v/>
      </c>
      <c r="P39" s="20">
        <f>IF(A39="","",SUMPRODUCT(('Daily Stock'!$C$4:$BM$4&gt;AsOf-Win)*(((('Daily Stock'!B39:BL39)&gt;0)+(('Daily Stock'!C39:BM39)&gt;0))&gt;0)))</f>
        <v/>
      </c>
      <c r="Q39" s="18">
        <f>IF(A39="","",IF(P39&gt;0,O39/P39,0))</f>
        <v/>
      </c>
      <c r="R39" s="17">
        <f>IF(A39="","",ROUNDUP(ROUND(Q39*(N(J39)+K39),6),0))</f>
        <v/>
      </c>
      <c r="S39" s="17">
        <f>IF(A39="","",ROUNDUP(ROUND(Q39*(N(J39)+Review+K39),6),0))</f>
        <v/>
      </c>
      <c r="T39" s="17">
        <f>IF(A39="","",M39+N39)</f>
        <v/>
      </c>
      <c r="U39" s="25">
        <f>IF(A39="","",IF(Q39=0,"",MAX(0,M39)/Q39))</f>
        <v/>
      </c>
      <c r="V39" s="7">
        <f>IF(A39="","",IF(Q39=0,"",AsOf+INT(ROUND(MAX(0,M39)/Q39,6))))</f>
        <v/>
      </c>
      <c r="W39" s="7">
        <f>IF(A39="","",IF(Q39=0,"",AsOf+MAX(0,INT(ROUND((T39-R39)/Q39,6)))))</f>
        <v/>
      </c>
      <c r="X39" s="11">
        <f>IF(A39="","",IF(I39="No","Inactive",IF(J39="","Set lead time",IF(M39&lt;0,"Negative: recount",IF(M39=0,"Out of stock",IF(Q39=0,"No recent sales",IF(T39&lt;=R39,"Order now",IF(T39&lt;=R39+Q39*Review,"Order soon",IF(T39&gt;Q39*OverDays,"Overstock","OK")))))))))</f>
        <v/>
      </c>
      <c r="Y39" s="26">
        <f>IF(OR(X39="Order now",X39="Order soon",X39="Out of stock"),IF(S39-T39&lt;=0,0,MAX(N(H39),ROUNDUP(ROUND((S39-T39)/MAX(1,N(G39)),6),0)*MAX(1,N(G39)))),0)</f>
        <v/>
      </c>
      <c r="Z39" s="27">
        <f>Y39*N(D39)</f>
        <v/>
      </c>
      <c r="AA39" s="19">
        <f>IF(A39="",0,MAX(0,M39)*N(D39))</f>
        <v/>
      </c>
      <c r="AB39" s="27">
        <f>IF(A39="",0,IF(Q39=0,0,MAX(0,M39-Q39*OverDays)*N(D39)))</f>
        <v/>
      </c>
      <c r="AC39" s="28">
        <f>IF(A39="","",IF(Y39&gt;0,IF(W39="",AsOf,W39)+ROW()/100000,IF(X39="Out of stock",AsOf+ROW()/100000,"")))</f>
        <v/>
      </c>
      <c r="AD39" s="16">
        <f>IF(A39="","",IF(COUNTIF($A$6:$A$105,A39)&gt;1,"Duplicate SKU",IF(AND(C39&lt;&gt;"",ISNA(MATCH(C39,SupName,0))),"Supplier not on Suppliers sheet",IF(L39=0,"No count logged yet",""))))</f>
        <v/>
      </c>
    </row>
    <row r="40">
      <c r="A40" s="22" t="n"/>
      <c r="B40" s="22" t="n"/>
      <c r="C40" s="22" t="n"/>
      <c r="D40" s="23" t="n"/>
      <c r="E40" s="8" t="n"/>
      <c r="F40" s="8" t="n"/>
      <c r="G40" s="8" t="n"/>
      <c r="H40" s="8" t="n"/>
      <c r="I40" s="22" t="n"/>
      <c r="J40" s="20">
        <f>IF(A40="","",IF(E40&lt;&gt;"",E40,IF(C40="","",IF(ISNUMBER(MATCH(C40,SupName,0)),IF(INDEX(SupLead,MATCH(C40,SupName,0))="","",INDEX(SupLead,MATCH(C40,SupName,0))),""))))</f>
        <v/>
      </c>
      <c r="K40" s="20">
        <f>IF(A40="","",IF(F40="",DefSafety,F40))</f>
        <v/>
      </c>
      <c r="L40" s="24">
        <f>IF(A40="","",SUMPRODUCT(MAX((LSku=A40)*(LType="Count")*(LDate&lt;=AsOf)*LDate)))</f>
        <v/>
      </c>
      <c r="M40" s="17">
        <f>IF(A40="","",IF(L40&gt;0,SUMIFS(LQty,LSku,A40,LType,"Count",LDate,L40),0)+SUMIFS(LSigned,LSku,A40,LDate,"&gt;"&amp;L40,LDate,"&lt;="&amp;AsOf))</f>
        <v/>
      </c>
      <c r="N40" s="17">
        <f>IF(A40="","",SUMIFS(POut,PSku,A40))</f>
        <v/>
      </c>
      <c r="O40" s="17">
        <f>IF(A40="","",SUMIFS(LQty,LSku,A40,LType,"Sold",LDate,"&gt;"&amp;(AsOf-Win),LDate,"&lt;="&amp;AsOf))</f>
        <v/>
      </c>
      <c r="P40" s="20">
        <f>IF(A40="","",SUMPRODUCT(('Daily Stock'!$C$4:$BM$4&gt;AsOf-Win)*(((('Daily Stock'!B40:BL40)&gt;0)+(('Daily Stock'!C40:BM40)&gt;0))&gt;0)))</f>
        <v/>
      </c>
      <c r="Q40" s="18">
        <f>IF(A40="","",IF(P40&gt;0,O40/P40,0))</f>
        <v/>
      </c>
      <c r="R40" s="17">
        <f>IF(A40="","",ROUNDUP(ROUND(Q40*(N(J40)+K40),6),0))</f>
        <v/>
      </c>
      <c r="S40" s="17">
        <f>IF(A40="","",ROUNDUP(ROUND(Q40*(N(J40)+Review+K40),6),0))</f>
        <v/>
      </c>
      <c r="T40" s="17">
        <f>IF(A40="","",M40+N40)</f>
        <v/>
      </c>
      <c r="U40" s="25">
        <f>IF(A40="","",IF(Q40=0,"",MAX(0,M40)/Q40))</f>
        <v/>
      </c>
      <c r="V40" s="7">
        <f>IF(A40="","",IF(Q40=0,"",AsOf+INT(ROUND(MAX(0,M40)/Q40,6))))</f>
        <v/>
      </c>
      <c r="W40" s="7">
        <f>IF(A40="","",IF(Q40=0,"",AsOf+MAX(0,INT(ROUND((T40-R40)/Q40,6)))))</f>
        <v/>
      </c>
      <c r="X40" s="11">
        <f>IF(A40="","",IF(I40="No","Inactive",IF(J40="","Set lead time",IF(M40&lt;0,"Negative: recount",IF(M40=0,"Out of stock",IF(Q40=0,"No recent sales",IF(T40&lt;=R40,"Order now",IF(T40&lt;=R40+Q40*Review,"Order soon",IF(T40&gt;Q40*OverDays,"Overstock","OK")))))))))</f>
        <v/>
      </c>
      <c r="Y40" s="26">
        <f>IF(OR(X40="Order now",X40="Order soon",X40="Out of stock"),IF(S40-T40&lt;=0,0,MAX(N(H40),ROUNDUP(ROUND((S40-T40)/MAX(1,N(G40)),6),0)*MAX(1,N(G40)))),0)</f>
        <v/>
      </c>
      <c r="Z40" s="27">
        <f>Y40*N(D40)</f>
        <v/>
      </c>
      <c r="AA40" s="19">
        <f>IF(A40="",0,MAX(0,M40)*N(D40))</f>
        <v/>
      </c>
      <c r="AB40" s="27">
        <f>IF(A40="",0,IF(Q40=0,0,MAX(0,M40-Q40*OverDays)*N(D40)))</f>
        <v/>
      </c>
      <c r="AC40" s="28">
        <f>IF(A40="","",IF(Y40&gt;0,IF(W40="",AsOf,W40)+ROW()/100000,IF(X40="Out of stock",AsOf+ROW()/100000,"")))</f>
        <v/>
      </c>
      <c r="AD40" s="16">
        <f>IF(A40="","",IF(COUNTIF($A$6:$A$105,A40)&gt;1,"Duplicate SKU",IF(AND(C40&lt;&gt;"",ISNA(MATCH(C40,SupName,0))),"Supplier not on Suppliers sheet",IF(L40=0,"No count logged yet",""))))</f>
        <v/>
      </c>
    </row>
    <row r="41">
      <c r="A41" s="22" t="n"/>
      <c r="B41" s="22" t="n"/>
      <c r="C41" s="22" t="n"/>
      <c r="D41" s="23" t="n"/>
      <c r="E41" s="8" t="n"/>
      <c r="F41" s="8" t="n"/>
      <c r="G41" s="8" t="n"/>
      <c r="H41" s="8" t="n"/>
      <c r="I41" s="22" t="n"/>
      <c r="J41" s="20">
        <f>IF(A41="","",IF(E41&lt;&gt;"",E41,IF(C41="","",IF(ISNUMBER(MATCH(C41,SupName,0)),IF(INDEX(SupLead,MATCH(C41,SupName,0))="","",INDEX(SupLead,MATCH(C41,SupName,0))),""))))</f>
        <v/>
      </c>
      <c r="K41" s="20">
        <f>IF(A41="","",IF(F41="",DefSafety,F41))</f>
        <v/>
      </c>
      <c r="L41" s="24">
        <f>IF(A41="","",SUMPRODUCT(MAX((LSku=A41)*(LType="Count")*(LDate&lt;=AsOf)*LDate)))</f>
        <v/>
      </c>
      <c r="M41" s="17">
        <f>IF(A41="","",IF(L41&gt;0,SUMIFS(LQty,LSku,A41,LType,"Count",LDate,L41),0)+SUMIFS(LSigned,LSku,A41,LDate,"&gt;"&amp;L41,LDate,"&lt;="&amp;AsOf))</f>
        <v/>
      </c>
      <c r="N41" s="17">
        <f>IF(A41="","",SUMIFS(POut,PSku,A41))</f>
        <v/>
      </c>
      <c r="O41" s="17">
        <f>IF(A41="","",SUMIFS(LQty,LSku,A41,LType,"Sold",LDate,"&gt;"&amp;(AsOf-Win),LDate,"&lt;="&amp;AsOf))</f>
        <v/>
      </c>
      <c r="P41" s="20">
        <f>IF(A41="","",SUMPRODUCT(('Daily Stock'!$C$4:$BM$4&gt;AsOf-Win)*(((('Daily Stock'!B41:BL41)&gt;0)+(('Daily Stock'!C41:BM41)&gt;0))&gt;0)))</f>
        <v/>
      </c>
      <c r="Q41" s="18">
        <f>IF(A41="","",IF(P41&gt;0,O41/P41,0))</f>
        <v/>
      </c>
      <c r="R41" s="17">
        <f>IF(A41="","",ROUNDUP(ROUND(Q41*(N(J41)+K41),6),0))</f>
        <v/>
      </c>
      <c r="S41" s="17">
        <f>IF(A41="","",ROUNDUP(ROUND(Q41*(N(J41)+Review+K41),6),0))</f>
        <v/>
      </c>
      <c r="T41" s="17">
        <f>IF(A41="","",M41+N41)</f>
        <v/>
      </c>
      <c r="U41" s="25">
        <f>IF(A41="","",IF(Q41=0,"",MAX(0,M41)/Q41))</f>
        <v/>
      </c>
      <c r="V41" s="7">
        <f>IF(A41="","",IF(Q41=0,"",AsOf+INT(ROUND(MAX(0,M41)/Q41,6))))</f>
        <v/>
      </c>
      <c r="W41" s="7">
        <f>IF(A41="","",IF(Q41=0,"",AsOf+MAX(0,INT(ROUND((T41-R41)/Q41,6)))))</f>
        <v/>
      </c>
      <c r="X41" s="11">
        <f>IF(A41="","",IF(I41="No","Inactive",IF(J41="","Set lead time",IF(M41&lt;0,"Negative: recount",IF(M41=0,"Out of stock",IF(Q41=0,"No recent sales",IF(T41&lt;=R41,"Order now",IF(T41&lt;=R41+Q41*Review,"Order soon",IF(T41&gt;Q41*OverDays,"Overstock","OK")))))))))</f>
        <v/>
      </c>
      <c r="Y41" s="26">
        <f>IF(OR(X41="Order now",X41="Order soon",X41="Out of stock"),IF(S41-T41&lt;=0,0,MAX(N(H41),ROUNDUP(ROUND((S41-T41)/MAX(1,N(G41)),6),0)*MAX(1,N(G41)))),0)</f>
        <v/>
      </c>
      <c r="Z41" s="27">
        <f>Y41*N(D41)</f>
        <v/>
      </c>
      <c r="AA41" s="19">
        <f>IF(A41="",0,MAX(0,M41)*N(D41))</f>
        <v/>
      </c>
      <c r="AB41" s="27">
        <f>IF(A41="",0,IF(Q41=0,0,MAX(0,M41-Q41*OverDays)*N(D41)))</f>
        <v/>
      </c>
      <c r="AC41" s="28">
        <f>IF(A41="","",IF(Y41&gt;0,IF(W41="",AsOf,W41)+ROW()/100000,IF(X41="Out of stock",AsOf+ROW()/100000,"")))</f>
        <v/>
      </c>
      <c r="AD41" s="16">
        <f>IF(A41="","",IF(COUNTIF($A$6:$A$105,A41)&gt;1,"Duplicate SKU",IF(AND(C41&lt;&gt;"",ISNA(MATCH(C41,SupName,0))),"Supplier not on Suppliers sheet",IF(L41=0,"No count logged yet",""))))</f>
        <v/>
      </c>
    </row>
    <row r="42">
      <c r="A42" s="22" t="n"/>
      <c r="B42" s="22" t="n"/>
      <c r="C42" s="22" t="n"/>
      <c r="D42" s="23" t="n"/>
      <c r="E42" s="8" t="n"/>
      <c r="F42" s="8" t="n"/>
      <c r="G42" s="8" t="n"/>
      <c r="H42" s="8" t="n"/>
      <c r="I42" s="22" t="n"/>
      <c r="J42" s="20">
        <f>IF(A42="","",IF(E42&lt;&gt;"",E42,IF(C42="","",IF(ISNUMBER(MATCH(C42,SupName,0)),IF(INDEX(SupLead,MATCH(C42,SupName,0))="","",INDEX(SupLead,MATCH(C42,SupName,0))),""))))</f>
        <v/>
      </c>
      <c r="K42" s="20">
        <f>IF(A42="","",IF(F42="",DefSafety,F42))</f>
        <v/>
      </c>
      <c r="L42" s="24">
        <f>IF(A42="","",SUMPRODUCT(MAX((LSku=A42)*(LType="Count")*(LDate&lt;=AsOf)*LDate)))</f>
        <v/>
      </c>
      <c r="M42" s="17">
        <f>IF(A42="","",IF(L42&gt;0,SUMIFS(LQty,LSku,A42,LType,"Count",LDate,L42),0)+SUMIFS(LSigned,LSku,A42,LDate,"&gt;"&amp;L42,LDate,"&lt;="&amp;AsOf))</f>
        <v/>
      </c>
      <c r="N42" s="17">
        <f>IF(A42="","",SUMIFS(POut,PSku,A42))</f>
        <v/>
      </c>
      <c r="O42" s="17">
        <f>IF(A42="","",SUMIFS(LQty,LSku,A42,LType,"Sold",LDate,"&gt;"&amp;(AsOf-Win),LDate,"&lt;="&amp;AsOf))</f>
        <v/>
      </c>
      <c r="P42" s="20">
        <f>IF(A42="","",SUMPRODUCT(('Daily Stock'!$C$4:$BM$4&gt;AsOf-Win)*(((('Daily Stock'!B42:BL42)&gt;0)+(('Daily Stock'!C42:BM42)&gt;0))&gt;0)))</f>
        <v/>
      </c>
      <c r="Q42" s="18">
        <f>IF(A42="","",IF(P42&gt;0,O42/P42,0))</f>
        <v/>
      </c>
      <c r="R42" s="17">
        <f>IF(A42="","",ROUNDUP(ROUND(Q42*(N(J42)+K42),6),0))</f>
        <v/>
      </c>
      <c r="S42" s="17">
        <f>IF(A42="","",ROUNDUP(ROUND(Q42*(N(J42)+Review+K42),6),0))</f>
        <v/>
      </c>
      <c r="T42" s="17">
        <f>IF(A42="","",M42+N42)</f>
        <v/>
      </c>
      <c r="U42" s="25">
        <f>IF(A42="","",IF(Q42=0,"",MAX(0,M42)/Q42))</f>
        <v/>
      </c>
      <c r="V42" s="7">
        <f>IF(A42="","",IF(Q42=0,"",AsOf+INT(ROUND(MAX(0,M42)/Q42,6))))</f>
        <v/>
      </c>
      <c r="W42" s="7">
        <f>IF(A42="","",IF(Q42=0,"",AsOf+MAX(0,INT(ROUND((T42-R42)/Q42,6)))))</f>
        <v/>
      </c>
      <c r="X42" s="11">
        <f>IF(A42="","",IF(I42="No","Inactive",IF(J42="","Set lead time",IF(M42&lt;0,"Negative: recount",IF(M42=0,"Out of stock",IF(Q42=0,"No recent sales",IF(T42&lt;=R42,"Order now",IF(T42&lt;=R42+Q42*Review,"Order soon",IF(T42&gt;Q42*OverDays,"Overstock","OK")))))))))</f>
        <v/>
      </c>
      <c r="Y42" s="26">
        <f>IF(OR(X42="Order now",X42="Order soon",X42="Out of stock"),IF(S42-T42&lt;=0,0,MAX(N(H42),ROUNDUP(ROUND((S42-T42)/MAX(1,N(G42)),6),0)*MAX(1,N(G42)))),0)</f>
        <v/>
      </c>
      <c r="Z42" s="27">
        <f>Y42*N(D42)</f>
        <v/>
      </c>
      <c r="AA42" s="19">
        <f>IF(A42="",0,MAX(0,M42)*N(D42))</f>
        <v/>
      </c>
      <c r="AB42" s="27">
        <f>IF(A42="",0,IF(Q42=0,0,MAX(0,M42-Q42*OverDays)*N(D42)))</f>
        <v/>
      </c>
      <c r="AC42" s="28">
        <f>IF(A42="","",IF(Y42&gt;0,IF(W42="",AsOf,W42)+ROW()/100000,IF(X42="Out of stock",AsOf+ROW()/100000,"")))</f>
        <v/>
      </c>
      <c r="AD42" s="16">
        <f>IF(A42="","",IF(COUNTIF($A$6:$A$105,A42)&gt;1,"Duplicate SKU",IF(AND(C42&lt;&gt;"",ISNA(MATCH(C42,SupName,0))),"Supplier not on Suppliers sheet",IF(L42=0,"No count logged yet",""))))</f>
        <v/>
      </c>
    </row>
    <row r="43">
      <c r="A43" s="22" t="n"/>
      <c r="B43" s="22" t="n"/>
      <c r="C43" s="22" t="n"/>
      <c r="D43" s="23" t="n"/>
      <c r="E43" s="8" t="n"/>
      <c r="F43" s="8" t="n"/>
      <c r="G43" s="8" t="n"/>
      <c r="H43" s="8" t="n"/>
      <c r="I43" s="22" t="n"/>
      <c r="J43" s="20">
        <f>IF(A43="","",IF(E43&lt;&gt;"",E43,IF(C43="","",IF(ISNUMBER(MATCH(C43,SupName,0)),IF(INDEX(SupLead,MATCH(C43,SupName,0))="","",INDEX(SupLead,MATCH(C43,SupName,0))),""))))</f>
        <v/>
      </c>
      <c r="K43" s="20">
        <f>IF(A43="","",IF(F43="",DefSafety,F43))</f>
        <v/>
      </c>
      <c r="L43" s="24">
        <f>IF(A43="","",SUMPRODUCT(MAX((LSku=A43)*(LType="Count")*(LDate&lt;=AsOf)*LDate)))</f>
        <v/>
      </c>
      <c r="M43" s="17">
        <f>IF(A43="","",IF(L43&gt;0,SUMIFS(LQty,LSku,A43,LType,"Count",LDate,L43),0)+SUMIFS(LSigned,LSku,A43,LDate,"&gt;"&amp;L43,LDate,"&lt;="&amp;AsOf))</f>
        <v/>
      </c>
      <c r="N43" s="17">
        <f>IF(A43="","",SUMIFS(POut,PSku,A43))</f>
        <v/>
      </c>
      <c r="O43" s="17">
        <f>IF(A43="","",SUMIFS(LQty,LSku,A43,LType,"Sold",LDate,"&gt;"&amp;(AsOf-Win),LDate,"&lt;="&amp;AsOf))</f>
        <v/>
      </c>
      <c r="P43" s="20">
        <f>IF(A43="","",SUMPRODUCT(('Daily Stock'!$C$4:$BM$4&gt;AsOf-Win)*(((('Daily Stock'!B43:BL43)&gt;0)+(('Daily Stock'!C43:BM43)&gt;0))&gt;0)))</f>
        <v/>
      </c>
      <c r="Q43" s="18">
        <f>IF(A43="","",IF(P43&gt;0,O43/P43,0))</f>
        <v/>
      </c>
      <c r="R43" s="17">
        <f>IF(A43="","",ROUNDUP(ROUND(Q43*(N(J43)+K43),6),0))</f>
        <v/>
      </c>
      <c r="S43" s="17">
        <f>IF(A43="","",ROUNDUP(ROUND(Q43*(N(J43)+Review+K43),6),0))</f>
        <v/>
      </c>
      <c r="T43" s="17">
        <f>IF(A43="","",M43+N43)</f>
        <v/>
      </c>
      <c r="U43" s="25">
        <f>IF(A43="","",IF(Q43=0,"",MAX(0,M43)/Q43))</f>
        <v/>
      </c>
      <c r="V43" s="7">
        <f>IF(A43="","",IF(Q43=0,"",AsOf+INT(ROUND(MAX(0,M43)/Q43,6))))</f>
        <v/>
      </c>
      <c r="W43" s="7">
        <f>IF(A43="","",IF(Q43=0,"",AsOf+MAX(0,INT(ROUND((T43-R43)/Q43,6)))))</f>
        <v/>
      </c>
      <c r="X43" s="11">
        <f>IF(A43="","",IF(I43="No","Inactive",IF(J43="","Set lead time",IF(M43&lt;0,"Negative: recount",IF(M43=0,"Out of stock",IF(Q43=0,"No recent sales",IF(T43&lt;=R43,"Order now",IF(T43&lt;=R43+Q43*Review,"Order soon",IF(T43&gt;Q43*OverDays,"Overstock","OK")))))))))</f>
        <v/>
      </c>
      <c r="Y43" s="26">
        <f>IF(OR(X43="Order now",X43="Order soon",X43="Out of stock"),IF(S43-T43&lt;=0,0,MAX(N(H43),ROUNDUP(ROUND((S43-T43)/MAX(1,N(G43)),6),0)*MAX(1,N(G43)))),0)</f>
        <v/>
      </c>
      <c r="Z43" s="27">
        <f>Y43*N(D43)</f>
        <v/>
      </c>
      <c r="AA43" s="19">
        <f>IF(A43="",0,MAX(0,M43)*N(D43))</f>
        <v/>
      </c>
      <c r="AB43" s="27">
        <f>IF(A43="",0,IF(Q43=0,0,MAX(0,M43-Q43*OverDays)*N(D43)))</f>
        <v/>
      </c>
      <c r="AC43" s="28">
        <f>IF(A43="","",IF(Y43&gt;0,IF(W43="",AsOf,W43)+ROW()/100000,IF(X43="Out of stock",AsOf+ROW()/100000,"")))</f>
        <v/>
      </c>
      <c r="AD43" s="16">
        <f>IF(A43="","",IF(COUNTIF($A$6:$A$105,A43)&gt;1,"Duplicate SKU",IF(AND(C43&lt;&gt;"",ISNA(MATCH(C43,SupName,0))),"Supplier not on Suppliers sheet",IF(L43=0,"No count logged yet",""))))</f>
        <v/>
      </c>
    </row>
    <row r="44">
      <c r="A44" s="22" t="n"/>
      <c r="B44" s="22" t="n"/>
      <c r="C44" s="22" t="n"/>
      <c r="D44" s="23" t="n"/>
      <c r="E44" s="8" t="n"/>
      <c r="F44" s="8" t="n"/>
      <c r="G44" s="8" t="n"/>
      <c r="H44" s="8" t="n"/>
      <c r="I44" s="22" t="n"/>
      <c r="J44" s="20">
        <f>IF(A44="","",IF(E44&lt;&gt;"",E44,IF(C44="","",IF(ISNUMBER(MATCH(C44,SupName,0)),IF(INDEX(SupLead,MATCH(C44,SupName,0))="","",INDEX(SupLead,MATCH(C44,SupName,0))),""))))</f>
        <v/>
      </c>
      <c r="K44" s="20">
        <f>IF(A44="","",IF(F44="",DefSafety,F44))</f>
        <v/>
      </c>
      <c r="L44" s="24">
        <f>IF(A44="","",SUMPRODUCT(MAX((LSku=A44)*(LType="Count")*(LDate&lt;=AsOf)*LDate)))</f>
        <v/>
      </c>
      <c r="M44" s="17">
        <f>IF(A44="","",IF(L44&gt;0,SUMIFS(LQty,LSku,A44,LType,"Count",LDate,L44),0)+SUMIFS(LSigned,LSku,A44,LDate,"&gt;"&amp;L44,LDate,"&lt;="&amp;AsOf))</f>
        <v/>
      </c>
      <c r="N44" s="17">
        <f>IF(A44="","",SUMIFS(POut,PSku,A44))</f>
        <v/>
      </c>
      <c r="O44" s="17">
        <f>IF(A44="","",SUMIFS(LQty,LSku,A44,LType,"Sold",LDate,"&gt;"&amp;(AsOf-Win),LDate,"&lt;="&amp;AsOf))</f>
        <v/>
      </c>
      <c r="P44" s="20">
        <f>IF(A44="","",SUMPRODUCT(('Daily Stock'!$C$4:$BM$4&gt;AsOf-Win)*(((('Daily Stock'!B44:BL44)&gt;0)+(('Daily Stock'!C44:BM44)&gt;0))&gt;0)))</f>
        <v/>
      </c>
      <c r="Q44" s="18">
        <f>IF(A44="","",IF(P44&gt;0,O44/P44,0))</f>
        <v/>
      </c>
      <c r="R44" s="17">
        <f>IF(A44="","",ROUNDUP(ROUND(Q44*(N(J44)+K44),6),0))</f>
        <v/>
      </c>
      <c r="S44" s="17">
        <f>IF(A44="","",ROUNDUP(ROUND(Q44*(N(J44)+Review+K44),6),0))</f>
        <v/>
      </c>
      <c r="T44" s="17">
        <f>IF(A44="","",M44+N44)</f>
        <v/>
      </c>
      <c r="U44" s="25">
        <f>IF(A44="","",IF(Q44=0,"",MAX(0,M44)/Q44))</f>
        <v/>
      </c>
      <c r="V44" s="7">
        <f>IF(A44="","",IF(Q44=0,"",AsOf+INT(ROUND(MAX(0,M44)/Q44,6))))</f>
        <v/>
      </c>
      <c r="W44" s="7">
        <f>IF(A44="","",IF(Q44=0,"",AsOf+MAX(0,INT(ROUND((T44-R44)/Q44,6)))))</f>
        <v/>
      </c>
      <c r="X44" s="11">
        <f>IF(A44="","",IF(I44="No","Inactive",IF(J44="","Set lead time",IF(M44&lt;0,"Negative: recount",IF(M44=0,"Out of stock",IF(Q44=0,"No recent sales",IF(T44&lt;=R44,"Order now",IF(T44&lt;=R44+Q44*Review,"Order soon",IF(T44&gt;Q44*OverDays,"Overstock","OK")))))))))</f>
        <v/>
      </c>
      <c r="Y44" s="26">
        <f>IF(OR(X44="Order now",X44="Order soon",X44="Out of stock"),IF(S44-T44&lt;=0,0,MAX(N(H44),ROUNDUP(ROUND((S44-T44)/MAX(1,N(G44)),6),0)*MAX(1,N(G44)))),0)</f>
        <v/>
      </c>
      <c r="Z44" s="27">
        <f>Y44*N(D44)</f>
        <v/>
      </c>
      <c r="AA44" s="19">
        <f>IF(A44="",0,MAX(0,M44)*N(D44))</f>
        <v/>
      </c>
      <c r="AB44" s="27">
        <f>IF(A44="",0,IF(Q44=0,0,MAX(0,M44-Q44*OverDays)*N(D44)))</f>
        <v/>
      </c>
      <c r="AC44" s="28">
        <f>IF(A44="","",IF(Y44&gt;0,IF(W44="",AsOf,W44)+ROW()/100000,IF(X44="Out of stock",AsOf+ROW()/100000,"")))</f>
        <v/>
      </c>
      <c r="AD44" s="16">
        <f>IF(A44="","",IF(COUNTIF($A$6:$A$105,A44)&gt;1,"Duplicate SKU",IF(AND(C44&lt;&gt;"",ISNA(MATCH(C44,SupName,0))),"Supplier not on Suppliers sheet",IF(L44=0,"No count logged yet",""))))</f>
        <v/>
      </c>
    </row>
    <row r="45">
      <c r="A45" s="22" t="n"/>
      <c r="B45" s="22" t="n"/>
      <c r="C45" s="22" t="n"/>
      <c r="D45" s="23" t="n"/>
      <c r="E45" s="8" t="n"/>
      <c r="F45" s="8" t="n"/>
      <c r="G45" s="8" t="n"/>
      <c r="H45" s="8" t="n"/>
      <c r="I45" s="22" t="n"/>
      <c r="J45" s="20">
        <f>IF(A45="","",IF(E45&lt;&gt;"",E45,IF(C45="","",IF(ISNUMBER(MATCH(C45,SupName,0)),IF(INDEX(SupLead,MATCH(C45,SupName,0))="","",INDEX(SupLead,MATCH(C45,SupName,0))),""))))</f>
        <v/>
      </c>
      <c r="K45" s="20">
        <f>IF(A45="","",IF(F45="",DefSafety,F45))</f>
        <v/>
      </c>
      <c r="L45" s="24">
        <f>IF(A45="","",SUMPRODUCT(MAX((LSku=A45)*(LType="Count")*(LDate&lt;=AsOf)*LDate)))</f>
        <v/>
      </c>
      <c r="M45" s="17">
        <f>IF(A45="","",IF(L45&gt;0,SUMIFS(LQty,LSku,A45,LType,"Count",LDate,L45),0)+SUMIFS(LSigned,LSku,A45,LDate,"&gt;"&amp;L45,LDate,"&lt;="&amp;AsOf))</f>
        <v/>
      </c>
      <c r="N45" s="17">
        <f>IF(A45="","",SUMIFS(POut,PSku,A45))</f>
        <v/>
      </c>
      <c r="O45" s="17">
        <f>IF(A45="","",SUMIFS(LQty,LSku,A45,LType,"Sold",LDate,"&gt;"&amp;(AsOf-Win),LDate,"&lt;="&amp;AsOf))</f>
        <v/>
      </c>
      <c r="P45" s="20">
        <f>IF(A45="","",SUMPRODUCT(('Daily Stock'!$C$4:$BM$4&gt;AsOf-Win)*(((('Daily Stock'!B45:BL45)&gt;0)+(('Daily Stock'!C45:BM45)&gt;0))&gt;0)))</f>
        <v/>
      </c>
      <c r="Q45" s="18">
        <f>IF(A45="","",IF(P45&gt;0,O45/P45,0))</f>
        <v/>
      </c>
      <c r="R45" s="17">
        <f>IF(A45="","",ROUNDUP(ROUND(Q45*(N(J45)+K45),6),0))</f>
        <v/>
      </c>
      <c r="S45" s="17">
        <f>IF(A45="","",ROUNDUP(ROUND(Q45*(N(J45)+Review+K45),6),0))</f>
        <v/>
      </c>
      <c r="T45" s="17">
        <f>IF(A45="","",M45+N45)</f>
        <v/>
      </c>
      <c r="U45" s="25">
        <f>IF(A45="","",IF(Q45=0,"",MAX(0,M45)/Q45))</f>
        <v/>
      </c>
      <c r="V45" s="7">
        <f>IF(A45="","",IF(Q45=0,"",AsOf+INT(ROUND(MAX(0,M45)/Q45,6))))</f>
        <v/>
      </c>
      <c r="W45" s="7">
        <f>IF(A45="","",IF(Q45=0,"",AsOf+MAX(0,INT(ROUND((T45-R45)/Q45,6)))))</f>
        <v/>
      </c>
      <c r="X45" s="11">
        <f>IF(A45="","",IF(I45="No","Inactive",IF(J45="","Set lead time",IF(M45&lt;0,"Negative: recount",IF(M45=0,"Out of stock",IF(Q45=0,"No recent sales",IF(T45&lt;=R45,"Order now",IF(T45&lt;=R45+Q45*Review,"Order soon",IF(T45&gt;Q45*OverDays,"Overstock","OK")))))))))</f>
        <v/>
      </c>
      <c r="Y45" s="26">
        <f>IF(OR(X45="Order now",X45="Order soon",X45="Out of stock"),IF(S45-T45&lt;=0,0,MAX(N(H45),ROUNDUP(ROUND((S45-T45)/MAX(1,N(G45)),6),0)*MAX(1,N(G45)))),0)</f>
        <v/>
      </c>
      <c r="Z45" s="27">
        <f>Y45*N(D45)</f>
        <v/>
      </c>
      <c r="AA45" s="19">
        <f>IF(A45="",0,MAX(0,M45)*N(D45))</f>
        <v/>
      </c>
      <c r="AB45" s="27">
        <f>IF(A45="",0,IF(Q45=0,0,MAX(0,M45-Q45*OverDays)*N(D45)))</f>
        <v/>
      </c>
      <c r="AC45" s="28">
        <f>IF(A45="","",IF(Y45&gt;0,IF(W45="",AsOf,W45)+ROW()/100000,IF(X45="Out of stock",AsOf+ROW()/100000,"")))</f>
        <v/>
      </c>
      <c r="AD45" s="16">
        <f>IF(A45="","",IF(COUNTIF($A$6:$A$105,A45)&gt;1,"Duplicate SKU",IF(AND(C45&lt;&gt;"",ISNA(MATCH(C45,SupName,0))),"Supplier not on Suppliers sheet",IF(L45=0,"No count logged yet",""))))</f>
        <v/>
      </c>
    </row>
    <row r="46">
      <c r="A46" s="22" t="n"/>
      <c r="B46" s="22" t="n"/>
      <c r="C46" s="22" t="n"/>
      <c r="D46" s="23" t="n"/>
      <c r="E46" s="8" t="n"/>
      <c r="F46" s="8" t="n"/>
      <c r="G46" s="8" t="n"/>
      <c r="H46" s="8" t="n"/>
      <c r="I46" s="22" t="n"/>
      <c r="J46" s="20">
        <f>IF(A46="","",IF(E46&lt;&gt;"",E46,IF(C46="","",IF(ISNUMBER(MATCH(C46,SupName,0)),IF(INDEX(SupLead,MATCH(C46,SupName,0))="","",INDEX(SupLead,MATCH(C46,SupName,0))),""))))</f>
        <v/>
      </c>
      <c r="K46" s="20">
        <f>IF(A46="","",IF(F46="",DefSafety,F46))</f>
        <v/>
      </c>
      <c r="L46" s="24">
        <f>IF(A46="","",SUMPRODUCT(MAX((LSku=A46)*(LType="Count")*(LDate&lt;=AsOf)*LDate)))</f>
        <v/>
      </c>
      <c r="M46" s="17">
        <f>IF(A46="","",IF(L46&gt;0,SUMIFS(LQty,LSku,A46,LType,"Count",LDate,L46),0)+SUMIFS(LSigned,LSku,A46,LDate,"&gt;"&amp;L46,LDate,"&lt;="&amp;AsOf))</f>
        <v/>
      </c>
      <c r="N46" s="17">
        <f>IF(A46="","",SUMIFS(POut,PSku,A46))</f>
        <v/>
      </c>
      <c r="O46" s="17">
        <f>IF(A46="","",SUMIFS(LQty,LSku,A46,LType,"Sold",LDate,"&gt;"&amp;(AsOf-Win),LDate,"&lt;="&amp;AsOf))</f>
        <v/>
      </c>
      <c r="P46" s="20">
        <f>IF(A46="","",SUMPRODUCT(('Daily Stock'!$C$4:$BM$4&gt;AsOf-Win)*(((('Daily Stock'!B46:BL46)&gt;0)+(('Daily Stock'!C46:BM46)&gt;0))&gt;0)))</f>
        <v/>
      </c>
      <c r="Q46" s="18">
        <f>IF(A46="","",IF(P46&gt;0,O46/P46,0))</f>
        <v/>
      </c>
      <c r="R46" s="17">
        <f>IF(A46="","",ROUNDUP(ROUND(Q46*(N(J46)+K46),6),0))</f>
        <v/>
      </c>
      <c r="S46" s="17">
        <f>IF(A46="","",ROUNDUP(ROUND(Q46*(N(J46)+Review+K46),6),0))</f>
        <v/>
      </c>
      <c r="T46" s="17">
        <f>IF(A46="","",M46+N46)</f>
        <v/>
      </c>
      <c r="U46" s="25">
        <f>IF(A46="","",IF(Q46=0,"",MAX(0,M46)/Q46))</f>
        <v/>
      </c>
      <c r="V46" s="7">
        <f>IF(A46="","",IF(Q46=0,"",AsOf+INT(ROUND(MAX(0,M46)/Q46,6))))</f>
        <v/>
      </c>
      <c r="W46" s="7">
        <f>IF(A46="","",IF(Q46=0,"",AsOf+MAX(0,INT(ROUND((T46-R46)/Q46,6)))))</f>
        <v/>
      </c>
      <c r="X46" s="11">
        <f>IF(A46="","",IF(I46="No","Inactive",IF(J46="","Set lead time",IF(M46&lt;0,"Negative: recount",IF(M46=0,"Out of stock",IF(Q46=0,"No recent sales",IF(T46&lt;=R46,"Order now",IF(T46&lt;=R46+Q46*Review,"Order soon",IF(T46&gt;Q46*OverDays,"Overstock","OK")))))))))</f>
        <v/>
      </c>
      <c r="Y46" s="26">
        <f>IF(OR(X46="Order now",X46="Order soon",X46="Out of stock"),IF(S46-T46&lt;=0,0,MAX(N(H46),ROUNDUP(ROUND((S46-T46)/MAX(1,N(G46)),6),0)*MAX(1,N(G46)))),0)</f>
        <v/>
      </c>
      <c r="Z46" s="27">
        <f>Y46*N(D46)</f>
        <v/>
      </c>
      <c r="AA46" s="19">
        <f>IF(A46="",0,MAX(0,M46)*N(D46))</f>
        <v/>
      </c>
      <c r="AB46" s="27">
        <f>IF(A46="",0,IF(Q46=0,0,MAX(0,M46-Q46*OverDays)*N(D46)))</f>
        <v/>
      </c>
      <c r="AC46" s="28">
        <f>IF(A46="","",IF(Y46&gt;0,IF(W46="",AsOf,W46)+ROW()/100000,IF(X46="Out of stock",AsOf+ROW()/100000,"")))</f>
        <v/>
      </c>
      <c r="AD46" s="16">
        <f>IF(A46="","",IF(COUNTIF($A$6:$A$105,A46)&gt;1,"Duplicate SKU",IF(AND(C46&lt;&gt;"",ISNA(MATCH(C46,SupName,0))),"Supplier not on Suppliers sheet",IF(L46=0,"No count logged yet",""))))</f>
        <v/>
      </c>
    </row>
    <row r="47">
      <c r="A47" s="22" t="n"/>
      <c r="B47" s="22" t="n"/>
      <c r="C47" s="22" t="n"/>
      <c r="D47" s="23" t="n"/>
      <c r="E47" s="8" t="n"/>
      <c r="F47" s="8" t="n"/>
      <c r="G47" s="8" t="n"/>
      <c r="H47" s="8" t="n"/>
      <c r="I47" s="22" t="n"/>
      <c r="J47" s="20">
        <f>IF(A47="","",IF(E47&lt;&gt;"",E47,IF(C47="","",IF(ISNUMBER(MATCH(C47,SupName,0)),IF(INDEX(SupLead,MATCH(C47,SupName,0))="","",INDEX(SupLead,MATCH(C47,SupName,0))),""))))</f>
        <v/>
      </c>
      <c r="K47" s="20">
        <f>IF(A47="","",IF(F47="",DefSafety,F47))</f>
        <v/>
      </c>
      <c r="L47" s="24">
        <f>IF(A47="","",SUMPRODUCT(MAX((LSku=A47)*(LType="Count")*(LDate&lt;=AsOf)*LDate)))</f>
        <v/>
      </c>
      <c r="M47" s="17">
        <f>IF(A47="","",IF(L47&gt;0,SUMIFS(LQty,LSku,A47,LType,"Count",LDate,L47),0)+SUMIFS(LSigned,LSku,A47,LDate,"&gt;"&amp;L47,LDate,"&lt;="&amp;AsOf))</f>
        <v/>
      </c>
      <c r="N47" s="17">
        <f>IF(A47="","",SUMIFS(POut,PSku,A47))</f>
        <v/>
      </c>
      <c r="O47" s="17">
        <f>IF(A47="","",SUMIFS(LQty,LSku,A47,LType,"Sold",LDate,"&gt;"&amp;(AsOf-Win),LDate,"&lt;="&amp;AsOf))</f>
        <v/>
      </c>
      <c r="P47" s="20">
        <f>IF(A47="","",SUMPRODUCT(('Daily Stock'!$C$4:$BM$4&gt;AsOf-Win)*(((('Daily Stock'!B47:BL47)&gt;0)+(('Daily Stock'!C47:BM47)&gt;0))&gt;0)))</f>
        <v/>
      </c>
      <c r="Q47" s="18">
        <f>IF(A47="","",IF(P47&gt;0,O47/P47,0))</f>
        <v/>
      </c>
      <c r="R47" s="17">
        <f>IF(A47="","",ROUNDUP(ROUND(Q47*(N(J47)+K47),6),0))</f>
        <v/>
      </c>
      <c r="S47" s="17">
        <f>IF(A47="","",ROUNDUP(ROUND(Q47*(N(J47)+Review+K47),6),0))</f>
        <v/>
      </c>
      <c r="T47" s="17">
        <f>IF(A47="","",M47+N47)</f>
        <v/>
      </c>
      <c r="U47" s="25">
        <f>IF(A47="","",IF(Q47=0,"",MAX(0,M47)/Q47))</f>
        <v/>
      </c>
      <c r="V47" s="7">
        <f>IF(A47="","",IF(Q47=0,"",AsOf+INT(ROUND(MAX(0,M47)/Q47,6))))</f>
        <v/>
      </c>
      <c r="W47" s="7">
        <f>IF(A47="","",IF(Q47=0,"",AsOf+MAX(0,INT(ROUND((T47-R47)/Q47,6)))))</f>
        <v/>
      </c>
      <c r="X47" s="11">
        <f>IF(A47="","",IF(I47="No","Inactive",IF(J47="","Set lead time",IF(M47&lt;0,"Negative: recount",IF(M47=0,"Out of stock",IF(Q47=0,"No recent sales",IF(T47&lt;=R47,"Order now",IF(T47&lt;=R47+Q47*Review,"Order soon",IF(T47&gt;Q47*OverDays,"Overstock","OK")))))))))</f>
        <v/>
      </c>
      <c r="Y47" s="26">
        <f>IF(OR(X47="Order now",X47="Order soon",X47="Out of stock"),IF(S47-T47&lt;=0,0,MAX(N(H47),ROUNDUP(ROUND((S47-T47)/MAX(1,N(G47)),6),0)*MAX(1,N(G47)))),0)</f>
        <v/>
      </c>
      <c r="Z47" s="27">
        <f>Y47*N(D47)</f>
        <v/>
      </c>
      <c r="AA47" s="19">
        <f>IF(A47="",0,MAX(0,M47)*N(D47))</f>
        <v/>
      </c>
      <c r="AB47" s="27">
        <f>IF(A47="",0,IF(Q47=0,0,MAX(0,M47-Q47*OverDays)*N(D47)))</f>
        <v/>
      </c>
      <c r="AC47" s="28">
        <f>IF(A47="","",IF(Y47&gt;0,IF(W47="",AsOf,W47)+ROW()/100000,IF(X47="Out of stock",AsOf+ROW()/100000,"")))</f>
        <v/>
      </c>
      <c r="AD47" s="16">
        <f>IF(A47="","",IF(COUNTIF($A$6:$A$105,A47)&gt;1,"Duplicate SKU",IF(AND(C47&lt;&gt;"",ISNA(MATCH(C47,SupName,0))),"Supplier not on Suppliers sheet",IF(L47=0,"No count logged yet",""))))</f>
        <v/>
      </c>
    </row>
    <row r="48">
      <c r="A48" s="22" t="n"/>
      <c r="B48" s="22" t="n"/>
      <c r="C48" s="22" t="n"/>
      <c r="D48" s="23" t="n"/>
      <c r="E48" s="8" t="n"/>
      <c r="F48" s="8" t="n"/>
      <c r="G48" s="8" t="n"/>
      <c r="H48" s="8" t="n"/>
      <c r="I48" s="22" t="n"/>
      <c r="J48" s="20">
        <f>IF(A48="","",IF(E48&lt;&gt;"",E48,IF(C48="","",IF(ISNUMBER(MATCH(C48,SupName,0)),IF(INDEX(SupLead,MATCH(C48,SupName,0))="","",INDEX(SupLead,MATCH(C48,SupName,0))),""))))</f>
        <v/>
      </c>
      <c r="K48" s="20">
        <f>IF(A48="","",IF(F48="",DefSafety,F48))</f>
        <v/>
      </c>
      <c r="L48" s="24">
        <f>IF(A48="","",SUMPRODUCT(MAX((LSku=A48)*(LType="Count")*(LDate&lt;=AsOf)*LDate)))</f>
        <v/>
      </c>
      <c r="M48" s="17">
        <f>IF(A48="","",IF(L48&gt;0,SUMIFS(LQty,LSku,A48,LType,"Count",LDate,L48),0)+SUMIFS(LSigned,LSku,A48,LDate,"&gt;"&amp;L48,LDate,"&lt;="&amp;AsOf))</f>
        <v/>
      </c>
      <c r="N48" s="17">
        <f>IF(A48="","",SUMIFS(POut,PSku,A48))</f>
        <v/>
      </c>
      <c r="O48" s="17">
        <f>IF(A48="","",SUMIFS(LQty,LSku,A48,LType,"Sold",LDate,"&gt;"&amp;(AsOf-Win),LDate,"&lt;="&amp;AsOf))</f>
        <v/>
      </c>
      <c r="P48" s="20">
        <f>IF(A48="","",SUMPRODUCT(('Daily Stock'!$C$4:$BM$4&gt;AsOf-Win)*(((('Daily Stock'!B48:BL48)&gt;0)+(('Daily Stock'!C48:BM48)&gt;0))&gt;0)))</f>
        <v/>
      </c>
      <c r="Q48" s="18">
        <f>IF(A48="","",IF(P48&gt;0,O48/P48,0))</f>
        <v/>
      </c>
      <c r="R48" s="17">
        <f>IF(A48="","",ROUNDUP(ROUND(Q48*(N(J48)+K48),6),0))</f>
        <v/>
      </c>
      <c r="S48" s="17">
        <f>IF(A48="","",ROUNDUP(ROUND(Q48*(N(J48)+Review+K48),6),0))</f>
        <v/>
      </c>
      <c r="T48" s="17">
        <f>IF(A48="","",M48+N48)</f>
        <v/>
      </c>
      <c r="U48" s="25">
        <f>IF(A48="","",IF(Q48=0,"",MAX(0,M48)/Q48))</f>
        <v/>
      </c>
      <c r="V48" s="7">
        <f>IF(A48="","",IF(Q48=0,"",AsOf+INT(ROUND(MAX(0,M48)/Q48,6))))</f>
        <v/>
      </c>
      <c r="W48" s="7">
        <f>IF(A48="","",IF(Q48=0,"",AsOf+MAX(0,INT(ROUND((T48-R48)/Q48,6)))))</f>
        <v/>
      </c>
      <c r="X48" s="11">
        <f>IF(A48="","",IF(I48="No","Inactive",IF(J48="","Set lead time",IF(M48&lt;0,"Negative: recount",IF(M48=0,"Out of stock",IF(Q48=0,"No recent sales",IF(T48&lt;=R48,"Order now",IF(T48&lt;=R48+Q48*Review,"Order soon",IF(T48&gt;Q48*OverDays,"Overstock","OK")))))))))</f>
        <v/>
      </c>
      <c r="Y48" s="26">
        <f>IF(OR(X48="Order now",X48="Order soon",X48="Out of stock"),IF(S48-T48&lt;=0,0,MAX(N(H48),ROUNDUP(ROUND((S48-T48)/MAX(1,N(G48)),6),0)*MAX(1,N(G48)))),0)</f>
        <v/>
      </c>
      <c r="Z48" s="27">
        <f>Y48*N(D48)</f>
        <v/>
      </c>
      <c r="AA48" s="19">
        <f>IF(A48="",0,MAX(0,M48)*N(D48))</f>
        <v/>
      </c>
      <c r="AB48" s="27">
        <f>IF(A48="",0,IF(Q48=0,0,MAX(0,M48-Q48*OverDays)*N(D48)))</f>
        <v/>
      </c>
      <c r="AC48" s="28">
        <f>IF(A48="","",IF(Y48&gt;0,IF(W48="",AsOf,W48)+ROW()/100000,IF(X48="Out of stock",AsOf+ROW()/100000,"")))</f>
        <v/>
      </c>
      <c r="AD48" s="16">
        <f>IF(A48="","",IF(COUNTIF($A$6:$A$105,A48)&gt;1,"Duplicate SKU",IF(AND(C48&lt;&gt;"",ISNA(MATCH(C48,SupName,0))),"Supplier not on Suppliers sheet",IF(L48=0,"No count logged yet",""))))</f>
        <v/>
      </c>
    </row>
    <row r="49">
      <c r="A49" s="22" t="n"/>
      <c r="B49" s="22" t="n"/>
      <c r="C49" s="22" t="n"/>
      <c r="D49" s="23" t="n"/>
      <c r="E49" s="8" t="n"/>
      <c r="F49" s="8" t="n"/>
      <c r="G49" s="8" t="n"/>
      <c r="H49" s="8" t="n"/>
      <c r="I49" s="22" t="n"/>
      <c r="J49" s="20">
        <f>IF(A49="","",IF(E49&lt;&gt;"",E49,IF(C49="","",IF(ISNUMBER(MATCH(C49,SupName,0)),IF(INDEX(SupLead,MATCH(C49,SupName,0))="","",INDEX(SupLead,MATCH(C49,SupName,0))),""))))</f>
        <v/>
      </c>
      <c r="K49" s="20">
        <f>IF(A49="","",IF(F49="",DefSafety,F49))</f>
        <v/>
      </c>
      <c r="L49" s="24">
        <f>IF(A49="","",SUMPRODUCT(MAX((LSku=A49)*(LType="Count")*(LDate&lt;=AsOf)*LDate)))</f>
        <v/>
      </c>
      <c r="M49" s="17">
        <f>IF(A49="","",IF(L49&gt;0,SUMIFS(LQty,LSku,A49,LType,"Count",LDate,L49),0)+SUMIFS(LSigned,LSku,A49,LDate,"&gt;"&amp;L49,LDate,"&lt;="&amp;AsOf))</f>
        <v/>
      </c>
      <c r="N49" s="17">
        <f>IF(A49="","",SUMIFS(POut,PSku,A49))</f>
        <v/>
      </c>
      <c r="O49" s="17">
        <f>IF(A49="","",SUMIFS(LQty,LSku,A49,LType,"Sold",LDate,"&gt;"&amp;(AsOf-Win),LDate,"&lt;="&amp;AsOf))</f>
        <v/>
      </c>
      <c r="P49" s="20">
        <f>IF(A49="","",SUMPRODUCT(('Daily Stock'!$C$4:$BM$4&gt;AsOf-Win)*(((('Daily Stock'!B49:BL49)&gt;0)+(('Daily Stock'!C49:BM49)&gt;0))&gt;0)))</f>
        <v/>
      </c>
      <c r="Q49" s="18">
        <f>IF(A49="","",IF(P49&gt;0,O49/P49,0))</f>
        <v/>
      </c>
      <c r="R49" s="17">
        <f>IF(A49="","",ROUNDUP(ROUND(Q49*(N(J49)+K49),6),0))</f>
        <v/>
      </c>
      <c r="S49" s="17">
        <f>IF(A49="","",ROUNDUP(ROUND(Q49*(N(J49)+Review+K49),6),0))</f>
        <v/>
      </c>
      <c r="T49" s="17">
        <f>IF(A49="","",M49+N49)</f>
        <v/>
      </c>
      <c r="U49" s="25">
        <f>IF(A49="","",IF(Q49=0,"",MAX(0,M49)/Q49))</f>
        <v/>
      </c>
      <c r="V49" s="7">
        <f>IF(A49="","",IF(Q49=0,"",AsOf+INT(ROUND(MAX(0,M49)/Q49,6))))</f>
        <v/>
      </c>
      <c r="W49" s="7">
        <f>IF(A49="","",IF(Q49=0,"",AsOf+MAX(0,INT(ROUND((T49-R49)/Q49,6)))))</f>
        <v/>
      </c>
      <c r="X49" s="11">
        <f>IF(A49="","",IF(I49="No","Inactive",IF(J49="","Set lead time",IF(M49&lt;0,"Negative: recount",IF(M49=0,"Out of stock",IF(Q49=0,"No recent sales",IF(T49&lt;=R49,"Order now",IF(T49&lt;=R49+Q49*Review,"Order soon",IF(T49&gt;Q49*OverDays,"Overstock","OK")))))))))</f>
        <v/>
      </c>
      <c r="Y49" s="26">
        <f>IF(OR(X49="Order now",X49="Order soon",X49="Out of stock"),IF(S49-T49&lt;=0,0,MAX(N(H49),ROUNDUP(ROUND((S49-T49)/MAX(1,N(G49)),6),0)*MAX(1,N(G49)))),0)</f>
        <v/>
      </c>
      <c r="Z49" s="27">
        <f>Y49*N(D49)</f>
        <v/>
      </c>
      <c r="AA49" s="19">
        <f>IF(A49="",0,MAX(0,M49)*N(D49))</f>
        <v/>
      </c>
      <c r="AB49" s="27">
        <f>IF(A49="",0,IF(Q49=0,0,MAX(0,M49-Q49*OverDays)*N(D49)))</f>
        <v/>
      </c>
      <c r="AC49" s="28">
        <f>IF(A49="","",IF(Y49&gt;0,IF(W49="",AsOf,W49)+ROW()/100000,IF(X49="Out of stock",AsOf+ROW()/100000,"")))</f>
        <v/>
      </c>
      <c r="AD49" s="16">
        <f>IF(A49="","",IF(COUNTIF($A$6:$A$105,A49)&gt;1,"Duplicate SKU",IF(AND(C49&lt;&gt;"",ISNA(MATCH(C49,SupName,0))),"Supplier not on Suppliers sheet",IF(L49=0,"No count logged yet",""))))</f>
        <v/>
      </c>
    </row>
    <row r="50">
      <c r="A50" s="22" t="n"/>
      <c r="B50" s="22" t="n"/>
      <c r="C50" s="22" t="n"/>
      <c r="D50" s="23" t="n"/>
      <c r="E50" s="8" t="n"/>
      <c r="F50" s="8" t="n"/>
      <c r="G50" s="8" t="n"/>
      <c r="H50" s="8" t="n"/>
      <c r="I50" s="22" t="n"/>
      <c r="J50" s="20">
        <f>IF(A50="","",IF(E50&lt;&gt;"",E50,IF(C50="","",IF(ISNUMBER(MATCH(C50,SupName,0)),IF(INDEX(SupLead,MATCH(C50,SupName,0))="","",INDEX(SupLead,MATCH(C50,SupName,0))),""))))</f>
        <v/>
      </c>
      <c r="K50" s="20">
        <f>IF(A50="","",IF(F50="",DefSafety,F50))</f>
        <v/>
      </c>
      <c r="L50" s="24">
        <f>IF(A50="","",SUMPRODUCT(MAX((LSku=A50)*(LType="Count")*(LDate&lt;=AsOf)*LDate)))</f>
        <v/>
      </c>
      <c r="M50" s="17">
        <f>IF(A50="","",IF(L50&gt;0,SUMIFS(LQty,LSku,A50,LType,"Count",LDate,L50),0)+SUMIFS(LSigned,LSku,A50,LDate,"&gt;"&amp;L50,LDate,"&lt;="&amp;AsOf))</f>
        <v/>
      </c>
      <c r="N50" s="17">
        <f>IF(A50="","",SUMIFS(POut,PSku,A50))</f>
        <v/>
      </c>
      <c r="O50" s="17">
        <f>IF(A50="","",SUMIFS(LQty,LSku,A50,LType,"Sold",LDate,"&gt;"&amp;(AsOf-Win),LDate,"&lt;="&amp;AsOf))</f>
        <v/>
      </c>
      <c r="P50" s="20">
        <f>IF(A50="","",SUMPRODUCT(('Daily Stock'!$C$4:$BM$4&gt;AsOf-Win)*(((('Daily Stock'!B50:BL50)&gt;0)+(('Daily Stock'!C50:BM50)&gt;0))&gt;0)))</f>
        <v/>
      </c>
      <c r="Q50" s="18">
        <f>IF(A50="","",IF(P50&gt;0,O50/P50,0))</f>
        <v/>
      </c>
      <c r="R50" s="17">
        <f>IF(A50="","",ROUNDUP(ROUND(Q50*(N(J50)+K50),6),0))</f>
        <v/>
      </c>
      <c r="S50" s="17">
        <f>IF(A50="","",ROUNDUP(ROUND(Q50*(N(J50)+Review+K50),6),0))</f>
        <v/>
      </c>
      <c r="T50" s="17">
        <f>IF(A50="","",M50+N50)</f>
        <v/>
      </c>
      <c r="U50" s="25">
        <f>IF(A50="","",IF(Q50=0,"",MAX(0,M50)/Q50))</f>
        <v/>
      </c>
      <c r="V50" s="7">
        <f>IF(A50="","",IF(Q50=0,"",AsOf+INT(ROUND(MAX(0,M50)/Q50,6))))</f>
        <v/>
      </c>
      <c r="W50" s="7">
        <f>IF(A50="","",IF(Q50=0,"",AsOf+MAX(0,INT(ROUND((T50-R50)/Q50,6)))))</f>
        <v/>
      </c>
      <c r="X50" s="11">
        <f>IF(A50="","",IF(I50="No","Inactive",IF(J50="","Set lead time",IF(M50&lt;0,"Negative: recount",IF(M50=0,"Out of stock",IF(Q50=0,"No recent sales",IF(T50&lt;=R50,"Order now",IF(T50&lt;=R50+Q50*Review,"Order soon",IF(T50&gt;Q50*OverDays,"Overstock","OK")))))))))</f>
        <v/>
      </c>
      <c r="Y50" s="26">
        <f>IF(OR(X50="Order now",X50="Order soon",X50="Out of stock"),IF(S50-T50&lt;=0,0,MAX(N(H50),ROUNDUP(ROUND((S50-T50)/MAX(1,N(G50)),6),0)*MAX(1,N(G50)))),0)</f>
        <v/>
      </c>
      <c r="Z50" s="27">
        <f>Y50*N(D50)</f>
        <v/>
      </c>
      <c r="AA50" s="19">
        <f>IF(A50="",0,MAX(0,M50)*N(D50))</f>
        <v/>
      </c>
      <c r="AB50" s="27">
        <f>IF(A50="",0,IF(Q50=0,0,MAX(0,M50-Q50*OverDays)*N(D50)))</f>
        <v/>
      </c>
      <c r="AC50" s="28">
        <f>IF(A50="","",IF(Y50&gt;0,IF(W50="",AsOf,W50)+ROW()/100000,IF(X50="Out of stock",AsOf+ROW()/100000,"")))</f>
        <v/>
      </c>
      <c r="AD50" s="16">
        <f>IF(A50="","",IF(COUNTIF($A$6:$A$105,A50)&gt;1,"Duplicate SKU",IF(AND(C50&lt;&gt;"",ISNA(MATCH(C50,SupName,0))),"Supplier not on Suppliers sheet",IF(L50=0,"No count logged yet",""))))</f>
        <v/>
      </c>
    </row>
    <row r="51">
      <c r="A51" s="22" t="n"/>
      <c r="B51" s="22" t="n"/>
      <c r="C51" s="22" t="n"/>
      <c r="D51" s="23" t="n"/>
      <c r="E51" s="8" t="n"/>
      <c r="F51" s="8" t="n"/>
      <c r="G51" s="8" t="n"/>
      <c r="H51" s="8" t="n"/>
      <c r="I51" s="22" t="n"/>
      <c r="J51" s="20">
        <f>IF(A51="","",IF(E51&lt;&gt;"",E51,IF(C51="","",IF(ISNUMBER(MATCH(C51,SupName,0)),IF(INDEX(SupLead,MATCH(C51,SupName,0))="","",INDEX(SupLead,MATCH(C51,SupName,0))),""))))</f>
        <v/>
      </c>
      <c r="K51" s="20">
        <f>IF(A51="","",IF(F51="",DefSafety,F51))</f>
        <v/>
      </c>
      <c r="L51" s="24">
        <f>IF(A51="","",SUMPRODUCT(MAX((LSku=A51)*(LType="Count")*(LDate&lt;=AsOf)*LDate)))</f>
        <v/>
      </c>
      <c r="M51" s="17">
        <f>IF(A51="","",IF(L51&gt;0,SUMIFS(LQty,LSku,A51,LType,"Count",LDate,L51),0)+SUMIFS(LSigned,LSku,A51,LDate,"&gt;"&amp;L51,LDate,"&lt;="&amp;AsOf))</f>
        <v/>
      </c>
      <c r="N51" s="17">
        <f>IF(A51="","",SUMIFS(POut,PSku,A51))</f>
        <v/>
      </c>
      <c r="O51" s="17">
        <f>IF(A51="","",SUMIFS(LQty,LSku,A51,LType,"Sold",LDate,"&gt;"&amp;(AsOf-Win),LDate,"&lt;="&amp;AsOf))</f>
        <v/>
      </c>
      <c r="P51" s="20">
        <f>IF(A51="","",SUMPRODUCT(('Daily Stock'!$C$4:$BM$4&gt;AsOf-Win)*(((('Daily Stock'!B51:BL51)&gt;0)+(('Daily Stock'!C51:BM51)&gt;0))&gt;0)))</f>
        <v/>
      </c>
      <c r="Q51" s="18">
        <f>IF(A51="","",IF(P51&gt;0,O51/P51,0))</f>
        <v/>
      </c>
      <c r="R51" s="17">
        <f>IF(A51="","",ROUNDUP(ROUND(Q51*(N(J51)+K51),6),0))</f>
        <v/>
      </c>
      <c r="S51" s="17">
        <f>IF(A51="","",ROUNDUP(ROUND(Q51*(N(J51)+Review+K51),6),0))</f>
        <v/>
      </c>
      <c r="T51" s="17">
        <f>IF(A51="","",M51+N51)</f>
        <v/>
      </c>
      <c r="U51" s="25">
        <f>IF(A51="","",IF(Q51=0,"",MAX(0,M51)/Q51))</f>
        <v/>
      </c>
      <c r="V51" s="7">
        <f>IF(A51="","",IF(Q51=0,"",AsOf+INT(ROUND(MAX(0,M51)/Q51,6))))</f>
        <v/>
      </c>
      <c r="W51" s="7">
        <f>IF(A51="","",IF(Q51=0,"",AsOf+MAX(0,INT(ROUND((T51-R51)/Q51,6)))))</f>
        <v/>
      </c>
      <c r="X51" s="11">
        <f>IF(A51="","",IF(I51="No","Inactive",IF(J51="","Set lead time",IF(M51&lt;0,"Negative: recount",IF(M51=0,"Out of stock",IF(Q51=0,"No recent sales",IF(T51&lt;=R51,"Order now",IF(T51&lt;=R51+Q51*Review,"Order soon",IF(T51&gt;Q51*OverDays,"Overstock","OK")))))))))</f>
        <v/>
      </c>
      <c r="Y51" s="26">
        <f>IF(OR(X51="Order now",X51="Order soon",X51="Out of stock"),IF(S51-T51&lt;=0,0,MAX(N(H51),ROUNDUP(ROUND((S51-T51)/MAX(1,N(G51)),6),0)*MAX(1,N(G51)))),0)</f>
        <v/>
      </c>
      <c r="Z51" s="27">
        <f>Y51*N(D51)</f>
        <v/>
      </c>
      <c r="AA51" s="19">
        <f>IF(A51="",0,MAX(0,M51)*N(D51))</f>
        <v/>
      </c>
      <c r="AB51" s="27">
        <f>IF(A51="",0,IF(Q51=0,0,MAX(0,M51-Q51*OverDays)*N(D51)))</f>
        <v/>
      </c>
      <c r="AC51" s="28">
        <f>IF(A51="","",IF(Y51&gt;0,IF(W51="",AsOf,W51)+ROW()/100000,IF(X51="Out of stock",AsOf+ROW()/100000,"")))</f>
        <v/>
      </c>
      <c r="AD51" s="16">
        <f>IF(A51="","",IF(COUNTIF($A$6:$A$105,A51)&gt;1,"Duplicate SKU",IF(AND(C51&lt;&gt;"",ISNA(MATCH(C51,SupName,0))),"Supplier not on Suppliers sheet",IF(L51=0,"No count logged yet",""))))</f>
        <v/>
      </c>
    </row>
    <row r="52">
      <c r="A52" s="22" t="n"/>
      <c r="B52" s="22" t="n"/>
      <c r="C52" s="22" t="n"/>
      <c r="D52" s="23" t="n"/>
      <c r="E52" s="8" t="n"/>
      <c r="F52" s="8" t="n"/>
      <c r="G52" s="8" t="n"/>
      <c r="H52" s="8" t="n"/>
      <c r="I52" s="22" t="n"/>
      <c r="J52" s="20">
        <f>IF(A52="","",IF(E52&lt;&gt;"",E52,IF(C52="","",IF(ISNUMBER(MATCH(C52,SupName,0)),IF(INDEX(SupLead,MATCH(C52,SupName,0))="","",INDEX(SupLead,MATCH(C52,SupName,0))),""))))</f>
        <v/>
      </c>
      <c r="K52" s="20">
        <f>IF(A52="","",IF(F52="",DefSafety,F52))</f>
        <v/>
      </c>
      <c r="L52" s="24">
        <f>IF(A52="","",SUMPRODUCT(MAX((LSku=A52)*(LType="Count")*(LDate&lt;=AsOf)*LDate)))</f>
        <v/>
      </c>
      <c r="M52" s="17">
        <f>IF(A52="","",IF(L52&gt;0,SUMIFS(LQty,LSku,A52,LType,"Count",LDate,L52),0)+SUMIFS(LSigned,LSku,A52,LDate,"&gt;"&amp;L52,LDate,"&lt;="&amp;AsOf))</f>
        <v/>
      </c>
      <c r="N52" s="17">
        <f>IF(A52="","",SUMIFS(POut,PSku,A52))</f>
        <v/>
      </c>
      <c r="O52" s="17">
        <f>IF(A52="","",SUMIFS(LQty,LSku,A52,LType,"Sold",LDate,"&gt;"&amp;(AsOf-Win),LDate,"&lt;="&amp;AsOf))</f>
        <v/>
      </c>
      <c r="P52" s="20">
        <f>IF(A52="","",SUMPRODUCT(('Daily Stock'!$C$4:$BM$4&gt;AsOf-Win)*(((('Daily Stock'!B52:BL52)&gt;0)+(('Daily Stock'!C52:BM52)&gt;0))&gt;0)))</f>
        <v/>
      </c>
      <c r="Q52" s="18">
        <f>IF(A52="","",IF(P52&gt;0,O52/P52,0))</f>
        <v/>
      </c>
      <c r="R52" s="17">
        <f>IF(A52="","",ROUNDUP(ROUND(Q52*(N(J52)+K52),6),0))</f>
        <v/>
      </c>
      <c r="S52" s="17">
        <f>IF(A52="","",ROUNDUP(ROUND(Q52*(N(J52)+Review+K52),6),0))</f>
        <v/>
      </c>
      <c r="T52" s="17">
        <f>IF(A52="","",M52+N52)</f>
        <v/>
      </c>
      <c r="U52" s="25">
        <f>IF(A52="","",IF(Q52=0,"",MAX(0,M52)/Q52))</f>
        <v/>
      </c>
      <c r="V52" s="7">
        <f>IF(A52="","",IF(Q52=0,"",AsOf+INT(ROUND(MAX(0,M52)/Q52,6))))</f>
        <v/>
      </c>
      <c r="W52" s="7">
        <f>IF(A52="","",IF(Q52=0,"",AsOf+MAX(0,INT(ROUND((T52-R52)/Q52,6)))))</f>
        <v/>
      </c>
      <c r="X52" s="11">
        <f>IF(A52="","",IF(I52="No","Inactive",IF(J52="","Set lead time",IF(M52&lt;0,"Negative: recount",IF(M52=0,"Out of stock",IF(Q52=0,"No recent sales",IF(T52&lt;=R52,"Order now",IF(T52&lt;=R52+Q52*Review,"Order soon",IF(T52&gt;Q52*OverDays,"Overstock","OK")))))))))</f>
        <v/>
      </c>
      <c r="Y52" s="26">
        <f>IF(OR(X52="Order now",X52="Order soon",X52="Out of stock"),IF(S52-T52&lt;=0,0,MAX(N(H52),ROUNDUP(ROUND((S52-T52)/MAX(1,N(G52)),6),0)*MAX(1,N(G52)))),0)</f>
        <v/>
      </c>
      <c r="Z52" s="27">
        <f>Y52*N(D52)</f>
        <v/>
      </c>
      <c r="AA52" s="19">
        <f>IF(A52="",0,MAX(0,M52)*N(D52))</f>
        <v/>
      </c>
      <c r="AB52" s="27">
        <f>IF(A52="",0,IF(Q52=0,0,MAX(0,M52-Q52*OverDays)*N(D52)))</f>
        <v/>
      </c>
      <c r="AC52" s="28">
        <f>IF(A52="","",IF(Y52&gt;0,IF(W52="",AsOf,W52)+ROW()/100000,IF(X52="Out of stock",AsOf+ROW()/100000,"")))</f>
        <v/>
      </c>
      <c r="AD52" s="16">
        <f>IF(A52="","",IF(COUNTIF($A$6:$A$105,A52)&gt;1,"Duplicate SKU",IF(AND(C52&lt;&gt;"",ISNA(MATCH(C52,SupName,0))),"Supplier not on Suppliers sheet",IF(L52=0,"No count logged yet",""))))</f>
        <v/>
      </c>
    </row>
    <row r="53">
      <c r="A53" s="22" t="n"/>
      <c r="B53" s="22" t="n"/>
      <c r="C53" s="22" t="n"/>
      <c r="D53" s="23" t="n"/>
      <c r="E53" s="8" t="n"/>
      <c r="F53" s="8" t="n"/>
      <c r="G53" s="8" t="n"/>
      <c r="H53" s="8" t="n"/>
      <c r="I53" s="22" t="n"/>
      <c r="J53" s="20">
        <f>IF(A53="","",IF(E53&lt;&gt;"",E53,IF(C53="","",IF(ISNUMBER(MATCH(C53,SupName,0)),IF(INDEX(SupLead,MATCH(C53,SupName,0))="","",INDEX(SupLead,MATCH(C53,SupName,0))),""))))</f>
        <v/>
      </c>
      <c r="K53" s="20">
        <f>IF(A53="","",IF(F53="",DefSafety,F53))</f>
        <v/>
      </c>
      <c r="L53" s="24">
        <f>IF(A53="","",SUMPRODUCT(MAX((LSku=A53)*(LType="Count")*(LDate&lt;=AsOf)*LDate)))</f>
        <v/>
      </c>
      <c r="M53" s="17">
        <f>IF(A53="","",IF(L53&gt;0,SUMIFS(LQty,LSku,A53,LType,"Count",LDate,L53),0)+SUMIFS(LSigned,LSku,A53,LDate,"&gt;"&amp;L53,LDate,"&lt;="&amp;AsOf))</f>
        <v/>
      </c>
      <c r="N53" s="17">
        <f>IF(A53="","",SUMIFS(POut,PSku,A53))</f>
        <v/>
      </c>
      <c r="O53" s="17">
        <f>IF(A53="","",SUMIFS(LQty,LSku,A53,LType,"Sold",LDate,"&gt;"&amp;(AsOf-Win),LDate,"&lt;="&amp;AsOf))</f>
        <v/>
      </c>
      <c r="P53" s="20">
        <f>IF(A53="","",SUMPRODUCT(('Daily Stock'!$C$4:$BM$4&gt;AsOf-Win)*(((('Daily Stock'!B53:BL53)&gt;0)+(('Daily Stock'!C53:BM53)&gt;0))&gt;0)))</f>
        <v/>
      </c>
      <c r="Q53" s="18">
        <f>IF(A53="","",IF(P53&gt;0,O53/P53,0))</f>
        <v/>
      </c>
      <c r="R53" s="17">
        <f>IF(A53="","",ROUNDUP(ROUND(Q53*(N(J53)+K53),6),0))</f>
        <v/>
      </c>
      <c r="S53" s="17">
        <f>IF(A53="","",ROUNDUP(ROUND(Q53*(N(J53)+Review+K53),6),0))</f>
        <v/>
      </c>
      <c r="T53" s="17">
        <f>IF(A53="","",M53+N53)</f>
        <v/>
      </c>
      <c r="U53" s="25">
        <f>IF(A53="","",IF(Q53=0,"",MAX(0,M53)/Q53))</f>
        <v/>
      </c>
      <c r="V53" s="7">
        <f>IF(A53="","",IF(Q53=0,"",AsOf+INT(ROUND(MAX(0,M53)/Q53,6))))</f>
        <v/>
      </c>
      <c r="W53" s="7">
        <f>IF(A53="","",IF(Q53=0,"",AsOf+MAX(0,INT(ROUND((T53-R53)/Q53,6)))))</f>
        <v/>
      </c>
      <c r="X53" s="11">
        <f>IF(A53="","",IF(I53="No","Inactive",IF(J53="","Set lead time",IF(M53&lt;0,"Negative: recount",IF(M53=0,"Out of stock",IF(Q53=0,"No recent sales",IF(T53&lt;=R53,"Order now",IF(T53&lt;=R53+Q53*Review,"Order soon",IF(T53&gt;Q53*OverDays,"Overstock","OK")))))))))</f>
        <v/>
      </c>
      <c r="Y53" s="26">
        <f>IF(OR(X53="Order now",X53="Order soon",X53="Out of stock"),IF(S53-T53&lt;=0,0,MAX(N(H53),ROUNDUP(ROUND((S53-T53)/MAX(1,N(G53)),6),0)*MAX(1,N(G53)))),0)</f>
        <v/>
      </c>
      <c r="Z53" s="27">
        <f>Y53*N(D53)</f>
        <v/>
      </c>
      <c r="AA53" s="19">
        <f>IF(A53="",0,MAX(0,M53)*N(D53))</f>
        <v/>
      </c>
      <c r="AB53" s="27">
        <f>IF(A53="",0,IF(Q53=0,0,MAX(0,M53-Q53*OverDays)*N(D53)))</f>
        <v/>
      </c>
      <c r="AC53" s="28">
        <f>IF(A53="","",IF(Y53&gt;0,IF(W53="",AsOf,W53)+ROW()/100000,IF(X53="Out of stock",AsOf+ROW()/100000,"")))</f>
        <v/>
      </c>
      <c r="AD53" s="16">
        <f>IF(A53="","",IF(COUNTIF($A$6:$A$105,A53)&gt;1,"Duplicate SKU",IF(AND(C53&lt;&gt;"",ISNA(MATCH(C53,SupName,0))),"Supplier not on Suppliers sheet",IF(L53=0,"No count logged yet",""))))</f>
        <v/>
      </c>
    </row>
    <row r="54">
      <c r="A54" s="22" t="n"/>
      <c r="B54" s="22" t="n"/>
      <c r="C54" s="22" t="n"/>
      <c r="D54" s="23" t="n"/>
      <c r="E54" s="8" t="n"/>
      <c r="F54" s="8" t="n"/>
      <c r="G54" s="8" t="n"/>
      <c r="H54" s="8" t="n"/>
      <c r="I54" s="22" t="n"/>
      <c r="J54" s="20">
        <f>IF(A54="","",IF(E54&lt;&gt;"",E54,IF(C54="","",IF(ISNUMBER(MATCH(C54,SupName,0)),IF(INDEX(SupLead,MATCH(C54,SupName,0))="","",INDEX(SupLead,MATCH(C54,SupName,0))),""))))</f>
        <v/>
      </c>
      <c r="K54" s="20">
        <f>IF(A54="","",IF(F54="",DefSafety,F54))</f>
        <v/>
      </c>
      <c r="L54" s="24">
        <f>IF(A54="","",SUMPRODUCT(MAX((LSku=A54)*(LType="Count")*(LDate&lt;=AsOf)*LDate)))</f>
        <v/>
      </c>
      <c r="M54" s="17">
        <f>IF(A54="","",IF(L54&gt;0,SUMIFS(LQty,LSku,A54,LType,"Count",LDate,L54),0)+SUMIFS(LSigned,LSku,A54,LDate,"&gt;"&amp;L54,LDate,"&lt;="&amp;AsOf))</f>
        <v/>
      </c>
      <c r="N54" s="17">
        <f>IF(A54="","",SUMIFS(POut,PSku,A54))</f>
        <v/>
      </c>
      <c r="O54" s="17">
        <f>IF(A54="","",SUMIFS(LQty,LSku,A54,LType,"Sold",LDate,"&gt;"&amp;(AsOf-Win),LDate,"&lt;="&amp;AsOf))</f>
        <v/>
      </c>
      <c r="P54" s="20">
        <f>IF(A54="","",SUMPRODUCT(('Daily Stock'!$C$4:$BM$4&gt;AsOf-Win)*(((('Daily Stock'!B54:BL54)&gt;0)+(('Daily Stock'!C54:BM54)&gt;0))&gt;0)))</f>
        <v/>
      </c>
      <c r="Q54" s="18">
        <f>IF(A54="","",IF(P54&gt;0,O54/P54,0))</f>
        <v/>
      </c>
      <c r="R54" s="17">
        <f>IF(A54="","",ROUNDUP(ROUND(Q54*(N(J54)+K54),6),0))</f>
        <v/>
      </c>
      <c r="S54" s="17">
        <f>IF(A54="","",ROUNDUP(ROUND(Q54*(N(J54)+Review+K54),6),0))</f>
        <v/>
      </c>
      <c r="T54" s="17">
        <f>IF(A54="","",M54+N54)</f>
        <v/>
      </c>
      <c r="U54" s="25">
        <f>IF(A54="","",IF(Q54=0,"",MAX(0,M54)/Q54))</f>
        <v/>
      </c>
      <c r="V54" s="7">
        <f>IF(A54="","",IF(Q54=0,"",AsOf+INT(ROUND(MAX(0,M54)/Q54,6))))</f>
        <v/>
      </c>
      <c r="W54" s="7">
        <f>IF(A54="","",IF(Q54=0,"",AsOf+MAX(0,INT(ROUND((T54-R54)/Q54,6)))))</f>
        <v/>
      </c>
      <c r="X54" s="11">
        <f>IF(A54="","",IF(I54="No","Inactive",IF(J54="","Set lead time",IF(M54&lt;0,"Negative: recount",IF(M54=0,"Out of stock",IF(Q54=0,"No recent sales",IF(T54&lt;=R54,"Order now",IF(T54&lt;=R54+Q54*Review,"Order soon",IF(T54&gt;Q54*OverDays,"Overstock","OK")))))))))</f>
        <v/>
      </c>
      <c r="Y54" s="26">
        <f>IF(OR(X54="Order now",X54="Order soon",X54="Out of stock"),IF(S54-T54&lt;=0,0,MAX(N(H54),ROUNDUP(ROUND((S54-T54)/MAX(1,N(G54)),6),0)*MAX(1,N(G54)))),0)</f>
        <v/>
      </c>
      <c r="Z54" s="27">
        <f>Y54*N(D54)</f>
        <v/>
      </c>
      <c r="AA54" s="19">
        <f>IF(A54="",0,MAX(0,M54)*N(D54))</f>
        <v/>
      </c>
      <c r="AB54" s="27">
        <f>IF(A54="",0,IF(Q54=0,0,MAX(0,M54-Q54*OverDays)*N(D54)))</f>
        <v/>
      </c>
      <c r="AC54" s="28">
        <f>IF(A54="","",IF(Y54&gt;0,IF(W54="",AsOf,W54)+ROW()/100000,IF(X54="Out of stock",AsOf+ROW()/100000,"")))</f>
        <v/>
      </c>
      <c r="AD54" s="16">
        <f>IF(A54="","",IF(COUNTIF($A$6:$A$105,A54)&gt;1,"Duplicate SKU",IF(AND(C54&lt;&gt;"",ISNA(MATCH(C54,SupName,0))),"Supplier not on Suppliers sheet",IF(L54=0,"No count logged yet",""))))</f>
        <v/>
      </c>
    </row>
    <row r="55">
      <c r="A55" s="22" t="n"/>
      <c r="B55" s="22" t="n"/>
      <c r="C55" s="22" t="n"/>
      <c r="D55" s="23" t="n"/>
      <c r="E55" s="8" t="n"/>
      <c r="F55" s="8" t="n"/>
      <c r="G55" s="8" t="n"/>
      <c r="H55" s="8" t="n"/>
      <c r="I55" s="22" t="n"/>
      <c r="J55" s="20">
        <f>IF(A55="","",IF(E55&lt;&gt;"",E55,IF(C55="","",IF(ISNUMBER(MATCH(C55,SupName,0)),IF(INDEX(SupLead,MATCH(C55,SupName,0))="","",INDEX(SupLead,MATCH(C55,SupName,0))),""))))</f>
        <v/>
      </c>
      <c r="K55" s="20">
        <f>IF(A55="","",IF(F55="",DefSafety,F55))</f>
        <v/>
      </c>
      <c r="L55" s="24">
        <f>IF(A55="","",SUMPRODUCT(MAX((LSku=A55)*(LType="Count")*(LDate&lt;=AsOf)*LDate)))</f>
        <v/>
      </c>
      <c r="M55" s="17">
        <f>IF(A55="","",IF(L55&gt;0,SUMIFS(LQty,LSku,A55,LType,"Count",LDate,L55),0)+SUMIFS(LSigned,LSku,A55,LDate,"&gt;"&amp;L55,LDate,"&lt;="&amp;AsOf))</f>
        <v/>
      </c>
      <c r="N55" s="17">
        <f>IF(A55="","",SUMIFS(POut,PSku,A55))</f>
        <v/>
      </c>
      <c r="O55" s="17">
        <f>IF(A55="","",SUMIFS(LQty,LSku,A55,LType,"Sold",LDate,"&gt;"&amp;(AsOf-Win),LDate,"&lt;="&amp;AsOf))</f>
        <v/>
      </c>
      <c r="P55" s="20">
        <f>IF(A55="","",SUMPRODUCT(('Daily Stock'!$C$4:$BM$4&gt;AsOf-Win)*(((('Daily Stock'!B55:BL55)&gt;0)+(('Daily Stock'!C55:BM55)&gt;0))&gt;0)))</f>
        <v/>
      </c>
      <c r="Q55" s="18">
        <f>IF(A55="","",IF(P55&gt;0,O55/P55,0))</f>
        <v/>
      </c>
      <c r="R55" s="17">
        <f>IF(A55="","",ROUNDUP(ROUND(Q55*(N(J55)+K55),6),0))</f>
        <v/>
      </c>
      <c r="S55" s="17">
        <f>IF(A55="","",ROUNDUP(ROUND(Q55*(N(J55)+Review+K55),6),0))</f>
        <v/>
      </c>
      <c r="T55" s="17">
        <f>IF(A55="","",M55+N55)</f>
        <v/>
      </c>
      <c r="U55" s="25">
        <f>IF(A55="","",IF(Q55=0,"",MAX(0,M55)/Q55))</f>
        <v/>
      </c>
      <c r="V55" s="7">
        <f>IF(A55="","",IF(Q55=0,"",AsOf+INT(ROUND(MAX(0,M55)/Q55,6))))</f>
        <v/>
      </c>
      <c r="W55" s="7">
        <f>IF(A55="","",IF(Q55=0,"",AsOf+MAX(0,INT(ROUND((T55-R55)/Q55,6)))))</f>
        <v/>
      </c>
      <c r="X55" s="11">
        <f>IF(A55="","",IF(I55="No","Inactive",IF(J55="","Set lead time",IF(M55&lt;0,"Negative: recount",IF(M55=0,"Out of stock",IF(Q55=0,"No recent sales",IF(T55&lt;=R55,"Order now",IF(T55&lt;=R55+Q55*Review,"Order soon",IF(T55&gt;Q55*OverDays,"Overstock","OK")))))))))</f>
        <v/>
      </c>
      <c r="Y55" s="26">
        <f>IF(OR(X55="Order now",X55="Order soon",X55="Out of stock"),IF(S55-T55&lt;=0,0,MAX(N(H55),ROUNDUP(ROUND((S55-T55)/MAX(1,N(G55)),6),0)*MAX(1,N(G55)))),0)</f>
        <v/>
      </c>
      <c r="Z55" s="27">
        <f>Y55*N(D55)</f>
        <v/>
      </c>
      <c r="AA55" s="19">
        <f>IF(A55="",0,MAX(0,M55)*N(D55))</f>
        <v/>
      </c>
      <c r="AB55" s="27">
        <f>IF(A55="",0,IF(Q55=0,0,MAX(0,M55-Q55*OverDays)*N(D55)))</f>
        <v/>
      </c>
      <c r="AC55" s="28">
        <f>IF(A55="","",IF(Y55&gt;0,IF(W55="",AsOf,W55)+ROW()/100000,IF(X55="Out of stock",AsOf+ROW()/100000,"")))</f>
        <v/>
      </c>
      <c r="AD55" s="16">
        <f>IF(A55="","",IF(COUNTIF($A$6:$A$105,A55)&gt;1,"Duplicate SKU",IF(AND(C55&lt;&gt;"",ISNA(MATCH(C55,SupName,0))),"Supplier not on Suppliers sheet",IF(L55=0,"No count logged yet",""))))</f>
        <v/>
      </c>
    </row>
    <row r="56">
      <c r="A56" s="22" t="n"/>
      <c r="B56" s="22" t="n"/>
      <c r="C56" s="22" t="n"/>
      <c r="D56" s="23" t="n"/>
      <c r="E56" s="8" t="n"/>
      <c r="F56" s="8" t="n"/>
      <c r="G56" s="8" t="n"/>
      <c r="H56" s="8" t="n"/>
      <c r="I56" s="22" t="n"/>
      <c r="J56" s="20">
        <f>IF(A56="","",IF(E56&lt;&gt;"",E56,IF(C56="","",IF(ISNUMBER(MATCH(C56,SupName,0)),IF(INDEX(SupLead,MATCH(C56,SupName,0))="","",INDEX(SupLead,MATCH(C56,SupName,0))),""))))</f>
        <v/>
      </c>
      <c r="K56" s="20">
        <f>IF(A56="","",IF(F56="",DefSafety,F56))</f>
        <v/>
      </c>
      <c r="L56" s="24">
        <f>IF(A56="","",SUMPRODUCT(MAX((LSku=A56)*(LType="Count")*(LDate&lt;=AsOf)*LDate)))</f>
        <v/>
      </c>
      <c r="M56" s="17">
        <f>IF(A56="","",IF(L56&gt;0,SUMIFS(LQty,LSku,A56,LType,"Count",LDate,L56),0)+SUMIFS(LSigned,LSku,A56,LDate,"&gt;"&amp;L56,LDate,"&lt;="&amp;AsOf))</f>
        <v/>
      </c>
      <c r="N56" s="17">
        <f>IF(A56="","",SUMIFS(POut,PSku,A56))</f>
        <v/>
      </c>
      <c r="O56" s="17">
        <f>IF(A56="","",SUMIFS(LQty,LSku,A56,LType,"Sold",LDate,"&gt;"&amp;(AsOf-Win),LDate,"&lt;="&amp;AsOf))</f>
        <v/>
      </c>
      <c r="P56" s="20">
        <f>IF(A56="","",SUMPRODUCT(('Daily Stock'!$C$4:$BM$4&gt;AsOf-Win)*(((('Daily Stock'!B56:BL56)&gt;0)+(('Daily Stock'!C56:BM56)&gt;0))&gt;0)))</f>
        <v/>
      </c>
      <c r="Q56" s="18">
        <f>IF(A56="","",IF(P56&gt;0,O56/P56,0))</f>
        <v/>
      </c>
      <c r="R56" s="17">
        <f>IF(A56="","",ROUNDUP(ROUND(Q56*(N(J56)+K56),6),0))</f>
        <v/>
      </c>
      <c r="S56" s="17">
        <f>IF(A56="","",ROUNDUP(ROUND(Q56*(N(J56)+Review+K56),6),0))</f>
        <v/>
      </c>
      <c r="T56" s="17">
        <f>IF(A56="","",M56+N56)</f>
        <v/>
      </c>
      <c r="U56" s="25">
        <f>IF(A56="","",IF(Q56=0,"",MAX(0,M56)/Q56))</f>
        <v/>
      </c>
      <c r="V56" s="7">
        <f>IF(A56="","",IF(Q56=0,"",AsOf+INT(ROUND(MAX(0,M56)/Q56,6))))</f>
        <v/>
      </c>
      <c r="W56" s="7">
        <f>IF(A56="","",IF(Q56=0,"",AsOf+MAX(0,INT(ROUND((T56-R56)/Q56,6)))))</f>
        <v/>
      </c>
      <c r="X56" s="11">
        <f>IF(A56="","",IF(I56="No","Inactive",IF(J56="","Set lead time",IF(M56&lt;0,"Negative: recount",IF(M56=0,"Out of stock",IF(Q56=0,"No recent sales",IF(T56&lt;=R56,"Order now",IF(T56&lt;=R56+Q56*Review,"Order soon",IF(T56&gt;Q56*OverDays,"Overstock","OK")))))))))</f>
        <v/>
      </c>
      <c r="Y56" s="26">
        <f>IF(OR(X56="Order now",X56="Order soon",X56="Out of stock"),IF(S56-T56&lt;=0,0,MAX(N(H56),ROUNDUP(ROUND((S56-T56)/MAX(1,N(G56)),6),0)*MAX(1,N(G56)))),0)</f>
        <v/>
      </c>
      <c r="Z56" s="27">
        <f>Y56*N(D56)</f>
        <v/>
      </c>
      <c r="AA56" s="19">
        <f>IF(A56="",0,MAX(0,M56)*N(D56))</f>
        <v/>
      </c>
      <c r="AB56" s="27">
        <f>IF(A56="",0,IF(Q56=0,0,MAX(0,M56-Q56*OverDays)*N(D56)))</f>
        <v/>
      </c>
      <c r="AC56" s="28">
        <f>IF(A56="","",IF(Y56&gt;0,IF(W56="",AsOf,W56)+ROW()/100000,IF(X56="Out of stock",AsOf+ROW()/100000,"")))</f>
        <v/>
      </c>
      <c r="AD56" s="16">
        <f>IF(A56="","",IF(COUNTIF($A$6:$A$105,A56)&gt;1,"Duplicate SKU",IF(AND(C56&lt;&gt;"",ISNA(MATCH(C56,SupName,0))),"Supplier not on Suppliers sheet",IF(L56=0,"No count logged yet",""))))</f>
        <v/>
      </c>
    </row>
    <row r="57">
      <c r="A57" s="22" t="n"/>
      <c r="B57" s="22" t="n"/>
      <c r="C57" s="22" t="n"/>
      <c r="D57" s="23" t="n"/>
      <c r="E57" s="8" t="n"/>
      <c r="F57" s="8" t="n"/>
      <c r="G57" s="8" t="n"/>
      <c r="H57" s="8" t="n"/>
      <c r="I57" s="22" t="n"/>
      <c r="J57" s="20">
        <f>IF(A57="","",IF(E57&lt;&gt;"",E57,IF(C57="","",IF(ISNUMBER(MATCH(C57,SupName,0)),IF(INDEX(SupLead,MATCH(C57,SupName,0))="","",INDEX(SupLead,MATCH(C57,SupName,0))),""))))</f>
        <v/>
      </c>
      <c r="K57" s="20">
        <f>IF(A57="","",IF(F57="",DefSafety,F57))</f>
        <v/>
      </c>
      <c r="L57" s="24">
        <f>IF(A57="","",SUMPRODUCT(MAX((LSku=A57)*(LType="Count")*(LDate&lt;=AsOf)*LDate)))</f>
        <v/>
      </c>
      <c r="M57" s="17">
        <f>IF(A57="","",IF(L57&gt;0,SUMIFS(LQty,LSku,A57,LType,"Count",LDate,L57),0)+SUMIFS(LSigned,LSku,A57,LDate,"&gt;"&amp;L57,LDate,"&lt;="&amp;AsOf))</f>
        <v/>
      </c>
      <c r="N57" s="17">
        <f>IF(A57="","",SUMIFS(POut,PSku,A57))</f>
        <v/>
      </c>
      <c r="O57" s="17">
        <f>IF(A57="","",SUMIFS(LQty,LSku,A57,LType,"Sold",LDate,"&gt;"&amp;(AsOf-Win),LDate,"&lt;="&amp;AsOf))</f>
        <v/>
      </c>
      <c r="P57" s="20">
        <f>IF(A57="","",SUMPRODUCT(('Daily Stock'!$C$4:$BM$4&gt;AsOf-Win)*(((('Daily Stock'!B57:BL57)&gt;0)+(('Daily Stock'!C57:BM57)&gt;0))&gt;0)))</f>
        <v/>
      </c>
      <c r="Q57" s="18">
        <f>IF(A57="","",IF(P57&gt;0,O57/P57,0))</f>
        <v/>
      </c>
      <c r="R57" s="17">
        <f>IF(A57="","",ROUNDUP(ROUND(Q57*(N(J57)+K57),6),0))</f>
        <v/>
      </c>
      <c r="S57" s="17">
        <f>IF(A57="","",ROUNDUP(ROUND(Q57*(N(J57)+Review+K57),6),0))</f>
        <v/>
      </c>
      <c r="T57" s="17">
        <f>IF(A57="","",M57+N57)</f>
        <v/>
      </c>
      <c r="U57" s="25">
        <f>IF(A57="","",IF(Q57=0,"",MAX(0,M57)/Q57))</f>
        <v/>
      </c>
      <c r="V57" s="7">
        <f>IF(A57="","",IF(Q57=0,"",AsOf+INT(ROUND(MAX(0,M57)/Q57,6))))</f>
        <v/>
      </c>
      <c r="W57" s="7">
        <f>IF(A57="","",IF(Q57=0,"",AsOf+MAX(0,INT(ROUND((T57-R57)/Q57,6)))))</f>
        <v/>
      </c>
      <c r="X57" s="11">
        <f>IF(A57="","",IF(I57="No","Inactive",IF(J57="","Set lead time",IF(M57&lt;0,"Negative: recount",IF(M57=0,"Out of stock",IF(Q57=0,"No recent sales",IF(T57&lt;=R57,"Order now",IF(T57&lt;=R57+Q57*Review,"Order soon",IF(T57&gt;Q57*OverDays,"Overstock","OK")))))))))</f>
        <v/>
      </c>
      <c r="Y57" s="26">
        <f>IF(OR(X57="Order now",X57="Order soon",X57="Out of stock"),IF(S57-T57&lt;=0,0,MAX(N(H57),ROUNDUP(ROUND((S57-T57)/MAX(1,N(G57)),6),0)*MAX(1,N(G57)))),0)</f>
        <v/>
      </c>
      <c r="Z57" s="27">
        <f>Y57*N(D57)</f>
        <v/>
      </c>
      <c r="AA57" s="19">
        <f>IF(A57="",0,MAX(0,M57)*N(D57))</f>
        <v/>
      </c>
      <c r="AB57" s="27">
        <f>IF(A57="",0,IF(Q57=0,0,MAX(0,M57-Q57*OverDays)*N(D57)))</f>
        <v/>
      </c>
      <c r="AC57" s="28">
        <f>IF(A57="","",IF(Y57&gt;0,IF(W57="",AsOf,W57)+ROW()/100000,IF(X57="Out of stock",AsOf+ROW()/100000,"")))</f>
        <v/>
      </c>
      <c r="AD57" s="16">
        <f>IF(A57="","",IF(COUNTIF($A$6:$A$105,A57)&gt;1,"Duplicate SKU",IF(AND(C57&lt;&gt;"",ISNA(MATCH(C57,SupName,0))),"Supplier not on Suppliers sheet",IF(L57=0,"No count logged yet",""))))</f>
        <v/>
      </c>
    </row>
    <row r="58">
      <c r="A58" s="22" t="n"/>
      <c r="B58" s="22" t="n"/>
      <c r="C58" s="22" t="n"/>
      <c r="D58" s="23" t="n"/>
      <c r="E58" s="8" t="n"/>
      <c r="F58" s="8" t="n"/>
      <c r="G58" s="8" t="n"/>
      <c r="H58" s="8" t="n"/>
      <c r="I58" s="22" t="n"/>
      <c r="J58" s="20">
        <f>IF(A58="","",IF(E58&lt;&gt;"",E58,IF(C58="","",IF(ISNUMBER(MATCH(C58,SupName,0)),IF(INDEX(SupLead,MATCH(C58,SupName,0))="","",INDEX(SupLead,MATCH(C58,SupName,0))),""))))</f>
        <v/>
      </c>
      <c r="K58" s="20">
        <f>IF(A58="","",IF(F58="",DefSafety,F58))</f>
        <v/>
      </c>
      <c r="L58" s="24">
        <f>IF(A58="","",SUMPRODUCT(MAX((LSku=A58)*(LType="Count")*(LDate&lt;=AsOf)*LDate)))</f>
        <v/>
      </c>
      <c r="M58" s="17">
        <f>IF(A58="","",IF(L58&gt;0,SUMIFS(LQty,LSku,A58,LType,"Count",LDate,L58),0)+SUMIFS(LSigned,LSku,A58,LDate,"&gt;"&amp;L58,LDate,"&lt;="&amp;AsOf))</f>
        <v/>
      </c>
      <c r="N58" s="17">
        <f>IF(A58="","",SUMIFS(POut,PSku,A58))</f>
        <v/>
      </c>
      <c r="O58" s="17">
        <f>IF(A58="","",SUMIFS(LQty,LSku,A58,LType,"Sold",LDate,"&gt;"&amp;(AsOf-Win),LDate,"&lt;="&amp;AsOf))</f>
        <v/>
      </c>
      <c r="P58" s="20">
        <f>IF(A58="","",SUMPRODUCT(('Daily Stock'!$C$4:$BM$4&gt;AsOf-Win)*(((('Daily Stock'!B58:BL58)&gt;0)+(('Daily Stock'!C58:BM58)&gt;0))&gt;0)))</f>
        <v/>
      </c>
      <c r="Q58" s="18">
        <f>IF(A58="","",IF(P58&gt;0,O58/P58,0))</f>
        <v/>
      </c>
      <c r="R58" s="17">
        <f>IF(A58="","",ROUNDUP(ROUND(Q58*(N(J58)+K58),6),0))</f>
        <v/>
      </c>
      <c r="S58" s="17">
        <f>IF(A58="","",ROUNDUP(ROUND(Q58*(N(J58)+Review+K58),6),0))</f>
        <v/>
      </c>
      <c r="T58" s="17">
        <f>IF(A58="","",M58+N58)</f>
        <v/>
      </c>
      <c r="U58" s="25">
        <f>IF(A58="","",IF(Q58=0,"",MAX(0,M58)/Q58))</f>
        <v/>
      </c>
      <c r="V58" s="7">
        <f>IF(A58="","",IF(Q58=0,"",AsOf+INT(ROUND(MAX(0,M58)/Q58,6))))</f>
        <v/>
      </c>
      <c r="W58" s="7">
        <f>IF(A58="","",IF(Q58=0,"",AsOf+MAX(0,INT(ROUND((T58-R58)/Q58,6)))))</f>
        <v/>
      </c>
      <c r="X58" s="11">
        <f>IF(A58="","",IF(I58="No","Inactive",IF(J58="","Set lead time",IF(M58&lt;0,"Negative: recount",IF(M58=0,"Out of stock",IF(Q58=0,"No recent sales",IF(T58&lt;=R58,"Order now",IF(T58&lt;=R58+Q58*Review,"Order soon",IF(T58&gt;Q58*OverDays,"Overstock","OK")))))))))</f>
        <v/>
      </c>
      <c r="Y58" s="26">
        <f>IF(OR(X58="Order now",X58="Order soon",X58="Out of stock"),IF(S58-T58&lt;=0,0,MAX(N(H58),ROUNDUP(ROUND((S58-T58)/MAX(1,N(G58)),6),0)*MAX(1,N(G58)))),0)</f>
        <v/>
      </c>
      <c r="Z58" s="27">
        <f>Y58*N(D58)</f>
        <v/>
      </c>
      <c r="AA58" s="19">
        <f>IF(A58="",0,MAX(0,M58)*N(D58))</f>
        <v/>
      </c>
      <c r="AB58" s="27">
        <f>IF(A58="",0,IF(Q58=0,0,MAX(0,M58-Q58*OverDays)*N(D58)))</f>
        <v/>
      </c>
      <c r="AC58" s="28">
        <f>IF(A58="","",IF(Y58&gt;0,IF(W58="",AsOf,W58)+ROW()/100000,IF(X58="Out of stock",AsOf+ROW()/100000,"")))</f>
        <v/>
      </c>
      <c r="AD58" s="16">
        <f>IF(A58="","",IF(COUNTIF($A$6:$A$105,A58)&gt;1,"Duplicate SKU",IF(AND(C58&lt;&gt;"",ISNA(MATCH(C58,SupName,0))),"Supplier not on Suppliers sheet",IF(L58=0,"No count logged yet",""))))</f>
        <v/>
      </c>
    </row>
    <row r="59">
      <c r="A59" s="22" t="n"/>
      <c r="B59" s="22" t="n"/>
      <c r="C59" s="22" t="n"/>
      <c r="D59" s="23" t="n"/>
      <c r="E59" s="8" t="n"/>
      <c r="F59" s="8" t="n"/>
      <c r="G59" s="8" t="n"/>
      <c r="H59" s="8" t="n"/>
      <c r="I59" s="22" t="n"/>
      <c r="J59" s="20">
        <f>IF(A59="","",IF(E59&lt;&gt;"",E59,IF(C59="","",IF(ISNUMBER(MATCH(C59,SupName,0)),IF(INDEX(SupLead,MATCH(C59,SupName,0))="","",INDEX(SupLead,MATCH(C59,SupName,0))),""))))</f>
        <v/>
      </c>
      <c r="K59" s="20">
        <f>IF(A59="","",IF(F59="",DefSafety,F59))</f>
        <v/>
      </c>
      <c r="L59" s="24">
        <f>IF(A59="","",SUMPRODUCT(MAX((LSku=A59)*(LType="Count")*(LDate&lt;=AsOf)*LDate)))</f>
        <v/>
      </c>
      <c r="M59" s="17">
        <f>IF(A59="","",IF(L59&gt;0,SUMIFS(LQty,LSku,A59,LType,"Count",LDate,L59),0)+SUMIFS(LSigned,LSku,A59,LDate,"&gt;"&amp;L59,LDate,"&lt;="&amp;AsOf))</f>
        <v/>
      </c>
      <c r="N59" s="17">
        <f>IF(A59="","",SUMIFS(POut,PSku,A59))</f>
        <v/>
      </c>
      <c r="O59" s="17">
        <f>IF(A59="","",SUMIFS(LQty,LSku,A59,LType,"Sold",LDate,"&gt;"&amp;(AsOf-Win),LDate,"&lt;="&amp;AsOf))</f>
        <v/>
      </c>
      <c r="P59" s="20">
        <f>IF(A59="","",SUMPRODUCT(('Daily Stock'!$C$4:$BM$4&gt;AsOf-Win)*(((('Daily Stock'!B59:BL59)&gt;0)+(('Daily Stock'!C59:BM59)&gt;0))&gt;0)))</f>
        <v/>
      </c>
      <c r="Q59" s="18">
        <f>IF(A59="","",IF(P59&gt;0,O59/P59,0))</f>
        <v/>
      </c>
      <c r="R59" s="17">
        <f>IF(A59="","",ROUNDUP(ROUND(Q59*(N(J59)+K59),6),0))</f>
        <v/>
      </c>
      <c r="S59" s="17">
        <f>IF(A59="","",ROUNDUP(ROUND(Q59*(N(J59)+Review+K59),6),0))</f>
        <v/>
      </c>
      <c r="T59" s="17">
        <f>IF(A59="","",M59+N59)</f>
        <v/>
      </c>
      <c r="U59" s="25">
        <f>IF(A59="","",IF(Q59=0,"",MAX(0,M59)/Q59))</f>
        <v/>
      </c>
      <c r="V59" s="7">
        <f>IF(A59="","",IF(Q59=0,"",AsOf+INT(ROUND(MAX(0,M59)/Q59,6))))</f>
        <v/>
      </c>
      <c r="W59" s="7">
        <f>IF(A59="","",IF(Q59=0,"",AsOf+MAX(0,INT(ROUND((T59-R59)/Q59,6)))))</f>
        <v/>
      </c>
      <c r="X59" s="11">
        <f>IF(A59="","",IF(I59="No","Inactive",IF(J59="","Set lead time",IF(M59&lt;0,"Negative: recount",IF(M59=0,"Out of stock",IF(Q59=0,"No recent sales",IF(T59&lt;=R59,"Order now",IF(T59&lt;=R59+Q59*Review,"Order soon",IF(T59&gt;Q59*OverDays,"Overstock","OK")))))))))</f>
        <v/>
      </c>
      <c r="Y59" s="26">
        <f>IF(OR(X59="Order now",X59="Order soon",X59="Out of stock"),IF(S59-T59&lt;=0,0,MAX(N(H59),ROUNDUP(ROUND((S59-T59)/MAX(1,N(G59)),6),0)*MAX(1,N(G59)))),0)</f>
        <v/>
      </c>
      <c r="Z59" s="27">
        <f>Y59*N(D59)</f>
        <v/>
      </c>
      <c r="AA59" s="19">
        <f>IF(A59="",0,MAX(0,M59)*N(D59))</f>
        <v/>
      </c>
      <c r="AB59" s="27">
        <f>IF(A59="",0,IF(Q59=0,0,MAX(0,M59-Q59*OverDays)*N(D59)))</f>
        <v/>
      </c>
      <c r="AC59" s="28">
        <f>IF(A59="","",IF(Y59&gt;0,IF(W59="",AsOf,W59)+ROW()/100000,IF(X59="Out of stock",AsOf+ROW()/100000,"")))</f>
        <v/>
      </c>
      <c r="AD59" s="16">
        <f>IF(A59="","",IF(COUNTIF($A$6:$A$105,A59)&gt;1,"Duplicate SKU",IF(AND(C59&lt;&gt;"",ISNA(MATCH(C59,SupName,0))),"Supplier not on Suppliers sheet",IF(L59=0,"No count logged yet",""))))</f>
        <v/>
      </c>
    </row>
    <row r="60">
      <c r="A60" s="22" t="n"/>
      <c r="B60" s="22" t="n"/>
      <c r="C60" s="22" t="n"/>
      <c r="D60" s="23" t="n"/>
      <c r="E60" s="8" t="n"/>
      <c r="F60" s="8" t="n"/>
      <c r="G60" s="8" t="n"/>
      <c r="H60" s="8" t="n"/>
      <c r="I60" s="22" t="n"/>
      <c r="J60" s="20">
        <f>IF(A60="","",IF(E60&lt;&gt;"",E60,IF(C60="","",IF(ISNUMBER(MATCH(C60,SupName,0)),IF(INDEX(SupLead,MATCH(C60,SupName,0))="","",INDEX(SupLead,MATCH(C60,SupName,0))),""))))</f>
        <v/>
      </c>
      <c r="K60" s="20">
        <f>IF(A60="","",IF(F60="",DefSafety,F60))</f>
        <v/>
      </c>
      <c r="L60" s="24">
        <f>IF(A60="","",SUMPRODUCT(MAX((LSku=A60)*(LType="Count")*(LDate&lt;=AsOf)*LDate)))</f>
        <v/>
      </c>
      <c r="M60" s="17">
        <f>IF(A60="","",IF(L60&gt;0,SUMIFS(LQty,LSku,A60,LType,"Count",LDate,L60),0)+SUMIFS(LSigned,LSku,A60,LDate,"&gt;"&amp;L60,LDate,"&lt;="&amp;AsOf))</f>
        <v/>
      </c>
      <c r="N60" s="17">
        <f>IF(A60="","",SUMIFS(POut,PSku,A60))</f>
        <v/>
      </c>
      <c r="O60" s="17">
        <f>IF(A60="","",SUMIFS(LQty,LSku,A60,LType,"Sold",LDate,"&gt;"&amp;(AsOf-Win),LDate,"&lt;="&amp;AsOf))</f>
        <v/>
      </c>
      <c r="P60" s="20">
        <f>IF(A60="","",SUMPRODUCT(('Daily Stock'!$C$4:$BM$4&gt;AsOf-Win)*(((('Daily Stock'!B60:BL60)&gt;0)+(('Daily Stock'!C60:BM60)&gt;0))&gt;0)))</f>
        <v/>
      </c>
      <c r="Q60" s="18">
        <f>IF(A60="","",IF(P60&gt;0,O60/P60,0))</f>
        <v/>
      </c>
      <c r="R60" s="17">
        <f>IF(A60="","",ROUNDUP(ROUND(Q60*(N(J60)+K60),6),0))</f>
        <v/>
      </c>
      <c r="S60" s="17">
        <f>IF(A60="","",ROUNDUP(ROUND(Q60*(N(J60)+Review+K60),6),0))</f>
        <v/>
      </c>
      <c r="T60" s="17">
        <f>IF(A60="","",M60+N60)</f>
        <v/>
      </c>
      <c r="U60" s="25">
        <f>IF(A60="","",IF(Q60=0,"",MAX(0,M60)/Q60))</f>
        <v/>
      </c>
      <c r="V60" s="7">
        <f>IF(A60="","",IF(Q60=0,"",AsOf+INT(ROUND(MAX(0,M60)/Q60,6))))</f>
        <v/>
      </c>
      <c r="W60" s="7">
        <f>IF(A60="","",IF(Q60=0,"",AsOf+MAX(0,INT(ROUND((T60-R60)/Q60,6)))))</f>
        <v/>
      </c>
      <c r="X60" s="11">
        <f>IF(A60="","",IF(I60="No","Inactive",IF(J60="","Set lead time",IF(M60&lt;0,"Negative: recount",IF(M60=0,"Out of stock",IF(Q60=0,"No recent sales",IF(T60&lt;=R60,"Order now",IF(T60&lt;=R60+Q60*Review,"Order soon",IF(T60&gt;Q60*OverDays,"Overstock","OK")))))))))</f>
        <v/>
      </c>
      <c r="Y60" s="26">
        <f>IF(OR(X60="Order now",X60="Order soon",X60="Out of stock"),IF(S60-T60&lt;=0,0,MAX(N(H60),ROUNDUP(ROUND((S60-T60)/MAX(1,N(G60)),6),0)*MAX(1,N(G60)))),0)</f>
        <v/>
      </c>
      <c r="Z60" s="27">
        <f>Y60*N(D60)</f>
        <v/>
      </c>
      <c r="AA60" s="19">
        <f>IF(A60="",0,MAX(0,M60)*N(D60))</f>
        <v/>
      </c>
      <c r="AB60" s="27">
        <f>IF(A60="",0,IF(Q60=0,0,MAX(0,M60-Q60*OverDays)*N(D60)))</f>
        <v/>
      </c>
      <c r="AC60" s="28">
        <f>IF(A60="","",IF(Y60&gt;0,IF(W60="",AsOf,W60)+ROW()/100000,IF(X60="Out of stock",AsOf+ROW()/100000,"")))</f>
        <v/>
      </c>
      <c r="AD60" s="16">
        <f>IF(A60="","",IF(COUNTIF($A$6:$A$105,A60)&gt;1,"Duplicate SKU",IF(AND(C60&lt;&gt;"",ISNA(MATCH(C60,SupName,0))),"Supplier not on Suppliers sheet",IF(L60=0,"No count logged yet",""))))</f>
        <v/>
      </c>
    </row>
    <row r="61">
      <c r="A61" s="22" t="n"/>
      <c r="B61" s="22" t="n"/>
      <c r="C61" s="22" t="n"/>
      <c r="D61" s="23" t="n"/>
      <c r="E61" s="8" t="n"/>
      <c r="F61" s="8" t="n"/>
      <c r="G61" s="8" t="n"/>
      <c r="H61" s="8" t="n"/>
      <c r="I61" s="22" t="n"/>
      <c r="J61" s="20">
        <f>IF(A61="","",IF(E61&lt;&gt;"",E61,IF(C61="","",IF(ISNUMBER(MATCH(C61,SupName,0)),IF(INDEX(SupLead,MATCH(C61,SupName,0))="","",INDEX(SupLead,MATCH(C61,SupName,0))),""))))</f>
        <v/>
      </c>
      <c r="K61" s="20">
        <f>IF(A61="","",IF(F61="",DefSafety,F61))</f>
        <v/>
      </c>
      <c r="L61" s="24">
        <f>IF(A61="","",SUMPRODUCT(MAX((LSku=A61)*(LType="Count")*(LDate&lt;=AsOf)*LDate)))</f>
        <v/>
      </c>
      <c r="M61" s="17">
        <f>IF(A61="","",IF(L61&gt;0,SUMIFS(LQty,LSku,A61,LType,"Count",LDate,L61),0)+SUMIFS(LSigned,LSku,A61,LDate,"&gt;"&amp;L61,LDate,"&lt;="&amp;AsOf))</f>
        <v/>
      </c>
      <c r="N61" s="17">
        <f>IF(A61="","",SUMIFS(POut,PSku,A61))</f>
        <v/>
      </c>
      <c r="O61" s="17">
        <f>IF(A61="","",SUMIFS(LQty,LSku,A61,LType,"Sold",LDate,"&gt;"&amp;(AsOf-Win),LDate,"&lt;="&amp;AsOf))</f>
        <v/>
      </c>
      <c r="P61" s="20">
        <f>IF(A61="","",SUMPRODUCT(('Daily Stock'!$C$4:$BM$4&gt;AsOf-Win)*(((('Daily Stock'!B61:BL61)&gt;0)+(('Daily Stock'!C61:BM61)&gt;0))&gt;0)))</f>
        <v/>
      </c>
      <c r="Q61" s="18">
        <f>IF(A61="","",IF(P61&gt;0,O61/P61,0))</f>
        <v/>
      </c>
      <c r="R61" s="17">
        <f>IF(A61="","",ROUNDUP(ROUND(Q61*(N(J61)+K61),6),0))</f>
        <v/>
      </c>
      <c r="S61" s="17">
        <f>IF(A61="","",ROUNDUP(ROUND(Q61*(N(J61)+Review+K61),6),0))</f>
        <v/>
      </c>
      <c r="T61" s="17">
        <f>IF(A61="","",M61+N61)</f>
        <v/>
      </c>
      <c r="U61" s="25">
        <f>IF(A61="","",IF(Q61=0,"",MAX(0,M61)/Q61))</f>
        <v/>
      </c>
      <c r="V61" s="7">
        <f>IF(A61="","",IF(Q61=0,"",AsOf+INT(ROUND(MAX(0,M61)/Q61,6))))</f>
        <v/>
      </c>
      <c r="W61" s="7">
        <f>IF(A61="","",IF(Q61=0,"",AsOf+MAX(0,INT(ROUND((T61-R61)/Q61,6)))))</f>
        <v/>
      </c>
      <c r="X61" s="11">
        <f>IF(A61="","",IF(I61="No","Inactive",IF(J61="","Set lead time",IF(M61&lt;0,"Negative: recount",IF(M61=0,"Out of stock",IF(Q61=0,"No recent sales",IF(T61&lt;=R61,"Order now",IF(T61&lt;=R61+Q61*Review,"Order soon",IF(T61&gt;Q61*OverDays,"Overstock","OK")))))))))</f>
        <v/>
      </c>
      <c r="Y61" s="26">
        <f>IF(OR(X61="Order now",X61="Order soon",X61="Out of stock"),IF(S61-T61&lt;=0,0,MAX(N(H61),ROUNDUP(ROUND((S61-T61)/MAX(1,N(G61)),6),0)*MAX(1,N(G61)))),0)</f>
        <v/>
      </c>
      <c r="Z61" s="27">
        <f>Y61*N(D61)</f>
        <v/>
      </c>
      <c r="AA61" s="19">
        <f>IF(A61="",0,MAX(0,M61)*N(D61))</f>
        <v/>
      </c>
      <c r="AB61" s="27">
        <f>IF(A61="",0,IF(Q61=0,0,MAX(0,M61-Q61*OverDays)*N(D61)))</f>
        <v/>
      </c>
      <c r="AC61" s="28">
        <f>IF(A61="","",IF(Y61&gt;0,IF(W61="",AsOf,W61)+ROW()/100000,IF(X61="Out of stock",AsOf+ROW()/100000,"")))</f>
        <v/>
      </c>
      <c r="AD61" s="16">
        <f>IF(A61="","",IF(COUNTIF($A$6:$A$105,A61)&gt;1,"Duplicate SKU",IF(AND(C61&lt;&gt;"",ISNA(MATCH(C61,SupName,0))),"Supplier not on Suppliers sheet",IF(L61=0,"No count logged yet",""))))</f>
        <v/>
      </c>
    </row>
    <row r="62">
      <c r="A62" s="22" t="n"/>
      <c r="B62" s="22" t="n"/>
      <c r="C62" s="22" t="n"/>
      <c r="D62" s="23" t="n"/>
      <c r="E62" s="8" t="n"/>
      <c r="F62" s="8" t="n"/>
      <c r="G62" s="8" t="n"/>
      <c r="H62" s="8" t="n"/>
      <c r="I62" s="22" t="n"/>
      <c r="J62" s="20">
        <f>IF(A62="","",IF(E62&lt;&gt;"",E62,IF(C62="","",IF(ISNUMBER(MATCH(C62,SupName,0)),IF(INDEX(SupLead,MATCH(C62,SupName,0))="","",INDEX(SupLead,MATCH(C62,SupName,0))),""))))</f>
        <v/>
      </c>
      <c r="K62" s="20">
        <f>IF(A62="","",IF(F62="",DefSafety,F62))</f>
        <v/>
      </c>
      <c r="L62" s="24">
        <f>IF(A62="","",SUMPRODUCT(MAX((LSku=A62)*(LType="Count")*(LDate&lt;=AsOf)*LDate)))</f>
        <v/>
      </c>
      <c r="M62" s="17">
        <f>IF(A62="","",IF(L62&gt;0,SUMIFS(LQty,LSku,A62,LType,"Count",LDate,L62),0)+SUMIFS(LSigned,LSku,A62,LDate,"&gt;"&amp;L62,LDate,"&lt;="&amp;AsOf))</f>
        <v/>
      </c>
      <c r="N62" s="17">
        <f>IF(A62="","",SUMIFS(POut,PSku,A62))</f>
        <v/>
      </c>
      <c r="O62" s="17">
        <f>IF(A62="","",SUMIFS(LQty,LSku,A62,LType,"Sold",LDate,"&gt;"&amp;(AsOf-Win),LDate,"&lt;="&amp;AsOf))</f>
        <v/>
      </c>
      <c r="P62" s="20">
        <f>IF(A62="","",SUMPRODUCT(('Daily Stock'!$C$4:$BM$4&gt;AsOf-Win)*(((('Daily Stock'!B62:BL62)&gt;0)+(('Daily Stock'!C62:BM62)&gt;0))&gt;0)))</f>
        <v/>
      </c>
      <c r="Q62" s="18">
        <f>IF(A62="","",IF(P62&gt;0,O62/P62,0))</f>
        <v/>
      </c>
      <c r="R62" s="17">
        <f>IF(A62="","",ROUNDUP(ROUND(Q62*(N(J62)+K62),6),0))</f>
        <v/>
      </c>
      <c r="S62" s="17">
        <f>IF(A62="","",ROUNDUP(ROUND(Q62*(N(J62)+Review+K62),6),0))</f>
        <v/>
      </c>
      <c r="T62" s="17">
        <f>IF(A62="","",M62+N62)</f>
        <v/>
      </c>
      <c r="U62" s="25">
        <f>IF(A62="","",IF(Q62=0,"",MAX(0,M62)/Q62))</f>
        <v/>
      </c>
      <c r="V62" s="7">
        <f>IF(A62="","",IF(Q62=0,"",AsOf+INT(ROUND(MAX(0,M62)/Q62,6))))</f>
        <v/>
      </c>
      <c r="W62" s="7">
        <f>IF(A62="","",IF(Q62=0,"",AsOf+MAX(0,INT(ROUND((T62-R62)/Q62,6)))))</f>
        <v/>
      </c>
      <c r="X62" s="11">
        <f>IF(A62="","",IF(I62="No","Inactive",IF(J62="","Set lead time",IF(M62&lt;0,"Negative: recount",IF(M62=0,"Out of stock",IF(Q62=0,"No recent sales",IF(T62&lt;=R62,"Order now",IF(T62&lt;=R62+Q62*Review,"Order soon",IF(T62&gt;Q62*OverDays,"Overstock","OK")))))))))</f>
        <v/>
      </c>
      <c r="Y62" s="26">
        <f>IF(OR(X62="Order now",X62="Order soon",X62="Out of stock"),IF(S62-T62&lt;=0,0,MAX(N(H62),ROUNDUP(ROUND((S62-T62)/MAX(1,N(G62)),6),0)*MAX(1,N(G62)))),0)</f>
        <v/>
      </c>
      <c r="Z62" s="27">
        <f>Y62*N(D62)</f>
        <v/>
      </c>
      <c r="AA62" s="19">
        <f>IF(A62="",0,MAX(0,M62)*N(D62))</f>
        <v/>
      </c>
      <c r="AB62" s="27">
        <f>IF(A62="",0,IF(Q62=0,0,MAX(0,M62-Q62*OverDays)*N(D62)))</f>
        <v/>
      </c>
      <c r="AC62" s="28">
        <f>IF(A62="","",IF(Y62&gt;0,IF(W62="",AsOf,W62)+ROW()/100000,IF(X62="Out of stock",AsOf+ROW()/100000,"")))</f>
        <v/>
      </c>
      <c r="AD62" s="16">
        <f>IF(A62="","",IF(COUNTIF($A$6:$A$105,A62)&gt;1,"Duplicate SKU",IF(AND(C62&lt;&gt;"",ISNA(MATCH(C62,SupName,0))),"Supplier not on Suppliers sheet",IF(L62=0,"No count logged yet",""))))</f>
        <v/>
      </c>
    </row>
    <row r="63">
      <c r="A63" s="22" t="n"/>
      <c r="B63" s="22" t="n"/>
      <c r="C63" s="22" t="n"/>
      <c r="D63" s="23" t="n"/>
      <c r="E63" s="8" t="n"/>
      <c r="F63" s="8" t="n"/>
      <c r="G63" s="8" t="n"/>
      <c r="H63" s="8" t="n"/>
      <c r="I63" s="22" t="n"/>
      <c r="J63" s="20">
        <f>IF(A63="","",IF(E63&lt;&gt;"",E63,IF(C63="","",IF(ISNUMBER(MATCH(C63,SupName,0)),IF(INDEX(SupLead,MATCH(C63,SupName,0))="","",INDEX(SupLead,MATCH(C63,SupName,0))),""))))</f>
        <v/>
      </c>
      <c r="K63" s="20">
        <f>IF(A63="","",IF(F63="",DefSafety,F63))</f>
        <v/>
      </c>
      <c r="L63" s="24">
        <f>IF(A63="","",SUMPRODUCT(MAX((LSku=A63)*(LType="Count")*(LDate&lt;=AsOf)*LDate)))</f>
        <v/>
      </c>
      <c r="M63" s="17">
        <f>IF(A63="","",IF(L63&gt;0,SUMIFS(LQty,LSku,A63,LType,"Count",LDate,L63),0)+SUMIFS(LSigned,LSku,A63,LDate,"&gt;"&amp;L63,LDate,"&lt;="&amp;AsOf))</f>
        <v/>
      </c>
      <c r="N63" s="17">
        <f>IF(A63="","",SUMIFS(POut,PSku,A63))</f>
        <v/>
      </c>
      <c r="O63" s="17">
        <f>IF(A63="","",SUMIFS(LQty,LSku,A63,LType,"Sold",LDate,"&gt;"&amp;(AsOf-Win),LDate,"&lt;="&amp;AsOf))</f>
        <v/>
      </c>
      <c r="P63" s="20">
        <f>IF(A63="","",SUMPRODUCT(('Daily Stock'!$C$4:$BM$4&gt;AsOf-Win)*(((('Daily Stock'!B63:BL63)&gt;0)+(('Daily Stock'!C63:BM63)&gt;0))&gt;0)))</f>
        <v/>
      </c>
      <c r="Q63" s="18">
        <f>IF(A63="","",IF(P63&gt;0,O63/P63,0))</f>
        <v/>
      </c>
      <c r="R63" s="17">
        <f>IF(A63="","",ROUNDUP(ROUND(Q63*(N(J63)+K63),6),0))</f>
        <v/>
      </c>
      <c r="S63" s="17">
        <f>IF(A63="","",ROUNDUP(ROUND(Q63*(N(J63)+Review+K63),6),0))</f>
        <v/>
      </c>
      <c r="T63" s="17">
        <f>IF(A63="","",M63+N63)</f>
        <v/>
      </c>
      <c r="U63" s="25">
        <f>IF(A63="","",IF(Q63=0,"",MAX(0,M63)/Q63))</f>
        <v/>
      </c>
      <c r="V63" s="7">
        <f>IF(A63="","",IF(Q63=0,"",AsOf+INT(ROUND(MAX(0,M63)/Q63,6))))</f>
        <v/>
      </c>
      <c r="W63" s="7">
        <f>IF(A63="","",IF(Q63=0,"",AsOf+MAX(0,INT(ROUND((T63-R63)/Q63,6)))))</f>
        <v/>
      </c>
      <c r="X63" s="11">
        <f>IF(A63="","",IF(I63="No","Inactive",IF(J63="","Set lead time",IF(M63&lt;0,"Negative: recount",IF(M63=0,"Out of stock",IF(Q63=0,"No recent sales",IF(T63&lt;=R63,"Order now",IF(T63&lt;=R63+Q63*Review,"Order soon",IF(T63&gt;Q63*OverDays,"Overstock","OK")))))))))</f>
        <v/>
      </c>
      <c r="Y63" s="26">
        <f>IF(OR(X63="Order now",X63="Order soon",X63="Out of stock"),IF(S63-T63&lt;=0,0,MAX(N(H63),ROUNDUP(ROUND((S63-T63)/MAX(1,N(G63)),6),0)*MAX(1,N(G63)))),0)</f>
        <v/>
      </c>
      <c r="Z63" s="27">
        <f>Y63*N(D63)</f>
        <v/>
      </c>
      <c r="AA63" s="19">
        <f>IF(A63="",0,MAX(0,M63)*N(D63))</f>
        <v/>
      </c>
      <c r="AB63" s="27">
        <f>IF(A63="",0,IF(Q63=0,0,MAX(0,M63-Q63*OverDays)*N(D63)))</f>
        <v/>
      </c>
      <c r="AC63" s="28">
        <f>IF(A63="","",IF(Y63&gt;0,IF(W63="",AsOf,W63)+ROW()/100000,IF(X63="Out of stock",AsOf+ROW()/100000,"")))</f>
        <v/>
      </c>
      <c r="AD63" s="16">
        <f>IF(A63="","",IF(COUNTIF($A$6:$A$105,A63)&gt;1,"Duplicate SKU",IF(AND(C63&lt;&gt;"",ISNA(MATCH(C63,SupName,0))),"Supplier not on Suppliers sheet",IF(L63=0,"No count logged yet",""))))</f>
        <v/>
      </c>
    </row>
    <row r="64">
      <c r="A64" s="22" t="n"/>
      <c r="B64" s="22" t="n"/>
      <c r="C64" s="22" t="n"/>
      <c r="D64" s="23" t="n"/>
      <c r="E64" s="8" t="n"/>
      <c r="F64" s="8" t="n"/>
      <c r="G64" s="8" t="n"/>
      <c r="H64" s="8" t="n"/>
      <c r="I64" s="22" t="n"/>
      <c r="J64" s="20">
        <f>IF(A64="","",IF(E64&lt;&gt;"",E64,IF(C64="","",IF(ISNUMBER(MATCH(C64,SupName,0)),IF(INDEX(SupLead,MATCH(C64,SupName,0))="","",INDEX(SupLead,MATCH(C64,SupName,0))),""))))</f>
        <v/>
      </c>
      <c r="K64" s="20">
        <f>IF(A64="","",IF(F64="",DefSafety,F64))</f>
        <v/>
      </c>
      <c r="L64" s="24">
        <f>IF(A64="","",SUMPRODUCT(MAX((LSku=A64)*(LType="Count")*(LDate&lt;=AsOf)*LDate)))</f>
        <v/>
      </c>
      <c r="M64" s="17">
        <f>IF(A64="","",IF(L64&gt;0,SUMIFS(LQty,LSku,A64,LType,"Count",LDate,L64),0)+SUMIFS(LSigned,LSku,A64,LDate,"&gt;"&amp;L64,LDate,"&lt;="&amp;AsOf))</f>
        <v/>
      </c>
      <c r="N64" s="17">
        <f>IF(A64="","",SUMIFS(POut,PSku,A64))</f>
        <v/>
      </c>
      <c r="O64" s="17">
        <f>IF(A64="","",SUMIFS(LQty,LSku,A64,LType,"Sold",LDate,"&gt;"&amp;(AsOf-Win),LDate,"&lt;="&amp;AsOf))</f>
        <v/>
      </c>
      <c r="P64" s="20">
        <f>IF(A64="","",SUMPRODUCT(('Daily Stock'!$C$4:$BM$4&gt;AsOf-Win)*(((('Daily Stock'!B64:BL64)&gt;0)+(('Daily Stock'!C64:BM64)&gt;0))&gt;0)))</f>
        <v/>
      </c>
      <c r="Q64" s="18">
        <f>IF(A64="","",IF(P64&gt;0,O64/P64,0))</f>
        <v/>
      </c>
      <c r="R64" s="17">
        <f>IF(A64="","",ROUNDUP(ROUND(Q64*(N(J64)+K64),6),0))</f>
        <v/>
      </c>
      <c r="S64" s="17">
        <f>IF(A64="","",ROUNDUP(ROUND(Q64*(N(J64)+Review+K64),6),0))</f>
        <v/>
      </c>
      <c r="T64" s="17">
        <f>IF(A64="","",M64+N64)</f>
        <v/>
      </c>
      <c r="U64" s="25">
        <f>IF(A64="","",IF(Q64=0,"",MAX(0,M64)/Q64))</f>
        <v/>
      </c>
      <c r="V64" s="7">
        <f>IF(A64="","",IF(Q64=0,"",AsOf+INT(ROUND(MAX(0,M64)/Q64,6))))</f>
        <v/>
      </c>
      <c r="W64" s="7">
        <f>IF(A64="","",IF(Q64=0,"",AsOf+MAX(0,INT(ROUND((T64-R64)/Q64,6)))))</f>
        <v/>
      </c>
      <c r="X64" s="11">
        <f>IF(A64="","",IF(I64="No","Inactive",IF(J64="","Set lead time",IF(M64&lt;0,"Negative: recount",IF(M64=0,"Out of stock",IF(Q64=0,"No recent sales",IF(T64&lt;=R64,"Order now",IF(T64&lt;=R64+Q64*Review,"Order soon",IF(T64&gt;Q64*OverDays,"Overstock","OK")))))))))</f>
        <v/>
      </c>
      <c r="Y64" s="26">
        <f>IF(OR(X64="Order now",X64="Order soon",X64="Out of stock"),IF(S64-T64&lt;=0,0,MAX(N(H64),ROUNDUP(ROUND((S64-T64)/MAX(1,N(G64)),6),0)*MAX(1,N(G64)))),0)</f>
        <v/>
      </c>
      <c r="Z64" s="27">
        <f>Y64*N(D64)</f>
        <v/>
      </c>
      <c r="AA64" s="19">
        <f>IF(A64="",0,MAX(0,M64)*N(D64))</f>
        <v/>
      </c>
      <c r="AB64" s="27">
        <f>IF(A64="",0,IF(Q64=0,0,MAX(0,M64-Q64*OverDays)*N(D64)))</f>
        <v/>
      </c>
      <c r="AC64" s="28">
        <f>IF(A64="","",IF(Y64&gt;0,IF(W64="",AsOf,W64)+ROW()/100000,IF(X64="Out of stock",AsOf+ROW()/100000,"")))</f>
        <v/>
      </c>
      <c r="AD64" s="16">
        <f>IF(A64="","",IF(COUNTIF($A$6:$A$105,A64)&gt;1,"Duplicate SKU",IF(AND(C64&lt;&gt;"",ISNA(MATCH(C64,SupName,0))),"Supplier not on Suppliers sheet",IF(L64=0,"No count logged yet",""))))</f>
        <v/>
      </c>
    </row>
    <row r="65">
      <c r="A65" s="22" t="n"/>
      <c r="B65" s="22" t="n"/>
      <c r="C65" s="22" t="n"/>
      <c r="D65" s="23" t="n"/>
      <c r="E65" s="8" t="n"/>
      <c r="F65" s="8" t="n"/>
      <c r="G65" s="8" t="n"/>
      <c r="H65" s="8" t="n"/>
      <c r="I65" s="22" t="n"/>
      <c r="J65" s="20">
        <f>IF(A65="","",IF(E65&lt;&gt;"",E65,IF(C65="","",IF(ISNUMBER(MATCH(C65,SupName,0)),IF(INDEX(SupLead,MATCH(C65,SupName,0))="","",INDEX(SupLead,MATCH(C65,SupName,0))),""))))</f>
        <v/>
      </c>
      <c r="K65" s="20">
        <f>IF(A65="","",IF(F65="",DefSafety,F65))</f>
        <v/>
      </c>
      <c r="L65" s="24">
        <f>IF(A65="","",SUMPRODUCT(MAX((LSku=A65)*(LType="Count")*(LDate&lt;=AsOf)*LDate)))</f>
        <v/>
      </c>
      <c r="M65" s="17">
        <f>IF(A65="","",IF(L65&gt;0,SUMIFS(LQty,LSku,A65,LType,"Count",LDate,L65),0)+SUMIFS(LSigned,LSku,A65,LDate,"&gt;"&amp;L65,LDate,"&lt;="&amp;AsOf))</f>
        <v/>
      </c>
      <c r="N65" s="17">
        <f>IF(A65="","",SUMIFS(POut,PSku,A65))</f>
        <v/>
      </c>
      <c r="O65" s="17">
        <f>IF(A65="","",SUMIFS(LQty,LSku,A65,LType,"Sold",LDate,"&gt;"&amp;(AsOf-Win),LDate,"&lt;="&amp;AsOf))</f>
        <v/>
      </c>
      <c r="P65" s="20">
        <f>IF(A65="","",SUMPRODUCT(('Daily Stock'!$C$4:$BM$4&gt;AsOf-Win)*(((('Daily Stock'!B65:BL65)&gt;0)+(('Daily Stock'!C65:BM65)&gt;0))&gt;0)))</f>
        <v/>
      </c>
      <c r="Q65" s="18">
        <f>IF(A65="","",IF(P65&gt;0,O65/P65,0))</f>
        <v/>
      </c>
      <c r="R65" s="17">
        <f>IF(A65="","",ROUNDUP(ROUND(Q65*(N(J65)+K65),6),0))</f>
        <v/>
      </c>
      <c r="S65" s="17">
        <f>IF(A65="","",ROUNDUP(ROUND(Q65*(N(J65)+Review+K65),6),0))</f>
        <v/>
      </c>
      <c r="T65" s="17">
        <f>IF(A65="","",M65+N65)</f>
        <v/>
      </c>
      <c r="U65" s="25">
        <f>IF(A65="","",IF(Q65=0,"",MAX(0,M65)/Q65))</f>
        <v/>
      </c>
      <c r="V65" s="7">
        <f>IF(A65="","",IF(Q65=0,"",AsOf+INT(ROUND(MAX(0,M65)/Q65,6))))</f>
        <v/>
      </c>
      <c r="W65" s="7">
        <f>IF(A65="","",IF(Q65=0,"",AsOf+MAX(0,INT(ROUND((T65-R65)/Q65,6)))))</f>
        <v/>
      </c>
      <c r="X65" s="11">
        <f>IF(A65="","",IF(I65="No","Inactive",IF(J65="","Set lead time",IF(M65&lt;0,"Negative: recount",IF(M65=0,"Out of stock",IF(Q65=0,"No recent sales",IF(T65&lt;=R65,"Order now",IF(T65&lt;=R65+Q65*Review,"Order soon",IF(T65&gt;Q65*OverDays,"Overstock","OK")))))))))</f>
        <v/>
      </c>
      <c r="Y65" s="26">
        <f>IF(OR(X65="Order now",X65="Order soon",X65="Out of stock"),IF(S65-T65&lt;=0,0,MAX(N(H65),ROUNDUP(ROUND((S65-T65)/MAX(1,N(G65)),6),0)*MAX(1,N(G65)))),0)</f>
        <v/>
      </c>
      <c r="Z65" s="27">
        <f>Y65*N(D65)</f>
        <v/>
      </c>
      <c r="AA65" s="19">
        <f>IF(A65="",0,MAX(0,M65)*N(D65))</f>
        <v/>
      </c>
      <c r="AB65" s="27">
        <f>IF(A65="",0,IF(Q65=0,0,MAX(0,M65-Q65*OverDays)*N(D65)))</f>
        <v/>
      </c>
      <c r="AC65" s="28">
        <f>IF(A65="","",IF(Y65&gt;0,IF(W65="",AsOf,W65)+ROW()/100000,IF(X65="Out of stock",AsOf+ROW()/100000,"")))</f>
        <v/>
      </c>
      <c r="AD65" s="16">
        <f>IF(A65="","",IF(COUNTIF($A$6:$A$105,A65)&gt;1,"Duplicate SKU",IF(AND(C65&lt;&gt;"",ISNA(MATCH(C65,SupName,0))),"Supplier not on Suppliers sheet",IF(L65=0,"No count logged yet",""))))</f>
        <v/>
      </c>
    </row>
    <row r="66">
      <c r="A66" s="22" t="n"/>
      <c r="B66" s="22" t="n"/>
      <c r="C66" s="22" t="n"/>
      <c r="D66" s="23" t="n"/>
      <c r="E66" s="8" t="n"/>
      <c r="F66" s="8" t="n"/>
      <c r="G66" s="8" t="n"/>
      <c r="H66" s="8" t="n"/>
      <c r="I66" s="22" t="n"/>
      <c r="J66" s="20">
        <f>IF(A66="","",IF(E66&lt;&gt;"",E66,IF(C66="","",IF(ISNUMBER(MATCH(C66,SupName,0)),IF(INDEX(SupLead,MATCH(C66,SupName,0))="","",INDEX(SupLead,MATCH(C66,SupName,0))),""))))</f>
        <v/>
      </c>
      <c r="K66" s="20">
        <f>IF(A66="","",IF(F66="",DefSafety,F66))</f>
        <v/>
      </c>
      <c r="L66" s="24">
        <f>IF(A66="","",SUMPRODUCT(MAX((LSku=A66)*(LType="Count")*(LDate&lt;=AsOf)*LDate)))</f>
        <v/>
      </c>
      <c r="M66" s="17">
        <f>IF(A66="","",IF(L66&gt;0,SUMIFS(LQty,LSku,A66,LType,"Count",LDate,L66),0)+SUMIFS(LSigned,LSku,A66,LDate,"&gt;"&amp;L66,LDate,"&lt;="&amp;AsOf))</f>
        <v/>
      </c>
      <c r="N66" s="17">
        <f>IF(A66="","",SUMIFS(POut,PSku,A66))</f>
        <v/>
      </c>
      <c r="O66" s="17">
        <f>IF(A66="","",SUMIFS(LQty,LSku,A66,LType,"Sold",LDate,"&gt;"&amp;(AsOf-Win),LDate,"&lt;="&amp;AsOf))</f>
        <v/>
      </c>
      <c r="P66" s="20">
        <f>IF(A66="","",SUMPRODUCT(('Daily Stock'!$C$4:$BM$4&gt;AsOf-Win)*(((('Daily Stock'!B66:BL66)&gt;0)+(('Daily Stock'!C66:BM66)&gt;0))&gt;0)))</f>
        <v/>
      </c>
      <c r="Q66" s="18">
        <f>IF(A66="","",IF(P66&gt;0,O66/P66,0))</f>
        <v/>
      </c>
      <c r="R66" s="17">
        <f>IF(A66="","",ROUNDUP(ROUND(Q66*(N(J66)+K66),6),0))</f>
        <v/>
      </c>
      <c r="S66" s="17">
        <f>IF(A66="","",ROUNDUP(ROUND(Q66*(N(J66)+Review+K66),6),0))</f>
        <v/>
      </c>
      <c r="T66" s="17">
        <f>IF(A66="","",M66+N66)</f>
        <v/>
      </c>
      <c r="U66" s="25">
        <f>IF(A66="","",IF(Q66=0,"",MAX(0,M66)/Q66))</f>
        <v/>
      </c>
      <c r="V66" s="7">
        <f>IF(A66="","",IF(Q66=0,"",AsOf+INT(ROUND(MAX(0,M66)/Q66,6))))</f>
        <v/>
      </c>
      <c r="W66" s="7">
        <f>IF(A66="","",IF(Q66=0,"",AsOf+MAX(0,INT(ROUND((T66-R66)/Q66,6)))))</f>
        <v/>
      </c>
      <c r="X66" s="11">
        <f>IF(A66="","",IF(I66="No","Inactive",IF(J66="","Set lead time",IF(M66&lt;0,"Negative: recount",IF(M66=0,"Out of stock",IF(Q66=0,"No recent sales",IF(T66&lt;=R66,"Order now",IF(T66&lt;=R66+Q66*Review,"Order soon",IF(T66&gt;Q66*OverDays,"Overstock","OK")))))))))</f>
        <v/>
      </c>
      <c r="Y66" s="26">
        <f>IF(OR(X66="Order now",X66="Order soon",X66="Out of stock"),IF(S66-T66&lt;=0,0,MAX(N(H66),ROUNDUP(ROUND((S66-T66)/MAX(1,N(G66)),6),0)*MAX(1,N(G66)))),0)</f>
        <v/>
      </c>
      <c r="Z66" s="27">
        <f>Y66*N(D66)</f>
        <v/>
      </c>
      <c r="AA66" s="19">
        <f>IF(A66="",0,MAX(0,M66)*N(D66))</f>
        <v/>
      </c>
      <c r="AB66" s="27">
        <f>IF(A66="",0,IF(Q66=0,0,MAX(0,M66-Q66*OverDays)*N(D66)))</f>
        <v/>
      </c>
      <c r="AC66" s="28">
        <f>IF(A66="","",IF(Y66&gt;0,IF(W66="",AsOf,W66)+ROW()/100000,IF(X66="Out of stock",AsOf+ROW()/100000,"")))</f>
        <v/>
      </c>
      <c r="AD66" s="16">
        <f>IF(A66="","",IF(COUNTIF($A$6:$A$105,A66)&gt;1,"Duplicate SKU",IF(AND(C66&lt;&gt;"",ISNA(MATCH(C66,SupName,0))),"Supplier not on Suppliers sheet",IF(L66=0,"No count logged yet",""))))</f>
        <v/>
      </c>
    </row>
    <row r="67">
      <c r="A67" s="22" t="n"/>
      <c r="B67" s="22" t="n"/>
      <c r="C67" s="22" t="n"/>
      <c r="D67" s="23" t="n"/>
      <c r="E67" s="8" t="n"/>
      <c r="F67" s="8" t="n"/>
      <c r="G67" s="8" t="n"/>
      <c r="H67" s="8" t="n"/>
      <c r="I67" s="22" t="n"/>
      <c r="J67" s="20">
        <f>IF(A67="","",IF(E67&lt;&gt;"",E67,IF(C67="","",IF(ISNUMBER(MATCH(C67,SupName,0)),IF(INDEX(SupLead,MATCH(C67,SupName,0))="","",INDEX(SupLead,MATCH(C67,SupName,0))),""))))</f>
        <v/>
      </c>
      <c r="K67" s="20">
        <f>IF(A67="","",IF(F67="",DefSafety,F67))</f>
        <v/>
      </c>
      <c r="L67" s="24">
        <f>IF(A67="","",SUMPRODUCT(MAX((LSku=A67)*(LType="Count")*(LDate&lt;=AsOf)*LDate)))</f>
        <v/>
      </c>
      <c r="M67" s="17">
        <f>IF(A67="","",IF(L67&gt;0,SUMIFS(LQty,LSku,A67,LType,"Count",LDate,L67),0)+SUMIFS(LSigned,LSku,A67,LDate,"&gt;"&amp;L67,LDate,"&lt;="&amp;AsOf))</f>
        <v/>
      </c>
      <c r="N67" s="17">
        <f>IF(A67="","",SUMIFS(POut,PSku,A67))</f>
        <v/>
      </c>
      <c r="O67" s="17">
        <f>IF(A67="","",SUMIFS(LQty,LSku,A67,LType,"Sold",LDate,"&gt;"&amp;(AsOf-Win),LDate,"&lt;="&amp;AsOf))</f>
        <v/>
      </c>
      <c r="P67" s="20">
        <f>IF(A67="","",SUMPRODUCT(('Daily Stock'!$C$4:$BM$4&gt;AsOf-Win)*(((('Daily Stock'!B67:BL67)&gt;0)+(('Daily Stock'!C67:BM67)&gt;0))&gt;0)))</f>
        <v/>
      </c>
      <c r="Q67" s="18">
        <f>IF(A67="","",IF(P67&gt;0,O67/P67,0))</f>
        <v/>
      </c>
      <c r="R67" s="17">
        <f>IF(A67="","",ROUNDUP(ROUND(Q67*(N(J67)+K67),6),0))</f>
        <v/>
      </c>
      <c r="S67" s="17">
        <f>IF(A67="","",ROUNDUP(ROUND(Q67*(N(J67)+Review+K67),6),0))</f>
        <v/>
      </c>
      <c r="T67" s="17">
        <f>IF(A67="","",M67+N67)</f>
        <v/>
      </c>
      <c r="U67" s="25">
        <f>IF(A67="","",IF(Q67=0,"",MAX(0,M67)/Q67))</f>
        <v/>
      </c>
      <c r="V67" s="7">
        <f>IF(A67="","",IF(Q67=0,"",AsOf+INT(ROUND(MAX(0,M67)/Q67,6))))</f>
        <v/>
      </c>
      <c r="W67" s="7">
        <f>IF(A67="","",IF(Q67=0,"",AsOf+MAX(0,INT(ROUND((T67-R67)/Q67,6)))))</f>
        <v/>
      </c>
      <c r="X67" s="11">
        <f>IF(A67="","",IF(I67="No","Inactive",IF(J67="","Set lead time",IF(M67&lt;0,"Negative: recount",IF(M67=0,"Out of stock",IF(Q67=0,"No recent sales",IF(T67&lt;=R67,"Order now",IF(T67&lt;=R67+Q67*Review,"Order soon",IF(T67&gt;Q67*OverDays,"Overstock","OK")))))))))</f>
        <v/>
      </c>
      <c r="Y67" s="26">
        <f>IF(OR(X67="Order now",X67="Order soon",X67="Out of stock"),IF(S67-T67&lt;=0,0,MAX(N(H67),ROUNDUP(ROUND((S67-T67)/MAX(1,N(G67)),6),0)*MAX(1,N(G67)))),0)</f>
        <v/>
      </c>
      <c r="Z67" s="27">
        <f>Y67*N(D67)</f>
        <v/>
      </c>
      <c r="AA67" s="19">
        <f>IF(A67="",0,MAX(0,M67)*N(D67))</f>
        <v/>
      </c>
      <c r="AB67" s="27">
        <f>IF(A67="",0,IF(Q67=0,0,MAX(0,M67-Q67*OverDays)*N(D67)))</f>
        <v/>
      </c>
      <c r="AC67" s="28">
        <f>IF(A67="","",IF(Y67&gt;0,IF(W67="",AsOf,W67)+ROW()/100000,IF(X67="Out of stock",AsOf+ROW()/100000,"")))</f>
        <v/>
      </c>
      <c r="AD67" s="16">
        <f>IF(A67="","",IF(COUNTIF($A$6:$A$105,A67)&gt;1,"Duplicate SKU",IF(AND(C67&lt;&gt;"",ISNA(MATCH(C67,SupName,0))),"Supplier not on Suppliers sheet",IF(L67=0,"No count logged yet",""))))</f>
        <v/>
      </c>
    </row>
    <row r="68">
      <c r="A68" s="22" t="n"/>
      <c r="B68" s="22" t="n"/>
      <c r="C68" s="22" t="n"/>
      <c r="D68" s="23" t="n"/>
      <c r="E68" s="8" t="n"/>
      <c r="F68" s="8" t="n"/>
      <c r="G68" s="8" t="n"/>
      <c r="H68" s="8" t="n"/>
      <c r="I68" s="22" t="n"/>
      <c r="J68" s="20">
        <f>IF(A68="","",IF(E68&lt;&gt;"",E68,IF(C68="","",IF(ISNUMBER(MATCH(C68,SupName,0)),IF(INDEX(SupLead,MATCH(C68,SupName,0))="","",INDEX(SupLead,MATCH(C68,SupName,0))),""))))</f>
        <v/>
      </c>
      <c r="K68" s="20">
        <f>IF(A68="","",IF(F68="",DefSafety,F68))</f>
        <v/>
      </c>
      <c r="L68" s="24">
        <f>IF(A68="","",SUMPRODUCT(MAX((LSku=A68)*(LType="Count")*(LDate&lt;=AsOf)*LDate)))</f>
        <v/>
      </c>
      <c r="M68" s="17">
        <f>IF(A68="","",IF(L68&gt;0,SUMIFS(LQty,LSku,A68,LType,"Count",LDate,L68),0)+SUMIFS(LSigned,LSku,A68,LDate,"&gt;"&amp;L68,LDate,"&lt;="&amp;AsOf))</f>
        <v/>
      </c>
      <c r="N68" s="17">
        <f>IF(A68="","",SUMIFS(POut,PSku,A68))</f>
        <v/>
      </c>
      <c r="O68" s="17">
        <f>IF(A68="","",SUMIFS(LQty,LSku,A68,LType,"Sold",LDate,"&gt;"&amp;(AsOf-Win),LDate,"&lt;="&amp;AsOf))</f>
        <v/>
      </c>
      <c r="P68" s="20">
        <f>IF(A68="","",SUMPRODUCT(('Daily Stock'!$C$4:$BM$4&gt;AsOf-Win)*(((('Daily Stock'!B68:BL68)&gt;0)+(('Daily Stock'!C68:BM68)&gt;0))&gt;0)))</f>
        <v/>
      </c>
      <c r="Q68" s="18">
        <f>IF(A68="","",IF(P68&gt;0,O68/P68,0))</f>
        <v/>
      </c>
      <c r="R68" s="17">
        <f>IF(A68="","",ROUNDUP(ROUND(Q68*(N(J68)+K68),6),0))</f>
        <v/>
      </c>
      <c r="S68" s="17">
        <f>IF(A68="","",ROUNDUP(ROUND(Q68*(N(J68)+Review+K68),6),0))</f>
        <v/>
      </c>
      <c r="T68" s="17">
        <f>IF(A68="","",M68+N68)</f>
        <v/>
      </c>
      <c r="U68" s="25">
        <f>IF(A68="","",IF(Q68=0,"",MAX(0,M68)/Q68))</f>
        <v/>
      </c>
      <c r="V68" s="7">
        <f>IF(A68="","",IF(Q68=0,"",AsOf+INT(ROUND(MAX(0,M68)/Q68,6))))</f>
        <v/>
      </c>
      <c r="W68" s="7">
        <f>IF(A68="","",IF(Q68=0,"",AsOf+MAX(0,INT(ROUND((T68-R68)/Q68,6)))))</f>
        <v/>
      </c>
      <c r="X68" s="11">
        <f>IF(A68="","",IF(I68="No","Inactive",IF(J68="","Set lead time",IF(M68&lt;0,"Negative: recount",IF(M68=0,"Out of stock",IF(Q68=0,"No recent sales",IF(T68&lt;=R68,"Order now",IF(T68&lt;=R68+Q68*Review,"Order soon",IF(T68&gt;Q68*OverDays,"Overstock","OK")))))))))</f>
        <v/>
      </c>
      <c r="Y68" s="26">
        <f>IF(OR(X68="Order now",X68="Order soon",X68="Out of stock"),IF(S68-T68&lt;=0,0,MAX(N(H68),ROUNDUP(ROUND((S68-T68)/MAX(1,N(G68)),6),0)*MAX(1,N(G68)))),0)</f>
        <v/>
      </c>
      <c r="Z68" s="27">
        <f>Y68*N(D68)</f>
        <v/>
      </c>
      <c r="AA68" s="19">
        <f>IF(A68="",0,MAX(0,M68)*N(D68))</f>
        <v/>
      </c>
      <c r="AB68" s="27">
        <f>IF(A68="",0,IF(Q68=0,0,MAX(0,M68-Q68*OverDays)*N(D68)))</f>
        <v/>
      </c>
      <c r="AC68" s="28">
        <f>IF(A68="","",IF(Y68&gt;0,IF(W68="",AsOf,W68)+ROW()/100000,IF(X68="Out of stock",AsOf+ROW()/100000,"")))</f>
        <v/>
      </c>
      <c r="AD68" s="16">
        <f>IF(A68="","",IF(COUNTIF($A$6:$A$105,A68)&gt;1,"Duplicate SKU",IF(AND(C68&lt;&gt;"",ISNA(MATCH(C68,SupName,0))),"Supplier not on Suppliers sheet",IF(L68=0,"No count logged yet",""))))</f>
        <v/>
      </c>
    </row>
    <row r="69">
      <c r="A69" s="22" t="n"/>
      <c r="B69" s="22" t="n"/>
      <c r="C69" s="22" t="n"/>
      <c r="D69" s="23" t="n"/>
      <c r="E69" s="8" t="n"/>
      <c r="F69" s="8" t="n"/>
      <c r="G69" s="8" t="n"/>
      <c r="H69" s="8" t="n"/>
      <c r="I69" s="22" t="n"/>
      <c r="J69" s="20">
        <f>IF(A69="","",IF(E69&lt;&gt;"",E69,IF(C69="","",IF(ISNUMBER(MATCH(C69,SupName,0)),IF(INDEX(SupLead,MATCH(C69,SupName,0))="","",INDEX(SupLead,MATCH(C69,SupName,0))),""))))</f>
        <v/>
      </c>
      <c r="K69" s="20">
        <f>IF(A69="","",IF(F69="",DefSafety,F69))</f>
        <v/>
      </c>
      <c r="L69" s="24">
        <f>IF(A69="","",SUMPRODUCT(MAX((LSku=A69)*(LType="Count")*(LDate&lt;=AsOf)*LDate)))</f>
        <v/>
      </c>
      <c r="M69" s="17">
        <f>IF(A69="","",IF(L69&gt;0,SUMIFS(LQty,LSku,A69,LType,"Count",LDate,L69),0)+SUMIFS(LSigned,LSku,A69,LDate,"&gt;"&amp;L69,LDate,"&lt;="&amp;AsOf))</f>
        <v/>
      </c>
      <c r="N69" s="17">
        <f>IF(A69="","",SUMIFS(POut,PSku,A69))</f>
        <v/>
      </c>
      <c r="O69" s="17">
        <f>IF(A69="","",SUMIFS(LQty,LSku,A69,LType,"Sold",LDate,"&gt;"&amp;(AsOf-Win),LDate,"&lt;="&amp;AsOf))</f>
        <v/>
      </c>
      <c r="P69" s="20">
        <f>IF(A69="","",SUMPRODUCT(('Daily Stock'!$C$4:$BM$4&gt;AsOf-Win)*(((('Daily Stock'!B69:BL69)&gt;0)+(('Daily Stock'!C69:BM69)&gt;0))&gt;0)))</f>
        <v/>
      </c>
      <c r="Q69" s="18">
        <f>IF(A69="","",IF(P69&gt;0,O69/P69,0))</f>
        <v/>
      </c>
      <c r="R69" s="17">
        <f>IF(A69="","",ROUNDUP(ROUND(Q69*(N(J69)+K69),6),0))</f>
        <v/>
      </c>
      <c r="S69" s="17">
        <f>IF(A69="","",ROUNDUP(ROUND(Q69*(N(J69)+Review+K69),6),0))</f>
        <v/>
      </c>
      <c r="T69" s="17">
        <f>IF(A69="","",M69+N69)</f>
        <v/>
      </c>
      <c r="U69" s="25">
        <f>IF(A69="","",IF(Q69=0,"",MAX(0,M69)/Q69))</f>
        <v/>
      </c>
      <c r="V69" s="7">
        <f>IF(A69="","",IF(Q69=0,"",AsOf+INT(ROUND(MAX(0,M69)/Q69,6))))</f>
        <v/>
      </c>
      <c r="W69" s="7">
        <f>IF(A69="","",IF(Q69=0,"",AsOf+MAX(0,INT(ROUND((T69-R69)/Q69,6)))))</f>
        <v/>
      </c>
      <c r="X69" s="11">
        <f>IF(A69="","",IF(I69="No","Inactive",IF(J69="","Set lead time",IF(M69&lt;0,"Negative: recount",IF(M69=0,"Out of stock",IF(Q69=0,"No recent sales",IF(T69&lt;=R69,"Order now",IF(T69&lt;=R69+Q69*Review,"Order soon",IF(T69&gt;Q69*OverDays,"Overstock","OK")))))))))</f>
        <v/>
      </c>
      <c r="Y69" s="26">
        <f>IF(OR(X69="Order now",X69="Order soon",X69="Out of stock"),IF(S69-T69&lt;=0,0,MAX(N(H69),ROUNDUP(ROUND((S69-T69)/MAX(1,N(G69)),6),0)*MAX(1,N(G69)))),0)</f>
        <v/>
      </c>
      <c r="Z69" s="27">
        <f>Y69*N(D69)</f>
        <v/>
      </c>
      <c r="AA69" s="19">
        <f>IF(A69="",0,MAX(0,M69)*N(D69))</f>
        <v/>
      </c>
      <c r="AB69" s="27">
        <f>IF(A69="",0,IF(Q69=0,0,MAX(0,M69-Q69*OverDays)*N(D69)))</f>
        <v/>
      </c>
      <c r="AC69" s="28">
        <f>IF(A69="","",IF(Y69&gt;0,IF(W69="",AsOf,W69)+ROW()/100000,IF(X69="Out of stock",AsOf+ROW()/100000,"")))</f>
        <v/>
      </c>
      <c r="AD69" s="16">
        <f>IF(A69="","",IF(COUNTIF($A$6:$A$105,A69)&gt;1,"Duplicate SKU",IF(AND(C69&lt;&gt;"",ISNA(MATCH(C69,SupName,0))),"Supplier not on Suppliers sheet",IF(L69=0,"No count logged yet",""))))</f>
        <v/>
      </c>
    </row>
    <row r="70">
      <c r="A70" s="22" t="n"/>
      <c r="B70" s="22" t="n"/>
      <c r="C70" s="22" t="n"/>
      <c r="D70" s="23" t="n"/>
      <c r="E70" s="8" t="n"/>
      <c r="F70" s="8" t="n"/>
      <c r="G70" s="8" t="n"/>
      <c r="H70" s="8" t="n"/>
      <c r="I70" s="22" t="n"/>
      <c r="J70" s="20">
        <f>IF(A70="","",IF(E70&lt;&gt;"",E70,IF(C70="","",IF(ISNUMBER(MATCH(C70,SupName,0)),IF(INDEX(SupLead,MATCH(C70,SupName,0))="","",INDEX(SupLead,MATCH(C70,SupName,0))),""))))</f>
        <v/>
      </c>
      <c r="K70" s="20">
        <f>IF(A70="","",IF(F70="",DefSafety,F70))</f>
        <v/>
      </c>
      <c r="L70" s="24">
        <f>IF(A70="","",SUMPRODUCT(MAX((LSku=A70)*(LType="Count")*(LDate&lt;=AsOf)*LDate)))</f>
        <v/>
      </c>
      <c r="M70" s="17">
        <f>IF(A70="","",IF(L70&gt;0,SUMIFS(LQty,LSku,A70,LType,"Count",LDate,L70),0)+SUMIFS(LSigned,LSku,A70,LDate,"&gt;"&amp;L70,LDate,"&lt;="&amp;AsOf))</f>
        <v/>
      </c>
      <c r="N70" s="17">
        <f>IF(A70="","",SUMIFS(POut,PSku,A70))</f>
        <v/>
      </c>
      <c r="O70" s="17">
        <f>IF(A70="","",SUMIFS(LQty,LSku,A70,LType,"Sold",LDate,"&gt;"&amp;(AsOf-Win),LDate,"&lt;="&amp;AsOf))</f>
        <v/>
      </c>
      <c r="P70" s="20">
        <f>IF(A70="","",SUMPRODUCT(('Daily Stock'!$C$4:$BM$4&gt;AsOf-Win)*(((('Daily Stock'!B70:BL70)&gt;0)+(('Daily Stock'!C70:BM70)&gt;0))&gt;0)))</f>
        <v/>
      </c>
      <c r="Q70" s="18">
        <f>IF(A70="","",IF(P70&gt;0,O70/P70,0))</f>
        <v/>
      </c>
      <c r="R70" s="17">
        <f>IF(A70="","",ROUNDUP(ROUND(Q70*(N(J70)+K70),6),0))</f>
        <v/>
      </c>
      <c r="S70" s="17">
        <f>IF(A70="","",ROUNDUP(ROUND(Q70*(N(J70)+Review+K70),6),0))</f>
        <v/>
      </c>
      <c r="T70" s="17">
        <f>IF(A70="","",M70+N70)</f>
        <v/>
      </c>
      <c r="U70" s="25">
        <f>IF(A70="","",IF(Q70=0,"",MAX(0,M70)/Q70))</f>
        <v/>
      </c>
      <c r="V70" s="7">
        <f>IF(A70="","",IF(Q70=0,"",AsOf+INT(ROUND(MAX(0,M70)/Q70,6))))</f>
        <v/>
      </c>
      <c r="W70" s="7">
        <f>IF(A70="","",IF(Q70=0,"",AsOf+MAX(0,INT(ROUND((T70-R70)/Q70,6)))))</f>
        <v/>
      </c>
      <c r="X70" s="11">
        <f>IF(A70="","",IF(I70="No","Inactive",IF(J70="","Set lead time",IF(M70&lt;0,"Negative: recount",IF(M70=0,"Out of stock",IF(Q70=0,"No recent sales",IF(T70&lt;=R70,"Order now",IF(T70&lt;=R70+Q70*Review,"Order soon",IF(T70&gt;Q70*OverDays,"Overstock","OK")))))))))</f>
        <v/>
      </c>
      <c r="Y70" s="26">
        <f>IF(OR(X70="Order now",X70="Order soon",X70="Out of stock"),IF(S70-T70&lt;=0,0,MAX(N(H70),ROUNDUP(ROUND((S70-T70)/MAX(1,N(G70)),6),0)*MAX(1,N(G70)))),0)</f>
        <v/>
      </c>
      <c r="Z70" s="27">
        <f>Y70*N(D70)</f>
        <v/>
      </c>
      <c r="AA70" s="19">
        <f>IF(A70="",0,MAX(0,M70)*N(D70))</f>
        <v/>
      </c>
      <c r="AB70" s="27">
        <f>IF(A70="",0,IF(Q70=0,0,MAX(0,M70-Q70*OverDays)*N(D70)))</f>
        <v/>
      </c>
      <c r="AC70" s="28">
        <f>IF(A70="","",IF(Y70&gt;0,IF(W70="",AsOf,W70)+ROW()/100000,IF(X70="Out of stock",AsOf+ROW()/100000,"")))</f>
        <v/>
      </c>
      <c r="AD70" s="16">
        <f>IF(A70="","",IF(COUNTIF($A$6:$A$105,A70)&gt;1,"Duplicate SKU",IF(AND(C70&lt;&gt;"",ISNA(MATCH(C70,SupName,0))),"Supplier not on Suppliers sheet",IF(L70=0,"No count logged yet",""))))</f>
        <v/>
      </c>
    </row>
    <row r="71">
      <c r="A71" s="22" t="n"/>
      <c r="B71" s="22" t="n"/>
      <c r="C71" s="22" t="n"/>
      <c r="D71" s="23" t="n"/>
      <c r="E71" s="8" t="n"/>
      <c r="F71" s="8" t="n"/>
      <c r="G71" s="8" t="n"/>
      <c r="H71" s="8" t="n"/>
      <c r="I71" s="22" t="n"/>
      <c r="J71" s="20">
        <f>IF(A71="","",IF(E71&lt;&gt;"",E71,IF(C71="","",IF(ISNUMBER(MATCH(C71,SupName,0)),IF(INDEX(SupLead,MATCH(C71,SupName,0))="","",INDEX(SupLead,MATCH(C71,SupName,0))),""))))</f>
        <v/>
      </c>
      <c r="K71" s="20">
        <f>IF(A71="","",IF(F71="",DefSafety,F71))</f>
        <v/>
      </c>
      <c r="L71" s="24">
        <f>IF(A71="","",SUMPRODUCT(MAX((LSku=A71)*(LType="Count")*(LDate&lt;=AsOf)*LDate)))</f>
        <v/>
      </c>
      <c r="M71" s="17">
        <f>IF(A71="","",IF(L71&gt;0,SUMIFS(LQty,LSku,A71,LType,"Count",LDate,L71),0)+SUMIFS(LSigned,LSku,A71,LDate,"&gt;"&amp;L71,LDate,"&lt;="&amp;AsOf))</f>
        <v/>
      </c>
      <c r="N71" s="17">
        <f>IF(A71="","",SUMIFS(POut,PSku,A71))</f>
        <v/>
      </c>
      <c r="O71" s="17">
        <f>IF(A71="","",SUMIFS(LQty,LSku,A71,LType,"Sold",LDate,"&gt;"&amp;(AsOf-Win),LDate,"&lt;="&amp;AsOf))</f>
        <v/>
      </c>
      <c r="P71" s="20">
        <f>IF(A71="","",SUMPRODUCT(('Daily Stock'!$C$4:$BM$4&gt;AsOf-Win)*(((('Daily Stock'!B71:BL71)&gt;0)+(('Daily Stock'!C71:BM71)&gt;0))&gt;0)))</f>
        <v/>
      </c>
      <c r="Q71" s="18">
        <f>IF(A71="","",IF(P71&gt;0,O71/P71,0))</f>
        <v/>
      </c>
      <c r="R71" s="17">
        <f>IF(A71="","",ROUNDUP(ROUND(Q71*(N(J71)+K71),6),0))</f>
        <v/>
      </c>
      <c r="S71" s="17">
        <f>IF(A71="","",ROUNDUP(ROUND(Q71*(N(J71)+Review+K71),6),0))</f>
        <v/>
      </c>
      <c r="T71" s="17">
        <f>IF(A71="","",M71+N71)</f>
        <v/>
      </c>
      <c r="U71" s="25">
        <f>IF(A71="","",IF(Q71=0,"",MAX(0,M71)/Q71))</f>
        <v/>
      </c>
      <c r="V71" s="7">
        <f>IF(A71="","",IF(Q71=0,"",AsOf+INT(ROUND(MAX(0,M71)/Q71,6))))</f>
        <v/>
      </c>
      <c r="W71" s="7">
        <f>IF(A71="","",IF(Q71=0,"",AsOf+MAX(0,INT(ROUND((T71-R71)/Q71,6)))))</f>
        <v/>
      </c>
      <c r="X71" s="11">
        <f>IF(A71="","",IF(I71="No","Inactive",IF(J71="","Set lead time",IF(M71&lt;0,"Negative: recount",IF(M71=0,"Out of stock",IF(Q71=0,"No recent sales",IF(T71&lt;=R71,"Order now",IF(T71&lt;=R71+Q71*Review,"Order soon",IF(T71&gt;Q71*OverDays,"Overstock","OK")))))))))</f>
        <v/>
      </c>
      <c r="Y71" s="26">
        <f>IF(OR(X71="Order now",X71="Order soon",X71="Out of stock"),IF(S71-T71&lt;=0,0,MAX(N(H71),ROUNDUP(ROUND((S71-T71)/MAX(1,N(G71)),6),0)*MAX(1,N(G71)))),0)</f>
        <v/>
      </c>
      <c r="Z71" s="27">
        <f>Y71*N(D71)</f>
        <v/>
      </c>
      <c r="AA71" s="19">
        <f>IF(A71="",0,MAX(0,M71)*N(D71))</f>
        <v/>
      </c>
      <c r="AB71" s="27">
        <f>IF(A71="",0,IF(Q71=0,0,MAX(0,M71-Q71*OverDays)*N(D71)))</f>
        <v/>
      </c>
      <c r="AC71" s="28">
        <f>IF(A71="","",IF(Y71&gt;0,IF(W71="",AsOf,W71)+ROW()/100000,IF(X71="Out of stock",AsOf+ROW()/100000,"")))</f>
        <v/>
      </c>
      <c r="AD71" s="16">
        <f>IF(A71="","",IF(COUNTIF($A$6:$A$105,A71)&gt;1,"Duplicate SKU",IF(AND(C71&lt;&gt;"",ISNA(MATCH(C71,SupName,0))),"Supplier not on Suppliers sheet",IF(L71=0,"No count logged yet",""))))</f>
        <v/>
      </c>
    </row>
    <row r="72">
      <c r="A72" s="22" t="n"/>
      <c r="B72" s="22" t="n"/>
      <c r="C72" s="22" t="n"/>
      <c r="D72" s="23" t="n"/>
      <c r="E72" s="8" t="n"/>
      <c r="F72" s="8" t="n"/>
      <c r="G72" s="8" t="n"/>
      <c r="H72" s="8" t="n"/>
      <c r="I72" s="22" t="n"/>
      <c r="J72" s="20">
        <f>IF(A72="","",IF(E72&lt;&gt;"",E72,IF(C72="","",IF(ISNUMBER(MATCH(C72,SupName,0)),IF(INDEX(SupLead,MATCH(C72,SupName,0))="","",INDEX(SupLead,MATCH(C72,SupName,0))),""))))</f>
        <v/>
      </c>
      <c r="K72" s="20">
        <f>IF(A72="","",IF(F72="",DefSafety,F72))</f>
        <v/>
      </c>
      <c r="L72" s="24">
        <f>IF(A72="","",SUMPRODUCT(MAX((LSku=A72)*(LType="Count")*(LDate&lt;=AsOf)*LDate)))</f>
        <v/>
      </c>
      <c r="M72" s="17">
        <f>IF(A72="","",IF(L72&gt;0,SUMIFS(LQty,LSku,A72,LType,"Count",LDate,L72),0)+SUMIFS(LSigned,LSku,A72,LDate,"&gt;"&amp;L72,LDate,"&lt;="&amp;AsOf))</f>
        <v/>
      </c>
      <c r="N72" s="17">
        <f>IF(A72="","",SUMIFS(POut,PSku,A72))</f>
        <v/>
      </c>
      <c r="O72" s="17">
        <f>IF(A72="","",SUMIFS(LQty,LSku,A72,LType,"Sold",LDate,"&gt;"&amp;(AsOf-Win),LDate,"&lt;="&amp;AsOf))</f>
        <v/>
      </c>
      <c r="P72" s="20">
        <f>IF(A72="","",SUMPRODUCT(('Daily Stock'!$C$4:$BM$4&gt;AsOf-Win)*(((('Daily Stock'!B72:BL72)&gt;0)+(('Daily Stock'!C72:BM72)&gt;0))&gt;0)))</f>
        <v/>
      </c>
      <c r="Q72" s="18">
        <f>IF(A72="","",IF(P72&gt;0,O72/P72,0))</f>
        <v/>
      </c>
      <c r="R72" s="17">
        <f>IF(A72="","",ROUNDUP(ROUND(Q72*(N(J72)+K72),6),0))</f>
        <v/>
      </c>
      <c r="S72" s="17">
        <f>IF(A72="","",ROUNDUP(ROUND(Q72*(N(J72)+Review+K72),6),0))</f>
        <v/>
      </c>
      <c r="T72" s="17">
        <f>IF(A72="","",M72+N72)</f>
        <v/>
      </c>
      <c r="U72" s="25">
        <f>IF(A72="","",IF(Q72=0,"",MAX(0,M72)/Q72))</f>
        <v/>
      </c>
      <c r="V72" s="7">
        <f>IF(A72="","",IF(Q72=0,"",AsOf+INT(ROUND(MAX(0,M72)/Q72,6))))</f>
        <v/>
      </c>
      <c r="W72" s="7">
        <f>IF(A72="","",IF(Q72=0,"",AsOf+MAX(0,INT(ROUND((T72-R72)/Q72,6)))))</f>
        <v/>
      </c>
      <c r="X72" s="11">
        <f>IF(A72="","",IF(I72="No","Inactive",IF(J72="","Set lead time",IF(M72&lt;0,"Negative: recount",IF(M72=0,"Out of stock",IF(Q72=0,"No recent sales",IF(T72&lt;=R72,"Order now",IF(T72&lt;=R72+Q72*Review,"Order soon",IF(T72&gt;Q72*OverDays,"Overstock","OK")))))))))</f>
        <v/>
      </c>
      <c r="Y72" s="26">
        <f>IF(OR(X72="Order now",X72="Order soon",X72="Out of stock"),IF(S72-T72&lt;=0,0,MAX(N(H72),ROUNDUP(ROUND((S72-T72)/MAX(1,N(G72)),6),0)*MAX(1,N(G72)))),0)</f>
        <v/>
      </c>
      <c r="Z72" s="27">
        <f>Y72*N(D72)</f>
        <v/>
      </c>
      <c r="AA72" s="19">
        <f>IF(A72="",0,MAX(0,M72)*N(D72))</f>
        <v/>
      </c>
      <c r="AB72" s="27">
        <f>IF(A72="",0,IF(Q72=0,0,MAX(0,M72-Q72*OverDays)*N(D72)))</f>
        <v/>
      </c>
      <c r="AC72" s="28">
        <f>IF(A72="","",IF(Y72&gt;0,IF(W72="",AsOf,W72)+ROW()/100000,IF(X72="Out of stock",AsOf+ROW()/100000,"")))</f>
        <v/>
      </c>
      <c r="AD72" s="16">
        <f>IF(A72="","",IF(COUNTIF($A$6:$A$105,A72)&gt;1,"Duplicate SKU",IF(AND(C72&lt;&gt;"",ISNA(MATCH(C72,SupName,0))),"Supplier not on Suppliers sheet",IF(L72=0,"No count logged yet",""))))</f>
        <v/>
      </c>
    </row>
    <row r="73">
      <c r="A73" s="22" t="n"/>
      <c r="B73" s="22" t="n"/>
      <c r="C73" s="22" t="n"/>
      <c r="D73" s="23" t="n"/>
      <c r="E73" s="8" t="n"/>
      <c r="F73" s="8" t="n"/>
      <c r="G73" s="8" t="n"/>
      <c r="H73" s="8" t="n"/>
      <c r="I73" s="22" t="n"/>
      <c r="J73" s="20">
        <f>IF(A73="","",IF(E73&lt;&gt;"",E73,IF(C73="","",IF(ISNUMBER(MATCH(C73,SupName,0)),IF(INDEX(SupLead,MATCH(C73,SupName,0))="","",INDEX(SupLead,MATCH(C73,SupName,0))),""))))</f>
        <v/>
      </c>
      <c r="K73" s="20">
        <f>IF(A73="","",IF(F73="",DefSafety,F73))</f>
        <v/>
      </c>
      <c r="L73" s="24">
        <f>IF(A73="","",SUMPRODUCT(MAX((LSku=A73)*(LType="Count")*(LDate&lt;=AsOf)*LDate)))</f>
        <v/>
      </c>
      <c r="M73" s="17">
        <f>IF(A73="","",IF(L73&gt;0,SUMIFS(LQty,LSku,A73,LType,"Count",LDate,L73),0)+SUMIFS(LSigned,LSku,A73,LDate,"&gt;"&amp;L73,LDate,"&lt;="&amp;AsOf))</f>
        <v/>
      </c>
      <c r="N73" s="17">
        <f>IF(A73="","",SUMIFS(POut,PSku,A73))</f>
        <v/>
      </c>
      <c r="O73" s="17">
        <f>IF(A73="","",SUMIFS(LQty,LSku,A73,LType,"Sold",LDate,"&gt;"&amp;(AsOf-Win),LDate,"&lt;="&amp;AsOf))</f>
        <v/>
      </c>
      <c r="P73" s="20">
        <f>IF(A73="","",SUMPRODUCT(('Daily Stock'!$C$4:$BM$4&gt;AsOf-Win)*(((('Daily Stock'!B73:BL73)&gt;0)+(('Daily Stock'!C73:BM73)&gt;0))&gt;0)))</f>
        <v/>
      </c>
      <c r="Q73" s="18">
        <f>IF(A73="","",IF(P73&gt;0,O73/P73,0))</f>
        <v/>
      </c>
      <c r="R73" s="17">
        <f>IF(A73="","",ROUNDUP(ROUND(Q73*(N(J73)+K73),6),0))</f>
        <v/>
      </c>
      <c r="S73" s="17">
        <f>IF(A73="","",ROUNDUP(ROUND(Q73*(N(J73)+Review+K73),6),0))</f>
        <v/>
      </c>
      <c r="T73" s="17">
        <f>IF(A73="","",M73+N73)</f>
        <v/>
      </c>
      <c r="U73" s="25">
        <f>IF(A73="","",IF(Q73=0,"",MAX(0,M73)/Q73))</f>
        <v/>
      </c>
      <c r="V73" s="7">
        <f>IF(A73="","",IF(Q73=0,"",AsOf+INT(ROUND(MAX(0,M73)/Q73,6))))</f>
        <v/>
      </c>
      <c r="W73" s="7">
        <f>IF(A73="","",IF(Q73=0,"",AsOf+MAX(0,INT(ROUND((T73-R73)/Q73,6)))))</f>
        <v/>
      </c>
      <c r="X73" s="11">
        <f>IF(A73="","",IF(I73="No","Inactive",IF(J73="","Set lead time",IF(M73&lt;0,"Negative: recount",IF(M73=0,"Out of stock",IF(Q73=0,"No recent sales",IF(T73&lt;=R73,"Order now",IF(T73&lt;=R73+Q73*Review,"Order soon",IF(T73&gt;Q73*OverDays,"Overstock","OK")))))))))</f>
        <v/>
      </c>
      <c r="Y73" s="26">
        <f>IF(OR(X73="Order now",X73="Order soon",X73="Out of stock"),IF(S73-T73&lt;=0,0,MAX(N(H73),ROUNDUP(ROUND((S73-T73)/MAX(1,N(G73)),6),0)*MAX(1,N(G73)))),0)</f>
        <v/>
      </c>
      <c r="Z73" s="27">
        <f>Y73*N(D73)</f>
        <v/>
      </c>
      <c r="AA73" s="19">
        <f>IF(A73="",0,MAX(0,M73)*N(D73))</f>
        <v/>
      </c>
      <c r="AB73" s="27">
        <f>IF(A73="",0,IF(Q73=0,0,MAX(0,M73-Q73*OverDays)*N(D73)))</f>
        <v/>
      </c>
      <c r="AC73" s="28">
        <f>IF(A73="","",IF(Y73&gt;0,IF(W73="",AsOf,W73)+ROW()/100000,IF(X73="Out of stock",AsOf+ROW()/100000,"")))</f>
        <v/>
      </c>
      <c r="AD73" s="16">
        <f>IF(A73="","",IF(COUNTIF($A$6:$A$105,A73)&gt;1,"Duplicate SKU",IF(AND(C73&lt;&gt;"",ISNA(MATCH(C73,SupName,0))),"Supplier not on Suppliers sheet",IF(L73=0,"No count logged yet",""))))</f>
        <v/>
      </c>
    </row>
    <row r="74">
      <c r="A74" s="22" t="n"/>
      <c r="B74" s="22" t="n"/>
      <c r="C74" s="22" t="n"/>
      <c r="D74" s="23" t="n"/>
      <c r="E74" s="8" t="n"/>
      <c r="F74" s="8" t="n"/>
      <c r="G74" s="8" t="n"/>
      <c r="H74" s="8" t="n"/>
      <c r="I74" s="22" t="n"/>
      <c r="J74" s="20">
        <f>IF(A74="","",IF(E74&lt;&gt;"",E74,IF(C74="","",IF(ISNUMBER(MATCH(C74,SupName,0)),IF(INDEX(SupLead,MATCH(C74,SupName,0))="","",INDEX(SupLead,MATCH(C74,SupName,0))),""))))</f>
        <v/>
      </c>
      <c r="K74" s="20">
        <f>IF(A74="","",IF(F74="",DefSafety,F74))</f>
        <v/>
      </c>
      <c r="L74" s="24">
        <f>IF(A74="","",SUMPRODUCT(MAX((LSku=A74)*(LType="Count")*(LDate&lt;=AsOf)*LDate)))</f>
        <v/>
      </c>
      <c r="M74" s="17">
        <f>IF(A74="","",IF(L74&gt;0,SUMIFS(LQty,LSku,A74,LType,"Count",LDate,L74),0)+SUMIFS(LSigned,LSku,A74,LDate,"&gt;"&amp;L74,LDate,"&lt;="&amp;AsOf))</f>
        <v/>
      </c>
      <c r="N74" s="17">
        <f>IF(A74="","",SUMIFS(POut,PSku,A74))</f>
        <v/>
      </c>
      <c r="O74" s="17">
        <f>IF(A74="","",SUMIFS(LQty,LSku,A74,LType,"Sold",LDate,"&gt;"&amp;(AsOf-Win),LDate,"&lt;="&amp;AsOf))</f>
        <v/>
      </c>
      <c r="P74" s="20">
        <f>IF(A74="","",SUMPRODUCT(('Daily Stock'!$C$4:$BM$4&gt;AsOf-Win)*(((('Daily Stock'!B74:BL74)&gt;0)+(('Daily Stock'!C74:BM74)&gt;0))&gt;0)))</f>
        <v/>
      </c>
      <c r="Q74" s="18">
        <f>IF(A74="","",IF(P74&gt;0,O74/P74,0))</f>
        <v/>
      </c>
      <c r="R74" s="17">
        <f>IF(A74="","",ROUNDUP(ROUND(Q74*(N(J74)+K74),6),0))</f>
        <v/>
      </c>
      <c r="S74" s="17">
        <f>IF(A74="","",ROUNDUP(ROUND(Q74*(N(J74)+Review+K74),6),0))</f>
        <v/>
      </c>
      <c r="T74" s="17">
        <f>IF(A74="","",M74+N74)</f>
        <v/>
      </c>
      <c r="U74" s="25">
        <f>IF(A74="","",IF(Q74=0,"",MAX(0,M74)/Q74))</f>
        <v/>
      </c>
      <c r="V74" s="7">
        <f>IF(A74="","",IF(Q74=0,"",AsOf+INT(ROUND(MAX(0,M74)/Q74,6))))</f>
        <v/>
      </c>
      <c r="W74" s="7">
        <f>IF(A74="","",IF(Q74=0,"",AsOf+MAX(0,INT(ROUND((T74-R74)/Q74,6)))))</f>
        <v/>
      </c>
      <c r="X74" s="11">
        <f>IF(A74="","",IF(I74="No","Inactive",IF(J74="","Set lead time",IF(M74&lt;0,"Negative: recount",IF(M74=0,"Out of stock",IF(Q74=0,"No recent sales",IF(T74&lt;=R74,"Order now",IF(T74&lt;=R74+Q74*Review,"Order soon",IF(T74&gt;Q74*OverDays,"Overstock","OK")))))))))</f>
        <v/>
      </c>
      <c r="Y74" s="26">
        <f>IF(OR(X74="Order now",X74="Order soon",X74="Out of stock"),IF(S74-T74&lt;=0,0,MAX(N(H74),ROUNDUP(ROUND((S74-T74)/MAX(1,N(G74)),6),0)*MAX(1,N(G74)))),0)</f>
        <v/>
      </c>
      <c r="Z74" s="27">
        <f>Y74*N(D74)</f>
        <v/>
      </c>
      <c r="AA74" s="19">
        <f>IF(A74="",0,MAX(0,M74)*N(D74))</f>
        <v/>
      </c>
      <c r="AB74" s="27">
        <f>IF(A74="",0,IF(Q74=0,0,MAX(0,M74-Q74*OverDays)*N(D74)))</f>
        <v/>
      </c>
      <c r="AC74" s="28">
        <f>IF(A74="","",IF(Y74&gt;0,IF(W74="",AsOf,W74)+ROW()/100000,IF(X74="Out of stock",AsOf+ROW()/100000,"")))</f>
        <v/>
      </c>
      <c r="AD74" s="16">
        <f>IF(A74="","",IF(COUNTIF($A$6:$A$105,A74)&gt;1,"Duplicate SKU",IF(AND(C74&lt;&gt;"",ISNA(MATCH(C74,SupName,0))),"Supplier not on Suppliers sheet",IF(L74=0,"No count logged yet",""))))</f>
        <v/>
      </c>
    </row>
    <row r="75">
      <c r="A75" s="22" t="n"/>
      <c r="B75" s="22" t="n"/>
      <c r="C75" s="22" t="n"/>
      <c r="D75" s="23" t="n"/>
      <c r="E75" s="8" t="n"/>
      <c r="F75" s="8" t="n"/>
      <c r="G75" s="8" t="n"/>
      <c r="H75" s="8" t="n"/>
      <c r="I75" s="22" t="n"/>
      <c r="J75" s="20">
        <f>IF(A75="","",IF(E75&lt;&gt;"",E75,IF(C75="","",IF(ISNUMBER(MATCH(C75,SupName,0)),IF(INDEX(SupLead,MATCH(C75,SupName,0))="","",INDEX(SupLead,MATCH(C75,SupName,0))),""))))</f>
        <v/>
      </c>
      <c r="K75" s="20">
        <f>IF(A75="","",IF(F75="",DefSafety,F75))</f>
        <v/>
      </c>
      <c r="L75" s="24">
        <f>IF(A75="","",SUMPRODUCT(MAX((LSku=A75)*(LType="Count")*(LDate&lt;=AsOf)*LDate)))</f>
        <v/>
      </c>
      <c r="M75" s="17">
        <f>IF(A75="","",IF(L75&gt;0,SUMIFS(LQty,LSku,A75,LType,"Count",LDate,L75),0)+SUMIFS(LSigned,LSku,A75,LDate,"&gt;"&amp;L75,LDate,"&lt;="&amp;AsOf))</f>
        <v/>
      </c>
      <c r="N75" s="17">
        <f>IF(A75="","",SUMIFS(POut,PSku,A75))</f>
        <v/>
      </c>
      <c r="O75" s="17">
        <f>IF(A75="","",SUMIFS(LQty,LSku,A75,LType,"Sold",LDate,"&gt;"&amp;(AsOf-Win),LDate,"&lt;="&amp;AsOf))</f>
        <v/>
      </c>
      <c r="P75" s="20">
        <f>IF(A75="","",SUMPRODUCT(('Daily Stock'!$C$4:$BM$4&gt;AsOf-Win)*(((('Daily Stock'!B75:BL75)&gt;0)+(('Daily Stock'!C75:BM75)&gt;0))&gt;0)))</f>
        <v/>
      </c>
      <c r="Q75" s="18">
        <f>IF(A75="","",IF(P75&gt;0,O75/P75,0))</f>
        <v/>
      </c>
      <c r="R75" s="17">
        <f>IF(A75="","",ROUNDUP(ROUND(Q75*(N(J75)+K75),6),0))</f>
        <v/>
      </c>
      <c r="S75" s="17">
        <f>IF(A75="","",ROUNDUP(ROUND(Q75*(N(J75)+Review+K75),6),0))</f>
        <v/>
      </c>
      <c r="T75" s="17">
        <f>IF(A75="","",M75+N75)</f>
        <v/>
      </c>
      <c r="U75" s="25">
        <f>IF(A75="","",IF(Q75=0,"",MAX(0,M75)/Q75))</f>
        <v/>
      </c>
      <c r="V75" s="7">
        <f>IF(A75="","",IF(Q75=0,"",AsOf+INT(ROUND(MAX(0,M75)/Q75,6))))</f>
        <v/>
      </c>
      <c r="W75" s="7">
        <f>IF(A75="","",IF(Q75=0,"",AsOf+MAX(0,INT(ROUND((T75-R75)/Q75,6)))))</f>
        <v/>
      </c>
      <c r="X75" s="11">
        <f>IF(A75="","",IF(I75="No","Inactive",IF(J75="","Set lead time",IF(M75&lt;0,"Negative: recount",IF(M75=0,"Out of stock",IF(Q75=0,"No recent sales",IF(T75&lt;=R75,"Order now",IF(T75&lt;=R75+Q75*Review,"Order soon",IF(T75&gt;Q75*OverDays,"Overstock","OK")))))))))</f>
        <v/>
      </c>
      <c r="Y75" s="26">
        <f>IF(OR(X75="Order now",X75="Order soon",X75="Out of stock"),IF(S75-T75&lt;=0,0,MAX(N(H75),ROUNDUP(ROUND((S75-T75)/MAX(1,N(G75)),6),0)*MAX(1,N(G75)))),0)</f>
        <v/>
      </c>
      <c r="Z75" s="27">
        <f>Y75*N(D75)</f>
        <v/>
      </c>
      <c r="AA75" s="19">
        <f>IF(A75="",0,MAX(0,M75)*N(D75))</f>
        <v/>
      </c>
      <c r="AB75" s="27">
        <f>IF(A75="",0,IF(Q75=0,0,MAX(0,M75-Q75*OverDays)*N(D75)))</f>
        <v/>
      </c>
      <c r="AC75" s="28">
        <f>IF(A75="","",IF(Y75&gt;0,IF(W75="",AsOf,W75)+ROW()/100000,IF(X75="Out of stock",AsOf+ROW()/100000,"")))</f>
        <v/>
      </c>
      <c r="AD75" s="16">
        <f>IF(A75="","",IF(COUNTIF($A$6:$A$105,A75)&gt;1,"Duplicate SKU",IF(AND(C75&lt;&gt;"",ISNA(MATCH(C75,SupName,0))),"Supplier not on Suppliers sheet",IF(L75=0,"No count logged yet",""))))</f>
        <v/>
      </c>
    </row>
    <row r="76">
      <c r="A76" s="22" t="n"/>
      <c r="B76" s="22" t="n"/>
      <c r="C76" s="22" t="n"/>
      <c r="D76" s="23" t="n"/>
      <c r="E76" s="8" t="n"/>
      <c r="F76" s="8" t="n"/>
      <c r="G76" s="8" t="n"/>
      <c r="H76" s="8" t="n"/>
      <c r="I76" s="22" t="n"/>
      <c r="J76" s="20">
        <f>IF(A76="","",IF(E76&lt;&gt;"",E76,IF(C76="","",IF(ISNUMBER(MATCH(C76,SupName,0)),IF(INDEX(SupLead,MATCH(C76,SupName,0))="","",INDEX(SupLead,MATCH(C76,SupName,0))),""))))</f>
        <v/>
      </c>
      <c r="K76" s="20">
        <f>IF(A76="","",IF(F76="",DefSafety,F76))</f>
        <v/>
      </c>
      <c r="L76" s="24">
        <f>IF(A76="","",SUMPRODUCT(MAX((LSku=A76)*(LType="Count")*(LDate&lt;=AsOf)*LDate)))</f>
        <v/>
      </c>
      <c r="M76" s="17">
        <f>IF(A76="","",IF(L76&gt;0,SUMIFS(LQty,LSku,A76,LType,"Count",LDate,L76),0)+SUMIFS(LSigned,LSku,A76,LDate,"&gt;"&amp;L76,LDate,"&lt;="&amp;AsOf))</f>
        <v/>
      </c>
      <c r="N76" s="17">
        <f>IF(A76="","",SUMIFS(POut,PSku,A76))</f>
        <v/>
      </c>
      <c r="O76" s="17">
        <f>IF(A76="","",SUMIFS(LQty,LSku,A76,LType,"Sold",LDate,"&gt;"&amp;(AsOf-Win),LDate,"&lt;="&amp;AsOf))</f>
        <v/>
      </c>
      <c r="P76" s="20">
        <f>IF(A76="","",SUMPRODUCT(('Daily Stock'!$C$4:$BM$4&gt;AsOf-Win)*(((('Daily Stock'!B76:BL76)&gt;0)+(('Daily Stock'!C76:BM76)&gt;0))&gt;0)))</f>
        <v/>
      </c>
      <c r="Q76" s="18">
        <f>IF(A76="","",IF(P76&gt;0,O76/P76,0))</f>
        <v/>
      </c>
      <c r="R76" s="17">
        <f>IF(A76="","",ROUNDUP(ROUND(Q76*(N(J76)+K76),6),0))</f>
        <v/>
      </c>
      <c r="S76" s="17">
        <f>IF(A76="","",ROUNDUP(ROUND(Q76*(N(J76)+Review+K76),6),0))</f>
        <v/>
      </c>
      <c r="T76" s="17">
        <f>IF(A76="","",M76+N76)</f>
        <v/>
      </c>
      <c r="U76" s="25">
        <f>IF(A76="","",IF(Q76=0,"",MAX(0,M76)/Q76))</f>
        <v/>
      </c>
      <c r="V76" s="7">
        <f>IF(A76="","",IF(Q76=0,"",AsOf+INT(ROUND(MAX(0,M76)/Q76,6))))</f>
        <v/>
      </c>
      <c r="W76" s="7">
        <f>IF(A76="","",IF(Q76=0,"",AsOf+MAX(0,INT(ROUND((T76-R76)/Q76,6)))))</f>
        <v/>
      </c>
      <c r="X76" s="11">
        <f>IF(A76="","",IF(I76="No","Inactive",IF(J76="","Set lead time",IF(M76&lt;0,"Negative: recount",IF(M76=0,"Out of stock",IF(Q76=0,"No recent sales",IF(T76&lt;=R76,"Order now",IF(T76&lt;=R76+Q76*Review,"Order soon",IF(T76&gt;Q76*OverDays,"Overstock","OK")))))))))</f>
        <v/>
      </c>
      <c r="Y76" s="26">
        <f>IF(OR(X76="Order now",X76="Order soon",X76="Out of stock"),IF(S76-T76&lt;=0,0,MAX(N(H76),ROUNDUP(ROUND((S76-T76)/MAX(1,N(G76)),6),0)*MAX(1,N(G76)))),0)</f>
        <v/>
      </c>
      <c r="Z76" s="27">
        <f>Y76*N(D76)</f>
        <v/>
      </c>
      <c r="AA76" s="19">
        <f>IF(A76="",0,MAX(0,M76)*N(D76))</f>
        <v/>
      </c>
      <c r="AB76" s="27">
        <f>IF(A76="",0,IF(Q76=0,0,MAX(0,M76-Q76*OverDays)*N(D76)))</f>
        <v/>
      </c>
      <c r="AC76" s="28">
        <f>IF(A76="","",IF(Y76&gt;0,IF(W76="",AsOf,W76)+ROW()/100000,IF(X76="Out of stock",AsOf+ROW()/100000,"")))</f>
        <v/>
      </c>
      <c r="AD76" s="16">
        <f>IF(A76="","",IF(COUNTIF($A$6:$A$105,A76)&gt;1,"Duplicate SKU",IF(AND(C76&lt;&gt;"",ISNA(MATCH(C76,SupName,0))),"Supplier not on Suppliers sheet",IF(L76=0,"No count logged yet",""))))</f>
        <v/>
      </c>
    </row>
    <row r="77">
      <c r="A77" s="22" t="n"/>
      <c r="B77" s="22" t="n"/>
      <c r="C77" s="22" t="n"/>
      <c r="D77" s="23" t="n"/>
      <c r="E77" s="8" t="n"/>
      <c r="F77" s="8" t="n"/>
      <c r="G77" s="8" t="n"/>
      <c r="H77" s="8" t="n"/>
      <c r="I77" s="22" t="n"/>
      <c r="J77" s="20">
        <f>IF(A77="","",IF(E77&lt;&gt;"",E77,IF(C77="","",IF(ISNUMBER(MATCH(C77,SupName,0)),IF(INDEX(SupLead,MATCH(C77,SupName,0))="","",INDEX(SupLead,MATCH(C77,SupName,0))),""))))</f>
        <v/>
      </c>
      <c r="K77" s="20">
        <f>IF(A77="","",IF(F77="",DefSafety,F77))</f>
        <v/>
      </c>
      <c r="L77" s="24">
        <f>IF(A77="","",SUMPRODUCT(MAX((LSku=A77)*(LType="Count")*(LDate&lt;=AsOf)*LDate)))</f>
        <v/>
      </c>
      <c r="M77" s="17">
        <f>IF(A77="","",IF(L77&gt;0,SUMIFS(LQty,LSku,A77,LType,"Count",LDate,L77),0)+SUMIFS(LSigned,LSku,A77,LDate,"&gt;"&amp;L77,LDate,"&lt;="&amp;AsOf))</f>
        <v/>
      </c>
      <c r="N77" s="17">
        <f>IF(A77="","",SUMIFS(POut,PSku,A77))</f>
        <v/>
      </c>
      <c r="O77" s="17">
        <f>IF(A77="","",SUMIFS(LQty,LSku,A77,LType,"Sold",LDate,"&gt;"&amp;(AsOf-Win),LDate,"&lt;="&amp;AsOf))</f>
        <v/>
      </c>
      <c r="P77" s="20">
        <f>IF(A77="","",SUMPRODUCT(('Daily Stock'!$C$4:$BM$4&gt;AsOf-Win)*(((('Daily Stock'!B77:BL77)&gt;0)+(('Daily Stock'!C77:BM77)&gt;0))&gt;0)))</f>
        <v/>
      </c>
      <c r="Q77" s="18">
        <f>IF(A77="","",IF(P77&gt;0,O77/P77,0))</f>
        <v/>
      </c>
      <c r="R77" s="17">
        <f>IF(A77="","",ROUNDUP(ROUND(Q77*(N(J77)+K77),6),0))</f>
        <v/>
      </c>
      <c r="S77" s="17">
        <f>IF(A77="","",ROUNDUP(ROUND(Q77*(N(J77)+Review+K77),6),0))</f>
        <v/>
      </c>
      <c r="T77" s="17">
        <f>IF(A77="","",M77+N77)</f>
        <v/>
      </c>
      <c r="U77" s="25">
        <f>IF(A77="","",IF(Q77=0,"",MAX(0,M77)/Q77))</f>
        <v/>
      </c>
      <c r="V77" s="7">
        <f>IF(A77="","",IF(Q77=0,"",AsOf+INT(ROUND(MAX(0,M77)/Q77,6))))</f>
        <v/>
      </c>
      <c r="W77" s="7">
        <f>IF(A77="","",IF(Q77=0,"",AsOf+MAX(0,INT(ROUND((T77-R77)/Q77,6)))))</f>
        <v/>
      </c>
      <c r="X77" s="11">
        <f>IF(A77="","",IF(I77="No","Inactive",IF(J77="","Set lead time",IF(M77&lt;0,"Negative: recount",IF(M77=0,"Out of stock",IF(Q77=0,"No recent sales",IF(T77&lt;=R77,"Order now",IF(T77&lt;=R77+Q77*Review,"Order soon",IF(T77&gt;Q77*OverDays,"Overstock","OK")))))))))</f>
        <v/>
      </c>
      <c r="Y77" s="26">
        <f>IF(OR(X77="Order now",X77="Order soon",X77="Out of stock"),IF(S77-T77&lt;=0,0,MAX(N(H77),ROUNDUP(ROUND((S77-T77)/MAX(1,N(G77)),6),0)*MAX(1,N(G77)))),0)</f>
        <v/>
      </c>
      <c r="Z77" s="27">
        <f>Y77*N(D77)</f>
        <v/>
      </c>
      <c r="AA77" s="19">
        <f>IF(A77="",0,MAX(0,M77)*N(D77))</f>
        <v/>
      </c>
      <c r="AB77" s="27">
        <f>IF(A77="",0,IF(Q77=0,0,MAX(0,M77-Q77*OverDays)*N(D77)))</f>
        <v/>
      </c>
      <c r="AC77" s="28">
        <f>IF(A77="","",IF(Y77&gt;0,IF(W77="",AsOf,W77)+ROW()/100000,IF(X77="Out of stock",AsOf+ROW()/100000,"")))</f>
        <v/>
      </c>
      <c r="AD77" s="16">
        <f>IF(A77="","",IF(COUNTIF($A$6:$A$105,A77)&gt;1,"Duplicate SKU",IF(AND(C77&lt;&gt;"",ISNA(MATCH(C77,SupName,0))),"Supplier not on Suppliers sheet",IF(L77=0,"No count logged yet",""))))</f>
        <v/>
      </c>
    </row>
    <row r="78">
      <c r="A78" s="22" t="n"/>
      <c r="B78" s="22" t="n"/>
      <c r="C78" s="22" t="n"/>
      <c r="D78" s="23" t="n"/>
      <c r="E78" s="8" t="n"/>
      <c r="F78" s="8" t="n"/>
      <c r="G78" s="8" t="n"/>
      <c r="H78" s="8" t="n"/>
      <c r="I78" s="22" t="n"/>
      <c r="J78" s="20">
        <f>IF(A78="","",IF(E78&lt;&gt;"",E78,IF(C78="","",IF(ISNUMBER(MATCH(C78,SupName,0)),IF(INDEX(SupLead,MATCH(C78,SupName,0))="","",INDEX(SupLead,MATCH(C78,SupName,0))),""))))</f>
        <v/>
      </c>
      <c r="K78" s="20">
        <f>IF(A78="","",IF(F78="",DefSafety,F78))</f>
        <v/>
      </c>
      <c r="L78" s="24">
        <f>IF(A78="","",SUMPRODUCT(MAX((LSku=A78)*(LType="Count")*(LDate&lt;=AsOf)*LDate)))</f>
        <v/>
      </c>
      <c r="M78" s="17">
        <f>IF(A78="","",IF(L78&gt;0,SUMIFS(LQty,LSku,A78,LType,"Count",LDate,L78),0)+SUMIFS(LSigned,LSku,A78,LDate,"&gt;"&amp;L78,LDate,"&lt;="&amp;AsOf))</f>
        <v/>
      </c>
      <c r="N78" s="17">
        <f>IF(A78="","",SUMIFS(POut,PSku,A78))</f>
        <v/>
      </c>
      <c r="O78" s="17">
        <f>IF(A78="","",SUMIFS(LQty,LSku,A78,LType,"Sold",LDate,"&gt;"&amp;(AsOf-Win),LDate,"&lt;="&amp;AsOf))</f>
        <v/>
      </c>
      <c r="P78" s="20">
        <f>IF(A78="","",SUMPRODUCT(('Daily Stock'!$C$4:$BM$4&gt;AsOf-Win)*(((('Daily Stock'!B78:BL78)&gt;0)+(('Daily Stock'!C78:BM78)&gt;0))&gt;0)))</f>
        <v/>
      </c>
      <c r="Q78" s="18">
        <f>IF(A78="","",IF(P78&gt;0,O78/P78,0))</f>
        <v/>
      </c>
      <c r="R78" s="17">
        <f>IF(A78="","",ROUNDUP(ROUND(Q78*(N(J78)+K78),6),0))</f>
        <v/>
      </c>
      <c r="S78" s="17">
        <f>IF(A78="","",ROUNDUP(ROUND(Q78*(N(J78)+Review+K78),6),0))</f>
        <v/>
      </c>
      <c r="T78" s="17">
        <f>IF(A78="","",M78+N78)</f>
        <v/>
      </c>
      <c r="U78" s="25">
        <f>IF(A78="","",IF(Q78=0,"",MAX(0,M78)/Q78))</f>
        <v/>
      </c>
      <c r="V78" s="7">
        <f>IF(A78="","",IF(Q78=0,"",AsOf+INT(ROUND(MAX(0,M78)/Q78,6))))</f>
        <v/>
      </c>
      <c r="W78" s="7">
        <f>IF(A78="","",IF(Q78=0,"",AsOf+MAX(0,INT(ROUND((T78-R78)/Q78,6)))))</f>
        <v/>
      </c>
      <c r="X78" s="11">
        <f>IF(A78="","",IF(I78="No","Inactive",IF(J78="","Set lead time",IF(M78&lt;0,"Negative: recount",IF(M78=0,"Out of stock",IF(Q78=0,"No recent sales",IF(T78&lt;=R78,"Order now",IF(T78&lt;=R78+Q78*Review,"Order soon",IF(T78&gt;Q78*OverDays,"Overstock","OK")))))))))</f>
        <v/>
      </c>
      <c r="Y78" s="26">
        <f>IF(OR(X78="Order now",X78="Order soon",X78="Out of stock"),IF(S78-T78&lt;=0,0,MAX(N(H78),ROUNDUP(ROUND((S78-T78)/MAX(1,N(G78)),6),0)*MAX(1,N(G78)))),0)</f>
        <v/>
      </c>
      <c r="Z78" s="27">
        <f>Y78*N(D78)</f>
        <v/>
      </c>
      <c r="AA78" s="19">
        <f>IF(A78="",0,MAX(0,M78)*N(D78))</f>
        <v/>
      </c>
      <c r="AB78" s="27">
        <f>IF(A78="",0,IF(Q78=0,0,MAX(0,M78-Q78*OverDays)*N(D78)))</f>
        <v/>
      </c>
      <c r="AC78" s="28">
        <f>IF(A78="","",IF(Y78&gt;0,IF(W78="",AsOf,W78)+ROW()/100000,IF(X78="Out of stock",AsOf+ROW()/100000,"")))</f>
        <v/>
      </c>
      <c r="AD78" s="16">
        <f>IF(A78="","",IF(COUNTIF($A$6:$A$105,A78)&gt;1,"Duplicate SKU",IF(AND(C78&lt;&gt;"",ISNA(MATCH(C78,SupName,0))),"Supplier not on Suppliers sheet",IF(L78=0,"No count logged yet",""))))</f>
        <v/>
      </c>
    </row>
    <row r="79">
      <c r="A79" s="22" t="n"/>
      <c r="B79" s="22" t="n"/>
      <c r="C79" s="22" t="n"/>
      <c r="D79" s="23" t="n"/>
      <c r="E79" s="8" t="n"/>
      <c r="F79" s="8" t="n"/>
      <c r="G79" s="8" t="n"/>
      <c r="H79" s="8" t="n"/>
      <c r="I79" s="22" t="n"/>
      <c r="J79" s="20">
        <f>IF(A79="","",IF(E79&lt;&gt;"",E79,IF(C79="","",IF(ISNUMBER(MATCH(C79,SupName,0)),IF(INDEX(SupLead,MATCH(C79,SupName,0))="","",INDEX(SupLead,MATCH(C79,SupName,0))),""))))</f>
        <v/>
      </c>
      <c r="K79" s="20">
        <f>IF(A79="","",IF(F79="",DefSafety,F79))</f>
        <v/>
      </c>
      <c r="L79" s="24">
        <f>IF(A79="","",SUMPRODUCT(MAX((LSku=A79)*(LType="Count")*(LDate&lt;=AsOf)*LDate)))</f>
        <v/>
      </c>
      <c r="M79" s="17">
        <f>IF(A79="","",IF(L79&gt;0,SUMIFS(LQty,LSku,A79,LType,"Count",LDate,L79),0)+SUMIFS(LSigned,LSku,A79,LDate,"&gt;"&amp;L79,LDate,"&lt;="&amp;AsOf))</f>
        <v/>
      </c>
      <c r="N79" s="17">
        <f>IF(A79="","",SUMIFS(POut,PSku,A79))</f>
        <v/>
      </c>
      <c r="O79" s="17">
        <f>IF(A79="","",SUMIFS(LQty,LSku,A79,LType,"Sold",LDate,"&gt;"&amp;(AsOf-Win),LDate,"&lt;="&amp;AsOf))</f>
        <v/>
      </c>
      <c r="P79" s="20">
        <f>IF(A79="","",SUMPRODUCT(('Daily Stock'!$C$4:$BM$4&gt;AsOf-Win)*(((('Daily Stock'!B79:BL79)&gt;0)+(('Daily Stock'!C79:BM79)&gt;0))&gt;0)))</f>
        <v/>
      </c>
      <c r="Q79" s="18">
        <f>IF(A79="","",IF(P79&gt;0,O79/P79,0))</f>
        <v/>
      </c>
      <c r="R79" s="17">
        <f>IF(A79="","",ROUNDUP(ROUND(Q79*(N(J79)+K79),6),0))</f>
        <v/>
      </c>
      <c r="S79" s="17">
        <f>IF(A79="","",ROUNDUP(ROUND(Q79*(N(J79)+Review+K79),6),0))</f>
        <v/>
      </c>
      <c r="T79" s="17">
        <f>IF(A79="","",M79+N79)</f>
        <v/>
      </c>
      <c r="U79" s="25">
        <f>IF(A79="","",IF(Q79=0,"",MAX(0,M79)/Q79))</f>
        <v/>
      </c>
      <c r="V79" s="7">
        <f>IF(A79="","",IF(Q79=0,"",AsOf+INT(ROUND(MAX(0,M79)/Q79,6))))</f>
        <v/>
      </c>
      <c r="W79" s="7">
        <f>IF(A79="","",IF(Q79=0,"",AsOf+MAX(0,INT(ROUND((T79-R79)/Q79,6)))))</f>
        <v/>
      </c>
      <c r="X79" s="11">
        <f>IF(A79="","",IF(I79="No","Inactive",IF(J79="","Set lead time",IF(M79&lt;0,"Negative: recount",IF(M79=0,"Out of stock",IF(Q79=0,"No recent sales",IF(T79&lt;=R79,"Order now",IF(T79&lt;=R79+Q79*Review,"Order soon",IF(T79&gt;Q79*OverDays,"Overstock","OK")))))))))</f>
        <v/>
      </c>
      <c r="Y79" s="26">
        <f>IF(OR(X79="Order now",X79="Order soon",X79="Out of stock"),IF(S79-T79&lt;=0,0,MAX(N(H79),ROUNDUP(ROUND((S79-T79)/MAX(1,N(G79)),6),0)*MAX(1,N(G79)))),0)</f>
        <v/>
      </c>
      <c r="Z79" s="27">
        <f>Y79*N(D79)</f>
        <v/>
      </c>
      <c r="AA79" s="19">
        <f>IF(A79="",0,MAX(0,M79)*N(D79))</f>
        <v/>
      </c>
      <c r="AB79" s="27">
        <f>IF(A79="",0,IF(Q79=0,0,MAX(0,M79-Q79*OverDays)*N(D79)))</f>
        <v/>
      </c>
      <c r="AC79" s="28">
        <f>IF(A79="","",IF(Y79&gt;0,IF(W79="",AsOf,W79)+ROW()/100000,IF(X79="Out of stock",AsOf+ROW()/100000,"")))</f>
        <v/>
      </c>
      <c r="AD79" s="16">
        <f>IF(A79="","",IF(COUNTIF($A$6:$A$105,A79)&gt;1,"Duplicate SKU",IF(AND(C79&lt;&gt;"",ISNA(MATCH(C79,SupName,0))),"Supplier not on Suppliers sheet",IF(L79=0,"No count logged yet",""))))</f>
        <v/>
      </c>
    </row>
    <row r="80">
      <c r="A80" s="22" t="n"/>
      <c r="B80" s="22" t="n"/>
      <c r="C80" s="22" t="n"/>
      <c r="D80" s="23" t="n"/>
      <c r="E80" s="8" t="n"/>
      <c r="F80" s="8" t="n"/>
      <c r="G80" s="8" t="n"/>
      <c r="H80" s="8" t="n"/>
      <c r="I80" s="22" t="n"/>
      <c r="J80" s="20">
        <f>IF(A80="","",IF(E80&lt;&gt;"",E80,IF(C80="","",IF(ISNUMBER(MATCH(C80,SupName,0)),IF(INDEX(SupLead,MATCH(C80,SupName,0))="","",INDEX(SupLead,MATCH(C80,SupName,0))),""))))</f>
        <v/>
      </c>
      <c r="K80" s="20">
        <f>IF(A80="","",IF(F80="",DefSafety,F80))</f>
        <v/>
      </c>
      <c r="L80" s="24">
        <f>IF(A80="","",SUMPRODUCT(MAX((LSku=A80)*(LType="Count")*(LDate&lt;=AsOf)*LDate)))</f>
        <v/>
      </c>
      <c r="M80" s="17">
        <f>IF(A80="","",IF(L80&gt;0,SUMIFS(LQty,LSku,A80,LType,"Count",LDate,L80),0)+SUMIFS(LSigned,LSku,A80,LDate,"&gt;"&amp;L80,LDate,"&lt;="&amp;AsOf))</f>
        <v/>
      </c>
      <c r="N80" s="17">
        <f>IF(A80="","",SUMIFS(POut,PSku,A80))</f>
        <v/>
      </c>
      <c r="O80" s="17">
        <f>IF(A80="","",SUMIFS(LQty,LSku,A80,LType,"Sold",LDate,"&gt;"&amp;(AsOf-Win),LDate,"&lt;="&amp;AsOf))</f>
        <v/>
      </c>
      <c r="P80" s="20">
        <f>IF(A80="","",SUMPRODUCT(('Daily Stock'!$C$4:$BM$4&gt;AsOf-Win)*(((('Daily Stock'!B80:BL80)&gt;0)+(('Daily Stock'!C80:BM80)&gt;0))&gt;0)))</f>
        <v/>
      </c>
      <c r="Q80" s="18">
        <f>IF(A80="","",IF(P80&gt;0,O80/P80,0))</f>
        <v/>
      </c>
      <c r="R80" s="17">
        <f>IF(A80="","",ROUNDUP(ROUND(Q80*(N(J80)+K80),6),0))</f>
        <v/>
      </c>
      <c r="S80" s="17">
        <f>IF(A80="","",ROUNDUP(ROUND(Q80*(N(J80)+Review+K80),6),0))</f>
        <v/>
      </c>
      <c r="T80" s="17">
        <f>IF(A80="","",M80+N80)</f>
        <v/>
      </c>
      <c r="U80" s="25">
        <f>IF(A80="","",IF(Q80=0,"",MAX(0,M80)/Q80))</f>
        <v/>
      </c>
      <c r="V80" s="7">
        <f>IF(A80="","",IF(Q80=0,"",AsOf+INT(ROUND(MAX(0,M80)/Q80,6))))</f>
        <v/>
      </c>
      <c r="W80" s="7">
        <f>IF(A80="","",IF(Q80=0,"",AsOf+MAX(0,INT(ROUND((T80-R80)/Q80,6)))))</f>
        <v/>
      </c>
      <c r="X80" s="11">
        <f>IF(A80="","",IF(I80="No","Inactive",IF(J80="","Set lead time",IF(M80&lt;0,"Negative: recount",IF(M80=0,"Out of stock",IF(Q80=0,"No recent sales",IF(T80&lt;=R80,"Order now",IF(T80&lt;=R80+Q80*Review,"Order soon",IF(T80&gt;Q80*OverDays,"Overstock","OK")))))))))</f>
        <v/>
      </c>
      <c r="Y80" s="26">
        <f>IF(OR(X80="Order now",X80="Order soon",X80="Out of stock"),IF(S80-T80&lt;=0,0,MAX(N(H80),ROUNDUP(ROUND((S80-T80)/MAX(1,N(G80)),6),0)*MAX(1,N(G80)))),0)</f>
        <v/>
      </c>
      <c r="Z80" s="27">
        <f>Y80*N(D80)</f>
        <v/>
      </c>
      <c r="AA80" s="19">
        <f>IF(A80="",0,MAX(0,M80)*N(D80))</f>
        <v/>
      </c>
      <c r="AB80" s="27">
        <f>IF(A80="",0,IF(Q80=0,0,MAX(0,M80-Q80*OverDays)*N(D80)))</f>
        <v/>
      </c>
      <c r="AC80" s="28">
        <f>IF(A80="","",IF(Y80&gt;0,IF(W80="",AsOf,W80)+ROW()/100000,IF(X80="Out of stock",AsOf+ROW()/100000,"")))</f>
        <v/>
      </c>
      <c r="AD80" s="16">
        <f>IF(A80="","",IF(COUNTIF($A$6:$A$105,A80)&gt;1,"Duplicate SKU",IF(AND(C80&lt;&gt;"",ISNA(MATCH(C80,SupName,0))),"Supplier not on Suppliers sheet",IF(L80=0,"No count logged yet",""))))</f>
        <v/>
      </c>
    </row>
    <row r="81">
      <c r="A81" s="22" t="n"/>
      <c r="B81" s="22" t="n"/>
      <c r="C81" s="22" t="n"/>
      <c r="D81" s="23" t="n"/>
      <c r="E81" s="8" t="n"/>
      <c r="F81" s="8" t="n"/>
      <c r="G81" s="8" t="n"/>
      <c r="H81" s="8" t="n"/>
      <c r="I81" s="22" t="n"/>
      <c r="J81" s="20">
        <f>IF(A81="","",IF(E81&lt;&gt;"",E81,IF(C81="","",IF(ISNUMBER(MATCH(C81,SupName,0)),IF(INDEX(SupLead,MATCH(C81,SupName,0))="","",INDEX(SupLead,MATCH(C81,SupName,0))),""))))</f>
        <v/>
      </c>
      <c r="K81" s="20">
        <f>IF(A81="","",IF(F81="",DefSafety,F81))</f>
        <v/>
      </c>
      <c r="L81" s="24">
        <f>IF(A81="","",SUMPRODUCT(MAX((LSku=A81)*(LType="Count")*(LDate&lt;=AsOf)*LDate)))</f>
        <v/>
      </c>
      <c r="M81" s="17">
        <f>IF(A81="","",IF(L81&gt;0,SUMIFS(LQty,LSku,A81,LType,"Count",LDate,L81),0)+SUMIFS(LSigned,LSku,A81,LDate,"&gt;"&amp;L81,LDate,"&lt;="&amp;AsOf))</f>
        <v/>
      </c>
      <c r="N81" s="17">
        <f>IF(A81="","",SUMIFS(POut,PSku,A81))</f>
        <v/>
      </c>
      <c r="O81" s="17">
        <f>IF(A81="","",SUMIFS(LQty,LSku,A81,LType,"Sold",LDate,"&gt;"&amp;(AsOf-Win),LDate,"&lt;="&amp;AsOf))</f>
        <v/>
      </c>
      <c r="P81" s="20">
        <f>IF(A81="","",SUMPRODUCT(('Daily Stock'!$C$4:$BM$4&gt;AsOf-Win)*(((('Daily Stock'!B81:BL81)&gt;0)+(('Daily Stock'!C81:BM81)&gt;0))&gt;0)))</f>
        <v/>
      </c>
      <c r="Q81" s="18">
        <f>IF(A81="","",IF(P81&gt;0,O81/P81,0))</f>
        <v/>
      </c>
      <c r="R81" s="17">
        <f>IF(A81="","",ROUNDUP(ROUND(Q81*(N(J81)+K81),6),0))</f>
        <v/>
      </c>
      <c r="S81" s="17">
        <f>IF(A81="","",ROUNDUP(ROUND(Q81*(N(J81)+Review+K81),6),0))</f>
        <v/>
      </c>
      <c r="T81" s="17">
        <f>IF(A81="","",M81+N81)</f>
        <v/>
      </c>
      <c r="U81" s="25">
        <f>IF(A81="","",IF(Q81=0,"",MAX(0,M81)/Q81))</f>
        <v/>
      </c>
      <c r="V81" s="7">
        <f>IF(A81="","",IF(Q81=0,"",AsOf+INT(ROUND(MAX(0,M81)/Q81,6))))</f>
        <v/>
      </c>
      <c r="W81" s="7">
        <f>IF(A81="","",IF(Q81=0,"",AsOf+MAX(0,INT(ROUND((T81-R81)/Q81,6)))))</f>
        <v/>
      </c>
      <c r="X81" s="11">
        <f>IF(A81="","",IF(I81="No","Inactive",IF(J81="","Set lead time",IF(M81&lt;0,"Negative: recount",IF(M81=0,"Out of stock",IF(Q81=0,"No recent sales",IF(T81&lt;=R81,"Order now",IF(T81&lt;=R81+Q81*Review,"Order soon",IF(T81&gt;Q81*OverDays,"Overstock","OK")))))))))</f>
        <v/>
      </c>
      <c r="Y81" s="26">
        <f>IF(OR(X81="Order now",X81="Order soon",X81="Out of stock"),IF(S81-T81&lt;=0,0,MAX(N(H81),ROUNDUP(ROUND((S81-T81)/MAX(1,N(G81)),6),0)*MAX(1,N(G81)))),0)</f>
        <v/>
      </c>
      <c r="Z81" s="27">
        <f>Y81*N(D81)</f>
        <v/>
      </c>
      <c r="AA81" s="19">
        <f>IF(A81="",0,MAX(0,M81)*N(D81))</f>
        <v/>
      </c>
      <c r="AB81" s="27">
        <f>IF(A81="",0,IF(Q81=0,0,MAX(0,M81-Q81*OverDays)*N(D81)))</f>
        <v/>
      </c>
      <c r="AC81" s="28">
        <f>IF(A81="","",IF(Y81&gt;0,IF(W81="",AsOf,W81)+ROW()/100000,IF(X81="Out of stock",AsOf+ROW()/100000,"")))</f>
        <v/>
      </c>
      <c r="AD81" s="16">
        <f>IF(A81="","",IF(COUNTIF($A$6:$A$105,A81)&gt;1,"Duplicate SKU",IF(AND(C81&lt;&gt;"",ISNA(MATCH(C81,SupName,0))),"Supplier not on Suppliers sheet",IF(L81=0,"No count logged yet",""))))</f>
        <v/>
      </c>
    </row>
    <row r="82">
      <c r="A82" s="22" t="n"/>
      <c r="B82" s="22" t="n"/>
      <c r="C82" s="22" t="n"/>
      <c r="D82" s="23" t="n"/>
      <c r="E82" s="8" t="n"/>
      <c r="F82" s="8" t="n"/>
      <c r="G82" s="8" t="n"/>
      <c r="H82" s="8" t="n"/>
      <c r="I82" s="22" t="n"/>
      <c r="J82" s="20">
        <f>IF(A82="","",IF(E82&lt;&gt;"",E82,IF(C82="","",IF(ISNUMBER(MATCH(C82,SupName,0)),IF(INDEX(SupLead,MATCH(C82,SupName,0))="","",INDEX(SupLead,MATCH(C82,SupName,0))),""))))</f>
        <v/>
      </c>
      <c r="K82" s="20">
        <f>IF(A82="","",IF(F82="",DefSafety,F82))</f>
        <v/>
      </c>
      <c r="L82" s="24">
        <f>IF(A82="","",SUMPRODUCT(MAX((LSku=A82)*(LType="Count")*(LDate&lt;=AsOf)*LDate)))</f>
        <v/>
      </c>
      <c r="M82" s="17">
        <f>IF(A82="","",IF(L82&gt;0,SUMIFS(LQty,LSku,A82,LType,"Count",LDate,L82),0)+SUMIFS(LSigned,LSku,A82,LDate,"&gt;"&amp;L82,LDate,"&lt;="&amp;AsOf))</f>
        <v/>
      </c>
      <c r="N82" s="17">
        <f>IF(A82="","",SUMIFS(POut,PSku,A82))</f>
        <v/>
      </c>
      <c r="O82" s="17">
        <f>IF(A82="","",SUMIFS(LQty,LSku,A82,LType,"Sold",LDate,"&gt;"&amp;(AsOf-Win),LDate,"&lt;="&amp;AsOf))</f>
        <v/>
      </c>
      <c r="P82" s="20">
        <f>IF(A82="","",SUMPRODUCT(('Daily Stock'!$C$4:$BM$4&gt;AsOf-Win)*(((('Daily Stock'!B82:BL82)&gt;0)+(('Daily Stock'!C82:BM82)&gt;0))&gt;0)))</f>
        <v/>
      </c>
      <c r="Q82" s="18">
        <f>IF(A82="","",IF(P82&gt;0,O82/P82,0))</f>
        <v/>
      </c>
      <c r="R82" s="17">
        <f>IF(A82="","",ROUNDUP(ROUND(Q82*(N(J82)+K82),6),0))</f>
        <v/>
      </c>
      <c r="S82" s="17">
        <f>IF(A82="","",ROUNDUP(ROUND(Q82*(N(J82)+Review+K82),6),0))</f>
        <v/>
      </c>
      <c r="T82" s="17">
        <f>IF(A82="","",M82+N82)</f>
        <v/>
      </c>
      <c r="U82" s="25">
        <f>IF(A82="","",IF(Q82=0,"",MAX(0,M82)/Q82))</f>
        <v/>
      </c>
      <c r="V82" s="7">
        <f>IF(A82="","",IF(Q82=0,"",AsOf+INT(ROUND(MAX(0,M82)/Q82,6))))</f>
        <v/>
      </c>
      <c r="W82" s="7">
        <f>IF(A82="","",IF(Q82=0,"",AsOf+MAX(0,INT(ROUND((T82-R82)/Q82,6)))))</f>
        <v/>
      </c>
      <c r="X82" s="11">
        <f>IF(A82="","",IF(I82="No","Inactive",IF(J82="","Set lead time",IF(M82&lt;0,"Negative: recount",IF(M82=0,"Out of stock",IF(Q82=0,"No recent sales",IF(T82&lt;=R82,"Order now",IF(T82&lt;=R82+Q82*Review,"Order soon",IF(T82&gt;Q82*OverDays,"Overstock","OK")))))))))</f>
        <v/>
      </c>
      <c r="Y82" s="26">
        <f>IF(OR(X82="Order now",X82="Order soon",X82="Out of stock"),IF(S82-T82&lt;=0,0,MAX(N(H82),ROUNDUP(ROUND((S82-T82)/MAX(1,N(G82)),6),0)*MAX(1,N(G82)))),0)</f>
        <v/>
      </c>
      <c r="Z82" s="27">
        <f>Y82*N(D82)</f>
        <v/>
      </c>
      <c r="AA82" s="19">
        <f>IF(A82="",0,MAX(0,M82)*N(D82))</f>
        <v/>
      </c>
      <c r="AB82" s="27">
        <f>IF(A82="",0,IF(Q82=0,0,MAX(0,M82-Q82*OverDays)*N(D82)))</f>
        <v/>
      </c>
      <c r="AC82" s="28">
        <f>IF(A82="","",IF(Y82&gt;0,IF(W82="",AsOf,W82)+ROW()/100000,IF(X82="Out of stock",AsOf+ROW()/100000,"")))</f>
        <v/>
      </c>
      <c r="AD82" s="16">
        <f>IF(A82="","",IF(COUNTIF($A$6:$A$105,A82)&gt;1,"Duplicate SKU",IF(AND(C82&lt;&gt;"",ISNA(MATCH(C82,SupName,0))),"Supplier not on Suppliers sheet",IF(L82=0,"No count logged yet",""))))</f>
        <v/>
      </c>
    </row>
    <row r="83">
      <c r="A83" s="22" t="n"/>
      <c r="B83" s="22" t="n"/>
      <c r="C83" s="22" t="n"/>
      <c r="D83" s="23" t="n"/>
      <c r="E83" s="8" t="n"/>
      <c r="F83" s="8" t="n"/>
      <c r="G83" s="8" t="n"/>
      <c r="H83" s="8" t="n"/>
      <c r="I83" s="22" t="n"/>
      <c r="J83" s="20">
        <f>IF(A83="","",IF(E83&lt;&gt;"",E83,IF(C83="","",IF(ISNUMBER(MATCH(C83,SupName,0)),IF(INDEX(SupLead,MATCH(C83,SupName,0))="","",INDEX(SupLead,MATCH(C83,SupName,0))),""))))</f>
        <v/>
      </c>
      <c r="K83" s="20">
        <f>IF(A83="","",IF(F83="",DefSafety,F83))</f>
        <v/>
      </c>
      <c r="L83" s="24">
        <f>IF(A83="","",SUMPRODUCT(MAX((LSku=A83)*(LType="Count")*(LDate&lt;=AsOf)*LDate)))</f>
        <v/>
      </c>
      <c r="M83" s="17">
        <f>IF(A83="","",IF(L83&gt;0,SUMIFS(LQty,LSku,A83,LType,"Count",LDate,L83),0)+SUMIFS(LSigned,LSku,A83,LDate,"&gt;"&amp;L83,LDate,"&lt;="&amp;AsOf))</f>
        <v/>
      </c>
      <c r="N83" s="17">
        <f>IF(A83="","",SUMIFS(POut,PSku,A83))</f>
        <v/>
      </c>
      <c r="O83" s="17">
        <f>IF(A83="","",SUMIFS(LQty,LSku,A83,LType,"Sold",LDate,"&gt;"&amp;(AsOf-Win),LDate,"&lt;="&amp;AsOf))</f>
        <v/>
      </c>
      <c r="P83" s="20">
        <f>IF(A83="","",SUMPRODUCT(('Daily Stock'!$C$4:$BM$4&gt;AsOf-Win)*(((('Daily Stock'!B83:BL83)&gt;0)+(('Daily Stock'!C83:BM83)&gt;0))&gt;0)))</f>
        <v/>
      </c>
      <c r="Q83" s="18">
        <f>IF(A83="","",IF(P83&gt;0,O83/P83,0))</f>
        <v/>
      </c>
      <c r="R83" s="17">
        <f>IF(A83="","",ROUNDUP(ROUND(Q83*(N(J83)+K83),6),0))</f>
        <v/>
      </c>
      <c r="S83" s="17">
        <f>IF(A83="","",ROUNDUP(ROUND(Q83*(N(J83)+Review+K83),6),0))</f>
        <v/>
      </c>
      <c r="T83" s="17">
        <f>IF(A83="","",M83+N83)</f>
        <v/>
      </c>
      <c r="U83" s="25">
        <f>IF(A83="","",IF(Q83=0,"",MAX(0,M83)/Q83))</f>
        <v/>
      </c>
      <c r="V83" s="7">
        <f>IF(A83="","",IF(Q83=0,"",AsOf+INT(ROUND(MAX(0,M83)/Q83,6))))</f>
        <v/>
      </c>
      <c r="W83" s="7">
        <f>IF(A83="","",IF(Q83=0,"",AsOf+MAX(0,INT(ROUND((T83-R83)/Q83,6)))))</f>
        <v/>
      </c>
      <c r="X83" s="11">
        <f>IF(A83="","",IF(I83="No","Inactive",IF(J83="","Set lead time",IF(M83&lt;0,"Negative: recount",IF(M83=0,"Out of stock",IF(Q83=0,"No recent sales",IF(T83&lt;=R83,"Order now",IF(T83&lt;=R83+Q83*Review,"Order soon",IF(T83&gt;Q83*OverDays,"Overstock","OK")))))))))</f>
        <v/>
      </c>
      <c r="Y83" s="26">
        <f>IF(OR(X83="Order now",X83="Order soon",X83="Out of stock"),IF(S83-T83&lt;=0,0,MAX(N(H83),ROUNDUP(ROUND((S83-T83)/MAX(1,N(G83)),6),0)*MAX(1,N(G83)))),0)</f>
        <v/>
      </c>
      <c r="Z83" s="27">
        <f>Y83*N(D83)</f>
        <v/>
      </c>
      <c r="AA83" s="19">
        <f>IF(A83="",0,MAX(0,M83)*N(D83))</f>
        <v/>
      </c>
      <c r="AB83" s="27">
        <f>IF(A83="",0,IF(Q83=0,0,MAX(0,M83-Q83*OverDays)*N(D83)))</f>
        <v/>
      </c>
      <c r="AC83" s="28">
        <f>IF(A83="","",IF(Y83&gt;0,IF(W83="",AsOf,W83)+ROW()/100000,IF(X83="Out of stock",AsOf+ROW()/100000,"")))</f>
        <v/>
      </c>
      <c r="AD83" s="16">
        <f>IF(A83="","",IF(COUNTIF($A$6:$A$105,A83)&gt;1,"Duplicate SKU",IF(AND(C83&lt;&gt;"",ISNA(MATCH(C83,SupName,0))),"Supplier not on Suppliers sheet",IF(L83=0,"No count logged yet",""))))</f>
        <v/>
      </c>
    </row>
    <row r="84">
      <c r="A84" s="22" t="n"/>
      <c r="B84" s="22" t="n"/>
      <c r="C84" s="22" t="n"/>
      <c r="D84" s="23" t="n"/>
      <c r="E84" s="8" t="n"/>
      <c r="F84" s="8" t="n"/>
      <c r="G84" s="8" t="n"/>
      <c r="H84" s="8" t="n"/>
      <c r="I84" s="22" t="n"/>
      <c r="J84" s="20">
        <f>IF(A84="","",IF(E84&lt;&gt;"",E84,IF(C84="","",IF(ISNUMBER(MATCH(C84,SupName,0)),IF(INDEX(SupLead,MATCH(C84,SupName,0))="","",INDEX(SupLead,MATCH(C84,SupName,0))),""))))</f>
        <v/>
      </c>
      <c r="K84" s="20">
        <f>IF(A84="","",IF(F84="",DefSafety,F84))</f>
        <v/>
      </c>
      <c r="L84" s="24">
        <f>IF(A84="","",SUMPRODUCT(MAX((LSku=A84)*(LType="Count")*(LDate&lt;=AsOf)*LDate)))</f>
        <v/>
      </c>
      <c r="M84" s="17">
        <f>IF(A84="","",IF(L84&gt;0,SUMIFS(LQty,LSku,A84,LType,"Count",LDate,L84),0)+SUMIFS(LSigned,LSku,A84,LDate,"&gt;"&amp;L84,LDate,"&lt;="&amp;AsOf))</f>
        <v/>
      </c>
      <c r="N84" s="17">
        <f>IF(A84="","",SUMIFS(POut,PSku,A84))</f>
        <v/>
      </c>
      <c r="O84" s="17">
        <f>IF(A84="","",SUMIFS(LQty,LSku,A84,LType,"Sold",LDate,"&gt;"&amp;(AsOf-Win),LDate,"&lt;="&amp;AsOf))</f>
        <v/>
      </c>
      <c r="P84" s="20">
        <f>IF(A84="","",SUMPRODUCT(('Daily Stock'!$C$4:$BM$4&gt;AsOf-Win)*(((('Daily Stock'!B84:BL84)&gt;0)+(('Daily Stock'!C84:BM84)&gt;0))&gt;0)))</f>
        <v/>
      </c>
      <c r="Q84" s="18">
        <f>IF(A84="","",IF(P84&gt;0,O84/P84,0))</f>
        <v/>
      </c>
      <c r="R84" s="17">
        <f>IF(A84="","",ROUNDUP(ROUND(Q84*(N(J84)+K84),6),0))</f>
        <v/>
      </c>
      <c r="S84" s="17">
        <f>IF(A84="","",ROUNDUP(ROUND(Q84*(N(J84)+Review+K84),6),0))</f>
        <v/>
      </c>
      <c r="T84" s="17">
        <f>IF(A84="","",M84+N84)</f>
        <v/>
      </c>
      <c r="U84" s="25">
        <f>IF(A84="","",IF(Q84=0,"",MAX(0,M84)/Q84))</f>
        <v/>
      </c>
      <c r="V84" s="7">
        <f>IF(A84="","",IF(Q84=0,"",AsOf+INT(ROUND(MAX(0,M84)/Q84,6))))</f>
        <v/>
      </c>
      <c r="W84" s="7">
        <f>IF(A84="","",IF(Q84=0,"",AsOf+MAX(0,INT(ROUND((T84-R84)/Q84,6)))))</f>
        <v/>
      </c>
      <c r="X84" s="11">
        <f>IF(A84="","",IF(I84="No","Inactive",IF(J84="","Set lead time",IF(M84&lt;0,"Negative: recount",IF(M84=0,"Out of stock",IF(Q84=0,"No recent sales",IF(T84&lt;=R84,"Order now",IF(T84&lt;=R84+Q84*Review,"Order soon",IF(T84&gt;Q84*OverDays,"Overstock","OK")))))))))</f>
        <v/>
      </c>
      <c r="Y84" s="26">
        <f>IF(OR(X84="Order now",X84="Order soon",X84="Out of stock"),IF(S84-T84&lt;=0,0,MAX(N(H84),ROUNDUP(ROUND((S84-T84)/MAX(1,N(G84)),6),0)*MAX(1,N(G84)))),0)</f>
        <v/>
      </c>
      <c r="Z84" s="27">
        <f>Y84*N(D84)</f>
        <v/>
      </c>
      <c r="AA84" s="19">
        <f>IF(A84="",0,MAX(0,M84)*N(D84))</f>
        <v/>
      </c>
      <c r="AB84" s="27">
        <f>IF(A84="",0,IF(Q84=0,0,MAX(0,M84-Q84*OverDays)*N(D84)))</f>
        <v/>
      </c>
      <c r="AC84" s="28">
        <f>IF(A84="","",IF(Y84&gt;0,IF(W84="",AsOf,W84)+ROW()/100000,IF(X84="Out of stock",AsOf+ROW()/100000,"")))</f>
        <v/>
      </c>
      <c r="AD84" s="16">
        <f>IF(A84="","",IF(COUNTIF($A$6:$A$105,A84)&gt;1,"Duplicate SKU",IF(AND(C84&lt;&gt;"",ISNA(MATCH(C84,SupName,0))),"Supplier not on Suppliers sheet",IF(L84=0,"No count logged yet",""))))</f>
        <v/>
      </c>
    </row>
    <row r="85">
      <c r="A85" s="22" t="n"/>
      <c r="B85" s="22" t="n"/>
      <c r="C85" s="22" t="n"/>
      <c r="D85" s="23" t="n"/>
      <c r="E85" s="8" t="n"/>
      <c r="F85" s="8" t="n"/>
      <c r="G85" s="8" t="n"/>
      <c r="H85" s="8" t="n"/>
      <c r="I85" s="22" t="n"/>
      <c r="J85" s="20">
        <f>IF(A85="","",IF(E85&lt;&gt;"",E85,IF(C85="","",IF(ISNUMBER(MATCH(C85,SupName,0)),IF(INDEX(SupLead,MATCH(C85,SupName,0))="","",INDEX(SupLead,MATCH(C85,SupName,0))),""))))</f>
        <v/>
      </c>
      <c r="K85" s="20">
        <f>IF(A85="","",IF(F85="",DefSafety,F85))</f>
        <v/>
      </c>
      <c r="L85" s="24">
        <f>IF(A85="","",SUMPRODUCT(MAX((LSku=A85)*(LType="Count")*(LDate&lt;=AsOf)*LDate)))</f>
        <v/>
      </c>
      <c r="M85" s="17">
        <f>IF(A85="","",IF(L85&gt;0,SUMIFS(LQty,LSku,A85,LType,"Count",LDate,L85),0)+SUMIFS(LSigned,LSku,A85,LDate,"&gt;"&amp;L85,LDate,"&lt;="&amp;AsOf))</f>
        <v/>
      </c>
      <c r="N85" s="17">
        <f>IF(A85="","",SUMIFS(POut,PSku,A85))</f>
        <v/>
      </c>
      <c r="O85" s="17">
        <f>IF(A85="","",SUMIFS(LQty,LSku,A85,LType,"Sold",LDate,"&gt;"&amp;(AsOf-Win),LDate,"&lt;="&amp;AsOf))</f>
        <v/>
      </c>
      <c r="P85" s="20">
        <f>IF(A85="","",SUMPRODUCT(('Daily Stock'!$C$4:$BM$4&gt;AsOf-Win)*(((('Daily Stock'!B85:BL85)&gt;0)+(('Daily Stock'!C85:BM85)&gt;0))&gt;0)))</f>
        <v/>
      </c>
      <c r="Q85" s="18">
        <f>IF(A85="","",IF(P85&gt;0,O85/P85,0))</f>
        <v/>
      </c>
      <c r="R85" s="17">
        <f>IF(A85="","",ROUNDUP(ROUND(Q85*(N(J85)+K85),6),0))</f>
        <v/>
      </c>
      <c r="S85" s="17">
        <f>IF(A85="","",ROUNDUP(ROUND(Q85*(N(J85)+Review+K85),6),0))</f>
        <v/>
      </c>
      <c r="T85" s="17">
        <f>IF(A85="","",M85+N85)</f>
        <v/>
      </c>
      <c r="U85" s="25">
        <f>IF(A85="","",IF(Q85=0,"",MAX(0,M85)/Q85))</f>
        <v/>
      </c>
      <c r="V85" s="7">
        <f>IF(A85="","",IF(Q85=0,"",AsOf+INT(ROUND(MAX(0,M85)/Q85,6))))</f>
        <v/>
      </c>
      <c r="W85" s="7">
        <f>IF(A85="","",IF(Q85=0,"",AsOf+MAX(0,INT(ROUND((T85-R85)/Q85,6)))))</f>
        <v/>
      </c>
      <c r="X85" s="11">
        <f>IF(A85="","",IF(I85="No","Inactive",IF(J85="","Set lead time",IF(M85&lt;0,"Negative: recount",IF(M85=0,"Out of stock",IF(Q85=0,"No recent sales",IF(T85&lt;=R85,"Order now",IF(T85&lt;=R85+Q85*Review,"Order soon",IF(T85&gt;Q85*OverDays,"Overstock","OK")))))))))</f>
        <v/>
      </c>
      <c r="Y85" s="26">
        <f>IF(OR(X85="Order now",X85="Order soon",X85="Out of stock"),IF(S85-T85&lt;=0,0,MAX(N(H85),ROUNDUP(ROUND((S85-T85)/MAX(1,N(G85)),6),0)*MAX(1,N(G85)))),0)</f>
        <v/>
      </c>
      <c r="Z85" s="27">
        <f>Y85*N(D85)</f>
        <v/>
      </c>
      <c r="AA85" s="19">
        <f>IF(A85="",0,MAX(0,M85)*N(D85))</f>
        <v/>
      </c>
      <c r="AB85" s="27">
        <f>IF(A85="",0,IF(Q85=0,0,MAX(0,M85-Q85*OverDays)*N(D85)))</f>
        <v/>
      </c>
      <c r="AC85" s="28">
        <f>IF(A85="","",IF(Y85&gt;0,IF(W85="",AsOf,W85)+ROW()/100000,IF(X85="Out of stock",AsOf+ROW()/100000,"")))</f>
        <v/>
      </c>
      <c r="AD85" s="16">
        <f>IF(A85="","",IF(COUNTIF($A$6:$A$105,A85)&gt;1,"Duplicate SKU",IF(AND(C85&lt;&gt;"",ISNA(MATCH(C85,SupName,0))),"Supplier not on Suppliers sheet",IF(L85=0,"No count logged yet",""))))</f>
        <v/>
      </c>
    </row>
    <row r="86">
      <c r="A86" s="22" t="n"/>
      <c r="B86" s="22" t="n"/>
      <c r="C86" s="22" t="n"/>
      <c r="D86" s="23" t="n"/>
      <c r="E86" s="8" t="n"/>
      <c r="F86" s="8" t="n"/>
      <c r="G86" s="8" t="n"/>
      <c r="H86" s="8" t="n"/>
      <c r="I86" s="22" t="n"/>
      <c r="J86" s="20">
        <f>IF(A86="","",IF(E86&lt;&gt;"",E86,IF(C86="","",IF(ISNUMBER(MATCH(C86,SupName,0)),IF(INDEX(SupLead,MATCH(C86,SupName,0))="","",INDEX(SupLead,MATCH(C86,SupName,0))),""))))</f>
        <v/>
      </c>
      <c r="K86" s="20">
        <f>IF(A86="","",IF(F86="",DefSafety,F86))</f>
        <v/>
      </c>
      <c r="L86" s="24">
        <f>IF(A86="","",SUMPRODUCT(MAX((LSku=A86)*(LType="Count")*(LDate&lt;=AsOf)*LDate)))</f>
        <v/>
      </c>
      <c r="M86" s="17">
        <f>IF(A86="","",IF(L86&gt;0,SUMIFS(LQty,LSku,A86,LType,"Count",LDate,L86),0)+SUMIFS(LSigned,LSku,A86,LDate,"&gt;"&amp;L86,LDate,"&lt;="&amp;AsOf))</f>
        <v/>
      </c>
      <c r="N86" s="17">
        <f>IF(A86="","",SUMIFS(POut,PSku,A86))</f>
        <v/>
      </c>
      <c r="O86" s="17">
        <f>IF(A86="","",SUMIFS(LQty,LSku,A86,LType,"Sold",LDate,"&gt;"&amp;(AsOf-Win),LDate,"&lt;="&amp;AsOf))</f>
        <v/>
      </c>
      <c r="P86" s="20">
        <f>IF(A86="","",SUMPRODUCT(('Daily Stock'!$C$4:$BM$4&gt;AsOf-Win)*(((('Daily Stock'!B86:BL86)&gt;0)+(('Daily Stock'!C86:BM86)&gt;0))&gt;0)))</f>
        <v/>
      </c>
      <c r="Q86" s="18">
        <f>IF(A86="","",IF(P86&gt;0,O86/P86,0))</f>
        <v/>
      </c>
      <c r="R86" s="17">
        <f>IF(A86="","",ROUNDUP(ROUND(Q86*(N(J86)+K86),6),0))</f>
        <v/>
      </c>
      <c r="S86" s="17">
        <f>IF(A86="","",ROUNDUP(ROUND(Q86*(N(J86)+Review+K86),6),0))</f>
        <v/>
      </c>
      <c r="T86" s="17">
        <f>IF(A86="","",M86+N86)</f>
        <v/>
      </c>
      <c r="U86" s="25">
        <f>IF(A86="","",IF(Q86=0,"",MAX(0,M86)/Q86))</f>
        <v/>
      </c>
      <c r="V86" s="7">
        <f>IF(A86="","",IF(Q86=0,"",AsOf+INT(ROUND(MAX(0,M86)/Q86,6))))</f>
        <v/>
      </c>
      <c r="W86" s="7">
        <f>IF(A86="","",IF(Q86=0,"",AsOf+MAX(0,INT(ROUND((T86-R86)/Q86,6)))))</f>
        <v/>
      </c>
      <c r="X86" s="11">
        <f>IF(A86="","",IF(I86="No","Inactive",IF(J86="","Set lead time",IF(M86&lt;0,"Negative: recount",IF(M86=0,"Out of stock",IF(Q86=0,"No recent sales",IF(T86&lt;=R86,"Order now",IF(T86&lt;=R86+Q86*Review,"Order soon",IF(T86&gt;Q86*OverDays,"Overstock","OK")))))))))</f>
        <v/>
      </c>
      <c r="Y86" s="26">
        <f>IF(OR(X86="Order now",X86="Order soon",X86="Out of stock"),IF(S86-T86&lt;=0,0,MAX(N(H86),ROUNDUP(ROUND((S86-T86)/MAX(1,N(G86)),6),0)*MAX(1,N(G86)))),0)</f>
        <v/>
      </c>
      <c r="Z86" s="27">
        <f>Y86*N(D86)</f>
        <v/>
      </c>
      <c r="AA86" s="19">
        <f>IF(A86="",0,MAX(0,M86)*N(D86))</f>
        <v/>
      </c>
      <c r="AB86" s="27">
        <f>IF(A86="",0,IF(Q86=0,0,MAX(0,M86-Q86*OverDays)*N(D86)))</f>
        <v/>
      </c>
      <c r="AC86" s="28">
        <f>IF(A86="","",IF(Y86&gt;0,IF(W86="",AsOf,W86)+ROW()/100000,IF(X86="Out of stock",AsOf+ROW()/100000,"")))</f>
        <v/>
      </c>
      <c r="AD86" s="16">
        <f>IF(A86="","",IF(COUNTIF($A$6:$A$105,A86)&gt;1,"Duplicate SKU",IF(AND(C86&lt;&gt;"",ISNA(MATCH(C86,SupName,0))),"Supplier not on Suppliers sheet",IF(L86=0,"No count logged yet",""))))</f>
        <v/>
      </c>
    </row>
    <row r="87">
      <c r="A87" s="22" t="n"/>
      <c r="B87" s="22" t="n"/>
      <c r="C87" s="22" t="n"/>
      <c r="D87" s="23" t="n"/>
      <c r="E87" s="8" t="n"/>
      <c r="F87" s="8" t="n"/>
      <c r="G87" s="8" t="n"/>
      <c r="H87" s="8" t="n"/>
      <c r="I87" s="22" t="n"/>
      <c r="J87" s="20">
        <f>IF(A87="","",IF(E87&lt;&gt;"",E87,IF(C87="","",IF(ISNUMBER(MATCH(C87,SupName,0)),IF(INDEX(SupLead,MATCH(C87,SupName,0))="","",INDEX(SupLead,MATCH(C87,SupName,0))),""))))</f>
        <v/>
      </c>
      <c r="K87" s="20">
        <f>IF(A87="","",IF(F87="",DefSafety,F87))</f>
        <v/>
      </c>
      <c r="L87" s="24">
        <f>IF(A87="","",SUMPRODUCT(MAX((LSku=A87)*(LType="Count")*(LDate&lt;=AsOf)*LDate)))</f>
        <v/>
      </c>
      <c r="M87" s="17">
        <f>IF(A87="","",IF(L87&gt;0,SUMIFS(LQty,LSku,A87,LType,"Count",LDate,L87),0)+SUMIFS(LSigned,LSku,A87,LDate,"&gt;"&amp;L87,LDate,"&lt;="&amp;AsOf))</f>
        <v/>
      </c>
      <c r="N87" s="17">
        <f>IF(A87="","",SUMIFS(POut,PSku,A87))</f>
        <v/>
      </c>
      <c r="O87" s="17">
        <f>IF(A87="","",SUMIFS(LQty,LSku,A87,LType,"Sold",LDate,"&gt;"&amp;(AsOf-Win),LDate,"&lt;="&amp;AsOf))</f>
        <v/>
      </c>
      <c r="P87" s="20">
        <f>IF(A87="","",SUMPRODUCT(('Daily Stock'!$C$4:$BM$4&gt;AsOf-Win)*(((('Daily Stock'!B87:BL87)&gt;0)+(('Daily Stock'!C87:BM87)&gt;0))&gt;0)))</f>
        <v/>
      </c>
      <c r="Q87" s="18">
        <f>IF(A87="","",IF(P87&gt;0,O87/P87,0))</f>
        <v/>
      </c>
      <c r="R87" s="17">
        <f>IF(A87="","",ROUNDUP(ROUND(Q87*(N(J87)+K87),6),0))</f>
        <v/>
      </c>
      <c r="S87" s="17">
        <f>IF(A87="","",ROUNDUP(ROUND(Q87*(N(J87)+Review+K87),6),0))</f>
        <v/>
      </c>
      <c r="T87" s="17">
        <f>IF(A87="","",M87+N87)</f>
        <v/>
      </c>
      <c r="U87" s="25">
        <f>IF(A87="","",IF(Q87=0,"",MAX(0,M87)/Q87))</f>
        <v/>
      </c>
      <c r="V87" s="7">
        <f>IF(A87="","",IF(Q87=0,"",AsOf+INT(ROUND(MAX(0,M87)/Q87,6))))</f>
        <v/>
      </c>
      <c r="W87" s="7">
        <f>IF(A87="","",IF(Q87=0,"",AsOf+MAX(0,INT(ROUND((T87-R87)/Q87,6)))))</f>
        <v/>
      </c>
      <c r="X87" s="11">
        <f>IF(A87="","",IF(I87="No","Inactive",IF(J87="","Set lead time",IF(M87&lt;0,"Negative: recount",IF(M87=0,"Out of stock",IF(Q87=0,"No recent sales",IF(T87&lt;=R87,"Order now",IF(T87&lt;=R87+Q87*Review,"Order soon",IF(T87&gt;Q87*OverDays,"Overstock","OK")))))))))</f>
        <v/>
      </c>
      <c r="Y87" s="26">
        <f>IF(OR(X87="Order now",X87="Order soon",X87="Out of stock"),IF(S87-T87&lt;=0,0,MAX(N(H87),ROUNDUP(ROUND((S87-T87)/MAX(1,N(G87)),6),0)*MAX(1,N(G87)))),0)</f>
        <v/>
      </c>
      <c r="Z87" s="27">
        <f>Y87*N(D87)</f>
        <v/>
      </c>
      <c r="AA87" s="19">
        <f>IF(A87="",0,MAX(0,M87)*N(D87))</f>
        <v/>
      </c>
      <c r="AB87" s="27">
        <f>IF(A87="",0,IF(Q87=0,0,MAX(0,M87-Q87*OverDays)*N(D87)))</f>
        <v/>
      </c>
      <c r="AC87" s="28">
        <f>IF(A87="","",IF(Y87&gt;0,IF(W87="",AsOf,W87)+ROW()/100000,IF(X87="Out of stock",AsOf+ROW()/100000,"")))</f>
        <v/>
      </c>
      <c r="AD87" s="16">
        <f>IF(A87="","",IF(COUNTIF($A$6:$A$105,A87)&gt;1,"Duplicate SKU",IF(AND(C87&lt;&gt;"",ISNA(MATCH(C87,SupName,0))),"Supplier not on Suppliers sheet",IF(L87=0,"No count logged yet",""))))</f>
        <v/>
      </c>
    </row>
    <row r="88">
      <c r="A88" s="22" t="n"/>
      <c r="B88" s="22" t="n"/>
      <c r="C88" s="22" t="n"/>
      <c r="D88" s="23" t="n"/>
      <c r="E88" s="8" t="n"/>
      <c r="F88" s="8" t="n"/>
      <c r="G88" s="8" t="n"/>
      <c r="H88" s="8" t="n"/>
      <c r="I88" s="22" t="n"/>
      <c r="J88" s="20">
        <f>IF(A88="","",IF(E88&lt;&gt;"",E88,IF(C88="","",IF(ISNUMBER(MATCH(C88,SupName,0)),IF(INDEX(SupLead,MATCH(C88,SupName,0))="","",INDEX(SupLead,MATCH(C88,SupName,0))),""))))</f>
        <v/>
      </c>
      <c r="K88" s="20">
        <f>IF(A88="","",IF(F88="",DefSafety,F88))</f>
        <v/>
      </c>
      <c r="L88" s="24">
        <f>IF(A88="","",SUMPRODUCT(MAX((LSku=A88)*(LType="Count")*(LDate&lt;=AsOf)*LDate)))</f>
        <v/>
      </c>
      <c r="M88" s="17">
        <f>IF(A88="","",IF(L88&gt;0,SUMIFS(LQty,LSku,A88,LType,"Count",LDate,L88),0)+SUMIFS(LSigned,LSku,A88,LDate,"&gt;"&amp;L88,LDate,"&lt;="&amp;AsOf))</f>
        <v/>
      </c>
      <c r="N88" s="17">
        <f>IF(A88="","",SUMIFS(POut,PSku,A88))</f>
        <v/>
      </c>
      <c r="O88" s="17">
        <f>IF(A88="","",SUMIFS(LQty,LSku,A88,LType,"Sold",LDate,"&gt;"&amp;(AsOf-Win),LDate,"&lt;="&amp;AsOf))</f>
        <v/>
      </c>
      <c r="P88" s="20">
        <f>IF(A88="","",SUMPRODUCT(('Daily Stock'!$C$4:$BM$4&gt;AsOf-Win)*(((('Daily Stock'!B88:BL88)&gt;0)+(('Daily Stock'!C88:BM88)&gt;0))&gt;0)))</f>
        <v/>
      </c>
      <c r="Q88" s="18">
        <f>IF(A88="","",IF(P88&gt;0,O88/P88,0))</f>
        <v/>
      </c>
      <c r="R88" s="17">
        <f>IF(A88="","",ROUNDUP(ROUND(Q88*(N(J88)+K88),6),0))</f>
        <v/>
      </c>
      <c r="S88" s="17">
        <f>IF(A88="","",ROUNDUP(ROUND(Q88*(N(J88)+Review+K88),6),0))</f>
        <v/>
      </c>
      <c r="T88" s="17">
        <f>IF(A88="","",M88+N88)</f>
        <v/>
      </c>
      <c r="U88" s="25">
        <f>IF(A88="","",IF(Q88=0,"",MAX(0,M88)/Q88))</f>
        <v/>
      </c>
      <c r="V88" s="7">
        <f>IF(A88="","",IF(Q88=0,"",AsOf+INT(ROUND(MAX(0,M88)/Q88,6))))</f>
        <v/>
      </c>
      <c r="W88" s="7">
        <f>IF(A88="","",IF(Q88=0,"",AsOf+MAX(0,INT(ROUND((T88-R88)/Q88,6)))))</f>
        <v/>
      </c>
      <c r="X88" s="11">
        <f>IF(A88="","",IF(I88="No","Inactive",IF(J88="","Set lead time",IF(M88&lt;0,"Negative: recount",IF(M88=0,"Out of stock",IF(Q88=0,"No recent sales",IF(T88&lt;=R88,"Order now",IF(T88&lt;=R88+Q88*Review,"Order soon",IF(T88&gt;Q88*OverDays,"Overstock","OK")))))))))</f>
        <v/>
      </c>
      <c r="Y88" s="26">
        <f>IF(OR(X88="Order now",X88="Order soon",X88="Out of stock"),IF(S88-T88&lt;=0,0,MAX(N(H88),ROUNDUP(ROUND((S88-T88)/MAX(1,N(G88)),6),0)*MAX(1,N(G88)))),0)</f>
        <v/>
      </c>
      <c r="Z88" s="27">
        <f>Y88*N(D88)</f>
        <v/>
      </c>
      <c r="AA88" s="19">
        <f>IF(A88="",0,MAX(0,M88)*N(D88))</f>
        <v/>
      </c>
      <c r="AB88" s="27">
        <f>IF(A88="",0,IF(Q88=0,0,MAX(0,M88-Q88*OverDays)*N(D88)))</f>
        <v/>
      </c>
      <c r="AC88" s="28">
        <f>IF(A88="","",IF(Y88&gt;0,IF(W88="",AsOf,W88)+ROW()/100000,IF(X88="Out of stock",AsOf+ROW()/100000,"")))</f>
        <v/>
      </c>
      <c r="AD88" s="16">
        <f>IF(A88="","",IF(COUNTIF($A$6:$A$105,A88)&gt;1,"Duplicate SKU",IF(AND(C88&lt;&gt;"",ISNA(MATCH(C88,SupName,0))),"Supplier not on Suppliers sheet",IF(L88=0,"No count logged yet",""))))</f>
        <v/>
      </c>
    </row>
    <row r="89">
      <c r="A89" s="22" t="n"/>
      <c r="B89" s="22" t="n"/>
      <c r="C89" s="22" t="n"/>
      <c r="D89" s="23" t="n"/>
      <c r="E89" s="8" t="n"/>
      <c r="F89" s="8" t="n"/>
      <c r="G89" s="8" t="n"/>
      <c r="H89" s="8" t="n"/>
      <c r="I89" s="22" t="n"/>
      <c r="J89" s="20">
        <f>IF(A89="","",IF(E89&lt;&gt;"",E89,IF(C89="","",IF(ISNUMBER(MATCH(C89,SupName,0)),IF(INDEX(SupLead,MATCH(C89,SupName,0))="","",INDEX(SupLead,MATCH(C89,SupName,0))),""))))</f>
        <v/>
      </c>
      <c r="K89" s="20">
        <f>IF(A89="","",IF(F89="",DefSafety,F89))</f>
        <v/>
      </c>
      <c r="L89" s="24">
        <f>IF(A89="","",SUMPRODUCT(MAX((LSku=A89)*(LType="Count")*(LDate&lt;=AsOf)*LDate)))</f>
        <v/>
      </c>
      <c r="M89" s="17">
        <f>IF(A89="","",IF(L89&gt;0,SUMIFS(LQty,LSku,A89,LType,"Count",LDate,L89),0)+SUMIFS(LSigned,LSku,A89,LDate,"&gt;"&amp;L89,LDate,"&lt;="&amp;AsOf))</f>
        <v/>
      </c>
      <c r="N89" s="17">
        <f>IF(A89="","",SUMIFS(POut,PSku,A89))</f>
        <v/>
      </c>
      <c r="O89" s="17">
        <f>IF(A89="","",SUMIFS(LQty,LSku,A89,LType,"Sold",LDate,"&gt;"&amp;(AsOf-Win),LDate,"&lt;="&amp;AsOf))</f>
        <v/>
      </c>
      <c r="P89" s="20">
        <f>IF(A89="","",SUMPRODUCT(('Daily Stock'!$C$4:$BM$4&gt;AsOf-Win)*(((('Daily Stock'!B89:BL89)&gt;0)+(('Daily Stock'!C89:BM89)&gt;0))&gt;0)))</f>
        <v/>
      </c>
      <c r="Q89" s="18">
        <f>IF(A89="","",IF(P89&gt;0,O89/P89,0))</f>
        <v/>
      </c>
      <c r="R89" s="17">
        <f>IF(A89="","",ROUNDUP(ROUND(Q89*(N(J89)+K89),6),0))</f>
        <v/>
      </c>
      <c r="S89" s="17">
        <f>IF(A89="","",ROUNDUP(ROUND(Q89*(N(J89)+Review+K89),6),0))</f>
        <v/>
      </c>
      <c r="T89" s="17">
        <f>IF(A89="","",M89+N89)</f>
        <v/>
      </c>
      <c r="U89" s="25">
        <f>IF(A89="","",IF(Q89=0,"",MAX(0,M89)/Q89))</f>
        <v/>
      </c>
      <c r="V89" s="7">
        <f>IF(A89="","",IF(Q89=0,"",AsOf+INT(ROUND(MAX(0,M89)/Q89,6))))</f>
        <v/>
      </c>
      <c r="W89" s="7">
        <f>IF(A89="","",IF(Q89=0,"",AsOf+MAX(0,INT(ROUND((T89-R89)/Q89,6)))))</f>
        <v/>
      </c>
      <c r="X89" s="11">
        <f>IF(A89="","",IF(I89="No","Inactive",IF(J89="","Set lead time",IF(M89&lt;0,"Negative: recount",IF(M89=0,"Out of stock",IF(Q89=0,"No recent sales",IF(T89&lt;=R89,"Order now",IF(T89&lt;=R89+Q89*Review,"Order soon",IF(T89&gt;Q89*OverDays,"Overstock","OK")))))))))</f>
        <v/>
      </c>
      <c r="Y89" s="26">
        <f>IF(OR(X89="Order now",X89="Order soon",X89="Out of stock"),IF(S89-T89&lt;=0,0,MAX(N(H89),ROUNDUP(ROUND((S89-T89)/MAX(1,N(G89)),6),0)*MAX(1,N(G89)))),0)</f>
        <v/>
      </c>
      <c r="Z89" s="27">
        <f>Y89*N(D89)</f>
        <v/>
      </c>
      <c r="AA89" s="19">
        <f>IF(A89="",0,MAX(0,M89)*N(D89))</f>
        <v/>
      </c>
      <c r="AB89" s="27">
        <f>IF(A89="",0,IF(Q89=0,0,MAX(0,M89-Q89*OverDays)*N(D89)))</f>
        <v/>
      </c>
      <c r="AC89" s="28">
        <f>IF(A89="","",IF(Y89&gt;0,IF(W89="",AsOf,W89)+ROW()/100000,IF(X89="Out of stock",AsOf+ROW()/100000,"")))</f>
        <v/>
      </c>
      <c r="AD89" s="16">
        <f>IF(A89="","",IF(COUNTIF($A$6:$A$105,A89)&gt;1,"Duplicate SKU",IF(AND(C89&lt;&gt;"",ISNA(MATCH(C89,SupName,0))),"Supplier not on Suppliers sheet",IF(L89=0,"No count logged yet",""))))</f>
        <v/>
      </c>
    </row>
    <row r="90">
      <c r="A90" s="22" t="n"/>
      <c r="B90" s="22" t="n"/>
      <c r="C90" s="22" t="n"/>
      <c r="D90" s="23" t="n"/>
      <c r="E90" s="8" t="n"/>
      <c r="F90" s="8" t="n"/>
      <c r="G90" s="8" t="n"/>
      <c r="H90" s="8" t="n"/>
      <c r="I90" s="22" t="n"/>
      <c r="J90" s="20">
        <f>IF(A90="","",IF(E90&lt;&gt;"",E90,IF(C90="","",IF(ISNUMBER(MATCH(C90,SupName,0)),IF(INDEX(SupLead,MATCH(C90,SupName,0))="","",INDEX(SupLead,MATCH(C90,SupName,0))),""))))</f>
        <v/>
      </c>
      <c r="K90" s="20">
        <f>IF(A90="","",IF(F90="",DefSafety,F90))</f>
        <v/>
      </c>
      <c r="L90" s="24">
        <f>IF(A90="","",SUMPRODUCT(MAX((LSku=A90)*(LType="Count")*(LDate&lt;=AsOf)*LDate)))</f>
        <v/>
      </c>
      <c r="M90" s="17">
        <f>IF(A90="","",IF(L90&gt;0,SUMIFS(LQty,LSku,A90,LType,"Count",LDate,L90),0)+SUMIFS(LSigned,LSku,A90,LDate,"&gt;"&amp;L90,LDate,"&lt;="&amp;AsOf))</f>
        <v/>
      </c>
      <c r="N90" s="17">
        <f>IF(A90="","",SUMIFS(POut,PSku,A90))</f>
        <v/>
      </c>
      <c r="O90" s="17">
        <f>IF(A90="","",SUMIFS(LQty,LSku,A90,LType,"Sold",LDate,"&gt;"&amp;(AsOf-Win),LDate,"&lt;="&amp;AsOf))</f>
        <v/>
      </c>
      <c r="P90" s="20">
        <f>IF(A90="","",SUMPRODUCT(('Daily Stock'!$C$4:$BM$4&gt;AsOf-Win)*(((('Daily Stock'!B90:BL90)&gt;0)+(('Daily Stock'!C90:BM90)&gt;0))&gt;0)))</f>
        <v/>
      </c>
      <c r="Q90" s="18">
        <f>IF(A90="","",IF(P90&gt;0,O90/P90,0))</f>
        <v/>
      </c>
      <c r="R90" s="17">
        <f>IF(A90="","",ROUNDUP(ROUND(Q90*(N(J90)+K90),6),0))</f>
        <v/>
      </c>
      <c r="S90" s="17">
        <f>IF(A90="","",ROUNDUP(ROUND(Q90*(N(J90)+Review+K90),6),0))</f>
        <v/>
      </c>
      <c r="T90" s="17">
        <f>IF(A90="","",M90+N90)</f>
        <v/>
      </c>
      <c r="U90" s="25">
        <f>IF(A90="","",IF(Q90=0,"",MAX(0,M90)/Q90))</f>
        <v/>
      </c>
      <c r="V90" s="7">
        <f>IF(A90="","",IF(Q90=0,"",AsOf+INT(ROUND(MAX(0,M90)/Q90,6))))</f>
        <v/>
      </c>
      <c r="W90" s="7">
        <f>IF(A90="","",IF(Q90=0,"",AsOf+MAX(0,INT(ROUND((T90-R90)/Q90,6)))))</f>
        <v/>
      </c>
      <c r="X90" s="11">
        <f>IF(A90="","",IF(I90="No","Inactive",IF(J90="","Set lead time",IF(M90&lt;0,"Negative: recount",IF(M90=0,"Out of stock",IF(Q90=0,"No recent sales",IF(T90&lt;=R90,"Order now",IF(T90&lt;=R90+Q90*Review,"Order soon",IF(T90&gt;Q90*OverDays,"Overstock","OK")))))))))</f>
        <v/>
      </c>
      <c r="Y90" s="26">
        <f>IF(OR(X90="Order now",X90="Order soon",X90="Out of stock"),IF(S90-T90&lt;=0,0,MAX(N(H90),ROUNDUP(ROUND((S90-T90)/MAX(1,N(G90)),6),0)*MAX(1,N(G90)))),0)</f>
        <v/>
      </c>
      <c r="Z90" s="27">
        <f>Y90*N(D90)</f>
        <v/>
      </c>
      <c r="AA90" s="19">
        <f>IF(A90="",0,MAX(0,M90)*N(D90))</f>
        <v/>
      </c>
      <c r="AB90" s="27">
        <f>IF(A90="",0,IF(Q90=0,0,MAX(0,M90-Q90*OverDays)*N(D90)))</f>
        <v/>
      </c>
      <c r="AC90" s="28">
        <f>IF(A90="","",IF(Y90&gt;0,IF(W90="",AsOf,W90)+ROW()/100000,IF(X90="Out of stock",AsOf+ROW()/100000,"")))</f>
        <v/>
      </c>
      <c r="AD90" s="16">
        <f>IF(A90="","",IF(COUNTIF($A$6:$A$105,A90)&gt;1,"Duplicate SKU",IF(AND(C90&lt;&gt;"",ISNA(MATCH(C90,SupName,0))),"Supplier not on Suppliers sheet",IF(L90=0,"No count logged yet",""))))</f>
        <v/>
      </c>
    </row>
    <row r="91">
      <c r="A91" s="22" t="n"/>
      <c r="B91" s="22" t="n"/>
      <c r="C91" s="22" t="n"/>
      <c r="D91" s="23" t="n"/>
      <c r="E91" s="8" t="n"/>
      <c r="F91" s="8" t="n"/>
      <c r="G91" s="8" t="n"/>
      <c r="H91" s="8" t="n"/>
      <c r="I91" s="22" t="n"/>
      <c r="J91" s="20">
        <f>IF(A91="","",IF(E91&lt;&gt;"",E91,IF(C91="","",IF(ISNUMBER(MATCH(C91,SupName,0)),IF(INDEX(SupLead,MATCH(C91,SupName,0))="","",INDEX(SupLead,MATCH(C91,SupName,0))),""))))</f>
        <v/>
      </c>
      <c r="K91" s="20">
        <f>IF(A91="","",IF(F91="",DefSafety,F91))</f>
        <v/>
      </c>
      <c r="L91" s="24">
        <f>IF(A91="","",SUMPRODUCT(MAX((LSku=A91)*(LType="Count")*(LDate&lt;=AsOf)*LDate)))</f>
        <v/>
      </c>
      <c r="M91" s="17">
        <f>IF(A91="","",IF(L91&gt;0,SUMIFS(LQty,LSku,A91,LType,"Count",LDate,L91),0)+SUMIFS(LSigned,LSku,A91,LDate,"&gt;"&amp;L91,LDate,"&lt;="&amp;AsOf))</f>
        <v/>
      </c>
      <c r="N91" s="17">
        <f>IF(A91="","",SUMIFS(POut,PSku,A91))</f>
        <v/>
      </c>
      <c r="O91" s="17">
        <f>IF(A91="","",SUMIFS(LQty,LSku,A91,LType,"Sold",LDate,"&gt;"&amp;(AsOf-Win),LDate,"&lt;="&amp;AsOf))</f>
        <v/>
      </c>
      <c r="P91" s="20">
        <f>IF(A91="","",SUMPRODUCT(('Daily Stock'!$C$4:$BM$4&gt;AsOf-Win)*(((('Daily Stock'!B91:BL91)&gt;0)+(('Daily Stock'!C91:BM91)&gt;0))&gt;0)))</f>
        <v/>
      </c>
      <c r="Q91" s="18">
        <f>IF(A91="","",IF(P91&gt;0,O91/P91,0))</f>
        <v/>
      </c>
      <c r="R91" s="17">
        <f>IF(A91="","",ROUNDUP(ROUND(Q91*(N(J91)+K91),6),0))</f>
        <v/>
      </c>
      <c r="S91" s="17">
        <f>IF(A91="","",ROUNDUP(ROUND(Q91*(N(J91)+Review+K91),6),0))</f>
        <v/>
      </c>
      <c r="T91" s="17">
        <f>IF(A91="","",M91+N91)</f>
        <v/>
      </c>
      <c r="U91" s="25">
        <f>IF(A91="","",IF(Q91=0,"",MAX(0,M91)/Q91))</f>
        <v/>
      </c>
      <c r="V91" s="7">
        <f>IF(A91="","",IF(Q91=0,"",AsOf+INT(ROUND(MAX(0,M91)/Q91,6))))</f>
        <v/>
      </c>
      <c r="W91" s="7">
        <f>IF(A91="","",IF(Q91=0,"",AsOf+MAX(0,INT(ROUND((T91-R91)/Q91,6)))))</f>
        <v/>
      </c>
      <c r="X91" s="11">
        <f>IF(A91="","",IF(I91="No","Inactive",IF(J91="","Set lead time",IF(M91&lt;0,"Negative: recount",IF(M91=0,"Out of stock",IF(Q91=0,"No recent sales",IF(T91&lt;=R91,"Order now",IF(T91&lt;=R91+Q91*Review,"Order soon",IF(T91&gt;Q91*OverDays,"Overstock","OK")))))))))</f>
        <v/>
      </c>
      <c r="Y91" s="26">
        <f>IF(OR(X91="Order now",X91="Order soon",X91="Out of stock"),IF(S91-T91&lt;=0,0,MAX(N(H91),ROUNDUP(ROUND((S91-T91)/MAX(1,N(G91)),6),0)*MAX(1,N(G91)))),0)</f>
        <v/>
      </c>
      <c r="Z91" s="27">
        <f>Y91*N(D91)</f>
        <v/>
      </c>
      <c r="AA91" s="19">
        <f>IF(A91="",0,MAX(0,M91)*N(D91))</f>
        <v/>
      </c>
      <c r="AB91" s="27">
        <f>IF(A91="",0,IF(Q91=0,0,MAX(0,M91-Q91*OverDays)*N(D91)))</f>
        <v/>
      </c>
      <c r="AC91" s="28">
        <f>IF(A91="","",IF(Y91&gt;0,IF(W91="",AsOf,W91)+ROW()/100000,IF(X91="Out of stock",AsOf+ROW()/100000,"")))</f>
        <v/>
      </c>
      <c r="AD91" s="16">
        <f>IF(A91="","",IF(COUNTIF($A$6:$A$105,A91)&gt;1,"Duplicate SKU",IF(AND(C91&lt;&gt;"",ISNA(MATCH(C91,SupName,0))),"Supplier not on Suppliers sheet",IF(L91=0,"No count logged yet",""))))</f>
        <v/>
      </c>
    </row>
    <row r="92">
      <c r="A92" s="22" t="n"/>
      <c r="B92" s="22" t="n"/>
      <c r="C92" s="22" t="n"/>
      <c r="D92" s="23" t="n"/>
      <c r="E92" s="8" t="n"/>
      <c r="F92" s="8" t="n"/>
      <c r="G92" s="8" t="n"/>
      <c r="H92" s="8" t="n"/>
      <c r="I92" s="22" t="n"/>
      <c r="J92" s="20">
        <f>IF(A92="","",IF(E92&lt;&gt;"",E92,IF(C92="","",IF(ISNUMBER(MATCH(C92,SupName,0)),IF(INDEX(SupLead,MATCH(C92,SupName,0))="","",INDEX(SupLead,MATCH(C92,SupName,0))),""))))</f>
        <v/>
      </c>
      <c r="K92" s="20">
        <f>IF(A92="","",IF(F92="",DefSafety,F92))</f>
        <v/>
      </c>
      <c r="L92" s="24">
        <f>IF(A92="","",SUMPRODUCT(MAX((LSku=A92)*(LType="Count")*(LDate&lt;=AsOf)*LDate)))</f>
        <v/>
      </c>
      <c r="M92" s="17">
        <f>IF(A92="","",IF(L92&gt;0,SUMIFS(LQty,LSku,A92,LType,"Count",LDate,L92),0)+SUMIFS(LSigned,LSku,A92,LDate,"&gt;"&amp;L92,LDate,"&lt;="&amp;AsOf))</f>
        <v/>
      </c>
      <c r="N92" s="17">
        <f>IF(A92="","",SUMIFS(POut,PSku,A92))</f>
        <v/>
      </c>
      <c r="O92" s="17">
        <f>IF(A92="","",SUMIFS(LQty,LSku,A92,LType,"Sold",LDate,"&gt;"&amp;(AsOf-Win),LDate,"&lt;="&amp;AsOf))</f>
        <v/>
      </c>
      <c r="P92" s="20">
        <f>IF(A92="","",SUMPRODUCT(('Daily Stock'!$C$4:$BM$4&gt;AsOf-Win)*(((('Daily Stock'!B92:BL92)&gt;0)+(('Daily Stock'!C92:BM92)&gt;0))&gt;0)))</f>
        <v/>
      </c>
      <c r="Q92" s="18">
        <f>IF(A92="","",IF(P92&gt;0,O92/P92,0))</f>
        <v/>
      </c>
      <c r="R92" s="17">
        <f>IF(A92="","",ROUNDUP(ROUND(Q92*(N(J92)+K92),6),0))</f>
        <v/>
      </c>
      <c r="S92" s="17">
        <f>IF(A92="","",ROUNDUP(ROUND(Q92*(N(J92)+Review+K92),6),0))</f>
        <v/>
      </c>
      <c r="T92" s="17">
        <f>IF(A92="","",M92+N92)</f>
        <v/>
      </c>
      <c r="U92" s="25">
        <f>IF(A92="","",IF(Q92=0,"",MAX(0,M92)/Q92))</f>
        <v/>
      </c>
      <c r="V92" s="7">
        <f>IF(A92="","",IF(Q92=0,"",AsOf+INT(ROUND(MAX(0,M92)/Q92,6))))</f>
        <v/>
      </c>
      <c r="W92" s="7">
        <f>IF(A92="","",IF(Q92=0,"",AsOf+MAX(0,INT(ROUND((T92-R92)/Q92,6)))))</f>
        <v/>
      </c>
      <c r="X92" s="11">
        <f>IF(A92="","",IF(I92="No","Inactive",IF(J92="","Set lead time",IF(M92&lt;0,"Negative: recount",IF(M92=0,"Out of stock",IF(Q92=0,"No recent sales",IF(T92&lt;=R92,"Order now",IF(T92&lt;=R92+Q92*Review,"Order soon",IF(T92&gt;Q92*OverDays,"Overstock","OK")))))))))</f>
        <v/>
      </c>
      <c r="Y92" s="26">
        <f>IF(OR(X92="Order now",X92="Order soon",X92="Out of stock"),IF(S92-T92&lt;=0,0,MAX(N(H92),ROUNDUP(ROUND((S92-T92)/MAX(1,N(G92)),6),0)*MAX(1,N(G92)))),0)</f>
        <v/>
      </c>
      <c r="Z92" s="27">
        <f>Y92*N(D92)</f>
        <v/>
      </c>
      <c r="AA92" s="19">
        <f>IF(A92="",0,MAX(0,M92)*N(D92))</f>
        <v/>
      </c>
      <c r="AB92" s="27">
        <f>IF(A92="",0,IF(Q92=0,0,MAX(0,M92-Q92*OverDays)*N(D92)))</f>
        <v/>
      </c>
      <c r="AC92" s="28">
        <f>IF(A92="","",IF(Y92&gt;0,IF(W92="",AsOf,W92)+ROW()/100000,IF(X92="Out of stock",AsOf+ROW()/100000,"")))</f>
        <v/>
      </c>
      <c r="AD92" s="16">
        <f>IF(A92="","",IF(COUNTIF($A$6:$A$105,A92)&gt;1,"Duplicate SKU",IF(AND(C92&lt;&gt;"",ISNA(MATCH(C92,SupName,0))),"Supplier not on Suppliers sheet",IF(L92=0,"No count logged yet",""))))</f>
        <v/>
      </c>
    </row>
    <row r="93">
      <c r="A93" s="22" t="n"/>
      <c r="B93" s="22" t="n"/>
      <c r="C93" s="22" t="n"/>
      <c r="D93" s="23" t="n"/>
      <c r="E93" s="8" t="n"/>
      <c r="F93" s="8" t="n"/>
      <c r="G93" s="8" t="n"/>
      <c r="H93" s="8" t="n"/>
      <c r="I93" s="22" t="n"/>
      <c r="J93" s="20">
        <f>IF(A93="","",IF(E93&lt;&gt;"",E93,IF(C93="","",IF(ISNUMBER(MATCH(C93,SupName,0)),IF(INDEX(SupLead,MATCH(C93,SupName,0))="","",INDEX(SupLead,MATCH(C93,SupName,0))),""))))</f>
        <v/>
      </c>
      <c r="K93" s="20">
        <f>IF(A93="","",IF(F93="",DefSafety,F93))</f>
        <v/>
      </c>
      <c r="L93" s="24">
        <f>IF(A93="","",SUMPRODUCT(MAX((LSku=A93)*(LType="Count")*(LDate&lt;=AsOf)*LDate)))</f>
        <v/>
      </c>
      <c r="M93" s="17">
        <f>IF(A93="","",IF(L93&gt;0,SUMIFS(LQty,LSku,A93,LType,"Count",LDate,L93),0)+SUMIFS(LSigned,LSku,A93,LDate,"&gt;"&amp;L93,LDate,"&lt;="&amp;AsOf))</f>
        <v/>
      </c>
      <c r="N93" s="17">
        <f>IF(A93="","",SUMIFS(POut,PSku,A93))</f>
        <v/>
      </c>
      <c r="O93" s="17">
        <f>IF(A93="","",SUMIFS(LQty,LSku,A93,LType,"Sold",LDate,"&gt;"&amp;(AsOf-Win),LDate,"&lt;="&amp;AsOf))</f>
        <v/>
      </c>
      <c r="P93" s="20">
        <f>IF(A93="","",SUMPRODUCT(('Daily Stock'!$C$4:$BM$4&gt;AsOf-Win)*(((('Daily Stock'!B93:BL93)&gt;0)+(('Daily Stock'!C93:BM93)&gt;0))&gt;0)))</f>
        <v/>
      </c>
      <c r="Q93" s="18">
        <f>IF(A93="","",IF(P93&gt;0,O93/P93,0))</f>
        <v/>
      </c>
      <c r="R93" s="17">
        <f>IF(A93="","",ROUNDUP(ROUND(Q93*(N(J93)+K93),6),0))</f>
        <v/>
      </c>
      <c r="S93" s="17">
        <f>IF(A93="","",ROUNDUP(ROUND(Q93*(N(J93)+Review+K93),6),0))</f>
        <v/>
      </c>
      <c r="T93" s="17">
        <f>IF(A93="","",M93+N93)</f>
        <v/>
      </c>
      <c r="U93" s="25">
        <f>IF(A93="","",IF(Q93=0,"",MAX(0,M93)/Q93))</f>
        <v/>
      </c>
      <c r="V93" s="7">
        <f>IF(A93="","",IF(Q93=0,"",AsOf+INT(ROUND(MAX(0,M93)/Q93,6))))</f>
        <v/>
      </c>
      <c r="W93" s="7">
        <f>IF(A93="","",IF(Q93=0,"",AsOf+MAX(0,INT(ROUND((T93-R93)/Q93,6)))))</f>
        <v/>
      </c>
      <c r="X93" s="11">
        <f>IF(A93="","",IF(I93="No","Inactive",IF(J93="","Set lead time",IF(M93&lt;0,"Negative: recount",IF(M93=0,"Out of stock",IF(Q93=0,"No recent sales",IF(T93&lt;=R93,"Order now",IF(T93&lt;=R93+Q93*Review,"Order soon",IF(T93&gt;Q93*OverDays,"Overstock","OK")))))))))</f>
        <v/>
      </c>
      <c r="Y93" s="26">
        <f>IF(OR(X93="Order now",X93="Order soon",X93="Out of stock"),IF(S93-T93&lt;=0,0,MAX(N(H93),ROUNDUP(ROUND((S93-T93)/MAX(1,N(G93)),6),0)*MAX(1,N(G93)))),0)</f>
        <v/>
      </c>
      <c r="Z93" s="27">
        <f>Y93*N(D93)</f>
        <v/>
      </c>
      <c r="AA93" s="19">
        <f>IF(A93="",0,MAX(0,M93)*N(D93))</f>
        <v/>
      </c>
      <c r="AB93" s="27">
        <f>IF(A93="",0,IF(Q93=0,0,MAX(0,M93-Q93*OverDays)*N(D93)))</f>
        <v/>
      </c>
      <c r="AC93" s="28">
        <f>IF(A93="","",IF(Y93&gt;0,IF(W93="",AsOf,W93)+ROW()/100000,IF(X93="Out of stock",AsOf+ROW()/100000,"")))</f>
        <v/>
      </c>
      <c r="AD93" s="16">
        <f>IF(A93="","",IF(COUNTIF($A$6:$A$105,A93)&gt;1,"Duplicate SKU",IF(AND(C93&lt;&gt;"",ISNA(MATCH(C93,SupName,0))),"Supplier not on Suppliers sheet",IF(L93=0,"No count logged yet",""))))</f>
        <v/>
      </c>
    </row>
    <row r="94">
      <c r="A94" s="22" t="n"/>
      <c r="B94" s="22" t="n"/>
      <c r="C94" s="22" t="n"/>
      <c r="D94" s="23" t="n"/>
      <c r="E94" s="8" t="n"/>
      <c r="F94" s="8" t="n"/>
      <c r="G94" s="8" t="n"/>
      <c r="H94" s="8" t="n"/>
      <c r="I94" s="22" t="n"/>
      <c r="J94" s="20">
        <f>IF(A94="","",IF(E94&lt;&gt;"",E94,IF(C94="","",IF(ISNUMBER(MATCH(C94,SupName,0)),IF(INDEX(SupLead,MATCH(C94,SupName,0))="","",INDEX(SupLead,MATCH(C94,SupName,0))),""))))</f>
        <v/>
      </c>
      <c r="K94" s="20">
        <f>IF(A94="","",IF(F94="",DefSafety,F94))</f>
        <v/>
      </c>
      <c r="L94" s="24">
        <f>IF(A94="","",SUMPRODUCT(MAX((LSku=A94)*(LType="Count")*(LDate&lt;=AsOf)*LDate)))</f>
        <v/>
      </c>
      <c r="M94" s="17">
        <f>IF(A94="","",IF(L94&gt;0,SUMIFS(LQty,LSku,A94,LType,"Count",LDate,L94),0)+SUMIFS(LSigned,LSku,A94,LDate,"&gt;"&amp;L94,LDate,"&lt;="&amp;AsOf))</f>
        <v/>
      </c>
      <c r="N94" s="17">
        <f>IF(A94="","",SUMIFS(POut,PSku,A94))</f>
        <v/>
      </c>
      <c r="O94" s="17">
        <f>IF(A94="","",SUMIFS(LQty,LSku,A94,LType,"Sold",LDate,"&gt;"&amp;(AsOf-Win),LDate,"&lt;="&amp;AsOf))</f>
        <v/>
      </c>
      <c r="P94" s="20">
        <f>IF(A94="","",SUMPRODUCT(('Daily Stock'!$C$4:$BM$4&gt;AsOf-Win)*(((('Daily Stock'!B94:BL94)&gt;0)+(('Daily Stock'!C94:BM94)&gt;0))&gt;0)))</f>
        <v/>
      </c>
      <c r="Q94" s="18">
        <f>IF(A94="","",IF(P94&gt;0,O94/P94,0))</f>
        <v/>
      </c>
      <c r="R94" s="17">
        <f>IF(A94="","",ROUNDUP(ROUND(Q94*(N(J94)+K94),6),0))</f>
        <v/>
      </c>
      <c r="S94" s="17">
        <f>IF(A94="","",ROUNDUP(ROUND(Q94*(N(J94)+Review+K94),6),0))</f>
        <v/>
      </c>
      <c r="T94" s="17">
        <f>IF(A94="","",M94+N94)</f>
        <v/>
      </c>
      <c r="U94" s="25">
        <f>IF(A94="","",IF(Q94=0,"",MAX(0,M94)/Q94))</f>
        <v/>
      </c>
      <c r="V94" s="7">
        <f>IF(A94="","",IF(Q94=0,"",AsOf+INT(ROUND(MAX(0,M94)/Q94,6))))</f>
        <v/>
      </c>
      <c r="W94" s="7">
        <f>IF(A94="","",IF(Q94=0,"",AsOf+MAX(0,INT(ROUND((T94-R94)/Q94,6)))))</f>
        <v/>
      </c>
      <c r="X94" s="11">
        <f>IF(A94="","",IF(I94="No","Inactive",IF(J94="","Set lead time",IF(M94&lt;0,"Negative: recount",IF(M94=0,"Out of stock",IF(Q94=0,"No recent sales",IF(T94&lt;=R94,"Order now",IF(T94&lt;=R94+Q94*Review,"Order soon",IF(T94&gt;Q94*OverDays,"Overstock","OK")))))))))</f>
        <v/>
      </c>
      <c r="Y94" s="26">
        <f>IF(OR(X94="Order now",X94="Order soon",X94="Out of stock"),IF(S94-T94&lt;=0,0,MAX(N(H94),ROUNDUP(ROUND((S94-T94)/MAX(1,N(G94)),6),0)*MAX(1,N(G94)))),0)</f>
        <v/>
      </c>
      <c r="Z94" s="27">
        <f>Y94*N(D94)</f>
        <v/>
      </c>
      <c r="AA94" s="19">
        <f>IF(A94="",0,MAX(0,M94)*N(D94))</f>
        <v/>
      </c>
      <c r="AB94" s="27">
        <f>IF(A94="",0,IF(Q94=0,0,MAX(0,M94-Q94*OverDays)*N(D94)))</f>
        <v/>
      </c>
      <c r="AC94" s="28">
        <f>IF(A94="","",IF(Y94&gt;0,IF(W94="",AsOf,W94)+ROW()/100000,IF(X94="Out of stock",AsOf+ROW()/100000,"")))</f>
        <v/>
      </c>
      <c r="AD94" s="16">
        <f>IF(A94="","",IF(COUNTIF($A$6:$A$105,A94)&gt;1,"Duplicate SKU",IF(AND(C94&lt;&gt;"",ISNA(MATCH(C94,SupName,0))),"Supplier not on Suppliers sheet",IF(L94=0,"No count logged yet",""))))</f>
        <v/>
      </c>
    </row>
    <row r="95">
      <c r="A95" s="22" t="n"/>
      <c r="B95" s="22" t="n"/>
      <c r="C95" s="22" t="n"/>
      <c r="D95" s="23" t="n"/>
      <c r="E95" s="8" t="n"/>
      <c r="F95" s="8" t="n"/>
      <c r="G95" s="8" t="n"/>
      <c r="H95" s="8" t="n"/>
      <c r="I95" s="22" t="n"/>
      <c r="J95" s="20">
        <f>IF(A95="","",IF(E95&lt;&gt;"",E95,IF(C95="","",IF(ISNUMBER(MATCH(C95,SupName,0)),IF(INDEX(SupLead,MATCH(C95,SupName,0))="","",INDEX(SupLead,MATCH(C95,SupName,0))),""))))</f>
        <v/>
      </c>
      <c r="K95" s="20">
        <f>IF(A95="","",IF(F95="",DefSafety,F95))</f>
        <v/>
      </c>
      <c r="L95" s="24">
        <f>IF(A95="","",SUMPRODUCT(MAX((LSku=A95)*(LType="Count")*(LDate&lt;=AsOf)*LDate)))</f>
        <v/>
      </c>
      <c r="M95" s="17">
        <f>IF(A95="","",IF(L95&gt;0,SUMIFS(LQty,LSku,A95,LType,"Count",LDate,L95),0)+SUMIFS(LSigned,LSku,A95,LDate,"&gt;"&amp;L95,LDate,"&lt;="&amp;AsOf))</f>
        <v/>
      </c>
      <c r="N95" s="17">
        <f>IF(A95="","",SUMIFS(POut,PSku,A95))</f>
        <v/>
      </c>
      <c r="O95" s="17">
        <f>IF(A95="","",SUMIFS(LQty,LSku,A95,LType,"Sold",LDate,"&gt;"&amp;(AsOf-Win),LDate,"&lt;="&amp;AsOf))</f>
        <v/>
      </c>
      <c r="P95" s="20">
        <f>IF(A95="","",SUMPRODUCT(('Daily Stock'!$C$4:$BM$4&gt;AsOf-Win)*(((('Daily Stock'!B95:BL95)&gt;0)+(('Daily Stock'!C95:BM95)&gt;0))&gt;0)))</f>
        <v/>
      </c>
      <c r="Q95" s="18">
        <f>IF(A95="","",IF(P95&gt;0,O95/P95,0))</f>
        <v/>
      </c>
      <c r="R95" s="17">
        <f>IF(A95="","",ROUNDUP(ROUND(Q95*(N(J95)+K95),6),0))</f>
        <v/>
      </c>
      <c r="S95" s="17">
        <f>IF(A95="","",ROUNDUP(ROUND(Q95*(N(J95)+Review+K95),6),0))</f>
        <v/>
      </c>
      <c r="T95" s="17">
        <f>IF(A95="","",M95+N95)</f>
        <v/>
      </c>
      <c r="U95" s="25">
        <f>IF(A95="","",IF(Q95=0,"",MAX(0,M95)/Q95))</f>
        <v/>
      </c>
      <c r="V95" s="7">
        <f>IF(A95="","",IF(Q95=0,"",AsOf+INT(ROUND(MAX(0,M95)/Q95,6))))</f>
        <v/>
      </c>
      <c r="W95" s="7">
        <f>IF(A95="","",IF(Q95=0,"",AsOf+MAX(0,INT(ROUND((T95-R95)/Q95,6)))))</f>
        <v/>
      </c>
      <c r="X95" s="11">
        <f>IF(A95="","",IF(I95="No","Inactive",IF(J95="","Set lead time",IF(M95&lt;0,"Negative: recount",IF(M95=0,"Out of stock",IF(Q95=0,"No recent sales",IF(T95&lt;=R95,"Order now",IF(T95&lt;=R95+Q95*Review,"Order soon",IF(T95&gt;Q95*OverDays,"Overstock","OK")))))))))</f>
        <v/>
      </c>
      <c r="Y95" s="26">
        <f>IF(OR(X95="Order now",X95="Order soon",X95="Out of stock"),IF(S95-T95&lt;=0,0,MAX(N(H95),ROUNDUP(ROUND((S95-T95)/MAX(1,N(G95)),6),0)*MAX(1,N(G95)))),0)</f>
        <v/>
      </c>
      <c r="Z95" s="27">
        <f>Y95*N(D95)</f>
        <v/>
      </c>
      <c r="AA95" s="19">
        <f>IF(A95="",0,MAX(0,M95)*N(D95))</f>
        <v/>
      </c>
      <c r="AB95" s="27">
        <f>IF(A95="",0,IF(Q95=0,0,MAX(0,M95-Q95*OverDays)*N(D95)))</f>
        <v/>
      </c>
      <c r="AC95" s="28">
        <f>IF(A95="","",IF(Y95&gt;0,IF(W95="",AsOf,W95)+ROW()/100000,IF(X95="Out of stock",AsOf+ROW()/100000,"")))</f>
        <v/>
      </c>
      <c r="AD95" s="16">
        <f>IF(A95="","",IF(COUNTIF($A$6:$A$105,A95)&gt;1,"Duplicate SKU",IF(AND(C95&lt;&gt;"",ISNA(MATCH(C95,SupName,0))),"Supplier not on Suppliers sheet",IF(L95=0,"No count logged yet",""))))</f>
        <v/>
      </c>
    </row>
    <row r="96">
      <c r="A96" s="22" t="n"/>
      <c r="B96" s="22" t="n"/>
      <c r="C96" s="22" t="n"/>
      <c r="D96" s="23" t="n"/>
      <c r="E96" s="8" t="n"/>
      <c r="F96" s="8" t="n"/>
      <c r="G96" s="8" t="n"/>
      <c r="H96" s="8" t="n"/>
      <c r="I96" s="22" t="n"/>
      <c r="J96" s="20">
        <f>IF(A96="","",IF(E96&lt;&gt;"",E96,IF(C96="","",IF(ISNUMBER(MATCH(C96,SupName,0)),IF(INDEX(SupLead,MATCH(C96,SupName,0))="","",INDEX(SupLead,MATCH(C96,SupName,0))),""))))</f>
        <v/>
      </c>
      <c r="K96" s="20">
        <f>IF(A96="","",IF(F96="",DefSafety,F96))</f>
        <v/>
      </c>
      <c r="L96" s="24">
        <f>IF(A96="","",SUMPRODUCT(MAX((LSku=A96)*(LType="Count")*(LDate&lt;=AsOf)*LDate)))</f>
        <v/>
      </c>
      <c r="M96" s="17">
        <f>IF(A96="","",IF(L96&gt;0,SUMIFS(LQty,LSku,A96,LType,"Count",LDate,L96),0)+SUMIFS(LSigned,LSku,A96,LDate,"&gt;"&amp;L96,LDate,"&lt;="&amp;AsOf))</f>
        <v/>
      </c>
      <c r="N96" s="17">
        <f>IF(A96="","",SUMIFS(POut,PSku,A96))</f>
        <v/>
      </c>
      <c r="O96" s="17">
        <f>IF(A96="","",SUMIFS(LQty,LSku,A96,LType,"Sold",LDate,"&gt;"&amp;(AsOf-Win),LDate,"&lt;="&amp;AsOf))</f>
        <v/>
      </c>
      <c r="P96" s="20">
        <f>IF(A96="","",SUMPRODUCT(('Daily Stock'!$C$4:$BM$4&gt;AsOf-Win)*(((('Daily Stock'!B96:BL96)&gt;0)+(('Daily Stock'!C96:BM96)&gt;0))&gt;0)))</f>
        <v/>
      </c>
      <c r="Q96" s="18">
        <f>IF(A96="","",IF(P96&gt;0,O96/P96,0))</f>
        <v/>
      </c>
      <c r="R96" s="17">
        <f>IF(A96="","",ROUNDUP(ROUND(Q96*(N(J96)+K96),6),0))</f>
        <v/>
      </c>
      <c r="S96" s="17">
        <f>IF(A96="","",ROUNDUP(ROUND(Q96*(N(J96)+Review+K96),6),0))</f>
        <v/>
      </c>
      <c r="T96" s="17">
        <f>IF(A96="","",M96+N96)</f>
        <v/>
      </c>
      <c r="U96" s="25">
        <f>IF(A96="","",IF(Q96=0,"",MAX(0,M96)/Q96))</f>
        <v/>
      </c>
      <c r="V96" s="7">
        <f>IF(A96="","",IF(Q96=0,"",AsOf+INT(ROUND(MAX(0,M96)/Q96,6))))</f>
        <v/>
      </c>
      <c r="W96" s="7">
        <f>IF(A96="","",IF(Q96=0,"",AsOf+MAX(0,INT(ROUND((T96-R96)/Q96,6)))))</f>
        <v/>
      </c>
      <c r="X96" s="11">
        <f>IF(A96="","",IF(I96="No","Inactive",IF(J96="","Set lead time",IF(M96&lt;0,"Negative: recount",IF(M96=0,"Out of stock",IF(Q96=0,"No recent sales",IF(T96&lt;=R96,"Order now",IF(T96&lt;=R96+Q96*Review,"Order soon",IF(T96&gt;Q96*OverDays,"Overstock","OK")))))))))</f>
        <v/>
      </c>
      <c r="Y96" s="26">
        <f>IF(OR(X96="Order now",X96="Order soon",X96="Out of stock"),IF(S96-T96&lt;=0,0,MAX(N(H96),ROUNDUP(ROUND((S96-T96)/MAX(1,N(G96)),6),0)*MAX(1,N(G96)))),0)</f>
        <v/>
      </c>
      <c r="Z96" s="27">
        <f>Y96*N(D96)</f>
        <v/>
      </c>
      <c r="AA96" s="19">
        <f>IF(A96="",0,MAX(0,M96)*N(D96))</f>
        <v/>
      </c>
      <c r="AB96" s="27">
        <f>IF(A96="",0,IF(Q96=0,0,MAX(0,M96-Q96*OverDays)*N(D96)))</f>
        <v/>
      </c>
      <c r="AC96" s="28">
        <f>IF(A96="","",IF(Y96&gt;0,IF(W96="",AsOf,W96)+ROW()/100000,IF(X96="Out of stock",AsOf+ROW()/100000,"")))</f>
        <v/>
      </c>
      <c r="AD96" s="16">
        <f>IF(A96="","",IF(COUNTIF($A$6:$A$105,A96)&gt;1,"Duplicate SKU",IF(AND(C96&lt;&gt;"",ISNA(MATCH(C96,SupName,0))),"Supplier not on Suppliers sheet",IF(L96=0,"No count logged yet",""))))</f>
        <v/>
      </c>
    </row>
    <row r="97">
      <c r="A97" s="22" t="n"/>
      <c r="B97" s="22" t="n"/>
      <c r="C97" s="22" t="n"/>
      <c r="D97" s="23" t="n"/>
      <c r="E97" s="8" t="n"/>
      <c r="F97" s="8" t="n"/>
      <c r="G97" s="8" t="n"/>
      <c r="H97" s="8" t="n"/>
      <c r="I97" s="22" t="n"/>
      <c r="J97" s="20">
        <f>IF(A97="","",IF(E97&lt;&gt;"",E97,IF(C97="","",IF(ISNUMBER(MATCH(C97,SupName,0)),IF(INDEX(SupLead,MATCH(C97,SupName,0))="","",INDEX(SupLead,MATCH(C97,SupName,0))),""))))</f>
        <v/>
      </c>
      <c r="K97" s="20">
        <f>IF(A97="","",IF(F97="",DefSafety,F97))</f>
        <v/>
      </c>
      <c r="L97" s="24">
        <f>IF(A97="","",SUMPRODUCT(MAX((LSku=A97)*(LType="Count")*(LDate&lt;=AsOf)*LDate)))</f>
        <v/>
      </c>
      <c r="M97" s="17">
        <f>IF(A97="","",IF(L97&gt;0,SUMIFS(LQty,LSku,A97,LType,"Count",LDate,L97),0)+SUMIFS(LSigned,LSku,A97,LDate,"&gt;"&amp;L97,LDate,"&lt;="&amp;AsOf))</f>
        <v/>
      </c>
      <c r="N97" s="17">
        <f>IF(A97="","",SUMIFS(POut,PSku,A97))</f>
        <v/>
      </c>
      <c r="O97" s="17">
        <f>IF(A97="","",SUMIFS(LQty,LSku,A97,LType,"Sold",LDate,"&gt;"&amp;(AsOf-Win),LDate,"&lt;="&amp;AsOf))</f>
        <v/>
      </c>
      <c r="P97" s="20">
        <f>IF(A97="","",SUMPRODUCT(('Daily Stock'!$C$4:$BM$4&gt;AsOf-Win)*(((('Daily Stock'!B97:BL97)&gt;0)+(('Daily Stock'!C97:BM97)&gt;0))&gt;0)))</f>
        <v/>
      </c>
      <c r="Q97" s="18">
        <f>IF(A97="","",IF(P97&gt;0,O97/P97,0))</f>
        <v/>
      </c>
      <c r="R97" s="17">
        <f>IF(A97="","",ROUNDUP(ROUND(Q97*(N(J97)+K97),6),0))</f>
        <v/>
      </c>
      <c r="S97" s="17">
        <f>IF(A97="","",ROUNDUP(ROUND(Q97*(N(J97)+Review+K97),6),0))</f>
        <v/>
      </c>
      <c r="T97" s="17">
        <f>IF(A97="","",M97+N97)</f>
        <v/>
      </c>
      <c r="U97" s="25">
        <f>IF(A97="","",IF(Q97=0,"",MAX(0,M97)/Q97))</f>
        <v/>
      </c>
      <c r="V97" s="7">
        <f>IF(A97="","",IF(Q97=0,"",AsOf+INT(ROUND(MAX(0,M97)/Q97,6))))</f>
        <v/>
      </c>
      <c r="W97" s="7">
        <f>IF(A97="","",IF(Q97=0,"",AsOf+MAX(0,INT(ROUND((T97-R97)/Q97,6)))))</f>
        <v/>
      </c>
      <c r="X97" s="11">
        <f>IF(A97="","",IF(I97="No","Inactive",IF(J97="","Set lead time",IF(M97&lt;0,"Negative: recount",IF(M97=0,"Out of stock",IF(Q97=0,"No recent sales",IF(T97&lt;=R97,"Order now",IF(T97&lt;=R97+Q97*Review,"Order soon",IF(T97&gt;Q97*OverDays,"Overstock","OK")))))))))</f>
        <v/>
      </c>
      <c r="Y97" s="26">
        <f>IF(OR(X97="Order now",X97="Order soon",X97="Out of stock"),IF(S97-T97&lt;=0,0,MAX(N(H97),ROUNDUP(ROUND((S97-T97)/MAX(1,N(G97)),6),0)*MAX(1,N(G97)))),0)</f>
        <v/>
      </c>
      <c r="Z97" s="27">
        <f>Y97*N(D97)</f>
        <v/>
      </c>
      <c r="AA97" s="19">
        <f>IF(A97="",0,MAX(0,M97)*N(D97))</f>
        <v/>
      </c>
      <c r="AB97" s="27">
        <f>IF(A97="",0,IF(Q97=0,0,MAX(0,M97-Q97*OverDays)*N(D97)))</f>
        <v/>
      </c>
      <c r="AC97" s="28">
        <f>IF(A97="","",IF(Y97&gt;0,IF(W97="",AsOf,W97)+ROW()/100000,IF(X97="Out of stock",AsOf+ROW()/100000,"")))</f>
        <v/>
      </c>
      <c r="AD97" s="16">
        <f>IF(A97="","",IF(COUNTIF($A$6:$A$105,A97)&gt;1,"Duplicate SKU",IF(AND(C97&lt;&gt;"",ISNA(MATCH(C97,SupName,0))),"Supplier not on Suppliers sheet",IF(L97=0,"No count logged yet",""))))</f>
        <v/>
      </c>
    </row>
    <row r="98">
      <c r="A98" s="22" t="n"/>
      <c r="B98" s="22" t="n"/>
      <c r="C98" s="22" t="n"/>
      <c r="D98" s="23" t="n"/>
      <c r="E98" s="8" t="n"/>
      <c r="F98" s="8" t="n"/>
      <c r="G98" s="8" t="n"/>
      <c r="H98" s="8" t="n"/>
      <c r="I98" s="22" t="n"/>
      <c r="J98" s="20">
        <f>IF(A98="","",IF(E98&lt;&gt;"",E98,IF(C98="","",IF(ISNUMBER(MATCH(C98,SupName,0)),IF(INDEX(SupLead,MATCH(C98,SupName,0))="","",INDEX(SupLead,MATCH(C98,SupName,0))),""))))</f>
        <v/>
      </c>
      <c r="K98" s="20">
        <f>IF(A98="","",IF(F98="",DefSafety,F98))</f>
        <v/>
      </c>
      <c r="L98" s="24">
        <f>IF(A98="","",SUMPRODUCT(MAX((LSku=A98)*(LType="Count")*(LDate&lt;=AsOf)*LDate)))</f>
        <v/>
      </c>
      <c r="M98" s="17">
        <f>IF(A98="","",IF(L98&gt;0,SUMIFS(LQty,LSku,A98,LType,"Count",LDate,L98),0)+SUMIFS(LSigned,LSku,A98,LDate,"&gt;"&amp;L98,LDate,"&lt;="&amp;AsOf))</f>
        <v/>
      </c>
      <c r="N98" s="17">
        <f>IF(A98="","",SUMIFS(POut,PSku,A98))</f>
        <v/>
      </c>
      <c r="O98" s="17">
        <f>IF(A98="","",SUMIFS(LQty,LSku,A98,LType,"Sold",LDate,"&gt;"&amp;(AsOf-Win),LDate,"&lt;="&amp;AsOf))</f>
        <v/>
      </c>
      <c r="P98" s="20">
        <f>IF(A98="","",SUMPRODUCT(('Daily Stock'!$C$4:$BM$4&gt;AsOf-Win)*(((('Daily Stock'!B98:BL98)&gt;0)+(('Daily Stock'!C98:BM98)&gt;0))&gt;0)))</f>
        <v/>
      </c>
      <c r="Q98" s="18">
        <f>IF(A98="","",IF(P98&gt;0,O98/P98,0))</f>
        <v/>
      </c>
      <c r="R98" s="17">
        <f>IF(A98="","",ROUNDUP(ROUND(Q98*(N(J98)+K98),6),0))</f>
        <v/>
      </c>
      <c r="S98" s="17">
        <f>IF(A98="","",ROUNDUP(ROUND(Q98*(N(J98)+Review+K98),6),0))</f>
        <v/>
      </c>
      <c r="T98" s="17">
        <f>IF(A98="","",M98+N98)</f>
        <v/>
      </c>
      <c r="U98" s="25">
        <f>IF(A98="","",IF(Q98=0,"",MAX(0,M98)/Q98))</f>
        <v/>
      </c>
      <c r="V98" s="7">
        <f>IF(A98="","",IF(Q98=0,"",AsOf+INT(ROUND(MAX(0,M98)/Q98,6))))</f>
        <v/>
      </c>
      <c r="W98" s="7">
        <f>IF(A98="","",IF(Q98=0,"",AsOf+MAX(0,INT(ROUND((T98-R98)/Q98,6)))))</f>
        <v/>
      </c>
      <c r="X98" s="11">
        <f>IF(A98="","",IF(I98="No","Inactive",IF(J98="","Set lead time",IF(M98&lt;0,"Negative: recount",IF(M98=0,"Out of stock",IF(Q98=0,"No recent sales",IF(T98&lt;=R98,"Order now",IF(T98&lt;=R98+Q98*Review,"Order soon",IF(T98&gt;Q98*OverDays,"Overstock","OK")))))))))</f>
        <v/>
      </c>
      <c r="Y98" s="26">
        <f>IF(OR(X98="Order now",X98="Order soon",X98="Out of stock"),IF(S98-T98&lt;=0,0,MAX(N(H98),ROUNDUP(ROUND((S98-T98)/MAX(1,N(G98)),6),0)*MAX(1,N(G98)))),0)</f>
        <v/>
      </c>
      <c r="Z98" s="27">
        <f>Y98*N(D98)</f>
        <v/>
      </c>
      <c r="AA98" s="19">
        <f>IF(A98="",0,MAX(0,M98)*N(D98))</f>
        <v/>
      </c>
      <c r="AB98" s="27">
        <f>IF(A98="",0,IF(Q98=0,0,MAX(0,M98-Q98*OverDays)*N(D98)))</f>
        <v/>
      </c>
      <c r="AC98" s="28">
        <f>IF(A98="","",IF(Y98&gt;0,IF(W98="",AsOf,W98)+ROW()/100000,IF(X98="Out of stock",AsOf+ROW()/100000,"")))</f>
        <v/>
      </c>
      <c r="AD98" s="16">
        <f>IF(A98="","",IF(COUNTIF($A$6:$A$105,A98)&gt;1,"Duplicate SKU",IF(AND(C98&lt;&gt;"",ISNA(MATCH(C98,SupName,0))),"Supplier not on Suppliers sheet",IF(L98=0,"No count logged yet",""))))</f>
        <v/>
      </c>
    </row>
    <row r="99">
      <c r="A99" s="22" t="n"/>
      <c r="B99" s="22" t="n"/>
      <c r="C99" s="22" t="n"/>
      <c r="D99" s="23" t="n"/>
      <c r="E99" s="8" t="n"/>
      <c r="F99" s="8" t="n"/>
      <c r="G99" s="8" t="n"/>
      <c r="H99" s="8" t="n"/>
      <c r="I99" s="22" t="n"/>
      <c r="J99" s="20">
        <f>IF(A99="","",IF(E99&lt;&gt;"",E99,IF(C99="","",IF(ISNUMBER(MATCH(C99,SupName,0)),IF(INDEX(SupLead,MATCH(C99,SupName,0))="","",INDEX(SupLead,MATCH(C99,SupName,0))),""))))</f>
        <v/>
      </c>
      <c r="K99" s="20">
        <f>IF(A99="","",IF(F99="",DefSafety,F99))</f>
        <v/>
      </c>
      <c r="L99" s="24">
        <f>IF(A99="","",SUMPRODUCT(MAX((LSku=A99)*(LType="Count")*(LDate&lt;=AsOf)*LDate)))</f>
        <v/>
      </c>
      <c r="M99" s="17">
        <f>IF(A99="","",IF(L99&gt;0,SUMIFS(LQty,LSku,A99,LType,"Count",LDate,L99),0)+SUMIFS(LSigned,LSku,A99,LDate,"&gt;"&amp;L99,LDate,"&lt;="&amp;AsOf))</f>
        <v/>
      </c>
      <c r="N99" s="17">
        <f>IF(A99="","",SUMIFS(POut,PSku,A99))</f>
        <v/>
      </c>
      <c r="O99" s="17">
        <f>IF(A99="","",SUMIFS(LQty,LSku,A99,LType,"Sold",LDate,"&gt;"&amp;(AsOf-Win),LDate,"&lt;="&amp;AsOf))</f>
        <v/>
      </c>
      <c r="P99" s="20">
        <f>IF(A99="","",SUMPRODUCT(('Daily Stock'!$C$4:$BM$4&gt;AsOf-Win)*(((('Daily Stock'!B99:BL99)&gt;0)+(('Daily Stock'!C99:BM99)&gt;0))&gt;0)))</f>
        <v/>
      </c>
      <c r="Q99" s="18">
        <f>IF(A99="","",IF(P99&gt;0,O99/P99,0))</f>
        <v/>
      </c>
      <c r="R99" s="17">
        <f>IF(A99="","",ROUNDUP(ROUND(Q99*(N(J99)+K99),6),0))</f>
        <v/>
      </c>
      <c r="S99" s="17">
        <f>IF(A99="","",ROUNDUP(ROUND(Q99*(N(J99)+Review+K99),6),0))</f>
        <v/>
      </c>
      <c r="T99" s="17">
        <f>IF(A99="","",M99+N99)</f>
        <v/>
      </c>
      <c r="U99" s="25">
        <f>IF(A99="","",IF(Q99=0,"",MAX(0,M99)/Q99))</f>
        <v/>
      </c>
      <c r="V99" s="7">
        <f>IF(A99="","",IF(Q99=0,"",AsOf+INT(ROUND(MAX(0,M99)/Q99,6))))</f>
        <v/>
      </c>
      <c r="W99" s="7">
        <f>IF(A99="","",IF(Q99=0,"",AsOf+MAX(0,INT(ROUND((T99-R99)/Q99,6)))))</f>
        <v/>
      </c>
      <c r="X99" s="11">
        <f>IF(A99="","",IF(I99="No","Inactive",IF(J99="","Set lead time",IF(M99&lt;0,"Negative: recount",IF(M99=0,"Out of stock",IF(Q99=0,"No recent sales",IF(T99&lt;=R99,"Order now",IF(T99&lt;=R99+Q99*Review,"Order soon",IF(T99&gt;Q99*OverDays,"Overstock","OK")))))))))</f>
        <v/>
      </c>
      <c r="Y99" s="26">
        <f>IF(OR(X99="Order now",X99="Order soon",X99="Out of stock"),IF(S99-T99&lt;=0,0,MAX(N(H99),ROUNDUP(ROUND((S99-T99)/MAX(1,N(G99)),6),0)*MAX(1,N(G99)))),0)</f>
        <v/>
      </c>
      <c r="Z99" s="27">
        <f>Y99*N(D99)</f>
        <v/>
      </c>
      <c r="AA99" s="19">
        <f>IF(A99="",0,MAX(0,M99)*N(D99))</f>
        <v/>
      </c>
      <c r="AB99" s="27">
        <f>IF(A99="",0,IF(Q99=0,0,MAX(0,M99-Q99*OverDays)*N(D99)))</f>
        <v/>
      </c>
      <c r="AC99" s="28">
        <f>IF(A99="","",IF(Y99&gt;0,IF(W99="",AsOf,W99)+ROW()/100000,IF(X99="Out of stock",AsOf+ROW()/100000,"")))</f>
        <v/>
      </c>
      <c r="AD99" s="16">
        <f>IF(A99="","",IF(COUNTIF($A$6:$A$105,A99)&gt;1,"Duplicate SKU",IF(AND(C99&lt;&gt;"",ISNA(MATCH(C99,SupName,0))),"Supplier not on Suppliers sheet",IF(L99=0,"No count logged yet",""))))</f>
        <v/>
      </c>
    </row>
    <row r="100">
      <c r="A100" s="22" t="n"/>
      <c r="B100" s="22" t="n"/>
      <c r="C100" s="22" t="n"/>
      <c r="D100" s="23" t="n"/>
      <c r="E100" s="8" t="n"/>
      <c r="F100" s="8" t="n"/>
      <c r="G100" s="8" t="n"/>
      <c r="H100" s="8" t="n"/>
      <c r="I100" s="22" t="n"/>
      <c r="J100" s="20">
        <f>IF(A100="","",IF(E100&lt;&gt;"",E100,IF(C100="","",IF(ISNUMBER(MATCH(C100,SupName,0)),IF(INDEX(SupLead,MATCH(C100,SupName,0))="","",INDEX(SupLead,MATCH(C100,SupName,0))),""))))</f>
        <v/>
      </c>
      <c r="K100" s="20">
        <f>IF(A100="","",IF(F100="",DefSafety,F100))</f>
        <v/>
      </c>
      <c r="L100" s="24">
        <f>IF(A100="","",SUMPRODUCT(MAX((LSku=A100)*(LType="Count")*(LDate&lt;=AsOf)*LDate)))</f>
        <v/>
      </c>
      <c r="M100" s="17">
        <f>IF(A100="","",IF(L100&gt;0,SUMIFS(LQty,LSku,A100,LType,"Count",LDate,L100),0)+SUMIFS(LSigned,LSku,A100,LDate,"&gt;"&amp;L100,LDate,"&lt;="&amp;AsOf))</f>
        <v/>
      </c>
      <c r="N100" s="17">
        <f>IF(A100="","",SUMIFS(POut,PSku,A100))</f>
        <v/>
      </c>
      <c r="O100" s="17">
        <f>IF(A100="","",SUMIFS(LQty,LSku,A100,LType,"Sold",LDate,"&gt;"&amp;(AsOf-Win),LDate,"&lt;="&amp;AsOf))</f>
        <v/>
      </c>
      <c r="P100" s="20">
        <f>IF(A100="","",SUMPRODUCT(('Daily Stock'!$C$4:$BM$4&gt;AsOf-Win)*(((('Daily Stock'!B100:BL100)&gt;0)+(('Daily Stock'!C100:BM100)&gt;0))&gt;0)))</f>
        <v/>
      </c>
      <c r="Q100" s="18">
        <f>IF(A100="","",IF(P100&gt;0,O100/P100,0))</f>
        <v/>
      </c>
      <c r="R100" s="17">
        <f>IF(A100="","",ROUNDUP(ROUND(Q100*(N(J100)+K100),6),0))</f>
        <v/>
      </c>
      <c r="S100" s="17">
        <f>IF(A100="","",ROUNDUP(ROUND(Q100*(N(J100)+Review+K100),6),0))</f>
        <v/>
      </c>
      <c r="T100" s="17">
        <f>IF(A100="","",M100+N100)</f>
        <v/>
      </c>
      <c r="U100" s="25">
        <f>IF(A100="","",IF(Q100=0,"",MAX(0,M100)/Q100))</f>
        <v/>
      </c>
      <c r="V100" s="7">
        <f>IF(A100="","",IF(Q100=0,"",AsOf+INT(ROUND(MAX(0,M100)/Q100,6))))</f>
        <v/>
      </c>
      <c r="W100" s="7">
        <f>IF(A100="","",IF(Q100=0,"",AsOf+MAX(0,INT(ROUND((T100-R100)/Q100,6)))))</f>
        <v/>
      </c>
      <c r="X100" s="11">
        <f>IF(A100="","",IF(I100="No","Inactive",IF(J100="","Set lead time",IF(M100&lt;0,"Negative: recount",IF(M100=0,"Out of stock",IF(Q100=0,"No recent sales",IF(T100&lt;=R100,"Order now",IF(T100&lt;=R100+Q100*Review,"Order soon",IF(T100&gt;Q100*OverDays,"Overstock","OK")))))))))</f>
        <v/>
      </c>
      <c r="Y100" s="26">
        <f>IF(OR(X100="Order now",X100="Order soon",X100="Out of stock"),IF(S100-T100&lt;=0,0,MAX(N(H100),ROUNDUP(ROUND((S100-T100)/MAX(1,N(G100)),6),0)*MAX(1,N(G100)))),0)</f>
        <v/>
      </c>
      <c r="Z100" s="27">
        <f>Y100*N(D100)</f>
        <v/>
      </c>
      <c r="AA100" s="19">
        <f>IF(A100="",0,MAX(0,M100)*N(D100))</f>
        <v/>
      </c>
      <c r="AB100" s="27">
        <f>IF(A100="",0,IF(Q100=0,0,MAX(0,M100-Q100*OverDays)*N(D100)))</f>
        <v/>
      </c>
      <c r="AC100" s="28">
        <f>IF(A100="","",IF(Y100&gt;0,IF(W100="",AsOf,W100)+ROW()/100000,IF(X100="Out of stock",AsOf+ROW()/100000,"")))</f>
        <v/>
      </c>
      <c r="AD100" s="16">
        <f>IF(A100="","",IF(COUNTIF($A$6:$A$105,A100)&gt;1,"Duplicate SKU",IF(AND(C100&lt;&gt;"",ISNA(MATCH(C100,SupName,0))),"Supplier not on Suppliers sheet",IF(L100=0,"No count logged yet",""))))</f>
        <v/>
      </c>
    </row>
    <row r="101">
      <c r="A101" s="22" t="n"/>
      <c r="B101" s="22" t="n"/>
      <c r="C101" s="22" t="n"/>
      <c r="D101" s="23" t="n"/>
      <c r="E101" s="8" t="n"/>
      <c r="F101" s="8" t="n"/>
      <c r="G101" s="8" t="n"/>
      <c r="H101" s="8" t="n"/>
      <c r="I101" s="22" t="n"/>
      <c r="J101" s="20">
        <f>IF(A101="","",IF(E101&lt;&gt;"",E101,IF(C101="","",IF(ISNUMBER(MATCH(C101,SupName,0)),IF(INDEX(SupLead,MATCH(C101,SupName,0))="","",INDEX(SupLead,MATCH(C101,SupName,0))),""))))</f>
        <v/>
      </c>
      <c r="K101" s="20">
        <f>IF(A101="","",IF(F101="",DefSafety,F101))</f>
        <v/>
      </c>
      <c r="L101" s="24">
        <f>IF(A101="","",SUMPRODUCT(MAX((LSku=A101)*(LType="Count")*(LDate&lt;=AsOf)*LDate)))</f>
        <v/>
      </c>
      <c r="M101" s="17">
        <f>IF(A101="","",IF(L101&gt;0,SUMIFS(LQty,LSku,A101,LType,"Count",LDate,L101),0)+SUMIFS(LSigned,LSku,A101,LDate,"&gt;"&amp;L101,LDate,"&lt;="&amp;AsOf))</f>
        <v/>
      </c>
      <c r="N101" s="17">
        <f>IF(A101="","",SUMIFS(POut,PSku,A101))</f>
        <v/>
      </c>
      <c r="O101" s="17">
        <f>IF(A101="","",SUMIFS(LQty,LSku,A101,LType,"Sold",LDate,"&gt;"&amp;(AsOf-Win),LDate,"&lt;="&amp;AsOf))</f>
        <v/>
      </c>
      <c r="P101" s="20">
        <f>IF(A101="","",SUMPRODUCT(('Daily Stock'!$C$4:$BM$4&gt;AsOf-Win)*(((('Daily Stock'!B101:BL101)&gt;0)+(('Daily Stock'!C101:BM101)&gt;0))&gt;0)))</f>
        <v/>
      </c>
      <c r="Q101" s="18">
        <f>IF(A101="","",IF(P101&gt;0,O101/P101,0))</f>
        <v/>
      </c>
      <c r="R101" s="17">
        <f>IF(A101="","",ROUNDUP(ROUND(Q101*(N(J101)+K101),6),0))</f>
        <v/>
      </c>
      <c r="S101" s="17">
        <f>IF(A101="","",ROUNDUP(ROUND(Q101*(N(J101)+Review+K101),6),0))</f>
        <v/>
      </c>
      <c r="T101" s="17">
        <f>IF(A101="","",M101+N101)</f>
        <v/>
      </c>
      <c r="U101" s="25">
        <f>IF(A101="","",IF(Q101=0,"",MAX(0,M101)/Q101))</f>
        <v/>
      </c>
      <c r="V101" s="7">
        <f>IF(A101="","",IF(Q101=0,"",AsOf+INT(ROUND(MAX(0,M101)/Q101,6))))</f>
        <v/>
      </c>
      <c r="W101" s="7">
        <f>IF(A101="","",IF(Q101=0,"",AsOf+MAX(0,INT(ROUND((T101-R101)/Q101,6)))))</f>
        <v/>
      </c>
      <c r="X101" s="11">
        <f>IF(A101="","",IF(I101="No","Inactive",IF(J101="","Set lead time",IF(M101&lt;0,"Negative: recount",IF(M101=0,"Out of stock",IF(Q101=0,"No recent sales",IF(T101&lt;=R101,"Order now",IF(T101&lt;=R101+Q101*Review,"Order soon",IF(T101&gt;Q101*OverDays,"Overstock","OK")))))))))</f>
        <v/>
      </c>
      <c r="Y101" s="26">
        <f>IF(OR(X101="Order now",X101="Order soon",X101="Out of stock"),IF(S101-T101&lt;=0,0,MAX(N(H101),ROUNDUP(ROUND((S101-T101)/MAX(1,N(G101)),6),0)*MAX(1,N(G101)))),0)</f>
        <v/>
      </c>
      <c r="Z101" s="27">
        <f>Y101*N(D101)</f>
        <v/>
      </c>
      <c r="AA101" s="19">
        <f>IF(A101="",0,MAX(0,M101)*N(D101))</f>
        <v/>
      </c>
      <c r="AB101" s="27">
        <f>IF(A101="",0,IF(Q101=0,0,MAX(0,M101-Q101*OverDays)*N(D101)))</f>
        <v/>
      </c>
      <c r="AC101" s="28">
        <f>IF(A101="","",IF(Y101&gt;0,IF(W101="",AsOf,W101)+ROW()/100000,IF(X101="Out of stock",AsOf+ROW()/100000,"")))</f>
        <v/>
      </c>
      <c r="AD101" s="16">
        <f>IF(A101="","",IF(COUNTIF($A$6:$A$105,A101)&gt;1,"Duplicate SKU",IF(AND(C101&lt;&gt;"",ISNA(MATCH(C101,SupName,0))),"Supplier not on Suppliers sheet",IF(L101=0,"No count logged yet",""))))</f>
        <v/>
      </c>
    </row>
    <row r="102">
      <c r="A102" s="22" t="n"/>
      <c r="B102" s="22" t="n"/>
      <c r="C102" s="22" t="n"/>
      <c r="D102" s="23" t="n"/>
      <c r="E102" s="8" t="n"/>
      <c r="F102" s="8" t="n"/>
      <c r="G102" s="8" t="n"/>
      <c r="H102" s="8" t="n"/>
      <c r="I102" s="22" t="n"/>
      <c r="J102" s="20">
        <f>IF(A102="","",IF(E102&lt;&gt;"",E102,IF(C102="","",IF(ISNUMBER(MATCH(C102,SupName,0)),IF(INDEX(SupLead,MATCH(C102,SupName,0))="","",INDEX(SupLead,MATCH(C102,SupName,0))),""))))</f>
        <v/>
      </c>
      <c r="K102" s="20">
        <f>IF(A102="","",IF(F102="",DefSafety,F102))</f>
        <v/>
      </c>
      <c r="L102" s="24">
        <f>IF(A102="","",SUMPRODUCT(MAX((LSku=A102)*(LType="Count")*(LDate&lt;=AsOf)*LDate)))</f>
        <v/>
      </c>
      <c r="M102" s="17">
        <f>IF(A102="","",IF(L102&gt;0,SUMIFS(LQty,LSku,A102,LType,"Count",LDate,L102),0)+SUMIFS(LSigned,LSku,A102,LDate,"&gt;"&amp;L102,LDate,"&lt;="&amp;AsOf))</f>
        <v/>
      </c>
      <c r="N102" s="17">
        <f>IF(A102="","",SUMIFS(POut,PSku,A102))</f>
        <v/>
      </c>
      <c r="O102" s="17">
        <f>IF(A102="","",SUMIFS(LQty,LSku,A102,LType,"Sold",LDate,"&gt;"&amp;(AsOf-Win),LDate,"&lt;="&amp;AsOf))</f>
        <v/>
      </c>
      <c r="P102" s="20">
        <f>IF(A102="","",SUMPRODUCT(('Daily Stock'!$C$4:$BM$4&gt;AsOf-Win)*(((('Daily Stock'!B102:BL102)&gt;0)+(('Daily Stock'!C102:BM102)&gt;0))&gt;0)))</f>
        <v/>
      </c>
      <c r="Q102" s="18">
        <f>IF(A102="","",IF(P102&gt;0,O102/P102,0))</f>
        <v/>
      </c>
      <c r="R102" s="17">
        <f>IF(A102="","",ROUNDUP(ROUND(Q102*(N(J102)+K102),6),0))</f>
        <v/>
      </c>
      <c r="S102" s="17">
        <f>IF(A102="","",ROUNDUP(ROUND(Q102*(N(J102)+Review+K102),6),0))</f>
        <v/>
      </c>
      <c r="T102" s="17">
        <f>IF(A102="","",M102+N102)</f>
        <v/>
      </c>
      <c r="U102" s="25">
        <f>IF(A102="","",IF(Q102=0,"",MAX(0,M102)/Q102))</f>
        <v/>
      </c>
      <c r="V102" s="7">
        <f>IF(A102="","",IF(Q102=0,"",AsOf+INT(ROUND(MAX(0,M102)/Q102,6))))</f>
        <v/>
      </c>
      <c r="W102" s="7">
        <f>IF(A102="","",IF(Q102=0,"",AsOf+MAX(0,INT(ROUND((T102-R102)/Q102,6)))))</f>
        <v/>
      </c>
      <c r="X102" s="11">
        <f>IF(A102="","",IF(I102="No","Inactive",IF(J102="","Set lead time",IF(M102&lt;0,"Negative: recount",IF(M102=0,"Out of stock",IF(Q102=0,"No recent sales",IF(T102&lt;=R102,"Order now",IF(T102&lt;=R102+Q102*Review,"Order soon",IF(T102&gt;Q102*OverDays,"Overstock","OK")))))))))</f>
        <v/>
      </c>
      <c r="Y102" s="26">
        <f>IF(OR(X102="Order now",X102="Order soon",X102="Out of stock"),IF(S102-T102&lt;=0,0,MAX(N(H102),ROUNDUP(ROUND((S102-T102)/MAX(1,N(G102)),6),0)*MAX(1,N(G102)))),0)</f>
        <v/>
      </c>
      <c r="Z102" s="27">
        <f>Y102*N(D102)</f>
        <v/>
      </c>
      <c r="AA102" s="19">
        <f>IF(A102="",0,MAX(0,M102)*N(D102))</f>
        <v/>
      </c>
      <c r="AB102" s="27">
        <f>IF(A102="",0,IF(Q102=0,0,MAX(0,M102-Q102*OverDays)*N(D102)))</f>
        <v/>
      </c>
      <c r="AC102" s="28">
        <f>IF(A102="","",IF(Y102&gt;0,IF(W102="",AsOf,W102)+ROW()/100000,IF(X102="Out of stock",AsOf+ROW()/100000,"")))</f>
        <v/>
      </c>
      <c r="AD102" s="16">
        <f>IF(A102="","",IF(COUNTIF($A$6:$A$105,A102)&gt;1,"Duplicate SKU",IF(AND(C102&lt;&gt;"",ISNA(MATCH(C102,SupName,0))),"Supplier not on Suppliers sheet",IF(L102=0,"No count logged yet",""))))</f>
        <v/>
      </c>
    </row>
    <row r="103">
      <c r="A103" s="22" t="n"/>
      <c r="B103" s="22" t="n"/>
      <c r="C103" s="22" t="n"/>
      <c r="D103" s="23" t="n"/>
      <c r="E103" s="8" t="n"/>
      <c r="F103" s="8" t="n"/>
      <c r="G103" s="8" t="n"/>
      <c r="H103" s="8" t="n"/>
      <c r="I103" s="22" t="n"/>
      <c r="J103" s="20">
        <f>IF(A103="","",IF(E103&lt;&gt;"",E103,IF(C103="","",IF(ISNUMBER(MATCH(C103,SupName,0)),IF(INDEX(SupLead,MATCH(C103,SupName,0))="","",INDEX(SupLead,MATCH(C103,SupName,0))),""))))</f>
        <v/>
      </c>
      <c r="K103" s="20">
        <f>IF(A103="","",IF(F103="",DefSafety,F103))</f>
        <v/>
      </c>
      <c r="L103" s="24">
        <f>IF(A103="","",SUMPRODUCT(MAX((LSku=A103)*(LType="Count")*(LDate&lt;=AsOf)*LDate)))</f>
        <v/>
      </c>
      <c r="M103" s="17">
        <f>IF(A103="","",IF(L103&gt;0,SUMIFS(LQty,LSku,A103,LType,"Count",LDate,L103),0)+SUMIFS(LSigned,LSku,A103,LDate,"&gt;"&amp;L103,LDate,"&lt;="&amp;AsOf))</f>
        <v/>
      </c>
      <c r="N103" s="17">
        <f>IF(A103="","",SUMIFS(POut,PSku,A103))</f>
        <v/>
      </c>
      <c r="O103" s="17">
        <f>IF(A103="","",SUMIFS(LQty,LSku,A103,LType,"Sold",LDate,"&gt;"&amp;(AsOf-Win),LDate,"&lt;="&amp;AsOf))</f>
        <v/>
      </c>
      <c r="P103" s="20">
        <f>IF(A103="","",SUMPRODUCT(('Daily Stock'!$C$4:$BM$4&gt;AsOf-Win)*(((('Daily Stock'!B103:BL103)&gt;0)+(('Daily Stock'!C103:BM103)&gt;0))&gt;0)))</f>
        <v/>
      </c>
      <c r="Q103" s="18">
        <f>IF(A103="","",IF(P103&gt;0,O103/P103,0))</f>
        <v/>
      </c>
      <c r="R103" s="17">
        <f>IF(A103="","",ROUNDUP(ROUND(Q103*(N(J103)+K103),6),0))</f>
        <v/>
      </c>
      <c r="S103" s="17">
        <f>IF(A103="","",ROUNDUP(ROUND(Q103*(N(J103)+Review+K103),6),0))</f>
        <v/>
      </c>
      <c r="T103" s="17">
        <f>IF(A103="","",M103+N103)</f>
        <v/>
      </c>
      <c r="U103" s="25">
        <f>IF(A103="","",IF(Q103=0,"",MAX(0,M103)/Q103))</f>
        <v/>
      </c>
      <c r="V103" s="7">
        <f>IF(A103="","",IF(Q103=0,"",AsOf+INT(ROUND(MAX(0,M103)/Q103,6))))</f>
        <v/>
      </c>
      <c r="W103" s="7">
        <f>IF(A103="","",IF(Q103=0,"",AsOf+MAX(0,INT(ROUND((T103-R103)/Q103,6)))))</f>
        <v/>
      </c>
      <c r="X103" s="11">
        <f>IF(A103="","",IF(I103="No","Inactive",IF(J103="","Set lead time",IF(M103&lt;0,"Negative: recount",IF(M103=0,"Out of stock",IF(Q103=0,"No recent sales",IF(T103&lt;=R103,"Order now",IF(T103&lt;=R103+Q103*Review,"Order soon",IF(T103&gt;Q103*OverDays,"Overstock","OK")))))))))</f>
        <v/>
      </c>
      <c r="Y103" s="26">
        <f>IF(OR(X103="Order now",X103="Order soon",X103="Out of stock"),IF(S103-T103&lt;=0,0,MAX(N(H103),ROUNDUP(ROUND((S103-T103)/MAX(1,N(G103)),6),0)*MAX(1,N(G103)))),0)</f>
        <v/>
      </c>
      <c r="Z103" s="27">
        <f>Y103*N(D103)</f>
        <v/>
      </c>
      <c r="AA103" s="19">
        <f>IF(A103="",0,MAX(0,M103)*N(D103))</f>
        <v/>
      </c>
      <c r="AB103" s="27">
        <f>IF(A103="",0,IF(Q103=0,0,MAX(0,M103-Q103*OverDays)*N(D103)))</f>
        <v/>
      </c>
      <c r="AC103" s="28">
        <f>IF(A103="","",IF(Y103&gt;0,IF(W103="",AsOf,W103)+ROW()/100000,IF(X103="Out of stock",AsOf+ROW()/100000,"")))</f>
        <v/>
      </c>
      <c r="AD103" s="16">
        <f>IF(A103="","",IF(COUNTIF($A$6:$A$105,A103)&gt;1,"Duplicate SKU",IF(AND(C103&lt;&gt;"",ISNA(MATCH(C103,SupName,0))),"Supplier not on Suppliers sheet",IF(L103=0,"No count logged yet",""))))</f>
        <v/>
      </c>
    </row>
    <row r="104">
      <c r="A104" s="22" t="n"/>
      <c r="B104" s="22" t="n"/>
      <c r="C104" s="22" t="n"/>
      <c r="D104" s="23" t="n"/>
      <c r="E104" s="8" t="n"/>
      <c r="F104" s="8" t="n"/>
      <c r="G104" s="8" t="n"/>
      <c r="H104" s="8" t="n"/>
      <c r="I104" s="22" t="n"/>
      <c r="J104" s="20">
        <f>IF(A104="","",IF(E104&lt;&gt;"",E104,IF(C104="","",IF(ISNUMBER(MATCH(C104,SupName,0)),IF(INDEX(SupLead,MATCH(C104,SupName,0))="","",INDEX(SupLead,MATCH(C104,SupName,0))),""))))</f>
        <v/>
      </c>
      <c r="K104" s="20">
        <f>IF(A104="","",IF(F104="",DefSafety,F104))</f>
        <v/>
      </c>
      <c r="L104" s="24">
        <f>IF(A104="","",SUMPRODUCT(MAX((LSku=A104)*(LType="Count")*(LDate&lt;=AsOf)*LDate)))</f>
        <v/>
      </c>
      <c r="M104" s="17">
        <f>IF(A104="","",IF(L104&gt;0,SUMIFS(LQty,LSku,A104,LType,"Count",LDate,L104),0)+SUMIFS(LSigned,LSku,A104,LDate,"&gt;"&amp;L104,LDate,"&lt;="&amp;AsOf))</f>
        <v/>
      </c>
      <c r="N104" s="17">
        <f>IF(A104="","",SUMIFS(POut,PSku,A104))</f>
        <v/>
      </c>
      <c r="O104" s="17">
        <f>IF(A104="","",SUMIFS(LQty,LSku,A104,LType,"Sold",LDate,"&gt;"&amp;(AsOf-Win),LDate,"&lt;="&amp;AsOf))</f>
        <v/>
      </c>
      <c r="P104" s="20">
        <f>IF(A104="","",SUMPRODUCT(('Daily Stock'!$C$4:$BM$4&gt;AsOf-Win)*(((('Daily Stock'!B104:BL104)&gt;0)+(('Daily Stock'!C104:BM104)&gt;0))&gt;0)))</f>
        <v/>
      </c>
      <c r="Q104" s="18">
        <f>IF(A104="","",IF(P104&gt;0,O104/P104,0))</f>
        <v/>
      </c>
      <c r="R104" s="17">
        <f>IF(A104="","",ROUNDUP(ROUND(Q104*(N(J104)+K104),6),0))</f>
        <v/>
      </c>
      <c r="S104" s="17">
        <f>IF(A104="","",ROUNDUP(ROUND(Q104*(N(J104)+Review+K104),6),0))</f>
        <v/>
      </c>
      <c r="T104" s="17">
        <f>IF(A104="","",M104+N104)</f>
        <v/>
      </c>
      <c r="U104" s="25">
        <f>IF(A104="","",IF(Q104=0,"",MAX(0,M104)/Q104))</f>
        <v/>
      </c>
      <c r="V104" s="7">
        <f>IF(A104="","",IF(Q104=0,"",AsOf+INT(ROUND(MAX(0,M104)/Q104,6))))</f>
        <v/>
      </c>
      <c r="W104" s="7">
        <f>IF(A104="","",IF(Q104=0,"",AsOf+MAX(0,INT(ROUND((T104-R104)/Q104,6)))))</f>
        <v/>
      </c>
      <c r="X104" s="11">
        <f>IF(A104="","",IF(I104="No","Inactive",IF(J104="","Set lead time",IF(M104&lt;0,"Negative: recount",IF(M104=0,"Out of stock",IF(Q104=0,"No recent sales",IF(T104&lt;=R104,"Order now",IF(T104&lt;=R104+Q104*Review,"Order soon",IF(T104&gt;Q104*OverDays,"Overstock","OK")))))))))</f>
        <v/>
      </c>
      <c r="Y104" s="26">
        <f>IF(OR(X104="Order now",X104="Order soon",X104="Out of stock"),IF(S104-T104&lt;=0,0,MAX(N(H104),ROUNDUP(ROUND((S104-T104)/MAX(1,N(G104)),6),0)*MAX(1,N(G104)))),0)</f>
        <v/>
      </c>
      <c r="Z104" s="27">
        <f>Y104*N(D104)</f>
        <v/>
      </c>
      <c r="AA104" s="19">
        <f>IF(A104="",0,MAX(0,M104)*N(D104))</f>
        <v/>
      </c>
      <c r="AB104" s="27">
        <f>IF(A104="",0,IF(Q104=0,0,MAX(0,M104-Q104*OverDays)*N(D104)))</f>
        <v/>
      </c>
      <c r="AC104" s="28">
        <f>IF(A104="","",IF(Y104&gt;0,IF(W104="",AsOf,W104)+ROW()/100000,IF(X104="Out of stock",AsOf+ROW()/100000,"")))</f>
        <v/>
      </c>
      <c r="AD104" s="16">
        <f>IF(A104="","",IF(COUNTIF($A$6:$A$105,A104)&gt;1,"Duplicate SKU",IF(AND(C104&lt;&gt;"",ISNA(MATCH(C104,SupName,0))),"Supplier not on Suppliers sheet",IF(L104=0,"No count logged yet",""))))</f>
        <v/>
      </c>
    </row>
    <row r="105">
      <c r="A105" s="22" t="n"/>
      <c r="B105" s="22" t="n"/>
      <c r="C105" s="22" t="n"/>
      <c r="D105" s="23" t="n"/>
      <c r="E105" s="8" t="n"/>
      <c r="F105" s="8" t="n"/>
      <c r="G105" s="8" t="n"/>
      <c r="H105" s="8" t="n"/>
      <c r="I105" s="22" t="n"/>
      <c r="J105" s="20">
        <f>IF(A105="","",IF(E105&lt;&gt;"",E105,IF(C105="","",IF(ISNUMBER(MATCH(C105,SupName,0)),IF(INDEX(SupLead,MATCH(C105,SupName,0))="","",INDEX(SupLead,MATCH(C105,SupName,0))),""))))</f>
        <v/>
      </c>
      <c r="K105" s="20">
        <f>IF(A105="","",IF(F105="",DefSafety,F105))</f>
        <v/>
      </c>
      <c r="L105" s="24">
        <f>IF(A105="","",SUMPRODUCT(MAX((LSku=A105)*(LType="Count")*(LDate&lt;=AsOf)*LDate)))</f>
        <v/>
      </c>
      <c r="M105" s="17">
        <f>IF(A105="","",IF(L105&gt;0,SUMIFS(LQty,LSku,A105,LType,"Count",LDate,L105),0)+SUMIFS(LSigned,LSku,A105,LDate,"&gt;"&amp;L105,LDate,"&lt;="&amp;AsOf))</f>
        <v/>
      </c>
      <c r="N105" s="17">
        <f>IF(A105="","",SUMIFS(POut,PSku,A105))</f>
        <v/>
      </c>
      <c r="O105" s="17">
        <f>IF(A105="","",SUMIFS(LQty,LSku,A105,LType,"Sold",LDate,"&gt;"&amp;(AsOf-Win),LDate,"&lt;="&amp;AsOf))</f>
        <v/>
      </c>
      <c r="P105" s="20">
        <f>IF(A105="","",SUMPRODUCT(('Daily Stock'!$C$4:$BM$4&gt;AsOf-Win)*(((('Daily Stock'!B105:BL105)&gt;0)+(('Daily Stock'!C105:BM105)&gt;0))&gt;0)))</f>
        <v/>
      </c>
      <c r="Q105" s="18">
        <f>IF(A105="","",IF(P105&gt;0,O105/P105,0))</f>
        <v/>
      </c>
      <c r="R105" s="17">
        <f>IF(A105="","",ROUNDUP(ROUND(Q105*(N(J105)+K105),6),0))</f>
        <v/>
      </c>
      <c r="S105" s="17">
        <f>IF(A105="","",ROUNDUP(ROUND(Q105*(N(J105)+Review+K105),6),0))</f>
        <v/>
      </c>
      <c r="T105" s="17">
        <f>IF(A105="","",M105+N105)</f>
        <v/>
      </c>
      <c r="U105" s="25">
        <f>IF(A105="","",IF(Q105=0,"",MAX(0,M105)/Q105))</f>
        <v/>
      </c>
      <c r="V105" s="7">
        <f>IF(A105="","",IF(Q105=0,"",AsOf+INT(ROUND(MAX(0,M105)/Q105,6))))</f>
        <v/>
      </c>
      <c r="W105" s="7">
        <f>IF(A105="","",IF(Q105=0,"",AsOf+MAX(0,INT(ROUND((T105-R105)/Q105,6)))))</f>
        <v/>
      </c>
      <c r="X105" s="11">
        <f>IF(A105="","",IF(I105="No","Inactive",IF(J105="","Set lead time",IF(M105&lt;0,"Negative: recount",IF(M105=0,"Out of stock",IF(Q105=0,"No recent sales",IF(T105&lt;=R105,"Order now",IF(T105&lt;=R105+Q105*Review,"Order soon",IF(T105&gt;Q105*OverDays,"Overstock","OK")))))))))</f>
        <v/>
      </c>
      <c r="Y105" s="26">
        <f>IF(OR(X105="Order now",X105="Order soon",X105="Out of stock"),IF(S105-T105&lt;=0,0,MAX(N(H105),ROUNDUP(ROUND((S105-T105)/MAX(1,N(G105)),6),0)*MAX(1,N(G105)))),0)</f>
        <v/>
      </c>
      <c r="Z105" s="27">
        <f>Y105*N(D105)</f>
        <v/>
      </c>
      <c r="AA105" s="19">
        <f>IF(A105="",0,MAX(0,M105)*N(D105))</f>
        <v/>
      </c>
      <c r="AB105" s="27">
        <f>IF(A105="",0,IF(Q105=0,0,MAX(0,M105-Q105*OverDays)*N(D105)))</f>
        <v/>
      </c>
      <c r="AC105" s="28">
        <f>IF(A105="","",IF(Y105&gt;0,IF(W105="",AsOf,W105)+ROW()/100000,IF(X105="Out of stock",AsOf+ROW()/100000,"")))</f>
        <v/>
      </c>
      <c r="AD105" s="16">
        <f>IF(A105="","",IF(COUNTIF($A$6:$A$105,A105)&gt;1,"Duplicate SKU",IF(AND(C105&lt;&gt;"",ISNA(MATCH(C105,SupName,0))),"Supplier not on Suppliers sheet",IF(L105=0,"No count logged yet",""))))</f>
        <v/>
      </c>
    </row>
  </sheetData>
  <sheetProtection selectLockedCells="0" selectUnlockedCells="0" sheet="1" objects="0" insertRows="1" insertHyperlinks="1" autoFilter="0" scenarios="0" formatColumns="0" deleteColumns="1" insertColumns="1" pivotTables="1" deleteRows="1" formatCells="1" formatRows="1" sort="0"/>
  <autoFilter ref="A5:AD105"/>
  <conditionalFormatting sqref="X6:X105">
    <cfRule type="expression" priority="1" dxfId="0">
      <formula>$X6="Out of stock"</formula>
    </cfRule>
    <cfRule type="expression" priority="2" dxfId="0">
      <formula>$X6="Negative: recount"</formula>
    </cfRule>
    <cfRule type="expression" priority="3" dxfId="1">
      <formula>$X6="Order now"</formula>
    </cfRule>
    <cfRule type="expression" priority="4" dxfId="2">
      <formula>$X6="Order soon"</formula>
    </cfRule>
    <cfRule type="expression" priority="5" dxfId="3">
      <formula>$X6="OK"</formula>
    </cfRule>
    <cfRule type="expression" priority="6" dxfId="4">
      <formula>$X6="Overstock"</formula>
    </cfRule>
    <cfRule type="expression" priority="7" dxfId="5">
      <formula>$X6="No recent sales"</formula>
    </cfRule>
    <cfRule type="expression" priority="8" dxfId="6">
      <formula>$X6="Inactive"</formula>
    </cfRule>
    <cfRule type="expression" priority="9" dxfId="2">
      <formula>$X6="Set lead time"</formula>
    </cfRule>
  </conditionalFormatting>
  <dataValidations count="5">
    <dataValidation sqref="C6:C105" showDropDown="0" showInputMessage="0" showErrorMessage="0" allowBlank="1" type="list">
      <formula1>SupName</formula1>
    </dataValidation>
    <dataValidation sqref="I6:I105" showDropDown="0" showInputMessage="0" showErrorMessage="0" allowBlank="1" type="list">
      <formula1>"Yes,No"</formula1>
    </dataValidation>
    <dataValidation sqref="E6:F105" showDropDown="0" showInputMessage="0" showErrorMessage="0" allowBlank="1" type="whole" operator="between">
      <formula1>0</formula1>
      <formula2>730</formula2>
    </dataValidation>
    <dataValidation sqref="G6:H105" showDropDown="0" showInputMessage="0" showErrorMessage="0" allowBlank="1" type="whole" operator="between">
      <formula1>0</formula1>
      <formula2>1000000</formula2>
    </dataValidation>
    <dataValidation sqref="D6:D105" showDropDown="0" showInputMessage="0" showErrorMessage="0" allowBlank="1" type="decimal" operator="between">
      <formula1>0</formula1>
      <formula2>100000000</formula2>
    </dataValidation>
  </dataValidations>
  <printOptions horizontalCentered="1"/>
  <pageMargins left="0.4" right="0.4" top="1" bottom="1"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H2004"/>
  <sheetViews>
    <sheetView showGridLines="0" workbookViewId="0">
      <pane ySplit="4" topLeftCell="A5" activePane="bottomLeft" state="frozen"/>
      <selection pane="bottomLeft" activeCell="A1" sqref="A1"/>
    </sheetView>
  </sheetViews>
  <sheetFormatPr baseColWidth="8" defaultRowHeight="15"/>
  <cols>
    <col width="13" customWidth="1" min="1" max="1"/>
    <col width="12" customWidth="1" min="2" max="2"/>
    <col width="11" customWidth="1" min="3" max="3"/>
    <col width="8" customWidth="1" min="4" max="4"/>
    <col width="13" customWidth="1" min="5" max="5"/>
    <col width="34" customWidth="1" min="6" max="6"/>
    <col width="9" customWidth="1" min="7" max="7"/>
    <col width="24" customWidth="1" min="8" max="8"/>
  </cols>
  <sheetData>
    <row r="1">
      <c r="A1" s="1" t="inlineStr">
        <is>
          <t>Stock Log</t>
        </is>
      </c>
    </row>
    <row r="2">
      <c r="A2" s="2" t="inlineStr">
        <is>
          <t>One row per movement, in any order. Quantities are positive, except Adjust (use - for losses).</t>
        </is>
      </c>
    </row>
    <row r="4" ht="44" customHeight="1">
      <c r="A4" s="14" t="inlineStr">
        <is>
          <t>Date</t>
        </is>
      </c>
      <c r="B4" s="14" t="inlineStr">
        <is>
          <t>SKU</t>
        </is>
      </c>
      <c r="C4" s="14" t="inlineStr">
        <is>
          <t>Type</t>
        </is>
      </c>
      <c r="D4" s="14" t="inlineStr">
        <is>
          <t>Qty</t>
        </is>
      </c>
      <c r="E4" s="14" t="inlineStr">
        <is>
          <t>PO ref (deliveries)</t>
        </is>
      </c>
      <c r="F4" s="14" t="inlineStr">
        <is>
          <t>Note</t>
        </is>
      </c>
      <c r="G4" s="14" t="inlineStr">
        <is>
          <t>Stock change</t>
        </is>
      </c>
      <c r="H4" s="14" t="inlineStr">
        <is>
          <t>Check</t>
        </is>
      </c>
    </row>
    <row r="5">
      <c r="A5" s="6" t="n">
        <v>46204</v>
      </c>
      <c r="B5" s="22" t="inlineStr">
        <is>
          <t>BALM-LIP</t>
        </is>
      </c>
      <c r="C5" s="22" t="inlineStr">
        <is>
          <t>Count</t>
        </is>
      </c>
      <c r="D5" s="29" t="n">
        <v>220</v>
      </c>
      <c r="E5" s="22" t="n"/>
      <c r="F5" s="22" t="inlineStr">
        <is>
          <t>Opening stock count</t>
        </is>
      </c>
      <c r="G5" s="26">
        <f>IF(OR(A5="",B5="",D5=""),0,IF(OR(C5="Received",C5="Returned",C5="Adjust"),D5,IF(C5="Sold",-D5,0)))</f>
        <v/>
      </c>
      <c r="H5" s="16">
        <f>IF(AND(A5="",B5="",D5=""),"",IF(OR(A5="",B5="",C5="",D5=""),"Fill date, SKU, type and qty",IF(ISNA(MATCH(B5,ItemSku,0)),"SKU not on Items",IF(AND(D5&lt;0,C5&lt;&gt;"Adjust"),"Use a positive qty",""))))</f>
        <v/>
      </c>
    </row>
    <row r="6">
      <c r="A6" s="6" t="n">
        <v>46204</v>
      </c>
      <c r="B6" s="22" t="inlineStr">
        <is>
          <t>BOX-GIFT</t>
        </is>
      </c>
      <c r="C6" s="22" t="inlineStr">
        <is>
          <t>Count</t>
        </is>
      </c>
      <c r="D6" s="29" t="n">
        <v>120</v>
      </c>
      <c r="E6" s="22" t="n"/>
      <c r="F6" s="22" t="inlineStr">
        <is>
          <t>Opening stock count</t>
        </is>
      </c>
      <c r="G6" s="26">
        <f>IF(OR(A6="",B6="",D6=""),0,IF(OR(C6="Received",C6="Returned",C6="Adjust"),D6,IF(C6="Sold",-D6,0)))</f>
        <v/>
      </c>
      <c r="H6" s="16">
        <f>IF(AND(A6="",B6="",D6=""),"",IF(OR(A6="",B6="",C6="",D6=""),"Fill date, SKU, type and qty",IF(ISNA(MATCH(B6,ItemSku,0)),"SKU not on Items",IF(AND(D6&lt;0,C6&lt;&gt;"Adjust"),"Use a positive qty",""))))</f>
        <v/>
      </c>
    </row>
    <row r="7">
      <c r="A7" s="6" t="n">
        <v>46204</v>
      </c>
      <c r="B7" s="22" t="inlineStr">
        <is>
          <t>CARD-THX</t>
        </is>
      </c>
      <c r="C7" s="22" t="inlineStr">
        <is>
          <t>Count</t>
        </is>
      </c>
      <c r="D7" s="29" t="n">
        <v>5</v>
      </c>
      <c r="E7" s="22" t="n"/>
      <c r="F7" s="22" t="inlineStr">
        <is>
          <t>Opening stock count</t>
        </is>
      </c>
      <c r="G7" s="26">
        <f>IF(OR(A7="",B7="",D7=""),0,IF(OR(C7="Received",C7="Returned",C7="Adjust"),D7,IF(C7="Sold",-D7,0)))</f>
        <v/>
      </c>
      <c r="H7" s="16">
        <f>IF(AND(A7="",B7="",D7=""),"",IF(OR(A7="",B7="",C7="",D7=""),"Fill date, SKU, type and qty",IF(ISNA(MATCH(B7,ItemSku,0)),"SKU not on Items",IF(AND(D7&lt;0,C7&lt;&gt;"Adjust"),"Use a positive qty",""))))</f>
        <v/>
      </c>
    </row>
    <row r="8">
      <c r="A8" s="6" t="n">
        <v>46204</v>
      </c>
      <c r="B8" s="22" t="inlineStr">
        <is>
          <t>CNDL-FIG</t>
        </is>
      </c>
      <c r="C8" s="22" t="inlineStr">
        <is>
          <t>Count</t>
        </is>
      </c>
      <c r="D8" s="29" t="n">
        <v>45</v>
      </c>
      <c r="E8" s="22" t="n"/>
      <c r="F8" s="22" t="inlineStr">
        <is>
          <t>Opening stock count</t>
        </is>
      </c>
      <c r="G8" s="26">
        <f>IF(OR(A8="",B8="",D8=""),0,IF(OR(C8="Received",C8="Returned",C8="Adjust"),D8,IF(C8="Sold",-D8,0)))</f>
        <v/>
      </c>
      <c r="H8" s="16">
        <f>IF(AND(A8="",B8="",D8=""),"",IF(OR(A8="",B8="",C8="",D8=""),"Fill date, SKU, type and qty",IF(ISNA(MATCH(B8,ItemSku,0)),"SKU not on Items",IF(AND(D8&lt;0,C8&lt;&gt;"Adjust"),"Use a positive qty",""))))</f>
        <v/>
      </c>
    </row>
    <row r="9">
      <c r="A9" s="6" t="n">
        <v>46204</v>
      </c>
      <c r="B9" s="22" t="inlineStr">
        <is>
          <t>CNDL-PIN</t>
        </is>
      </c>
      <c r="C9" s="22" t="inlineStr">
        <is>
          <t>Count</t>
        </is>
      </c>
      <c r="D9" s="29" t="n">
        <v>260</v>
      </c>
      <c r="E9" s="22" t="n"/>
      <c r="F9" s="22" t="inlineStr">
        <is>
          <t>Opening stock count</t>
        </is>
      </c>
      <c r="G9" s="26">
        <f>IF(OR(A9="",B9="",D9=""),0,IF(OR(C9="Received",C9="Returned",C9="Adjust"),D9,IF(C9="Sold",-D9,0)))</f>
        <v/>
      </c>
      <c r="H9" s="16">
        <f>IF(AND(A9="",B9="",D9=""),"",IF(OR(A9="",B9="",C9="",D9=""),"Fill date, SKU, type and qty",IF(ISNA(MATCH(B9,ItemSku,0)),"SKU not on Items",IF(AND(D9&lt;0,C9&lt;&gt;"Adjust"),"Use a positive qty",""))))</f>
        <v/>
      </c>
    </row>
    <row r="10">
      <c r="A10" s="6" t="n">
        <v>46204</v>
      </c>
      <c r="B10" s="22" t="inlineStr">
        <is>
          <t>CNDL-SEA</t>
        </is>
      </c>
      <c r="C10" s="22" t="inlineStr">
        <is>
          <t>Count</t>
        </is>
      </c>
      <c r="D10" s="29" t="n">
        <v>70</v>
      </c>
      <c r="E10" s="22" t="n"/>
      <c r="F10" s="22" t="inlineStr">
        <is>
          <t>Opening stock count</t>
        </is>
      </c>
      <c r="G10" s="26">
        <f>IF(OR(A10="",B10="",D10=""),0,IF(OR(C10="Received",C10="Returned",C10="Adjust"),D10,IF(C10="Sold",-D10,0)))</f>
        <v/>
      </c>
      <c r="H10" s="16">
        <f>IF(AND(A10="",B10="",D10=""),"",IF(OR(A10="",B10="",C10="",D10=""),"Fill date, SKU, type and qty",IF(ISNA(MATCH(B10,ItemSku,0)),"SKU not on Items",IF(AND(D10&lt;0,C10&lt;&gt;"Adjust"),"Use a positive qty",""))))</f>
        <v/>
      </c>
    </row>
    <row r="11">
      <c r="A11" s="6" t="n">
        <v>46204</v>
      </c>
      <c r="B11" s="22" t="inlineStr">
        <is>
          <t>CNDL-TRV</t>
        </is>
      </c>
      <c r="C11" s="22" t="inlineStr">
        <is>
          <t>Count</t>
        </is>
      </c>
      <c r="D11" s="29" t="n">
        <v>100</v>
      </c>
      <c r="E11" s="22" t="n"/>
      <c r="F11" s="22" t="inlineStr">
        <is>
          <t>Opening stock count</t>
        </is>
      </c>
      <c r="G11" s="26">
        <f>IF(OR(A11="",B11="",D11=""),0,IF(OR(C11="Received",C11="Returned",C11="Adjust"),D11,IF(C11="Sold",-D11,0)))</f>
        <v/>
      </c>
      <c r="H11" s="16">
        <f>IF(AND(A11="",B11="",D11=""),"",IF(OR(A11="",B11="",C11="",D11=""),"Fill date, SKU, type and qty",IF(ISNA(MATCH(B11,ItemSku,0)),"SKU not on Items",IF(AND(D11&lt;0,C11&lt;&gt;"Adjust"),"Use a positive qty",""))))</f>
        <v/>
      </c>
    </row>
    <row r="12">
      <c r="A12" s="6" t="n">
        <v>46204</v>
      </c>
      <c r="B12" s="22" t="inlineStr">
        <is>
          <t>JAR-200</t>
        </is>
      </c>
      <c r="C12" s="22" t="inlineStr">
        <is>
          <t>Count</t>
        </is>
      </c>
      <c r="D12" s="29" t="n">
        <v>300</v>
      </c>
      <c r="E12" s="22" t="n"/>
      <c r="F12" s="22" t="inlineStr">
        <is>
          <t>Opening stock count</t>
        </is>
      </c>
      <c r="G12" s="26">
        <f>IF(OR(A12="",B12="",D12=""),0,IF(OR(C12="Received",C12="Returned",C12="Adjust"),D12,IF(C12="Sold",-D12,0)))</f>
        <v/>
      </c>
      <c r="H12" s="16">
        <f>IF(AND(A12="",B12="",D12=""),"",IF(OR(A12="",B12="",C12="",D12=""),"Fill date, SKU, type and qty",IF(ISNA(MATCH(B12,ItemSku,0)),"SKU not on Items",IF(AND(D12&lt;0,C12&lt;&gt;"Adjust"),"Use a positive qty",""))))</f>
        <v/>
      </c>
    </row>
    <row r="13">
      <c r="A13" s="6" t="n">
        <v>46204</v>
      </c>
      <c r="B13" s="22" t="inlineStr">
        <is>
          <t>LBL-SOAP</t>
        </is>
      </c>
      <c r="C13" s="22" t="inlineStr">
        <is>
          <t>Count</t>
        </is>
      </c>
      <c r="D13" s="29" t="n">
        <v>6</v>
      </c>
      <c r="E13" s="22" t="n"/>
      <c r="F13" s="22" t="inlineStr">
        <is>
          <t>Opening stock count</t>
        </is>
      </c>
      <c r="G13" s="26">
        <f>IF(OR(A13="",B13="",D13=""),0,IF(OR(C13="Received",C13="Returned",C13="Adjust"),D13,IF(C13="Sold",-D13,0)))</f>
        <v/>
      </c>
      <c r="H13" s="16">
        <f>IF(AND(A13="",B13="",D13=""),"",IF(OR(A13="",B13="",C13="",D13=""),"Fill date, SKU, type and qty",IF(ISNA(MATCH(B13,ItemSku,0)),"SKU not on Items",IF(AND(D13&lt;0,C13&lt;&gt;"Adjust"),"Use a positive qty",""))))</f>
        <v/>
      </c>
    </row>
    <row r="14">
      <c r="A14" s="6" t="n">
        <v>46204</v>
      </c>
      <c r="B14" s="22" t="inlineStr">
        <is>
          <t>MAIL-SM</t>
        </is>
      </c>
      <c r="C14" s="22" t="inlineStr">
        <is>
          <t>Count</t>
        </is>
      </c>
      <c r="D14" s="29" t="n">
        <v>380</v>
      </c>
      <c r="E14" s="22" t="n"/>
      <c r="F14" s="22" t="inlineStr">
        <is>
          <t>Opening stock count</t>
        </is>
      </c>
      <c r="G14" s="26">
        <f>IF(OR(A14="",B14="",D14=""),0,IF(OR(C14="Received",C14="Returned",C14="Adjust"),D14,IF(C14="Sold",-D14,0)))</f>
        <v/>
      </c>
      <c r="H14" s="16">
        <f>IF(AND(A14="",B14="",D14=""),"",IF(OR(A14="",B14="",C14="",D14=""),"Fill date, SKU, type and qty",IF(ISNA(MATCH(B14,ItemSku,0)),"SKU not on Items",IF(AND(D14&lt;0,C14&lt;&gt;"Adjust"),"Use a positive qty",""))))</f>
        <v/>
      </c>
    </row>
    <row r="15">
      <c r="A15" s="6" t="n">
        <v>46204</v>
      </c>
      <c r="B15" s="22" t="inlineStr">
        <is>
          <t>MELT-BOX</t>
        </is>
      </c>
      <c r="C15" s="22" t="inlineStr">
        <is>
          <t>Count</t>
        </is>
      </c>
      <c r="D15" s="29" t="n">
        <v>38</v>
      </c>
      <c r="E15" s="22" t="n"/>
      <c r="F15" s="22" t="inlineStr">
        <is>
          <t>Opening stock count</t>
        </is>
      </c>
      <c r="G15" s="26">
        <f>IF(OR(A15="",B15="",D15=""),0,IF(OR(C15="Received",C15="Returned",C15="Adjust"),D15,IF(C15="Sold",-D15,0)))</f>
        <v/>
      </c>
      <c r="H15" s="16">
        <f>IF(AND(A15="",B15="",D15=""),"",IF(OR(A15="",B15="",C15="",D15=""),"Fill date, SKU, type and qty",IF(ISNA(MATCH(B15,ItemSku,0)),"SKU not on Items",IF(AND(D15&lt;0,C15&lt;&gt;"Adjust"),"Use a positive qty",""))))</f>
        <v/>
      </c>
    </row>
    <row r="16">
      <c r="A16" s="6" t="n">
        <v>46204</v>
      </c>
      <c r="B16" s="22" t="inlineStr">
        <is>
          <t>SET-TRIO</t>
        </is>
      </c>
      <c r="C16" s="22" t="inlineStr">
        <is>
          <t>Count</t>
        </is>
      </c>
      <c r="D16" s="29" t="n">
        <v>300</v>
      </c>
      <c r="E16" s="22" t="n"/>
      <c r="F16" s="22" t="inlineStr">
        <is>
          <t>Opening stock count</t>
        </is>
      </c>
      <c r="G16" s="26">
        <f>IF(OR(A16="",B16="",D16=""),0,IF(OR(C16="Received",C16="Returned",C16="Adjust"),D16,IF(C16="Sold",-D16,0)))</f>
        <v/>
      </c>
      <c r="H16" s="16">
        <f>IF(AND(A16="",B16="",D16=""),"",IF(OR(A16="",B16="",C16="",D16=""),"Fill date, SKU, type and qty",IF(ISNA(MATCH(B16,ItemSku,0)),"SKU not on Items",IF(AND(D16&lt;0,C16&lt;&gt;"Adjust"),"Use a positive qty",""))))</f>
        <v/>
      </c>
    </row>
    <row r="17">
      <c r="A17" s="6" t="n">
        <v>46204</v>
      </c>
      <c r="B17" s="22" t="inlineStr">
        <is>
          <t>SOAP-CHR</t>
        </is>
      </c>
      <c r="C17" s="22" t="inlineStr">
        <is>
          <t>Count</t>
        </is>
      </c>
      <c r="D17" s="29" t="n">
        <v>90</v>
      </c>
      <c r="E17" s="22" t="n"/>
      <c r="F17" s="22" t="inlineStr">
        <is>
          <t>Opening stock count</t>
        </is>
      </c>
      <c r="G17" s="26">
        <f>IF(OR(A17="",B17="",D17=""),0,IF(OR(C17="Received",C17="Returned",C17="Adjust"),D17,IF(C17="Sold",-D17,0)))</f>
        <v/>
      </c>
      <c r="H17" s="16">
        <f>IF(AND(A17="",B17="",D17=""),"",IF(OR(A17="",B17="",C17="",D17=""),"Fill date, SKU, type and qty",IF(ISNA(MATCH(B17,ItemSku,0)),"SKU not on Items",IF(AND(D17&lt;0,C17&lt;&gt;"Adjust"),"Use a positive qty",""))))</f>
        <v/>
      </c>
    </row>
    <row r="18">
      <c r="A18" s="6" t="n">
        <v>46204</v>
      </c>
      <c r="B18" s="22" t="inlineStr">
        <is>
          <t>SOAP-CIT</t>
        </is>
      </c>
      <c r="C18" s="22" t="inlineStr">
        <is>
          <t>Count</t>
        </is>
      </c>
      <c r="D18" s="29" t="n">
        <v>60</v>
      </c>
      <c r="E18" s="22" t="n"/>
      <c r="F18" s="22" t="inlineStr">
        <is>
          <t>Opening stock count</t>
        </is>
      </c>
      <c r="G18" s="26">
        <f>IF(OR(A18="",B18="",D18=""),0,IF(OR(C18="Received",C18="Returned",C18="Adjust"),D18,IF(C18="Sold",-D18,0)))</f>
        <v/>
      </c>
      <c r="H18" s="16">
        <f>IF(AND(A18="",B18="",D18=""),"",IF(OR(A18="",B18="",C18="",D18=""),"Fill date, SKU, type and qty",IF(ISNA(MATCH(B18,ItemSku,0)),"SKU not on Items",IF(AND(D18&lt;0,C18&lt;&gt;"Adjust"),"Use a positive qty",""))))</f>
        <v/>
      </c>
    </row>
    <row r="19">
      <c r="A19" s="6" t="n">
        <v>46204</v>
      </c>
      <c r="B19" s="22" t="inlineStr">
        <is>
          <t>SOAP-LAV</t>
        </is>
      </c>
      <c r="C19" s="22" t="inlineStr">
        <is>
          <t>Count</t>
        </is>
      </c>
      <c r="D19" s="29" t="n">
        <v>140</v>
      </c>
      <c r="E19" s="22" t="n"/>
      <c r="F19" s="22" t="inlineStr">
        <is>
          <t>Opening stock count</t>
        </is>
      </c>
      <c r="G19" s="26">
        <f>IF(OR(A19="",B19="",D19=""),0,IF(OR(C19="Received",C19="Returned",C19="Adjust"),D19,IF(C19="Sold",-D19,0)))</f>
        <v/>
      </c>
      <c r="H19" s="16">
        <f>IF(AND(A19="",B19="",D19=""),"",IF(OR(A19="",B19="",C19="",D19=""),"Fill date, SKU, type and qty",IF(ISNA(MATCH(B19,ItemSku,0)),"SKU not on Items",IF(AND(D19&lt;0,C19&lt;&gt;"Adjust"),"Use a positive qty",""))))</f>
        <v/>
      </c>
    </row>
    <row r="20">
      <c r="A20" s="6" t="n">
        <v>46204</v>
      </c>
      <c r="B20" s="22" t="inlineStr">
        <is>
          <t>SOAP-OAT</t>
        </is>
      </c>
      <c r="C20" s="22" t="inlineStr">
        <is>
          <t>Count</t>
        </is>
      </c>
      <c r="D20" s="29" t="n">
        <v>110</v>
      </c>
      <c r="E20" s="22" t="n"/>
      <c r="F20" s="22" t="inlineStr">
        <is>
          <t>Opening stock count</t>
        </is>
      </c>
      <c r="G20" s="26">
        <f>IF(OR(A20="",B20="",D20=""),0,IF(OR(C20="Received",C20="Returned",C20="Adjust"),D20,IF(C20="Sold",-D20,0)))</f>
        <v/>
      </c>
      <c r="H20" s="16">
        <f>IF(AND(A20="",B20="",D20=""),"",IF(OR(A20="",B20="",C20="",D20=""),"Fill date, SKU, type and qty",IF(ISNA(MATCH(B20,ItemSku,0)),"SKU not on Items",IF(AND(D20&lt;0,C20&lt;&gt;"Adjust"),"Use a positive qty",""))))</f>
        <v/>
      </c>
    </row>
    <row r="21">
      <c r="A21" s="6" t="n">
        <v>46204</v>
      </c>
      <c r="B21" s="22" t="inlineStr">
        <is>
          <t>SOAP-ROS</t>
        </is>
      </c>
      <c r="C21" s="22" t="inlineStr">
        <is>
          <t>Count</t>
        </is>
      </c>
      <c r="D21" s="29" t="n">
        <v>12</v>
      </c>
      <c r="E21" s="22" t="n"/>
      <c r="F21" s="22" t="inlineStr">
        <is>
          <t>Opening stock count</t>
        </is>
      </c>
      <c r="G21" s="26">
        <f>IF(OR(A21="",B21="",D21=""),0,IF(OR(C21="Received",C21="Returned",C21="Adjust"),D21,IF(C21="Sold",-D21,0)))</f>
        <v/>
      </c>
      <c r="H21" s="16">
        <f>IF(AND(A21="",B21="",D21=""),"",IF(OR(A21="",B21="",C21="",D21=""),"Fill date, SKU, type and qty",IF(ISNA(MATCH(B21,ItemSku,0)),"SKU not on Items",IF(AND(D21&lt;0,C21&lt;&gt;"Adjust"),"Use a positive qty",""))))</f>
        <v/>
      </c>
    </row>
    <row r="22">
      <c r="A22" s="6" t="n">
        <v>46204</v>
      </c>
      <c r="B22" s="22" t="inlineStr">
        <is>
          <t>TIN-TRV</t>
        </is>
      </c>
      <c r="C22" s="22" t="inlineStr">
        <is>
          <t>Count</t>
        </is>
      </c>
      <c r="D22" s="29" t="n">
        <v>420</v>
      </c>
      <c r="E22" s="22" t="n"/>
      <c r="F22" s="22" t="inlineStr">
        <is>
          <t>Opening stock count</t>
        </is>
      </c>
      <c r="G22" s="26">
        <f>IF(OR(A22="",B22="",D22=""),0,IF(OR(C22="Received",C22="Returned",C22="Adjust"),D22,IF(C22="Sold",-D22,0)))</f>
        <v/>
      </c>
      <c r="H22" s="16">
        <f>IF(AND(A22="",B22="",D22=""),"",IF(OR(A22="",B22="",C22="",D22=""),"Fill date, SKU, type and qty",IF(ISNA(MATCH(B22,ItemSku,0)),"SKU not on Items",IF(AND(D22&lt;0,C22&lt;&gt;"Adjust"),"Use a positive qty",""))))</f>
        <v/>
      </c>
    </row>
    <row r="23">
      <c r="A23" s="6" t="n">
        <v>46205</v>
      </c>
      <c r="B23" s="22" t="inlineStr">
        <is>
          <t>BALM-LIP</t>
        </is>
      </c>
      <c r="C23" s="22" t="inlineStr">
        <is>
          <t>Sold</t>
        </is>
      </c>
      <c r="D23" s="29" t="n">
        <v>4</v>
      </c>
      <c r="E23" s="22" t="n"/>
      <c r="F23" s="22" t="inlineStr">
        <is>
          <t>Twice-weekly total from shop report</t>
        </is>
      </c>
      <c r="G23" s="26">
        <f>IF(OR(A23="",B23="",D23=""),0,IF(OR(C23="Received",C23="Returned",C23="Adjust"),D23,IF(C23="Sold",-D23,0)))</f>
        <v/>
      </c>
      <c r="H23" s="16">
        <f>IF(AND(A23="",B23="",D23=""),"",IF(OR(A23="",B23="",C23="",D23=""),"Fill date, SKU, type and qty",IF(ISNA(MATCH(B23,ItemSku,0)),"SKU not on Items",IF(AND(D23&lt;0,C23&lt;&gt;"Adjust"),"Use a positive qty",""))))</f>
        <v/>
      </c>
    </row>
    <row r="24">
      <c r="A24" s="6" t="n">
        <v>46205</v>
      </c>
      <c r="B24" s="22" t="inlineStr">
        <is>
          <t>BOX-GIFT</t>
        </is>
      </c>
      <c r="C24" s="22" t="inlineStr">
        <is>
          <t>Sold</t>
        </is>
      </c>
      <c r="D24" s="29" t="n">
        <v>2</v>
      </c>
      <c r="E24" s="22" t="n"/>
      <c r="F24" s="22" t="inlineStr">
        <is>
          <t>Twice-weekly total from shop report</t>
        </is>
      </c>
      <c r="G24" s="26">
        <f>IF(OR(A24="",B24="",D24=""),0,IF(OR(C24="Received",C24="Returned",C24="Adjust"),D24,IF(C24="Sold",-D24,0)))</f>
        <v/>
      </c>
      <c r="H24" s="16">
        <f>IF(AND(A24="",B24="",D24=""),"",IF(OR(A24="",B24="",C24="",D24=""),"Fill date, SKU, type and qty",IF(ISNA(MATCH(B24,ItemSku,0)),"SKU not on Items",IF(AND(D24&lt;0,C24&lt;&gt;"Adjust"),"Use a positive qty",""))))</f>
        <v/>
      </c>
    </row>
    <row r="25">
      <c r="A25" s="6" t="n">
        <v>46205</v>
      </c>
      <c r="B25" s="22" t="inlineStr">
        <is>
          <t>CNDL-PIN</t>
        </is>
      </c>
      <c r="C25" s="22" t="inlineStr">
        <is>
          <t>Sold</t>
        </is>
      </c>
      <c r="D25" s="29" t="n">
        <v>1</v>
      </c>
      <c r="E25" s="22" t="n"/>
      <c r="F25" s="22" t="inlineStr">
        <is>
          <t>Twice-weekly total from shop report</t>
        </is>
      </c>
      <c r="G25" s="26">
        <f>IF(OR(A25="",B25="",D25=""),0,IF(OR(C25="Received",C25="Returned",C25="Adjust"),D25,IF(C25="Sold",-D25,0)))</f>
        <v/>
      </c>
      <c r="H25" s="16">
        <f>IF(AND(A25="",B25="",D25=""),"",IF(OR(A25="",B25="",C25="",D25=""),"Fill date, SKU, type and qty",IF(ISNA(MATCH(B25,ItemSku,0)),"SKU not on Items",IF(AND(D25&lt;0,C25&lt;&gt;"Adjust"),"Use a positive qty",""))))</f>
        <v/>
      </c>
    </row>
    <row r="26">
      <c r="A26" s="6" t="n">
        <v>46205</v>
      </c>
      <c r="B26" s="22" t="inlineStr">
        <is>
          <t>CNDL-SEA</t>
        </is>
      </c>
      <c r="C26" s="22" t="inlineStr">
        <is>
          <t>Sold</t>
        </is>
      </c>
      <c r="D26" s="29" t="n">
        <v>3</v>
      </c>
      <c r="E26" s="22" t="n"/>
      <c r="F26" s="22" t="inlineStr">
        <is>
          <t>Twice-weekly total from shop report</t>
        </is>
      </c>
      <c r="G26" s="26">
        <f>IF(OR(A26="",B26="",D26=""),0,IF(OR(C26="Received",C26="Returned",C26="Adjust"),D26,IF(C26="Sold",-D26,0)))</f>
        <v/>
      </c>
      <c r="H26" s="16">
        <f>IF(AND(A26="",B26="",D26=""),"",IF(OR(A26="",B26="",C26="",D26=""),"Fill date, SKU, type and qty",IF(ISNA(MATCH(B26,ItemSku,0)),"SKU not on Items",IF(AND(D26&lt;0,C26&lt;&gt;"Adjust"),"Use a positive qty",""))))</f>
        <v/>
      </c>
    </row>
    <row r="27">
      <c r="A27" s="6" t="n">
        <v>46205</v>
      </c>
      <c r="B27" s="22" t="inlineStr">
        <is>
          <t>CNDL-TRV</t>
        </is>
      </c>
      <c r="C27" s="22" t="inlineStr">
        <is>
          <t>Sold</t>
        </is>
      </c>
      <c r="D27" s="29" t="n">
        <v>2</v>
      </c>
      <c r="E27" s="22" t="n"/>
      <c r="F27" s="22" t="inlineStr">
        <is>
          <t>Twice-weekly total from shop report</t>
        </is>
      </c>
      <c r="G27" s="26">
        <f>IF(OR(A27="",B27="",D27=""),0,IF(OR(C27="Received",C27="Returned",C27="Adjust"),D27,IF(C27="Sold",-D27,0)))</f>
        <v/>
      </c>
      <c r="H27" s="16">
        <f>IF(AND(A27="",B27="",D27=""),"",IF(OR(A27="",B27="",C27="",D27=""),"Fill date, SKU, type and qty",IF(ISNA(MATCH(B27,ItemSku,0)),"SKU not on Items",IF(AND(D27&lt;0,C27&lt;&gt;"Adjust"),"Use a positive qty",""))))</f>
        <v/>
      </c>
    </row>
    <row r="28">
      <c r="A28" s="6" t="n">
        <v>46205</v>
      </c>
      <c r="B28" s="22" t="inlineStr">
        <is>
          <t>JAR-200</t>
        </is>
      </c>
      <c r="C28" s="22" t="inlineStr">
        <is>
          <t>Sold</t>
        </is>
      </c>
      <c r="D28" s="29" t="n">
        <v>5</v>
      </c>
      <c r="E28" s="22" t="n"/>
      <c r="F28" s="22" t="inlineStr">
        <is>
          <t>Twice-weekly total from shop report</t>
        </is>
      </c>
      <c r="G28" s="26">
        <f>IF(OR(A28="",B28="",D28=""),0,IF(OR(C28="Received",C28="Returned",C28="Adjust"),D28,IF(C28="Sold",-D28,0)))</f>
        <v/>
      </c>
      <c r="H28" s="16">
        <f>IF(AND(A28="",B28="",D28=""),"",IF(OR(A28="",B28="",C28="",D28=""),"Fill date, SKU, type and qty",IF(ISNA(MATCH(B28,ItemSku,0)),"SKU not on Items",IF(AND(D28&lt;0,C28&lt;&gt;"Adjust"),"Use a positive qty",""))))</f>
        <v/>
      </c>
    </row>
    <row r="29">
      <c r="A29" s="6" t="n">
        <v>46205</v>
      </c>
      <c r="B29" s="22" t="inlineStr">
        <is>
          <t>MAIL-SM</t>
        </is>
      </c>
      <c r="C29" s="22" t="inlineStr">
        <is>
          <t>Sold</t>
        </is>
      </c>
      <c r="D29" s="29" t="n">
        <v>5</v>
      </c>
      <c r="E29" s="22" t="n"/>
      <c r="F29" s="22" t="inlineStr">
        <is>
          <t>Twice-weekly total from shop report</t>
        </is>
      </c>
      <c r="G29" s="26">
        <f>IF(OR(A29="",B29="",D29=""),0,IF(OR(C29="Received",C29="Returned",C29="Adjust"),D29,IF(C29="Sold",-D29,0)))</f>
        <v/>
      </c>
      <c r="H29" s="16">
        <f>IF(AND(A29="",B29="",D29=""),"",IF(OR(A29="",B29="",C29="",D29=""),"Fill date, SKU, type and qty",IF(ISNA(MATCH(B29,ItemSku,0)),"SKU not on Items",IF(AND(D29&lt;0,C29&lt;&gt;"Adjust"),"Use a positive qty",""))))</f>
        <v/>
      </c>
    </row>
    <row r="30">
      <c r="A30" s="6" t="n">
        <v>46205</v>
      </c>
      <c r="B30" s="22" t="inlineStr">
        <is>
          <t>SET-TRIO</t>
        </is>
      </c>
      <c r="C30" s="22" t="inlineStr">
        <is>
          <t>Sold</t>
        </is>
      </c>
      <c r="D30" s="29" t="n">
        <v>1</v>
      </c>
      <c r="E30" s="22" t="n"/>
      <c r="F30" s="22" t="inlineStr">
        <is>
          <t>Twice-weekly total from shop report</t>
        </is>
      </c>
      <c r="G30" s="26">
        <f>IF(OR(A30="",B30="",D30=""),0,IF(OR(C30="Received",C30="Returned",C30="Adjust"),D30,IF(C30="Sold",-D30,0)))</f>
        <v/>
      </c>
      <c r="H30" s="16">
        <f>IF(AND(A30="",B30="",D30=""),"",IF(OR(A30="",B30="",C30="",D30=""),"Fill date, SKU, type and qty",IF(ISNA(MATCH(B30,ItemSku,0)),"SKU not on Items",IF(AND(D30&lt;0,C30&lt;&gt;"Adjust"),"Use a positive qty",""))))</f>
        <v/>
      </c>
    </row>
    <row r="31">
      <c r="A31" s="6" t="n">
        <v>46205</v>
      </c>
      <c r="B31" s="22" t="inlineStr">
        <is>
          <t>SOAP-CHR</t>
        </is>
      </c>
      <c r="C31" s="22" t="inlineStr">
        <is>
          <t>Sold</t>
        </is>
      </c>
      <c r="D31" s="29" t="n">
        <v>1</v>
      </c>
      <c r="E31" s="22" t="n"/>
      <c r="F31" s="22" t="inlineStr">
        <is>
          <t>Twice-weekly total from shop report</t>
        </is>
      </c>
      <c r="G31" s="26">
        <f>IF(OR(A31="",B31="",D31=""),0,IF(OR(C31="Received",C31="Returned",C31="Adjust"),D31,IF(C31="Sold",-D31,0)))</f>
        <v/>
      </c>
      <c r="H31" s="16">
        <f>IF(AND(A31="",B31="",D31=""),"",IF(OR(A31="",B31="",C31="",D31=""),"Fill date, SKU, type and qty",IF(ISNA(MATCH(B31,ItemSku,0)),"SKU not on Items",IF(AND(D31&lt;0,C31&lt;&gt;"Adjust"),"Use a positive qty",""))))</f>
        <v/>
      </c>
    </row>
    <row r="32">
      <c r="A32" s="6" t="n">
        <v>46205</v>
      </c>
      <c r="B32" s="22" t="inlineStr">
        <is>
          <t>SOAP-CIT</t>
        </is>
      </c>
      <c r="C32" s="22" t="inlineStr">
        <is>
          <t>Sold</t>
        </is>
      </c>
      <c r="D32" s="29" t="n">
        <v>2</v>
      </c>
      <c r="E32" s="22" t="n"/>
      <c r="F32" s="22" t="inlineStr">
        <is>
          <t>Twice-weekly total from shop report</t>
        </is>
      </c>
      <c r="G32" s="26">
        <f>IF(OR(A32="",B32="",D32=""),0,IF(OR(C32="Received",C32="Returned",C32="Adjust"),D32,IF(C32="Sold",-D32,0)))</f>
        <v/>
      </c>
      <c r="H32" s="16">
        <f>IF(AND(A32="",B32="",D32=""),"",IF(OR(A32="",B32="",C32="",D32=""),"Fill date, SKU, type and qty",IF(ISNA(MATCH(B32,ItemSku,0)),"SKU not on Items",IF(AND(D32&lt;0,C32&lt;&gt;"Adjust"),"Use a positive qty",""))))</f>
        <v/>
      </c>
    </row>
    <row r="33">
      <c r="A33" s="6" t="n">
        <v>46205</v>
      </c>
      <c r="B33" s="22" t="inlineStr">
        <is>
          <t>SOAP-LAV</t>
        </is>
      </c>
      <c r="C33" s="22" t="inlineStr">
        <is>
          <t>Sold</t>
        </is>
      </c>
      <c r="D33" s="29" t="n">
        <v>5</v>
      </c>
      <c r="E33" s="22" t="n"/>
      <c r="F33" s="22" t="inlineStr">
        <is>
          <t>Twice-weekly total from shop report</t>
        </is>
      </c>
      <c r="G33" s="26">
        <f>IF(OR(A33="",B33="",D33=""),0,IF(OR(C33="Received",C33="Returned",C33="Adjust"),D33,IF(C33="Sold",-D33,0)))</f>
        <v/>
      </c>
      <c r="H33" s="16">
        <f>IF(AND(A33="",B33="",D33=""),"",IF(OR(A33="",B33="",C33="",D33=""),"Fill date, SKU, type and qty",IF(ISNA(MATCH(B33,ItemSku,0)),"SKU not on Items",IF(AND(D33&lt;0,C33&lt;&gt;"Adjust"),"Use a positive qty",""))))</f>
        <v/>
      </c>
    </row>
    <row r="34">
      <c r="A34" s="6" t="n">
        <v>46205</v>
      </c>
      <c r="B34" s="22" t="inlineStr">
        <is>
          <t>TIN-TRV</t>
        </is>
      </c>
      <c r="C34" s="22" t="inlineStr">
        <is>
          <t>Sold</t>
        </is>
      </c>
      <c r="D34" s="29" t="n">
        <v>1</v>
      </c>
      <c r="E34" s="22" t="n"/>
      <c r="F34" s="22" t="inlineStr">
        <is>
          <t>Twice-weekly total from shop report</t>
        </is>
      </c>
      <c r="G34" s="26">
        <f>IF(OR(A34="",B34="",D34=""),0,IF(OR(C34="Received",C34="Returned",C34="Adjust"),D34,IF(C34="Sold",-D34,0)))</f>
        <v/>
      </c>
      <c r="H34" s="16">
        <f>IF(AND(A34="",B34="",D34=""),"",IF(OR(A34="",B34="",C34="",D34=""),"Fill date, SKU, type and qty",IF(ISNA(MATCH(B34,ItemSku,0)),"SKU not on Items",IF(AND(D34&lt;0,C34&lt;&gt;"Adjust"),"Use a positive qty",""))))</f>
        <v/>
      </c>
    </row>
    <row r="35">
      <c r="A35" s="6" t="n">
        <v>46209</v>
      </c>
      <c r="B35" s="22" t="inlineStr">
        <is>
          <t>BALM-LIP</t>
        </is>
      </c>
      <c r="C35" s="22" t="inlineStr">
        <is>
          <t>Sold</t>
        </is>
      </c>
      <c r="D35" s="29" t="n">
        <v>17</v>
      </c>
      <c r="E35" s="22" t="n"/>
      <c r="F35" s="22" t="inlineStr">
        <is>
          <t>Twice-weekly total from shop report</t>
        </is>
      </c>
      <c r="G35" s="26">
        <f>IF(OR(A35="",B35="",D35=""),0,IF(OR(C35="Received",C35="Returned",C35="Adjust"),D35,IF(C35="Sold",-D35,0)))</f>
        <v/>
      </c>
      <c r="H35" s="16">
        <f>IF(AND(A35="",B35="",D35=""),"",IF(OR(A35="",B35="",C35="",D35=""),"Fill date, SKU, type and qty",IF(ISNA(MATCH(B35,ItemSku,0)),"SKU not on Items",IF(AND(D35&lt;0,C35&lt;&gt;"Adjust"),"Use a positive qty",""))))</f>
        <v/>
      </c>
    </row>
    <row r="36">
      <c r="A36" s="6" t="n">
        <v>46209</v>
      </c>
      <c r="B36" s="22" t="inlineStr">
        <is>
          <t>BOX-GIFT</t>
        </is>
      </c>
      <c r="C36" s="22" t="inlineStr">
        <is>
          <t>Sold</t>
        </is>
      </c>
      <c r="D36" s="29" t="n">
        <v>2</v>
      </c>
      <c r="E36" s="22" t="n"/>
      <c r="F36" s="22" t="inlineStr">
        <is>
          <t>Twice-weekly total from shop report</t>
        </is>
      </c>
      <c r="G36" s="26">
        <f>IF(OR(A36="",B36="",D36=""),0,IF(OR(C36="Received",C36="Returned",C36="Adjust"),D36,IF(C36="Sold",-D36,0)))</f>
        <v/>
      </c>
      <c r="H36" s="16">
        <f>IF(AND(A36="",B36="",D36=""),"",IF(OR(A36="",B36="",C36="",D36=""),"Fill date, SKU, type and qty",IF(ISNA(MATCH(B36,ItemSku,0)),"SKU not on Items",IF(AND(D36&lt;0,C36&lt;&gt;"Adjust"),"Use a positive qty",""))))</f>
        <v/>
      </c>
    </row>
    <row r="37">
      <c r="A37" s="6" t="n">
        <v>46209</v>
      </c>
      <c r="B37" s="22" t="inlineStr">
        <is>
          <t>CNDL-FIG</t>
        </is>
      </c>
      <c r="C37" s="22" t="inlineStr">
        <is>
          <t>Sold</t>
        </is>
      </c>
      <c r="D37" s="29" t="n">
        <v>1</v>
      </c>
      <c r="E37" s="22" t="n"/>
      <c r="F37" s="22" t="inlineStr">
        <is>
          <t>Twice-weekly total from shop report</t>
        </is>
      </c>
      <c r="G37" s="26">
        <f>IF(OR(A37="",B37="",D37=""),0,IF(OR(C37="Received",C37="Returned",C37="Adjust"),D37,IF(C37="Sold",-D37,0)))</f>
        <v/>
      </c>
      <c r="H37" s="16">
        <f>IF(AND(A37="",B37="",D37=""),"",IF(OR(A37="",B37="",C37="",D37=""),"Fill date, SKU, type and qty",IF(ISNA(MATCH(B37,ItemSku,0)),"SKU not on Items",IF(AND(D37&lt;0,C37&lt;&gt;"Adjust"),"Use a positive qty",""))))</f>
        <v/>
      </c>
    </row>
    <row r="38">
      <c r="A38" s="6" t="n">
        <v>46209</v>
      </c>
      <c r="B38" s="22" t="inlineStr">
        <is>
          <t>CNDL-PIN</t>
        </is>
      </c>
      <c r="C38" s="22" t="inlineStr">
        <is>
          <t>Sold</t>
        </is>
      </c>
      <c r="D38" s="29" t="n">
        <v>1</v>
      </c>
      <c r="E38" s="22" t="n"/>
      <c r="F38" s="22" t="inlineStr">
        <is>
          <t>Twice-weekly total from shop report</t>
        </is>
      </c>
      <c r="G38" s="26">
        <f>IF(OR(A38="",B38="",D38=""),0,IF(OR(C38="Received",C38="Returned",C38="Adjust"),D38,IF(C38="Sold",-D38,0)))</f>
        <v/>
      </c>
      <c r="H38" s="16">
        <f>IF(AND(A38="",B38="",D38=""),"",IF(OR(A38="",B38="",C38="",D38=""),"Fill date, SKU, type and qty",IF(ISNA(MATCH(B38,ItemSku,0)),"SKU not on Items",IF(AND(D38&lt;0,C38&lt;&gt;"Adjust"),"Use a positive qty",""))))</f>
        <v/>
      </c>
    </row>
    <row r="39">
      <c r="A39" s="6" t="n">
        <v>46209</v>
      </c>
      <c r="B39" s="22" t="inlineStr">
        <is>
          <t>CNDL-SEA</t>
        </is>
      </c>
      <c r="C39" s="22" t="inlineStr">
        <is>
          <t>Sold</t>
        </is>
      </c>
      <c r="D39" s="29" t="n">
        <v>10</v>
      </c>
      <c r="E39" s="22" t="n"/>
      <c r="F39" s="22" t="inlineStr">
        <is>
          <t>Twice-weekly total from shop report</t>
        </is>
      </c>
      <c r="G39" s="26">
        <f>IF(OR(A39="",B39="",D39=""),0,IF(OR(C39="Received",C39="Returned",C39="Adjust"),D39,IF(C39="Sold",-D39,0)))</f>
        <v/>
      </c>
      <c r="H39" s="16">
        <f>IF(AND(A39="",B39="",D39=""),"",IF(OR(A39="",B39="",C39="",D39=""),"Fill date, SKU, type and qty",IF(ISNA(MATCH(B39,ItemSku,0)),"SKU not on Items",IF(AND(D39&lt;0,C39&lt;&gt;"Adjust"),"Use a positive qty",""))))</f>
        <v/>
      </c>
    </row>
    <row r="40">
      <c r="A40" s="6" t="n">
        <v>46209</v>
      </c>
      <c r="B40" s="22" t="inlineStr">
        <is>
          <t>CNDL-TRV</t>
        </is>
      </c>
      <c r="C40" s="22" t="inlineStr">
        <is>
          <t>Sold</t>
        </is>
      </c>
      <c r="D40" s="29" t="n">
        <v>8</v>
      </c>
      <c r="E40" s="22" t="n"/>
      <c r="F40" s="22" t="inlineStr">
        <is>
          <t>Twice-weekly total from shop report</t>
        </is>
      </c>
      <c r="G40" s="26">
        <f>IF(OR(A40="",B40="",D40=""),0,IF(OR(C40="Received",C40="Returned",C40="Adjust"),D40,IF(C40="Sold",-D40,0)))</f>
        <v/>
      </c>
      <c r="H40" s="16">
        <f>IF(AND(A40="",B40="",D40=""),"",IF(OR(A40="",B40="",C40="",D40=""),"Fill date, SKU, type and qty",IF(ISNA(MATCH(B40,ItemSku,0)),"SKU not on Items",IF(AND(D40&lt;0,C40&lt;&gt;"Adjust"),"Use a positive qty",""))))</f>
        <v/>
      </c>
    </row>
    <row r="41">
      <c r="A41" s="6" t="n">
        <v>46209</v>
      </c>
      <c r="B41" s="22" t="inlineStr">
        <is>
          <t>JAR-200</t>
        </is>
      </c>
      <c r="C41" s="22" t="inlineStr">
        <is>
          <t>Sold</t>
        </is>
      </c>
      <c r="D41" s="29" t="n">
        <v>13</v>
      </c>
      <c r="E41" s="22" t="n"/>
      <c r="F41" s="22" t="inlineStr">
        <is>
          <t>Twice-weekly total from shop report</t>
        </is>
      </c>
      <c r="G41" s="26">
        <f>IF(OR(A41="",B41="",D41=""),0,IF(OR(C41="Received",C41="Returned",C41="Adjust"),D41,IF(C41="Sold",-D41,0)))</f>
        <v/>
      </c>
      <c r="H41" s="16">
        <f>IF(AND(A41="",B41="",D41=""),"",IF(OR(A41="",B41="",C41="",D41=""),"Fill date, SKU, type and qty",IF(ISNA(MATCH(B41,ItemSku,0)),"SKU not on Items",IF(AND(D41&lt;0,C41&lt;&gt;"Adjust"),"Use a positive qty",""))))</f>
        <v/>
      </c>
    </row>
    <row r="42">
      <c r="A42" s="6" t="n">
        <v>46209</v>
      </c>
      <c r="B42" s="22" t="inlineStr">
        <is>
          <t>MAIL-SM</t>
        </is>
      </c>
      <c r="C42" s="22" t="inlineStr">
        <is>
          <t>Sold</t>
        </is>
      </c>
      <c r="D42" s="29" t="n">
        <v>18</v>
      </c>
      <c r="E42" s="22" t="n"/>
      <c r="F42" s="22" t="inlineStr">
        <is>
          <t>Twice-weekly total from shop report</t>
        </is>
      </c>
      <c r="G42" s="26">
        <f>IF(OR(A42="",B42="",D42=""),0,IF(OR(C42="Received",C42="Returned",C42="Adjust"),D42,IF(C42="Sold",-D42,0)))</f>
        <v/>
      </c>
      <c r="H42" s="16">
        <f>IF(AND(A42="",B42="",D42=""),"",IF(OR(A42="",B42="",C42="",D42=""),"Fill date, SKU, type and qty",IF(ISNA(MATCH(B42,ItemSku,0)),"SKU not on Items",IF(AND(D42&lt;0,C42&lt;&gt;"Adjust"),"Use a positive qty",""))))</f>
        <v/>
      </c>
    </row>
    <row r="43">
      <c r="A43" s="6" t="n">
        <v>46209</v>
      </c>
      <c r="B43" s="22" t="inlineStr">
        <is>
          <t>SET-TRIO</t>
        </is>
      </c>
      <c r="C43" s="22" t="inlineStr">
        <is>
          <t>Sold</t>
        </is>
      </c>
      <c r="D43" s="29" t="n">
        <v>3</v>
      </c>
      <c r="E43" s="22" t="n"/>
      <c r="F43" s="22" t="inlineStr">
        <is>
          <t>Twice-weekly total from shop report</t>
        </is>
      </c>
      <c r="G43" s="26">
        <f>IF(OR(A43="",B43="",D43=""),0,IF(OR(C43="Received",C43="Returned",C43="Adjust"),D43,IF(C43="Sold",-D43,0)))</f>
        <v/>
      </c>
      <c r="H43" s="16">
        <f>IF(AND(A43="",B43="",D43=""),"",IF(OR(A43="",B43="",C43="",D43=""),"Fill date, SKU, type and qty",IF(ISNA(MATCH(B43,ItemSku,0)),"SKU not on Items",IF(AND(D43&lt;0,C43&lt;&gt;"Adjust"),"Use a positive qty",""))))</f>
        <v/>
      </c>
    </row>
    <row r="44">
      <c r="A44" s="6" t="n">
        <v>46209</v>
      </c>
      <c r="B44" s="22" t="inlineStr">
        <is>
          <t>SOAP-CHR</t>
        </is>
      </c>
      <c r="C44" s="22" t="inlineStr">
        <is>
          <t>Sold</t>
        </is>
      </c>
      <c r="D44" s="29" t="n">
        <v>11</v>
      </c>
      <c r="E44" s="22" t="n"/>
      <c r="F44" s="22" t="inlineStr">
        <is>
          <t>Twice-weekly total from shop report</t>
        </is>
      </c>
      <c r="G44" s="26">
        <f>IF(OR(A44="",B44="",D44=""),0,IF(OR(C44="Received",C44="Returned",C44="Adjust"),D44,IF(C44="Sold",-D44,0)))</f>
        <v/>
      </c>
      <c r="H44" s="16">
        <f>IF(AND(A44="",B44="",D44=""),"",IF(OR(A44="",B44="",C44="",D44=""),"Fill date, SKU, type and qty",IF(ISNA(MATCH(B44,ItemSku,0)),"SKU not on Items",IF(AND(D44&lt;0,C44&lt;&gt;"Adjust"),"Use a positive qty",""))))</f>
        <v/>
      </c>
    </row>
    <row r="45">
      <c r="A45" s="6" t="n">
        <v>46209</v>
      </c>
      <c r="B45" s="22" t="inlineStr">
        <is>
          <t>SOAP-CIT</t>
        </is>
      </c>
      <c r="C45" s="22" t="inlineStr">
        <is>
          <t>Sold</t>
        </is>
      </c>
      <c r="D45" s="29" t="n">
        <v>7</v>
      </c>
      <c r="E45" s="22" t="n"/>
      <c r="F45" s="22" t="inlineStr">
        <is>
          <t>Twice-weekly total from shop report</t>
        </is>
      </c>
      <c r="G45" s="26">
        <f>IF(OR(A45="",B45="",D45=""),0,IF(OR(C45="Received",C45="Returned",C45="Adjust"),D45,IF(C45="Sold",-D45,0)))</f>
        <v/>
      </c>
      <c r="H45" s="16">
        <f>IF(AND(A45="",B45="",D45=""),"",IF(OR(A45="",B45="",C45="",D45=""),"Fill date, SKU, type and qty",IF(ISNA(MATCH(B45,ItemSku,0)),"SKU not on Items",IF(AND(D45&lt;0,C45&lt;&gt;"Adjust"),"Use a positive qty",""))))</f>
        <v/>
      </c>
    </row>
    <row r="46">
      <c r="A46" s="6" t="n">
        <v>46209</v>
      </c>
      <c r="B46" s="22" t="inlineStr">
        <is>
          <t>SOAP-LAV</t>
        </is>
      </c>
      <c r="C46" s="22" t="inlineStr">
        <is>
          <t>Sold</t>
        </is>
      </c>
      <c r="D46" s="29" t="n">
        <v>11</v>
      </c>
      <c r="E46" s="22" t="n"/>
      <c r="F46" s="22" t="inlineStr">
        <is>
          <t>Twice-weekly total from shop report</t>
        </is>
      </c>
      <c r="G46" s="26">
        <f>IF(OR(A46="",B46="",D46=""),0,IF(OR(C46="Received",C46="Returned",C46="Adjust"),D46,IF(C46="Sold",-D46,0)))</f>
        <v/>
      </c>
      <c r="H46" s="16">
        <f>IF(AND(A46="",B46="",D46=""),"",IF(OR(A46="",B46="",C46="",D46=""),"Fill date, SKU, type and qty",IF(ISNA(MATCH(B46,ItemSku,0)),"SKU not on Items",IF(AND(D46&lt;0,C46&lt;&gt;"Adjust"),"Use a positive qty",""))))</f>
        <v/>
      </c>
    </row>
    <row r="47">
      <c r="A47" s="6" t="n">
        <v>46209</v>
      </c>
      <c r="B47" s="22" t="inlineStr">
        <is>
          <t>SOAP-OAT</t>
        </is>
      </c>
      <c r="C47" s="22" t="inlineStr">
        <is>
          <t>Sold</t>
        </is>
      </c>
      <c r="D47" s="29" t="n">
        <v>9</v>
      </c>
      <c r="E47" s="22" t="n"/>
      <c r="F47" s="22" t="inlineStr">
        <is>
          <t>Twice-weekly total from shop report</t>
        </is>
      </c>
      <c r="G47" s="26">
        <f>IF(OR(A47="",B47="",D47=""),0,IF(OR(C47="Received",C47="Returned",C47="Adjust"),D47,IF(C47="Sold",-D47,0)))</f>
        <v/>
      </c>
      <c r="H47" s="16">
        <f>IF(AND(A47="",B47="",D47=""),"",IF(OR(A47="",B47="",C47="",D47=""),"Fill date, SKU, type and qty",IF(ISNA(MATCH(B47,ItemSku,0)),"SKU not on Items",IF(AND(D47&lt;0,C47&lt;&gt;"Adjust"),"Use a positive qty",""))))</f>
        <v/>
      </c>
    </row>
    <row r="48">
      <c r="A48" s="6" t="n">
        <v>46209</v>
      </c>
      <c r="B48" s="22" t="inlineStr">
        <is>
          <t>TIN-TRV</t>
        </is>
      </c>
      <c r="C48" s="22" t="inlineStr">
        <is>
          <t>Sold</t>
        </is>
      </c>
      <c r="D48" s="29" t="n">
        <v>13</v>
      </c>
      <c r="E48" s="22" t="n"/>
      <c r="F48" s="22" t="inlineStr">
        <is>
          <t>Twice-weekly total from shop report</t>
        </is>
      </c>
      <c r="G48" s="26">
        <f>IF(OR(A48="",B48="",D48=""),0,IF(OR(C48="Received",C48="Returned",C48="Adjust"),D48,IF(C48="Sold",-D48,0)))</f>
        <v/>
      </c>
      <c r="H48" s="16">
        <f>IF(AND(A48="",B48="",D48=""),"",IF(OR(A48="",B48="",C48="",D48=""),"Fill date, SKU, type and qty",IF(ISNA(MATCH(B48,ItemSku,0)),"SKU not on Items",IF(AND(D48&lt;0,C48&lt;&gt;"Adjust"),"Use a positive qty",""))))</f>
        <v/>
      </c>
    </row>
    <row r="49">
      <c r="A49" s="6" t="n">
        <v>46212</v>
      </c>
      <c r="B49" s="22" t="inlineStr">
        <is>
          <t>BALM-LIP</t>
        </is>
      </c>
      <c r="C49" s="22" t="inlineStr">
        <is>
          <t>Sold</t>
        </is>
      </c>
      <c r="D49" s="29" t="n">
        <v>14</v>
      </c>
      <c r="E49" s="22" t="n"/>
      <c r="F49" s="22" t="inlineStr">
        <is>
          <t>Twice-weekly total from shop report</t>
        </is>
      </c>
      <c r="G49" s="26">
        <f>IF(OR(A49="",B49="",D49=""),0,IF(OR(C49="Received",C49="Returned",C49="Adjust"),D49,IF(C49="Sold",-D49,0)))</f>
        <v/>
      </c>
      <c r="H49" s="16">
        <f>IF(AND(A49="",B49="",D49=""),"",IF(OR(A49="",B49="",C49="",D49=""),"Fill date, SKU, type and qty",IF(ISNA(MATCH(B49,ItemSku,0)),"SKU not on Items",IF(AND(D49&lt;0,C49&lt;&gt;"Adjust"),"Use a positive qty",""))))</f>
        <v/>
      </c>
    </row>
    <row r="50">
      <c r="A50" s="6" t="n">
        <v>46212</v>
      </c>
      <c r="B50" s="22" t="inlineStr">
        <is>
          <t>BOX-GIFT</t>
        </is>
      </c>
      <c r="C50" s="22" t="inlineStr">
        <is>
          <t>Sold</t>
        </is>
      </c>
      <c r="D50" s="29" t="n">
        <v>1</v>
      </c>
      <c r="E50" s="22" t="n"/>
      <c r="F50" s="22" t="inlineStr">
        <is>
          <t>Twice-weekly total from shop report</t>
        </is>
      </c>
      <c r="G50" s="26">
        <f>IF(OR(A50="",B50="",D50=""),0,IF(OR(C50="Received",C50="Returned",C50="Adjust"),D50,IF(C50="Sold",-D50,0)))</f>
        <v/>
      </c>
      <c r="H50" s="16">
        <f>IF(AND(A50="",B50="",D50=""),"",IF(OR(A50="",B50="",C50="",D50=""),"Fill date, SKU, type and qty",IF(ISNA(MATCH(B50,ItemSku,0)),"SKU not on Items",IF(AND(D50&lt;0,C50&lt;&gt;"Adjust"),"Use a positive qty",""))))</f>
        <v/>
      </c>
    </row>
    <row r="51">
      <c r="A51" s="6" t="n">
        <v>46212</v>
      </c>
      <c r="B51" s="22" t="inlineStr">
        <is>
          <t>CNDL-FIG</t>
        </is>
      </c>
      <c r="C51" s="22" t="inlineStr">
        <is>
          <t>Sold</t>
        </is>
      </c>
      <c r="D51" s="29" t="n">
        <v>1</v>
      </c>
      <c r="E51" s="22" t="n"/>
      <c r="F51" s="22" t="inlineStr">
        <is>
          <t>Twice-weekly total from shop report</t>
        </is>
      </c>
      <c r="G51" s="26">
        <f>IF(OR(A51="",B51="",D51=""),0,IF(OR(C51="Received",C51="Returned",C51="Adjust"),D51,IF(C51="Sold",-D51,0)))</f>
        <v/>
      </c>
      <c r="H51" s="16">
        <f>IF(AND(A51="",B51="",D51=""),"",IF(OR(A51="",B51="",C51="",D51=""),"Fill date, SKU, type and qty",IF(ISNA(MATCH(B51,ItemSku,0)),"SKU not on Items",IF(AND(D51&lt;0,C51&lt;&gt;"Adjust"),"Use a positive qty",""))))</f>
        <v/>
      </c>
    </row>
    <row r="52">
      <c r="A52" s="6" t="n">
        <v>46212</v>
      </c>
      <c r="B52" s="22" t="inlineStr">
        <is>
          <t>CNDL-PIN</t>
        </is>
      </c>
      <c r="C52" s="22" t="inlineStr">
        <is>
          <t>Sold</t>
        </is>
      </c>
      <c r="D52" s="29" t="n">
        <v>1</v>
      </c>
      <c r="E52" s="22" t="n"/>
      <c r="F52" s="22" t="inlineStr">
        <is>
          <t>Twice-weekly total from shop report</t>
        </is>
      </c>
      <c r="G52" s="26">
        <f>IF(OR(A52="",B52="",D52=""),0,IF(OR(C52="Received",C52="Returned",C52="Adjust"),D52,IF(C52="Sold",-D52,0)))</f>
        <v/>
      </c>
      <c r="H52" s="16">
        <f>IF(AND(A52="",B52="",D52=""),"",IF(OR(A52="",B52="",C52="",D52=""),"Fill date, SKU, type and qty",IF(ISNA(MATCH(B52,ItemSku,0)),"SKU not on Items",IF(AND(D52&lt;0,C52&lt;&gt;"Adjust"),"Use a positive qty",""))))</f>
        <v/>
      </c>
    </row>
    <row r="53">
      <c r="A53" s="6" t="n">
        <v>46212</v>
      </c>
      <c r="B53" s="22" t="inlineStr">
        <is>
          <t>CNDL-SEA</t>
        </is>
      </c>
      <c r="C53" s="22" t="inlineStr">
        <is>
          <t>Sold</t>
        </is>
      </c>
      <c r="D53" s="29" t="n">
        <v>2</v>
      </c>
      <c r="E53" s="22" t="n"/>
      <c r="F53" s="22" t="inlineStr">
        <is>
          <t>Twice-weekly total from shop report</t>
        </is>
      </c>
      <c r="G53" s="26">
        <f>IF(OR(A53="",B53="",D53=""),0,IF(OR(C53="Received",C53="Returned",C53="Adjust"),D53,IF(C53="Sold",-D53,0)))</f>
        <v/>
      </c>
      <c r="H53" s="16">
        <f>IF(AND(A53="",B53="",D53=""),"",IF(OR(A53="",B53="",C53="",D53=""),"Fill date, SKU, type and qty",IF(ISNA(MATCH(B53,ItemSku,0)),"SKU not on Items",IF(AND(D53&lt;0,C53&lt;&gt;"Adjust"),"Use a positive qty",""))))</f>
        <v/>
      </c>
    </row>
    <row r="54">
      <c r="A54" s="6" t="n">
        <v>46212</v>
      </c>
      <c r="B54" s="22" t="inlineStr">
        <is>
          <t>CNDL-TRV</t>
        </is>
      </c>
      <c r="C54" s="22" t="inlineStr">
        <is>
          <t>Sold</t>
        </is>
      </c>
      <c r="D54" s="29" t="n">
        <v>7</v>
      </c>
      <c r="E54" s="22" t="n"/>
      <c r="F54" s="22" t="inlineStr">
        <is>
          <t>Twice-weekly total from shop report</t>
        </is>
      </c>
      <c r="G54" s="26">
        <f>IF(OR(A54="",B54="",D54=""),0,IF(OR(C54="Received",C54="Returned",C54="Adjust"),D54,IF(C54="Sold",-D54,0)))</f>
        <v/>
      </c>
      <c r="H54" s="16">
        <f>IF(AND(A54="",B54="",D54=""),"",IF(OR(A54="",B54="",C54="",D54=""),"Fill date, SKU, type and qty",IF(ISNA(MATCH(B54,ItemSku,0)),"SKU not on Items",IF(AND(D54&lt;0,C54&lt;&gt;"Adjust"),"Use a positive qty",""))))</f>
        <v/>
      </c>
    </row>
    <row r="55">
      <c r="A55" s="6" t="n">
        <v>46212</v>
      </c>
      <c r="B55" s="22" t="inlineStr">
        <is>
          <t>JAR-200</t>
        </is>
      </c>
      <c r="C55" s="22" t="inlineStr">
        <is>
          <t>Sold</t>
        </is>
      </c>
      <c r="D55" s="29" t="n">
        <v>6</v>
      </c>
      <c r="E55" s="22" t="n"/>
      <c r="F55" s="22" t="inlineStr">
        <is>
          <t>Twice-weekly total from shop report</t>
        </is>
      </c>
      <c r="G55" s="26">
        <f>IF(OR(A55="",B55="",D55=""),0,IF(OR(C55="Received",C55="Returned",C55="Adjust"),D55,IF(C55="Sold",-D55,0)))</f>
        <v/>
      </c>
      <c r="H55" s="16">
        <f>IF(AND(A55="",B55="",D55=""),"",IF(OR(A55="",B55="",C55="",D55=""),"Fill date, SKU, type and qty",IF(ISNA(MATCH(B55,ItemSku,0)),"SKU not on Items",IF(AND(D55&lt;0,C55&lt;&gt;"Adjust"),"Use a positive qty",""))))</f>
        <v/>
      </c>
    </row>
    <row r="56">
      <c r="A56" s="6" t="n">
        <v>46212</v>
      </c>
      <c r="B56" s="22" t="inlineStr">
        <is>
          <t>MAIL-SM</t>
        </is>
      </c>
      <c r="C56" s="22" t="inlineStr">
        <is>
          <t>Sold</t>
        </is>
      </c>
      <c r="D56" s="29" t="n">
        <v>19</v>
      </c>
      <c r="E56" s="22" t="n"/>
      <c r="F56" s="22" t="inlineStr">
        <is>
          <t>Twice-weekly total from shop report</t>
        </is>
      </c>
      <c r="G56" s="26">
        <f>IF(OR(A56="",B56="",D56=""),0,IF(OR(C56="Received",C56="Returned",C56="Adjust"),D56,IF(C56="Sold",-D56,0)))</f>
        <v/>
      </c>
      <c r="H56" s="16">
        <f>IF(AND(A56="",B56="",D56=""),"",IF(OR(A56="",B56="",C56="",D56=""),"Fill date, SKU, type and qty",IF(ISNA(MATCH(B56,ItemSku,0)),"SKU not on Items",IF(AND(D56&lt;0,C56&lt;&gt;"Adjust"),"Use a positive qty",""))))</f>
        <v/>
      </c>
    </row>
    <row r="57">
      <c r="A57" s="6" t="n">
        <v>46212</v>
      </c>
      <c r="B57" s="22" t="inlineStr">
        <is>
          <t>SET-TRIO</t>
        </is>
      </c>
      <c r="C57" s="22" t="inlineStr">
        <is>
          <t>Sold</t>
        </is>
      </c>
      <c r="D57" s="29" t="n">
        <v>2</v>
      </c>
      <c r="E57" s="22" t="n"/>
      <c r="F57" s="22" t="inlineStr">
        <is>
          <t>Twice-weekly total from shop report</t>
        </is>
      </c>
      <c r="G57" s="26">
        <f>IF(OR(A57="",B57="",D57=""),0,IF(OR(C57="Received",C57="Returned",C57="Adjust"),D57,IF(C57="Sold",-D57,0)))</f>
        <v/>
      </c>
      <c r="H57" s="16">
        <f>IF(AND(A57="",B57="",D57=""),"",IF(OR(A57="",B57="",C57="",D57=""),"Fill date, SKU, type and qty",IF(ISNA(MATCH(B57,ItemSku,0)),"SKU not on Items",IF(AND(D57&lt;0,C57&lt;&gt;"Adjust"),"Use a positive qty",""))))</f>
        <v/>
      </c>
    </row>
    <row r="58">
      <c r="A58" s="6" t="n">
        <v>46212</v>
      </c>
      <c r="B58" s="22" t="inlineStr">
        <is>
          <t>SOAP-CHR</t>
        </is>
      </c>
      <c r="C58" s="22" t="inlineStr">
        <is>
          <t>Sold</t>
        </is>
      </c>
      <c r="D58" s="29" t="n">
        <v>5</v>
      </c>
      <c r="E58" s="22" t="n"/>
      <c r="F58" s="22" t="inlineStr">
        <is>
          <t>Twice-weekly total from shop report</t>
        </is>
      </c>
      <c r="G58" s="26">
        <f>IF(OR(A58="",B58="",D58=""),0,IF(OR(C58="Received",C58="Returned",C58="Adjust"),D58,IF(C58="Sold",-D58,0)))</f>
        <v/>
      </c>
      <c r="H58" s="16">
        <f>IF(AND(A58="",B58="",D58=""),"",IF(OR(A58="",B58="",C58="",D58=""),"Fill date, SKU, type and qty",IF(ISNA(MATCH(B58,ItemSku,0)),"SKU not on Items",IF(AND(D58&lt;0,C58&lt;&gt;"Adjust"),"Use a positive qty",""))))</f>
        <v/>
      </c>
    </row>
    <row r="59">
      <c r="A59" s="6" t="n">
        <v>46212</v>
      </c>
      <c r="B59" s="22" t="inlineStr">
        <is>
          <t>SOAP-CIT</t>
        </is>
      </c>
      <c r="C59" s="22" t="inlineStr">
        <is>
          <t>Sold</t>
        </is>
      </c>
      <c r="D59" s="29" t="n">
        <v>6</v>
      </c>
      <c r="E59" s="22" t="n"/>
      <c r="F59" s="22" t="inlineStr">
        <is>
          <t>Twice-weekly total from shop report</t>
        </is>
      </c>
      <c r="G59" s="26">
        <f>IF(OR(A59="",B59="",D59=""),0,IF(OR(C59="Received",C59="Returned",C59="Adjust"),D59,IF(C59="Sold",-D59,0)))</f>
        <v/>
      </c>
      <c r="H59" s="16">
        <f>IF(AND(A59="",B59="",D59=""),"",IF(OR(A59="",B59="",C59="",D59=""),"Fill date, SKU, type and qty",IF(ISNA(MATCH(B59,ItemSku,0)),"SKU not on Items",IF(AND(D59&lt;0,C59&lt;&gt;"Adjust"),"Use a positive qty",""))))</f>
        <v/>
      </c>
    </row>
    <row r="60">
      <c r="A60" s="6" t="n">
        <v>46212</v>
      </c>
      <c r="B60" s="22" t="inlineStr">
        <is>
          <t>SOAP-LAV</t>
        </is>
      </c>
      <c r="C60" s="22" t="inlineStr">
        <is>
          <t>Sold</t>
        </is>
      </c>
      <c r="D60" s="29" t="n">
        <v>8</v>
      </c>
      <c r="E60" s="22" t="n"/>
      <c r="F60" s="22" t="inlineStr">
        <is>
          <t>Twice-weekly total from shop report</t>
        </is>
      </c>
      <c r="G60" s="26">
        <f>IF(OR(A60="",B60="",D60=""),0,IF(OR(C60="Received",C60="Returned",C60="Adjust"),D60,IF(C60="Sold",-D60,0)))</f>
        <v/>
      </c>
      <c r="H60" s="16">
        <f>IF(AND(A60="",B60="",D60=""),"",IF(OR(A60="",B60="",C60="",D60=""),"Fill date, SKU, type and qty",IF(ISNA(MATCH(B60,ItemSku,0)),"SKU not on Items",IF(AND(D60&lt;0,C60&lt;&gt;"Adjust"),"Use a positive qty",""))))</f>
        <v/>
      </c>
    </row>
    <row r="61">
      <c r="A61" s="6" t="n">
        <v>46212</v>
      </c>
      <c r="B61" s="22" t="inlineStr">
        <is>
          <t>SOAP-OAT</t>
        </is>
      </c>
      <c r="C61" s="22" t="inlineStr">
        <is>
          <t>Sold</t>
        </is>
      </c>
      <c r="D61" s="29" t="n">
        <v>6</v>
      </c>
      <c r="E61" s="22" t="n"/>
      <c r="F61" s="22" t="inlineStr">
        <is>
          <t>Twice-weekly total from shop report</t>
        </is>
      </c>
      <c r="G61" s="26">
        <f>IF(OR(A61="",B61="",D61=""),0,IF(OR(C61="Received",C61="Returned",C61="Adjust"),D61,IF(C61="Sold",-D61,0)))</f>
        <v/>
      </c>
      <c r="H61" s="16">
        <f>IF(AND(A61="",B61="",D61=""),"",IF(OR(A61="",B61="",C61="",D61=""),"Fill date, SKU, type and qty",IF(ISNA(MATCH(B61,ItemSku,0)),"SKU not on Items",IF(AND(D61&lt;0,C61&lt;&gt;"Adjust"),"Use a positive qty",""))))</f>
        <v/>
      </c>
    </row>
    <row r="62">
      <c r="A62" s="6" t="n">
        <v>46212</v>
      </c>
      <c r="B62" s="22" t="inlineStr">
        <is>
          <t>TIN-TRV</t>
        </is>
      </c>
      <c r="C62" s="22" t="inlineStr">
        <is>
          <t>Sold</t>
        </is>
      </c>
      <c r="D62" s="29" t="n">
        <v>11</v>
      </c>
      <c r="E62" s="22" t="n"/>
      <c r="F62" s="22" t="inlineStr">
        <is>
          <t>Twice-weekly total from shop report</t>
        </is>
      </c>
      <c r="G62" s="26">
        <f>IF(OR(A62="",B62="",D62=""),0,IF(OR(C62="Received",C62="Returned",C62="Adjust"),D62,IF(C62="Sold",-D62,0)))</f>
        <v/>
      </c>
      <c r="H62" s="16">
        <f>IF(AND(A62="",B62="",D62=""),"",IF(OR(A62="",B62="",C62="",D62=""),"Fill date, SKU, type and qty",IF(ISNA(MATCH(B62,ItemSku,0)),"SKU not on Items",IF(AND(D62&lt;0,C62&lt;&gt;"Adjust"),"Use a positive qty",""))))</f>
        <v/>
      </c>
    </row>
    <row r="63">
      <c r="A63" s="6" t="n">
        <v>46216</v>
      </c>
      <c r="B63" s="22" t="inlineStr">
        <is>
          <t>BALM-LIP</t>
        </is>
      </c>
      <c r="C63" s="22" t="inlineStr">
        <is>
          <t>Sold</t>
        </is>
      </c>
      <c r="D63" s="29" t="n">
        <v>22</v>
      </c>
      <c r="E63" s="22" t="n"/>
      <c r="F63" s="22" t="inlineStr">
        <is>
          <t>Twice-weekly total from shop report</t>
        </is>
      </c>
      <c r="G63" s="26">
        <f>IF(OR(A63="",B63="",D63=""),0,IF(OR(C63="Received",C63="Returned",C63="Adjust"),D63,IF(C63="Sold",-D63,0)))</f>
        <v/>
      </c>
      <c r="H63" s="16">
        <f>IF(AND(A63="",B63="",D63=""),"",IF(OR(A63="",B63="",C63="",D63=""),"Fill date, SKU, type and qty",IF(ISNA(MATCH(B63,ItemSku,0)),"SKU not on Items",IF(AND(D63&lt;0,C63&lt;&gt;"Adjust"),"Use a positive qty",""))))</f>
        <v/>
      </c>
    </row>
    <row r="64">
      <c r="A64" s="6" t="n">
        <v>46216</v>
      </c>
      <c r="B64" s="22" t="inlineStr">
        <is>
          <t>BOX-GIFT</t>
        </is>
      </c>
      <c r="C64" s="22" t="inlineStr">
        <is>
          <t>Sold</t>
        </is>
      </c>
      <c r="D64" s="29" t="n">
        <v>7</v>
      </c>
      <c r="E64" s="22" t="n"/>
      <c r="F64" s="22" t="inlineStr">
        <is>
          <t>Twice-weekly total from shop report</t>
        </is>
      </c>
      <c r="G64" s="26">
        <f>IF(OR(A64="",B64="",D64=""),0,IF(OR(C64="Received",C64="Returned",C64="Adjust"),D64,IF(C64="Sold",-D64,0)))</f>
        <v/>
      </c>
      <c r="H64" s="16">
        <f>IF(AND(A64="",B64="",D64=""),"",IF(OR(A64="",B64="",C64="",D64=""),"Fill date, SKU, type and qty",IF(ISNA(MATCH(B64,ItemSku,0)),"SKU not on Items",IF(AND(D64&lt;0,C64&lt;&gt;"Adjust"),"Use a positive qty",""))))</f>
        <v/>
      </c>
    </row>
    <row r="65">
      <c r="A65" s="6" t="n">
        <v>46216</v>
      </c>
      <c r="B65" s="22" t="inlineStr">
        <is>
          <t>CNDL-FIG</t>
        </is>
      </c>
      <c r="C65" s="22" t="inlineStr">
        <is>
          <t>Sold</t>
        </is>
      </c>
      <c r="D65" s="29" t="n">
        <v>5</v>
      </c>
      <c r="E65" s="22" t="n"/>
      <c r="F65" s="22" t="inlineStr">
        <is>
          <t>Twice-weekly total from shop report</t>
        </is>
      </c>
      <c r="G65" s="26">
        <f>IF(OR(A65="",B65="",D65=""),0,IF(OR(C65="Received",C65="Returned",C65="Adjust"),D65,IF(C65="Sold",-D65,0)))</f>
        <v/>
      </c>
      <c r="H65" s="16">
        <f>IF(AND(A65="",B65="",D65=""),"",IF(OR(A65="",B65="",C65="",D65=""),"Fill date, SKU, type and qty",IF(ISNA(MATCH(B65,ItemSku,0)),"SKU not on Items",IF(AND(D65&lt;0,C65&lt;&gt;"Adjust"),"Use a positive qty",""))))</f>
        <v/>
      </c>
    </row>
    <row r="66">
      <c r="A66" s="6" t="n">
        <v>46216</v>
      </c>
      <c r="B66" s="22" t="inlineStr">
        <is>
          <t>CNDL-PIN</t>
        </is>
      </c>
      <c r="C66" s="22" t="inlineStr">
        <is>
          <t>Sold</t>
        </is>
      </c>
      <c r="D66" s="29" t="n">
        <v>2</v>
      </c>
      <c r="E66" s="22" t="n"/>
      <c r="F66" s="22" t="inlineStr">
        <is>
          <t>Twice-weekly total from shop report</t>
        </is>
      </c>
      <c r="G66" s="26">
        <f>IF(OR(A66="",B66="",D66=""),0,IF(OR(C66="Received",C66="Returned",C66="Adjust"),D66,IF(C66="Sold",-D66,0)))</f>
        <v/>
      </c>
      <c r="H66" s="16">
        <f>IF(AND(A66="",B66="",D66=""),"",IF(OR(A66="",B66="",C66="",D66=""),"Fill date, SKU, type and qty",IF(ISNA(MATCH(B66,ItemSku,0)),"SKU not on Items",IF(AND(D66&lt;0,C66&lt;&gt;"Adjust"),"Use a positive qty",""))))</f>
        <v/>
      </c>
    </row>
    <row r="67">
      <c r="A67" s="6" t="n">
        <v>46216</v>
      </c>
      <c r="B67" s="22" t="inlineStr">
        <is>
          <t>CNDL-SEA</t>
        </is>
      </c>
      <c r="C67" s="22" t="inlineStr">
        <is>
          <t>Sold</t>
        </is>
      </c>
      <c r="D67" s="29" t="n">
        <v>4</v>
      </c>
      <c r="E67" s="22" t="n"/>
      <c r="F67" s="22" t="inlineStr">
        <is>
          <t>Twice-weekly total from shop report</t>
        </is>
      </c>
      <c r="G67" s="26">
        <f>IF(OR(A67="",B67="",D67=""),0,IF(OR(C67="Received",C67="Returned",C67="Adjust"),D67,IF(C67="Sold",-D67,0)))</f>
        <v/>
      </c>
      <c r="H67" s="16">
        <f>IF(AND(A67="",B67="",D67=""),"",IF(OR(A67="",B67="",C67="",D67=""),"Fill date, SKU, type and qty",IF(ISNA(MATCH(B67,ItemSku,0)),"SKU not on Items",IF(AND(D67&lt;0,C67&lt;&gt;"Adjust"),"Use a positive qty",""))))</f>
        <v/>
      </c>
    </row>
    <row r="68">
      <c r="A68" s="6" t="n">
        <v>46216</v>
      </c>
      <c r="B68" s="22" t="inlineStr">
        <is>
          <t>CNDL-TRV</t>
        </is>
      </c>
      <c r="C68" s="22" t="inlineStr">
        <is>
          <t>Sold</t>
        </is>
      </c>
      <c r="D68" s="29" t="n">
        <v>9</v>
      </c>
      <c r="E68" s="22" t="n"/>
      <c r="F68" s="22" t="inlineStr">
        <is>
          <t>Twice-weekly total from shop report</t>
        </is>
      </c>
      <c r="G68" s="26">
        <f>IF(OR(A68="",B68="",D68=""),0,IF(OR(C68="Received",C68="Returned",C68="Adjust"),D68,IF(C68="Sold",-D68,0)))</f>
        <v/>
      </c>
      <c r="H68" s="16">
        <f>IF(AND(A68="",B68="",D68=""),"",IF(OR(A68="",B68="",C68="",D68=""),"Fill date, SKU, type and qty",IF(ISNA(MATCH(B68,ItemSku,0)),"SKU not on Items",IF(AND(D68&lt;0,C68&lt;&gt;"Adjust"),"Use a positive qty",""))))</f>
        <v/>
      </c>
    </row>
    <row r="69">
      <c r="A69" s="6" t="n">
        <v>46216</v>
      </c>
      <c r="B69" s="22" t="inlineStr">
        <is>
          <t>JAR-200</t>
        </is>
      </c>
      <c r="C69" s="22" t="inlineStr">
        <is>
          <t>Sold</t>
        </is>
      </c>
      <c r="D69" s="29" t="n">
        <v>11</v>
      </c>
      <c r="E69" s="22" t="n"/>
      <c r="F69" s="22" t="inlineStr">
        <is>
          <t>Twice-weekly total from shop report</t>
        </is>
      </c>
      <c r="G69" s="26">
        <f>IF(OR(A69="",B69="",D69=""),0,IF(OR(C69="Received",C69="Returned",C69="Adjust"),D69,IF(C69="Sold",-D69,0)))</f>
        <v/>
      </c>
      <c r="H69" s="16">
        <f>IF(AND(A69="",B69="",D69=""),"",IF(OR(A69="",B69="",C69="",D69=""),"Fill date, SKU, type and qty",IF(ISNA(MATCH(B69,ItemSku,0)),"SKU not on Items",IF(AND(D69&lt;0,C69&lt;&gt;"Adjust"),"Use a positive qty",""))))</f>
        <v/>
      </c>
    </row>
    <row r="70">
      <c r="A70" s="6" t="n">
        <v>46216</v>
      </c>
      <c r="B70" s="22" t="inlineStr">
        <is>
          <t>MAIL-SM</t>
        </is>
      </c>
      <c r="C70" s="22" t="inlineStr">
        <is>
          <t>Sold</t>
        </is>
      </c>
      <c r="D70" s="29" t="n">
        <v>20</v>
      </c>
      <c r="E70" s="22" t="n"/>
      <c r="F70" s="22" t="inlineStr">
        <is>
          <t>Twice-weekly total from shop report</t>
        </is>
      </c>
      <c r="G70" s="26">
        <f>IF(OR(A70="",B70="",D70=""),0,IF(OR(C70="Received",C70="Returned",C70="Adjust"),D70,IF(C70="Sold",-D70,0)))</f>
        <v/>
      </c>
      <c r="H70" s="16">
        <f>IF(AND(A70="",B70="",D70=""),"",IF(OR(A70="",B70="",C70="",D70=""),"Fill date, SKU, type and qty",IF(ISNA(MATCH(B70,ItemSku,0)),"SKU not on Items",IF(AND(D70&lt;0,C70&lt;&gt;"Adjust"),"Use a positive qty",""))))</f>
        <v/>
      </c>
    </row>
    <row r="71">
      <c r="A71" s="6" t="n">
        <v>46216</v>
      </c>
      <c r="B71" s="22" t="inlineStr">
        <is>
          <t>SET-TRIO</t>
        </is>
      </c>
      <c r="C71" s="22" t="inlineStr">
        <is>
          <t>Sold</t>
        </is>
      </c>
      <c r="D71" s="29" t="n">
        <v>2</v>
      </c>
      <c r="E71" s="22" t="n"/>
      <c r="F71" s="22" t="inlineStr">
        <is>
          <t>Twice-weekly total from shop report</t>
        </is>
      </c>
      <c r="G71" s="26">
        <f>IF(OR(A71="",B71="",D71=""),0,IF(OR(C71="Received",C71="Returned",C71="Adjust"),D71,IF(C71="Sold",-D71,0)))</f>
        <v/>
      </c>
      <c r="H71" s="16">
        <f>IF(AND(A71="",B71="",D71=""),"",IF(OR(A71="",B71="",C71="",D71=""),"Fill date, SKU, type and qty",IF(ISNA(MATCH(B71,ItemSku,0)),"SKU not on Items",IF(AND(D71&lt;0,C71&lt;&gt;"Adjust"),"Use a positive qty",""))))</f>
        <v/>
      </c>
    </row>
    <row r="72">
      <c r="A72" s="6" t="n">
        <v>46216</v>
      </c>
      <c r="B72" s="22" t="inlineStr">
        <is>
          <t>SOAP-CHR</t>
        </is>
      </c>
      <c r="C72" s="22" t="inlineStr">
        <is>
          <t>Sold</t>
        </is>
      </c>
      <c r="D72" s="29" t="n">
        <v>6</v>
      </c>
      <c r="E72" s="22" t="n"/>
      <c r="F72" s="22" t="inlineStr">
        <is>
          <t>Twice-weekly total from shop report</t>
        </is>
      </c>
      <c r="G72" s="26">
        <f>IF(OR(A72="",B72="",D72=""),0,IF(OR(C72="Received",C72="Returned",C72="Adjust"),D72,IF(C72="Sold",-D72,0)))</f>
        <v/>
      </c>
      <c r="H72" s="16">
        <f>IF(AND(A72="",B72="",D72=""),"",IF(OR(A72="",B72="",C72="",D72=""),"Fill date, SKU, type and qty",IF(ISNA(MATCH(B72,ItemSku,0)),"SKU not on Items",IF(AND(D72&lt;0,C72&lt;&gt;"Adjust"),"Use a positive qty",""))))</f>
        <v/>
      </c>
    </row>
    <row r="73">
      <c r="A73" s="6" t="n">
        <v>46216</v>
      </c>
      <c r="B73" s="22" t="inlineStr">
        <is>
          <t>SOAP-CIT</t>
        </is>
      </c>
      <c r="C73" s="22" t="inlineStr">
        <is>
          <t>Sold</t>
        </is>
      </c>
      <c r="D73" s="29" t="n">
        <v>10</v>
      </c>
      <c r="E73" s="22" t="n"/>
      <c r="F73" s="22" t="inlineStr">
        <is>
          <t>Twice-weekly total from shop report</t>
        </is>
      </c>
      <c r="G73" s="26">
        <f>IF(OR(A73="",B73="",D73=""),0,IF(OR(C73="Received",C73="Returned",C73="Adjust"),D73,IF(C73="Sold",-D73,0)))</f>
        <v/>
      </c>
      <c r="H73" s="16">
        <f>IF(AND(A73="",B73="",D73=""),"",IF(OR(A73="",B73="",C73="",D73=""),"Fill date, SKU, type and qty",IF(ISNA(MATCH(B73,ItemSku,0)),"SKU not on Items",IF(AND(D73&lt;0,C73&lt;&gt;"Adjust"),"Use a positive qty",""))))</f>
        <v/>
      </c>
    </row>
    <row r="74">
      <c r="A74" s="6" t="n">
        <v>46216</v>
      </c>
      <c r="B74" s="22" t="inlineStr">
        <is>
          <t>SOAP-LAV</t>
        </is>
      </c>
      <c r="C74" s="22" t="inlineStr">
        <is>
          <t>Sold</t>
        </is>
      </c>
      <c r="D74" s="29" t="n">
        <v>8</v>
      </c>
      <c r="E74" s="22" t="n"/>
      <c r="F74" s="22" t="inlineStr">
        <is>
          <t>Twice-weekly total from shop report</t>
        </is>
      </c>
      <c r="G74" s="26">
        <f>IF(OR(A74="",B74="",D74=""),0,IF(OR(C74="Received",C74="Returned",C74="Adjust"),D74,IF(C74="Sold",-D74,0)))</f>
        <v/>
      </c>
      <c r="H74" s="16">
        <f>IF(AND(A74="",B74="",D74=""),"",IF(OR(A74="",B74="",C74="",D74=""),"Fill date, SKU, type and qty",IF(ISNA(MATCH(B74,ItemSku,0)),"SKU not on Items",IF(AND(D74&lt;0,C74&lt;&gt;"Adjust"),"Use a positive qty",""))))</f>
        <v/>
      </c>
    </row>
    <row r="75">
      <c r="A75" s="6" t="n">
        <v>46216</v>
      </c>
      <c r="B75" s="22" t="inlineStr">
        <is>
          <t>SOAP-OAT</t>
        </is>
      </c>
      <c r="C75" s="22" t="inlineStr">
        <is>
          <t>Sold</t>
        </is>
      </c>
      <c r="D75" s="29" t="n">
        <v>9</v>
      </c>
      <c r="E75" s="22" t="n"/>
      <c r="F75" s="22" t="inlineStr">
        <is>
          <t>Twice-weekly total from shop report</t>
        </is>
      </c>
      <c r="G75" s="26">
        <f>IF(OR(A75="",B75="",D75=""),0,IF(OR(C75="Received",C75="Returned",C75="Adjust"),D75,IF(C75="Sold",-D75,0)))</f>
        <v/>
      </c>
      <c r="H75" s="16">
        <f>IF(AND(A75="",B75="",D75=""),"",IF(OR(A75="",B75="",C75="",D75=""),"Fill date, SKU, type and qty",IF(ISNA(MATCH(B75,ItemSku,0)),"SKU not on Items",IF(AND(D75&lt;0,C75&lt;&gt;"Adjust"),"Use a positive qty",""))))</f>
        <v/>
      </c>
    </row>
    <row r="76">
      <c r="A76" s="6" t="n">
        <v>46216</v>
      </c>
      <c r="B76" s="22" t="inlineStr">
        <is>
          <t>TIN-TRV</t>
        </is>
      </c>
      <c r="C76" s="22" t="inlineStr">
        <is>
          <t>Sold</t>
        </is>
      </c>
      <c r="D76" s="29" t="n">
        <v>7</v>
      </c>
      <c r="E76" s="22" t="n"/>
      <c r="F76" s="22" t="inlineStr">
        <is>
          <t>Twice-weekly total from shop report</t>
        </is>
      </c>
      <c r="G76" s="26">
        <f>IF(OR(A76="",B76="",D76=""),0,IF(OR(C76="Received",C76="Returned",C76="Adjust"),D76,IF(C76="Sold",-D76,0)))</f>
        <v/>
      </c>
      <c r="H76" s="16">
        <f>IF(AND(A76="",B76="",D76=""),"",IF(OR(A76="",B76="",C76="",D76=""),"Fill date, SKU, type and qty",IF(ISNA(MATCH(B76,ItemSku,0)),"SKU not on Items",IF(AND(D76&lt;0,C76&lt;&gt;"Adjust"),"Use a positive qty",""))))</f>
        <v/>
      </c>
    </row>
    <row r="77">
      <c r="A77" s="6" t="n">
        <v>46219</v>
      </c>
      <c r="B77" s="22" t="inlineStr">
        <is>
          <t>BALM-LIP</t>
        </is>
      </c>
      <c r="C77" s="22" t="inlineStr">
        <is>
          <t>Sold</t>
        </is>
      </c>
      <c r="D77" s="29" t="n">
        <v>19</v>
      </c>
      <c r="E77" s="22" t="n"/>
      <c r="F77" s="22" t="inlineStr">
        <is>
          <t>Twice-weekly total from shop report</t>
        </is>
      </c>
      <c r="G77" s="26">
        <f>IF(OR(A77="",B77="",D77=""),0,IF(OR(C77="Received",C77="Returned",C77="Adjust"),D77,IF(C77="Sold",-D77,0)))</f>
        <v/>
      </c>
      <c r="H77" s="16">
        <f>IF(AND(A77="",B77="",D77=""),"",IF(OR(A77="",B77="",C77="",D77=""),"Fill date, SKU, type and qty",IF(ISNA(MATCH(B77,ItemSku,0)),"SKU not on Items",IF(AND(D77&lt;0,C77&lt;&gt;"Adjust"),"Use a positive qty",""))))</f>
        <v/>
      </c>
    </row>
    <row r="78">
      <c r="A78" s="6" t="n">
        <v>46219</v>
      </c>
      <c r="B78" s="22" t="inlineStr">
        <is>
          <t>BOX-GIFT</t>
        </is>
      </c>
      <c r="C78" s="22" t="inlineStr">
        <is>
          <t>Sold</t>
        </is>
      </c>
      <c r="D78" s="29" t="n">
        <v>3</v>
      </c>
      <c r="E78" s="22" t="n"/>
      <c r="F78" s="22" t="inlineStr">
        <is>
          <t>Twice-weekly total from shop report</t>
        </is>
      </c>
      <c r="G78" s="26">
        <f>IF(OR(A78="",B78="",D78=""),0,IF(OR(C78="Received",C78="Returned",C78="Adjust"),D78,IF(C78="Sold",-D78,0)))</f>
        <v/>
      </c>
      <c r="H78" s="16">
        <f>IF(AND(A78="",B78="",D78=""),"",IF(OR(A78="",B78="",C78="",D78=""),"Fill date, SKU, type and qty",IF(ISNA(MATCH(B78,ItemSku,0)),"SKU not on Items",IF(AND(D78&lt;0,C78&lt;&gt;"Adjust"),"Use a positive qty",""))))</f>
        <v/>
      </c>
    </row>
    <row r="79">
      <c r="A79" s="6" t="n">
        <v>46219</v>
      </c>
      <c r="B79" s="22" t="inlineStr">
        <is>
          <t>CNDL-FIG</t>
        </is>
      </c>
      <c r="C79" s="22" t="inlineStr">
        <is>
          <t>Sold</t>
        </is>
      </c>
      <c r="D79" s="29" t="n">
        <v>3</v>
      </c>
      <c r="E79" s="22" t="n"/>
      <c r="F79" s="22" t="inlineStr">
        <is>
          <t>Twice-weekly total from shop report</t>
        </is>
      </c>
      <c r="G79" s="26">
        <f>IF(OR(A79="",B79="",D79=""),0,IF(OR(C79="Received",C79="Returned",C79="Adjust"),D79,IF(C79="Sold",-D79,0)))</f>
        <v/>
      </c>
      <c r="H79" s="16">
        <f>IF(AND(A79="",B79="",D79=""),"",IF(OR(A79="",B79="",C79="",D79=""),"Fill date, SKU, type and qty",IF(ISNA(MATCH(B79,ItemSku,0)),"SKU not on Items",IF(AND(D79&lt;0,C79&lt;&gt;"Adjust"),"Use a positive qty",""))))</f>
        <v/>
      </c>
    </row>
    <row r="80">
      <c r="A80" s="6" t="n">
        <v>46219</v>
      </c>
      <c r="B80" s="22" t="inlineStr">
        <is>
          <t>CNDL-PIN</t>
        </is>
      </c>
      <c r="C80" s="22" t="inlineStr">
        <is>
          <t>Sold</t>
        </is>
      </c>
      <c r="D80" s="29" t="n">
        <v>1</v>
      </c>
      <c r="E80" s="22" t="n"/>
      <c r="F80" s="22" t="inlineStr">
        <is>
          <t>Twice-weekly total from shop report</t>
        </is>
      </c>
      <c r="G80" s="26">
        <f>IF(OR(A80="",B80="",D80=""),0,IF(OR(C80="Received",C80="Returned",C80="Adjust"),D80,IF(C80="Sold",-D80,0)))</f>
        <v/>
      </c>
      <c r="H80" s="16">
        <f>IF(AND(A80="",B80="",D80=""),"",IF(OR(A80="",B80="",C80="",D80=""),"Fill date, SKU, type and qty",IF(ISNA(MATCH(B80,ItemSku,0)),"SKU not on Items",IF(AND(D80&lt;0,C80&lt;&gt;"Adjust"),"Use a positive qty",""))))</f>
        <v/>
      </c>
    </row>
    <row r="81">
      <c r="A81" s="6" t="n">
        <v>46219</v>
      </c>
      <c r="B81" s="22" t="inlineStr">
        <is>
          <t>CNDL-SEA</t>
        </is>
      </c>
      <c r="C81" s="22" t="inlineStr">
        <is>
          <t>Sold</t>
        </is>
      </c>
      <c r="D81" s="29" t="n">
        <v>7</v>
      </c>
      <c r="E81" s="22" t="n"/>
      <c r="F81" s="22" t="inlineStr">
        <is>
          <t>Twice-weekly total from shop report</t>
        </is>
      </c>
      <c r="G81" s="26">
        <f>IF(OR(A81="",B81="",D81=""),0,IF(OR(C81="Received",C81="Returned",C81="Adjust"),D81,IF(C81="Sold",-D81,0)))</f>
        <v/>
      </c>
      <c r="H81" s="16">
        <f>IF(AND(A81="",B81="",D81=""),"",IF(OR(A81="",B81="",C81="",D81=""),"Fill date, SKU, type and qty",IF(ISNA(MATCH(B81,ItemSku,0)),"SKU not on Items",IF(AND(D81&lt;0,C81&lt;&gt;"Adjust"),"Use a positive qty",""))))</f>
        <v/>
      </c>
    </row>
    <row r="82">
      <c r="A82" s="6" t="n">
        <v>46219</v>
      </c>
      <c r="B82" s="22" t="inlineStr">
        <is>
          <t>CNDL-TRV</t>
        </is>
      </c>
      <c r="C82" s="22" t="inlineStr">
        <is>
          <t>Sold</t>
        </is>
      </c>
      <c r="D82" s="29" t="n">
        <v>4</v>
      </c>
      <c r="E82" s="22" t="n"/>
      <c r="F82" s="22" t="inlineStr">
        <is>
          <t>Twice-weekly total from shop report</t>
        </is>
      </c>
      <c r="G82" s="26">
        <f>IF(OR(A82="",B82="",D82=""),0,IF(OR(C82="Received",C82="Returned",C82="Adjust"),D82,IF(C82="Sold",-D82,0)))</f>
        <v/>
      </c>
      <c r="H82" s="16">
        <f>IF(AND(A82="",B82="",D82=""),"",IF(OR(A82="",B82="",C82="",D82=""),"Fill date, SKU, type and qty",IF(ISNA(MATCH(B82,ItemSku,0)),"SKU not on Items",IF(AND(D82&lt;0,C82&lt;&gt;"Adjust"),"Use a positive qty",""))))</f>
        <v/>
      </c>
    </row>
    <row r="83">
      <c r="A83" s="6" t="n">
        <v>46219</v>
      </c>
      <c r="B83" s="22" t="inlineStr">
        <is>
          <t>JAR-200</t>
        </is>
      </c>
      <c r="C83" s="22" t="inlineStr">
        <is>
          <t>Sold</t>
        </is>
      </c>
      <c r="D83" s="29" t="n">
        <v>8</v>
      </c>
      <c r="E83" s="22" t="n"/>
      <c r="F83" s="22" t="inlineStr">
        <is>
          <t>Twice-weekly total from shop report</t>
        </is>
      </c>
      <c r="G83" s="26">
        <f>IF(OR(A83="",B83="",D83=""),0,IF(OR(C83="Received",C83="Returned",C83="Adjust"),D83,IF(C83="Sold",-D83,0)))</f>
        <v/>
      </c>
      <c r="H83" s="16">
        <f>IF(AND(A83="",B83="",D83=""),"",IF(OR(A83="",B83="",C83="",D83=""),"Fill date, SKU, type and qty",IF(ISNA(MATCH(B83,ItemSku,0)),"SKU not on Items",IF(AND(D83&lt;0,C83&lt;&gt;"Adjust"),"Use a positive qty",""))))</f>
        <v/>
      </c>
    </row>
    <row r="84">
      <c r="A84" s="6" t="n">
        <v>46219</v>
      </c>
      <c r="B84" s="22" t="inlineStr">
        <is>
          <t>MAIL-SM</t>
        </is>
      </c>
      <c r="C84" s="22" t="inlineStr">
        <is>
          <t>Sold</t>
        </is>
      </c>
      <c r="D84" s="29" t="n">
        <v>15</v>
      </c>
      <c r="E84" s="22" t="n"/>
      <c r="F84" s="22" t="inlineStr">
        <is>
          <t>Twice-weekly total from shop report</t>
        </is>
      </c>
      <c r="G84" s="26">
        <f>IF(OR(A84="",B84="",D84=""),0,IF(OR(C84="Received",C84="Returned",C84="Adjust"),D84,IF(C84="Sold",-D84,0)))</f>
        <v/>
      </c>
      <c r="H84" s="16">
        <f>IF(AND(A84="",B84="",D84=""),"",IF(OR(A84="",B84="",C84="",D84=""),"Fill date, SKU, type and qty",IF(ISNA(MATCH(B84,ItemSku,0)),"SKU not on Items",IF(AND(D84&lt;0,C84&lt;&gt;"Adjust"),"Use a positive qty",""))))</f>
        <v/>
      </c>
    </row>
    <row r="85">
      <c r="A85" s="6" t="n">
        <v>46219</v>
      </c>
      <c r="B85" s="22" t="inlineStr">
        <is>
          <t>SET-TRIO</t>
        </is>
      </c>
      <c r="C85" s="22" t="inlineStr">
        <is>
          <t>Sold</t>
        </is>
      </c>
      <c r="D85" s="29" t="n">
        <v>4</v>
      </c>
      <c r="E85" s="22" t="n"/>
      <c r="F85" s="22" t="inlineStr">
        <is>
          <t>Twice-weekly total from shop report</t>
        </is>
      </c>
      <c r="G85" s="26">
        <f>IF(OR(A85="",B85="",D85=""),0,IF(OR(C85="Received",C85="Returned",C85="Adjust"),D85,IF(C85="Sold",-D85,0)))</f>
        <v/>
      </c>
      <c r="H85" s="16">
        <f>IF(AND(A85="",B85="",D85=""),"",IF(OR(A85="",B85="",C85="",D85=""),"Fill date, SKU, type and qty",IF(ISNA(MATCH(B85,ItemSku,0)),"SKU not on Items",IF(AND(D85&lt;0,C85&lt;&gt;"Adjust"),"Use a positive qty",""))))</f>
        <v/>
      </c>
    </row>
    <row r="86">
      <c r="A86" s="6" t="n">
        <v>46219</v>
      </c>
      <c r="B86" s="22" t="inlineStr">
        <is>
          <t>SOAP-CHR</t>
        </is>
      </c>
      <c r="C86" s="22" t="inlineStr">
        <is>
          <t>Sold</t>
        </is>
      </c>
      <c r="D86" s="29" t="n">
        <v>6</v>
      </c>
      <c r="E86" s="22" t="n"/>
      <c r="F86" s="22" t="inlineStr">
        <is>
          <t>Twice-weekly total from shop report</t>
        </is>
      </c>
      <c r="G86" s="26">
        <f>IF(OR(A86="",B86="",D86=""),0,IF(OR(C86="Received",C86="Returned",C86="Adjust"),D86,IF(C86="Sold",-D86,0)))</f>
        <v/>
      </c>
      <c r="H86" s="16">
        <f>IF(AND(A86="",B86="",D86=""),"",IF(OR(A86="",B86="",C86="",D86=""),"Fill date, SKU, type and qty",IF(ISNA(MATCH(B86,ItemSku,0)),"SKU not on Items",IF(AND(D86&lt;0,C86&lt;&gt;"Adjust"),"Use a positive qty",""))))</f>
        <v/>
      </c>
    </row>
    <row r="87">
      <c r="A87" s="6" t="n">
        <v>46219</v>
      </c>
      <c r="B87" s="22" t="inlineStr">
        <is>
          <t>SOAP-CIT</t>
        </is>
      </c>
      <c r="C87" s="22" t="inlineStr">
        <is>
          <t>Sold</t>
        </is>
      </c>
      <c r="D87" s="29" t="n">
        <v>7</v>
      </c>
      <c r="E87" s="22" t="n"/>
      <c r="F87" s="22" t="inlineStr">
        <is>
          <t>Twice-weekly total from shop report</t>
        </is>
      </c>
      <c r="G87" s="26">
        <f>IF(OR(A87="",B87="",D87=""),0,IF(OR(C87="Received",C87="Returned",C87="Adjust"),D87,IF(C87="Sold",-D87,0)))</f>
        <v/>
      </c>
      <c r="H87" s="16">
        <f>IF(AND(A87="",B87="",D87=""),"",IF(OR(A87="",B87="",C87="",D87=""),"Fill date, SKU, type and qty",IF(ISNA(MATCH(B87,ItemSku,0)),"SKU not on Items",IF(AND(D87&lt;0,C87&lt;&gt;"Adjust"),"Use a positive qty",""))))</f>
        <v/>
      </c>
    </row>
    <row r="88">
      <c r="A88" s="6" t="n">
        <v>46219</v>
      </c>
      <c r="B88" s="22" t="inlineStr">
        <is>
          <t>SOAP-LAV</t>
        </is>
      </c>
      <c r="C88" s="22" t="inlineStr">
        <is>
          <t>Sold</t>
        </is>
      </c>
      <c r="D88" s="29" t="n">
        <v>7</v>
      </c>
      <c r="E88" s="22" t="n"/>
      <c r="F88" s="22" t="inlineStr">
        <is>
          <t>Twice-weekly total from shop report</t>
        </is>
      </c>
      <c r="G88" s="26">
        <f>IF(OR(A88="",B88="",D88=""),0,IF(OR(C88="Received",C88="Returned",C88="Adjust"),D88,IF(C88="Sold",-D88,0)))</f>
        <v/>
      </c>
      <c r="H88" s="16">
        <f>IF(AND(A88="",B88="",D88=""),"",IF(OR(A88="",B88="",C88="",D88=""),"Fill date, SKU, type and qty",IF(ISNA(MATCH(B88,ItemSku,0)),"SKU not on Items",IF(AND(D88&lt;0,C88&lt;&gt;"Adjust"),"Use a positive qty",""))))</f>
        <v/>
      </c>
    </row>
    <row r="89">
      <c r="A89" s="6" t="n">
        <v>46219</v>
      </c>
      <c r="B89" s="22" t="inlineStr">
        <is>
          <t>SOAP-OAT</t>
        </is>
      </c>
      <c r="C89" s="22" t="inlineStr">
        <is>
          <t>Sold</t>
        </is>
      </c>
      <c r="D89" s="29" t="n">
        <v>5</v>
      </c>
      <c r="E89" s="22" t="n"/>
      <c r="F89" s="22" t="inlineStr">
        <is>
          <t>Twice-weekly total from shop report</t>
        </is>
      </c>
      <c r="G89" s="26">
        <f>IF(OR(A89="",B89="",D89=""),0,IF(OR(C89="Received",C89="Returned",C89="Adjust"),D89,IF(C89="Sold",-D89,0)))</f>
        <v/>
      </c>
      <c r="H89" s="16">
        <f>IF(AND(A89="",B89="",D89=""),"",IF(OR(A89="",B89="",C89="",D89=""),"Fill date, SKU, type and qty",IF(ISNA(MATCH(B89,ItemSku,0)),"SKU not on Items",IF(AND(D89&lt;0,C89&lt;&gt;"Adjust"),"Use a positive qty",""))))</f>
        <v/>
      </c>
    </row>
    <row r="90">
      <c r="A90" s="6" t="n">
        <v>46219</v>
      </c>
      <c r="B90" s="22" t="inlineStr">
        <is>
          <t>TIN-TRV</t>
        </is>
      </c>
      <c r="C90" s="22" t="inlineStr">
        <is>
          <t>Sold</t>
        </is>
      </c>
      <c r="D90" s="29" t="n">
        <v>7</v>
      </c>
      <c r="E90" s="22" t="n"/>
      <c r="F90" s="22" t="inlineStr">
        <is>
          <t>Twice-weekly total from shop report</t>
        </is>
      </c>
      <c r="G90" s="26">
        <f>IF(OR(A90="",B90="",D90=""),0,IF(OR(C90="Received",C90="Returned",C90="Adjust"),D90,IF(C90="Sold",-D90,0)))</f>
        <v/>
      </c>
      <c r="H90" s="16">
        <f>IF(AND(A90="",B90="",D90=""),"",IF(OR(A90="",B90="",C90="",D90=""),"Fill date, SKU, type and qty",IF(ISNA(MATCH(B90,ItemSku,0)),"SKU not on Items",IF(AND(D90&lt;0,C90&lt;&gt;"Adjust"),"Use a positive qty",""))))</f>
        <v/>
      </c>
    </row>
    <row r="91">
      <c r="A91" s="6" t="n">
        <v>46223</v>
      </c>
      <c r="B91" s="22" t="inlineStr">
        <is>
          <t>BALM-LIP</t>
        </is>
      </c>
      <c r="C91" s="22" t="inlineStr">
        <is>
          <t>Sold</t>
        </is>
      </c>
      <c r="D91" s="29" t="n">
        <v>19</v>
      </c>
      <c r="E91" s="22" t="n"/>
      <c r="F91" s="22" t="inlineStr">
        <is>
          <t>Twice-weekly total from shop report</t>
        </is>
      </c>
      <c r="G91" s="26">
        <f>IF(OR(A91="",B91="",D91=""),0,IF(OR(C91="Received",C91="Returned",C91="Adjust"),D91,IF(C91="Sold",-D91,0)))</f>
        <v/>
      </c>
      <c r="H91" s="16">
        <f>IF(AND(A91="",B91="",D91=""),"",IF(OR(A91="",B91="",C91="",D91=""),"Fill date, SKU, type and qty",IF(ISNA(MATCH(B91,ItemSku,0)),"SKU not on Items",IF(AND(D91&lt;0,C91&lt;&gt;"Adjust"),"Use a positive qty",""))))</f>
        <v/>
      </c>
    </row>
    <row r="92">
      <c r="A92" s="6" t="n">
        <v>46223</v>
      </c>
      <c r="B92" s="22" t="inlineStr">
        <is>
          <t>BOX-GIFT</t>
        </is>
      </c>
      <c r="C92" s="22" t="inlineStr">
        <is>
          <t>Sold</t>
        </is>
      </c>
      <c r="D92" s="29" t="n">
        <v>3</v>
      </c>
      <c r="E92" s="22" t="n"/>
      <c r="F92" s="22" t="inlineStr">
        <is>
          <t>Twice-weekly total from shop report</t>
        </is>
      </c>
      <c r="G92" s="26">
        <f>IF(OR(A92="",B92="",D92=""),0,IF(OR(C92="Received",C92="Returned",C92="Adjust"),D92,IF(C92="Sold",-D92,0)))</f>
        <v/>
      </c>
      <c r="H92" s="16">
        <f>IF(AND(A92="",B92="",D92=""),"",IF(OR(A92="",B92="",C92="",D92=""),"Fill date, SKU, type and qty",IF(ISNA(MATCH(B92,ItemSku,0)),"SKU not on Items",IF(AND(D92&lt;0,C92&lt;&gt;"Adjust"),"Use a positive qty",""))))</f>
        <v/>
      </c>
    </row>
    <row r="93">
      <c r="A93" s="6" t="n">
        <v>46223</v>
      </c>
      <c r="B93" s="22" t="inlineStr">
        <is>
          <t>CNDL-FIG</t>
        </is>
      </c>
      <c r="C93" s="22" t="inlineStr">
        <is>
          <t>Sold</t>
        </is>
      </c>
      <c r="D93" s="29" t="n">
        <v>4</v>
      </c>
      <c r="E93" s="22" t="n"/>
      <c r="F93" s="22" t="inlineStr">
        <is>
          <t>Twice-weekly total from shop report</t>
        </is>
      </c>
      <c r="G93" s="26">
        <f>IF(OR(A93="",B93="",D93=""),0,IF(OR(C93="Received",C93="Returned",C93="Adjust"),D93,IF(C93="Sold",-D93,0)))</f>
        <v/>
      </c>
      <c r="H93" s="16">
        <f>IF(AND(A93="",B93="",D93=""),"",IF(OR(A93="",B93="",C93="",D93=""),"Fill date, SKU, type and qty",IF(ISNA(MATCH(B93,ItemSku,0)),"SKU not on Items",IF(AND(D93&lt;0,C93&lt;&gt;"Adjust"),"Use a positive qty",""))))</f>
        <v/>
      </c>
    </row>
    <row r="94">
      <c r="A94" s="6" t="n">
        <v>46223</v>
      </c>
      <c r="B94" s="22" t="inlineStr">
        <is>
          <t>CNDL-PIN</t>
        </is>
      </c>
      <c r="C94" s="22" t="inlineStr">
        <is>
          <t>Sold</t>
        </is>
      </c>
      <c r="D94" s="29" t="n">
        <v>1</v>
      </c>
      <c r="E94" s="22" t="n"/>
      <c r="F94" s="22" t="inlineStr">
        <is>
          <t>Twice-weekly total from shop report</t>
        </is>
      </c>
      <c r="G94" s="26">
        <f>IF(OR(A94="",B94="",D94=""),0,IF(OR(C94="Received",C94="Returned",C94="Adjust"),D94,IF(C94="Sold",-D94,0)))</f>
        <v/>
      </c>
      <c r="H94" s="16">
        <f>IF(AND(A94="",B94="",D94=""),"",IF(OR(A94="",B94="",C94="",D94=""),"Fill date, SKU, type and qty",IF(ISNA(MATCH(B94,ItemSku,0)),"SKU not on Items",IF(AND(D94&lt;0,C94&lt;&gt;"Adjust"),"Use a positive qty",""))))</f>
        <v/>
      </c>
    </row>
    <row r="95">
      <c r="A95" s="6" t="n">
        <v>46223</v>
      </c>
      <c r="B95" s="22" t="inlineStr">
        <is>
          <t>CNDL-SEA</t>
        </is>
      </c>
      <c r="C95" s="22" t="inlineStr">
        <is>
          <t>Sold</t>
        </is>
      </c>
      <c r="D95" s="29" t="n">
        <v>9</v>
      </c>
      <c r="E95" s="22" t="n"/>
      <c r="F95" s="22" t="inlineStr">
        <is>
          <t>Twice-weekly total from shop report</t>
        </is>
      </c>
      <c r="G95" s="26">
        <f>IF(OR(A95="",B95="",D95=""),0,IF(OR(C95="Received",C95="Returned",C95="Adjust"),D95,IF(C95="Sold",-D95,0)))</f>
        <v/>
      </c>
      <c r="H95" s="16">
        <f>IF(AND(A95="",B95="",D95=""),"",IF(OR(A95="",B95="",C95="",D95=""),"Fill date, SKU, type and qty",IF(ISNA(MATCH(B95,ItemSku,0)),"SKU not on Items",IF(AND(D95&lt;0,C95&lt;&gt;"Adjust"),"Use a positive qty",""))))</f>
        <v/>
      </c>
    </row>
    <row r="96">
      <c r="A96" s="6" t="n">
        <v>46223</v>
      </c>
      <c r="B96" s="22" t="inlineStr">
        <is>
          <t>CNDL-TRV</t>
        </is>
      </c>
      <c r="C96" s="22" t="inlineStr">
        <is>
          <t>Sold</t>
        </is>
      </c>
      <c r="D96" s="29" t="n">
        <v>9</v>
      </c>
      <c r="E96" s="22" t="n"/>
      <c r="F96" s="22" t="inlineStr">
        <is>
          <t>Twice-weekly total from shop report</t>
        </is>
      </c>
      <c r="G96" s="26">
        <f>IF(OR(A96="",B96="",D96=""),0,IF(OR(C96="Received",C96="Returned",C96="Adjust"),D96,IF(C96="Sold",-D96,0)))</f>
        <v/>
      </c>
      <c r="H96" s="16">
        <f>IF(AND(A96="",B96="",D96=""),"",IF(OR(A96="",B96="",C96="",D96=""),"Fill date, SKU, type and qty",IF(ISNA(MATCH(B96,ItemSku,0)),"SKU not on Items",IF(AND(D96&lt;0,C96&lt;&gt;"Adjust"),"Use a positive qty",""))))</f>
        <v/>
      </c>
    </row>
    <row r="97">
      <c r="A97" s="6" t="n">
        <v>46223</v>
      </c>
      <c r="B97" s="22" t="inlineStr">
        <is>
          <t>JAR-200</t>
        </is>
      </c>
      <c r="C97" s="22" t="inlineStr">
        <is>
          <t>Sold</t>
        </is>
      </c>
      <c r="D97" s="29" t="n">
        <v>7</v>
      </c>
      <c r="E97" s="22" t="n"/>
      <c r="F97" s="22" t="inlineStr">
        <is>
          <t>Twice-weekly total from shop report</t>
        </is>
      </c>
      <c r="G97" s="26">
        <f>IF(OR(A97="",B97="",D97=""),0,IF(OR(C97="Received",C97="Returned",C97="Adjust"),D97,IF(C97="Sold",-D97,0)))</f>
        <v/>
      </c>
      <c r="H97" s="16">
        <f>IF(AND(A97="",B97="",D97=""),"",IF(OR(A97="",B97="",C97="",D97=""),"Fill date, SKU, type and qty",IF(ISNA(MATCH(B97,ItemSku,0)),"SKU not on Items",IF(AND(D97&lt;0,C97&lt;&gt;"Adjust"),"Use a positive qty",""))))</f>
        <v/>
      </c>
    </row>
    <row r="98">
      <c r="A98" s="6" t="n">
        <v>46223</v>
      </c>
      <c r="B98" s="22" t="inlineStr">
        <is>
          <t>MAIL-SM</t>
        </is>
      </c>
      <c r="C98" s="22" t="inlineStr">
        <is>
          <t>Sold</t>
        </is>
      </c>
      <c r="D98" s="29" t="n">
        <v>16</v>
      </c>
      <c r="E98" s="22" t="n"/>
      <c r="F98" s="22" t="inlineStr">
        <is>
          <t>Twice-weekly total from shop report</t>
        </is>
      </c>
      <c r="G98" s="26">
        <f>IF(OR(A98="",B98="",D98=""),0,IF(OR(C98="Received",C98="Returned",C98="Adjust"),D98,IF(C98="Sold",-D98,0)))</f>
        <v/>
      </c>
      <c r="H98" s="16">
        <f>IF(AND(A98="",B98="",D98=""),"",IF(OR(A98="",B98="",C98="",D98=""),"Fill date, SKU, type and qty",IF(ISNA(MATCH(B98,ItemSku,0)),"SKU not on Items",IF(AND(D98&lt;0,C98&lt;&gt;"Adjust"),"Use a positive qty",""))))</f>
        <v/>
      </c>
    </row>
    <row r="99">
      <c r="A99" s="6" t="n">
        <v>46223</v>
      </c>
      <c r="B99" s="22" t="inlineStr">
        <is>
          <t>SET-TRIO</t>
        </is>
      </c>
      <c r="C99" s="22" t="inlineStr">
        <is>
          <t>Sold</t>
        </is>
      </c>
      <c r="D99" s="29" t="n">
        <v>2</v>
      </c>
      <c r="E99" s="22" t="n"/>
      <c r="F99" s="22" t="inlineStr">
        <is>
          <t>Twice-weekly total from shop report</t>
        </is>
      </c>
      <c r="G99" s="26">
        <f>IF(OR(A99="",B99="",D99=""),0,IF(OR(C99="Received",C99="Returned",C99="Adjust"),D99,IF(C99="Sold",-D99,0)))</f>
        <v/>
      </c>
      <c r="H99" s="16">
        <f>IF(AND(A99="",B99="",D99=""),"",IF(OR(A99="",B99="",C99="",D99=""),"Fill date, SKU, type and qty",IF(ISNA(MATCH(B99,ItemSku,0)),"SKU not on Items",IF(AND(D99&lt;0,C99&lt;&gt;"Adjust"),"Use a positive qty",""))))</f>
        <v/>
      </c>
    </row>
    <row r="100">
      <c r="A100" s="6" t="n">
        <v>46223</v>
      </c>
      <c r="B100" s="22" t="inlineStr">
        <is>
          <t>SOAP-CHR</t>
        </is>
      </c>
      <c r="C100" s="22" t="inlineStr">
        <is>
          <t>Sold</t>
        </is>
      </c>
      <c r="D100" s="29" t="n">
        <v>6</v>
      </c>
      <c r="E100" s="22" t="n"/>
      <c r="F100" s="22" t="inlineStr">
        <is>
          <t>Twice-weekly total from shop report</t>
        </is>
      </c>
      <c r="G100" s="26">
        <f>IF(OR(A100="",B100="",D100=""),0,IF(OR(C100="Received",C100="Returned",C100="Adjust"),D100,IF(C100="Sold",-D100,0)))</f>
        <v/>
      </c>
      <c r="H100" s="16">
        <f>IF(AND(A100="",B100="",D100=""),"",IF(OR(A100="",B100="",C100="",D100=""),"Fill date, SKU, type and qty",IF(ISNA(MATCH(B100,ItemSku,0)),"SKU not on Items",IF(AND(D100&lt;0,C100&lt;&gt;"Adjust"),"Use a positive qty",""))))</f>
        <v/>
      </c>
    </row>
    <row r="101">
      <c r="A101" s="6" t="n">
        <v>46223</v>
      </c>
      <c r="B101" s="22" t="inlineStr">
        <is>
          <t>SOAP-CIT</t>
        </is>
      </c>
      <c r="C101" s="22" t="inlineStr">
        <is>
          <t>Sold</t>
        </is>
      </c>
      <c r="D101" s="29" t="n">
        <v>9</v>
      </c>
      <c r="E101" s="22" t="n"/>
      <c r="F101" s="22" t="inlineStr">
        <is>
          <t>Twice-weekly total from shop report</t>
        </is>
      </c>
      <c r="G101" s="26">
        <f>IF(OR(A101="",B101="",D101=""),0,IF(OR(C101="Received",C101="Returned",C101="Adjust"),D101,IF(C101="Sold",-D101,0)))</f>
        <v/>
      </c>
      <c r="H101" s="16">
        <f>IF(AND(A101="",B101="",D101=""),"",IF(OR(A101="",B101="",C101="",D101=""),"Fill date, SKU, type and qty",IF(ISNA(MATCH(B101,ItemSku,0)),"SKU not on Items",IF(AND(D101&lt;0,C101&lt;&gt;"Adjust"),"Use a positive qty",""))))</f>
        <v/>
      </c>
    </row>
    <row r="102">
      <c r="A102" s="6" t="n">
        <v>46223</v>
      </c>
      <c r="B102" s="22" t="inlineStr">
        <is>
          <t>SOAP-LAV</t>
        </is>
      </c>
      <c r="C102" s="22" t="inlineStr">
        <is>
          <t>Sold</t>
        </is>
      </c>
      <c r="D102" s="29" t="n">
        <v>15</v>
      </c>
      <c r="E102" s="22" t="n"/>
      <c r="F102" s="22" t="inlineStr">
        <is>
          <t>Twice-weekly total from shop report</t>
        </is>
      </c>
      <c r="G102" s="26">
        <f>IF(OR(A102="",B102="",D102=""),0,IF(OR(C102="Received",C102="Returned",C102="Adjust"),D102,IF(C102="Sold",-D102,0)))</f>
        <v/>
      </c>
      <c r="H102" s="16">
        <f>IF(AND(A102="",B102="",D102=""),"",IF(OR(A102="",B102="",C102="",D102=""),"Fill date, SKU, type and qty",IF(ISNA(MATCH(B102,ItemSku,0)),"SKU not on Items",IF(AND(D102&lt;0,C102&lt;&gt;"Adjust"),"Use a positive qty",""))))</f>
        <v/>
      </c>
    </row>
    <row r="103">
      <c r="A103" s="6" t="n">
        <v>46223</v>
      </c>
      <c r="B103" s="22" t="inlineStr">
        <is>
          <t>SOAP-OAT</t>
        </is>
      </c>
      <c r="C103" s="22" t="inlineStr">
        <is>
          <t>Sold</t>
        </is>
      </c>
      <c r="D103" s="29" t="n">
        <v>9</v>
      </c>
      <c r="E103" s="22" t="n"/>
      <c r="F103" s="22" t="inlineStr">
        <is>
          <t>Twice-weekly total from shop report</t>
        </is>
      </c>
      <c r="G103" s="26">
        <f>IF(OR(A103="",B103="",D103=""),0,IF(OR(C103="Received",C103="Returned",C103="Adjust"),D103,IF(C103="Sold",-D103,0)))</f>
        <v/>
      </c>
      <c r="H103" s="16">
        <f>IF(AND(A103="",B103="",D103=""),"",IF(OR(A103="",B103="",C103="",D103=""),"Fill date, SKU, type and qty",IF(ISNA(MATCH(B103,ItemSku,0)),"SKU not on Items",IF(AND(D103&lt;0,C103&lt;&gt;"Adjust"),"Use a positive qty",""))))</f>
        <v/>
      </c>
    </row>
    <row r="104">
      <c r="A104" s="6" t="n">
        <v>46223</v>
      </c>
      <c r="B104" s="22" t="inlineStr">
        <is>
          <t>TIN-TRV</t>
        </is>
      </c>
      <c r="C104" s="22" t="inlineStr">
        <is>
          <t>Sold</t>
        </is>
      </c>
      <c r="D104" s="29" t="n">
        <v>12</v>
      </c>
      <c r="E104" s="22" t="n"/>
      <c r="F104" s="22" t="inlineStr">
        <is>
          <t>Twice-weekly total from shop report</t>
        </is>
      </c>
      <c r="G104" s="26">
        <f>IF(OR(A104="",B104="",D104=""),0,IF(OR(C104="Received",C104="Returned",C104="Adjust"),D104,IF(C104="Sold",-D104,0)))</f>
        <v/>
      </c>
      <c r="H104" s="16">
        <f>IF(AND(A104="",B104="",D104=""),"",IF(OR(A104="",B104="",C104="",D104=""),"Fill date, SKU, type and qty",IF(ISNA(MATCH(B104,ItemSku,0)),"SKU not on Items",IF(AND(D104&lt;0,C104&lt;&gt;"Adjust"),"Use a positive qty",""))))</f>
        <v/>
      </c>
    </row>
    <row r="105">
      <c r="A105" s="6" t="n">
        <v>46226</v>
      </c>
      <c r="B105" s="22" t="inlineStr">
        <is>
          <t>BALM-LIP</t>
        </is>
      </c>
      <c r="C105" s="22" t="inlineStr">
        <is>
          <t>Sold</t>
        </is>
      </c>
      <c r="D105" s="29" t="n">
        <v>11</v>
      </c>
      <c r="E105" s="22" t="n"/>
      <c r="F105" s="22" t="inlineStr">
        <is>
          <t>Twice-weekly total from shop report</t>
        </is>
      </c>
      <c r="G105" s="26">
        <f>IF(OR(A105="",B105="",D105=""),0,IF(OR(C105="Received",C105="Returned",C105="Adjust"),D105,IF(C105="Sold",-D105,0)))</f>
        <v/>
      </c>
      <c r="H105" s="16">
        <f>IF(AND(A105="",B105="",D105=""),"",IF(OR(A105="",B105="",C105="",D105=""),"Fill date, SKU, type and qty",IF(ISNA(MATCH(B105,ItemSku,0)),"SKU not on Items",IF(AND(D105&lt;0,C105&lt;&gt;"Adjust"),"Use a positive qty",""))))</f>
        <v/>
      </c>
    </row>
    <row r="106">
      <c r="A106" s="6" t="n">
        <v>46226</v>
      </c>
      <c r="B106" s="22" t="inlineStr">
        <is>
          <t>BOX-GIFT</t>
        </is>
      </c>
      <c r="C106" s="22" t="inlineStr">
        <is>
          <t>Sold</t>
        </is>
      </c>
      <c r="D106" s="29" t="n">
        <v>7</v>
      </c>
      <c r="E106" s="22" t="n"/>
      <c r="F106" s="22" t="inlineStr">
        <is>
          <t>Twice-weekly total from shop report</t>
        </is>
      </c>
      <c r="G106" s="26">
        <f>IF(OR(A106="",B106="",D106=""),0,IF(OR(C106="Received",C106="Returned",C106="Adjust"),D106,IF(C106="Sold",-D106,0)))</f>
        <v/>
      </c>
      <c r="H106" s="16">
        <f>IF(AND(A106="",B106="",D106=""),"",IF(OR(A106="",B106="",C106="",D106=""),"Fill date, SKU, type and qty",IF(ISNA(MATCH(B106,ItemSku,0)),"SKU not on Items",IF(AND(D106&lt;0,C106&lt;&gt;"Adjust"),"Use a positive qty",""))))</f>
        <v/>
      </c>
    </row>
    <row r="107">
      <c r="A107" s="6" t="n">
        <v>46226</v>
      </c>
      <c r="B107" s="22" t="inlineStr">
        <is>
          <t>CARD-THX</t>
        </is>
      </c>
      <c r="C107" s="22" t="inlineStr">
        <is>
          <t>Sold</t>
        </is>
      </c>
      <c r="D107" s="29" t="n">
        <v>1</v>
      </c>
      <c r="E107" s="22" t="n"/>
      <c r="F107" s="22" t="inlineStr">
        <is>
          <t>Twice-weekly total from shop report</t>
        </is>
      </c>
      <c r="G107" s="26">
        <f>IF(OR(A107="",B107="",D107=""),0,IF(OR(C107="Received",C107="Returned",C107="Adjust"),D107,IF(C107="Sold",-D107,0)))</f>
        <v/>
      </c>
      <c r="H107" s="16">
        <f>IF(AND(A107="",B107="",D107=""),"",IF(OR(A107="",B107="",C107="",D107=""),"Fill date, SKU, type and qty",IF(ISNA(MATCH(B107,ItemSku,0)),"SKU not on Items",IF(AND(D107&lt;0,C107&lt;&gt;"Adjust"),"Use a positive qty",""))))</f>
        <v/>
      </c>
    </row>
    <row r="108">
      <c r="A108" s="6" t="n">
        <v>46226</v>
      </c>
      <c r="B108" s="22" t="inlineStr">
        <is>
          <t>CNDL-FIG</t>
        </is>
      </c>
      <c r="C108" s="22" t="inlineStr">
        <is>
          <t>Sold</t>
        </is>
      </c>
      <c r="D108" s="29" t="n">
        <v>4</v>
      </c>
      <c r="E108" s="22" t="n"/>
      <c r="F108" s="22" t="inlineStr">
        <is>
          <t>Twice-weekly total from shop report</t>
        </is>
      </c>
      <c r="G108" s="26">
        <f>IF(OR(A108="",B108="",D108=""),0,IF(OR(C108="Received",C108="Returned",C108="Adjust"),D108,IF(C108="Sold",-D108,0)))</f>
        <v/>
      </c>
      <c r="H108" s="16">
        <f>IF(AND(A108="",B108="",D108=""),"",IF(OR(A108="",B108="",C108="",D108=""),"Fill date, SKU, type and qty",IF(ISNA(MATCH(B108,ItemSku,0)),"SKU not on Items",IF(AND(D108&lt;0,C108&lt;&gt;"Adjust"),"Use a positive qty",""))))</f>
        <v/>
      </c>
    </row>
    <row r="109">
      <c r="A109" s="6" t="n">
        <v>46226</v>
      </c>
      <c r="B109" s="22" t="inlineStr">
        <is>
          <t>CNDL-PIN</t>
        </is>
      </c>
      <c r="C109" s="22" t="inlineStr">
        <is>
          <t>Sold</t>
        </is>
      </c>
      <c r="D109" s="29" t="n">
        <v>2</v>
      </c>
      <c r="E109" s="22" t="n"/>
      <c r="F109" s="22" t="inlineStr">
        <is>
          <t>Twice-weekly total from shop report</t>
        </is>
      </c>
      <c r="G109" s="26">
        <f>IF(OR(A109="",B109="",D109=""),0,IF(OR(C109="Received",C109="Returned",C109="Adjust"),D109,IF(C109="Sold",-D109,0)))</f>
        <v/>
      </c>
      <c r="H109" s="16">
        <f>IF(AND(A109="",B109="",D109=""),"",IF(OR(A109="",B109="",C109="",D109=""),"Fill date, SKU, type and qty",IF(ISNA(MATCH(B109,ItemSku,0)),"SKU not on Items",IF(AND(D109&lt;0,C109&lt;&gt;"Adjust"),"Use a positive qty",""))))</f>
        <v/>
      </c>
    </row>
    <row r="110">
      <c r="A110" s="6" t="n">
        <v>46226</v>
      </c>
      <c r="B110" s="22" t="inlineStr">
        <is>
          <t>CNDL-SEA</t>
        </is>
      </c>
      <c r="C110" s="22" t="inlineStr">
        <is>
          <t>Sold</t>
        </is>
      </c>
      <c r="D110" s="29" t="n">
        <v>6</v>
      </c>
      <c r="E110" s="22" t="n"/>
      <c r="F110" s="22" t="inlineStr">
        <is>
          <t>Twice-weekly total from shop report</t>
        </is>
      </c>
      <c r="G110" s="26">
        <f>IF(OR(A110="",B110="",D110=""),0,IF(OR(C110="Received",C110="Returned",C110="Adjust"),D110,IF(C110="Sold",-D110,0)))</f>
        <v/>
      </c>
      <c r="H110" s="16">
        <f>IF(AND(A110="",B110="",D110=""),"",IF(OR(A110="",B110="",C110="",D110=""),"Fill date, SKU, type and qty",IF(ISNA(MATCH(B110,ItemSku,0)),"SKU not on Items",IF(AND(D110&lt;0,C110&lt;&gt;"Adjust"),"Use a positive qty",""))))</f>
        <v/>
      </c>
    </row>
    <row r="111">
      <c r="A111" s="6" t="n">
        <v>46226</v>
      </c>
      <c r="B111" s="22" t="inlineStr">
        <is>
          <t>CNDL-TRV</t>
        </is>
      </c>
      <c r="C111" s="22" t="inlineStr">
        <is>
          <t>Sold</t>
        </is>
      </c>
      <c r="D111" s="29" t="n">
        <v>7</v>
      </c>
      <c r="E111" s="22" t="n"/>
      <c r="F111" s="22" t="inlineStr">
        <is>
          <t>Twice-weekly total from shop report</t>
        </is>
      </c>
      <c r="G111" s="26">
        <f>IF(OR(A111="",B111="",D111=""),0,IF(OR(C111="Received",C111="Returned",C111="Adjust"),D111,IF(C111="Sold",-D111,0)))</f>
        <v/>
      </c>
      <c r="H111" s="16">
        <f>IF(AND(A111="",B111="",D111=""),"",IF(OR(A111="",B111="",C111="",D111=""),"Fill date, SKU, type and qty",IF(ISNA(MATCH(B111,ItemSku,0)),"SKU not on Items",IF(AND(D111&lt;0,C111&lt;&gt;"Adjust"),"Use a positive qty",""))))</f>
        <v/>
      </c>
    </row>
    <row r="112">
      <c r="A112" s="6" t="n">
        <v>46226</v>
      </c>
      <c r="B112" s="22" t="inlineStr">
        <is>
          <t>JAR-200</t>
        </is>
      </c>
      <c r="C112" s="22" t="inlineStr">
        <is>
          <t>Sold</t>
        </is>
      </c>
      <c r="D112" s="29" t="n">
        <v>6</v>
      </c>
      <c r="E112" s="22" t="n"/>
      <c r="F112" s="22" t="inlineStr">
        <is>
          <t>Twice-weekly total from shop report</t>
        </is>
      </c>
      <c r="G112" s="26">
        <f>IF(OR(A112="",B112="",D112=""),0,IF(OR(C112="Received",C112="Returned",C112="Adjust"),D112,IF(C112="Sold",-D112,0)))</f>
        <v/>
      </c>
      <c r="H112" s="16">
        <f>IF(AND(A112="",B112="",D112=""),"",IF(OR(A112="",B112="",C112="",D112=""),"Fill date, SKU, type and qty",IF(ISNA(MATCH(B112,ItemSku,0)),"SKU not on Items",IF(AND(D112&lt;0,C112&lt;&gt;"Adjust"),"Use a positive qty",""))))</f>
        <v/>
      </c>
    </row>
    <row r="113">
      <c r="A113" s="6" t="n">
        <v>46226</v>
      </c>
      <c r="B113" s="22" t="inlineStr">
        <is>
          <t>MAIL-SM</t>
        </is>
      </c>
      <c r="C113" s="22" t="inlineStr">
        <is>
          <t>Sold</t>
        </is>
      </c>
      <c r="D113" s="29" t="n">
        <v>12</v>
      </c>
      <c r="E113" s="22" t="n"/>
      <c r="F113" s="22" t="inlineStr">
        <is>
          <t>Twice-weekly total from shop report</t>
        </is>
      </c>
      <c r="G113" s="26">
        <f>IF(OR(A113="",B113="",D113=""),0,IF(OR(C113="Received",C113="Returned",C113="Adjust"),D113,IF(C113="Sold",-D113,0)))</f>
        <v/>
      </c>
      <c r="H113" s="16">
        <f>IF(AND(A113="",B113="",D113=""),"",IF(OR(A113="",B113="",C113="",D113=""),"Fill date, SKU, type and qty",IF(ISNA(MATCH(B113,ItemSku,0)),"SKU not on Items",IF(AND(D113&lt;0,C113&lt;&gt;"Adjust"),"Use a positive qty",""))))</f>
        <v/>
      </c>
    </row>
    <row r="114">
      <c r="A114" s="6" t="n">
        <v>46226</v>
      </c>
      <c r="B114" s="22" t="inlineStr">
        <is>
          <t>SET-TRIO</t>
        </is>
      </c>
      <c r="C114" s="22" t="inlineStr">
        <is>
          <t>Sold</t>
        </is>
      </c>
      <c r="D114" s="29" t="n">
        <v>2</v>
      </c>
      <c r="E114" s="22" t="n"/>
      <c r="F114" s="22" t="inlineStr">
        <is>
          <t>Twice-weekly total from shop report</t>
        </is>
      </c>
      <c r="G114" s="26">
        <f>IF(OR(A114="",B114="",D114=""),0,IF(OR(C114="Received",C114="Returned",C114="Adjust"),D114,IF(C114="Sold",-D114,0)))</f>
        <v/>
      </c>
      <c r="H114" s="16">
        <f>IF(AND(A114="",B114="",D114=""),"",IF(OR(A114="",B114="",C114="",D114=""),"Fill date, SKU, type and qty",IF(ISNA(MATCH(B114,ItemSku,0)),"SKU not on Items",IF(AND(D114&lt;0,C114&lt;&gt;"Adjust"),"Use a positive qty",""))))</f>
        <v/>
      </c>
    </row>
    <row r="115">
      <c r="A115" s="6" t="n">
        <v>46226</v>
      </c>
      <c r="B115" s="22" t="inlineStr">
        <is>
          <t>SOAP-CHR</t>
        </is>
      </c>
      <c r="C115" s="22" t="inlineStr">
        <is>
          <t>Sold</t>
        </is>
      </c>
      <c r="D115" s="29" t="n">
        <v>6</v>
      </c>
      <c r="E115" s="22" t="n"/>
      <c r="F115" s="22" t="inlineStr">
        <is>
          <t>Twice-weekly total from shop report</t>
        </is>
      </c>
      <c r="G115" s="26">
        <f>IF(OR(A115="",B115="",D115=""),0,IF(OR(C115="Received",C115="Returned",C115="Adjust"),D115,IF(C115="Sold",-D115,0)))</f>
        <v/>
      </c>
      <c r="H115" s="16">
        <f>IF(AND(A115="",B115="",D115=""),"",IF(OR(A115="",B115="",C115="",D115=""),"Fill date, SKU, type and qty",IF(ISNA(MATCH(B115,ItemSku,0)),"SKU not on Items",IF(AND(D115&lt;0,C115&lt;&gt;"Adjust"),"Use a positive qty",""))))</f>
        <v/>
      </c>
    </row>
    <row r="116">
      <c r="A116" s="6" t="n">
        <v>46226</v>
      </c>
      <c r="B116" s="22" t="inlineStr">
        <is>
          <t>SOAP-CIT</t>
        </is>
      </c>
      <c r="C116" s="22" t="inlineStr">
        <is>
          <t>Sold</t>
        </is>
      </c>
      <c r="D116" s="29" t="n">
        <v>6</v>
      </c>
      <c r="E116" s="22" t="n"/>
      <c r="F116" s="22" t="inlineStr">
        <is>
          <t>Twice-weekly total from shop report</t>
        </is>
      </c>
      <c r="G116" s="26">
        <f>IF(OR(A116="",B116="",D116=""),0,IF(OR(C116="Received",C116="Returned",C116="Adjust"),D116,IF(C116="Sold",-D116,0)))</f>
        <v/>
      </c>
      <c r="H116" s="16">
        <f>IF(AND(A116="",B116="",D116=""),"",IF(OR(A116="",B116="",C116="",D116=""),"Fill date, SKU, type and qty",IF(ISNA(MATCH(B116,ItemSku,0)),"SKU not on Items",IF(AND(D116&lt;0,C116&lt;&gt;"Adjust"),"Use a positive qty",""))))</f>
        <v/>
      </c>
    </row>
    <row r="117">
      <c r="A117" s="6" t="n">
        <v>46226</v>
      </c>
      <c r="B117" s="22" t="inlineStr">
        <is>
          <t>SOAP-LAV</t>
        </is>
      </c>
      <c r="C117" s="22" t="inlineStr">
        <is>
          <t>Sold</t>
        </is>
      </c>
      <c r="D117" s="29" t="n">
        <v>7</v>
      </c>
      <c r="E117" s="22" t="n"/>
      <c r="F117" s="22" t="inlineStr">
        <is>
          <t>Twice-weekly total from shop report</t>
        </is>
      </c>
      <c r="G117" s="26">
        <f>IF(OR(A117="",B117="",D117=""),0,IF(OR(C117="Received",C117="Returned",C117="Adjust"),D117,IF(C117="Sold",-D117,0)))</f>
        <v/>
      </c>
      <c r="H117" s="16">
        <f>IF(AND(A117="",B117="",D117=""),"",IF(OR(A117="",B117="",C117="",D117=""),"Fill date, SKU, type and qty",IF(ISNA(MATCH(B117,ItemSku,0)),"SKU not on Items",IF(AND(D117&lt;0,C117&lt;&gt;"Adjust"),"Use a positive qty",""))))</f>
        <v/>
      </c>
    </row>
    <row r="118">
      <c r="A118" s="6" t="n">
        <v>46226</v>
      </c>
      <c r="B118" s="22" t="inlineStr">
        <is>
          <t>SOAP-OAT</t>
        </is>
      </c>
      <c r="C118" s="22" t="inlineStr">
        <is>
          <t>Sold</t>
        </is>
      </c>
      <c r="D118" s="29" t="n">
        <v>5</v>
      </c>
      <c r="E118" s="22" t="n"/>
      <c r="F118" s="22" t="inlineStr">
        <is>
          <t>Twice-weekly total from shop report</t>
        </is>
      </c>
      <c r="G118" s="26">
        <f>IF(OR(A118="",B118="",D118=""),0,IF(OR(C118="Received",C118="Returned",C118="Adjust"),D118,IF(C118="Sold",-D118,0)))</f>
        <v/>
      </c>
      <c r="H118" s="16">
        <f>IF(AND(A118="",B118="",D118=""),"",IF(OR(A118="",B118="",C118="",D118=""),"Fill date, SKU, type and qty",IF(ISNA(MATCH(B118,ItemSku,0)),"SKU not on Items",IF(AND(D118&lt;0,C118&lt;&gt;"Adjust"),"Use a positive qty",""))))</f>
        <v/>
      </c>
    </row>
    <row r="119">
      <c r="A119" s="6" t="n">
        <v>46226</v>
      </c>
      <c r="B119" s="22" t="inlineStr">
        <is>
          <t>TIN-TRV</t>
        </is>
      </c>
      <c r="C119" s="22" t="inlineStr">
        <is>
          <t>Sold</t>
        </is>
      </c>
      <c r="D119" s="29" t="n">
        <v>8</v>
      </c>
      <c r="E119" s="22" t="n"/>
      <c r="F119" s="22" t="inlineStr">
        <is>
          <t>Twice-weekly total from shop report</t>
        </is>
      </c>
      <c r="G119" s="26">
        <f>IF(OR(A119="",B119="",D119=""),0,IF(OR(C119="Received",C119="Returned",C119="Adjust"),D119,IF(C119="Sold",-D119,0)))</f>
        <v/>
      </c>
      <c r="H119" s="16">
        <f>IF(AND(A119="",B119="",D119=""),"",IF(OR(A119="",B119="",C119="",D119=""),"Fill date, SKU, type and qty",IF(ISNA(MATCH(B119,ItemSku,0)),"SKU not on Items",IF(AND(D119&lt;0,C119&lt;&gt;"Adjust"),"Use a positive qty",""))))</f>
        <v/>
      </c>
    </row>
    <row r="120">
      <c r="A120" s="6" t="n">
        <v>46230</v>
      </c>
      <c r="B120" s="22" t="inlineStr">
        <is>
          <t>BALM-LIP</t>
        </is>
      </c>
      <c r="C120" s="22" t="inlineStr">
        <is>
          <t>Sold</t>
        </is>
      </c>
      <c r="D120" s="29" t="n">
        <v>21</v>
      </c>
      <c r="E120" s="22" t="n"/>
      <c r="F120" s="22" t="inlineStr">
        <is>
          <t>Twice-weekly total from shop report</t>
        </is>
      </c>
      <c r="G120" s="26">
        <f>IF(OR(A120="",B120="",D120=""),0,IF(OR(C120="Received",C120="Returned",C120="Adjust"),D120,IF(C120="Sold",-D120,0)))</f>
        <v/>
      </c>
      <c r="H120" s="16">
        <f>IF(AND(A120="",B120="",D120=""),"",IF(OR(A120="",B120="",C120="",D120=""),"Fill date, SKU, type and qty",IF(ISNA(MATCH(B120,ItemSku,0)),"SKU not on Items",IF(AND(D120&lt;0,C120&lt;&gt;"Adjust"),"Use a positive qty",""))))</f>
        <v/>
      </c>
    </row>
    <row r="121">
      <c r="A121" s="6" t="n">
        <v>46230</v>
      </c>
      <c r="B121" s="22" t="inlineStr">
        <is>
          <t>BOX-GIFT</t>
        </is>
      </c>
      <c r="C121" s="22" t="inlineStr">
        <is>
          <t>Sold</t>
        </is>
      </c>
      <c r="D121" s="29" t="n">
        <v>4</v>
      </c>
      <c r="E121" s="22" t="n"/>
      <c r="F121" s="22" t="inlineStr">
        <is>
          <t>Twice-weekly total from shop report</t>
        </is>
      </c>
      <c r="G121" s="26">
        <f>IF(OR(A121="",B121="",D121=""),0,IF(OR(C121="Received",C121="Returned",C121="Adjust"),D121,IF(C121="Sold",-D121,0)))</f>
        <v/>
      </c>
      <c r="H121" s="16">
        <f>IF(AND(A121="",B121="",D121=""),"",IF(OR(A121="",B121="",C121="",D121=""),"Fill date, SKU, type and qty",IF(ISNA(MATCH(B121,ItemSku,0)),"SKU not on Items",IF(AND(D121&lt;0,C121&lt;&gt;"Adjust"),"Use a positive qty",""))))</f>
        <v/>
      </c>
    </row>
    <row r="122">
      <c r="A122" s="6" t="n">
        <v>46230</v>
      </c>
      <c r="B122" s="22" t="inlineStr">
        <is>
          <t>CNDL-FIG</t>
        </is>
      </c>
      <c r="C122" s="22" t="inlineStr">
        <is>
          <t>Sold</t>
        </is>
      </c>
      <c r="D122" s="29" t="n">
        <v>3</v>
      </c>
      <c r="E122" s="22" t="n"/>
      <c r="F122" s="22" t="inlineStr">
        <is>
          <t>Twice-weekly total from shop report</t>
        </is>
      </c>
      <c r="G122" s="26">
        <f>IF(OR(A122="",B122="",D122=""),0,IF(OR(C122="Received",C122="Returned",C122="Adjust"),D122,IF(C122="Sold",-D122,0)))</f>
        <v/>
      </c>
      <c r="H122" s="16">
        <f>IF(AND(A122="",B122="",D122=""),"",IF(OR(A122="",B122="",C122="",D122=""),"Fill date, SKU, type and qty",IF(ISNA(MATCH(B122,ItemSku,0)),"SKU not on Items",IF(AND(D122&lt;0,C122&lt;&gt;"Adjust"),"Use a positive qty",""))))</f>
        <v/>
      </c>
    </row>
    <row r="123">
      <c r="A123" s="6" t="n">
        <v>46230</v>
      </c>
      <c r="B123" s="22" t="inlineStr">
        <is>
          <t>CNDL-PIN</t>
        </is>
      </c>
      <c r="C123" s="22" t="inlineStr">
        <is>
          <t>Sold</t>
        </is>
      </c>
      <c r="D123" s="29" t="n">
        <v>4</v>
      </c>
      <c r="E123" s="22" t="n"/>
      <c r="F123" s="22" t="inlineStr">
        <is>
          <t>Twice-weekly total from shop report</t>
        </is>
      </c>
      <c r="G123" s="26">
        <f>IF(OR(A123="",B123="",D123=""),0,IF(OR(C123="Received",C123="Returned",C123="Adjust"),D123,IF(C123="Sold",-D123,0)))</f>
        <v/>
      </c>
      <c r="H123" s="16">
        <f>IF(AND(A123="",B123="",D123=""),"",IF(OR(A123="",B123="",C123="",D123=""),"Fill date, SKU, type and qty",IF(ISNA(MATCH(B123,ItemSku,0)),"SKU not on Items",IF(AND(D123&lt;0,C123&lt;&gt;"Adjust"),"Use a positive qty",""))))</f>
        <v/>
      </c>
    </row>
    <row r="124">
      <c r="A124" s="6" t="n">
        <v>46230</v>
      </c>
      <c r="B124" s="22" t="inlineStr">
        <is>
          <t>CNDL-SEA</t>
        </is>
      </c>
      <c r="C124" s="22" t="inlineStr">
        <is>
          <t>Sold</t>
        </is>
      </c>
      <c r="D124" s="29" t="n">
        <v>6</v>
      </c>
      <c r="E124" s="22" t="n"/>
      <c r="F124" s="22" t="inlineStr">
        <is>
          <t>Twice-weekly total from shop report</t>
        </is>
      </c>
      <c r="G124" s="26">
        <f>IF(OR(A124="",B124="",D124=""),0,IF(OR(C124="Received",C124="Returned",C124="Adjust"),D124,IF(C124="Sold",-D124,0)))</f>
        <v/>
      </c>
      <c r="H124" s="16">
        <f>IF(AND(A124="",B124="",D124=""),"",IF(OR(A124="",B124="",C124="",D124=""),"Fill date, SKU, type and qty",IF(ISNA(MATCH(B124,ItemSku,0)),"SKU not on Items",IF(AND(D124&lt;0,C124&lt;&gt;"Adjust"),"Use a positive qty",""))))</f>
        <v/>
      </c>
    </row>
    <row r="125">
      <c r="A125" s="6" t="n">
        <v>46230</v>
      </c>
      <c r="B125" s="22" t="inlineStr">
        <is>
          <t>CNDL-TRV</t>
        </is>
      </c>
      <c r="C125" s="22" t="inlineStr">
        <is>
          <t>Sold</t>
        </is>
      </c>
      <c r="D125" s="29" t="n">
        <v>11</v>
      </c>
      <c r="E125" s="22" t="n"/>
      <c r="F125" s="22" t="inlineStr">
        <is>
          <t>Twice-weekly total from shop report</t>
        </is>
      </c>
      <c r="G125" s="26">
        <f>IF(OR(A125="",B125="",D125=""),0,IF(OR(C125="Received",C125="Returned",C125="Adjust"),D125,IF(C125="Sold",-D125,0)))</f>
        <v/>
      </c>
      <c r="H125" s="16">
        <f>IF(AND(A125="",B125="",D125=""),"",IF(OR(A125="",B125="",C125="",D125=""),"Fill date, SKU, type and qty",IF(ISNA(MATCH(B125,ItemSku,0)),"SKU not on Items",IF(AND(D125&lt;0,C125&lt;&gt;"Adjust"),"Use a positive qty",""))))</f>
        <v/>
      </c>
    </row>
    <row r="126">
      <c r="A126" s="6" t="n">
        <v>46230</v>
      </c>
      <c r="B126" s="22" t="inlineStr">
        <is>
          <t>JAR-200</t>
        </is>
      </c>
      <c r="C126" s="22" t="inlineStr">
        <is>
          <t>Sold</t>
        </is>
      </c>
      <c r="D126" s="29" t="n">
        <v>6</v>
      </c>
      <c r="E126" s="22" t="n"/>
      <c r="F126" s="22" t="inlineStr">
        <is>
          <t>Twice-weekly total from shop report</t>
        </is>
      </c>
      <c r="G126" s="26">
        <f>IF(OR(A126="",B126="",D126=""),0,IF(OR(C126="Received",C126="Returned",C126="Adjust"),D126,IF(C126="Sold",-D126,0)))</f>
        <v/>
      </c>
      <c r="H126" s="16">
        <f>IF(AND(A126="",B126="",D126=""),"",IF(OR(A126="",B126="",C126="",D126=""),"Fill date, SKU, type and qty",IF(ISNA(MATCH(B126,ItemSku,0)),"SKU not on Items",IF(AND(D126&lt;0,C126&lt;&gt;"Adjust"),"Use a positive qty",""))))</f>
        <v/>
      </c>
    </row>
    <row r="127">
      <c r="A127" s="6" t="n">
        <v>46230</v>
      </c>
      <c r="B127" s="22" t="inlineStr">
        <is>
          <t>MAIL-SM</t>
        </is>
      </c>
      <c r="C127" s="22" t="inlineStr">
        <is>
          <t>Sold</t>
        </is>
      </c>
      <c r="D127" s="29" t="n">
        <v>17</v>
      </c>
      <c r="E127" s="22" t="n"/>
      <c r="F127" s="22" t="inlineStr">
        <is>
          <t>Twice-weekly total from shop report</t>
        </is>
      </c>
      <c r="G127" s="26">
        <f>IF(OR(A127="",B127="",D127=""),0,IF(OR(C127="Received",C127="Returned",C127="Adjust"),D127,IF(C127="Sold",-D127,0)))</f>
        <v/>
      </c>
      <c r="H127" s="16">
        <f>IF(AND(A127="",B127="",D127=""),"",IF(OR(A127="",B127="",C127="",D127=""),"Fill date, SKU, type and qty",IF(ISNA(MATCH(B127,ItemSku,0)),"SKU not on Items",IF(AND(D127&lt;0,C127&lt;&gt;"Adjust"),"Use a positive qty",""))))</f>
        <v/>
      </c>
    </row>
    <row r="128">
      <c r="A128" s="6" t="n">
        <v>46230</v>
      </c>
      <c r="B128" s="22" t="inlineStr">
        <is>
          <t>SET-TRIO</t>
        </is>
      </c>
      <c r="C128" s="22" t="inlineStr">
        <is>
          <t>Sold</t>
        </is>
      </c>
      <c r="D128" s="29" t="n">
        <v>5</v>
      </c>
      <c r="E128" s="22" t="n"/>
      <c r="F128" s="22" t="inlineStr">
        <is>
          <t>Twice-weekly total from shop report</t>
        </is>
      </c>
      <c r="G128" s="26">
        <f>IF(OR(A128="",B128="",D128=""),0,IF(OR(C128="Received",C128="Returned",C128="Adjust"),D128,IF(C128="Sold",-D128,0)))</f>
        <v/>
      </c>
      <c r="H128" s="16">
        <f>IF(AND(A128="",B128="",D128=""),"",IF(OR(A128="",B128="",C128="",D128=""),"Fill date, SKU, type and qty",IF(ISNA(MATCH(B128,ItemSku,0)),"SKU not on Items",IF(AND(D128&lt;0,C128&lt;&gt;"Adjust"),"Use a positive qty",""))))</f>
        <v/>
      </c>
    </row>
    <row r="129">
      <c r="A129" s="6" t="n">
        <v>46230</v>
      </c>
      <c r="B129" s="22" t="inlineStr">
        <is>
          <t>SOAP-CHR</t>
        </is>
      </c>
      <c r="C129" s="22" t="inlineStr">
        <is>
          <t>Sold</t>
        </is>
      </c>
      <c r="D129" s="29" t="n">
        <v>6</v>
      </c>
      <c r="E129" s="22" t="n"/>
      <c r="F129" s="22" t="inlineStr">
        <is>
          <t>Twice-weekly total from shop report</t>
        </is>
      </c>
      <c r="G129" s="26">
        <f>IF(OR(A129="",B129="",D129=""),0,IF(OR(C129="Received",C129="Returned",C129="Adjust"),D129,IF(C129="Sold",-D129,0)))</f>
        <v/>
      </c>
      <c r="H129" s="16">
        <f>IF(AND(A129="",B129="",D129=""),"",IF(OR(A129="",B129="",C129="",D129=""),"Fill date, SKU, type and qty",IF(ISNA(MATCH(B129,ItemSku,0)),"SKU not on Items",IF(AND(D129&lt;0,C129&lt;&gt;"Adjust"),"Use a positive qty",""))))</f>
        <v/>
      </c>
    </row>
    <row r="130">
      <c r="A130" s="6" t="n">
        <v>46230</v>
      </c>
      <c r="B130" s="22" t="inlineStr">
        <is>
          <t>SOAP-CIT</t>
        </is>
      </c>
      <c r="C130" s="22" t="inlineStr">
        <is>
          <t>Sold</t>
        </is>
      </c>
      <c r="D130" s="29" t="n">
        <v>11</v>
      </c>
      <c r="E130" s="22" t="n"/>
      <c r="F130" s="22" t="inlineStr">
        <is>
          <t>Twice-weekly total from shop report</t>
        </is>
      </c>
      <c r="G130" s="26">
        <f>IF(OR(A130="",B130="",D130=""),0,IF(OR(C130="Received",C130="Returned",C130="Adjust"),D130,IF(C130="Sold",-D130,0)))</f>
        <v/>
      </c>
      <c r="H130" s="16">
        <f>IF(AND(A130="",B130="",D130=""),"",IF(OR(A130="",B130="",C130="",D130=""),"Fill date, SKU, type and qty",IF(ISNA(MATCH(B130,ItemSku,0)),"SKU not on Items",IF(AND(D130&lt;0,C130&lt;&gt;"Adjust"),"Use a positive qty",""))))</f>
        <v/>
      </c>
    </row>
    <row r="131">
      <c r="A131" s="6" t="n">
        <v>46230</v>
      </c>
      <c r="B131" s="22" t="inlineStr">
        <is>
          <t>SOAP-LAV</t>
        </is>
      </c>
      <c r="C131" s="22" t="inlineStr">
        <is>
          <t>Sold</t>
        </is>
      </c>
      <c r="D131" s="29" t="n">
        <v>18</v>
      </c>
      <c r="E131" s="22" t="n"/>
      <c r="F131" s="22" t="inlineStr">
        <is>
          <t>Twice-weekly total from shop report</t>
        </is>
      </c>
      <c r="G131" s="26">
        <f>IF(OR(A131="",B131="",D131=""),0,IF(OR(C131="Received",C131="Returned",C131="Adjust"),D131,IF(C131="Sold",-D131,0)))</f>
        <v/>
      </c>
      <c r="H131" s="16">
        <f>IF(AND(A131="",B131="",D131=""),"",IF(OR(A131="",B131="",C131="",D131=""),"Fill date, SKU, type and qty",IF(ISNA(MATCH(B131,ItemSku,0)),"SKU not on Items",IF(AND(D131&lt;0,C131&lt;&gt;"Adjust"),"Use a positive qty",""))))</f>
        <v/>
      </c>
    </row>
    <row r="132">
      <c r="A132" s="6" t="n">
        <v>46230</v>
      </c>
      <c r="B132" s="22" t="inlineStr">
        <is>
          <t>SOAP-OAT</t>
        </is>
      </c>
      <c r="C132" s="22" t="inlineStr">
        <is>
          <t>Sold</t>
        </is>
      </c>
      <c r="D132" s="29" t="n">
        <v>12</v>
      </c>
      <c r="E132" s="22" t="n"/>
      <c r="F132" s="22" t="inlineStr">
        <is>
          <t>Twice-weekly total from shop report</t>
        </is>
      </c>
      <c r="G132" s="26">
        <f>IF(OR(A132="",B132="",D132=""),0,IF(OR(C132="Received",C132="Returned",C132="Adjust"),D132,IF(C132="Sold",-D132,0)))</f>
        <v/>
      </c>
      <c r="H132" s="16">
        <f>IF(AND(A132="",B132="",D132=""),"",IF(OR(A132="",B132="",C132="",D132=""),"Fill date, SKU, type and qty",IF(ISNA(MATCH(B132,ItemSku,0)),"SKU not on Items",IF(AND(D132&lt;0,C132&lt;&gt;"Adjust"),"Use a positive qty",""))))</f>
        <v/>
      </c>
    </row>
    <row r="133">
      <c r="A133" s="6" t="n">
        <v>46230</v>
      </c>
      <c r="B133" s="22" t="inlineStr">
        <is>
          <t>TIN-TRV</t>
        </is>
      </c>
      <c r="C133" s="22" t="inlineStr">
        <is>
          <t>Sold</t>
        </is>
      </c>
      <c r="D133" s="29" t="n">
        <v>10</v>
      </c>
      <c r="E133" s="22" t="n"/>
      <c r="F133" s="22" t="inlineStr">
        <is>
          <t>Twice-weekly total from shop report</t>
        </is>
      </c>
      <c r="G133" s="26">
        <f>IF(OR(A133="",B133="",D133=""),0,IF(OR(C133="Received",C133="Returned",C133="Adjust"),D133,IF(C133="Sold",-D133,0)))</f>
        <v/>
      </c>
      <c r="H133" s="16">
        <f>IF(AND(A133="",B133="",D133=""),"",IF(OR(A133="",B133="",C133="",D133=""),"Fill date, SKU, type and qty",IF(ISNA(MATCH(B133,ItemSku,0)),"SKU not on Items",IF(AND(D133&lt;0,C133&lt;&gt;"Adjust"),"Use a positive qty",""))))</f>
        <v/>
      </c>
    </row>
    <row r="134">
      <c r="A134" s="6" t="n">
        <v>46233</v>
      </c>
      <c r="B134" s="22" t="inlineStr">
        <is>
          <t>BALM-LIP</t>
        </is>
      </c>
      <c r="C134" s="22" t="inlineStr">
        <is>
          <t>Sold</t>
        </is>
      </c>
      <c r="D134" s="29" t="n">
        <v>11</v>
      </c>
      <c r="E134" s="22" t="n"/>
      <c r="F134" s="22" t="inlineStr">
        <is>
          <t>Twice-weekly total from shop report</t>
        </is>
      </c>
      <c r="G134" s="26">
        <f>IF(OR(A134="",B134="",D134=""),0,IF(OR(C134="Received",C134="Returned",C134="Adjust"),D134,IF(C134="Sold",-D134,0)))</f>
        <v/>
      </c>
      <c r="H134" s="16">
        <f>IF(AND(A134="",B134="",D134=""),"",IF(OR(A134="",B134="",C134="",D134=""),"Fill date, SKU, type and qty",IF(ISNA(MATCH(B134,ItemSku,0)),"SKU not on Items",IF(AND(D134&lt;0,C134&lt;&gt;"Adjust"),"Use a positive qty",""))))</f>
        <v/>
      </c>
    </row>
    <row r="135">
      <c r="A135" s="6" t="n">
        <v>46233</v>
      </c>
      <c r="B135" s="22" t="inlineStr">
        <is>
          <t>BOX-GIFT</t>
        </is>
      </c>
      <c r="C135" s="22" t="inlineStr">
        <is>
          <t>Sold</t>
        </is>
      </c>
      <c r="D135" s="29" t="n">
        <v>5</v>
      </c>
      <c r="E135" s="22" t="n"/>
      <c r="F135" s="22" t="inlineStr">
        <is>
          <t>Twice-weekly total from shop report</t>
        </is>
      </c>
      <c r="G135" s="26">
        <f>IF(OR(A135="",B135="",D135=""),0,IF(OR(C135="Received",C135="Returned",C135="Adjust"),D135,IF(C135="Sold",-D135,0)))</f>
        <v/>
      </c>
      <c r="H135" s="16">
        <f>IF(AND(A135="",B135="",D135=""),"",IF(OR(A135="",B135="",C135="",D135=""),"Fill date, SKU, type and qty",IF(ISNA(MATCH(B135,ItemSku,0)),"SKU not on Items",IF(AND(D135&lt;0,C135&lt;&gt;"Adjust"),"Use a positive qty",""))))</f>
        <v/>
      </c>
    </row>
    <row r="136">
      <c r="A136" s="6" t="n">
        <v>46233</v>
      </c>
      <c r="B136" s="22" t="inlineStr">
        <is>
          <t>CNDL-FIG</t>
        </is>
      </c>
      <c r="C136" s="22" t="inlineStr">
        <is>
          <t>Sold</t>
        </is>
      </c>
      <c r="D136" s="29" t="n">
        <v>4</v>
      </c>
      <c r="E136" s="22" t="n"/>
      <c r="F136" s="22" t="inlineStr">
        <is>
          <t>Twice-weekly total from shop report</t>
        </is>
      </c>
      <c r="G136" s="26">
        <f>IF(OR(A136="",B136="",D136=""),0,IF(OR(C136="Received",C136="Returned",C136="Adjust"),D136,IF(C136="Sold",-D136,0)))</f>
        <v/>
      </c>
      <c r="H136" s="16">
        <f>IF(AND(A136="",B136="",D136=""),"",IF(OR(A136="",B136="",C136="",D136=""),"Fill date, SKU, type and qty",IF(ISNA(MATCH(B136,ItemSku,0)),"SKU not on Items",IF(AND(D136&lt;0,C136&lt;&gt;"Adjust"),"Use a positive qty",""))))</f>
        <v/>
      </c>
    </row>
    <row r="137">
      <c r="A137" s="6" t="n">
        <v>46233</v>
      </c>
      <c r="B137" s="22" t="inlineStr">
        <is>
          <t>CNDL-PIN</t>
        </is>
      </c>
      <c r="C137" s="22" t="inlineStr">
        <is>
          <t>Sold</t>
        </is>
      </c>
      <c r="D137" s="29" t="n">
        <v>1</v>
      </c>
      <c r="E137" s="22" t="n"/>
      <c r="F137" s="22" t="inlineStr">
        <is>
          <t>Twice-weekly total from shop report</t>
        </is>
      </c>
      <c r="G137" s="26">
        <f>IF(OR(A137="",B137="",D137=""),0,IF(OR(C137="Received",C137="Returned",C137="Adjust"),D137,IF(C137="Sold",-D137,0)))</f>
        <v/>
      </c>
      <c r="H137" s="16">
        <f>IF(AND(A137="",B137="",D137=""),"",IF(OR(A137="",B137="",C137="",D137=""),"Fill date, SKU, type and qty",IF(ISNA(MATCH(B137,ItemSku,0)),"SKU not on Items",IF(AND(D137&lt;0,C137&lt;&gt;"Adjust"),"Use a positive qty",""))))</f>
        <v/>
      </c>
    </row>
    <row r="138">
      <c r="A138" s="6" t="n">
        <v>46233</v>
      </c>
      <c r="B138" s="22" t="inlineStr">
        <is>
          <t>CNDL-SEA</t>
        </is>
      </c>
      <c r="C138" s="22" t="inlineStr">
        <is>
          <t>Sold</t>
        </is>
      </c>
      <c r="D138" s="29" t="n">
        <v>3</v>
      </c>
      <c r="E138" s="22" t="n"/>
      <c r="F138" s="22" t="inlineStr">
        <is>
          <t>Twice-weekly total from shop report</t>
        </is>
      </c>
      <c r="G138" s="26">
        <f>IF(OR(A138="",B138="",D138=""),0,IF(OR(C138="Received",C138="Returned",C138="Adjust"),D138,IF(C138="Sold",-D138,0)))</f>
        <v/>
      </c>
      <c r="H138" s="16">
        <f>IF(AND(A138="",B138="",D138=""),"",IF(OR(A138="",B138="",C138="",D138=""),"Fill date, SKU, type and qty",IF(ISNA(MATCH(B138,ItemSku,0)),"SKU not on Items",IF(AND(D138&lt;0,C138&lt;&gt;"Adjust"),"Use a positive qty",""))))</f>
        <v/>
      </c>
    </row>
    <row r="139">
      <c r="A139" s="6" t="n">
        <v>46233</v>
      </c>
      <c r="B139" s="22" t="inlineStr">
        <is>
          <t>CNDL-TRV</t>
        </is>
      </c>
      <c r="C139" s="22" t="inlineStr">
        <is>
          <t>Sold</t>
        </is>
      </c>
      <c r="D139" s="29" t="n">
        <v>10</v>
      </c>
      <c r="E139" s="22" t="n"/>
      <c r="F139" s="22" t="inlineStr">
        <is>
          <t>Twice-weekly total from shop report</t>
        </is>
      </c>
      <c r="G139" s="26">
        <f>IF(OR(A139="",B139="",D139=""),0,IF(OR(C139="Received",C139="Returned",C139="Adjust"),D139,IF(C139="Sold",-D139,0)))</f>
        <v/>
      </c>
      <c r="H139" s="16">
        <f>IF(AND(A139="",B139="",D139=""),"",IF(OR(A139="",B139="",C139="",D139=""),"Fill date, SKU, type and qty",IF(ISNA(MATCH(B139,ItemSku,0)),"SKU not on Items",IF(AND(D139&lt;0,C139&lt;&gt;"Adjust"),"Use a positive qty",""))))</f>
        <v/>
      </c>
    </row>
    <row r="140">
      <c r="A140" s="6" t="n">
        <v>46233</v>
      </c>
      <c r="B140" s="22" t="inlineStr">
        <is>
          <t>JAR-200</t>
        </is>
      </c>
      <c r="C140" s="22" t="inlineStr">
        <is>
          <t>Sold</t>
        </is>
      </c>
      <c r="D140" s="29" t="n">
        <v>7</v>
      </c>
      <c r="E140" s="22" t="n"/>
      <c r="F140" s="22" t="inlineStr">
        <is>
          <t>Twice-weekly total from shop report</t>
        </is>
      </c>
      <c r="G140" s="26">
        <f>IF(OR(A140="",B140="",D140=""),0,IF(OR(C140="Received",C140="Returned",C140="Adjust"),D140,IF(C140="Sold",-D140,0)))</f>
        <v/>
      </c>
      <c r="H140" s="16">
        <f>IF(AND(A140="",B140="",D140=""),"",IF(OR(A140="",B140="",C140="",D140=""),"Fill date, SKU, type and qty",IF(ISNA(MATCH(B140,ItemSku,0)),"SKU not on Items",IF(AND(D140&lt;0,C140&lt;&gt;"Adjust"),"Use a positive qty",""))))</f>
        <v/>
      </c>
    </row>
    <row r="141">
      <c r="A141" s="6" t="n">
        <v>46233</v>
      </c>
      <c r="B141" s="22" t="inlineStr">
        <is>
          <t>MAIL-SM</t>
        </is>
      </c>
      <c r="C141" s="22" t="inlineStr">
        <is>
          <t>Sold</t>
        </is>
      </c>
      <c r="D141" s="29" t="n">
        <v>14</v>
      </c>
      <c r="E141" s="22" t="n"/>
      <c r="F141" s="22" t="inlineStr">
        <is>
          <t>Twice-weekly total from shop report</t>
        </is>
      </c>
      <c r="G141" s="26">
        <f>IF(OR(A141="",B141="",D141=""),0,IF(OR(C141="Received",C141="Returned",C141="Adjust"),D141,IF(C141="Sold",-D141,0)))</f>
        <v/>
      </c>
      <c r="H141" s="16">
        <f>IF(AND(A141="",B141="",D141=""),"",IF(OR(A141="",B141="",C141="",D141=""),"Fill date, SKU, type and qty",IF(ISNA(MATCH(B141,ItemSku,0)),"SKU not on Items",IF(AND(D141&lt;0,C141&lt;&gt;"Adjust"),"Use a positive qty",""))))</f>
        <v/>
      </c>
    </row>
    <row r="142">
      <c r="A142" s="6" t="n">
        <v>46233</v>
      </c>
      <c r="B142" s="22" t="inlineStr">
        <is>
          <t>SET-TRIO</t>
        </is>
      </c>
      <c r="C142" s="22" t="inlineStr">
        <is>
          <t>Sold</t>
        </is>
      </c>
      <c r="D142" s="29" t="n">
        <v>4</v>
      </c>
      <c r="E142" s="22" t="n"/>
      <c r="F142" s="22" t="inlineStr">
        <is>
          <t>Twice-weekly total from shop report</t>
        </is>
      </c>
      <c r="G142" s="26">
        <f>IF(OR(A142="",B142="",D142=""),0,IF(OR(C142="Received",C142="Returned",C142="Adjust"),D142,IF(C142="Sold",-D142,0)))</f>
        <v/>
      </c>
      <c r="H142" s="16">
        <f>IF(AND(A142="",B142="",D142=""),"",IF(OR(A142="",B142="",C142="",D142=""),"Fill date, SKU, type and qty",IF(ISNA(MATCH(B142,ItemSku,0)),"SKU not on Items",IF(AND(D142&lt;0,C142&lt;&gt;"Adjust"),"Use a positive qty",""))))</f>
        <v/>
      </c>
    </row>
    <row r="143">
      <c r="A143" s="6" t="n">
        <v>46233</v>
      </c>
      <c r="B143" s="22" t="inlineStr">
        <is>
          <t>SOAP-CHR</t>
        </is>
      </c>
      <c r="C143" s="22" t="inlineStr">
        <is>
          <t>Sold</t>
        </is>
      </c>
      <c r="D143" s="29" t="n">
        <v>3</v>
      </c>
      <c r="E143" s="22" t="n"/>
      <c r="F143" s="22" t="inlineStr">
        <is>
          <t>Twice-weekly total from shop report</t>
        </is>
      </c>
      <c r="G143" s="26">
        <f>IF(OR(A143="",B143="",D143=""),0,IF(OR(C143="Received",C143="Returned",C143="Adjust"),D143,IF(C143="Sold",-D143,0)))</f>
        <v/>
      </c>
      <c r="H143" s="16">
        <f>IF(AND(A143="",B143="",D143=""),"",IF(OR(A143="",B143="",C143="",D143=""),"Fill date, SKU, type and qty",IF(ISNA(MATCH(B143,ItemSku,0)),"SKU not on Items",IF(AND(D143&lt;0,C143&lt;&gt;"Adjust"),"Use a positive qty",""))))</f>
        <v/>
      </c>
    </row>
    <row r="144">
      <c r="A144" s="6" t="n">
        <v>46233</v>
      </c>
      <c r="B144" s="22" t="inlineStr">
        <is>
          <t>SOAP-CIT</t>
        </is>
      </c>
      <c r="C144" s="22" t="inlineStr">
        <is>
          <t>Received</t>
        </is>
      </c>
      <c r="D144" s="29" t="n">
        <v>48</v>
      </c>
      <c r="E144" s="22" t="inlineStr">
        <is>
          <t>PO-2614</t>
        </is>
      </c>
      <c r="F144" s="22" t="inlineStr"/>
      <c r="G144" s="26">
        <f>IF(OR(A144="",B144="",D144=""),0,IF(OR(C144="Received",C144="Returned",C144="Adjust"),D144,IF(C144="Sold",-D144,0)))</f>
        <v/>
      </c>
      <c r="H144" s="16">
        <f>IF(AND(A144="",B144="",D144=""),"",IF(OR(A144="",B144="",C144="",D144=""),"Fill date, SKU, type and qty",IF(ISNA(MATCH(B144,ItemSku,0)),"SKU not on Items",IF(AND(D144&lt;0,C144&lt;&gt;"Adjust"),"Use a positive qty",""))))</f>
        <v/>
      </c>
    </row>
    <row r="145">
      <c r="A145" s="6" t="n">
        <v>46233</v>
      </c>
      <c r="B145" s="22" t="inlineStr">
        <is>
          <t>SOAP-CIT</t>
        </is>
      </c>
      <c r="C145" s="22" t="inlineStr">
        <is>
          <t>Sold</t>
        </is>
      </c>
      <c r="D145" s="29" t="n">
        <v>3</v>
      </c>
      <c r="E145" s="22" t="n"/>
      <c r="F145" s="22" t="inlineStr">
        <is>
          <t>Twice-weekly total from shop report</t>
        </is>
      </c>
      <c r="G145" s="26">
        <f>IF(OR(A145="",B145="",D145=""),0,IF(OR(C145="Received",C145="Returned",C145="Adjust"),D145,IF(C145="Sold",-D145,0)))</f>
        <v/>
      </c>
      <c r="H145" s="16">
        <f>IF(AND(A145="",B145="",D145=""),"",IF(OR(A145="",B145="",C145="",D145=""),"Fill date, SKU, type and qty",IF(ISNA(MATCH(B145,ItemSku,0)),"SKU not on Items",IF(AND(D145&lt;0,C145&lt;&gt;"Adjust"),"Use a positive qty",""))))</f>
        <v/>
      </c>
    </row>
    <row r="146">
      <c r="A146" s="6" t="n">
        <v>46233</v>
      </c>
      <c r="B146" s="22" t="inlineStr">
        <is>
          <t>SOAP-LAV</t>
        </is>
      </c>
      <c r="C146" s="22" t="inlineStr">
        <is>
          <t>Sold</t>
        </is>
      </c>
      <c r="D146" s="29" t="n">
        <v>8</v>
      </c>
      <c r="E146" s="22" t="n"/>
      <c r="F146" s="22" t="inlineStr">
        <is>
          <t>Twice-weekly total from shop report</t>
        </is>
      </c>
      <c r="G146" s="26">
        <f>IF(OR(A146="",B146="",D146=""),0,IF(OR(C146="Received",C146="Returned",C146="Adjust"),D146,IF(C146="Sold",-D146,0)))</f>
        <v/>
      </c>
      <c r="H146" s="16">
        <f>IF(AND(A146="",B146="",D146=""),"",IF(OR(A146="",B146="",C146="",D146=""),"Fill date, SKU, type and qty",IF(ISNA(MATCH(B146,ItemSku,0)),"SKU not on Items",IF(AND(D146&lt;0,C146&lt;&gt;"Adjust"),"Use a positive qty",""))))</f>
        <v/>
      </c>
    </row>
    <row r="147">
      <c r="A147" s="6" t="n">
        <v>46233</v>
      </c>
      <c r="B147" s="22" t="inlineStr">
        <is>
          <t>SOAP-OAT</t>
        </is>
      </c>
      <c r="C147" s="22" t="inlineStr">
        <is>
          <t>Sold</t>
        </is>
      </c>
      <c r="D147" s="29" t="n">
        <v>5</v>
      </c>
      <c r="E147" s="22" t="n"/>
      <c r="F147" s="22" t="inlineStr">
        <is>
          <t>Twice-weekly total from shop report</t>
        </is>
      </c>
      <c r="G147" s="26">
        <f>IF(OR(A147="",B147="",D147=""),0,IF(OR(C147="Received",C147="Returned",C147="Adjust"),D147,IF(C147="Sold",-D147,0)))</f>
        <v/>
      </c>
      <c r="H147" s="16">
        <f>IF(AND(A147="",B147="",D147=""),"",IF(OR(A147="",B147="",C147="",D147=""),"Fill date, SKU, type and qty",IF(ISNA(MATCH(B147,ItemSku,0)),"SKU not on Items",IF(AND(D147&lt;0,C147&lt;&gt;"Adjust"),"Use a positive qty",""))))</f>
        <v/>
      </c>
    </row>
    <row r="148">
      <c r="A148" s="6" t="n">
        <v>46233</v>
      </c>
      <c r="B148" s="22" t="inlineStr">
        <is>
          <t>TIN-TRV</t>
        </is>
      </c>
      <c r="C148" s="22" t="inlineStr">
        <is>
          <t>Sold</t>
        </is>
      </c>
      <c r="D148" s="29" t="n">
        <v>11</v>
      </c>
      <c r="E148" s="22" t="n"/>
      <c r="F148" s="22" t="inlineStr">
        <is>
          <t>Twice-weekly total from shop report</t>
        </is>
      </c>
      <c r="G148" s="26">
        <f>IF(OR(A148="",B148="",D148=""),0,IF(OR(C148="Received",C148="Returned",C148="Adjust"),D148,IF(C148="Sold",-D148,0)))</f>
        <v/>
      </c>
      <c r="H148" s="16">
        <f>IF(AND(A148="",B148="",D148=""),"",IF(OR(A148="",B148="",C148="",D148=""),"Fill date, SKU, type and qty",IF(ISNA(MATCH(B148,ItemSku,0)),"SKU not on Items",IF(AND(D148&lt;0,C148&lt;&gt;"Adjust"),"Use a positive qty",""))))</f>
        <v/>
      </c>
    </row>
    <row r="149">
      <c r="A149" s="6" t="n">
        <v>46237</v>
      </c>
      <c r="B149" s="22" t="inlineStr">
        <is>
          <t>BALM-LIP</t>
        </is>
      </c>
      <c r="C149" s="22" t="inlineStr">
        <is>
          <t>Sold</t>
        </is>
      </c>
      <c r="D149" s="29" t="n">
        <v>15</v>
      </c>
      <c r="E149" s="22" t="n"/>
      <c r="F149" s="22" t="inlineStr">
        <is>
          <t>Twice-weekly total from shop report</t>
        </is>
      </c>
      <c r="G149" s="26">
        <f>IF(OR(A149="",B149="",D149=""),0,IF(OR(C149="Received",C149="Returned",C149="Adjust"),D149,IF(C149="Sold",-D149,0)))</f>
        <v/>
      </c>
      <c r="H149" s="16">
        <f>IF(AND(A149="",B149="",D149=""),"",IF(OR(A149="",B149="",C149="",D149=""),"Fill date, SKU, type and qty",IF(ISNA(MATCH(B149,ItemSku,0)),"SKU not on Items",IF(AND(D149&lt;0,C149&lt;&gt;"Adjust"),"Use a positive qty",""))))</f>
        <v/>
      </c>
    </row>
    <row r="150">
      <c r="A150" s="6" t="n">
        <v>46237</v>
      </c>
      <c r="B150" s="22" t="inlineStr">
        <is>
          <t>BOX-GIFT</t>
        </is>
      </c>
      <c r="C150" s="22" t="inlineStr">
        <is>
          <t>Sold</t>
        </is>
      </c>
      <c r="D150" s="29" t="n">
        <v>6</v>
      </c>
      <c r="E150" s="22" t="n"/>
      <c r="F150" s="22" t="inlineStr">
        <is>
          <t>Twice-weekly total from shop report</t>
        </is>
      </c>
      <c r="G150" s="26">
        <f>IF(OR(A150="",B150="",D150=""),0,IF(OR(C150="Received",C150="Returned",C150="Adjust"),D150,IF(C150="Sold",-D150,0)))</f>
        <v/>
      </c>
      <c r="H150" s="16">
        <f>IF(AND(A150="",B150="",D150=""),"",IF(OR(A150="",B150="",C150="",D150=""),"Fill date, SKU, type and qty",IF(ISNA(MATCH(B150,ItemSku,0)),"SKU not on Items",IF(AND(D150&lt;0,C150&lt;&gt;"Adjust"),"Use a positive qty",""))))</f>
        <v/>
      </c>
    </row>
    <row r="151">
      <c r="A151" s="6" t="n">
        <v>46237</v>
      </c>
      <c r="B151" s="22" t="inlineStr">
        <is>
          <t>CNDL-FIG</t>
        </is>
      </c>
      <c r="C151" s="22" t="inlineStr">
        <is>
          <t>Sold</t>
        </is>
      </c>
      <c r="D151" s="29" t="n">
        <v>3</v>
      </c>
      <c r="E151" s="22" t="n"/>
      <c r="F151" s="22" t="inlineStr">
        <is>
          <t>Twice-weekly total from shop report</t>
        </is>
      </c>
      <c r="G151" s="26">
        <f>IF(OR(A151="",B151="",D151=""),0,IF(OR(C151="Received",C151="Returned",C151="Adjust"),D151,IF(C151="Sold",-D151,0)))</f>
        <v/>
      </c>
      <c r="H151" s="16">
        <f>IF(AND(A151="",B151="",D151=""),"",IF(OR(A151="",B151="",C151="",D151=""),"Fill date, SKU, type and qty",IF(ISNA(MATCH(B151,ItemSku,0)),"SKU not on Items",IF(AND(D151&lt;0,C151&lt;&gt;"Adjust"),"Use a positive qty",""))))</f>
        <v/>
      </c>
    </row>
    <row r="152">
      <c r="A152" s="6" t="n">
        <v>46237</v>
      </c>
      <c r="B152" s="22" t="inlineStr">
        <is>
          <t>CNDL-PIN</t>
        </is>
      </c>
      <c r="C152" s="22" t="inlineStr">
        <is>
          <t>Sold</t>
        </is>
      </c>
      <c r="D152" s="29" t="n">
        <v>1</v>
      </c>
      <c r="E152" s="22" t="n"/>
      <c r="F152" s="22" t="inlineStr">
        <is>
          <t>Twice-weekly total from shop report</t>
        </is>
      </c>
      <c r="G152" s="26">
        <f>IF(OR(A152="",B152="",D152=""),0,IF(OR(C152="Received",C152="Returned",C152="Adjust"),D152,IF(C152="Sold",-D152,0)))</f>
        <v/>
      </c>
      <c r="H152" s="16">
        <f>IF(AND(A152="",B152="",D152=""),"",IF(OR(A152="",B152="",C152="",D152=""),"Fill date, SKU, type and qty",IF(ISNA(MATCH(B152,ItemSku,0)),"SKU not on Items",IF(AND(D152&lt;0,C152&lt;&gt;"Adjust"),"Use a positive qty",""))))</f>
        <v/>
      </c>
    </row>
    <row r="153">
      <c r="A153" s="6" t="n">
        <v>46237</v>
      </c>
      <c r="B153" s="22" t="inlineStr">
        <is>
          <t>CNDL-SEA</t>
        </is>
      </c>
      <c r="C153" s="22" t="inlineStr">
        <is>
          <t>Sold</t>
        </is>
      </c>
      <c r="D153" s="29" t="n">
        <v>4</v>
      </c>
      <c r="E153" s="22" t="n"/>
      <c r="F153" s="22" t="inlineStr">
        <is>
          <t>Twice-weekly total from shop report</t>
        </is>
      </c>
      <c r="G153" s="26">
        <f>IF(OR(A153="",B153="",D153=""),0,IF(OR(C153="Received",C153="Returned",C153="Adjust"),D153,IF(C153="Sold",-D153,0)))</f>
        <v/>
      </c>
      <c r="H153" s="16">
        <f>IF(AND(A153="",B153="",D153=""),"",IF(OR(A153="",B153="",C153="",D153=""),"Fill date, SKU, type and qty",IF(ISNA(MATCH(B153,ItemSku,0)),"SKU not on Items",IF(AND(D153&lt;0,C153&lt;&gt;"Adjust"),"Use a positive qty",""))))</f>
        <v/>
      </c>
    </row>
    <row r="154">
      <c r="A154" s="6" t="n">
        <v>46237</v>
      </c>
      <c r="B154" s="22" t="inlineStr">
        <is>
          <t>CNDL-TRV</t>
        </is>
      </c>
      <c r="C154" s="22" t="inlineStr">
        <is>
          <t>Sold</t>
        </is>
      </c>
      <c r="D154" s="29" t="n">
        <v>4</v>
      </c>
      <c r="E154" s="22" t="n"/>
      <c r="F154" s="22" t="inlineStr">
        <is>
          <t>Twice-weekly total from shop report</t>
        </is>
      </c>
      <c r="G154" s="26">
        <f>IF(OR(A154="",B154="",D154=""),0,IF(OR(C154="Received",C154="Returned",C154="Adjust"),D154,IF(C154="Sold",-D154,0)))</f>
        <v/>
      </c>
      <c r="H154" s="16">
        <f>IF(AND(A154="",B154="",D154=""),"",IF(OR(A154="",B154="",C154="",D154=""),"Fill date, SKU, type and qty",IF(ISNA(MATCH(B154,ItemSku,0)),"SKU not on Items",IF(AND(D154&lt;0,C154&lt;&gt;"Adjust"),"Use a positive qty",""))))</f>
        <v/>
      </c>
    </row>
    <row r="155">
      <c r="A155" s="6" t="n">
        <v>46237</v>
      </c>
      <c r="B155" s="22" t="inlineStr">
        <is>
          <t>JAR-200</t>
        </is>
      </c>
      <c r="C155" s="22" t="inlineStr">
        <is>
          <t>Sold</t>
        </is>
      </c>
      <c r="D155" s="29" t="n">
        <v>6</v>
      </c>
      <c r="E155" s="22" t="n"/>
      <c r="F155" s="22" t="inlineStr">
        <is>
          <t>Twice-weekly total from shop report</t>
        </is>
      </c>
      <c r="G155" s="26">
        <f>IF(OR(A155="",B155="",D155=""),0,IF(OR(C155="Received",C155="Returned",C155="Adjust"),D155,IF(C155="Sold",-D155,0)))</f>
        <v/>
      </c>
      <c r="H155" s="16">
        <f>IF(AND(A155="",B155="",D155=""),"",IF(OR(A155="",B155="",C155="",D155=""),"Fill date, SKU, type and qty",IF(ISNA(MATCH(B155,ItemSku,0)),"SKU not on Items",IF(AND(D155&lt;0,C155&lt;&gt;"Adjust"),"Use a positive qty",""))))</f>
        <v/>
      </c>
    </row>
    <row r="156">
      <c r="A156" s="6" t="n">
        <v>46237</v>
      </c>
      <c r="B156" s="22" t="inlineStr">
        <is>
          <t>MAIL-SM</t>
        </is>
      </c>
      <c r="C156" s="22" t="inlineStr">
        <is>
          <t>Sold</t>
        </is>
      </c>
      <c r="D156" s="29" t="n">
        <v>23</v>
      </c>
      <c r="E156" s="22" t="n"/>
      <c r="F156" s="22" t="inlineStr">
        <is>
          <t>Twice-weekly total from shop report</t>
        </is>
      </c>
      <c r="G156" s="26">
        <f>IF(OR(A156="",B156="",D156=""),0,IF(OR(C156="Received",C156="Returned",C156="Adjust"),D156,IF(C156="Sold",-D156,0)))</f>
        <v/>
      </c>
      <c r="H156" s="16">
        <f>IF(AND(A156="",B156="",D156=""),"",IF(OR(A156="",B156="",C156="",D156=""),"Fill date, SKU, type and qty",IF(ISNA(MATCH(B156,ItemSku,0)),"SKU not on Items",IF(AND(D156&lt;0,C156&lt;&gt;"Adjust"),"Use a positive qty",""))))</f>
        <v/>
      </c>
    </row>
    <row r="157">
      <c r="A157" s="6" t="n">
        <v>46237</v>
      </c>
      <c r="B157" s="22" t="inlineStr">
        <is>
          <t>SET-TRIO</t>
        </is>
      </c>
      <c r="C157" s="22" t="inlineStr">
        <is>
          <t>Sold</t>
        </is>
      </c>
      <c r="D157" s="29" t="n">
        <v>1</v>
      </c>
      <c r="E157" s="22" t="n"/>
      <c r="F157" s="22" t="inlineStr">
        <is>
          <t>Twice-weekly total from shop report</t>
        </is>
      </c>
      <c r="G157" s="26">
        <f>IF(OR(A157="",B157="",D157=""),0,IF(OR(C157="Received",C157="Returned",C157="Adjust"),D157,IF(C157="Sold",-D157,0)))</f>
        <v/>
      </c>
      <c r="H157" s="16">
        <f>IF(AND(A157="",B157="",D157=""),"",IF(OR(A157="",B157="",C157="",D157=""),"Fill date, SKU, type and qty",IF(ISNA(MATCH(B157,ItemSku,0)),"SKU not on Items",IF(AND(D157&lt;0,C157&lt;&gt;"Adjust"),"Use a positive qty",""))))</f>
        <v/>
      </c>
    </row>
    <row r="158">
      <c r="A158" s="6" t="n">
        <v>46237</v>
      </c>
      <c r="B158" s="22" t="inlineStr">
        <is>
          <t>SOAP-CHR</t>
        </is>
      </c>
      <c r="C158" s="22" t="inlineStr">
        <is>
          <t>Sold</t>
        </is>
      </c>
      <c r="D158" s="29" t="n">
        <v>2</v>
      </c>
      <c r="E158" s="22" t="n"/>
      <c r="F158" s="22" t="inlineStr">
        <is>
          <t>Twice-weekly total from shop report</t>
        </is>
      </c>
      <c r="G158" s="26">
        <f>IF(OR(A158="",B158="",D158=""),0,IF(OR(C158="Received",C158="Returned",C158="Adjust"),D158,IF(C158="Sold",-D158,0)))</f>
        <v/>
      </c>
      <c r="H158" s="16">
        <f>IF(AND(A158="",B158="",D158=""),"",IF(OR(A158="",B158="",C158="",D158=""),"Fill date, SKU, type and qty",IF(ISNA(MATCH(B158,ItemSku,0)),"SKU not on Items",IF(AND(D158&lt;0,C158&lt;&gt;"Adjust"),"Use a positive qty",""))))</f>
        <v/>
      </c>
    </row>
    <row r="159">
      <c r="A159" s="6" t="n">
        <v>46237</v>
      </c>
      <c r="B159" s="22" t="inlineStr">
        <is>
          <t>SOAP-CIT</t>
        </is>
      </c>
      <c r="C159" s="22" t="inlineStr">
        <is>
          <t>Sold</t>
        </is>
      </c>
      <c r="D159" s="29" t="n">
        <v>9</v>
      </c>
      <c r="E159" s="22" t="n"/>
      <c r="F159" s="22" t="inlineStr">
        <is>
          <t>Twice-weekly total from shop report</t>
        </is>
      </c>
      <c r="G159" s="26">
        <f>IF(OR(A159="",B159="",D159=""),0,IF(OR(C159="Received",C159="Returned",C159="Adjust"),D159,IF(C159="Sold",-D159,0)))</f>
        <v/>
      </c>
      <c r="H159" s="16">
        <f>IF(AND(A159="",B159="",D159=""),"",IF(OR(A159="",B159="",C159="",D159=""),"Fill date, SKU, type and qty",IF(ISNA(MATCH(B159,ItemSku,0)),"SKU not on Items",IF(AND(D159&lt;0,C159&lt;&gt;"Adjust"),"Use a positive qty",""))))</f>
        <v/>
      </c>
    </row>
    <row r="160">
      <c r="A160" s="6" t="n">
        <v>46237</v>
      </c>
      <c r="B160" s="22" t="inlineStr">
        <is>
          <t>SOAP-LAV</t>
        </is>
      </c>
      <c r="C160" s="22" t="inlineStr">
        <is>
          <t>Sold</t>
        </is>
      </c>
      <c r="D160" s="29" t="n">
        <v>13</v>
      </c>
      <c r="E160" s="22" t="n"/>
      <c r="F160" s="22" t="inlineStr">
        <is>
          <t>Twice-weekly total from shop report</t>
        </is>
      </c>
      <c r="G160" s="26">
        <f>IF(OR(A160="",B160="",D160=""),0,IF(OR(C160="Received",C160="Returned",C160="Adjust"),D160,IF(C160="Sold",-D160,0)))</f>
        <v/>
      </c>
      <c r="H160" s="16">
        <f>IF(AND(A160="",B160="",D160=""),"",IF(OR(A160="",B160="",C160="",D160=""),"Fill date, SKU, type and qty",IF(ISNA(MATCH(B160,ItemSku,0)),"SKU not on Items",IF(AND(D160&lt;0,C160&lt;&gt;"Adjust"),"Use a positive qty",""))))</f>
        <v/>
      </c>
    </row>
    <row r="161">
      <c r="A161" s="6" t="n">
        <v>46237</v>
      </c>
      <c r="B161" s="22" t="inlineStr">
        <is>
          <t>SOAP-OAT</t>
        </is>
      </c>
      <c r="C161" s="22" t="inlineStr">
        <is>
          <t>Sold</t>
        </is>
      </c>
      <c r="D161" s="29" t="n">
        <v>10</v>
      </c>
      <c r="E161" s="22" t="n"/>
      <c r="F161" s="22" t="inlineStr">
        <is>
          <t>Twice-weekly total from shop report</t>
        </is>
      </c>
      <c r="G161" s="26">
        <f>IF(OR(A161="",B161="",D161=""),0,IF(OR(C161="Received",C161="Returned",C161="Adjust"),D161,IF(C161="Sold",-D161,0)))</f>
        <v/>
      </c>
      <c r="H161" s="16">
        <f>IF(AND(A161="",B161="",D161=""),"",IF(OR(A161="",B161="",C161="",D161=""),"Fill date, SKU, type and qty",IF(ISNA(MATCH(B161,ItemSku,0)),"SKU not on Items",IF(AND(D161&lt;0,C161&lt;&gt;"Adjust"),"Use a positive qty",""))))</f>
        <v/>
      </c>
    </row>
    <row r="162">
      <c r="A162" s="6" t="n">
        <v>46237</v>
      </c>
      <c r="B162" s="22" t="inlineStr">
        <is>
          <t>TIN-TRV</t>
        </is>
      </c>
      <c r="C162" s="22" t="inlineStr">
        <is>
          <t>Sold</t>
        </is>
      </c>
      <c r="D162" s="29" t="n">
        <v>13</v>
      </c>
      <c r="E162" s="22" t="n"/>
      <c r="F162" s="22" t="inlineStr">
        <is>
          <t>Twice-weekly total from shop report</t>
        </is>
      </c>
      <c r="G162" s="26">
        <f>IF(OR(A162="",B162="",D162=""),0,IF(OR(C162="Received",C162="Returned",C162="Adjust"),D162,IF(C162="Sold",-D162,0)))</f>
        <v/>
      </c>
      <c r="H162" s="16">
        <f>IF(AND(A162="",B162="",D162=""),"",IF(OR(A162="",B162="",C162="",D162=""),"Fill date, SKU, type and qty",IF(ISNA(MATCH(B162,ItemSku,0)),"SKU not on Items",IF(AND(D162&lt;0,C162&lt;&gt;"Adjust"),"Use a positive qty",""))))</f>
        <v/>
      </c>
    </row>
    <row r="163">
      <c r="A163" s="6" t="n">
        <v>46239</v>
      </c>
      <c r="B163" s="22" t="inlineStr">
        <is>
          <t>CNDL-SEA</t>
        </is>
      </c>
      <c r="C163" s="22" t="inlineStr">
        <is>
          <t>Received</t>
        </is>
      </c>
      <c r="D163" s="29" t="n">
        <v>18</v>
      </c>
      <c r="E163" s="22" t="inlineStr">
        <is>
          <t>PO-2622</t>
        </is>
      </c>
      <c r="F163" s="22" t="inlineStr"/>
      <c r="G163" s="26">
        <f>IF(OR(A163="",B163="",D163=""),0,IF(OR(C163="Received",C163="Returned",C163="Adjust"),D163,IF(C163="Sold",-D163,0)))</f>
        <v/>
      </c>
      <c r="H163" s="16">
        <f>IF(AND(A163="",B163="",D163=""),"",IF(OR(A163="",B163="",C163="",D163=""),"Fill date, SKU, type and qty",IF(ISNA(MATCH(B163,ItemSku,0)),"SKU not on Items",IF(AND(D163&lt;0,C163&lt;&gt;"Adjust"),"Use a positive qty",""))))</f>
        <v/>
      </c>
    </row>
    <row r="164">
      <c r="A164" s="6" t="n">
        <v>46240</v>
      </c>
      <c r="B164" s="22" t="inlineStr">
        <is>
          <t>BALM-LIP</t>
        </is>
      </c>
      <c r="C164" s="22" t="inlineStr">
        <is>
          <t>Sold</t>
        </is>
      </c>
      <c r="D164" s="29" t="n">
        <v>15</v>
      </c>
      <c r="E164" s="22" t="n"/>
      <c r="F164" s="22" t="inlineStr">
        <is>
          <t>Twice-weekly total from shop report</t>
        </is>
      </c>
      <c r="G164" s="26">
        <f>IF(OR(A164="",B164="",D164=""),0,IF(OR(C164="Received",C164="Returned",C164="Adjust"),D164,IF(C164="Sold",-D164,0)))</f>
        <v/>
      </c>
      <c r="H164" s="16">
        <f>IF(AND(A164="",B164="",D164=""),"",IF(OR(A164="",B164="",C164="",D164=""),"Fill date, SKU, type and qty",IF(ISNA(MATCH(B164,ItemSku,0)),"SKU not on Items",IF(AND(D164&lt;0,C164&lt;&gt;"Adjust"),"Use a positive qty",""))))</f>
        <v/>
      </c>
    </row>
    <row r="165">
      <c r="A165" s="6" t="n">
        <v>46240</v>
      </c>
      <c r="B165" s="22" t="inlineStr">
        <is>
          <t>BOX-GIFT</t>
        </is>
      </c>
      <c r="C165" s="22" t="inlineStr">
        <is>
          <t>Sold</t>
        </is>
      </c>
      <c r="D165" s="29" t="n">
        <v>6</v>
      </c>
      <c r="E165" s="22" t="n"/>
      <c r="F165" s="22" t="inlineStr">
        <is>
          <t>Twice-weekly total from shop report</t>
        </is>
      </c>
      <c r="G165" s="26">
        <f>IF(OR(A165="",B165="",D165=""),0,IF(OR(C165="Received",C165="Returned",C165="Adjust"),D165,IF(C165="Sold",-D165,0)))</f>
        <v/>
      </c>
      <c r="H165" s="16">
        <f>IF(AND(A165="",B165="",D165=""),"",IF(OR(A165="",B165="",C165="",D165=""),"Fill date, SKU, type and qty",IF(ISNA(MATCH(B165,ItemSku,0)),"SKU not on Items",IF(AND(D165&lt;0,C165&lt;&gt;"Adjust"),"Use a positive qty",""))))</f>
        <v/>
      </c>
    </row>
    <row r="166">
      <c r="A166" s="6" t="n">
        <v>46240</v>
      </c>
      <c r="B166" s="22" t="inlineStr">
        <is>
          <t>CNDL-FIG</t>
        </is>
      </c>
      <c r="C166" s="22" t="inlineStr">
        <is>
          <t>Sold</t>
        </is>
      </c>
      <c r="D166" s="29" t="n">
        <v>5</v>
      </c>
      <c r="E166" s="22" t="n"/>
      <c r="F166" s="22" t="inlineStr">
        <is>
          <t>Twice-weekly total from shop report</t>
        </is>
      </c>
      <c r="G166" s="26">
        <f>IF(OR(A166="",B166="",D166=""),0,IF(OR(C166="Received",C166="Returned",C166="Adjust"),D166,IF(C166="Sold",-D166,0)))</f>
        <v/>
      </c>
      <c r="H166" s="16">
        <f>IF(AND(A166="",B166="",D166=""),"",IF(OR(A166="",B166="",C166="",D166=""),"Fill date, SKU, type and qty",IF(ISNA(MATCH(B166,ItemSku,0)),"SKU not on Items",IF(AND(D166&lt;0,C166&lt;&gt;"Adjust"),"Use a positive qty",""))))</f>
        <v/>
      </c>
    </row>
    <row r="167">
      <c r="A167" s="6" t="n">
        <v>46240</v>
      </c>
      <c r="B167" s="22" t="inlineStr">
        <is>
          <t>CNDL-SEA</t>
        </is>
      </c>
      <c r="C167" s="22" t="inlineStr">
        <is>
          <t>Sold</t>
        </is>
      </c>
      <c r="D167" s="29" t="n">
        <v>4</v>
      </c>
      <c r="E167" s="22" t="n"/>
      <c r="F167" s="22" t="inlineStr">
        <is>
          <t>Twice-weekly total from shop report</t>
        </is>
      </c>
      <c r="G167" s="26">
        <f>IF(OR(A167="",B167="",D167=""),0,IF(OR(C167="Received",C167="Returned",C167="Adjust"),D167,IF(C167="Sold",-D167,0)))</f>
        <v/>
      </c>
      <c r="H167" s="16">
        <f>IF(AND(A167="",B167="",D167=""),"",IF(OR(A167="",B167="",C167="",D167=""),"Fill date, SKU, type and qty",IF(ISNA(MATCH(B167,ItemSku,0)),"SKU not on Items",IF(AND(D167&lt;0,C167&lt;&gt;"Adjust"),"Use a positive qty",""))))</f>
        <v/>
      </c>
    </row>
    <row r="168">
      <c r="A168" s="6" t="n">
        <v>46240</v>
      </c>
      <c r="B168" s="22" t="inlineStr">
        <is>
          <t>CNDL-TRV</t>
        </is>
      </c>
      <c r="C168" s="22" t="inlineStr">
        <is>
          <t>Sold</t>
        </is>
      </c>
      <c r="D168" s="29" t="n">
        <v>8</v>
      </c>
      <c r="E168" s="22" t="n"/>
      <c r="F168" s="22" t="inlineStr">
        <is>
          <t>Twice-weekly total from shop report</t>
        </is>
      </c>
      <c r="G168" s="26">
        <f>IF(OR(A168="",B168="",D168=""),0,IF(OR(C168="Received",C168="Returned",C168="Adjust"),D168,IF(C168="Sold",-D168,0)))</f>
        <v/>
      </c>
      <c r="H168" s="16">
        <f>IF(AND(A168="",B168="",D168=""),"",IF(OR(A168="",B168="",C168="",D168=""),"Fill date, SKU, type and qty",IF(ISNA(MATCH(B168,ItemSku,0)),"SKU not on Items",IF(AND(D168&lt;0,C168&lt;&gt;"Adjust"),"Use a positive qty",""))))</f>
        <v/>
      </c>
    </row>
    <row r="169">
      <c r="A169" s="6" t="n">
        <v>46240</v>
      </c>
      <c r="B169" s="22" t="inlineStr">
        <is>
          <t>JAR-200</t>
        </is>
      </c>
      <c r="C169" s="22" t="inlineStr">
        <is>
          <t>Sold</t>
        </is>
      </c>
      <c r="D169" s="29" t="n">
        <v>6</v>
      </c>
      <c r="E169" s="22" t="n"/>
      <c r="F169" s="22" t="inlineStr">
        <is>
          <t>Twice-weekly total from shop report</t>
        </is>
      </c>
      <c r="G169" s="26">
        <f>IF(OR(A169="",B169="",D169=""),0,IF(OR(C169="Received",C169="Returned",C169="Adjust"),D169,IF(C169="Sold",-D169,0)))</f>
        <v/>
      </c>
      <c r="H169" s="16">
        <f>IF(AND(A169="",B169="",D169=""),"",IF(OR(A169="",B169="",C169="",D169=""),"Fill date, SKU, type and qty",IF(ISNA(MATCH(B169,ItemSku,0)),"SKU not on Items",IF(AND(D169&lt;0,C169&lt;&gt;"Adjust"),"Use a positive qty",""))))</f>
        <v/>
      </c>
    </row>
    <row r="170">
      <c r="A170" s="6" t="n">
        <v>46240</v>
      </c>
      <c r="B170" s="22" t="inlineStr">
        <is>
          <t>MAIL-SM</t>
        </is>
      </c>
      <c r="C170" s="22" t="inlineStr">
        <is>
          <t>Sold</t>
        </is>
      </c>
      <c r="D170" s="29" t="n">
        <v>14</v>
      </c>
      <c r="E170" s="22" t="n"/>
      <c r="F170" s="22" t="inlineStr">
        <is>
          <t>Twice-weekly total from shop report</t>
        </is>
      </c>
      <c r="G170" s="26">
        <f>IF(OR(A170="",B170="",D170=""),0,IF(OR(C170="Received",C170="Returned",C170="Adjust"),D170,IF(C170="Sold",-D170,0)))</f>
        <v/>
      </c>
      <c r="H170" s="16">
        <f>IF(AND(A170="",B170="",D170=""),"",IF(OR(A170="",B170="",C170="",D170=""),"Fill date, SKU, type and qty",IF(ISNA(MATCH(B170,ItemSku,0)),"SKU not on Items",IF(AND(D170&lt;0,C170&lt;&gt;"Adjust"),"Use a positive qty",""))))</f>
        <v/>
      </c>
    </row>
    <row r="171">
      <c r="A171" s="6" t="n">
        <v>46240</v>
      </c>
      <c r="B171" s="22" t="inlineStr">
        <is>
          <t>SET-TRIO</t>
        </is>
      </c>
      <c r="C171" s="22" t="inlineStr">
        <is>
          <t>Sold</t>
        </is>
      </c>
      <c r="D171" s="29" t="n">
        <v>1</v>
      </c>
      <c r="E171" s="22" t="n"/>
      <c r="F171" s="22" t="inlineStr">
        <is>
          <t>Twice-weekly total from shop report</t>
        </is>
      </c>
      <c r="G171" s="26">
        <f>IF(OR(A171="",B171="",D171=""),0,IF(OR(C171="Received",C171="Returned",C171="Adjust"),D171,IF(C171="Sold",-D171,0)))</f>
        <v/>
      </c>
      <c r="H171" s="16">
        <f>IF(AND(A171="",B171="",D171=""),"",IF(OR(A171="",B171="",C171="",D171=""),"Fill date, SKU, type and qty",IF(ISNA(MATCH(B171,ItemSku,0)),"SKU not on Items",IF(AND(D171&lt;0,C171&lt;&gt;"Adjust"),"Use a positive qty",""))))</f>
        <v/>
      </c>
    </row>
    <row r="172">
      <c r="A172" s="6" t="n">
        <v>46240</v>
      </c>
      <c r="B172" s="22" t="inlineStr">
        <is>
          <t>SOAP-CHR</t>
        </is>
      </c>
      <c r="C172" s="22" t="inlineStr">
        <is>
          <t>Sold</t>
        </is>
      </c>
      <c r="D172" s="29" t="n">
        <v>4</v>
      </c>
      <c r="E172" s="22" t="n"/>
      <c r="F172" s="22" t="inlineStr">
        <is>
          <t>Twice-weekly total from shop report</t>
        </is>
      </c>
      <c r="G172" s="26">
        <f>IF(OR(A172="",B172="",D172=""),0,IF(OR(C172="Received",C172="Returned",C172="Adjust"),D172,IF(C172="Sold",-D172,0)))</f>
        <v/>
      </c>
      <c r="H172" s="16">
        <f>IF(AND(A172="",B172="",D172=""),"",IF(OR(A172="",B172="",C172="",D172=""),"Fill date, SKU, type and qty",IF(ISNA(MATCH(B172,ItemSku,0)),"SKU not on Items",IF(AND(D172&lt;0,C172&lt;&gt;"Adjust"),"Use a positive qty",""))))</f>
        <v/>
      </c>
    </row>
    <row r="173">
      <c r="A173" s="6" t="n">
        <v>46240</v>
      </c>
      <c r="B173" s="22" t="inlineStr">
        <is>
          <t>SOAP-CIT</t>
        </is>
      </c>
      <c r="C173" s="22" t="inlineStr">
        <is>
          <t>Sold</t>
        </is>
      </c>
      <c r="D173" s="29" t="n">
        <v>5</v>
      </c>
      <c r="E173" s="22" t="n"/>
      <c r="F173" s="22" t="inlineStr">
        <is>
          <t>Twice-weekly total from shop report</t>
        </is>
      </c>
      <c r="G173" s="26">
        <f>IF(OR(A173="",B173="",D173=""),0,IF(OR(C173="Received",C173="Returned",C173="Adjust"),D173,IF(C173="Sold",-D173,0)))</f>
        <v/>
      </c>
      <c r="H173" s="16">
        <f>IF(AND(A173="",B173="",D173=""),"",IF(OR(A173="",B173="",C173="",D173=""),"Fill date, SKU, type and qty",IF(ISNA(MATCH(B173,ItemSku,0)),"SKU not on Items",IF(AND(D173&lt;0,C173&lt;&gt;"Adjust"),"Use a positive qty",""))))</f>
        <v/>
      </c>
    </row>
    <row r="174">
      <c r="A174" s="6" t="n">
        <v>46240</v>
      </c>
      <c r="B174" s="22" t="inlineStr">
        <is>
          <t>SOAP-LAV</t>
        </is>
      </c>
      <c r="C174" s="22" t="inlineStr">
        <is>
          <t>Sold</t>
        </is>
      </c>
      <c r="D174" s="29" t="n">
        <v>11</v>
      </c>
      <c r="E174" s="22" t="n"/>
      <c r="F174" s="22" t="inlineStr">
        <is>
          <t>Twice-weekly total from shop report</t>
        </is>
      </c>
      <c r="G174" s="26">
        <f>IF(OR(A174="",B174="",D174=""),0,IF(OR(C174="Received",C174="Returned",C174="Adjust"),D174,IF(C174="Sold",-D174,0)))</f>
        <v/>
      </c>
      <c r="H174" s="16">
        <f>IF(AND(A174="",B174="",D174=""),"",IF(OR(A174="",B174="",C174="",D174=""),"Fill date, SKU, type and qty",IF(ISNA(MATCH(B174,ItemSku,0)),"SKU not on Items",IF(AND(D174&lt;0,C174&lt;&gt;"Adjust"),"Use a positive qty",""))))</f>
        <v/>
      </c>
    </row>
    <row r="175">
      <c r="A175" s="6" t="n">
        <v>46240</v>
      </c>
      <c r="B175" s="22" t="inlineStr">
        <is>
          <t>SOAP-OAT</t>
        </is>
      </c>
      <c r="C175" s="22" t="inlineStr">
        <is>
          <t>Sold</t>
        </is>
      </c>
      <c r="D175" s="29" t="n">
        <v>12</v>
      </c>
      <c r="E175" s="22" t="n"/>
      <c r="F175" s="22" t="inlineStr">
        <is>
          <t>Twice-weekly total from shop report</t>
        </is>
      </c>
      <c r="G175" s="26">
        <f>IF(OR(A175="",B175="",D175=""),0,IF(OR(C175="Received",C175="Returned",C175="Adjust"),D175,IF(C175="Sold",-D175,0)))</f>
        <v/>
      </c>
      <c r="H175" s="16">
        <f>IF(AND(A175="",B175="",D175=""),"",IF(OR(A175="",B175="",C175="",D175=""),"Fill date, SKU, type and qty",IF(ISNA(MATCH(B175,ItemSku,0)),"SKU not on Items",IF(AND(D175&lt;0,C175&lt;&gt;"Adjust"),"Use a positive qty",""))))</f>
        <v/>
      </c>
    </row>
    <row r="176">
      <c r="A176" s="6" t="n">
        <v>46240</v>
      </c>
      <c r="B176" s="22" t="inlineStr">
        <is>
          <t>TIN-TRV</t>
        </is>
      </c>
      <c r="C176" s="22" t="inlineStr">
        <is>
          <t>Sold</t>
        </is>
      </c>
      <c r="D176" s="29" t="n">
        <v>11</v>
      </c>
      <c r="E176" s="22" t="n"/>
      <c r="F176" s="22" t="inlineStr">
        <is>
          <t>Twice-weekly total from shop report</t>
        </is>
      </c>
      <c r="G176" s="26">
        <f>IF(OR(A176="",B176="",D176=""),0,IF(OR(C176="Received",C176="Returned",C176="Adjust"),D176,IF(C176="Sold",-D176,0)))</f>
        <v/>
      </c>
      <c r="H176" s="16">
        <f>IF(AND(A176="",B176="",D176=""),"",IF(OR(A176="",B176="",C176="",D176=""),"Fill date, SKU, type and qty",IF(ISNA(MATCH(B176,ItemSku,0)),"SKU not on Items",IF(AND(D176&lt;0,C176&lt;&gt;"Adjust"),"Use a positive qty",""))))</f>
        <v/>
      </c>
    </row>
    <row r="177">
      <c r="A177" s="6" t="n">
        <v>46244</v>
      </c>
      <c r="B177" s="22" t="inlineStr">
        <is>
          <t>BALM-LIP</t>
        </is>
      </c>
      <c r="C177" s="22" t="inlineStr">
        <is>
          <t>Sold</t>
        </is>
      </c>
      <c r="D177" s="29" t="n">
        <v>18</v>
      </c>
      <c r="E177" s="22" t="n"/>
      <c r="F177" s="22" t="inlineStr">
        <is>
          <t>Twice-weekly total from shop report</t>
        </is>
      </c>
      <c r="G177" s="26">
        <f>IF(OR(A177="",B177="",D177=""),0,IF(OR(C177="Received",C177="Returned",C177="Adjust"),D177,IF(C177="Sold",-D177,0)))</f>
        <v/>
      </c>
      <c r="H177" s="16">
        <f>IF(AND(A177="",B177="",D177=""),"",IF(OR(A177="",B177="",C177="",D177=""),"Fill date, SKU, type and qty",IF(ISNA(MATCH(B177,ItemSku,0)),"SKU not on Items",IF(AND(D177&lt;0,C177&lt;&gt;"Adjust"),"Use a positive qty",""))))</f>
        <v/>
      </c>
    </row>
    <row r="178">
      <c r="A178" s="6" t="n">
        <v>46244</v>
      </c>
      <c r="B178" s="22" t="inlineStr">
        <is>
          <t>BOX-GIFT</t>
        </is>
      </c>
      <c r="C178" s="22" t="inlineStr">
        <is>
          <t>Sold</t>
        </is>
      </c>
      <c r="D178" s="29" t="n">
        <v>6</v>
      </c>
      <c r="E178" s="22" t="n"/>
      <c r="F178" s="22" t="inlineStr">
        <is>
          <t>Twice-weekly total from shop report</t>
        </is>
      </c>
      <c r="G178" s="26">
        <f>IF(OR(A178="",B178="",D178=""),0,IF(OR(C178="Received",C178="Returned",C178="Adjust"),D178,IF(C178="Sold",-D178,0)))</f>
        <v/>
      </c>
      <c r="H178" s="16">
        <f>IF(AND(A178="",B178="",D178=""),"",IF(OR(A178="",B178="",C178="",D178=""),"Fill date, SKU, type and qty",IF(ISNA(MATCH(B178,ItemSku,0)),"SKU not on Items",IF(AND(D178&lt;0,C178&lt;&gt;"Adjust"),"Use a positive qty",""))))</f>
        <v/>
      </c>
    </row>
    <row r="179">
      <c r="A179" s="6" t="n">
        <v>46244</v>
      </c>
      <c r="B179" s="22" t="inlineStr">
        <is>
          <t>CNDL-FIG</t>
        </is>
      </c>
      <c r="C179" s="22" t="inlineStr">
        <is>
          <t>Sold</t>
        </is>
      </c>
      <c r="D179" s="29" t="n">
        <v>10</v>
      </c>
      <c r="E179" s="22" t="n"/>
      <c r="F179" s="22" t="inlineStr">
        <is>
          <t>Twice-weekly total from shop report</t>
        </is>
      </c>
      <c r="G179" s="26">
        <f>IF(OR(A179="",B179="",D179=""),0,IF(OR(C179="Received",C179="Returned",C179="Adjust"),D179,IF(C179="Sold",-D179,0)))</f>
        <v/>
      </c>
      <c r="H179" s="16">
        <f>IF(AND(A179="",B179="",D179=""),"",IF(OR(A179="",B179="",C179="",D179=""),"Fill date, SKU, type and qty",IF(ISNA(MATCH(B179,ItemSku,0)),"SKU not on Items",IF(AND(D179&lt;0,C179&lt;&gt;"Adjust"),"Use a positive qty",""))))</f>
        <v/>
      </c>
    </row>
    <row r="180">
      <c r="A180" s="6" t="n">
        <v>46244</v>
      </c>
      <c r="B180" s="22" t="inlineStr">
        <is>
          <t>CNDL-PIN</t>
        </is>
      </c>
      <c r="C180" s="22" t="inlineStr">
        <is>
          <t>Sold</t>
        </is>
      </c>
      <c r="D180" s="29" t="n">
        <v>2</v>
      </c>
      <c r="E180" s="22" t="n"/>
      <c r="F180" s="22" t="inlineStr">
        <is>
          <t>Twice-weekly total from shop report</t>
        </is>
      </c>
      <c r="G180" s="26">
        <f>IF(OR(A180="",B180="",D180=""),0,IF(OR(C180="Received",C180="Returned",C180="Adjust"),D180,IF(C180="Sold",-D180,0)))</f>
        <v/>
      </c>
      <c r="H180" s="16">
        <f>IF(AND(A180="",B180="",D180=""),"",IF(OR(A180="",B180="",C180="",D180=""),"Fill date, SKU, type and qty",IF(ISNA(MATCH(B180,ItemSku,0)),"SKU not on Items",IF(AND(D180&lt;0,C180&lt;&gt;"Adjust"),"Use a positive qty",""))))</f>
        <v/>
      </c>
    </row>
    <row r="181">
      <c r="A181" s="6" t="n">
        <v>46244</v>
      </c>
      <c r="B181" s="22" t="inlineStr">
        <is>
          <t>CNDL-SEA</t>
        </is>
      </c>
      <c r="C181" s="22" t="inlineStr">
        <is>
          <t>Sold</t>
        </is>
      </c>
      <c r="D181" s="29" t="n">
        <v>13</v>
      </c>
      <c r="E181" s="22" t="n"/>
      <c r="F181" s="22" t="inlineStr">
        <is>
          <t>Twice-weekly total from shop report</t>
        </is>
      </c>
      <c r="G181" s="26">
        <f>IF(OR(A181="",B181="",D181=""),0,IF(OR(C181="Received",C181="Returned",C181="Adjust"),D181,IF(C181="Sold",-D181,0)))</f>
        <v/>
      </c>
      <c r="H181" s="16">
        <f>IF(AND(A181="",B181="",D181=""),"",IF(OR(A181="",B181="",C181="",D181=""),"Fill date, SKU, type and qty",IF(ISNA(MATCH(B181,ItemSku,0)),"SKU not on Items",IF(AND(D181&lt;0,C181&lt;&gt;"Adjust"),"Use a positive qty",""))))</f>
        <v/>
      </c>
    </row>
    <row r="182">
      <c r="A182" s="6" t="n">
        <v>46244</v>
      </c>
      <c r="B182" s="22" t="inlineStr">
        <is>
          <t>CNDL-TRV</t>
        </is>
      </c>
      <c r="C182" s="22" t="inlineStr">
        <is>
          <t>Received</t>
        </is>
      </c>
      <c r="D182" s="29" t="n">
        <v>36</v>
      </c>
      <c r="E182" s="22" t="inlineStr">
        <is>
          <t>PO-2632</t>
        </is>
      </c>
      <c r="F182" s="22" t="inlineStr"/>
      <c r="G182" s="26">
        <f>IF(OR(A182="",B182="",D182=""),0,IF(OR(C182="Received",C182="Returned",C182="Adjust"),D182,IF(C182="Sold",-D182,0)))</f>
        <v/>
      </c>
      <c r="H182" s="16">
        <f>IF(AND(A182="",B182="",D182=""),"",IF(OR(A182="",B182="",C182="",D182=""),"Fill date, SKU, type and qty",IF(ISNA(MATCH(B182,ItemSku,0)),"SKU not on Items",IF(AND(D182&lt;0,C182&lt;&gt;"Adjust"),"Use a positive qty",""))))</f>
        <v/>
      </c>
    </row>
    <row r="183">
      <c r="A183" s="6" t="n">
        <v>46244</v>
      </c>
      <c r="B183" s="22" t="inlineStr">
        <is>
          <t>CNDL-TRV</t>
        </is>
      </c>
      <c r="C183" s="22" t="inlineStr">
        <is>
          <t>Sold</t>
        </is>
      </c>
      <c r="D183" s="29" t="n">
        <v>7</v>
      </c>
      <c r="E183" s="22" t="n"/>
      <c r="F183" s="22" t="inlineStr">
        <is>
          <t>Twice-weekly total from shop report</t>
        </is>
      </c>
      <c r="G183" s="26">
        <f>IF(OR(A183="",B183="",D183=""),0,IF(OR(C183="Received",C183="Returned",C183="Adjust"),D183,IF(C183="Sold",-D183,0)))</f>
        <v/>
      </c>
      <c r="H183" s="16">
        <f>IF(AND(A183="",B183="",D183=""),"",IF(OR(A183="",B183="",C183="",D183=""),"Fill date, SKU, type and qty",IF(ISNA(MATCH(B183,ItemSku,0)),"SKU not on Items",IF(AND(D183&lt;0,C183&lt;&gt;"Adjust"),"Use a positive qty",""))))</f>
        <v/>
      </c>
    </row>
    <row r="184">
      <c r="A184" s="6" t="n">
        <v>46244</v>
      </c>
      <c r="B184" s="22" t="inlineStr">
        <is>
          <t>JAR-200</t>
        </is>
      </c>
      <c r="C184" s="22" t="inlineStr">
        <is>
          <t>Sold</t>
        </is>
      </c>
      <c r="D184" s="29" t="n">
        <v>9</v>
      </c>
      <c r="E184" s="22" t="n"/>
      <c r="F184" s="22" t="inlineStr">
        <is>
          <t>Twice-weekly total from shop report</t>
        </is>
      </c>
      <c r="G184" s="26">
        <f>IF(OR(A184="",B184="",D184=""),0,IF(OR(C184="Received",C184="Returned",C184="Adjust"),D184,IF(C184="Sold",-D184,0)))</f>
        <v/>
      </c>
      <c r="H184" s="16">
        <f>IF(AND(A184="",B184="",D184=""),"",IF(OR(A184="",B184="",C184="",D184=""),"Fill date, SKU, type and qty",IF(ISNA(MATCH(B184,ItemSku,0)),"SKU not on Items",IF(AND(D184&lt;0,C184&lt;&gt;"Adjust"),"Use a positive qty",""))))</f>
        <v/>
      </c>
    </row>
    <row r="185">
      <c r="A185" s="6" t="n">
        <v>46244</v>
      </c>
      <c r="B185" s="22" t="inlineStr">
        <is>
          <t>MAIL-SM</t>
        </is>
      </c>
      <c r="C185" s="22" t="inlineStr">
        <is>
          <t>Sold</t>
        </is>
      </c>
      <c r="D185" s="29" t="n">
        <v>17</v>
      </c>
      <c r="E185" s="22" t="n"/>
      <c r="F185" s="22" t="inlineStr">
        <is>
          <t>Twice-weekly total from shop report</t>
        </is>
      </c>
      <c r="G185" s="26">
        <f>IF(OR(A185="",B185="",D185=""),0,IF(OR(C185="Received",C185="Returned",C185="Adjust"),D185,IF(C185="Sold",-D185,0)))</f>
        <v/>
      </c>
      <c r="H185" s="16">
        <f>IF(AND(A185="",B185="",D185=""),"",IF(OR(A185="",B185="",C185="",D185=""),"Fill date, SKU, type and qty",IF(ISNA(MATCH(B185,ItemSku,0)),"SKU not on Items",IF(AND(D185&lt;0,C185&lt;&gt;"Adjust"),"Use a positive qty",""))))</f>
        <v/>
      </c>
    </row>
    <row r="186">
      <c r="A186" s="6" t="n">
        <v>46244</v>
      </c>
      <c r="B186" s="22" t="inlineStr">
        <is>
          <t>SET-TRIO</t>
        </is>
      </c>
      <c r="C186" s="22" t="inlineStr">
        <is>
          <t>Sold</t>
        </is>
      </c>
      <c r="D186" s="29" t="n">
        <v>5</v>
      </c>
      <c r="E186" s="22" t="n"/>
      <c r="F186" s="22" t="inlineStr">
        <is>
          <t>Twice-weekly total from shop report</t>
        </is>
      </c>
      <c r="G186" s="26">
        <f>IF(OR(A186="",B186="",D186=""),0,IF(OR(C186="Received",C186="Returned",C186="Adjust"),D186,IF(C186="Sold",-D186,0)))</f>
        <v/>
      </c>
      <c r="H186" s="16">
        <f>IF(AND(A186="",B186="",D186=""),"",IF(OR(A186="",B186="",C186="",D186=""),"Fill date, SKU, type and qty",IF(ISNA(MATCH(B186,ItemSku,0)),"SKU not on Items",IF(AND(D186&lt;0,C186&lt;&gt;"Adjust"),"Use a positive qty",""))))</f>
        <v/>
      </c>
    </row>
    <row r="187">
      <c r="A187" s="6" t="n">
        <v>46244</v>
      </c>
      <c r="B187" s="22" t="inlineStr">
        <is>
          <t>SOAP-CHR</t>
        </is>
      </c>
      <c r="C187" s="22" t="inlineStr">
        <is>
          <t>Sold</t>
        </is>
      </c>
      <c r="D187" s="29" t="n">
        <v>6</v>
      </c>
      <c r="E187" s="22" t="n"/>
      <c r="F187" s="22" t="inlineStr">
        <is>
          <t>Twice-weekly total from shop report</t>
        </is>
      </c>
      <c r="G187" s="26">
        <f>IF(OR(A187="",B187="",D187=""),0,IF(OR(C187="Received",C187="Returned",C187="Adjust"),D187,IF(C187="Sold",-D187,0)))</f>
        <v/>
      </c>
      <c r="H187" s="16">
        <f>IF(AND(A187="",B187="",D187=""),"",IF(OR(A187="",B187="",C187="",D187=""),"Fill date, SKU, type and qty",IF(ISNA(MATCH(B187,ItemSku,0)),"SKU not on Items",IF(AND(D187&lt;0,C187&lt;&gt;"Adjust"),"Use a positive qty",""))))</f>
        <v/>
      </c>
    </row>
    <row r="188">
      <c r="A188" s="6" t="n">
        <v>46244</v>
      </c>
      <c r="B188" s="22" t="inlineStr">
        <is>
          <t>SOAP-CIT</t>
        </is>
      </c>
      <c r="C188" s="22" t="inlineStr">
        <is>
          <t>Sold</t>
        </is>
      </c>
      <c r="D188" s="29" t="n">
        <v>6</v>
      </c>
      <c r="E188" s="22" t="n"/>
      <c r="F188" s="22" t="inlineStr">
        <is>
          <t>Twice-weekly total from shop report</t>
        </is>
      </c>
      <c r="G188" s="26">
        <f>IF(OR(A188="",B188="",D188=""),0,IF(OR(C188="Received",C188="Returned",C188="Adjust"),D188,IF(C188="Sold",-D188,0)))</f>
        <v/>
      </c>
      <c r="H188" s="16">
        <f>IF(AND(A188="",B188="",D188=""),"",IF(OR(A188="",B188="",C188="",D188=""),"Fill date, SKU, type and qty",IF(ISNA(MATCH(B188,ItemSku,0)),"SKU not on Items",IF(AND(D188&lt;0,C188&lt;&gt;"Adjust"),"Use a positive qty",""))))</f>
        <v/>
      </c>
    </row>
    <row r="189">
      <c r="A189" s="6" t="n">
        <v>46244</v>
      </c>
      <c r="B189" s="22" t="inlineStr">
        <is>
          <t>SOAP-LAV</t>
        </is>
      </c>
      <c r="C189" s="22" t="inlineStr">
        <is>
          <t>Sold</t>
        </is>
      </c>
      <c r="D189" s="29" t="n">
        <v>13</v>
      </c>
      <c r="E189" s="22" t="n"/>
      <c r="F189" s="22" t="inlineStr">
        <is>
          <t>Twice-weekly total from shop report</t>
        </is>
      </c>
      <c r="G189" s="26">
        <f>IF(OR(A189="",B189="",D189=""),0,IF(OR(C189="Received",C189="Returned",C189="Adjust"),D189,IF(C189="Sold",-D189,0)))</f>
        <v/>
      </c>
      <c r="H189" s="16">
        <f>IF(AND(A189="",B189="",D189=""),"",IF(OR(A189="",B189="",C189="",D189=""),"Fill date, SKU, type and qty",IF(ISNA(MATCH(B189,ItemSku,0)),"SKU not on Items",IF(AND(D189&lt;0,C189&lt;&gt;"Adjust"),"Use a positive qty",""))))</f>
        <v/>
      </c>
    </row>
    <row r="190">
      <c r="A190" s="6" t="n">
        <v>46244</v>
      </c>
      <c r="B190" s="22" t="inlineStr">
        <is>
          <t>SOAP-OAT</t>
        </is>
      </c>
      <c r="C190" s="22" t="inlineStr">
        <is>
          <t>Sold</t>
        </is>
      </c>
      <c r="D190" s="29" t="n">
        <v>12</v>
      </c>
      <c r="E190" s="22" t="n"/>
      <c r="F190" s="22" t="inlineStr">
        <is>
          <t>Twice-weekly total from shop report</t>
        </is>
      </c>
      <c r="G190" s="26">
        <f>IF(OR(A190="",B190="",D190=""),0,IF(OR(C190="Received",C190="Returned",C190="Adjust"),D190,IF(C190="Sold",-D190,0)))</f>
        <v/>
      </c>
      <c r="H190" s="16">
        <f>IF(AND(A190="",B190="",D190=""),"",IF(OR(A190="",B190="",C190="",D190=""),"Fill date, SKU, type and qty",IF(ISNA(MATCH(B190,ItemSku,0)),"SKU not on Items",IF(AND(D190&lt;0,C190&lt;&gt;"Adjust"),"Use a positive qty",""))))</f>
        <v/>
      </c>
    </row>
    <row r="191">
      <c r="A191" s="6" t="n">
        <v>46244</v>
      </c>
      <c r="B191" s="22" t="inlineStr">
        <is>
          <t>TIN-TRV</t>
        </is>
      </c>
      <c r="C191" s="22" t="inlineStr">
        <is>
          <t>Sold</t>
        </is>
      </c>
      <c r="D191" s="29" t="n">
        <v>8</v>
      </c>
      <c r="E191" s="22" t="n"/>
      <c r="F191" s="22" t="inlineStr">
        <is>
          <t>Twice-weekly total from shop report</t>
        </is>
      </c>
      <c r="G191" s="26">
        <f>IF(OR(A191="",B191="",D191=""),0,IF(OR(C191="Received",C191="Returned",C191="Adjust"),D191,IF(C191="Sold",-D191,0)))</f>
        <v/>
      </c>
      <c r="H191" s="16">
        <f>IF(AND(A191="",B191="",D191=""),"",IF(OR(A191="",B191="",C191="",D191=""),"Fill date, SKU, type and qty",IF(ISNA(MATCH(B191,ItemSku,0)),"SKU not on Items",IF(AND(D191&lt;0,C191&lt;&gt;"Adjust"),"Use a positive qty",""))))</f>
        <v/>
      </c>
    </row>
    <row r="192">
      <c r="A192" s="6" t="n">
        <v>46247</v>
      </c>
      <c r="B192" s="22" t="inlineStr">
        <is>
          <t>BALM-LIP</t>
        </is>
      </c>
      <c r="C192" s="22" t="inlineStr">
        <is>
          <t>Received</t>
        </is>
      </c>
      <c r="D192" s="29" t="n">
        <v>100</v>
      </c>
      <c r="E192" s="22" t="inlineStr">
        <is>
          <t>PO-2618</t>
        </is>
      </c>
      <c r="F192" s="22" t="inlineStr"/>
      <c r="G192" s="26">
        <f>IF(OR(A192="",B192="",D192=""),0,IF(OR(C192="Received",C192="Returned",C192="Adjust"),D192,IF(C192="Sold",-D192,0)))</f>
        <v/>
      </c>
      <c r="H192" s="16">
        <f>IF(AND(A192="",B192="",D192=""),"",IF(OR(A192="",B192="",C192="",D192=""),"Fill date, SKU, type and qty",IF(ISNA(MATCH(B192,ItemSku,0)),"SKU not on Items",IF(AND(D192&lt;0,C192&lt;&gt;"Adjust"),"Use a positive qty",""))))</f>
        <v/>
      </c>
    </row>
    <row r="193">
      <c r="A193" s="6" t="n">
        <v>46247</v>
      </c>
      <c r="B193" s="22" t="inlineStr">
        <is>
          <t>BALM-LIP</t>
        </is>
      </c>
      <c r="C193" s="22" t="inlineStr">
        <is>
          <t>Sold</t>
        </is>
      </c>
      <c r="D193" s="29" t="n">
        <v>10</v>
      </c>
      <c r="E193" s="22" t="n"/>
      <c r="F193" s="22" t="inlineStr">
        <is>
          <t>Twice-weekly total from shop report</t>
        </is>
      </c>
      <c r="G193" s="26">
        <f>IF(OR(A193="",B193="",D193=""),0,IF(OR(C193="Received",C193="Returned",C193="Adjust"),D193,IF(C193="Sold",-D193,0)))</f>
        <v/>
      </c>
      <c r="H193" s="16">
        <f>IF(AND(A193="",B193="",D193=""),"",IF(OR(A193="",B193="",C193="",D193=""),"Fill date, SKU, type and qty",IF(ISNA(MATCH(B193,ItemSku,0)),"SKU not on Items",IF(AND(D193&lt;0,C193&lt;&gt;"Adjust"),"Use a positive qty",""))))</f>
        <v/>
      </c>
    </row>
    <row r="194">
      <c r="A194" s="6" t="n">
        <v>46247</v>
      </c>
      <c r="B194" s="22" t="inlineStr">
        <is>
          <t>BOX-GIFT</t>
        </is>
      </c>
      <c r="C194" s="22" t="inlineStr">
        <is>
          <t>Sold</t>
        </is>
      </c>
      <c r="D194" s="29" t="n">
        <v>2</v>
      </c>
      <c r="E194" s="22" t="n"/>
      <c r="F194" s="22" t="inlineStr">
        <is>
          <t>Twice-weekly total from shop report</t>
        </is>
      </c>
      <c r="G194" s="26">
        <f>IF(OR(A194="",B194="",D194=""),0,IF(OR(C194="Received",C194="Returned",C194="Adjust"),D194,IF(C194="Sold",-D194,0)))</f>
        <v/>
      </c>
      <c r="H194" s="16">
        <f>IF(AND(A194="",B194="",D194=""),"",IF(OR(A194="",B194="",C194="",D194=""),"Fill date, SKU, type and qty",IF(ISNA(MATCH(B194,ItemSku,0)),"SKU not on Items",IF(AND(D194&lt;0,C194&lt;&gt;"Adjust"),"Use a positive qty",""))))</f>
        <v/>
      </c>
    </row>
    <row r="195">
      <c r="A195" s="6" t="n">
        <v>46247</v>
      </c>
      <c r="B195" s="22" t="inlineStr">
        <is>
          <t>CNDL-FIG</t>
        </is>
      </c>
      <c r="C195" s="22" t="inlineStr">
        <is>
          <t>Sold</t>
        </is>
      </c>
      <c r="D195" s="29" t="n">
        <v>2</v>
      </c>
      <c r="E195" s="22" t="n"/>
      <c r="F195" s="22" t="inlineStr">
        <is>
          <t>Twice-weekly total from shop report</t>
        </is>
      </c>
      <c r="G195" s="26">
        <f>IF(OR(A195="",B195="",D195=""),0,IF(OR(C195="Received",C195="Returned",C195="Adjust"),D195,IF(C195="Sold",-D195,0)))</f>
        <v/>
      </c>
      <c r="H195" s="16">
        <f>IF(AND(A195="",B195="",D195=""),"",IF(OR(A195="",B195="",C195="",D195=""),"Fill date, SKU, type and qty",IF(ISNA(MATCH(B195,ItemSku,0)),"SKU not on Items",IF(AND(D195&lt;0,C195&lt;&gt;"Adjust"),"Use a positive qty",""))))</f>
        <v/>
      </c>
    </row>
    <row r="196">
      <c r="A196" s="6" t="n">
        <v>46247</v>
      </c>
      <c r="B196" s="22" t="inlineStr">
        <is>
          <t>CNDL-SEA</t>
        </is>
      </c>
      <c r="C196" s="22" t="inlineStr">
        <is>
          <t>Sold</t>
        </is>
      </c>
      <c r="D196" s="29" t="n">
        <v>8</v>
      </c>
      <c r="E196" s="22" t="n"/>
      <c r="F196" s="22" t="inlineStr">
        <is>
          <t>Twice-weekly total from shop report</t>
        </is>
      </c>
      <c r="G196" s="26">
        <f>IF(OR(A196="",B196="",D196=""),0,IF(OR(C196="Received",C196="Returned",C196="Adjust"),D196,IF(C196="Sold",-D196,0)))</f>
        <v/>
      </c>
      <c r="H196" s="16">
        <f>IF(AND(A196="",B196="",D196=""),"",IF(OR(A196="",B196="",C196="",D196=""),"Fill date, SKU, type and qty",IF(ISNA(MATCH(B196,ItemSku,0)),"SKU not on Items",IF(AND(D196&lt;0,C196&lt;&gt;"Adjust"),"Use a positive qty",""))))</f>
        <v/>
      </c>
    </row>
    <row r="197">
      <c r="A197" s="6" t="n">
        <v>46247</v>
      </c>
      <c r="B197" s="22" t="inlineStr">
        <is>
          <t>CNDL-TRV</t>
        </is>
      </c>
      <c r="C197" s="22" t="inlineStr">
        <is>
          <t>Sold</t>
        </is>
      </c>
      <c r="D197" s="29" t="n">
        <v>1</v>
      </c>
      <c r="E197" s="22" t="n"/>
      <c r="F197" s="22" t="inlineStr">
        <is>
          <t>Twice-weekly total from shop report</t>
        </is>
      </c>
      <c r="G197" s="26">
        <f>IF(OR(A197="",B197="",D197=""),0,IF(OR(C197="Received",C197="Returned",C197="Adjust"),D197,IF(C197="Sold",-D197,0)))</f>
        <v/>
      </c>
      <c r="H197" s="16">
        <f>IF(AND(A197="",B197="",D197=""),"",IF(OR(A197="",B197="",C197="",D197=""),"Fill date, SKU, type and qty",IF(ISNA(MATCH(B197,ItemSku,0)),"SKU not on Items",IF(AND(D197&lt;0,C197&lt;&gt;"Adjust"),"Use a positive qty",""))))</f>
        <v/>
      </c>
    </row>
    <row r="198">
      <c r="A198" s="6" t="n">
        <v>46247</v>
      </c>
      <c r="B198" s="22" t="inlineStr">
        <is>
          <t>JAR-200</t>
        </is>
      </c>
      <c r="C198" s="22" t="inlineStr">
        <is>
          <t>Sold</t>
        </is>
      </c>
      <c r="D198" s="29" t="n">
        <v>9</v>
      </c>
      <c r="E198" s="22" t="n"/>
      <c r="F198" s="22" t="inlineStr">
        <is>
          <t>Twice-weekly total from shop report</t>
        </is>
      </c>
      <c r="G198" s="26">
        <f>IF(OR(A198="",B198="",D198=""),0,IF(OR(C198="Received",C198="Returned",C198="Adjust"),D198,IF(C198="Sold",-D198,0)))</f>
        <v/>
      </c>
      <c r="H198" s="16">
        <f>IF(AND(A198="",B198="",D198=""),"",IF(OR(A198="",B198="",C198="",D198=""),"Fill date, SKU, type and qty",IF(ISNA(MATCH(B198,ItemSku,0)),"SKU not on Items",IF(AND(D198&lt;0,C198&lt;&gt;"Adjust"),"Use a positive qty",""))))</f>
        <v/>
      </c>
    </row>
    <row r="199">
      <c r="A199" s="6" t="n">
        <v>46247</v>
      </c>
      <c r="B199" s="22" t="inlineStr">
        <is>
          <t>LBL-SOAP</t>
        </is>
      </c>
      <c r="C199" s="22" t="inlineStr">
        <is>
          <t>Sold</t>
        </is>
      </c>
      <c r="D199" s="29" t="n">
        <v>1</v>
      </c>
      <c r="E199" s="22" t="n"/>
      <c r="F199" s="22" t="inlineStr">
        <is>
          <t>Twice-weekly total from shop report</t>
        </is>
      </c>
      <c r="G199" s="26">
        <f>IF(OR(A199="",B199="",D199=""),0,IF(OR(C199="Received",C199="Returned",C199="Adjust"),D199,IF(C199="Sold",-D199,0)))</f>
        <v/>
      </c>
      <c r="H199" s="16">
        <f>IF(AND(A199="",B199="",D199=""),"",IF(OR(A199="",B199="",C199="",D199=""),"Fill date, SKU, type and qty",IF(ISNA(MATCH(B199,ItemSku,0)),"SKU not on Items",IF(AND(D199&lt;0,C199&lt;&gt;"Adjust"),"Use a positive qty",""))))</f>
        <v/>
      </c>
    </row>
    <row r="200">
      <c r="A200" s="6" t="n">
        <v>46247</v>
      </c>
      <c r="B200" s="22" t="inlineStr">
        <is>
          <t>MAIL-SM</t>
        </is>
      </c>
      <c r="C200" s="22" t="inlineStr">
        <is>
          <t>Sold</t>
        </is>
      </c>
      <c r="D200" s="29" t="n">
        <v>16</v>
      </c>
      <c r="E200" s="22" t="n"/>
      <c r="F200" s="22" t="inlineStr">
        <is>
          <t>Twice-weekly total from shop report</t>
        </is>
      </c>
      <c r="G200" s="26">
        <f>IF(OR(A200="",B200="",D200=""),0,IF(OR(C200="Received",C200="Returned",C200="Adjust"),D200,IF(C200="Sold",-D200,0)))</f>
        <v/>
      </c>
      <c r="H200" s="16">
        <f>IF(AND(A200="",B200="",D200=""),"",IF(OR(A200="",B200="",C200="",D200=""),"Fill date, SKU, type and qty",IF(ISNA(MATCH(B200,ItemSku,0)),"SKU not on Items",IF(AND(D200&lt;0,C200&lt;&gt;"Adjust"),"Use a positive qty",""))))</f>
        <v/>
      </c>
    </row>
    <row r="201">
      <c r="A201" s="6" t="n">
        <v>46247</v>
      </c>
      <c r="B201" s="22" t="inlineStr">
        <is>
          <t>SET-TRIO</t>
        </is>
      </c>
      <c r="C201" s="22" t="inlineStr">
        <is>
          <t>Sold</t>
        </is>
      </c>
      <c r="D201" s="29" t="n">
        <v>2</v>
      </c>
      <c r="E201" s="22" t="n"/>
      <c r="F201" s="22" t="inlineStr">
        <is>
          <t>Twice-weekly total from shop report</t>
        </is>
      </c>
      <c r="G201" s="26">
        <f>IF(OR(A201="",B201="",D201=""),0,IF(OR(C201="Received",C201="Returned",C201="Adjust"),D201,IF(C201="Sold",-D201,0)))</f>
        <v/>
      </c>
      <c r="H201" s="16">
        <f>IF(AND(A201="",B201="",D201=""),"",IF(OR(A201="",B201="",C201="",D201=""),"Fill date, SKU, type and qty",IF(ISNA(MATCH(B201,ItemSku,0)),"SKU not on Items",IF(AND(D201&lt;0,C201&lt;&gt;"Adjust"),"Use a positive qty",""))))</f>
        <v/>
      </c>
    </row>
    <row r="202">
      <c r="A202" s="6" t="n">
        <v>46247</v>
      </c>
      <c r="B202" s="22" t="inlineStr">
        <is>
          <t>SOAP-CHR</t>
        </is>
      </c>
      <c r="C202" s="22" t="inlineStr">
        <is>
          <t>Sold</t>
        </is>
      </c>
      <c r="D202" s="29" t="n">
        <v>5</v>
      </c>
      <c r="E202" s="22" t="n"/>
      <c r="F202" s="22" t="inlineStr">
        <is>
          <t>Twice-weekly total from shop report</t>
        </is>
      </c>
      <c r="G202" s="26">
        <f>IF(OR(A202="",B202="",D202=""),0,IF(OR(C202="Received",C202="Returned",C202="Adjust"),D202,IF(C202="Sold",-D202,0)))</f>
        <v/>
      </c>
      <c r="H202" s="16">
        <f>IF(AND(A202="",B202="",D202=""),"",IF(OR(A202="",B202="",C202="",D202=""),"Fill date, SKU, type and qty",IF(ISNA(MATCH(B202,ItemSku,0)),"SKU not on Items",IF(AND(D202&lt;0,C202&lt;&gt;"Adjust"),"Use a positive qty",""))))</f>
        <v/>
      </c>
    </row>
    <row r="203">
      <c r="A203" s="6" t="n">
        <v>46247</v>
      </c>
      <c r="B203" s="22" t="inlineStr">
        <is>
          <t>SOAP-CIT</t>
        </is>
      </c>
      <c r="C203" s="22" t="inlineStr">
        <is>
          <t>Sold</t>
        </is>
      </c>
      <c r="D203" s="29" t="n">
        <v>5</v>
      </c>
      <c r="E203" s="22" t="n"/>
      <c r="F203" s="22" t="inlineStr">
        <is>
          <t>Twice-weekly total from shop report</t>
        </is>
      </c>
      <c r="G203" s="26">
        <f>IF(OR(A203="",B203="",D203=""),0,IF(OR(C203="Received",C203="Returned",C203="Adjust"),D203,IF(C203="Sold",-D203,0)))</f>
        <v/>
      </c>
      <c r="H203" s="16">
        <f>IF(AND(A203="",B203="",D203=""),"",IF(OR(A203="",B203="",C203="",D203=""),"Fill date, SKU, type and qty",IF(ISNA(MATCH(B203,ItemSku,0)),"SKU not on Items",IF(AND(D203&lt;0,C203&lt;&gt;"Adjust"),"Use a positive qty",""))))</f>
        <v/>
      </c>
    </row>
    <row r="204">
      <c r="A204" s="6" t="n">
        <v>46247</v>
      </c>
      <c r="B204" s="22" t="inlineStr">
        <is>
          <t>SOAP-LAV</t>
        </is>
      </c>
      <c r="C204" s="22" t="inlineStr">
        <is>
          <t>Sold</t>
        </is>
      </c>
      <c r="D204" s="29" t="n">
        <v>10</v>
      </c>
      <c r="E204" s="22" t="n"/>
      <c r="F204" s="22" t="inlineStr">
        <is>
          <t>Twice-weekly total from shop report</t>
        </is>
      </c>
      <c r="G204" s="26">
        <f>IF(OR(A204="",B204="",D204=""),0,IF(OR(C204="Received",C204="Returned",C204="Adjust"),D204,IF(C204="Sold",-D204,0)))</f>
        <v/>
      </c>
      <c r="H204" s="16">
        <f>IF(AND(A204="",B204="",D204=""),"",IF(OR(A204="",B204="",C204="",D204=""),"Fill date, SKU, type and qty",IF(ISNA(MATCH(B204,ItemSku,0)),"SKU not on Items",IF(AND(D204&lt;0,C204&lt;&gt;"Adjust"),"Use a positive qty",""))))</f>
        <v/>
      </c>
    </row>
    <row r="205">
      <c r="A205" s="6" t="n">
        <v>46247</v>
      </c>
      <c r="B205" s="22" t="inlineStr">
        <is>
          <t>SOAP-OAT</t>
        </is>
      </c>
      <c r="C205" s="22" t="inlineStr">
        <is>
          <t>Sold</t>
        </is>
      </c>
      <c r="D205" s="29" t="n">
        <v>4</v>
      </c>
      <c r="E205" s="22" t="n"/>
      <c r="F205" s="22" t="inlineStr">
        <is>
          <t>Twice-weekly total from shop report</t>
        </is>
      </c>
      <c r="G205" s="26">
        <f>IF(OR(A205="",B205="",D205=""),0,IF(OR(C205="Received",C205="Returned",C205="Adjust"),D205,IF(C205="Sold",-D205,0)))</f>
        <v/>
      </c>
      <c r="H205" s="16">
        <f>IF(AND(A205="",B205="",D205=""),"",IF(OR(A205="",B205="",C205="",D205=""),"Fill date, SKU, type and qty",IF(ISNA(MATCH(B205,ItemSku,0)),"SKU not on Items",IF(AND(D205&lt;0,C205&lt;&gt;"Adjust"),"Use a positive qty",""))))</f>
        <v/>
      </c>
    </row>
    <row r="206">
      <c r="A206" s="6" t="n">
        <v>46247</v>
      </c>
      <c r="B206" s="22" t="inlineStr">
        <is>
          <t>TIN-TRV</t>
        </is>
      </c>
      <c r="C206" s="22" t="inlineStr">
        <is>
          <t>Sold</t>
        </is>
      </c>
      <c r="D206" s="29" t="n">
        <v>7</v>
      </c>
      <c r="E206" s="22" t="n"/>
      <c r="F206" s="22" t="inlineStr">
        <is>
          <t>Twice-weekly total from shop report</t>
        </is>
      </c>
      <c r="G206" s="26">
        <f>IF(OR(A206="",B206="",D206=""),0,IF(OR(C206="Received",C206="Returned",C206="Adjust"),D206,IF(C206="Sold",-D206,0)))</f>
        <v/>
      </c>
      <c r="H206" s="16">
        <f>IF(AND(A206="",B206="",D206=""),"",IF(OR(A206="",B206="",C206="",D206=""),"Fill date, SKU, type and qty",IF(ISNA(MATCH(B206,ItemSku,0)),"SKU not on Items",IF(AND(D206&lt;0,C206&lt;&gt;"Adjust"),"Use a positive qty",""))))</f>
        <v/>
      </c>
    </row>
    <row r="207">
      <c r="A207" s="6" t="n">
        <v>46248</v>
      </c>
      <c r="B207" s="22" t="inlineStr">
        <is>
          <t>SOAP-OAT</t>
        </is>
      </c>
      <c r="C207" s="22" t="inlineStr">
        <is>
          <t>Received</t>
        </is>
      </c>
      <c r="D207" s="29" t="n">
        <v>24</v>
      </c>
      <c r="E207" s="22" t="inlineStr">
        <is>
          <t>PO-2607</t>
        </is>
      </c>
      <c r="F207" s="22" t="inlineStr"/>
      <c r="G207" s="26">
        <f>IF(OR(A207="",B207="",D207=""),0,IF(OR(C207="Received",C207="Returned",C207="Adjust"),D207,IF(C207="Sold",-D207,0)))</f>
        <v/>
      </c>
      <c r="H207" s="16">
        <f>IF(AND(A207="",B207="",D207=""),"",IF(OR(A207="",B207="",C207="",D207=""),"Fill date, SKU, type and qty",IF(ISNA(MATCH(B207,ItemSku,0)),"SKU not on Items",IF(AND(D207&lt;0,C207&lt;&gt;"Adjust"),"Use a positive qty",""))))</f>
        <v/>
      </c>
    </row>
    <row r="208">
      <c r="A208" s="6" t="n">
        <v>46249</v>
      </c>
      <c r="B208" s="22" t="inlineStr">
        <is>
          <t>SOAP-LAV</t>
        </is>
      </c>
      <c r="C208" s="22" t="inlineStr">
        <is>
          <t>Received</t>
        </is>
      </c>
      <c r="D208" s="29" t="n">
        <v>48</v>
      </c>
      <c r="E208" s="22" t="inlineStr">
        <is>
          <t>PO-2601</t>
        </is>
      </c>
      <c r="F208" s="22" t="inlineStr"/>
      <c r="G208" s="26">
        <f>IF(OR(A208="",B208="",D208=""),0,IF(OR(C208="Received",C208="Returned",C208="Adjust"),D208,IF(C208="Sold",-D208,0)))</f>
        <v/>
      </c>
      <c r="H208" s="16">
        <f>IF(AND(A208="",B208="",D208=""),"",IF(OR(A208="",B208="",C208="",D208=""),"Fill date, SKU, type and qty",IF(ISNA(MATCH(B208,ItemSku,0)),"SKU not on Items",IF(AND(D208&lt;0,C208&lt;&gt;"Adjust"),"Use a positive qty",""))))</f>
        <v/>
      </c>
    </row>
    <row r="209">
      <c r="A209" s="6" t="n">
        <v>46251</v>
      </c>
      <c r="B209" s="22" t="inlineStr">
        <is>
          <t>BALM-LIP</t>
        </is>
      </c>
      <c r="C209" s="22" t="inlineStr">
        <is>
          <t>Sold</t>
        </is>
      </c>
      <c r="D209" s="29" t="n">
        <v>20</v>
      </c>
      <c r="E209" s="22" t="n"/>
      <c r="F209" s="22" t="inlineStr">
        <is>
          <t>Twice-weekly total from shop report</t>
        </is>
      </c>
      <c r="G209" s="26">
        <f>IF(OR(A209="",B209="",D209=""),0,IF(OR(C209="Received",C209="Returned",C209="Adjust"),D209,IF(C209="Sold",-D209,0)))</f>
        <v/>
      </c>
      <c r="H209" s="16">
        <f>IF(AND(A209="",B209="",D209=""),"",IF(OR(A209="",B209="",C209="",D209=""),"Fill date, SKU, type and qty",IF(ISNA(MATCH(B209,ItemSku,0)),"SKU not on Items",IF(AND(D209&lt;0,C209&lt;&gt;"Adjust"),"Use a positive qty",""))))</f>
        <v/>
      </c>
    </row>
    <row r="210">
      <c r="A210" s="6" t="n">
        <v>46251</v>
      </c>
      <c r="B210" s="22" t="inlineStr">
        <is>
          <t>BOX-GIFT</t>
        </is>
      </c>
      <c r="C210" s="22" t="inlineStr">
        <is>
          <t>Sold</t>
        </is>
      </c>
      <c r="D210" s="29" t="n">
        <v>2</v>
      </c>
      <c r="E210" s="22" t="n"/>
      <c r="F210" s="22" t="inlineStr">
        <is>
          <t>Twice-weekly total from shop report</t>
        </is>
      </c>
      <c r="G210" s="26">
        <f>IF(OR(A210="",B210="",D210=""),0,IF(OR(C210="Received",C210="Returned",C210="Adjust"),D210,IF(C210="Sold",-D210,0)))</f>
        <v/>
      </c>
      <c r="H210" s="16">
        <f>IF(AND(A210="",B210="",D210=""),"",IF(OR(A210="",B210="",C210="",D210=""),"Fill date, SKU, type and qty",IF(ISNA(MATCH(B210,ItemSku,0)),"SKU not on Items",IF(AND(D210&lt;0,C210&lt;&gt;"Adjust"),"Use a positive qty",""))))</f>
        <v/>
      </c>
    </row>
    <row r="211">
      <c r="A211" s="6" t="n">
        <v>46251</v>
      </c>
      <c r="B211" s="22" t="inlineStr">
        <is>
          <t>CARD-THX</t>
        </is>
      </c>
      <c r="C211" s="22" t="inlineStr">
        <is>
          <t>Sold</t>
        </is>
      </c>
      <c r="D211" s="29" t="n">
        <v>1</v>
      </c>
      <c r="E211" s="22" t="n"/>
      <c r="F211" s="22" t="inlineStr">
        <is>
          <t>Twice-weekly total from shop report</t>
        </is>
      </c>
      <c r="G211" s="26">
        <f>IF(OR(A211="",B211="",D211=""),0,IF(OR(C211="Received",C211="Returned",C211="Adjust"),D211,IF(C211="Sold",-D211,0)))</f>
        <v/>
      </c>
      <c r="H211" s="16">
        <f>IF(AND(A211="",B211="",D211=""),"",IF(OR(A211="",B211="",C211="",D211=""),"Fill date, SKU, type and qty",IF(ISNA(MATCH(B211,ItemSku,0)),"SKU not on Items",IF(AND(D211&lt;0,C211&lt;&gt;"Adjust"),"Use a positive qty",""))))</f>
        <v/>
      </c>
    </row>
    <row r="212">
      <c r="A212" s="6" t="n">
        <v>46251</v>
      </c>
      <c r="B212" s="22" t="inlineStr">
        <is>
          <t>CNDL-FIG</t>
        </is>
      </c>
      <c r="C212" s="22" t="inlineStr">
        <is>
          <t>Received</t>
        </is>
      </c>
      <c r="D212" s="29" t="n">
        <v>24</v>
      </c>
      <c r="E212" s="22" t="inlineStr">
        <is>
          <t>PO-2628</t>
        </is>
      </c>
      <c r="F212" s="22" t="inlineStr"/>
      <c r="G212" s="26">
        <f>IF(OR(A212="",B212="",D212=""),0,IF(OR(C212="Received",C212="Returned",C212="Adjust"),D212,IF(C212="Sold",-D212,0)))</f>
        <v/>
      </c>
      <c r="H212" s="16">
        <f>IF(AND(A212="",B212="",D212=""),"",IF(OR(A212="",B212="",C212="",D212=""),"Fill date, SKU, type and qty",IF(ISNA(MATCH(B212,ItemSku,0)),"SKU not on Items",IF(AND(D212&lt;0,C212&lt;&gt;"Adjust"),"Use a positive qty",""))))</f>
        <v/>
      </c>
    </row>
    <row r="213">
      <c r="A213" s="6" t="n">
        <v>46251</v>
      </c>
      <c r="B213" s="22" t="inlineStr">
        <is>
          <t>CNDL-SEA</t>
        </is>
      </c>
      <c r="C213" s="22" t="inlineStr">
        <is>
          <t>Received</t>
        </is>
      </c>
      <c r="D213" s="29" t="n">
        <v>24</v>
      </c>
      <c r="E213" s="22" t="inlineStr">
        <is>
          <t>PO-2623</t>
        </is>
      </c>
      <c r="F213" s="22" t="inlineStr"/>
      <c r="G213" s="26">
        <f>IF(OR(A213="",B213="",D213=""),0,IF(OR(C213="Received",C213="Returned",C213="Adjust"),D213,IF(C213="Sold",-D213,0)))</f>
        <v/>
      </c>
      <c r="H213" s="16">
        <f>IF(AND(A213="",B213="",D213=""),"",IF(OR(A213="",B213="",C213="",D213=""),"Fill date, SKU, type and qty",IF(ISNA(MATCH(B213,ItemSku,0)),"SKU not on Items",IF(AND(D213&lt;0,C213&lt;&gt;"Adjust"),"Use a positive qty",""))))</f>
        <v/>
      </c>
    </row>
    <row r="214">
      <c r="A214" s="6" t="n">
        <v>46251</v>
      </c>
      <c r="B214" s="22" t="inlineStr">
        <is>
          <t>CNDL-SEA</t>
        </is>
      </c>
      <c r="C214" s="22" t="inlineStr">
        <is>
          <t>Sold</t>
        </is>
      </c>
      <c r="D214" s="29" t="n">
        <v>7</v>
      </c>
      <c r="E214" s="22" t="n"/>
      <c r="F214" s="22" t="inlineStr">
        <is>
          <t>Twice-weekly total from shop report</t>
        </is>
      </c>
      <c r="G214" s="26">
        <f>IF(OR(A214="",B214="",D214=""),0,IF(OR(C214="Received",C214="Returned",C214="Adjust"),D214,IF(C214="Sold",-D214,0)))</f>
        <v/>
      </c>
      <c r="H214" s="16">
        <f>IF(AND(A214="",B214="",D214=""),"",IF(OR(A214="",B214="",C214="",D214=""),"Fill date, SKU, type and qty",IF(ISNA(MATCH(B214,ItemSku,0)),"SKU not on Items",IF(AND(D214&lt;0,C214&lt;&gt;"Adjust"),"Use a positive qty",""))))</f>
        <v/>
      </c>
    </row>
    <row r="215">
      <c r="A215" s="6" t="n">
        <v>46251</v>
      </c>
      <c r="B215" s="22" t="inlineStr">
        <is>
          <t>CNDL-TRV</t>
        </is>
      </c>
      <c r="C215" s="22" t="inlineStr">
        <is>
          <t>Sold</t>
        </is>
      </c>
      <c r="D215" s="29" t="n">
        <v>12</v>
      </c>
      <c r="E215" s="22" t="n"/>
      <c r="F215" s="22" t="inlineStr">
        <is>
          <t>Twice-weekly total from shop report</t>
        </is>
      </c>
      <c r="G215" s="26">
        <f>IF(OR(A215="",B215="",D215=""),0,IF(OR(C215="Received",C215="Returned",C215="Adjust"),D215,IF(C215="Sold",-D215,0)))</f>
        <v/>
      </c>
      <c r="H215" s="16">
        <f>IF(AND(A215="",B215="",D215=""),"",IF(OR(A215="",B215="",C215="",D215=""),"Fill date, SKU, type and qty",IF(ISNA(MATCH(B215,ItemSku,0)),"SKU not on Items",IF(AND(D215&lt;0,C215&lt;&gt;"Adjust"),"Use a positive qty",""))))</f>
        <v/>
      </c>
    </row>
    <row r="216">
      <c r="A216" s="6" t="n">
        <v>46251</v>
      </c>
      <c r="B216" s="22" t="inlineStr">
        <is>
          <t>JAR-200</t>
        </is>
      </c>
      <c r="C216" s="22" t="inlineStr">
        <is>
          <t>Sold</t>
        </is>
      </c>
      <c r="D216" s="29" t="n">
        <v>6</v>
      </c>
      <c r="E216" s="22" t="n"/>
      <c r="F216" s="22" t="inlineStr">
        <is>
          <t>Twice-weekly total from shop report</t>
        </is>
      </c>
      <c r="G216" s="26">
        <f>IF(OR(A216="",B216="",D216=""),0,IF(OR(C216="Received",C216="Returned",C216="Adjust"),D216,IF(C216="Sold",-D216,0)))</f>
        <v/>
      </c>
      <c r="H216" s="16">
        <f>IF(AND(A216="",B216="",D216=""),"",IF(OR(A216="",B216="",C216="",D216=""),"Fill date, SKU, type and qty",IF(ISNA(MATCH(B216,ItemSku,0)),"SKU not on Items",IF(AND(D216&lt;0,C216&lt;&gt;"Adjust"),"Use a positive qty",""))))</f>
        <v/>
      </c>
    </row>
    <row r="217">
      <c r="A217" s="6" t="n">
        <v>46251</v>
      </c>
      <c r="B217" s="22" t="inlineStr">
        <is>
          <t>MAIL-SM</t>
        </is>
      </c>
      <c r="C217" s="22" t="inlineStr">
        <is>
          <t>Sold</t>
        </is>
      </c>
      <c r="D217" s="29" t="n">
        <v>22</v>
      </c>
      <c r="E217" s="22" t="n"/>
      <c r="F217" s="22" t="inlineStr">
        <is>
          <t>Twice-weekly total from shop report</t>
        </is>
      </c>
      <c r="G217" s="26">
        <f>IF(OR(A217="",B217="",D217=""),0,IF(OR(C217="Received",C217="Returned",C217="Adjust"),D217,IF(C217="Sold",-D217,0)))</f>
        <v/>
      </c>
      <c r="H217" s="16">
        <f>IF(AND(A217="",B217="",D217=""),"",IF(OR(A217="",B217="",C217="",D217=""),"Fill date, SKU, type and qty",IF(ISNA(MATCH(B217,ItemSku,0)),"SKU not on Items",IF(AND(D217&lt;0,C217&lt;&gt;"Adjust"),"Use a positive qty",""))))</f>
        <v/>
      </c>
    </row>
    <row r="218">
      <c r="A218" s="6" t="n">
        <v>46251</v>
      </c>
      <c r="B218" s="22" t="inlineStr">
        <is>
          <t>SET-TRIO</t>
        </is>
      </c>
      <c r="C218" s="22" t="inlineStr">
        <is>
          <t>Sold</t>
        </is>
      </c>
      <c r="D218" s="29" t="n">
        <v>6</v>
      </c>
      <c r="E218" s="22" t="n"/>
      <c r="F218" s="22" t="inlineStr">
        <is>
          <t>Twice-weekly total from shop report</t>
        </is>
      </c>
      <c r="G218" s="26">
        <f>IF(OR(A218="",B218="",D218=""),0,IF(OR(C218="Received",C218="Returned",C218="Adjust"),D218,IF(C218="Sold",-D218,0)))</f>
        <v/>
      </c>
      <c r="H218" s="16">
        <f>IF(AND(A218="",B218="",D218=""),"",IF(OR(A218="",B218="",C218="",D218=""),"Fill date, SKU, type and qty",IF(ISNA(MATCH(B218,ItemSku,0)),"SKU not on Items",IF(AND(D218&lt;0,C218&lt;&gt;"Adjust"),"Use a positive qty",""))))</f>
        <v/>
      </c>
    </row>
    <row r="219">
      <c r="A219" s="6" t="n">
        <v>46251</v>
      </c>
      <c r="B219" s="22" t="inlineStr">
        <is>
          <t>SOAP-CHR</t>
        </is>
      </c>
      <c r="C219" s="22" t="inlineStr">
        <is>
          <t>Sold</t>
        </is>
      </c>
      <c r="D219" s="29" t="n">
        <v>6</v>
      </c>
      <c r="E219" s="22" t="n"/>
      <c r="F219" s="22" t="inlineStr">
        <is>
          <t>Twice-weekly total from shop report</t>
        </is>
      </c>
      <c r="G219" s="26">
        <f>IF(OR(A219="",B219="",D219=""),0,IF(OR(C219="Received",C219="Returned",C219="Adjust"),D219,IF(C219="Sold",-D219,0)))</f>
        <v/>
      </c>
      <c r="H219" s="16">
        <f>IF(AND(A219="",B219="",D219=""),"",IF(OR(A219="",B219="",C219="",D219=""),"Fill date, SKU, type and qty",IF(ISNA(MATCH(B219,ItemSku,0)),"SKU not on Items",IF(AND(D219&lt;0,C219&lt;&gt;"Adjust"),"Use a positive qty",""))))</f>
        <v/>
      </c>
    </row>
    <row r="220">
      <c r="A220" s="6" t="n">
        <v>46251</v>
      </c>
      <c r="B220" s="22" t="inlineStr">
        <is>
          <t>SOAP-CIT</t>
        </is>
      </c>
      <c r="C220" s="22" t="inlineStr">
        <is>
          <t>Sold</t>
        </is>
      </c>
      <c r="D220" s="29" t="n">
        <v>13</v>
      </c>
      <c r="E220" s="22" t="n"/>
      <c r="F220" s="22" t="inlineStr">
        <is>
          <t>Twice-weekly total from shop report</t>
        </is>
      </c>
      <c r="G220" s="26">
        <f>IF(OR(A220="",B220="",D220=""),0,IF(OR(C220="Received",C220="Returned",C220="Adjust"),D220,IF(C220="Sold",-D220,0)))</f>
        <v/>
      </c>
      <c r="H220" s="16">
        <f>IF(AND(A220="",B220="",D220=""),"",IF(OR(A220="",B220="",C220="",D220=""),"Fill date, SKU, type and qty",IF(ISNA(MATCH(B220,ItemSku,0)),"SKU not on Items",IF(AND(D220&lt;0,C220&lt;&gt;"Adjust"),"Use a positive qty",""))))</f>
        <v/>
      </c>
    </row>
    <row r="221">
      <c r="A221" s="6" t="n">
        <v>46251</v>
      </c>
      <c r="B221" s="22" t="inlineStr">
        <is>
          <t>SOAP-LAV</t>
        </is>
      </c>
      <c r="C221" s="22" t="inlineStr">
        <is>
          <t>Sold</t>
        </is>
      </c>
      <c r="D221" s="29" t="n">
        <v>6</v>
      </c>
      <c r="E221" s="22" t="n"/>
      <c r="F221" s="22" t="inlineStr">
        <is>
          <t>Twice-weekly total from shop report</t>
        </is>
      </c>
      <c r="G221" s="26">
        <f>IF(OR(A221="",B221="",D221=""),0,IF(OR(C221="Received",C221="Returned",C221="Adjust"),D221,IF(C221="Sold",-D221,0)))</f>
        <v/>
      </c>
      <c r="H221" s="16">
        <f>IF(AND(A221="",B221="",D221=""),"",IF(OR(A221="",B221="",C221="",D221=""),"Fill date, SKU, type and qty",IF(ISNA(MATCH(B221,ItemSku,0)),"SKU not on Items",IF(AND(D221&lt;0,C221&lt;&gt;"Adjust"),"Use a positive qty",""))))</f>
        <v/>
      </c>
    </row>
    <row r="222">
      <c r="A222" s="6" t="n">
        <v>46251</v>
      </c>
      <c r="B222" s="22" t="inlineStr">
        <is>
          <t>SOAP-OAT</t>
        </is>
      </c>
      <c r="C222" s="22" t="inlineStr">
        <is>
          <t>Sold</t>
        </is>
      </c>
      <c r="D222" s="29" t="n">
        <v>8</v>
      </c>
      <c r="E222" s="22" t="n"/>
      <c r="F222" s="22" t="inlineStr">
        <is>
          <t>Twice-weekly total from shop report</t>
        </is>
      </c>
      <c r="G222" s="26">
        <f>IF(OR(A222="",B222="",D222=""),0,IF(OR(C222="Received",C222="Returned",C222="Adjust"),D222,IF(C222="Sold",-D222,0)))</f>
        <v/>
      </c>
      <c r="H222" s="16">
        <f>IF(AND(A222="",B222="",D222=""),"",IF(OR(A222="",B222="",C222="",D222=""),"Fill date, SKU, type and qty",IF(ISNA(MATCH(B222,ItemSku,0)),"SKU not on Items",IF(AND(D222&lt;0,C222&lt;&gt;"Adjust"),"Use a positive qty",""))))</f>
        <v/>
      </c>
    </row>
    <row r="223">
      <c r="A223" s="6" t="n">
        <v>46251</v>
      </c>
      <c r="B223" s="22" t="inlineStr">
        <is>
          <t>TIN-TRV</t>
        </is>
      </c>
      <c r="C223" s="22" t="inlineStr">
        <is>
          <t>Sold</t>
        </is>
      </c>
      <c r="D223" s="29" t="n">
        <v>9</v>
      </c>
      <c r="E223" s="22" t="n"/>
      <c r="F223" s="22" t="inlineStr">
        <is>
          <t>Twice-weekly total from shop report</t>
        </is>
      </c>
      <c r="G223" s="26">
        <f>IF(OR(A223="",B223="",D223=""),0,IF(OR(C223="Received",C223="Returned",C223="Adjust"),D223,IF(C223="Sold",-D223,0)))</f>
        <v/>
      </c>
      <c r="H223" s="16">
        <f>IF(AND(A223="",B223="",D223=""),"",IF(OR(A223="",B223="",C223="",D223=""),"Fill date, SKU, type and qty",IF(ISNA(MATCH(B223,ItemSku,0)),"SKU not on Items",IF(AND(D223&lt;0,C223&lt;&gt;"Adjust"),"Use a positive qty",""))))</f>
        <v/>
      </c>
    </row>
    <row r="224">
      <c r="A224" s="6" t="n">
        <v>46253</v>
      </c>
      <c r="B224" s="22" t="inlineStr">
        <is>
          <t>JAR-200</t>
        </is>
      </c>
      <c r="C224" s="22" t="inlineStr">
        <is>
          <t>Adjust</t>
        </is>
      </c>
      <c r="D224" s="29" t="n">
        <v>-6</v>
      </c>
      <c r="E224" s="22" t="n"/>
      <c r="F224" s="22" t="inlineStr">
        <is>
          <t>Broken in storage</t>
        </is>
      </c>
      <c r="G224" s="26">
        <f>IF(OR(A224="",B224="",D224=""),0,IF(OR(C224="Received",C224="Returned",C224="Adjust"),D224,IF(C224="Sold",-D224,0)))</f>
        <v/>
      </c>
      <c r="H224" s="16">
        <f>IF(AND(A224="",B224="",D224=""),"",IF(OR(A224="",B224="",C224="",D224=""),"Fill date, SKU, type and qty",IF(ISNA(MATCH(B224,ItemSku,0)),"SKU not on Items",IF(AND(D224&lt;0,C224&lt;&gt;"Adjust"),"Use a positive qty",""))))</f>
        <v/>
      </c>
    </row>
    <row r="225">
      <c r="A225" s="6" t="n">
        <v>46254</v>
      </c>
      <c r="B225" s="22" t="inlineStr">
        <is>
          <t>BALM-LIP</t>
        </is>
      </c>
      <c r="C225" s="22" t="inlineStr">
        <is>
          <t>Sold</t>
        </is>
      </c>
      <c r="D225" s="29" t="n">
        <v>14</v>
      </c>
      <c r="E225" s="22" t="n"/>
      <c r="F225" s="22" t="inlineStr">
        <is>
          <t>Twice-weekly total from shop report</t>
        </is>
      </c>
      <c r="G225" s="26">
        <f>IF(OR(A225="",B225="",D225=""),0,IF(OR(C225="Received",C225="Returned",C225="Adjust"),D225,IF(C225="Sold",-D225,0)))</f>
        <v/>
      </c>
      <c r="H225" s="16">
        <f>IF(AND(A225="",B225="",D225=""),"",IF(OR(A225="",B225="",C225="",D225=""),"Fill date, SKU, type and qty",IF(ISNA(MATCH(B225,ItemSku,0)),"SKU not on Items",IF(AND(D225&lt;0,C225&lt;&gt;"Adjust"),"Use a positive qty",""))))</f>
        <v/>
      </c>
    </row>
    <row r="226">
      <c r="A226" s="6" t="n">
        <v>46254</v>
      </c>
      <c r="B226" s="22" t="inlineStr">
        <is>
          <t>BOX-GIFT</t>
        </is>
      </c>
      <c r="C226" s="22" t="inlineStr">
        <is>
          <t>Sold</t>
        </is>
      </c>
      <c r="D226" s="29" t="n">
        <v>4</v>
      </c>
      <c r="E226" s="22" t="n"/>
      <c r="F226" s="22" t="inlineStr">
        <is>
          <t>Twice-weekly total from shop report</t>
        </is>
      </c>
      <c r="G226" s="26">
        <f>IF(OR(A226="",B226="",D226=""),0,IF(OR(C226="Received",C226="Returned",C226="Adjust"),D226,IF(C226="Sold",-D226,0)))</f>
        <v/>
      </c>
      <c r="H226" s="16">
        <f>IF(AND(A226="",B226="",D226=""),"",IF(OR(A226="",B226="",C226="",D226=""),"Fill date, SKU, type and qty",IF(ISNA(MATCH(B226,ItemSku,0)),"SKU not on Items",IF(AND(D226&lt;0,C226&lt;&gt;"Adjust"),"Use a positive qty",""))))</f>
        <v/>
      </c>
    </row>
    <row r="227">
      <c r="A227" s="6" t="n">
        <v>46254</v>
      </c>
      <c r="B227" s="22" t="inlineStr">
        <is>
          <t>CNDL-FIG</t>
        </is>
      </c>
      <c r="C227" s="22" t="inlineStr">
        <is>
          <t>Sold</t>
        </is>
      </c>
      <c r="D227" s="29" t="n">
        <v>3</v>
      </c>
      <c r="E227" s="22" t="n"/>
      <c r="F227" s="22" t="inlineStr">
        <is>
          <t>Twice-weekly total from shop report</t>
        </is>
      </c>
      <c r="G227" s="26">
        <f>IF(OR(A227="",B227="",D227=""),0,IF(OR(C227="Received",C227="Returned",C227="Adjust"),D227,IF(C227="Sold",-D227,0)))</f>
        <v/>
      </c>
      <c r="H227" s="16">
        <f>IF(AND(A227="",B227="",D227=""),"",IF(OR(A227="",B227="",C227="",D227=""),"Fill date, SKU, type and qty",IF(ISNA(MATCH(B227,ItemSku,0)),"SKU not on Items",IF(AND(D227&lt;0,C227&lt;&gt;"Adjust"),"Use a positive qty",""))))</f>
        <v/>
      </c>
    </row>
    <row r="228">
      <c r="A228" s="6" t="n">
        <v>46254</v>
      </c>
      <c r="B228" s="22" t="inlineStr">
        <is>
          <t>CNDL-SEA</t>
        </is>
      </c>
      <c r="C228" s="22" t="inlineStr">
        <is>
          <t>Sold</t>
        </is>
      </c>
      <c r="D228" s="29" t="n">
        <v>4</v>
      </c>
      <c r="E228" s="22" t="n"/>
      <c r="F228" s="22" t="inlineStr">
        <is>
          <t>Twice-weekly total from shop report</t>
        </is>
      </c>
      <c r="G228" s="26">
        <f>IF(OR(A228="",B228="",D228=""),0,IF(OR(C228="Received",C228="Returned",C228="Adjust"),D228,IF(C228="Sold",-D228,0)))</f>
        <v/>
      </c>
      <c r="H228" s="16">
        <f>IF(AND(A228="",B228="",D228=""),"",IF(OR(A228="",B228="",C228="",D228=""),"Fill date, SKU, type and qty",IF(ISNA(MATCH(B228,ItemSku,0)),"SKU not on Items",IF(AND(D228&lt;0,C228&lt;&gt;"Adjust"),"Use a positive qty",""))))</f>
        <v/>
      </c>
    </row>
    <row r="229">
      <c r="A229" s="6" t="n">
        <v>46254</v>
      </c>
      <c r="B229" s="22" t="inlineStr">
        <is>
          <t>CNDL-TRV</t>
        </is>
      </c>
      <c r="C229" s="22" t="inlineStr">
        <is>
          <t>Sold</t>
        </is>
      </c>
      <c r="D229" s="29" t="n">
        <v>9</v>
      </c>
      <c r="E229" s="22" t="n"/>
      <c r="F229" s="22" t="inlineStr">
        <is>
          <t>Twice-weekly total from shop report</t>
        </is>
      </c>
      <c r="G229" s="26">
        <f>IF(OR(A229="",B229="",D229=""),0,IF(OR(C229="Received",C229="Returned",C229="Adjust"),D229,IF(C229="Sold",-D229,0)))</f>
        <v/>
      </c>
      <c r="H229" s="16">
        <f>IF(AND(A229="",B229="",D229=""),"",IF(OR(A229="",B229="",C229="",D229=""),"Fill date, SKU, type and qty",IF(ISNA(MATCH(B229,ItemSku,0)),"SKU not on Items",IF(AND(D229&lt;0,C229&lt;&gt;"Adjust"),"Use a positive qty",""))))</f>
        <v/>
      </c>
    </row>
    <row r="230">
      <c r="A230" s="6" t="n">
        <v>46254</v>
      </c>
      <c r="B230" s="22" t="inlineStr">
        <is>
          <t>JAR-200</t>
        </is>
      </c>
      <c r="C230" s="22" t="inlineStr">
        <is>
          <t>Sold</t>
        </is>
      </c>
      <c r="D230" s="29" t="n">
        <v>6</v>
      </c>
      <c r="E230" s="22" t="n"/>
      <c r="F230" s="22" t="inlineStr">
        <is>
          <t>Twice-weekly total from shop report</t>
        </is>
      </c>
      <c r="G230" s="26">
        <f>IF(OR(A230="",B230="",D230=""),0,IF(OR(C230="Received",C230="Returned",C230="Adjust"),D230,IF(C230="Sold",-D230,0)))</f>
        <v/>
      </c>
      <c r="H230" s="16">
        <f>IF(AND(A230="",B230="",D230=""),"",IF(OR(A230="",B230="",C230="",D230=""),"Fill date, SKU, type and qty",IF(ISNA(MATCH(B230,ItemSku,0)),"SKU not on Items",IF(AND(D230&lt;0,C230&lt;&gt;"Adjust"),"Use a positive qty",""))))</f>
        <v/>
      </c>
    </row>
    <row r="231">
      <c r="A231" s="6" t="n">
        <v>46254</v>
      </c>
      <c r="B231" s="22" t="inlineStr">
        <is>
          <t>MAIL-SM</t>
        </is>
      </c>
      <c r="C231" s="22" t="inlineStr">
        <is>
          <t>Sold</t>
        </is>
      </c>
      <c r="D231" s="29" t="n">
        <v>17</v>
      </c>
      <c r="E231" s="22" t="n"/>
      <c r="F231" s="22" t="inlineStr">
        <is>
          <t>Twice-weekly total from shop report</t>
        </is>
      </c>
      <c r="G231" s="26">
        <f>IF(OR(A231="",B231="",D231=""),0,IF(OR(C231="Received",C231="Returned",C231="Adjust"),D231,IF(C231="Sold",-D231,0)))</f>
        <v/>
      </c>
      <c r="H231" s="16">
        <f>IF(AND(A231="",B231="",D231=""),"",IF(OR(A231="",B231="",C231="",D231=""),"Fill date, SKU, type and qty",IF(ISNA(MATCH(B231,ItemSku,0)),"SKU not on Items",IF(AND(D231&lt;0,C231&lt;&gt;"Adjust"),"Use a positive qty",""))))</f>
        <v/>
      </c>
    </row>
    <row r="232">
      <c r="A232" s="6" t="n">
        <v>46254</v>
      </c>
      <c r="B232" s="22" t="inlineStr">
        <is>
          <t>SET-TRIO</t>
        </is>
      </c>
      <c r="C232" s="22" t="inlineStr">
        <is>
          <t>Sold</t>
        </is>
      </c>
      <c r="D232" s="29" t="n">
        <v>4</v>
      </c>
      <c r="E232" s="22" t="n"/>
      <c r="F232" s="22" t="inlineStr">
        <is>
          <t>Twice-weekly total from shop report</t>
        </is>
      </c>
      <c r="G232" s="26">
        <f>IF(OR(A232="",B232="",D232=""),0,IF(OR(C232="Received",C232="Returned",C232="Adjust"),D232,IF(C232="Sold",-D232,0)))</f>
        <v/>
      </c>
      <c r="H232" s="16">
        <f>IF(AND(A232="",B232="",D232=""),"",IF(OR(A232="",B232="",C232="",D232=""),"Fill date, SKU, type and qty",IF(ISNA(MATCH(B232,ItemSku,0)),"SKU not on Items",IF(AND(D232&lt;0,C232&lt;&gt;"Adjust"),"Use a positive qty",""))))</f>
        <v/>
      </c>
    </row>
    <row r="233">
      <c r="A233" s="6" t="n">
        <v>46254</v>
      </c>
      <c r="B233" s="22" t="inlineStr">
        <is>
          <t>SOAP-CHR</t>
        </is>
      </c>
      <c r="C233" s="22" t="inlineStr">
        <is>
          <t>Received</t>
        </is>
      </c>
      <c r="D233" s="29" t="n">
        <v>24</v>
      </c>
      <c r="E233" s="22" t="inlineStr">
        <is>
          <t>PO-2612</t>
        </is>
      </c>
      <c r="F233" s="22" t="inlineStr"/>
      <c r="G233" s="26">
        <f>IF(OR(A233="",B233="",D233=""),0,IF(OR(C233="Received",C233="Returned",C233="Adjust"),D233,IF(C233="Sold",-D233,0)))</f>
        <v/>
      </c>
      <c r="H233" s="16">
        <f>IF(AND(A233="",B233="",D233=""),"",IF(OR(A233="",B233="",C233="",D233=""),"Fill date, SKU, type and qty",IF(ISNA(MATCH(B233,ItemSku,0)),"SKU not on Items",IF(AND(D233&lt;0,C233&lt;&gt;"Adjust"),"Use a positive qty",""))))</f>
        <v/>
      </c>
    </row>
    <row r="234">
      <c r="A234" s="6" t="n">
        <v>46254</v>
      </c>
      <c r="B234" s="22" t="inlineStr">
        <is>
          <t>SOAP-CHR</t>
        </is>
      </c>
      <c r="C234" s="22" t="inlineStr">
        <is>
          <t>Sold</t>
        </is>
      </c>
      <c r="D234" s="29" t="n">
        <v>7</v>
      </c>
      <c r="E234" s="22" t="n"/>
      <c r="F234" s="22" t="inlineStr">
        <is>
          <t>Twice-weekly total from shop report</t>
        </is>
      </c>
      <c r="G234" s="26">
        <f>IF(OR(A234="",B234="",D234=""),0,IF(OR(C234="Received",C234="Returned",C234="Adjust"),D234,IF(C234="Sold",-D234,0)))</f>
        <v/>
      </c>
      <c r="H234" s="16">
        <f>IF(AND(A234="",B234="",D234=""),"",IF(OR(A234="",B234="",C234="",D234=""),"Fill date, SKU, type and qty",IF(ISNA(MATCH(B234,ItemSku,0)),"SKU not on Items",IF(AND(D234&lt;0,C234&lt;&gt;"Adjust"),"Use a positive qty",""))))</f>
        <v/>
      </c>
    </row>
    <row r="235">
      <c r="A235" s="6" t="n">
        <v>46254</v>
      </c>
      <c r="B235" s="22" t="inlineStr">
        <is>
          <t>SOAP-CIT</t>
        </is>
      </c>
      <c r="C235" s="22" t="inlineStr">
        <is>
          <t>Received</t>
        </is>
      </c>
      <c r="D235" s="29" t="n">
        <v>24</v>
      </c>
      <c r="E235" s="22" t="inlineStr">
        <is>
          <t>PO-2615</t>
        </is>
      </c>
      <c r="F235" s="22" t="inlineStr"/>
      <c r="G235" s="26">
        <f>IF(OR(A235="",B235="",D235=""),0,IF(OR(C235="Received",C235="Returned",C235="Adjust"),D235,IF(C235="Sold",-D235,0)))</f>
        <v/>
      </c>
      <c r="H235" s="16">
        <f>IF(AND(A235="",B235="",D235=""),"",IF(OR(A235="",B235="",C235="",D235=""),"Fill date, SKU, type and qty",IF(ISNA(MATCH(B235,ItemSku,0)),"SKU not on Items",IF(AND(D235&lt;0,C235&lt;&gt;"Adjust"),"Use a positive qty",""))))</f>
        <v/>
      </c>
    </row>
    <row r="236">
      <c r="A236" s="6" t="n">
        <v>46254</v>
      </c>
      <c r="B236" s="22" t="inlineStr">
        <is>
          <t>SOAP-CIT</t>
        </is>
      </c>
      <c r="C236" s="22" t="inlineStr">
        <is>
          <t>Sold</t>
        </is>
      </c>
      <c r="D236" s="29" t="n">
        <v>3</v>
      </c>
      <c r="E236" s="22" t="n"/>
      <c r="F236" s="22" t="inlineStr">
        <is>
          <t>Twice-weekly total from shop report</t>
        </is>
      </c>
      <c r="G236" s="26">
        <f>IF(OR(A236="",B236="",D236=""),0,IF(OR(C236="Received",C236="Returned",C236="Adjust"),D236,IF(C236="Sold",-D236,0)))</f>
        <v/>
      </c>
      <c r="H236" s="16">
        <f>IF(AND(A236="",B236="",D236=""),"",IF(OR(A236="",B236="",C236="",D236=""),"Fill date, SKU, type and qty",IF(ISNA(MATCH(B236,ItemSku,0)),"SKU not on Items",IF(AND(D236&lt;0,C236&lt;&gt;"Adjust"),"Use a positive qty",""))))</f>
        <v/>
      </c>
    </row>
    <row r="237">
      <c r="A237" s="6" t="n">
        <v>46254</v>
      </c>
      <c r="B237" s="22" t="inlineStr">
        <is>
          <t>SOAP-LAV</t>
        </is>
      </c>
      <c r="C237" s="22" t="inlineStr">
        <is>
          <t>Sold</t>
        </is>
      </c>
      <c r="D237" s="29" t="n">
        <v>7</v>
      </c>
      <c r="E237" s="22" t="n"/>
      <c r="F237" s="22" t="inlineStr">
        <is>
          <t>Twice-weekly total from shop report</t>
        </is>
      </c>
      <c r="G237" s="26">
        <f>IF(OR(A237="",B237="",D237=""),0,IF(OR(C237="Received",C237="Returned",C237="Adjust"),D237,IF(C237="Sold",-D237,0)))</f>
        <v/>
      </c>
      <c r="H237" s="16">
        <f>IF(AND(A237="",B237="",D237=""),"",IF(OR(A237="",B237="",C237="",D237=""),"Fill date, SKU, type and qty",IF(ISNA(MATCH(B237,ItemSku,0)),"SKU not on Items",IF(AND(D237&lt;0,C237&lt;&gt;"Adjust"),"Use a positive qty",""))))</f>
        <v/>
      </c>
    </row>
    <row r="238">
      <c r="A238" s="6" t="n">
        <v>46254</v>
      </c>
      <c r="B238" s="22" t="inlineStr">
        <is>
          <t>SOAP-OAT</t>
        </is>
      </c>
      <c r="C238" s="22" t="inlineStr">
        <is>
          <t>Received</t>
        </is>
      </c>
      <c r="D238" s="29" t="n">
        <v>24</v>
      </c>
      <c r="E238" s="22" t="inlineStr">
        <is>
          <t>PO-2608</t>
        </is>
      </c>
      <c r="F238" s="22" t="inlineStr"/>
      <c r="G238" s="26">
        <f>IF(OR(A238="",B238="",D238=""),0,IF(OR(C238="Received",C238="Returned",C238="Adjust"),D238,IF(C238="Sold",-D238,0)))</f>
        <v/>
      </c>
      <c r="H238" s="16">
        <f>IF(AND(A238="",B238="",D238=""),"",IF(OR(A238="",B238="",C238="",D238=""),"Fill date, SKU, type and qty",IF(ISNA(MATCH(B238,ItemSku,0)),"SKU not on Items",IF(AND(D238&lt;0,C238&lt;&gt;"Adjust"),"Use a positive qty",""))))</f>
        <v/>
      </c>
    </row>
    <row r="239">
      <c r="A239" s="6" t="n">
        <v>46254</v>
      </c>
      <c r="B239" s="22" t="inlineStr">
        <is>
          <t>SOAP-OAT</t>
        </is>
      </c>
      <c r="C239" s="22" t="inlineStr">
        <is>
          <t>Sold</t>
        </is>
      </c>
      <c r="D239" s="29" t="n">
        <v>4</v>
      </c>
      <c r="E239" s="22" t="n"/>
      <c r="F239" s="22" t="inlineStr">
        <is>
          <t>Twice-weekly total from shop report</t>
        </is>
      </c>
      <c r="G239" s="26">
        <f>IF(OR(A239="",B239="",D239=""),0,IF(OR(C239="Received",C239="Returned",C239="Adjust"),D239,IF(C239="Sold",-D239,0)))</f>
        <v/>
      </c>
      <c r="H239" s="16">
        <f>IF(AND(A239="",B239="",D239=""),"",IF(OR(A239="",B239="",C239="",D239=""),"Fill date, SKU, type and qty",IF(ISNA(MATCH(B239,ItemSku,0)),"SKU not on Items",IF(AND(D239&lt;0,C239&lt;&gt;"Adjust"),"Use a positive qty",""))))</f>
        <v/>
      </c>
    </row>
    <row r="240">
      <c r="A240" s="6" t="n">
        <v>46254</v>
      </c>
      <c r="B240" s="22" t="inlineStr">
        <is>
          <t>TIN-TRV</t>
        </is>
      </c>
      <c r="C240" s="22" t="inlineStr">
        <is>
          <t>Sold</t>
        </is>
      </c>
      <c r="D240" s="29" t="n">
        <v>7</v>
      </c>
      <c r="E240" s="22" t="n"/>
      <c r="F240" s="22" t="inlineStr">
        <is>
          <t>Twice-weekly total from shop report</t>
        </is>
      </c>
      <c r="G240" s="26">
        <f>IF(OR(A240="",B240="",D240=""),0,IF(OR(C240="Received",C240="Returned",C240="Adjust"),D240,IF(C240="Sold",-D240,0)))</f>
        <v/>
      </c>
      <c r="H240" s="16">
        <f>IF(AND(A240="",B240="",D240=""),"",IF(OR(A240="",B240="",C240="",D240=""),"Fill date, SKU, type and qty",IF(ISNA(MATCH(B240,ItemSku,0)),"SKU not on Items",IF(AND(D240&lt;0,C240&lt;&gt;"Adjust"),"Use a positive qty",""))))</f>
        <v/>
      </c>
    </row>
    <row r="241">
      <c r="A241" s="6" t="n">
        <v>46258</v>
      </c>
      <c r="B241" s="22" t="inlineStr">
        <is>
          <t>BALM-LIP</t>
        </is>
      </c>
      <c r="C241" s="22" t="inlineStr">
        <is>
          <t>Sold</t>
        </is>
      </c>
      <c r="D241" s="29" t="n">
        <v>16</v>
      </c>
      <c r="E241" s="22" t="n"/>
      <c r="F241" s="22" t="inlineStr">
        <is>
          <t>Twice-weekly total from shop report</t>
        </is>
      </c>
      <c r="G241" s="26">
        <f>IF(OR(A241="",B241="",D241=""),0,IF(OR(C241="Received",C241="Returned",C241="Adjust"),D241,IF(C241="Sold",-D241,0)))</f>
        <v/>
      </c>
      <c r="H241" s="16">
        <f>IF(AND(A241="",B241="",D241=""),"",IF(OR(A241="",B241="",C241="",D241=""),"Fill date, SKU, type and qty",IF(ISNA(MATCH(B241,ItemSku,0)),"SKU not on Items",IF(AND(D241&lt;0,C241&lt;&gt;"Adjust"),"Use a positive qty",""))))</f>
        <v/>
      </c>
    </row>
    <row r="242">
      <c r="A242" s="6" t="n">
        <v>46258</v>
      </c>
      <c r="B242" s="22" t="inlineStr">
        <is>
          <t>BOX-GIFT</t>
        </is>
      </c>
      <c r="C242" s="22" t="inlineStr">
        <is>
          <t>Sold</t>
        </is>
      </c>
      <c r="D242" s="29" t="n">
        <v>5</v>
      </c>
      <c r="E242" s="22" t="n"/>
      <c r="F242" s="22" t="inlineStr">
        <is>
          <t>Twice-weekly total from shop report</t>
        </is>
      </c>
      <c r="G242" s="26">
        <f>IF(OR(A242="",B242="",D242=""),0,IF(OR(C242="Received",C242="Returned",C242="Adjust"),D242,IF(C242="Sold",-D242,0)))</f>
        <v/>
      </c>
      <c r="H242" s="16">
        <f>IF(AND(A242="",B242="",D242=""),"",IF(OR(A242="",B242="",C242="",D242=""),"Fill date, SKU, type and qty",IF(ISNA(MATCH(B242,ItemSku,0)),"SKU not on Items",IF(AND(D242&lt;0,C242&lt;&gt;"Adjust"),"Use a positive qty",""))))</f>
        <v/>
      </c>
    </row>
    <row r="243">
      <c r="A243" s="6" t="n">
        <v>46258</v>
      </c>
      <c r="B243" s="22" t="inlineStr">
        <is>
          <t>CARD-THX</t>
        </is>
      </c>
      <c r="C243" s="22" t="inlineStr">
        <is>
          <t>Sold</t>
        </is>
      </c>
      <c r="D243" s="29" t="n">
        <v>1</v>
      </c>
      <c r="E243" s="22" t="n"/>
      <c r="F243" s="22" t="inlineStr">
        <is>
          <t>Twice-weekly total from shop report</t>
        </is>
      </c>
      <c r="G243" s="26">
        <f>IF(OR(A243="",B243="",D243=""),0,IF(OR(C243="Received",C243="Returned",C243="Adjust"),D243,IF(C243="Sold",-D243,0)))</f>
        <v/>
      </c>
      <c r="H243" s="16">
        <f>IF(AND(A243="",B243="",D243=""),"",IF(OR(A243="",B243="",C243="",D243=""),"Fill date, SKU, type and qty",IF(ISNA(MATCH(B243,ItemSku,0)),"SKU not on Items",IF(AND(D243&lt;0,C243&lt;&gt;"Adjust"),"Use a positive qty",""))))</f>
        <v/>
      </c>
    </row>
    <row r="244">
      <c r="A244" s="6" t="n">
        <v>46258</v>
      </c>
      <c r="B244" s="22" t="inlineStr">
        <is>
          <t>CNDL-FIG</t>
        </is>
      </c>
      <c r="C244" s="22" t="inlineStr">
        <is>
          <t>Sold</t>
        </is>
      </c>
      <c r="D244" s="29" t="n">
        <v>2</v>
      </c>
      <c r="E244" s="22" t="n"/>
      <c r="F244" s="22" t="inlineStr">
        <is>
          <t>Twice-weekly total from shop report</t>
        </is>
      </c>
      <c r="G244" s="26">
        <f>IF(OR(A244="",B244="",D244=""),0,IF(OR(C244="Received",C244="Returned",C244="Adjust"),D244,IF(C244="Sold",-D244,0)))</f>
        <v/>
      </c>
      <c r="H244" s="16">
        <f>IF(AND(A244="",B244="",D244=""),"",IF(OR(A244="",B244="",C244="",D244=""),"Fill date, SKU, type and qty",IF(ISNA(MATCH(B244,ItemSku,0)),"SKU not on Items",IF(AND(D244&lt;0,C244&lt;&gt;"Adjust"),"Use a positive qty",""))))</f>
        <v/>
      </c>
    </row>
    <row r="245">
      <c r="A245" s="6" t="n">
        <v>46258</v>
      </c>
      <c r="B245" s="22" t="inlineStr">
        <is>
          <t>CNDL-PIN</t>
        </is>
      </c>
      <c r="C245" s="22" t="inlineStr">
        <is>
          <t>Sold</t>
        </is>
      </c>
      <c r="D245" s="29" t="n">
        <v>1</v>
      </c>
      <c r="E245" s="22" t="n"/>
      <c r="F245" s="22" t="inlineStr">
        <is>
          <t>Twice-weekly total from shop report</t>
        </is>
      </c>
      <c r="G245" s="26">
        <f>IF(OR(A245="",B245="",D245=""),0,IF(OR(C245="Received",C245="Returned",C245="Adjust"),D245,IF(C245="Sold",-D245,0)))</f>
        <v/>
      </c>
      <c r="H245" s="16">
        <f>IF(AND(A245="",B245="",D245=""),"",IF(OR(A245="",B245="",C245="",D245=""),"Fill date, SKU, type and qty",IF(ISNA(MATCH(B245,ItemSku,0)),"SKU not on Items",IF(AND(D245&lt;0,C245&lt;&gt;"Adjust"),"Use a positive qty",""))))</f>
        <v/>
      </c>
    </row>
    <row r="246">
      <c r="A246" s="6" t="n">
        <v>46258</v>
      </c>
      <c r="B246" s="22" t="inlineStr">
        <is>
          <t>CNDL-SEA</t>
        </is>
      </c>
      <c r="C246" s="22" t="inlineStr">
        <is>
          <t>Sold</t>
        </is>
      </c>
      <c r="D246" s="29" t="n">
        <v>5</v>
      </c>
      <c r="E246" s="22" t="n"/>
      <c r="F246" s="22" t="inlineStr">
        <is>
          <t>Twice-weekly total from shop report</t>
        </is>
      </c>
      <c r="G246" s="26">
        <f>IF(OR(A246="",B246="",D246=""),0,IF(OR(C246="Received",C246="Returned",C246="Adjust"),D246,IF(C246="Sold",-D246,0)))</f>
        <v/>
      </c>
      <c r="H246" s="16">
        <f>IF(AND(A246="",B246="",D246=""),"",IF(OR(A246="",B246="",C246="",D246=""),"Fill date, SKU, type and qty",IF(ISNA(MATCH(B246,ItemSku,0)),"SKU not on Items",IF(AND(D246&lt;0,C246&lt;&gt;"Adjust"),"Use a positive qty",""))))</f>
        <v/>
      </c>
    </row>
    <row r="247">
      <c r="A247" s="6" t="n">
        <v>46258</v>
      </c>
      <c r="B247" s="22" t="inlineStr">
        <is>
          <t>CNDL-TRV</t>
        </is>
      </c>
      <c r="C247" s="22" t="inlineStr">
        <is>
          <t>Received</t>
        </is>
      </c>
      <c r="D247" s="29" t="n">
        <v>24</v>
      </c>
      <c r="E247" s="22" t="inlineStr">
        <is>
          <t>PO-2633</t>
        </is>
      </c>
      <c r="F247" s="22" t="inlineStr"/>
      <c r="G247" s="26">
        <f>IF(OR(A247="",B247="",D247=""),0,IF(OR(C247="Received",C247="Returned",C247="Adjust"),D247,IF(C247="Sold",-D247,0)))</f>
        <v/>
      </c>
      <c r="H247" s="16">
        <f>IF(AND(A247="",B247="",D247=""),"",IF(OR(A247="",B247="",C247="",D247=""),"Fill date, SKU, type and qty",IF(ISNA(MATCH(B247,ItemSku,0)),"SKU not on Items",IF(AND(D247&lt;0,C247&lt;&gt;"Adjust"),"Use a positive qty",""))))</f>
        <v/>
      </c>
    </row>
    <row r="248">
      <c r="A248" s="6" t="n">
        <v>46258</v>
      </c>
      <c r="B248" s="22" t="inlineStr">
        <is>
          <t>CNDL-TRV</t>
        </is>
      </c>
      <c r="C248" s="22" t="inlineStr">
        <is>
          <t>Sold</t>
        </is>
      </c>
      <c r="D248" s="29" t="n">
        <v>10</v>
      </c>
      <c r="E248" s="22" t="n"/>
      <c r="F248" s="22" t="inlineStr">
        <is>
          <t>Twice-weekly total from shop report</t>
        </is>
      </c>
      <c r="G248" s="26">
        <f>IF(OR(A248="",B248="",D248=""),0,IF(OR(C248="Received",C248="Returned",C248="Adjust"),D248,IF(C248="Sold",-D248,0)))</f>
        <v/>
      </c>
      <c r="H248" s="16">
        <f>IF(AND(A248="",B248="",D248=""),"",IF(OR(A248="",B248="",C248="",D248=""),"Fill date, SKU, type and qty",IF(ISNA(MATCH(B248,ItemSku,0)),"SKU not on Items",IF(AND(D248&lt;0,C248&lt;&gt;"Adjust"),"Use a positive qty",""))))</f>
        <v/>
      </c>
    </row>
    <row r="249">
      <c r="A249" s="6" t="n">
        <v>46258</v>
      </c>
      <c r="B249" s="22" t="inlineStr">
        <is>
          <t>JAR-200</t>
        </is>
      </c>
      <c r="C249" s="22" t="inlineStr">
        <is>
          <t>Sold</t>
        </is>
      </c>
      <c r="D249" s="29" t="n">
        <v>7</v>
      </c>
      <c r="E249" s="22" t="n"/>
      <c r="F249" s="22" t="inlineStr">
        <is>
          <t>Twice-weekly total from shop report</t>
        </is>
      </c>
      <c r="G249" s="26">
        <f>IF(OR(A249="",B249="",D249=""),0,IF(OR(C249="Received",C249="Returned",C249="Adjust"),D249,IF(C249="Sold",-D249,0)))</f>
        <v/>
      </c>
      <c r="H249" s="16">
        <f>IF(AND(A249="",B249="",D249=""),"",IF(OR(A249="",B249="",C249="",D249=""),"Fill date, SKU, type and qty",IF(ISNA(MATCH(B249,ItemSku,0)),"SKU not on Items",IF(AND(D249&lt;0,C249&lt;&gt;"Adjust"),"Use a positive qty",""))))</f>
        <v/>
      </c>
    </row>
    <row r="250">
      <c r="A250" s="6" t="n">
        <v>46258</v>
      </c>
      <c r="B250" s="22" t="inlineStr">
        <is>
          <t>MAIL-SM</t>
        </is>
      </c>
      <c r="C250" s="22" t="inlineStr">
        <is>
          <t>Sold</t>
        </is>
      </c>
      <c r="D250" s="29" t="n">
        <v>26</v>
      </c>
      <c r="E250" s="22" t="n"/>
      <c r="F250" s="22" t="inlineStr">
        <is>
          <t>Twice-weekly total from shop report</t>
        </is>
      </c>
      <c r="G250" s="26">
        <f>IF(OR(A250="",B250="",D250=""),0,IF(OR(C250="Received",C250="Returned",C250="Adjust"),D250,IF(C250="Sold",-D250,0)))</f>
        <v/>
      </c>
      <c r="H250" s="16">
        <f>IF(AND(A250="",B250="",D250=""),"",IF(OR(A250="",B250="",C250="",D250=""),"Fill date, SKU, type and qty",IF(ISNA(MATCH(B250,ItemSku,0)),"SKU not on Items",IF(AND(D250&lt;0,C250&lt;&gt;"Adjust"),"Use a positive qty",""))))</f>
        <v/>
      </c>
    </row>
    <row r="251">
      <c r="A251" s="6" t="n">
        <v>46258</v>
      </c>
      <c r="B251" s="22" t="inlineStr">
        <is>
          <t>SET-TRIO</t>
        </is>
      </c>
      <c r="C251" s="22" t="inlineStr">
        <is>
          <t>Sold</t>
        </is>
      </c>
      <c r="D251" s="29" t="n">
        <v>5</v>
      </c>
      <c r="E251" s="22" t="n"/>
      <c r="F251" s="22" t="inlineStr">
        <is>
          <t>Twice-weekly total from shop report</t>
        </is>
      </c>
      <c r="G251" s="26">
        <f>IF(OR(A251="",B251="",D251=""),0,IF(OR(C251="Received",C251="Returned",C251="Adjust"),D251,IF(C251="Sold",-D251,0)))</f>
        <v/>
      </c>
      <c r="H251" s="16">
        <f>IF(AND(A251="",B251="",D251=""),"",IF(OR(A251="",B251="",C251="",D251=""),"Fill date, SKU, type and qty",IF(ISNA(MATCH(B251,ItemSku,0)),"SKU not on Items",IF(AND(D251&lt;0,C251&lt;&gt;"Adjust"),"Use a positive qty",""))))</f>
        <v/>
      </c>
    </row>
    <row r="252">
      <c r="A252" s="6" t="n">
        <v>46258</v>
      </c>
      <c r="B252" s="22" t="inlineStr">
        <is>
          <t>SOAP-CHR</t>
        </is>
      </c>
      <c r="C252" s="22" t="inlineStr">
        <is>
          <t>Sold</t>
        </is>
      </c>
      <c r="D252" s="29" t="n">
        <v>7</v>
      </c>
      <c r="E252" s="22" t="n"/>
      <c r="F252" s="22" t="inlineStr">
        <is>
          <t>Twice-weekly total from shop report</t>
        </is>
      </c>
      <c r="G252" s="26">
        <f>IF(OR(A252="",B252="",D252=""),0,IF(OR(C252="Received",C252="Returned",C252="Adjust"),D252,IF(C252="Sold",-D252,0)))</f>
        <v/>
      </c>
      <c r="H252" s="16">
        <f>IF(AND(A252="",B252="",D252=""),"",IF(OR(A252="",B252="",C252="",D252=""),"Fill date, SKU, type and qty",IF(ISNA(MATCH(B252,ItemSku,0)),"SKU not on Items",IF(AND(D252&lt;0,C252&lt;&gt;"Adjust"),"Use a positive qty",""))))</f>
        <v/>
      </c>
    </row>
    <row r="253">
      <c r="A253" s="6" t="n">
        <v>46258</v>
      </c>
      <c r="B253" s="22" t="inlineStr">
        <is>
          <t>SOAP-CIT</t>
        </is>
      </c>
      <c r="C253" s="22" t="inlineStr">
        <is>
          <t>Sold</t>
        </is>
      </c>
      <c r="D253" s="29" t="n">
        <v>7</v>
      </c>
      <c r="E253" s="22" t="n"/>
      <c r="F253" s="22" t="inlineStr">
        <is>
          <t>Twice-weekly total from shop report</t>
        </is>
      </c>
      <c r="G253" s="26">
        <f>IF(OR(A253="",B253="",D253=""),0,IF(OR(C253="Received",C253="Returned",C253="Adjust"),D253,IF(C253="Sold",-D253,0)))</f>
        <v/>
      </c>
      <c r="H253" s="16">
        <f>IF(AND(A253="",B253="",D253=""),"",IF(OR(A253="",B253="",C253="",D253=""),"Fill date, SKU, type and qty",IF(ISNA(MATCH(B253,ItemSku,0)),"SKU not on Items",IF(AND(D253&lt;0,C253&lt;&gt;"Adjust"),"Use a positive qty",""))))</f>
        <v/>
      </c>
    </row>
    <row r="254">
      <c r="A254" s="6" t="n">
        <v>46258</v>
      </c>
      <c r="B254" s="22" t="inlineStr">
        <is>
          <t>SOAP-LAV</t>
        </is>
      </c>
      <c r="C254" s="22" t="inlineStr">
        <is>
          <t>Sold</t>
        </is>
      </c>
      <c r="D254" s="29" t="n">
        <v>15</v>
      </c>
      <c r="E254" s="22" t="n"/>
      <c r="F254" s="22" t="inlineStr">
        <is>
          <t>Twice-weekly total from shop report</t>
        </is>
      </c>
      <c r="G254" s="26">
        <f>IF(OR(A254="",B254="",D254=""),0,IF(OR(C254="Received",C254="Returned",C254="Adjust"),D254,IF(C254="Sold",-D254,0)))</f>
        <v/>
      </c>
      <c r="H254" s="16">
        <f>IF(AND(A254="",B254="",D254=""),"",IF(OR(A254="",B254="",C254="",D254=""),"Fill date, SKU, type and qty",IF(ISNA(MATCH(B254,ItemSku,0)),"SKU not on Items",IF(AND(D254&lt;0,C254&lt;&gt;"Adjust"),"Use a positive qty",""))))</f>
        <v/>
      </c>
    </row>
    <row r="255">
      <c r="A255" s="6" t="n">
        <v>46258</v>
      </c>
      <c r="B255" s="22" t="inlineStr">
        <is>
          <t>SOAP-OAT</t>
        </is>
      </c>
      <c r="C255" s="22" t="inlineStr">
        <is>
          <t>Sold</t>
        </is>
      </c>
      <c r="D255" s="29" t="n">
        <v>12</v>
      </c>
      <c r="E255" s="22" t="n"/>
      <c r="F255" s="22" t="inlineStr">
        <is>
          <t>Twice-weekly total from shop report</t>
        </is>
      </c>
      <c r="G255" s="26">
        <f>IF(OR(A255="",B255="",D255=""),0,IF(OR(C255="Received",C255="Returned",C255="Adjust"),D255,IF(C255="Sold",-D255,0)))</f>
        <v/>
      </c>
      <c r="H255" s="16">
        <f>IF(AND(A255="",B255="",D255=""),"",IF(OR(A255="",B255="",C255="",D255=""),"Fill date, SKU, type and qty",IF(ISNA(MATCH(B255,ItemSku,0)),"SKU not on Items",IF(AND(D255&lt;0,C255&lt;&gt;"Adjust"),"Use a positive qty",""))))</f>
        <v/>
      </c>
    </row>
    <row r="256">
      <c r="A256" s="6" t="n">
        <v>46258</v>
      </c>
      <c r="B256" s="22" t="inlineStr">
        <is>
          <t>TIN-TRV</t>
        </is>
      </c>
      <c r="C256" s="22" t="inlineStr">
        <is>
          <t>Sold</t>
        </is>
      </c>
      <c r="D256" s="29" t="n">
        <v>13</v>
      </c>
      <c r="E256" s="22" t="n"/>
      <c r="F256" s="22" t="inlineStr">
        <is>
          <t>Twice-weekly total from shop report</t>
        </is>
      </c>
      <c r="G256" s="26">
        <f>IF(OR(A256="",B256="",D256=""),0,IF(OR(C256="Received",C256="Returned",C256="Adjust"),D256,IF(C256="Sold",-D256,0)))</f>
        <v/>
      </c>
      <c r="H256" s="16">
        <f>IF(AND(A256="",B256="",D256=""),"",IF(OR(A256="",B256="",C256="",D256=""),"Fill date, SKU, type and qty",IF(ISNA(MATCH(B256,ItemSku,0)),"SKU not on Items",IF(AND(D256&lt;0,C256&lt;&gt;"Adjust"),"Use a positive qty",""))))</f>
        <v/>
      </c>
    </row>
    <row r="257">
      <c r="A257" s="6" t="n">
        <v>46260</v>
      </c>
      <c r="B257" s="22" t="inlineStr">
        <is>
          <t>SOAP-CIT</t>
        </is>
      </c>
      <c r="C257" s="22" t="inlineStr">
        <is>
          <t>Received</t>
        </is>
      </c>
      <c r="D257" s="29" t="n">
        <v>24</v>
      </c>
      <c r="E257" s="22" t="inlineStr">
        <is>
          <t>PO-2616</t>
        </is>
      </c>
      <c r="F257" s="22" t="inlineStr"/>
      <c r="G257" s="26">
        <f>IF(OR(A257="",B257="",D257=""),0,IF(OR(C257="Received",C257="Returned",C257="Adjust"),D257,IF(C257="Sold",-D257,0)))</f>
        <v/>
      </c>
      <c r="H257" s="16">
        <f>IF(AND(A257="",B257="",D257=""),"",IF(OR(A257="",B257="",C257="",D257=""),"Fill date, SKU, type and qty",IF(ISNA(MATCH(B257,ItemSku,0)),"SKU not on Items",IF(AND(D257&lt;0,C257&lt;&gt;"Adjust"),"Use a positive qty",""))))</f>
        <v/>
      </c>
    </row>
    <row r="258">
      <c r="A258" s="6" t="n">
        <v>46261</v>
      </c>
      <c r="B258" s="22" t="inlineStr">
        <is>
          <t>BALM-LIP</t>
        </is>
      </c>
      <c r="C258" s="22" t="inlineStr">
        <is>
          <t>Sold</t>
        </is>
      </c>
      <c r="D258" s="29" t="n">
        <v>14</v>
      </c>
      <c r="E258" s="22" t="n"/>
      <c r="F258" s="22" t="inlineStr">
        <is>
          <t>Twice-weekly total from shop report</t>
        </is>
      </c>
      <c r="G258" s="26">
        <f>IF(OR(A258="",B258="",D258=""),0,IF(OR(C258="Received",C258="Returned",C258="Adjust"),D258,IF(C258="Sold",-D258,0)))</f>
        <v/>
      </c>
      <c r="H258" s="16">
        <f>IF(AND(A258="",B258="",D258=""),"",IF(OR(A258="",B258="",C258="",D258=""),"Fill date, SKU, type and qty",IF(ISNA(MATCH(B258,ItemSku,0)),"SKU not on Items",IF(AND(D258&lt;0,C258&lt;&gt;"Adjust"),"Use a positive qty",""))))</f>
        <v/>
      </c>
    </row>
    <row r="259">
      <c r="A259" s="6" t="n">
        <v>46261</v>
      </c>
      <c r="B259" s="22" t="inlineStr">
        <is>
          <t>BOX-GIFT</t>
        </is>
      </c>
      <c r="C259" s="22" t="inlineStr">
        <is>
          <t>Sold</t>
        </is>
      </c>
      <c r="D259" s="29" t="n">
        <v>5</v>
      </c>
      <c r="E259" s="22" t="n"/>
      <c r="F259" s="22" t="inlineStr">
        <is>
          <t>Twice-weekly total from shop report</t>
        </is>
      </c>
      <c r="G259" s="26">
        <f>IF(OR(A259="",B259="",D259=""),0,IF(OR(C259="Received",C259="Returned",C259="Adjust"),D259,IF(C259="Sold",-D259,0)))</f>
        <v/>
      </c>
      <c r="H259" s="16">
        <f>IF(AND(A259="",B259="",D259=""),"",IF(OR(A259="",B259="",C259="",D259=""),"Fill date, SKU, type and qty",IF(ISNA(MATCH(B259,ItemSku,0)),"SKU not on Items",IF(AND(D259&lt;0,C259&lt;&gt;"Adjust"),"Use a positive qty",""))))</f>
        <v/>
      </c>
    </row>
    <row r="260">
      <c r="A260" s="6" t="n">
        <v>46261</v>
      </c>
      <c r="B260" s="22" t="inlineStr">
        <is>
          <t>CARD-THX</t>
        </is>
      </c>
      <c r="C260" s="22" t="inlineStr">
        <is>
          <t>Sold</t>
        </is>
      </c>
      <c r="D260" s="29" t="n">
        <v>1</v>
      </c>
      <c r="E260" s="22" t="n"/>
      <c r="F260" s="22" t="inlineStr">
        <is>
          <t>Twice-weekly total from shop report</t>
        </is>
      </c>
      <c r="G260" s="26">
        <f>IF(OR(A260="",B260="",D260=""),0,IF(OR(C260="Received",C260="Returned",C260="Adjust"),D260,IF(C260="Sold",-D260,0)))</f>
        <v/>
      </c>
      <c r="H260" s="16">
        <f>IF(AND(A260="",B260="",D260=""),"",IF(OR(A260="",B260="",C260="",D260=""),"Fill date, SKU, type and qty",IF(ISNA(MATCH(B260,ItemSku,0)),"SKU not on Items",IF(AND(D260&lt;0,C260&lt;&gt;"Adjust"),"Use a positive qty",""))))</f>
        <v/>
      </c>
    </row>
    <row r="261">
      <c r="A261" s="6" t="n">
        <v>46261</v>
      </c>
      <c r="B261" s="22" t="inlineStr">
        <is>
          <t>CNDL-FIG</t>
        </is>
      </c>
      <c r="C261" s="22" t="inlineStr">
        <is>
          <t>Sold</t>
        </is>
      </c>
      <c r="D261" s="29" t="n">
        <v>4</v>
      </c>
      <c r="E261" s="22" t="n"/>
      <c r="F261" s="22" t="inlineStr">
        <is>
          <t>Twice-weekly total from shop report</t>
        </is>
      </c>
      <c r="G261" s="26">
        <f>IF(OR(A261="",B261="",D261=""),0,IF(OR(C261="Received",C261="Returned",C261="Adjust"),D261,IF(C261="Sold",-D261,0)))</f>
        <v/>
      </c>
      <c r="H261" s="16">
        <f>IF(AND(A261="",B261="",D261=""),"",IF(OR(A261="",B261="",C261="",D261=""),"Fill date, SKU, type and qty",IF(ISNA(MATCH(B261,ItemSku,0)),"SKU not on Items",IF(AND(D261&lt;0,C261&lt;&gt;"Adjust"),"Use a positive qty",""))))</f>
        <v/>
      </c>
    </row>
    <row r="262">
      <c r="A262" s="6" t="n">
        <v>46261</v>
      </c>
      <c r="B262" s="22" t="inlineStr">
        <is>
          <t>CNDL-PIN</t>
        </is>
      </c>
      <c r="C262" s="22" t="inlineStr">
        <is>
          <t>Sold</t>
        </is>
      </c>
      <c r="D262" s="29" t="n">
        <v>2</v>
      </c>
      <c r="E262" s="22" t="n"/>
      <c r="F262" s="22" t="inlineStr">
        <is>
          <t>Twice-weekly total from shop report</t>
        </is>
      </c>
      <c r="G262" s="26">
        <f>IF(OR(A262="",B262="",D262=""),0,IF(OR(C262="Received",C262="Returned",C262="Adjust"),D262,IF(C262="Sold",-D262,0)))</f>
        <v/>
      </c>
      <c r="H262" s="16">
        <f>IF(AND(A262="",B262="",D262=""),"",IF(OR(A262="",B262="",C262="",D262=""),"Fill date, SKU, type and qty",IF(ISNA(MATCH(B262,ItemSku,0)),"SKU not on Items",IF(AND(D262&lt;0,C262&lt;&gt;"Adjust"),"Use a positive qty",""))))</f>
        <v/>
      </c>
    </row>
    <row r="263">
      <c r="A263" s="6" t="n">
        <v>46261</v>
      </c>
      <c r="B263" s="22" t="inlineStr">
        <is>
          <t>CNDL-SEA</t>
        </is>
      </c>
      <c r="C263" s="22" t="inlineStr">
        <is>
          <t>Sold</t>
        </is>
      </c>
      <c r="D263" s="29" t="n">
        <v>5</v>
      </c>
      <c r="E263" s="22" t="n"/>
      <c r="F263" s="22" t="inlineStr">
        <is>
          <t>Twice-weekly total from shop report</t>
        </is>
      </c>
      <c r="G263" s="26">
        <f>IF(OR(A263="",B263="",D263=""),0,IF(OR(C263="Received",C263="Returned",C263="Adjust"),D263,IF(C263="Sold",-D263,0)))</f>
        <v/>
      </c>
      <c r="H263" s="16">
        <f>IF(AND(A263="",B263="",D263=""),"",IF(OR(A263="",B263="",C263="",D263=""),"Fill date, SKU, type and qty",IF(ISNA(MATCH(B263,ItemSku,0)),"SKU not on Items",IF(AND(D263&lt;0,C263&lt;&gt;"Adjust"),"Use a positive qty",""))))</f>
        <v/>
      </c>
    </row>
    <row r="264">
      <c r="A264" s="6" t="n">
        <v>46261</v>
      </c>
      <c r="B264" s="22" t="inlineStr">
        <is>
          <t>CNDL-TRV</t>
        </is>
      </c>
      <c r="C264" s="22" t="inlineStr">
        <is>
          <t>Sold</t>
        </is>
      </c>
      <c r="D264" s="29" t="n">
        <v>7</v>
      </c>
      <c r="E264" s="22" t="n"/>
      <c r="F264" s="22" t="inlineStr">
        <is>
          <t>Twice-weekly total from shop report</t>
        </is>
      </c>
      <c r="G264" s="26">
        <f>IF(OR(A264="",B264="",D264=""),0,IF(OR(C264="Received",C264="Returned",C264="Adjust"),D264,IF(C264="Sold",-D264,0)))</f>
        <v/>
      </c>
      <c r="H264" s="16">
        <f>IF(AND(A264="",B264="",D264=""),"",IF(OR(A264="",B264="",C264="",D264=""),"Fill date, SKU, type and qty",IF(ISNA(MATCH(B264,ItemSku,0)),"SKU not on Items",IF(AND(D264&lt;0,C264&lt;&gt;"Adjust"),"Use a positive qty",""))))</f>
        <v/>
      </c>
    </row>
    <row r="265">
      <c r="A265" s="6" t="n">
        <v>46261</v>
      </c>
      <c r="B265" s="22" t="inlineStr">
        <is>
          <t>JAR-200</t>
        </is>
      </c>
      <c r="C265" s="22" t="inlineStr">
        <is>
          <t>Sold</t>
        </is>
      </c>
      <c r="D265" s="29" t="n">
        <v>6</v>
      </c>
      <c r="E265" s="22" t="n"/>
      <c r="F265" s="22" t="inlineStr">
        <is>
          <t>Twice-weekly total from shop report</t>
        </is>
      </c>
      <c r="G265" s="26">
        <f>IF(OR(A265="",B265="",D265=""),0,IF(OR(C265="Received",C265="Returned",C265="Adjust"),D265,IF(C265="Sold",-D265,0)))</f>
        <v/>
      </c>
      <c r="H265" s="16">
        <f>IF(AND(A265="",B265="",D265=""),"",IF(OR(A265="",B265="",C265="",D265=""),"Fill date, SKU, type and qty",IF(ISNA(MATCH(B265,ItemSku,0)),"SKU not on Items",IF(AND(D265&lt;0,C265&lt;&gt;"Adjust"),"Use a positive qty",""))))</f>
        <v/>
      </c>
    </row>
    <row r="266">
      <c r="A266" s="6" t="n">
        <v>46261</v>
      </c>
      <c r="B266" s="22" t="inlineStr">
        <is>
          <t>MAIL-SM</t>
        </is>
      </c>
      <c r="C266" s="22" t="inlineStr">
        <is>
          <t>Sold</t>
        </is>
      </c>
      <c r="D266" s="29" t="n">
        <v>16</v>
      </c>
      <c r="E266" s="22" t="n"/>
      <c r="F266" s="22" t="inlineStr">
        <is>
          <t>Twice-weekly total from shop report</t>
        </is>
      </c>
      <c r="G266" s="26">
        <f>IF(OR(A266="",B266="",D266=""),0,IF(OR(C266="Received",C266="Returned",C266="Adjust"),D266,IF(C266="Sold",-D266,0)))</f>
        <v/>
      </c>
      <c r="H266" s="16">
        <f>IF(AND(A266="",B266="",D266=""),"",IF(OR(A266="",B266="",C266="",D266=""),"Fill date, SKU, type and qty",IF(ISNA(MATCH(B266,ItemSku,0)),"SKU not on Items",IF(AND(D266&lt;0,C266&lt;&gt;"Adjust"),"Use a positive qty",""))))</f>
        <v/>
      </c>
    </row>
    <row r="267">
      <c r="A267" s="6" t="n">
        <v>46261</v>
      </c>
      <c r="B267" s="22" t="inlineStr">
        <is>
          <t>SET-TRIO</t>
        </is>
      </c>
      <c r="C267" s="22" t="inlineStr">
        <is>
          <t>Sold</t>
        </is>
      </c>
      <c r="D267" s="29" t="n">
        <v>3</v>
      </c>
      <c r="E267" s="22" t="n"/>
      <c r="F267" s="22" t="inlineStr">
        <is>
          <t>Twice-weekly total from shop report</t>
        </is>
      </c>
      <c r="G267" s="26">
        <f>IF(OR(A267="",B267="",D267=""),0,IF(OR(C267="Received",C267="Returned",C267="Adjust"),D267,IF(C267="Sold",-D267,0)))</f>
        <v/>
      </c>
      <c r="H267" s="16">
        <f>IF(AND(A267="",B267="",D267=""),"",IF(OR(A267="",B267="",C267="",D267=""),"Fill date, SKU, type and qty",IF(ISNA(MATCH(B267,ItemSku,0)),"SKU not on Items",IF(AND(D267&lt;0,C267&lt;&gt;"Adjust"),"Use a positive qty",""))))</f>
        <v/>
      </c>
    </row>
    <row r="268">
      <c r="A268" s="6" t="n">
        <v>46261</v>
      </c>
      <c r="B268" s="22" t="inlineStr">
        <is>
          <t>SOAP-CHR</t>
        </is>
      </c>
      <c r="C268" s="22" t="inlineStr">
        <is>
          <t>Sold</t>
        </is>
      </c>
      <c r="D268" s="29" t="n">
        <v>10</v>
      </c>
      <c r="E268" s="22" t="n"/>
      <c r="F268" s="22" t="inlineStr">
        <is>
          <t>Twice-weekly total from shop report</t>
        </is>
      </c>
      <c r="G268" s="26">
        <f>IF(OR(A268="",B268="",D268=""),0,IF(OR(C268="Received",C268="Returned",C268="Adjust"),D268,IF(C268="Sold",-D268,0)))</f>
        <v/>
      </c>
      <c r="H268" s="16">
        <f>IF(AND(A268="",B268="",D268=""),"",IF(OR(A268="",B268="",C268="",D268=""),"Fill date, SKU, type and qty",IF(ISNA(MATCH(B268,ItemSku,0)),"SKU not on Items",IF(AND(D268&lt;0,C268&lt;&gt;"Adjust"),"Use a positive qty",""))))</f>
        <v/>
      </c>
    </row>
    <row r="269">
      <c r="A269" s="6" t="n">
        <v>46261</v>
      </c>
      <c r="B269" s="22" t="inlineStr">
        <is>
          <t>SOAP-CIT</t>
        </is>
      </c>
      <c r="C269" s="22" t="inlineStr">
        <is>
          <t>Sold</t>
        </is>
      </c>
      <c r="D269" s="29" t="n">
        <v>5</v>
      </c>
      <c r="E269" s="22" t="n"/>
      <c r="F269" s="22" t="inlineStr">
        <is>
          <t>Twice-weekly total from shop report</t>
        </is>
      </c>
      <c r="G269" s="26">
        <f>IF(OR(A269="",B269="",D269=""),0,IF(OR(C269="Received",C269="Returned",C269="Adjust"),D269,IF(C269="Sold",-D269,0)))</f>
        <v/>
      </c>
      <c r="H269" s="16">
        <f>IF(AND(A269="",B269="",D269=""),"",IF(OR(A269="",B269="",C269="",D269=""),"Fill date, SKU, type and qty",IF(ISNA(MATCH(B269,ItemSku,0)),"SKU not on Items",IF(AND(D269&lt;0,C269&lt;&gt;"Adjust"),"Use a positive qty",""))))</f>
        <v/>
      </c>
    </row>
    <row r="270">
      <c r="A270" s="6" t="n">
        <v>46261</v>
      </c>
      <c r="B270" s="22" t="inlineStr">
        <is>
          <t>SOAP-LAV</t>
        </is>
      </c>
      <c r="C270" s="22" t="inlineStr">
        <is>
          <t>Sold</t>
        </is>
      </c>
      <c r="D270" s="29" t="n">
        <v>7</v>
      </c>
      <c r="E270" s="22" t="n"/>
      <c r="F270" s="22" t="inlineStr">
        <is>
          <t>Twice-weekly total from shop report</t>
        </is>
      </c>
      <c r="G270" s="26">
        <f>IF(OR(A270="",B270="",D270=""),0,IF(OR(C270="Received",C270="Returned",C270="Adjust"),D270,IF(C270="Sold",-D270,0)))</f>
        <v/>
      </c>
      <c r="H270" s="16">
        <f>IF(AND(A270="",B270="",D270=""),"",IF(OR(A270="",B270="",C270="",D270=""),"Fill date, SKU, type and qty",IF(ISNA(MATCH(B270,ItemSku,0)),"SKU not on Items",IF(AND(D270&lt;0,C270&lt;&gt;"Adjust"),"Use a positive qty",""))))</f>
        <v/>
      </c>
    </row>
    <row r="271">
      <c r="A271" s="6" t="n">
        <v>46261</v>
      </c>
      <c r="B271" s="22" t="inlineStr">
        <is>
          <t>SOAP-OAT</t>
        </is>
      </c>
      <c r="C271" s="22" t="inlineStr">
        <is>
          <t>Sold</t>
        </is>
      </c>
      <c r="D271" s="29" t="n">
        <v>2</v>
      </c>
      <c r="E271" s="22" t="n"/>
      <c r="F271" s="22" t="inlineStr">
        <is>
          <t>Twice-weekly total from shop report</t>
        </is>
      </c>
      <c r="G271" s="26">
        <f>IF(OR(A271="",B271="",D271=""),0,IF(OR(C271="Received",C271="Returned",C271="Adjust"),D271,IF(C271="Sold",-D271,0)))</f>
        <v/>
      </c>
      <c r="H271" s="16">
        <f>IF(AND(A271="",B271="",D271=""),"",IF(OR(A271="",B271="",C271="",D271=""),"Fill date, SKU, type and qty",IF(ISNA(MATCH(B271,ItemSku,0)),"SKU not on Items",IF(AND(D271&lt;0,C271&lt;&gt;"Adjust"),"Use a positive qty",""))))</f>
        <v/>
      </c>
    </row>
    <row r="272">
      <c r="A272" s="6" t="n">
        <v>46261</v>
      </c>
      <c r="B272" s="22" t="inlineStr">
        <is>
          <t>TIN-TRV</t>
        </is>
      </c>
      <c r="C272" s="22" t="inlineStr">
        <is>
          <t>Sold</t>
        </is>
      </c>
      <c r="D272" s="29" t="n">
        <v>7</v>
      </c>
      <c r="E272" s="22" t="n"/>
      <c r="F272" s="22" t="inlineStr">
        <is>
          <t>Twice-weekly total from shop report</t>
        </is>
      </c>
      <c r="G272" s="26">
        <f>IF(OR(A272="",B272="",D272=""),0,IF(OR(C272="Received",C272="Returned",C272="Adjust"),D272,IF(C272="Sold",-D272,0)))</f>
        <v/>
      </c>
      <c r="H272" s="16">
        <f>IF(AND(A272="",B272="",D272=""),"",IF(OR(A272="",B272="",C272="",D272=""),"Fill date, SKU, type and qty",IF(ISNA(MATCH(B272,ItemSku,0)),"SKU not on Items",IF(AND(D272&lt;0,C272&lt;&gt;"Adjust"),"Use a positive qty",""))))</f>
        <v/>
      </c>
    </row>
    <row r="273">
      <c r="A273" s="6" t="n">
        <v>46263</v>
      </c>
      <c r="B273" s="22" t="inlineStr">
        <is>
          <t>SOAP-LAV</t>
        </is>
      </c>
      <c r="C273" s="22" t="inlineStr">
        <is>
          <t>Received</t>
        </is>
      </c>
      <c r="D273" s="29" t="n">
        <v>48</v>
      </c>
      <c r="E273" s="22" t="inlineStr">
        <is>
          <t>PO-2602</t>
        </is>
      </c>
      <c r="F273" s="22" t="inlineStr"/>
      <c r="G273" s="26">
        <f>IF(OR(A273="",B273="",D273=""),0,IF(OR(C273="Received",C273="Returned",C273="Adjust"),D273,IF(C273="Sold",-D273,0)))</f>
        <v/>
      </c>
      <c r="H273" s="16">
        <f>IF(AND(A273="",B273="",D273=""),"",IF(OR(A273="",B273="",C273="",D273=""),"Fill date, SKU, type and qty",IF(ISNA(MATCH(B273,ItemSku,0)),"SKU not on Items",IF(AND(D273&lt;0,C273&lt;&gt;"Adjust"),"Use a positive qty",""))))</f>
        <v/>
      </c>
    </row>
    <row r="274">
      <c r="A274" s="6" t="n">
        <v>46265</v>
      </c>
      <c r="B274" s="22" t="inlineStr">
        <is>
          <t>BALM-LIP</t>
        </is>
      </c>
      <c r="C274" s="22" t="inlineStr">
        <is>
          <t>Sold</t>
        </is>
      </c>
      <c r="D274" s="29" t="n">
        <v>18</v>
      </c>
      <c r="E274" s="22" t="n"/>
      <c r="F274" s="22" t="inlineStr">
        <is>
          <t>Twice-weekly total from shop report</t>
        </is>
      </c>
      <c r="G274" s="26">
        <f>IF(OR(A274="",B274="",D274=""),0,IF(OR(C274="Received",C274="Returned",C274="Adjust"),D274,IF(C274="Sold",-D274,0)))</f>
        <v/>
      </c>
      <c r="H274" s="16">
        <f>IF(AND(A274="",B274="",D274=""),"",IF(OR(A274="",B274="",C274="",D274=""),"Fill date, SKU, type and qty",IF(ISNA(MATCH(B274,ItemSku,0)),"SKU not on Items",IF(AND(D274&lt;0,C274&lt;&gt;"Adjust"),"Use a positive qty",""))))</f>
        <v/>
      </c>
    </row>
    <row r="275">
      <c r="A275" s="6" t="n">
        <v>46265</v>
      </c>
      <c r="B275" s="22" t="inlineStr">
        <is>
          <t>BOX-GIFT</t>
        </is>
      </c>
      <c r="C275" s="22" t="inlineStr">
        <is>
          <t>Sold</t>
        </is>
      </c>
      <c r="D275" s="29" t="n">
        <v>4</v>
      </c>
      <c r="E275" s="22" t="n"/>
      <c r="F275" s="22" t="inlineStr">
        <is>
          <t>Twice-weekly total from shop report</t>
        </is>
      </c>
      <c r="G275" s="26">
        <f>IF(OR(A275="",B275="",D275=""),0,IF(OR(C275="Received",C275="Returned",C275="Adjust"),D275,IF(C275="Sold",-D275,0)))</f>
        <v/>
      </c>
      <c r="H275" s="16">
        <f>IF(AND(A275="",B275="",D275=""),"",IF(OR(A275="",B275="",C275="",D275=""),"Fill date, SKU, type and qty",IF(ISNA(MATCH(B275,ItemSku,0)),"SKU not on Items",IF(AND(D275&lt;0,C275&lt;&gt;"Adjust"),"Use a positive qty",""))))</f>
        <v/>
      </c>
    </row>
    <row r="276">
      <c r="A276" s="6" t="n">
        <v>46265</v>
      </c>
      <c r="B276" s="22" t="inlineStr">
        <is>
          <t>CNDL-FIG</t>
        </is>
      </c>
      <c r="C276" s="22" t="inlineStr">
        <is>
          <t>Sold</t>
        </is>
      </c>
      <c r="D276" s="29" t="n">
        <v>4</v>
      </c>
      <c r="E276" s="22" t="n"/>
      <c r="F276" s="22" t="inlineStr">
        <is>
          <t>Twice-weekly total from shop report</t>
        </is>
      </c>
      <c r="G276" s="26">
        <f>IF(OR(A276="",B276="",D276=""),0,IF(OR(C276="Received",C276="Returned",C276="Adjust"),D276,IF(C276="Sold",-D276,0)))</f>
        <v/>
      </c>
      <c r="H276" s="16">
        <f>IF(AND(A276="",B276="",D276=""),"",IF(OR(A276="",B276="",C276="",D276=""),"Fill date, SKU, type and qty",IF(ISNA(MATCH(B276,ItemSku,0)),"SKU not on Items",IF(AND(D276&lt;0,C276&lt;&gt;"Adjust"),"Use a positive qty",""))))</f>
        <v/>
      </c>
    </row>
    <row r="277">
      <c r="A277" s="6" t="n">
        <v>46265</v>
      </c>
      <c r="B277" s="22" t="inlineStr">
        <is>
          <t>CNDL-PIN</t>
        </is>
      </c>
      <c r="C277" s="22" t="inlineStr">
        <is>
          <t>Sold</t>
        </is>
      </c>
      <c r="D277" s="29" t="n">
        <v>1</v>
      </c>
      <c r="E277" s="22" t="n"/>
      <c r="F277" s="22" t="inlineStr">
        <is>
          <t>Twice-weekly total from shop report</t>
        </is>
      </c>
      <c r="G277" s="26">
        <f>IF(OR(A277="",B277="",D277=""),0,IF(OR(C277="Received",C277="Returned",C277="Adjust"),D277,IF(C277="Sold",-D277,0)))</f>
        <v/>
      </c>
      <c r="H277" s="16">
        <f>IF(AND(A277="",B277="",D277=""),"",IF(OR(A277="",B277="",C277="",D277=""),"Fill date, SKU, type and qty",IF(ISNA(MATCH(B277,ItemSku,0)),"SKU not on Items",IF(AND(D277&lt;0,C277&lt;&gt;"Adjust"),"Use a positive qty",""))))</f>
        <v/>
      </c>
    </row>
    <row r="278">
      <c r="A278" s="6" t="n">
        <v>46265</v>
      </c>
      <c r="B278" s="22" t="inlineStr">
        <is>
          <t>CNDL-SEA</t>
        </is>
      </c>
      <c r="C278" s="22" t="inlineStr">
        <is>
          <t>Received</t>
        </is>
      </c>
      <c r="D278" s="29" t="n">
        <v>24</v>
      </c>
      <c r="E278" s="22" t="inlineStr">
        <is>
          <t>PO-2624</t>
        </is>
      </c>
      <c r="F278" s="22" t="inlineStr"/>
      <c r="G278" s="26">
        <f>IF(OR(A278="",B278="",D278=""),0,IF(OR(C278="Received",C278="Returned",C278="Adjust"),D278,IF(C278="Sold",-D278,0)))</f>
        <v/>
      </c>
      <c r="H278" s="16">
        <f>IF(AND(A278="",B278="",D278=""),"",IF(OR(A278="",B278="",C278="",D278=""),"Fill date, SKU, type and qty",IF(ISNA(MATCH(B278,ItemSku,0)),"SKU not on Items",IF(AND(D278&lt;0,C278&lt;&gt;"Adjust"),"Use a positive qty",""))))</f>
        <v/>
      </c>
    </row>
    <row r="279">
      <c r="A279" s="6" t="n">
        <v>46265</v>
      </c>
      <c r="B279" s="22" t="inlineStr">
        <is>
          <t>CNDL-SEA</t>
        </is>
      </c>
      <c r="C279" s="22" t="inlineStr">
        <is>
          <t>Sold</t>
        </is>
      </c>
      <c r="D279" s="29" t="n">
        <v>7</v>
      </c>
      <c r="E279" s="22" t="n"/>
      <c r="F279" s="22" t="inlineStr">
        <is>
          <t>Twice-weekly total from shop report</t>
        </is>
      </c>
      <c r="G279" s="26">
        <f>IF(OR(A279="",B279="",D279=""),0,IF(OR(C279="Received",C279="Returned",C279="Adjust"),D279,IF(C279="Sold",-D279,0)))</f>
        <v/>
      </c>
      <c r="H279" s="16">
        <f>IF(AND(A279="",B279="",D279=""),"",IF(OR(A279="",B279="",C279="",D279=""),"Fill date, SKU, type and qty",IF(ISNA(MATCH(B279,ItemSku,0)),"SKU not on Items",IF(AND(D279&lt;0,C279&lt;&gt;"Adjust"),"Use a positive qty",""))))</f>
        <v/>
      </c>
    </row>
    <row r="280">
      <c r="A280" s="6" t="n">
        <v>46265</v>
      </c>
      <c r="B280" s="22" t="inlineStr">
        <is>
          <t>CNDL-TRV</t>
        </is>
      </c>
      <c r="C280" s="22" t="inlineStr">
        <is>
          <t>Sold</t>
        </is>
      </c>
      <c r="D280" s="29" t="n">
        <v>11</v>
      </c>
      <c r="E280" s="22" t="n"/>
      <c r="F280" s="22" t="inlineStr">
        <is>
          <t>Twice-weekly total from shop report</t>
        </is>
      </c>
      <c r="G280" s="26">
        <f>IF(OR(A280="",B280="",D280=""),0,IF(OR(C280="Received",C280="Returned",C280="Adjust"),D280,IF(C280="Sold",-D280,0)))</f>
        <v/>
      </c>
      <c r="H280" s="16">
        <f>IF(AND(A280="",B280="",D280=""),"",IF(OR(A280="",B280="",C280="",D280=""),"Fill date, SKU, type and qty",IF(ISNA(MATCH(B280,ItemSku,0)),"SKU not on Items",IF(AND(D280&lt;0,C280&lt;&gt;"Adjust"),"Use a positive qty",""))))</f>
        <v/>
      </c>
    </row>
    <row r="281">
      <c r="A281" s="6" t="n">
        <v>46265</v>
      </c>
      <c r="B281" s="22" t="inlineStr">
        <is>
          <t>JAR-200</t>
        </is>
      </c>
      <c r="C281" s="22" t="inlineStr">
        <is>
          <t>Sold</t>
        </is>
      </c>
      <c r="D281" s="29" t="n">
        <v>13</v>
      </c>
      <c r="E281" s="22" t="n"/>
      <c r="F281" s="22" t="inlineStr">
        <is>
          <t>Twice-weekly total from shop report</t>
        </is>
      </c>
      <c r="G281" s="26">
        <f>IF(OR(A281="",B281="",D281=""),0,IF(OR(C281="Received",C281="Returned",C281="Adjust"),D281,IF(C281="Sold",-D281,0)))</f>
        <v/>
      </c>
      <c r="H281" s="16">
        <f>IF(AND(A281="",B281="",D281=""),"",IF(OR(A281="",B281="",C281="",D281=""),"Fill date, SKU, type and qty",IF(ISNA(MATCH(B281,ItemSku,0)),"SKU not on Items",IF(AND(D281&lt;0,C281&lt;&gt;"Adjust"),"Use a positive qty",""))))</f>
        <v/>
      </c>
    </row>
    <row r="282">
      <c r="A282" s="6" t="n">
        <v>46265</v>
      </c>
      <c r="B282" s="22" t="inlineStr">
        <is>
          <t>MAIL-SM</t>
        </is>
      </c>
      <c r="C282" s="22" t="inlineStr">
        <is>
          <t>Sold</t>
        </is>
      </c>
      <c r="D282" s="29" t="n">
        <v>14</v>
      </c>
      <c r="E282" s="22" t="n"/>
      <c r="F282" s="22" t="inlineStr">
        <is>
          <t>Twice-weekly total from shop report</t>
        </is>
      </c>
      <c r="G282" s="26">
        <f>IF(OR(A282="",B282="",D282=""),0,IF(OR(C282="Received",C282="Returned",C282="Adjust"),D282,IF(C282="Sold",-D282,0)))</f>
        <v/>
      </c>
      <c r="H282" s="16">
        <f>IF(AND(A282="",B282="",D282=""),"",IF(OR(A282="",B282="",C282="",D282=""),"Fill date, SKU, type and qty",IF(ISNA(MATCH(B282,ItemSku,0)),"SKU not on Items",IF(AND(D282&lt;0,C282&lt;&gt;"Adjust"),"Use a positive qty",""))))</f>
        <v/>
      </c>
    </row>
    <row r="283">
      <c r="A283" s="6" t="n">
        <v>46265</v>
      </c>
      <c r="B283" s="22" t="inlineStr">
        <is>
          <t>SET-TRIO</t>
        </is>
      </c>
      <c r="C283" s="22" t="inlineStr">
        <is>
          <t>Sold</t>
        </is>
      </c>
      <c r="D283" s="29" t="n">
        <v>5</v>
      </c>
      <c r="E283" s="22" t="n"/>
      <c r="F283" s="22" t="inlineStr">
        <is>
          <t>Twice-weekly total from shop report</t>
        </is>
      </c>
      <c r="G283" s="26">
        <f>IF(OR(A283="",B283="",D283=""),0,IF(OR(C283="Received",C283="Returned",C283="Adjust"),D283,IF(C283="Sold",-D283,0)))</f>
        <v/>
      </c>
      <c r="H283" s="16">
        <f>IF(AND(A283="",B283="",D283=""),"",IF(OR(A283="",B283="",C283="",D283=""),"Fill date, SKU, type and qty",IF(ISNA(MATCH(B283,ItemSku,0)),"SKU not on Items",IF(AND(D283&lt;0,C283&lt;&gt;"Adjust"),"Use a positive qty",""))))</f>
        <v/>
      </c>
    </row>
    <row r="284">
      <c r="A284" s="6" t="n">
        <v>46265</v>
      </c>
      <c r="B284" s="22" t="inlineStr">
        <is>
          <t>SOAP-CHR</t>
        </is>
      </c>
      <c r="C284" s="22" t="inlineStr">
        <is>
          <t>Sold</t>
        </is>
      </c>
      <c r="D284" s="29" t="n">
        <v>7</v>
      </c>
      <c r="E284" s="22" t="n"/>
      <c r="F284" s="22" t="inlineStr">
        <is>
          <t>Twice-weekly total from shop report</t>
        </is>
      </c>
      <c r="G284" s="26">
        <f>IF(OR(A284="",B284="",D284=""),0,IF(OR(C284="Received",C284="Returned",C284="Adjust"),D284,IF(C284="Sold",-D284,0)))</f>
        <v/>
      </c>
      <c r="H284" s="16">
        <f>IF(AND(A284="",B284="",D284=""),"",IF(OR(A284="",B284="",C284="",D284=""),"Fill date, SKU, type and qty",IF(ISNA(MATCH(B284,ItemSku,0)),"SKU not on Items",IF(AND(D284&lt;0,C284&lt;&gt;"Adjust"),"Use a positive qty",""))))</f>
        <v/>
      </c>
    </row>
    <row r="285">
      <c r="A285" s="6" t="n">
        <v>46265</v>
      </c>
      <c r="B285" s="22" t="inlineStr">
        <is>
          <t>SOAP-CIT</t>
        </is>
      </c>
      <c r="C285" s="22" t="inlineStr">
        <is>
          <t>Sold</t>
        </is>
      </c>
      <c r="D285" s="29" t="n">
        <v>9</v>
      </c>
      <c r="E285" s="22" t="n"/>
      <c r="F285" s="22" t="inlineStr">
        <is>
          <t>Twice-weekly total from shop report</t>
        </is>
      </c>
      <c r="G285" s="26">
        <f>IF(OR(A285="",B285="",D285=""),0,IF(OR(C285="Received",C285="Returned",C285="Adjust"),D285,IF(C285="Sold",-D285,0)))</f>
        <v/>
      </c>
      <c r="H285" s="16">
        <f>IF(AND(A285="",B285="",D285=""),"",IF(OR(A285="",B285="",C285="",D285=""),"Fill date, SKU, type and qty",IF(ISNA(MATCH(B285,ItemSku,0)),"SKU not on Items",IF(AND(D285&lt;0,C285&lt;&gt;"Adjust"),"Use a positive qty",""))))</f>
        <v/>
      </c>
    </row>
    <row r="286">
      <c r="A286" s="6" t="n">
        <v>46265</v>
      </c>
      <c r="B286" s="22" t="inlineStr">
        <is>
          <t>SOAP-LAV</t>
        </is>
      </c>
      <c r="C286" s="22" t="inlineStr">
        <is>
          <t>Sold</t>
        </is>
      </c>
      <c r="D286" s="29" t="n">
        <v>14</v>
      </c>
      <c r="E286" s="22" t="n"/>
      <c r="F286" s="22" t="inlineStr">
        <is>
          <t>Twice-weekly total from shop report</t>
        </is>
      </c>
      <c r="G286" s="26">
        <f>IF(OR(A286="",B286="",D286=""),0,IF(OR(C286="Received",C286="Returned",C286="Adjust"),D286,IF(C286="Sold",-D286,0)))</f>
        <v/>
      </c>
      <c r="H286" s="16">
        <f>IF(AND(A286="",B286="",D286=""),"",IF(OR(A286="",B286="",C286="",D286=""),"Fill date, SKU, type and qty",IF(ISNA(MATCH(B286,ItemSku,0)),"SKU not on Items",IF(AND(D286&lt;0,C286&lt;&gt;"Adjust"),"Use a positive qty",""))))</f>
        <v/>
      </c>
    </row>
    <row r="287">
      <c r="A287" s="6" t="n">
        <v>46265</v>
      </c>
      <c r="B287" s="22" t="inlineStr">
        <is>
          <t>SOAP-OAT</t>
        </is>
      </c>
      <c r="C287" s="22" t="inlineStr">
        <is>
          <t>Sold</t>
        </is>
      </c>
      <c r="D287" s="29" t="n">
        <v>13</v>
      </c>
      <c r="E287" s="22" t="n"/>
      <c r="F287" s="22" t="inlineStr">
        <is>
          <t>Twice-weekly total from shop report</t>
        </is>
      </c>
      <c r="G287" s="26">
        <f>IF(OR(A287="",B287="",D287=""),0,IF(OR(C287="Received",C287="Returned",C287="Adjust"),D287,IF(C287="Sold",-D287,0)))</f>
        <v/>
      </c>
      <c r="H287" s="16">
        <f>IF(AND(A287="",B287="",D287=""),"",IF(OR(A287="",B287="",C287="",D287=""),"Fill date, SKU, type and qty",IF(ISNA(MATCH(B287,ItemSku,0)),"SKU not on Items",IF(AND(D287&lt;0,C287&lt;&gt;"Adjust"),"Use a positive qty",""))))</f>
        <v/>
      </c>
    </row>
    <row r="288">
      <c r="A288" s="6" t="n">
        <v>46265</v>
      </c>
      <c r="B288" s="22" t="inlineStr">
        <is>
          <t>TIN-TRV</t>
        </is>
      </c>
      <c r="C288" s="22" t="inlineStr">
        <is>
          <t>Sold</t>
        </is>
      </c>
      <c r="D288" s="29" t="n">
        <v>10</v>
      </c>
      <c r="E288" s="22" t="n"/>
      <c r="F288" s="22" t="inlineStr">
        <is>
          <t>Twice-weekly total from shop report</t>
        </is>
      </c>
      <c r="G288" s="26">
        <f>IF(OR(A288="",B288="",D288=""),0,IF(OR(C288="Received",C288="Returned",C288="Adjust"),D288,IF(C288="Sold",-D288,0)))</f>
        <v/>
      </c>
      <c r="H288" s="16">
        <f>IF(AND(A288="",B288="",D288=""),"",IF(OR(A288="",B288="",C288="",D288=""),"Fill date, SKU, type and qty",IF(ISNA(MATCH(B288,ItemSku,0)),"SKU not on Items",IF(AND(D288&lt;0,C288&lt;&gt;"Adjust"),"Use a positive qty",""))))</f>
        <v/>
      </c>
    </row>
    <row r="289">
      <c r="A289" s="6" t="n">
        <v>46268</v>
      </c>
      <c r="B289" s="22" t="inlineStr">
        <is>
          <t>BALM-LIP</t>
        </is>
      </c>
      <c r="C289" s="22" t="inlineStr">
        <is>
          <t>Received</t>
        </is>
      </c>
      <c r="D289" s="29" t="n">
        <v>100</v>
      </c>
      <c r="E289" s="22" t="inlineStr">
        <is>
          <t>PO-2619</t>
        </is>
      </c>
      <c r="F289" s="22" t="inlineStr"/>
      <c r="G289" s="26">
        <f>IF(OR(A289="",B289="",D289=""),0,IF(OR(C289="Received",C289="Returned",C289="Adjust"),D289,IF(C289="Sold",-D289,0)))</f>
        <v/>
      </c>
      <c r="H289" s="16">
        <f>IF(AND(A289="",B289="",D289=""),"",IF(OR(A289="",B289="",C289="",D289=""),"Fill date, SKU, type and qty",IF(ISNA(MATCH(B289,ItemSku,0)),"SKU not on Items",IF(AND(D289&lt;0,C289&lt;&gt;"Adjust"),"Use a positive qty",""))))</f>
        <v/>
      </c>
    </row>
    <row r="290">
      <c r="A290" s="6" t="n">
        <v>46268</v>
      </c>
      <c r="B290" s="22" t="inlineStr">
        <is>
          <t>BALM-LIP</t>
        </is>
      </c>
      <c r="C290" s="22" t="inlineStr">
        <is>
          <t>Sold</t>
        </is>
      </c>
      <c r="D290" s="29" t="n">
        <v>11</v>
      </c>
      <c r="E290" s="22" t="n"/>
      <c r="F290" s="22" t="inlineStr">
        <is>
          <t>Twice-weekly total from shop report</t>
        </is>
      </c>
      <c r="G290" s="26">
        <f>IF(OR(A290="",B290="",D290=""),0,IF(OR(C290="Received",C290="Returned",C290="Adjust"),D290,IF(C290="Sold",-D290,0)))</f>
        <v/>
      </c>
      <c r="H290" s="16">
        <f>IF(AND(A290="",B290="",D290=""),"",IF(OR(A290="",B290="",C290="",D290=""),"Fill date, SKU, type and qty",IF(ISNA(MATCH(B290,ItemSku,0)),"SKU not on Items",IF(AND(D290&lt;0,C290&lt;&gt;"Adjust"),"Use a positive qty",""))))</f>
        <v/>
      </c>
    </row>
    <row r="291">
      <c r="A291" s="6" t="n">
        <v>46268</v>
      </c>
      <c r="B291" s="22" t="inlineStr">
        <is>
          <t>BOX-GIFT</t>
        </is>
      </c>
      <c r="C291" s="22" t="inlineStr">
        <is>
          <t>Sold</t>
        </is>
      </c>
      <c r="D291" s="29" t="n">
        <v>4</v>
      </c>
      <c r="E291" s="22" t="n"/>
      <c r="F291" s="22" t="inlineStr">
        <is>
          <t>Twice-weekly total from shop report</t>
        </is>
      </c>
      <c r="G291" s="26">
        <f>IF(OR(A291="",B291="",D291=""),0,IF(OR(C291="Received",C291="Returned",C291="Adjust"),D291,IF(C291="Sold",-D291,0)))</f>
        <v/>
      </c>
      <c r="H291" s="16">
        <f>IF(AND(A291="",B291="",D291=""),"",IF(OR(A291="",B291="",C291="",D291=""),"Fill date, SKU, type and qty",IF(ISNA(MATCH(B291,ItemSku,0)),"SKU not on Items",IF(AND(D291&lt;0,C291&lt;&gt;"Adjust"),"Use a positive qty",""))))</f>
        <v/>
      </c>
    </row>
    <row r="292">
      <c r="A292" s="6" t="n">
        <v>46268</v>
      </c>
      <c r="B292" s="22" t="inlineStr">
        <is>
          <t>CNDL-FIG</t>
        </is>
      </c>
      <c r="C292" s="22" t="inlineStr">
        <is>
          <t>Sold</t>
        </is>
      </c>
      <c r="D292" s="29" t="n">
        <v>4</v>
      </c>
      <c r="E292" s="22" t="n"/>
      <c r="F292" s="22" t="inlineStr">
        <is>
          <t>Twice-weekly total from shop report</t>
        </is>
      </c>
      <c r="G292" s="26">
        <f>IF(OR(A292="",B292="",D292=""),0,IF(OR(C292="Received",C292="Returned",C292="Adjust"),D292,IF(C292="Sold",-D292,0)))</f>
        <v/>
      </c>
      <c r="H292" s="16">
        <f>IF(AND(A292="",B292="",D292=""),"",IF(OR(A292="",B292="",C292="",D292=""),"Fill date, SKU, type and qty",IF(ISNA(MATCH(B292,ItemSku,0)),"SKU not on Items",IF(AND(D292&lt;0,C292&lt;&gt;"Adjust"),"Use a positive qty",""))))</f>
        <v/>
      </c>
    </row>
    <row r="293">
      <c r="A293" s="6" t="n">
        <v>46268</v>
      </c>
      <c r="B293" s="22" t="inlineStr">
        <is>
          <t>CNDL-SEA</t>
        </is>
      </c>
      <c r="C293" s="22" t="inlineStr">
        <is>
          <t>Sold</t>
        </is>
      </c>
      <c r="D293" s="29" t="n">
        <v>6</v>
      </c>
      <c r="E293" s="22" t="n"/>
      <c r="F293" s="22" t="inlineStr">
        <is>
          <t>Twice-weekly total from shop report</t>
        </is>
      </c>
      <c r="G293" s="26">
        <f>IF(OR(A293="",B293="",D293=""),0,IF(OR(C293="Received",C293="Returned",C293="Adjust"),D293,IF(C293="Sold",-D293,0)))</f>
        <v/>
      </c>
      <c r="H293" s="16">
        <f>IF(AND(A293="",B293="",D293=""),"",IF(OR(A293="",B293="",C293="",D293=""),"Fill date, SKU, type and qty",IF(ISNA(MATCH(B293,ItemSku,0)),"SKU not on Items",IF(AND(D293&lt;0,C293&lt;&gt;"Adjust"),"Use a positive qty",""))))</f>
        <v/>
      </c>
    </row>
    <row r="294">
      <c r="A294" s="6" t="n">
        <v>46268</v>
      </c>
      <c r="B294" s="22" t="inlineStr">
        <is>
          <t>CNDL-TRV</t>
        </is>
      </c>
      <c r="C294" s="22" t="inlineStr">
        <is>
          <t>Sold</t>
        </is>
      </c>
      <c r="D294" s="29" t="n">
        <v>7</v>
      </c>
      <c r="E294" s="22" t="n"/>
      <c r="F294" s="22" t="inlineStr">
        <is>
          <t>Twice-weekly total from shop report</t>
        </is>
      </c>
      <c r="G294" s="26">
        <f>IF(OR(A294="",B294="",D294=""),0,IF(OR(C294="Received",C294="Returned",C294="Adjust"),D294,IF(C294="Sold",-D294,0)))</f>
        <v/>
      </c>
      <c r="H294" s="16">
        <f>IF(AND(A294="",B294="",D294=""),"",IF(OR(A294="",B294="",C294="",D294=""),"Fill date, SKU, type and qty",IF(ISNA(MATCH(B294,ItemSku,0)),"SKU not on Items",IF(AND(D294&lt;0,C294&lt;&gt;"Adjust"),"Use a positive qty",""))))</f>
        <v/>
      </c>
    </row>
    <row r="295">
      <c r="A295" s="6" t="n">
        <v>46268</v>
      </c>
      <c r="B295" s="22" t="inlineStr">
        <is>
          <t>JAR-200</t>
        </is>
      </c>
      <c r="C295" s="22" t="inlineStr">
        <is>
          <t>Sold</t>
        </is>
      </c>
      <c r="D295" s="29" t="n">
        <v>5</v>
      </c>
      <c r="E295" s="22" t="n"/>
      <c r="F295" s="22" t="inlineStr">
        <is>
          <t>Twice-weekly total from shop report</t>
        </is>
      </c>
      <c r="G295" s="26">
        <f>IF(OR(A295="",B295="",D295=""),0,IF(OR(C295="Received",C295="Returned",C295="Adjust"),D295,IF(C295="Sold",-D295,0)))</f>
        <v/>
      </c>
      <c r="H295" s="16">
        <f>IF(AND(A295="",B295="",D295=""),"",IF(OR(A295="",B295="",C295="",D295=""),"Fill date, SKU, type and qty",IF(ISNA(MATCH(B295,ItemSku,0)),"SKU not on Items",IF(AND(D295&lt;0,C295&lt;&gt;"Adjust"),"Use a positive qty",""))))</f>
        <v/>
      </c>
    </row>
    <row r="296">
      <c r="A296" s="6" t="n">
        <v>46268</v>
      </c>
      <c r="B296" s="22" t="inlineStr">
        <is>
          <t>MAIL-SM</t>
        </is>
      </c>
      <c r="C296" s="22" t="inlineStr">
        <is>
          <t>Sold</t>
        </is>
      </c>
      <c r="D296" s="29" t="n">
        <v>22</v>
      </c>
      <c r="E296" s="22" t="n"/>
      <c r="F296" s="22" t="inlineStr">
        <is>
          <t>Twice-weekly total from shop report</t>
        </is>
      </c>
      <c r="G296" s="26">
        <f>IF(OR(A296="",B296="",D296=""),0,IF(OR(C296="Received",C296="Returned",C296="Adjust"),D296,IF(C296="Sold",-D296,0)))</f>
        <v/>
      </c>
      <c r="H296" s="16">
        <f>IF(AND(A296="",B296="",D296=""),"",IF(OR(A296="",B296="",C296="",D296=""),"Fill date, SKU, type and qty",IF(ISNA(MATCH(B296,ItemSku,0)),"SKU not on Items",IF(AND(D296&lt;0,C296&lt;&gt;"Adjust"),"Use a positive qty",""))))</f>
        <v/>
      </c>
    </row>
    <row r="297">
      <c r="A297" s="6" t="n">
        <v>46268</v>
      </c>
      <c r="B297" s="22" t="inlineStr">
        <is>
          <t>SET-TRIO</t>
        </is>
      </c>
      <c r="C297" s="22" t="inlineStr">
        <is>
          <t>Sold</t>
        </is>
      </c>
      <c r="D297" s="29" t="n">
        <v>6</v>
      </c>
      <c r="E297" s="22" t="n"/>
      <c r="F297" s="22" t="inlineStr">
        <is>
          <t>Twice-weekly total from shop report</t>
        </is>
      </c>
      <c r="G297" s="26">
        <f>IF(OR(A297="",B297="",D297=""),0,IF(OR(C297="Received",C297="Returned",C297="Adjust"),D297,IF(C297="Sold",-D297,0)))</f>
        <v/>
      </c>
      <c r="H297" s="16">
        <f>IF(AND(A297="",B297="",D297=""),"",IF(OR(A297="",B297="",C297="",D297=""),"Fill date, SKU, type and qty",IF(ISNA(MATCH(B297,ItemSku,0)),"SKU not on Items",IF(AND(D297&lt;0,C297&lt;&gt;"Adjust"),"Use a positive qty",""))))</f>
        <v/>
      </c>
    </row>
    <row r="298">
      <c r="A298" s="6" t="n">
        <v>46268</v>
      </c>
      <c r="B298" s="22" t="inlineStr">
        <is>
          <t>SOAP-CHR</t>
        </is>
      </c>
      <c r="C298" s="22" t="inlineStr">
        <is>
          <t>Received</t>
        </is>
      </c>
      <c r="D298" s="29" t="n">
        <v>24</v>
      </c>
      <c r="E298" s="22" t="inlineStr">
        <is>
          <t>PO-2613</t>
        </is>
      </c>
      <c r="F298" s="22" t="inlineStr"/>
      <c r="G298" s="26">
        <f>IF(OR(A298="",B298="",D298=""),0,IF(OR(C298="Received",C298="Returned",C298="Adjust"),D298,IF(C298="Sold",-D298,0)))</f>
        <v/>
      </c>
      <c r="H298" s="16">
        <f>IF(AND(A298="",B298="",D298=""),"",IF(OR(A298="",B298="",C298="",D298=""),"Fill date, SKU, type and qty",IF(ISNA(MATCH(B298,ItemSku,0)),"SKU not on Items",IF(AND(D298&lt;0,C298&lt;&gt;"Adjust"),"Use a positive qty",""))))</f>
        <v/>
      </c>
    </row>
    <row r="299">
      <c r="A299" s="6" t="n">
        <v>46268</v>
      </c>
      <c r="B299" s="22" t="inlineStr">
        <is>
          <t>SOAP-CHR</t>
        </is>
      </c>
      <c r="C299" s="22" t="inlineStr">
        <is>
          <t>Sold</t>
        </is>
      </c>
      <c r="D299" s="29" t="n">
        <v>4</v>
      </c>
      <c r="E299" s="22" t="n"/>
      <c r="F299" s="22" t="inlineStr">
        <is>
          <t>Twice-weekly total from shop report</t>
        </is>
      </c>
      <c r="G299" s="26">
        <f>IF(OR(A299="",B299="",D299=""),0,IF(OR(C299="Received",C299="Returned",C299="Adjust"),D299,IF(C299="Sold",-D299,0)))</f>
        <v/>
      </c>
      <c r="H299" s="16">
        <f>IF(AND(A299="",B299="",D299=""),"",IF(OR(A299="",B299="",C299="",D299=""),"Fill date, SKU, type and qty",IF(ISNA(MATCH(B299,ItemSku,0)),"SKU not on Items",IF(AND(D299&lt;0,C299&lt;&gt;"Adjust"),"Use a positive qty",""))))</f>
        <v/>
      </c>
    </row>
    <row r="300">
      <c r="A300" s="6" t="n">
        <v>46268</v>
      </c>
      <c r="B300" s="22" t="inlineStr">
        <is>
          <t>SOAP-CIT</t>
        </is>
      </c>
      <c r="C300" s="22" t="inlineStr">
        <is>
          <t>Sold</t>
        </is>
      </c>
      <c r="D300" s="29" t="n">
        <v>8</v>
      </c>
      <c r="E300" s="22" t="n"/>
      <c r="F300" s="22" t="inlineStr">
        <is>
          <t>Twice-weekly total from shop report</t>
        </is>
      </c>
      <c r="G300" s="26">
        <f>IF(OR(A300="",B300="",D300=""),0,IF(OR(C300="Received",C300="Returned",C300="Adjust"),D300,IF(C300="Sold",-D300,0)))</f>
        <v/>
      </c>
      <c r="H300" s="16">
        <f>IF(AND(A300="",B300="",D300=""),"",IF(OR(A300="",B300="",C300="",D300=""),"Fill date, SKU, type and qty",IF(ISNA(MATCH(B300,ItemSku,0)),"SKU not on Items",IF(AND(D300&lt;0,C300&lt;&gt;"Adjust"),"Use a positive qty",""))))</f>
        <v/>
      </c>
    </row>
    <row r="301">
      <c r="A301" s="6" t="n">
        <v>46268</v>
      </c>
      <c r="B301" s="22" t="inlineStr">
        <is>
          <t>SOAP-LAV</t>
        </is>
      </c>
      <c r="C301" s="22" t="inlineStr">
        <is>
          <t>Sold</t>
        </is>
      </c>
      <c r="D301" s="29" t="n">
        <v>9</v>
      </c>
      <c r="E301" s="22" t="n"/>
      <c r="F301" s="22" t="inlineStr">
        <is>
          <t>Twice-weekly total from shop report</t>
        </is>
      </c>
      <c r="G301" s="26">
        <f>IF(OR(A301="",B301="",D301=""),0,IF(OR(C301="Received",C301="Returned",C301="Adjust"),D301,IF(C301="Sold",-D301,0)))</f>
        <v/>
      </c>
      <c r="H301" s="16">
        <f>IF(AND(A301="",B301="",D301=""),"",IF(OR(A301="",B301="",C301="",D301=""),"Fill date, SKU, type and qty",IF(ISNA(MATCH(B301,ItemSku,0)),"SKU not on Items",IF(AND(D301&lt;0,C301&lt;&gt;"Adjust"),"Use a positive qty",""))))</f>
        <v/>
      </c>
    </row>
    <row r="302">
      <c r="A302" s="6" t="n">
        <v>46268</v>
      </c>
      <c r="B302" s="22" t="inlineStr">
        <is>
          <t>SOAP-LAV</t>
        </is>
      </c>
      <c r="C302" s="22" t="inlineStr">
        <is>
          <t>Returned</t>
        </is>
      </c>
      <c r="D302" s="29" t="n">
        <v>2</v>
      </c>
      <c r="E302" s="22" t="n"/>
      <c r="F302" s="22" t="inlineStr">
        <is>
          <t>Customer return, resaleable</t>
        </is>
      </c>
      <c r="G302" s="26">
        <f>IF(OR(A302="",B302="",D302=""),0,IF(OR(C302="Received",C302="Returned",C302="Adjust"),D302,IF(C302="Sold",-D302,0)))</f>
        <v/>
      </c>
      <c r="H302" s="16">
        <f>IF(AND(A302="",B302="",D302=""),"",IF(OR(A302="",B302="",C302="",D302=""),"Fill date, SKU, type and qty",IF(ISNA(MATCH(B302,ItemSku,0)),"SKU not on Items",IF(AND(D302&lt;0,C302&lt;&gt;"Adjust"),"Use a positive qty",""))))</f>
        <v/>
      </c>
    </row>
    <row r="303">
      <c r="A303" s="6" t="n">
        <v>46268</v>
      </c>
      <c r="B303" s="22" t="inlineStr">
        <is>
          <t>SOAP-OAT</t>
        </is>
      </c>
      <c r="C303" s="22" t="inlineStr">
        <is>
          <t>Received</t>
        </is>
      </c>
      <c r="D303" s="29" t="n">
        <v>24</v>
      </c>
      <c r="E303" s="22" t="inlineStr">
        <is>
          <t>PO-2609</t>
        </is>
      </c>
      <c r="F303" s="22" t="inlineStr"/>
      <c r="G303" s="26">
        <f>IF(OR(A303="",B303="",D303=""),0,IF(OR(C303="Received",C303="Returned",C303="Adjust"),D303,IF(C303="Sold",-D303,0)))</f>
        <v/>
      </c>
      <c r="H303" s="16">
        <f>IF(AND(A303="",B303="",D303=""),"",IF(OR(A303="",B303="",C303="",D303=""),"Fill date, SKU, type and qty",IF(ISNA(MATCH(B303,ItemSku,0)),"SKU not on Items",IF(AND(D303&lt;0,C303&lt;&gt;"Adjust"),"Use a positive qty",""))))</f>
        <v/>
      </c>
    </row>
    <row r="304">
      <c r="A304" s="6" t="n">
        <v>46268</v>
      </c>
      <c r="B304" s="22" t="inlineStr">
        <is>
          <t>SOAP-OAT</t>
        </is>
      </c>
      <c r="C304" s="22" t="inlineStr">
        <is>
          <t>Sold</t>
        </is>
      </c>
      <c r="D304" s="29" t="n">
        <v>4</v>
      </c>
      <c r="E304" s="22" t="n"/>
      <c r="F304" s="22" t="inlineStr">
        <is>
          <t>Twice-weekly total from shop report</t>
        </is>
      </c>
      <c r="G304" s="26">
        <f>IF(OR(A304="",B304="",D304=""),0,IF(OR(C304="Received",C304="Returned",C304="Adjust"),D304,IF(C304="Sold",-D304,0)))</f>
        <v/>
      </c>
      <c r="H304" s="16">
        <f>IF(AND(A304="",B304="",D304=""),"",IF(OR(A304="",B304="",C304="",D304=""),"Fill date, SKU, type and qty",IF(ISNA(MATCH(B304,ItemSku,0)),"SKU not on Items",IF(AND(D304&lt;0,C304&lt;&gt;"Adjust"),"Use a positive qty",""))))</f>
        <v/>
      </c>
    </row>
    <row r="305">
      <c r="A305" s="6" t="n">
        <v>46268</v>
      </c>
      <c r="B305" s="22" t="inlineStr">
        <is>
          <t>TIN-TRV</t>
        </is>
      </c>
      <c r="C305" s="22" t="inlineStr">
        <is>
          <t>Sold</t>
        </is>
      </c>
      <c r="D305" s="29" t="n">
        <v>9</v>
      </c>
      <c r="E305" s="22" t="n"/>
      <c r="F305" s="22" t="inlineStr">
        <is>
          <t>Twice-weekly total from shop report</t>
        </is>
      </c>
      <c r="G305" s="26">
        <f>IF(OR(A305="",B305="",D305=""),0,IF(OR(C305="Received",C305="Returned",C305="Adjust"),D305,IF(C305="Sold",-D305,0)))</f>
        <v/>
      </c>
      <c r="H305" s="16">
        <f>IF(AND(A305="",B305="",D305=""),"",IF(OR(A305="",B305="",C305="",D305=""),"Fill date, SKU, type and qty",IF(ISNA(MATCH(B305,ItemSku,0)),"SKU not on Items",IF(AND(D305&lt;0,C305&lt;&gt;"Adjust"),"Use a positive qty",""))))</f>
        <v/>
      </c>
    </row>
    <row r="306">
      <c r="A306" s="6" t="n">
        <v>46270</v>
      </c>
      <c r="B306" s="22" t="inlineStr">
        <is>
          <t>CARD-THX</t>
        </is>
      </c>
      <c r="C306" s="22" t="inlineStr">
        <is>
          <t>Received</t>
        </is>
      </c>
      <c r="D306" s="29" t="n">
        <v>1</v>
      </c>
      <c r="E306" s="22" t="inlineStr">
        <is>
          <t>PO-2645</t>
        </is>
      </c>
      <c r="F306" s="22" t="inlineStr"/>
      <c r="G306" s="26">
        <f>IF(OR(A306="",B306="",D306=""),0,IF(OR(C306="Received",C306="Returned",C306="Adjust"),D306,IF(C306="Sold",-D306,0)))</f>
        <v/>
      </c>
      <c r="H306" s="16">
        <f>IF(AND(A306="",B306="",D306=""),"",IF(OR(A306="",B306="",C306="",D306=""),"Fill date, SKU, type and qty",IF(ISNA(MATCH(B306,ItemSku,0)),"SKU not on Items",IF(AND(D306&lt;0,C306&lt;&gt;"Adjust"),"Use a positive qty",""))))</f>
        <v/>
      </c>
    </row>
    <row r="307">
      <c r="A307" s="6" t="n">
        <v>46271</v>
      </c>
      <c r="B307" s="22" t="inlineStr">
        <is>
          <t>CNDL-TRV</t>
        </is>
      </c>
      <c r="C307" s="22" t="inlineStr">
        <is>
          <t>Received</t>
        </is>
      </c>
      <c r="D307" s="29" t="n">
        <v>36</v>
      </c>
      <c r="E307" s="22" t="inlineStr">
        <is>
          <t>PO-2634</t>
        </is>
      </c>
      <c r="F307" s="22" t="inlineStr"/>
      <c r="G307" s="26">
        <f>IF(OR(A307="",B307="",D307=""),0,IF(OR(C307="Received",C307="Returned",C307="Adjust"),D307,IF(C307="Sold",-D307,0)))</f>
        <v/>
      </c>
      <c r="H307" s="16">
        <f>IF(AND(A307="",B307="",D307=""),"",IF(OR(A307="",B307="",C307="",D307=""),"Fill date, SKU, type and qty",IF(ISNA(MATCH(B307,ItemSku,0)),"SKU not on Items",IF(AND(D307&lt;0,C307&lt;&gt;"Adjust"),"Use a positive qty",""))))</f>
        <v/>
      </c>
    </row>
    <row r="308">
      <c r="A308" s="6" t="n">
        <v>46272</v>
      </c>
      <c r="B308" s="22" t="inlineStr">
        <is>
          <t>BALM-LIP</t>
        </is>
      </c>
      <c r="C308" s="22" t="inlineStr">
        <is>
          <t>Sold</t>
        </is>
      </c>
      <c r="D308" s="29" t="n">
        <v>16</v>
      </c>
      <c r="E308" s="22" t="n"/>
      <c r="F308" s="22" t="inlineStr">
        <is>
          <t>Twice-weekly total from shop report</t>
        </is>
      </c>
      <c r="G308" s="26">
        <f>IF(OR(A308="",B308="",D308=""),0,IF(OR(C308="Received",C308="Returned",C308="Adjust"),D308,IF(C308="Sold",-D308,0)))</f>
        <v/>
      </c>
      <c r="H308" s="16">
        <f>IF(AND(A308="",B308="",D308=""),"",IF(OR(A308="",B308="",C308="",D308=""),"Fill date, SKU, type and qty",IF(ISNA(MATCH(B308,ItemSku,0)),"SKU not on Items",IF(AND(D308&lt;0,C308&lt;&gt;"Adjust"),"Use a positive qty",""))))</f>
        <v/>
      </c>
    </row>
    <row r="309">
      <c r="A309" s="6" t="n">
        <v>46272</v>
      </c>
      <c r="B309" s="22" t="inlineStr">
        <is>
          <t>BOX-GIFT</t>
        </is>
      </c>
      <c r="C309" s="22" t="inlineStr">
        <is>
          <t>Sold</t>
        </is>
      </c>
      <c r="D309" s="29" t="n">
        <v>7</v>
      </c>
      <c r="E309" s="22" t="n"/>
      <c r="F309" s="22" t="inlineStr">
        <is>
          <t>Twice-weekly total from shop report</t>
        </is>
      </c>
      <c r="G309" s="26">
        <f>IF(OR(A309="",B309="",D309=""),0,IF(OR(C309="Received",C309="Returned",C309="Adjust"),D309,IF(C309="Sold",-D309,0)))</f>
        <v/>
      </c>
      <c r="H309" s="16">
        <f>IF(AND(A309="",B309="",D309=""),"",IF(OR(A309="",B309="",C309="",D309=""),"Fill date, SKU, type and qty",IF(ISNA(MATCH(B309,ItemSku,0)),"SKU not on Items",IF(AND(D309&lt;0,C309&lt;&gt;"Adjust"),"Use a positive qty",""))))</f>
        <v/>
      </c>
    </row>
    <row r="310">
      <c r="A310" s="6" t="n">
        <v>46272</v>
      </c>
      <c r="B310" s="22" t="inlineStr">
        <is>
          <t>CNDL-FIG</t>
        </is>
      </c>
      <c r="C310" s="22" t="inlineStr">
        <is>
          <t>Received</t>
        </is>
      </c>
      <c r="D310" s="29" t="n">
        <v>18</v>
      </c>
      <c r="E310" s="22" t="inlineStr">
        <is>
          <t>PO-2629</t>
        </is>
      </c>
      <c r="F310" s="22" t="inlineStr"/>
      <c r="G310" s="26">
        <f>IF(OR(A310="",B310="",D310=""),0,IF(OR(C310="Received",C310="Returned",C310="Adjust"),D310,IF(C310="Sold",-D310,0)))</f>
        <v/>
      </c>
      <c r="H310" s="16">
        <f>IF(AND(A310="",B310="",D310=""),"",IF(OR(A310="",B310="",C310="",D310=""),"Fill date, SKU, type and qty",IF(ISNA(MATCH(B310,ItemSku,0)),"SKU not on Items",IF(AND(D310&lt;0,C310&lt;&gt;"Adjust"),"Use a positive qty",""))))</f>
        <v/>
      </c>
    </row>
    <row r="311">
      <c r="A311" s="6" t="n">
        <v>46272</v>
      </c>
      <c r="B311" s="22" t="inlineStr">
        <is>
          <t>CNDL-FIG</t>
        </is>
      </c>
      <c r="C311" s="22" t="inlineStr">
        <is>
          <t>Sold</t>
        </is>
      </c>
      <c r="D311" s="29" t="n">
        <v>5</v>
      </c>
      <c r="E311" s="22" t="n"/>
      <c r="F311" s="22" t="inlineStr">
        <is>
          <t>Twice-weekly total from shop report</t>
        </is>
      </c>
      <c r="G311" s="26">
        <f>IF(OR(A311="",B311="",D311=""),0,IF(OR(C311="Received",C311="Returned",C311="Adjust"),D311,IF(C311="Sold",-D311,0)))</f>
        <v/>
      </c>
      <c r="H311" s="16">
        <f>IF(AND(A311="",B311="",D311=""),"",IF(OR(A311="",B311="",C311="",D311=""),"Fill date, SKU, type and qty",IF(ISNA(MATCH(B311,ItemSku,0)),"SKU not on Items",IF(AND(D311&lt;0,C311&lt;&gt;"Adjust"),"Use a positive qty",""))))</f>
        <v/>
      </c>
    </row>
    <row r="312">
      <c r="A312" s="6" t="n">
        <v>46272</v>
      </c>
      <c r="B312" s="22" t="inlineStr">
        <is>
          <t>CNDL-PIN</t>
        </is>
      </c>
      <c r="C312" s="22" t="inlineStr">
        <is>
          <t>Sold</t>
        </is>
      </c>
      <c r="D312" s="29" t="n">
        <v>5</v>
      </c>
      <c r="E312" s="22" t="n"/>
      <c r="F312" s="22" t="inlineStr">
        <is>
          <t>Twice-weekly total from shop report</t>
        </is>
      </c>
      <c r="G312" s="26">
        <f>IF(OR(A312="",B312="",D312=""),0,IF(OR(C312="Received",C312="Returned",C312="Adjust"),D312,IF(C312="Sold",-D312,0)))</f>
        <v/>
      </c>
      <c r="H312" s="16">
        <f>IF(AND(A312="",B312="",D312=""),"",IF(OR(A312="",B312="",C312="",D312=""),"Fill date, SKU, type and qty",IF(ISNA(MATCH(B312,ItemSku,0)),"SKU not on Items",IF(AND(D312&lt;0,C312&lt;&gt;"Adjust"),"Use a positive qty",""))))</f>
        <v/>
      </c>
    </row>
    <row r="313">
      <c r="A313" s="6" t="n">
        <v>46272</v>
      </c>
      <c r="B313" s="22" t="inlineStr">
        <is>
          <t>CNDL-SEA</t>
        </is>
      </c>
      <c r="C313" s="22" t="inlineStr">
        <is>
          <t>Sold</t>
        </is>
      </c>
      <c r="D313" s="29" t="n">
        <v>5</v>
      </c>
      <c r="E313" s="22" t="n"/>
      <c r="F313" s="22" t="inlineStr">
        <is>
          <t>Twice-weekly total from shop report</t>
        </is>
      </c>
      <c r="G313" s="26">
        <f>IF(OR(A313="",B313="",D313=""),0,IF(OR(C313="Received",C313="Returned",C313="Adjust"),D313,IF(C313="Sold",-D313,0)))</f>
        <v/>
      </c>
      <c r="H313" s="16">
        <f>IF(AND(A313="",B313="",D313=""),"",IF(OR(A313="",B313="",C313="",D313=""),"Fill date, SKU, type and qty",IF(ISNA(MATCH(B313,ItemSku,0)),"SKU not on Items",IF(AND(D313&lt;0,C313&lt;&gt;"Adjust"),"Use a positive qty",""))))</f>
        <v/>
      </c>
    </row>
    <row r="314">
      <c r="A314" s="6" t="n">
        <v>46272</v>
      </c>
      <c r="B314" s="22" t="inlineStr">
        <is>
          <t>CNDL-TRV</t>
        </is>
      </c>
      <c r="C314" s="22" t="inlineStr">
        <is>
          <t>Sold</t>
        </is>
      </c>
      <c r="D314" s="29" t="n">
        <v>10</v>
      </c>
      <c r="E314" s="22" t="n"/>
      <c r="F314" s="22" t="inlineStr">
        <is>
          <t>Twice-weekly total from shop report</t>
        </is>
      </c>
      <c r="G314" s="26">
        <f>IF(OR(A314="",B314="",D314=""),0,IF(OR(C314="Received",C314="Returned",C314="Adjust"),D314,IF(C314="Sold",-D314,0)))</f>
        <v/>
      </c>
      <c r="H314" s="16">
        <f>IF(AND(A314="",B314="",D314=""),"",IF(OR(A314="",B314="",C314="",D314=""),"Fill date, SKU, type and qty",IF(ISNA(MATCH(B314,ItemSku,0)),"SKU not on Items",IF(AND(D314&lt;0,C314&lt;&gt;"Adjust"),"Use a positive qty",""))))</f>
        <v/>
      </c>
    </row>
    <row r="315">
      <c r="A315" s="6" t="n">
        <v>46272</v>
      </c>
      <c r="B315" s="22" t="inlineStr">
        <is>
          <t>JAR-200</t>
        </is>
      </c>
      <c r="C315" s="22" t="inlineStr">
        <is>
          <t>Sold</t>
        </is>
      </c>
      <c r="D315" s="29" t="n">
        <v>13</v>
      </c>
      <c r="E315" s="22" t="n"/>
      <c r="F315" s="22" t="inlineStr">
        <is>
          <t>Twice-weekly total from shop report</t>
        </is>
      </c>
      <c r="G315" s="26">
        <f>IF(OR(A315="",B315="",D315=""),0,IF(OR(C315="Received",C315="Returned",C315="Adjust"),D315,IF(C315="Sold",-D315,0)))</f>
        <v/>
      </c>
      <c r="H315" s="16">
        <f>IF(AND(A315="",B315="",D315=""),"",IF(OR(A315="",B315="",C315="",D315=""),"Fill date, SKU, type and qty",IF(ISNA(MATCH(B315,ItemSku,0)),"SKU not on Items",IF(AND(D315&lt;0,C315&lt;&gt;"Adjust"),"Use a positive qty",""))))</f>
        <v/>
      </c>
    </row>
    <row r="316">
      <c r="A316" s="6" t="n">
        <v>46272</v>
      </c>
      <c r="B316" s="22" t="inlineStr">
        <is>
          <t>MAIL-SM</t>
        </is>
      </c>
      <c r="C316" s="22" t="inlineStr">
        <is>
          <t>Received</t>
        </is>
      </c>
      <c r="D316" s="29" t="n">
        <v>50</v>
      </c>
      <c r="E316" s="22" t="inlineStr">
        <is>
          <t>PO-2642</t>
        </is>
      </c>
      <c r="F316" s="22" t="inlineStr"/>
      <c r="G316" s="26">
        <f>IF(OR(A316="",B316="",D316=""),0,IF(OR(C316="Received",C316="Returned",C316="Adjust"),D316,IF(C316="Sold",-D316,0)))</f>
        <v/>
      </c>
      <c r="H316" s="16">
        <f>IF(AND(A316="",B316="",D316=""),"",IF(OR(A316="",B316="",C316="",D316=""),"Fill date, SKU, type and qty",IF(ISNA(MATCH(B316,ItemSku,0)),"SKU not on Items",IF(AND(D316&lt;0,C316&lt;&gt;"Adjust"),"Use a positive qty",""))))</f>
        <v/>
      </c>
    </row>
    <row r="317">
      <c r="A317" s="6" t="n">
        <v>46272</v>
      </c>
      <c r="B317" s="22" t="inlineStr">
        <is>
          <t>MAIL-SM</t>
        </is>
      </c>
      <c r="C317" s="22" t="inlineStr">
        <is>
          <t>Sold</t>
        </is>
      </c>
      <c r="D317" s="29" t="n">
        <v>22</v>
      </c>
      <c r="E317" s="22" t="n"/>
      <c r="F317" s="22" t="inlineStr">
        <is>
          <t>Twice-weekly total from shop report</t>
        </is>
      </c>
      <c r="G317" s="26">
        <f>IF(OR(A317="",B317="",D317=""),0,IF(OR(C317="Received",C317="Returned",C317="Adjust"),D317,IF(C317="Sold",-D317,0)))</f>
        <v/>
      </c>
      <c r="H317" s="16">
        <f>IF(AND(A317="",B317="",D317=""),"",IF(OR(A317="",B317="",C317="",D317=""),"Fill date, SKU, type and qty",IF(ISNA(MATCH(B317,ItemSku,0)),"SKU not on Items",IF(AND(D317&lt;0,C317&lt;&gt;"Adjust"),"Use a positive qty",""))))</f>
        <v/>
      </c>
    </row>
    <row r="318">
      <c r="A318" s="6" t="n">
        <v>46272</v>
      </c>
      <c r="B318" s="22" t="inlineStr">
        <is>
          <t>SET-TRIO</t>
        </is>
      </c>
      <c r="C318" s="22" t="inlineStr">
        <is>
          <t>Sold</t>
        </is>
      </c>
      <c r="D318" s="29" t="n">
        <v>4</v>
      </c>
      <c r="E318" s="22" t="n"/>
      <c r="F318" s="22" t="inlineStr">
        <is>
          <t>Twice-weekly total from shop report</t>
        </is>
      </c>
      <c r="G318" s="26">
        <f>IF(OR(A318="",B318="",D318=""),0,IF(OR(C318="Received",C318="Returned",C318="Adjust"),D318,IF(C318="Sold",-D318,0)))</f>
        <v/>
      </c>
      <c r="H318" s="16">
        <f>IF(AND(A318="",B318="",D318=""),"",IF(OR(A318="",B318="",C318="",D318=""),"Fill date, SKU, type and qty",IF(ISNA(MATCH(B318,ItemSku,0)),"SKU not on Items",IF(AND(D318&lt;0,C318&lt;&gt;"Adjust"),"Use a positive qty",""))))</f>
        <v/>
      </c>
    </row>
    <row r="319">
      <c r="A319" s="6" t="n">
        <v>46272</v>
      </c>
      <c r="B319" s="22" t="inlineStr">
        <is>
          <t>SOAP-CHR</t>
        </is>
      </c>
      <c r="C319" s="22" t="inlineStr">
        <is>
          <t>Sold</t>
        </is>
      </c>
      <c r="D319" s="29" t="n">
        <v>7</v>
      </c>
      <c r="E319" s="22" t="n"/>
      <c r="F319" s="22" t="inlineStr">
        <is>
          <t>Twice-weekly total from shop report</t>
        </is>
      </c>
      <c r="G319" s="26">
        <f>IF(OR(A319="",B319="",D319=""),0,IF(OR(C319="Received",C319="Returned",C319="Adjust"),D319,IF(C319="Sold",-D319,0)))</f>
        <v/>
      </c>
      <c r="H319" s="16">
        <f>IF(AND(A319="",B319="",D319=""),"",IF(OR(A319="",B319="",C319="",D319=""),"Fill date, SKU, type and qty",IF(ISNA(MATCH(B319,ItemSku,0)),"SKU not on Items",IF(AND(D319&lt;0,C319&lt;&gt;"Adjust"),"Use a positive qty",""))))</f>
        <v/>
      </c>
    </row>
    <row r="320">
      <c r="A320" s="6" t="n">
        <v>46272</v>
      </c>
      <c r="B320" s="22" t="inlineStr">
        <is>
          <t>SOAP-CIT</t>
        </is>
      </c>
      <c r="C320" s="22" t="inlineStr">
        <is>
          <t>Sold</t>
        </is>
      </c>
      <c r="D320" s="29" t="n">
        <v>7</v>
      </c>
      <c r="E320" s="22" t="n"/>
      <c r="F320" s="22" t="inlineStr">
        <is>
          <t>Twice-weekly total from shop report</t>
        </is>
      </c>
      <c r="G320" s="26">
        <f>IF(OR(A320="",B320="",D320=""),0,IF(OR(C320="Received",C320="Returned",C320="Adjust"),D320,IF(C320="Sold",-D320,0)))</f>
        <v/>
      </c>
      <c r="H320" s="16">
        <f>IF(AND(A320="",B320="",D320=""),"",IF(OR(A320="",B320="",C320="",D320=""),"Fill date, SKU, type and qty",IF(ISNA(MATCH(B320,ItemSku,0)),"SKU not on Items",IF(AND(D320&lt;0,C320&lt;&gt;"Adjust"),"Use a positive qty",""))))</f>
        <v/>
      </c>
    </row>
    <row r="321">
      <c r="A321" s="6" t="n">
        <v>46272</v>
      </c>
      <c r="B321" s="22" t="inlineStr">
        <is>
          <t>SOAP-LAV</t>
        </is>
      </c>
      <c r="C321" s="22" t="inlineStr">
        <is>
          <t>Sold</t>
        </is>
      </c>
      <c r="D321" s="29" t="n">
        <v>14</v>
      </c>
      <c r="E321" s="22" t="n"/>
      <c r="F321" s="22" t="inlineStr">
        <is>
          <t>Twice-weekly total from shop report</t>
        </is>
      </c>
      <c r="G321" s="26">
        <f>IF(OR(A321="",B321="",D321=""),0,IF(OR(C321="Received",C321="Returned",C321="Adjust"),D321,IF(C321="Sold",-D321,0)))</f>
        <v/>
      </c>
      <c r="H321" s="16">
        <f>IF(AND(A321="",B321="",D321=""),"",IF(OR(A321="",B321="",C321="",D321=""),"Fill date, SKU, type and qty",IF(ISNA(MATCH(B321,ItemSku,0)),"SKU not on Items",IF(AND(D321&lt;0,C321&lt;&gt;"Adjust"),"Use a positive qty",""))))</f>
        <v/>
      </c>
    </row>
    <row r="322">
      <c r="A322" s="6" t="n">
        <v>46272</v>
      </c>
      <c r="B322" s="22" t="inlineStr">
        <is>
          <t>SOAP-OAT</t>
        </is>
      </c>
      <c r="C322" s="22" t="inlineStr">
        <is>
          <t>Sold</t>
        </is>
      </c>
      <c r="D322" s="29" t="n">
        <v>11</v>
      </c>
      <c r="E322" s="22" t="n"/>
      <c r="F322" s="22" t="inlineStr">
        <is>
          <t>Twice-weekly total from shop report</t>
        </is>
      </c>
      <c r="G322" s="26">
        <f>IF(OR(A322="",B322="",D322=""),0,IF(OR(C322="Received",C322="Returned",C322="Adjust"),D322,IF(C322="Sold",-D322,0)))</f>
        <v/>
      </c>
      <c r="H322" s="16">
        <f>IF(AND(A322="",B322="",D322=""),"",IF(OR(A322="",B322="",C322="",D322=""),"Fill date, SKU, type and qty",IF(ISNA(MATCH(B322,ItemSku,0)),"SKU not on Items",IF(AND(D322&lt;0,C322&lt;&gt;"Adjust"),"Use a positive qty",""))))</f>
        <v/>
      </c>
    </row>
    <row r="323">
      <c r="A323" s="6" t="n">
        <v>46272</v>
      </c>
      <c r="B323" s="22" t="inlineStr">
        <is>
          <t>TIN-TRV</t>
        </is>
      </c>
      <c r="C323" s="22" t="inlineStr">
        <is>
          <t>Sold</t>
        </is>
      </c>
      <c r="D323" s="29" t="n">
        <v>7</v>
      </c>
      <c r="E323" s="22" t="n"/>
      <c r="F323" s="22" t="inlineStr">
        <is>
          <t>Twice-weekly total from shop report</t>
        </is>
      </c>
      <c r="G323" s="26">
        <f>IF(OR(A323="",B323="",D323=""),0,IF(OR(C323="Received",C323="Returned",C323="Adjust"),D323,IF(C323="Sold",-D323,0)))</f>
        <v/>
      </c>
      <c r="H323" s="16">
        <f>IF(AND(A323="",B323="",D323=""),"",IF(OR(A323="",B323="",C323="",D323=""),"Fill date, SKU, type and qty",IF(ISNA(MATCH(B323,ItemSku,0)),"SKU not on Items",IF(AND(D323&lt;0,C323&lt;&gt;"Adjust"),"Use a positive qty",""))))</f>
        <v/>
      </c>
    </row>
    <row r="324">
      <c r="A324" s="6" t="n">
        <v>46274</v>
      </c>
      <c r="B324" s="22" t="inlineStr">
        <is>
          <t>SOAP-CIT</t>
        </is>
      </c>
      <c r="C324" s="22" t="inlineStr">
        <is>
          <t>Received</t>
        </is>
      </c>
      <c r="D324" s="29" t="n">
        <v>24</v>
      </c>
      <c r="E324" s="22" t="inlineStr">
        <is>
          <t>PO-2617</t>
        </is>
      </c>
      <c r="F324" s="22" t="inlineStr"/>
      <c r="G324" s="26">
        <f>IF(OR(A324="",B324="",D324=""),0,IF(OR(C324="Received",C324="Returned",C324="Adjust"),D324,IF(C324="Sold",-D324,0)))</f>
        <v/>
      </c>
      <c r="H324" s="16">
        <f>IF(AND(A324="",B324="",D324=""),"",IF(OR(A324="",B324="",C324="",D324=""),"Fill date, SKU, type and qty",IF(ISNA(MATCH(B324,ItemSku,0)),"SKU not on Items",IF(AND(D324&lt;0,C324&lt;&gt;"Adjust"),"Use a positive qty",""))))</f>
        <v/>
      </c>
    </row>
    <row r="325">
      <c r="A325" s="6" t="n">
        <v>46275</v>
      </c>
      <c r="B325" s="22" t="inlineStr">
        <is>
          <t>BALM-LIP</t>
        </is>
      </c>
      <c r="C325" s="22" t="inlineStr">
        <is>
          <t>Sold</t>
        </is>
      </c>
      <c r="D325" s="29" t="n">
        <v>12</v>
      </c>
      <c r="E325" s="22" t="n"/>
      <c r="F325" s="22" t="inlineStr">
        <is>
          <t>Twice-weekly total from shop report</t>
        </is>
      </c>
      <c r="G325" s="26">
        <f>IF(OR(A325="",B325="",D325=""),0,IF(OR(C325="Received",C325="Returned",C325="Adjust"),D325,IF(C325="Sold",-D325,0)))</f>
        <v/>
      </c>
      <c r="H325" s="16">
        <f>IF(AND(A325="",B325="",D325=""),"",IF(OR(A325="",B325="",C325="",D325=""),"Fill date, SKU, type and qty",IF(ISNA(MATCH(B325,ItemSku,0)),"SKU not on Items",IF(AND(D325&lt;0,C325&lt;&gt;"Adjust"),"Use a positive qty",""))))</f>
        <v/>
      </c>
    </row>
    <row r="326">
      <c r="A326" s="6" t="n">
        <v>46275</v>
      </c>
      <c r="B326" s="22" t="inlineStr">
        <is>
          <t>BOX-GIFT</t>
        </is>
      </c>
      <c r="C326" s="22" t="inlineStr">
        <is>
          <t>Sold</t>
        </is>
      </c>
      <c r="D326" s="29" t="n">
        <v>4</v>
      </c>
      <c r="E326" s="22" t="n"/>
      <c r="F326" s="22" t="inlineStr">
        <is>
          <t>Twice-weekly total from shop report</t>
        </is>
      </c>
      <c r="G326" s="26">
        <f>IF(OR(A326="",B326="",D326=""),0,IF(OR(C326="Received",C326="Returned",C326="Adjust"),D326,IF(C326="Sold",-D326,0)))</f>
        <v/>
      </c>
      <c r="H326" s="16">
        <f>IF(AND(A326="",B326="",D326=""),"",IF(OR(A326="",B326="",C326="",D326=""),"Fill date, SKU, type and qty",IF(ISNA(MATCH(B326,ItemSku,0)),"SKU not on Items",IF(AND(D326&lt;0,C326&lt;&gt;"Adjust"),"Use a positive qty",""))))</f>
        <v/>
      </c>
    </row>
    <row r="327">
      <c r="A327" s="6" t="n">
        <v>46275</v>
      </c>
      <c r="B327" s="22" t="inlineStr">
        <is>
          <t>CNDL-FIG</t>
        </is>
      </c>
      <c r="C327" s="22" t="inlineStr">
        <is>
          <t>Sold</t>
        </is>
      </c>
      <c r="D327" s="29" t="n">
        <v>4</v>
      </c>
      <c r="E327" s="22" t="n"/>
      <c r="F327" s="22" t="inlineStr">
        <is>
          <t>Twice-weekly total from shop report</t>
        </is>
      </c>
      <c r="G327" s="26">
        <f>IF(OR(A327="",B327="",D327=""),0,IF(OR(C327="Received",C327="Returned",C327="Adjust"),D327,IF(C327="Sold",-D327,0)))</f>
        <v/>
      </c>
      <c r="H327" s="16">
        <f>IF(AND(A327="",B327="",D327=""),"",IF(OR(A327="",B327="",C327="",D327=""),"Fill date, SKU, type and qty",IF(ISNA(MATCH(B327,ItemSku,0)),"SKU not on Items",IF(AND(D327&lt;0,C327&lt;&gt;"Adjust"),"Use a positive qty",""))))</f>
        <v/>
      </c>
    </row>
    <row r="328">
      <c r="A328" s="6" t="n">
        <v>46275</v>
      </c>
      <c r="B328" s="22" t="inlineStr">
        <is>
          <t>CNDL-PIN</t>
        </is>
      </c>
      <c r="C328" s="22" t="inlineStr">
        <is>
          <t>Sold</t>
        </is>
      </c>
      <c r="D328" s="29" t="n">
        <v>2</v>
      </c>
      <c r="E328" s="22" t="n"/>
      <c r="F328" s="22" t="inlineStr">
        <is>
          <t>Twice-weekly total from shop report</t>
        </is>
      </c>
      <c r="G328" s="26">
        <f>IF(OR(A328="",B328="",D328=""),0,IF(OR(C328="Received",C328="Returned",C328="Adjust"),D328,IF(C328="Sold",-D328,0)))</f>
        <v/>
      </c>
      <c r="H328" s="16">
        <f>IF(AND(A328="",B328="",D328=""),"",IF(OR(A328="",B328="",C328="",D328=""),"Fill date, SKU, type and qty",IF(ISNA(MATCH(B328,ItemSku,0)),"SKU not on Items",IF(AND(D328&lt;0,C328&lt;&gt;"Adjust"),"Use a positive qty",""))))</f>
        <v/>
      </c>
    </row>
    <row r="329">
      <c r="A329" s="6" t="n">
        <v>46275</v>
      </c>
      <c r="B329" s="22" t="inlineStr">
        <is>
          <t>CNDL-SEA</t>
        </is>
      </c>
      <c r="C329" s="22" t="inlineStr">
        <is>
          <t>Sold</t>
        </is>
      </c>
      <c r="D329" s="29" t="n">
        <v>3</v>
      </c>
      <c r="E329" s="22" t="n"/>
      <c r="F329" s="22" t="inlineStr">
        <is>
          <t>Twice-weekly total from shop report</t>
        </is>
      </c>
      <c r="G329" s="26">
        <f>IF(OR(A329="",B329="",D329=""),0,IF(OR(C329="Received",C329="Returned",C329="Adjust"),D329,IF(C329="Sold",-D329,0)))</f>
        <v/>
      </c>
      <c r="H329" s="16">
        <f>IF(AND(A329="",B329="",D329=""),"",IF(OR(A329="",B329="",C329="",D329=""),"Fill date, SKU, type and qty",IF(ISNA(MATCH(B329,ItemSku,0)),"SKU not on Items",IF(AND(D329&lt;0,C329&lt;&gt;"Adjust"),"Use a positive qty",""))))</f>
        <v/>
      </c>
    </row>
    <row r="330">
      <c r="A330" s="6" t="n">
        <v>46275</v>
      </c>
      <c r="B330" s="22" t="inlineStr">
        <is>
          <t>CNDL-TRV</t>
        </is>
      </c>
      <c r="C330" s="22" t="inlineStr">
        <is>
          <t>Sold</t>
        </is>
      </c>
      <c r="D330" s="29" t="n">
        <v>2</v>
      </c>
      <c r="E330" s="22" t="n"/>
      <c r="F330" s="22" t="inlineStr">
        <is>
          <t>Twice-weekly total from shop report</t>
        </is>
      </c>
      <c r="G330" s="26">
        <f>IF(OR(A330="",B330="",D330=""),0,IF(OR(C330="Received",C330="Returned",C330="Adjust"),D330,IF(C330="Sold",-D330,0)))</f>
        <v/>
      </c>
      <c r="H330" s="16">
        <f>IF(AND(A330="",B330="",D330=""),"",IF(OR(A330="",B330="",C330="",D330=""),"Fill date, SKU, type and qty",IF(ISNA(MATCH(B330,ItemSku,0)),"SKU not on Items",IF(AND(D330&lt;0,C330&lt;&gt;"Adjust"),"Use a positive qty",""))))</f>
        <v/>
      </c>
    </row>
    <row r="331">
      <c r="A331" s="6" t="n">
        <v>46275</v>
      </c>
      <c r="B331" s="22" t="inlineStr">
        <is>
          <t>JAR-200</t>
        </is>
      </c>
      <c r="C331" s="22" t="inlineStr">
        <is>
          <t>Sold</t>
        </is>
      </c>
      <c r="D331" s="29" t="n">
        <v>8</v>
      </c>
      <c r="E331" s="22" t="n"/>
      <c r="F331" s="22" t="inlineStr">
        <is>
          <t>Twice-weekly total from shop report</t>
        </is>
      </c>
      <c r="G331" s="26">
        <f>IF(OR(A331="",B331="",D331=""),0,IF(OR(C331="Received",C331="Returned",C331="Adjust"),D331,IF(C331="Sold",-D331,0)))</f>
        <v/>
      </c>
      <c r="H331" s="16">
        <f>IF(AND(A331="",B331="",D331=""),"",IF(OR(A331="",B331="",C331="",D331=""),"Fill date, SKU, type and qty",IF(ISNA(MATCH(B331,ItemSku,0)),"SKU not on Items",IF(AND(D331&lt;0,C331&lt;&gt;"Adjust"),"Use a positive qty",""))))</f>
        <v/>
      </c>
    </row>
    <row r="332">
      <c r="A332" s="6" t="n">
        <v>46275</v>
      </c>
      <c r="B332" s="22" t="inlineStr">
        <is>
          <t>MAIL-SM</t>
        </is>
      </c>
      <c r="C332" s="22" t="inlineStr">
        <is>
          <t>Sold</t>
        </is>
      </c>
      <c r="D332" s="29" t="n">
        <v>20</v>
      </c>
      <c r="E332" s="22" t="n"/>
      <c r="F332" s="22" t="inlineStr">
        <is>
          <t>Twice-weekly total from shop report</t>
        </is>
      </c>
      <c r="G332" s="26">
        <f>IF(OR(A332="",B332="",D332=""),0,IF(OR(C332="Received",C332="Returned",C332="Adjust"),D332,IF(C332="Sold",-D332,0)))</f>
        <v/>
      </c>
      <c r="H332" s="16">
        <f>IF(AND(A332="",B332="",D332=""),"",IF(OR(A332="",B332="",C332="",D332=""),"Fill date, SKU, type and qty",IF(ISNA(MATCH(B332,ItemSku,0)),"SKU not on Items",IF(AND(D332&lt;0,C332&lt;&gt;"Adjust"),"Use a positive qty",""))))</f>
        <v/>
      </c>
    </row>
    <row r="333">
      <c r="A333" s="6" t="n">
        <v>46275</v>
      </c>
      <c r="B333" s="22" t="inlineStr">
        <is>
          <t>SET-TRIO</t>
        </is>
      </c>
      <c r="C333" s="22" t="inlineStr">
        <is>
          <t>Sold</t>
        </is>
      </c>
      <c r="D333" s="29" t="n">
        <v>3</v>
      </c>
      <c r="E333" s="22" t="n"/>
      <c r="F333" s="22" t="inlineStr">
        <is>
          <t>Twice-weekly total from shop report</t>
        </is>
      </c>
      <c r="G333" s="26">
        <f>IF(OR(A333="",B333="",D333=""),0,IF(OR(C333="Received",C333="Returned",C333="Adjust"),D333,IF(C333="Sold",-D333,0)))</f>
        <v/>
      </c>
      <c r="H333" s="16">
        <f>IF(AND(A333="",B333="",D333=""),"",IF(OR(A333="",B333="",C333="",D333=""),"Fill date, SKU, type and qty",IF(ISNA(MATCH(B333,ItemSku,0)),"SKU not on Items",IF(AND(D333&lt;0,C333&lt;&gt;"Adjust"),"Use a positive qty",""))))</f>
        <v/>
      </c>
    </row>
    <row r="334">
      <c r="A334" s="6" t="n">
        <v>46275</v>
      </c>
      <c r="B334" s="22" t="inlineStr">
        <is>
          <t>SOAP-CHR</t>
        </is>
      </c>
      <c r="C334" s="22" t="inlineStr">
        <is>
          <t>Sold</t>
        </is>
      </c>
      <c r="D334" s="29" t="n">
        <v>3</v>
      </c>
      <c r="E334" s="22" t="n"/>
      <c r="F334" s="22" t="inlineStr">
        <is>
          <t>Twice-weekly total from shop report</t>
        </is>
      </c>
      <c r="G334" s="26">
        <f>IF(OR(A334="",B334="",D334=""),0,IF(OR(C334="Received",C334="Returned",C334="Adjust"),D334,IF(C334="Sold",-D334,0)))</f>
        <v/>
      </c>
      <c r="H334" s="16">
        <f>IF(AND(A334="",B334="",D334=""),"",IF(OR(A334="",B334="",C334="",D334=""),"Fill date, SKU, type and qty",IF(ISNA(MATCH(B334,ItemSku,0)),"SKU not on Items",IF(AND(D334&lt;0,C334&lt;&gt;"Adjust"),"Use a positive qty",""))))</f>
        <v/>
      </c>
    </row>
    <row r="335">
      <c r="A335" s="6" t="n">
        <v>46275</v>
      </c>
      <c r="B335" s="22" t="inlineStr">
        <is>
          <t>SOAP-CIT</t>
        </is>
      </c>
      <c r="C335" s="22" t="inlineStr">
        <is>
          <t>Sold</t>
        </is>
      </c>
      <c r="D335" s="29" t="n">
        <v>7</v>
      </c>
      <c r="E335" s="22" t="n"/>
      <c r="F335" s="22" t="inlineStr">
        <is>
          <t>Twice-weekly total from shop report</t>
        </is>
      </c>
      <c r="G335" s="26">
        <f>IF(OR(A335="",B335="",D335=""),0,IF(OR(C335="Received",C335="Returned",C335="Adjust"),D335,IF(C335="Sold",-D335,0)))</f>
        <v/>
      </c>
      <c r="H335" s="16">
        <f>IF(AND(A335="",B335="",D335=""),"",IF(OR(A335="",B335="",C335="",D335=""),"Fill date, SKU, type and qty",IF(ISNA(MATCH(B335,ItemSku,0)),"SKU not on Items",IF(AND(D335&lt;0,C335&lt;&gt;"Adjust"),"Use a positive qty",""))))</f>
        <v/>
      </c>
    </row>
    <row r="336">
      <c r="A336" s="6" t="n">
        <v>46275</v>
      </c>
      <c r="B336" s="22" t="inlineStr">
        <is>
          <t>SOAP-LAV</t>
        </is>
      </c>
      <c r="C336" s="22" t="inlineStr">
        <is>
          <t>Sold</t>
        </is>
      </c>
      <c r="D336" s="29" t="n">
        <v>8</v>
      </c>
      <c r="E336" s="22" t="n"/>
      <c r="F336" s="22" t="inlineStr">
        <is>
          <t>Twice-weekly total from shop report</t>
        </is>
      </c>
      <c r="G336" s="26">
        <f>IF(OR(A336="",B336="",D336=""),0,IF(OR(C336="Received",C336="Returned",C336="Adjust"),D336,IF(C336="Sold",-D336,0)))</f>
        <v/>
      </c>
      <c r="H336" s="16">
        <f>IF(AND(A336="",B336="",D336=""),"",IF(OR(A336="",B336="",C336="",D336=""),"Fill date, SKU, type and qty",IF(ISNA(MATCH(B336,ItemSku,0)),"SKU not on Items",IF(AND(D336&lt;0,C336&lt;&gt;"Adjust"),"Use a positive qty",""))))</f>
        <v/>
      </c>
    </row>
    <row r="337">
      <c r="A337" s="6" t="n">
        <v>46275</v>
      </c>
      <c r="B337" s="22" t="inlineStr">
        <is>
          <t>SOAP-OAT</t>
        </is>
      </c>
      <c r="C337" s="22" t="inlineStr">
        <is>
          <t>Sold</t>
        </is>
      </c>
      <c r="D337" s="29" t="n">
        <v>4</v>
      </c>
      <c r="E337" s="22" t="n"/>
      <c r="F337" s="22" t="inlineStr">
        <is>
          <t>Twice-weekly total from shop report</t>
        </is>
      </c>
      <c r="G337" s="26">
        <f>IF(OR(A337="",B337="",D337=""),0,IF(OR(C337="Received",C337="Returned",C337="Adjust"),D337,IF(C337="Sold",-D337,0)))</f>
        <v/>
      </c>
      <c r="H337" s="16">
        <f>IF(AND(A337="",B337="",D337=""),"",IF(OR(A337="",B337="",C337="",D337=""),"Fill date, SKU, type and qty",IF(ISNA(MATCH(B337,ItemSku,0)),"SKU not on Items",IF(AND(D337&lt;0,C337&lt;&gt;"Adjust"),"Use a positive qty",""))))</f>
        <v/>
      </c>
    </row>
    <row r="338">
      <c r="A338" s="6" t="n">
        <v>46275</v>
      </c>
      <c r="B338" s="22" t="inlineStr">
        <is>
          <t>TIN-TRV</t>
        </is>
      </c>
      <c r="C338" s="22" t="inlineStr">
        <is>
          <t>Sold</t>
        </is>
      </c>
      <c r="D338" s="29" t="n">
        <v>9</v>
      </c>
      <c r="E338" s="22" t="n"/>
      <c r="F338" s="22" t="inlineStr">
        <is>
          <t>Twice-weekly total from shop report</t>
        </is>
      </c>
      <c r="G338" s="26">
        <f>IF(OR(A338="",B338="",D338=""),0,IF(OR(C338="Received",C338="Returned",C338="Adjust"),D338,IF(C338="Sold",-D338,0)))</f>
        <v/>
      </c>
      <c r="H338" s="16">
        <f>IF(AND(A338="",B338="",D338=""),"",IF(OR(A338="",B338="",C338="",D338=""),"Fill date, SKU, type and qty",IF(ISNA(MATCH(B338,ItemSku,0)),"SKU not on Items",IF(AND(D338&lt;0,C338&lt;&gt;"Adjust"),"Use a positive qty",""))))</f>
        <v/>
      </c>
    </row>
    <row r="339">
      <c r="A339" s="6" t="n">
        <v>46276</v>
      </c>
      <c r="B339" s="22" t="inlineStr">
        <is>
          <t>SOAP-LAV</t>
        </is>
      </c>
      <c r="C339" s="22" t="inlineStr">
        <is>
          <t>Received</t>
        </is>
      </c>
      <c r="D339" s="29" t="n">
        <v>24</v>
      </c>
      <c r="E339" s="22" t="inlineStr">
        <is>
          <t>PO-2603</t>
        </is>
      </c>
      <c r="F339" s="22" t="inlineStr"/>
      <c r="G339" s="26">
        <f>IF(OR(A339="",B339="",D339=""),0,IF(OR(C339="Received",C339="Returned",C339="Adjust"),D339,IF(C339="Sold",-D339,0)))</f>
        <v/>
      </c>
      <c r="H339" s="16">
        <f>IF(AND(A339="",B339="",D339=""),"",IF(OR(A339="",B339="",C339="",D339=""),"Fill date, SKU, type and qty",IF(ISNA(MATCH(B339,ItemSku,0)),"SKU not on Items",IF(AND(D339&lt;0,C339&lt;&gt;"Adjust"),"Use a positive qty",""))))</f>
        <v/>
      </c>
    </row>
    <row r="340">
      <c r="A340" s="6" t="n">
        <v>46279</v>
      </c>
      <c r="B340" s="22" t="inlineStr">
        <is>
          <t>BALM-LIP</t>
        </is>
      </c>
      <c r="C340" s="22" t="inlineStr">
        <is>
          <t>Sold</t>
        </is>
      </c>
      <c r="D340" s="29" t="n">
        <v>17</v>
      </c>
      <c r="E340" s="22" t="n"/>
      <c r="F340" s="22" t="inlineStr">
        <is>
          <t>Twice-weekly total from shop report</t>
        </is>
      </c>
      <c r="G340" s="26">
        <f>IF(OR(A340="",B340="",D340=""),0,IF(OR(C340="Received",C340="Returned",C340="Adjust"),D340,IF(C340="Sold",-D340,0)))</f>
        <v/>
      </c>
      <c r="H340" s="16">
        <f>IF(AND(A340="",B340="",D340=""),"",IF(OR(A340="",B340="",C340="",D340=""),"Fill date, SKU, type and qty",IF(ISNA(MATCH(B340,ItemSku,0)),"SKU not on Items",IF(AND(D340&lt;0,C340&lt;&gt;"Adjust"),"Use a positive qty",""))))</f>
        <v/>
      </c>
    </row>
    <row r="341">
      <c r="A341" s="6" t="n">
        <v>46279</v>
      </c>
      <c r="B341" s="22" t="inlineStr">
        <is>
          <t>BALM-LIP</t>
        </is>
      </c>
      <c r="C341" s="22" t="inlineStr">
        <is>
          <t>Sold</t>
        </is>
      </c>
      <c r="D341" s="29" t="n">
        <v>3</v>
      </c>
      <c r="E341" s="22" t="n"/>
      <c r="F341" s="22" t="inlineStr">
        <is>
          <t>Total to 14 Sep</t>
        </is>
      </c>
      <c r="G341" s="26">
        <f>IF(OR(A341="",B341="",D341=""),0,IF(OR(C341="Received",C341="Returned",C341="Adjust"),D341,IF(C341="Sold",-D341,0)))</f>
        <v/>
      </c>
      <c r="H341" s="16">
        <f>IF(AND(A341="",B341="",D341=""),"",IF(OR(A341="",B341="",C341="",D341=""),"Fill date, SKU, type and qty",IF(ISNA(MATCH(B341,ItemSku,0)),"SKU not on Items",IF(AND(D341&lt;0,C341&lt;&gt;"Adjust"),"Use a positive qty",""))))</f>
        <v/>
      </c>
    </row>
    <row r="342">
      <c r="A342" s="6" t="n">
        <v>46279</v>
      </c>
      <c r="B342" s="22" t="inlineStr">
        <is>
          <t>BOX-GIFT</t>
        </is>
      </c>
      <c r="C342" s="22" t="inlineStr">
        <is>
          <t>Sold</t>
        </is>
      </c>
      <c r="D342" s="29" t="n">
        <v>1</v>
      </c>
      <c r="E342" s="22" t="n"/>
      <c r="F342" s="22" t="inlineStr">
        <is>
          <t>Twice-weekly total from shop report</t>
        </is>
      </c>
      <c r="G342" s="26">
        <f>IF(OR(A342="",B342="",D342=""),0,IF(OR(C342="Received",C342="Returned",C342="Adjust"),D342,IF(C342="Sold",-D342,0)))</f>
        <v/>
      </c>
      <c r="H342" s="16">
        <f>IF(AND(A342="",B342="",D342=""),"",IF(OR(A342="",B342="",C342="",D342=""),"Fill date, SKU, type and qty",IF(ISNA(MATCH(B342,ItemSku,0)),"SKU not on Items",IF(AND(D342&lt;0,C342&lt;&gt;"Adjust"),"Use a positive qty",""))))</f>
        <v/>
      </c>
    </row>
    <row r="343">
      <c r="A343" s="6" t="n">
        <v>46279</v>
      </c>
      <c r="B343" s="22" t="inlineStr">
        <is>
          <t>BOX-GIFT</t>
        </is>
      </c>
      <c r="C343" s="22" t="inlineStr">
        <is>
          <t>Sold</t>
        </is>
      </c>
      <c r="D343" s="29" t="n">
        <v>2</v>
      </c>
      <c r="E343" s="22" t="n"/>
      <c r="F343" s="22" t="inlineStr">
        <is>
          <t>Total to 14 Sep</t>
        </is>
      </c>
      <c r="G343" s="26">
        <f>IF(OR(A343="",B343="",D343=""),0,IF(OR(C343="Received",C343="Returned",C343="Adjust"),D343,IF(C343="Sold",-D343,0)))</f>
        <v/>
      </c>
      <c r="H343" s="16">
        <f>IF(AND(A343="",B343="",D343=""),"",IF(OR(A343="",B343="",C343="",D343=""),"Fill date, SKU, type and qty",IF(ISNA(MATCH(B343,ItemSku,0)),"SKU not on Items",IF(AND(D343&lt;0,C343&lt;&gt;"Adjust"),"Use a positive qty",""))))</f>
        <v/>
      </c>
    </row>
    <row r="344">
      <c r="A344" s="6" t="n">
        <v>46279</v>
      </c>
      <c r="B344" s="22" t="inlineStr">
        <is>
          <t>CARD-THX</t>
        </is>
      </c>
      <c r="C344" s="22" t="inlineStr">
        <is>
          <t>Sold</t>
        </is>
      </c>
      <c r="D344" s="29" t="n">
        <v>1</v>
      </c>
      <c r="E344" s="22" t="n"/>
      <c r="F344" s="22" t="inlineStr">
        <is>
          <t>Twice-weekly total from shop report</t>
        </is>
      </c>
      <c r="G344" s="26">
        <f>IF(OR(A344="",B344="",D344=""),0,IF(OR(C344="Received",C344="Returned",C344="Adjust"),D344,IF(C344="Sold",-D344,0)))</f>
        <v/>
      </c>
      <c r="H344" s="16">
        <f>IF(AND(A344="",B344="",D344=""),"",IF(OR(A344="",B344="",C344="",D344=""),"Fill date, SKU, type and qty",IF(ISNA(MATCH(B344,ItemSku,0)),"SKU not on Items",IF(AND(D344&lt;0,C344&lt;&gt;"Adjust"),"Use a positive qty",""))))</f>
        <v/>
      </c>
    </row>
    <row r="345">
      <c r="A345" s="6" t="n">
        <v>46279</v>
      </c>
      <c r="B345" s="22" t="inlineStr">
        <is>
          <t>CNDL-FIG</t>
        </is>
      </c>
      <c r="C345" s="22" t="inlineStr">
        <is>
          <t>Sold</t>
        </is>
      </c>
      <c r="D345" s="29" t="n">
        <v>2</v>
      </c>
      <c r="E345" s="22" t="n"/>
      <c r="F345" s="22" t="inlineStr">
        <is>
          <t>Total to 14 Sep</t>
        </is>
      </c>
      <c r="G345" s="26">
        <f>IF(OR(A345="",B345="",D345=""),0,IF(OR(C345="Received",C345="Returned",C345="Adjust"),D345,IF(C345="Sold",-D345,0)))</f>
        <v/>
      </c>
      <c r="H345" s="16">
        <f>IF(AND(A345="",B345="",D345=""),"",IF(OR(A345="",B345="",C345="",D345=""),"Fill date, SKU, type and qty",IF(ISNA(MATCH(B345,ItemSku,0)),"SKU not on Items",IF(AND(D345&lt;0,C345&lt;&gt;"Adjust"),"Use a positive qty",""))))</f>
        <v/>
      </c>
    </row>
    <row r="346">
      <c r="A346" s="6" t="n">
        <v>46279</v>
      </c>
      <c r="B346" s="22" t="inlineStr">
        <is>
          <t>CNDL-PIN</t>
        </is>
      </c>
      <c r="C346" s="22" t="inlineStr">
        <is>
          <t>Sold</t>
        </is>
      </c>
      <c r="D346" s="29" t="n">
        <v>2</v>
      </c>
      <c r="E346" s="22" t="n"/>
      <c r="F346" s="22" t="inlineStr">
        <is>
          <t>Twice-weekly total from shop report</t>
        </is>
      </c>
      <c r="G346" s="26">
        <f>IF(OR(A346="",B346="",D346=""),0,IF(OR(C346="Received",C346="Returned",C346="Adjust"),D346,IF(C346="Sold",-D346,0)))</f>
        <v/>
      </c>
      <c r="H346" s="16">
        <f>IF(AND(A346="",B346="",D346=""),"",IF(OR(A346="",B346="",C346="",D346=""),"Fill date, SKU, type and qty",IF(ISNA(MATCH(B346,ItemSku,0)),"SKU not on Items",IF(AND(D346&lt;0,C346&lt;&gt;"Adjust"),"Use a positive qty",""))))</f>
        <v/>
      </c>
    </row>
    <row r="347">
      <c r="A347" s="6" t="n">
        <v>46279</v>
      </c>
      <c r="B347" s="22" t="inlineStr">
        <is>
          <t>CNDL-SEA</t>
        </is>
      </c>
      <c r="C347" s="22" t="inlineStr">
        <is>
          <t>Received</t>
        </is>
      </c>
      <c r="D347" s="29" t="n">
        <v>24</v>
      </c>
      <c r="E347" s="22" t="inlineStr">
        <is>
          <t>PO-2625</t>
        </is>
      </c>
      <c r="F347" s="22" t="inlineStr"/>
      <c r="G347" s="26">
        <f>IF(OR(A347="",B347="",D347=""),0,IF(OR(C347="Received",C347="Returned",C347="Adjust"),D347,IF(C347="Sold",-D347,0)))</f>
        <v/>
      </c>
      <c r="H347" s="16">
        <f>IF(AND(A347="",B347="",D347=""),"",IF(OR(A347="",B347="",C347="",D347=""),"Fill date, SKU, type and qty",IF(ISNA(MATCH(B347,ItemSku,0)),"SKU not on Items",IF(AND(D347&lt;0,C347&lt;&gt;"Adjust"),"Use a positive qty",""))))</f>
        <v/>
      </c>
    </row>
    <row r="348">
      <c r="A348" s="6" t="n">
        <v>46279</v>
      </c>
      <c r="B348" s="22" t="inlineStr">
        <is>
          <t>CNDL-SEA</t>
        </is>
      </c>
      <c r="C348" s="22" t="inlineStr">
        <is>
          <t>Sold</t>
        </is>
      </c>
      <c r="D348" s="29" t="n">
        <v>7</v>
      </c>
      <c r="E348" s="22" t="n"/>
      <c r="F348" s="22" t="inlineStr">
        <is>
          <t>Twice-weekly total from shop report</t>
        </is>
      </c>
      <c r="G348" s="26">
        <f>IF(OR(A348="",B348="",D348=""),0,IF(OR(C348="Received",C348="Returned",C348="Adjust"),D348,IF(C348="Sold",-D348,0)))</f>
        <v/>
      </c>
      <c r="H348" s="16">
        <f>IF(AND(A348="",B348="",D348=""),"",IF(OR(A348="",B348="",C348="",D348=""),"Fill date, SKU, type and qty",IF(ISNA(MATCH(B348,ItemSku,0)),"SKU not on Items",IF(AND(D348&lt;0,C348&lt;&gt;"Adjust"),"Use a positive qty",""))))</f>
        <v/>
      </c>
    </row>
    <row r="349">
      <c r="A349" s="6" t="n">
        <v>46279</v>
      </c>
      <c r="B349" s="22" t="inlineStr">
        <is>
          <t>CNDL-SEA</t>
        </is>
      </c>
      <c r="C349" s="22" t="inlineStr">
        <is>
          <t>Sold</t>
        </is>
      </c>
      <c r="D349" s="29" t="n">
        <v>2</v>
      </c>
      <c r="E349" s="22" t="n"/>
      <c r="F349" s="22" t="inlineStr">
        <is>
          <t>Total to 14 Sep</t>
        </is>
      </c>
      <c r="G349" s="26">
        <f>IF(OR(A349="",B349="",D349=""),0,IF(OR(C349="Received",C349="Returned",C349="Adjust"),D349,IF(C349="Sold",-D349,0)))</f>
        <v/>
      </c>
      <c r="H349" s="16">
        <f>IF(AND(A349="",B349="",D349=""),"",IF(OR(A349="",B349="",C349="",D349=""),"Fill date, SKU, type and qty",IF(ISNA(MATCH(B349,ItemSku,0)),"SKU not on Items",IF(AND(D349&lt;0,C349&lt;&gt;"Adjust"),"Use a positive qty",""))))</f>
        <v/>
      </c>
    </row>
    <row r="350">
      <c r="A350" s="6" t="n">
        <v>46279</v>
      </c>
      <c r="B350" s="22" t="inlineStr">
        <is>
          <t>CNDL-TRV</t>
        </is>
      </c>
      <c r="C350" s="22" t="inlineStr">
        <is>
          <t>Sold</t>
        </is>
      </c>
      <c r="D350" s="29" t="n">
        <v>12</v>
      </c>
      <c r="E350" s="22" t="n"/>
      <c r="F350" s="22" t="inlineStr">
        <is>
          <t>Twice-weekly total from shop report</t>
        </is>
      </c>
      <c r="G350" s="26">
        <f>IF(OR(A350="",B350="",D350=""),0,IF(OR(C350="Received",C350="Returned",C350="Adjust"),D350,IF(C350="Sold",-D350,0)))</f>
        <v/>
      </c>
      <c r="H350" s="16">
        <f>IF(AND(A350="",B350="",D350=""),"",IF(OR(A350="",B350="",C350="",D350=""),"Fill date, SKU, type and qty",IF(ISNA(MATCH(B350,ItemSku,0)),"SKU not on Items",IF(AND(D350&lt;0,C350&lt;&gt;"Adjust"),"Use a positive qty",""))))</f>
        <v/>
      </c>
    </row>
    <row r="351">
      <c r="A351" s="6" t="n">
        <v>46279</v>
      </c>
      <c r="B351" s="22" t="inlineStr">
        <is>
          <t>CNDL-TRV</t>
        </is>
      </c>
      <c r="C351" s="22" t="inlineStr">
        <is>
          <t>Sold</t>
        </is>
      </c>
      <c r="D351" s="29" t="n">
        <v>3</v>
      </c>
      <c r="E351" s="22" t="n"/>
      <c r="F351" s="22" t="inlineStr">
        <is>
          <t>Total to 14 Sep</t>
        </is>
      </c>
      <c r="G351" s="26">
        <f>IF(OR(A351="",B351="",D351=""),0,IF(OR(C351="Received",C351="Returned",C351="Adjust"),D351,IF(C351="Sold",-D351,0)))</f>
        <v/>
      </c>
      <c r="H351" s="16">
        <f>IF(AND(A351="",B351="",D351=""),"",IF(OR(A351="",B351="",C351="",D351=""),"Fill date, SKU, type and qty",IF(ISNA(MATCH(B351,ItemSku,0)),"SKU not on Items",IF(AND(D351&lt;0,C351&lt;&gt;"Adjust"),"Use a positive qty",""))))</f>
        <v/>
      </c>
    </row>
    <row r="352">
      <c r="A352" s="6" t="n">
        <v>46279</v>
      </c>
      <c r="B352" s="22" t="inlineStr">
        <is>
          <t>JAR-200</t>
        </is>
      </c>
      <c r="C352" s="22" t="inlineStr">
        <is>
          <t>Sold</t>
        </is>
      </c>
      <c r="D352" s="29" t="n">
        <v>13</v>
      </c>
      <c r="E352" s="22" t="n"/>
      <c r="F352" s="22" t="inlineStr">
        <is>
          <t>Twice-weekly total from shop report</t>
        </is>
      </c>
      <c r="G352" s="26">
        <f>IF(OR(A352="",B352="",D352=""),0,IF(OR(C352="Received",C352="Returned",C352="Adjust"),D352,IF(C352="Sold",-D352,0)))</f>
        <v/>
      </c>
      <c r="H352" s="16">
        <f>IF(AND(A352="",B352="",D352=""),"",IF(OR(A352="",B352="",C352="",D352=""),"Fill date, SKU, type and qty",IF(ISNA(MATCH(B352,ItemSku,0)),"SKU not on Items",IF(AND(D352&lt;0,C352&lt;&gt;"Adjust"),"Use a positive qty",""))))</f>
        <v/>
      </c>
    </row>
    <row r="353">
      <c r="A353" s="6" t="n">
        <v>46279</v>
      </c>
      <c r="B353" s="22" t="inlineStr">
        <is>
          <t>JAR-200</t>
        </is>
      </c>
      <c r="C353" s="22" t="inlineStr">
        <is>
          <t>Sold</t>
        </is>
      </c>
      <c r="D353" s="29" t="n">
        <v>1</v>
      </c>
      <c r="E353" s="22" t="n"/>
      <c r="F353" s="22" t="inlineStr">
        <is>
          <t>Total to 14 Sep</t>
        </is>
      </c>
      <c r="G353" s="26">
        <f>IF(OR(A353="",B353="",D353=""),0,IF(OR(C353="Received",C353="Returned",C353="Adjust"),D353,IF(C353="Sold",-D353,0)))</f>
        <v/>
      </c>
      <c r="H353" s="16">
        <f>IF(AND(A353="",B353="",D353=""),"",IF(OR(A353="",B353="",C353="",D353=""),"Fill date, SKU, type and qty",IF(ISNA(MATCH(B353,ItemSku,0)),"SKU not on Items",IF(AND(D353&lt;0,C353&lt;&gt;"Adjust"),"Use a positive qty",""))))</f>
        <v/>
      </c>
    </row>
    <row r="354">
      <c r="A354" s="6" t="n">
        <v>46279</v>
      </c>
      <c r="B354" s="22" t="inlineStr">
        <is>
          <t>MAIL-SM</t>
        </is>
      </c>
      <c r="C354" s="22" t="inlineStr">
        <is>
          <t>Sold</t>
        </is>
      </c>
      <c r="D354" s="29" t="n">
        <v>16</v>
      </c>
      <c r="E354" s="22" t="n"/>
      <c r="F354" s="22" t="inlineStr">
        <is>
          <t>Twice-weekly total from shop report</t>
        </is>
      </c>
      <c r="G354" s="26">
        <f>IF(OR(A354="",B354="",D354=""),0,IF(OR(C354="Received",C354="Returned",C354="Adjust"),D354,IF(C354="Sold",-D354,0)))</f>
        <v/>
      </c>
      <c r="H354" s="16">
        <f>IF(AND(A354="",B354="",D354=""),"",IF(OR(A354="",B354="",C354="",D354=""),"Fill date, SKU, type and qty",IF(ISNA(MATCH(B354,ItemSku,0)),"SKU not on Items",IF(AND(D354&lt;0,C354&lt;&gt;"Adjust"),"Use a positive qty",""))))</f>
        <v/>
      </c>
    </row>
    <row r="355">
      <c r="A355" s="6" t="n">
        <v>46279</v>
      </c>
      <c r="B355" s="22" t="inlineStr">
        <is>
          <t>MAIL-SM</t>
        </is>
      </c>
      <c r="C355" s="22" t="inlineStr">
        <is>
          <t>Sold</t>
        </is>
      </c>
      <c r="D355" s="29" t="n">
        <v>4</v>
      </c>
      <c r="E355" s="22" t="n"/>
      <c r="F355" s="22" t="inlineStr">
        <is>
          <t>Total to 14 Sep</t>
        </is>
      </c>
      <c r="G355" s="26">
        <f>IF(OR(A355="",B355="",D355=""),0,IF(OR(C355="Received",C355="Returned",C355="Adjust"),D355,IF(C355="Sold",-D355,0)))</f>
        <v/>
      </c>
      <c r="H355" s="16">
        <f>IF(AND(A355="",B355="",D355=""),"",IF(OR(A355="",B355="",C355="",D355=""),"Fill date, SKU, type and qty",IF(ISNA(MATCH(B355,ItemSku,0)),"SKU not on Items",IF(AND(D355&lt;0,C355&lt;&gt;"Adjust"),"Use a positive qty",""))))</f>
        <v/>
      </c>
    </row>
    <row r="356">
      <c r="A356" s="6" t="n">
        <v>46279</v>
      </c>
      <c r="B356" s="22" t="inlineStr">
        <is>
          <t>SET-TRIO</t>
        </is>
      </c>
      <c r="C356" s="22" t="inlineStr">
        <is>
          <t>Sold</t>
        </is>
      </c>
      <c r="D356" s="29" t="n">
        <v>8</v>
      </c>
      <c r="E356" s="22" t="n"/>
      <c r="F356" s="22" t="inlineStr">
        <is>
          <t>Twice-weekly total from shop report</t>
        </is>
      </c>
      <c r="G356" s="26">
        <f>IF(OR(A356="",B356="",D356=""),0,IF(OR(C356="Received",C356="Returned",C356="Adjust"),D356,IF(C356="Sold",-D356,0)))</f>
        <v/>
      </c>
      <c r="H356" s="16">
        <f>IF(AND(A356="",B356="",D356=""),"",IF(OR(A356="",B356="",C356="",D356=""),"Fill date, SKU, type and qty",IF(ISNA(MATCH(B356,ItemSku,0)),"SKU not on Items",IF(AND(D356&lt;0,C356&lt;&gt;"Adjust"),"Use a positive qty",""))))</f>
        <v/>
      </c>
    </row>
    <row r="357">
      <c r="A357" s="6" t="n">
        <v>46279</v>
      </c>
      <c r="B357" s="22" t="inlineStr">
        <is>
          <t>SOAP-CHR</t>
        </is>
      </c>
      <c r="C357" s="22" t="inlineStr">
        <is>
          <t>Sold</t>
        </is>
      </c>
      <c r="D357" s="29" t="n">
        <v>3</v>
      </c>
      <c r="E357" s="22" t="n"/>
      <c r="F357" s="22" t="inlineStr">
        <is>
          <t>Twice-weekly total from shop report</t>
        </is>
      </c>
      <c r="G357" s="26">
        <f>IF(OR(A357="",B357="",D357=""),0,IF(OR(C357="Received",C357="Returned",C357="Adjust"),D357,IF(C357="Sold",-D357,0)))</f>
        <v/>
      </c>
      <c r="H357" s="16">
        <f>IF(AND(A357="",B357="",D357=""),"",IF(OR(A357="",B357="",C357="",D357=""),"Fill date, SKU, type and qty",IF(ISNA(MATCH(B357,ItemSku,0)),"SKU not on Items",IF(AND(D357&lt;0,C357&lt;&gt;"Adjust"),"Use a positive qty",""))))</f>
        <v/>
      </c>
    </row>
    <row r="358">
      <c r="A358" s="6" t="n">
        <v>46279</v>
      </c>
      <c r="B358" s="22" t="inlineStr">
        <is>
          <t>SOAP-CHR</t>
        </is>
      </c>
      <c r="C358" s="22" t="inlineStr">
        <is>
          <t>Sold</t>
        </is>
      </c>
      <c r="D358" s="29" t="n">
        <v>1</v>
      </c>
      <c r="E358" s="22" t="n"/>
      <c r="F358" s="22" t="inlineStr">
        <is>
          <t>Total to 14 Sep</t>
        </is>
      </c>
      <c r="G358" s="26">
        <f>IF(OR(A358="",B358="",D358=""),0,IF(OR(C358="Received",C358="Returned",C358="Adjust"),D358,IF(C358="Sold",-D358,0)))</f>
        <v/>
      </c>
      <c r="H358" s="16">
        <f>IF(AND(A358="",B358="",D358=""),"",IF(OR(A358="",B358="",C358="",D358=""),"Fill date, SKU, type and qty",IF(ISNA(MATCH(B358,ItemSku,0)),"SKU not on Items",IF(AND(D358&lt;0,C358&lt;&gt;"Adjust"),"Use a positive qty",""))))</f>
        <v/>
      </c>
    </row>
    <row r="359">
      <c r="A359" s="6" t="n">
        <v>46279</v>
      </c>
      <c r="B359" s="22" t="inlineStr">
        <is>
          <t>SOAP-CIT</t>
        </is>
      </c>
      <c r="C359" s="22" t="inlineStr">
        <is>
          <t>Sold</t>
        </is>
      </c>
      <c r="D359" s="29" t="n">
        <v>10</v>
      </c>
      <c r="E359" s="22" t="n"/>
      <c r="F359" s="22" t="inlineStr">
        <is>
          <t>Twice-weekly total from shop report</t>
        </is>
      </c>
      <c r="G359" s="26">
        <f>IF(OR(A359="",B359="",D359=""),0,IF(OR(C359="Received",C359="Returned",C359="Adjust"),D359,IF(C359="Sold",-D359,0)))</f>
        <v/>
      </c>
      <c r="H359" s="16">
        <f>IF(AND(A359="",B359="",D359=""),"",IF(OR(A359="",B359="",C359="",D359=""),"Fill date, SKU, type and qty",IF(ISNA(MATCH(B359,ItemSku,0)),"SKU not on Items",IF(AND(D359&lt;0,C359&lt;&gt;"Adjust"),"Use a positive qty",""))))</f>
        <v/>
      </c>
    </row>
    <row r="360">
      <c r="A360" s="6" t="n">
        <v>46279</v>
      </c>
      <c r="B360" s="22" t="inlineStr">
        <is>
          <t>SOAP-CIT</t>
        </is>
      </c>
      <c r="C360" s="22" t="inlineStr">
        <is>
          <t>Sold</t>
        </is>
      </c>
      <c r="D360" s="29" t="n">
        <v>3</v>
      </c>
      <c r="E360" s="22" t="n"/>
      <c r="F360" s="22" t="inlineStr">
        <is>
          <t>Total to 14 Sep</t>
        </is>
      </c>
      <c r="G360" s="26">
        <f>IF(OR(A360="",B360="",D360=""),0,IF(OR(C360="Received",C360="Returned",C360="Adjust"),D360,IF(C360="Sold",-D360,0)))</f>
        <v/>
      </c>
      <c r="H360" s="16">
        <f>IF(AND(A360="",B360="",D360=""),"",IF(OR(A360="",B360="",C360="",D360=""),"Fill date, SKU, type and qty",IF(ISNA(MATCH(B360,ItemSku,0)),"SKU not on Items",IF(AND(D360&lt;0,C360&lt;&gt;"Adjust"),"Use a positive qty",""))))</f>
        <v/>
      </c>
    </row>
    <row r="361">
      <c r="A361" s="6" t="n">
        <v>46279</v>
      </c>
      <c r="B361" s="22" t="inlineStr">
        <is>
          <t>SOAP-LAV</t>
        </is>
      </c>
      <c r="C361" s="22" t="inlineStr">
        <is>
          <t>Sold</t>
        </is>
      </c>
      <c r="D361" s="29" t="n">
        <v>15</v>
      </c>
      <c r="E361" s="22" t="n"/>
      <c r="F361" s="22" t="inlineStr">
        <is>
          <t>Twice-weekly total from shop report</t>
        </is>
      </c>
      <c r="G361" s="26">
        <f>IF(OR(A361="",B361="",D361=""),0,IF(OR(C361="Received",C361="Returned",C361="Adjust"),D361,IF(C361="Sold",-D361,0)))</f>
        <v/>
      </c>
      <c r="H361" s="16">
        <f>IF(AND(A361="",B361="",D361=""),"",IF(OR(A361="",B361="",C361="",D361=""),"Fill date, SKU, type and qty",IF(ISNA(MATCH(B361,ItemSku,0)),"SKU not on Items",IF(AND(D361&lt;0,C361&lt;&gt;"Adjust"),"Use a positive qty",""))))</f>
        <v/>
      </c>
    </row>
    <row r="362">
      <c r="A362" s="6" t="n">
        <v>46279</v>
      </c>
      <c r="B362" s="22" t="inlineStr">
        <is>
          <t>SOAP-LAV</t>
        </is>
      </c>
      <c r="C362" s="22" t="inlineStr">
        <is>
          <t>Sold</t>
        </is>
      </c>
      <c r="D362" s="29" t="n">
        <v>4</v>
      </c>
      <c r="E362" s="22" t="n"/>
      <c r="F362" s="22" t="inlineStr">
        <is>
          <t>Total to 14 Sep</t>
        </is>
      </c>
      <c r="G362" s="26">
        <f>IF(OR(A362="",B362="",D362=""),0,IF(OR(C362="Received",C362="Returned",C362="Adjust"),D362,IF(C362="Sold",-D362,0)))</f>
        <v/>
      </c>
      <c r="H362" s="16">
        <f>IF(AND(A362="",B362="",D362=""),"",IF(OR(A362="",B362="",C362="",D362=""),"Fill date, SKU, type and qty",IF(ISNA(MATCH(B362,ItemSku,0)),"SKU not on Items",IF(AND(D362&lt;0,C362&lt;&gt;"Adjust"),"Use a positive qty",""))))</f>
        <v/>
      </c>
    </row>
    <row r="363">
      <c r="A363" s="6" t="n">
        <v>46279</v>
      </c>
      <c r="B363" s="22" t="inlineStr">
        <is>
          <t>SOAP-OAT</t>
        </is>
      </c>
      <c r="C363" s="22" t="inlineStr">
        <is>
          <t>Sold</t>
        </is>
      </c>
      <c r="D363" s="29" t="n">
        <v>15</v>
      </c>
      <c r="E363" s="22" t="n"/>
      <c r="F363" s="22" t="inlineStr">
        <is>
          <t>Twice-weekly total from shop report</t>
        </is>
      </c>
      <c r="G363" s="26">
        <f>IF(OR(A363="",B363="",D363=""),0,IF(OR(C363="Received",C363="Returned",C363="Adjust"),D363,IF(C363="Sold",-D363,0)))</f>
        <v/>
      </c>
      <c r="H363" s="16">
        <f>IF(AND(A363="",B363="",D363=""),"",IF(OR(A363="",B363="",C363="",D363=""),"Fill date, SKU, type and qty",IF(ISNA(MATCH(B363,ItemSku,0)),"SKU not on Items",IF(AND(D363&lt;0,C363&lt;&gt;"Adjust"),"Use a positive qty",""))))</f>
        <v/>
      </c>
    </row>
    <row r="364">
      <c r="A364" s="6" t="n">
        <v>46279</v>
      </c>
      <c r="B364" s="22" t="inlineStr">
        <is>
          <t>SOAP-OAT</t>
        </is>
      </c>
      <c r="C364" s="22" t="inlineStr">
        <is>
          <t>Sold</t>
        </is>
      </c>
      <c r="D364" s="29" t="n">
        <v>2</v>
      </c>
      <c r="E364" s="22" t="n"/>
      <c r="F364" s="22" t="inlineStr">
        <is>
          <t>Total to 14 Sep</t>
        </is>
      </c>
      <c r="G364" s="26">
        <f>IF(OR(A364="",B364="",D364=""),0,IF(OR(C364="Received",C364="Returned",C364="Adjust"),D364,IF(C364="Sold",-D364,0)))</f>
        <v/>
      </c>
      <c r="H364" s="16">
        <f>IF(AND(A364="",B364="",D364=""),"",IF(OR(A364="",B364="",C364="",D364=""),"Fill date, SKU, type and qty",IF(ISNA(MATCH(B364,ItemSku,0)),"SKU not on Items",IF(AND(D364&lt;0,C364&lt;&gt;"Adjust"),"Use a positive qty",""))))</f>
        <v/>
      </c>
    </row>
    <row r="365">
      <c r="A365" s="6" t="n">
        <v>46279</v>
      </c>
      <c r="B365" s="22" t="inlineStr">
        <is>
          <t>TIN-TRV</t>
        </is>
      </c>
      <c r="C365" s="22" t="inlineStr">
        <is>
          <t>Sold</t>
        </is>
      </c>
      <c r="D365" s="29" t="n">
        <v>9</v>
      </c>
      <c r="E365" s="22" t="n"/>
      <c r="F365" s="22" t="inlineStr">
        <is>
          <t>Twice-weekly total from shop report</t>
        </is>
      </c>
      <c r="G365" s="26">
        <f>IF(OR(A365="",B365="",D365=""),0,IF(OR(C365="Received",C365="Returned",C365="Adjust"),D365,IF(C365="Sold",-D365,0)))</f>
        <v/>
      </c>
      <c r="H365" s="16">
        <f>IF(AND(A365="",B365="",D365=""),"",IF(OR(A365="",B365="",C365="",D365=""),"Fill date, SKU, type and qty",IF(ISNA(MATCH(B365,ItemSku,0)),"SKU not on Items",IF(AND(D365&lt;0,C365&lt;&gt;"Adjust"),"Use a positive qty",""))))</f>
        <v/>
      </c>
    </row>
    <row r="366">
      <c r="A366" s="6" t="n">
        <v>46279</v>
      </c>
      <c r="B366" s="22" t="inlineStr">
        <is>
          <t>TIN-TRV</t>
        </is>
      </c>
      <c r="C366" s="22" t="inlineStr">
        <is>
          <t>Sold</t>
        </is>
      </c>
      <c r="D366" s="29" t="n">
        <v>4</v>
      </c>
      <c r="E366" s="22" t="n"/>
      <c r="F366" s="22" t="inlineStr">
        <is>
          <t>Total to 14 Sep</t>
        </is>
      </c>
      <c r="G366" s="26">
        <f>IF(OR(A366="",B366="",D366=""),0,IF(OR(C366="Received",C366="Returned",C366="Adjust"),D366,IF(C366="Sold",-D366,0)))</f>
        <v/>
      </c>
      <c r="H366" s="16">
        <f>IF(AND(A366="",B366="",D366=""),"",IF(OR(A366="",B366="",C366="",D366=""),"Fill date, SKU, type and qty",IF(ISNA(MATCH(B366,ItemSku,0)),"SKU not on Items",IF(AND(D366&lt;0,C366&lt;&gt;"Adjust"),"Use a positive qty",""))))</f>
        <v/>
      </c>
    </row>
    <row r="367">
      <c r="A367" s="6" t="n">
        <v>46280</v>
      </c>
      <c r="B367" s="22" t="inlineStr">
        <is>
          <t>BALM-LIP</t>
        </is>
      </c>
      <c r="C367" s="22" t="inlineStr">
        <is>
          <t>Count</t>
        </is>
      </c>
      <c r="D367" s="29" t="n">
        <v>82</v>
      </c>
      <c r="E367" s="22" t="n"/>
      <c r="F367" s="22" t="inlineStr">
        <is>
          <t>Mid-September recount</t>
        </is>
      </c>
      <c r="G367" s="26">
        <f>IF(OR(A367="",B367="",D367=""),0,IF(OR(C367="Received",C367="Returned",C367="Adjust"),D367,IF(C367="Sold",-D367,0)))</f>
        <v/>
      </c>
      <c r="H367" s="16">
        <f>IF(AND(A367="",B367="",D367=""),"",IF(OR(A367="",B367="",C367="",D367=""),"Fill date, SKU, type and qty",IF(ISNA(MATCH(B367,ItemSku,0)),"SKU not on Items",IF(AND(D367&lt;0,C367&lt;&gt;"Adjust"),"Use a positive qty",""))))</f>
        <v/>
      </c>
    </row>
    <row r="368">
      <c r="A368" s="6" t="n">
        <v>46280</v>
      </c>
      <c r="B368" s="22" t="inlineStr">
        <is>
          <t>BOX-GIFT</t>
        </is>
      </c>
      <c r="C368" s="22" t="inlineStr">
        <is>
          <t>Count</t>
        </is>
      </c>
      <c r="D368" s="29" t="n">
        <v>27</v>
      </c>
      <c r="E368" s="22" t="n"/>
      <c r="F368" s="22" t="inlineStr">
        <is>
          <t>Mid-September recount</t>
        </is>
      </c>
      <c r="G368" s="26">
        <f>IF(OR(A368="",B368="",D368=""),0,IF(OR(C368="Received",C368="Returned",C368="Adjust"),D368,IF(C368="Sold",-D368,0)))</f>
        <v/>
      </c>
      <c r="H368" s="16">
        <f>IF(AND(A368="",B368="",D368=""),"",IF(OR(A368="",B368="",C368="",D368=""),"Fill date, SKU, type and qty",IF(ISNA(MATCH(B368,ItemSku,0)),"SKU not on Items",IF(AND(D368&lt;0,C368&lt;&gt;"Adjust"),"Use a positive qty",""))))</f>
        <v/>
      </c>
    </row>
    <row r="369">
      <c r="A369" s="6" t="n">
        <v>46280</v>
      </c>
      <c r="B369" s="22" t="inlineStr">
        <is>
          <t>CARD-THX</t>
        </is>
      </c>
      <c r="C369" s="22" t="inlineStr">
        <is>
          <t>Count</t>
        </is>
      </c>
      <c r="D369" s="29" t="n">
        <v>1</v>
      </c>
      <c r="E369" s="22" t="n"/>
      <c r="F369" s="22" t="inlineStr">
        <is>
          <t>Mid-September recount</t>
        </is>
      </c>
      <c r="G369" s="26">
        <f>IF(OR(A369="",B369="",D369=""),0,IF(OR(C369="Received",C369="Returned",C369="Adjust"),D369,IF(C369="Sold",-D369,0)))</f>
        <v/>
      </c>
      <c r="H369" s="16">
        <f>IF(AND(A369="",B369="",D369=""),"",IF(OR(A369="",B369="",C369="",D369=""),"Fill date, SKU, type and qty",IF(ISNA(MATCH(B369,ItemSku,0)),"SKU not on Items",IF(AND(D369&lt;0,C369&lt;&gt;"Adjust"),"Use a positive qty",""))))</f>
        <v/>
      </c>
    </row>
    <row r="370">
      <c r="A370" s="6" t="n">
        <v>46280</v>
      </c>
      <c r="B370" s="22" t="inlineStr">
        <is>
          <t>CNDL-FIG</t>
        </is>
      </c>
      <c r="C370" s="22" t="inlineStr">
        <is>
          <t>Count</t>
        </is>
      </c>
      <c r="D370" s="29" t="n">
        <v>14</v>
      </c>
      <c r="E370" s="22" t="n"/>
      <c r="F370" s="22" t="inlineStr">
        <is>
          <t>Mid-September recount</t>
        </is>
      </c>
      <c r="G370" s="26">
        <f>IF(OR(A370="",B370="",D370=""),0,IF(OR(C370="Received",C370="Returned",C370="Adjust"),D370,IF(C370="Sold",-D370,0)))</f>
        <v/>
      </c>
      <c r="H370" s="16">
        <f>IF(AND(A370="",B370="",D370=""),"",IF(OR(A370="",B370="",C370="",D370=""),"Fill date, SKU, type and qty",IF(ISNA(MATCH(B370,ItemSku,0)),"SKU not on Items",IF(AND(D370&lt;0,C370&lt;&gt;"Adjust"),"Use a positive qty",""))))</f>
        <v/>
      </c>
    </row>
    <row r="371">
      <c r="A371" s="6" t="n">
        <v>46280</v>
      </c>
      <c r="B371" s="22" t="inlineStr">
        <is>
          <t>CNDL-PIN</t>
        </is>
      </c>
      <c r="C371" s="22" t="inlineStr">
        <is>
          <t>Count</t>
        </is>
      </c>
      <c r="D371" s="29" t="n">
        <v>230</v>
      </c>
      <c r="E371" s="22" t="n"/>
      <c r="F371" s="22" t="inlineStr">
        <is>
          <t>Mid-September recount</t>
        </is>
      </c>
      <c r="G371" s="26">
        <f>IF(OR(A371="",B371="",D371=""),0,IF(OR(C371="Received",C371="Returned",C371="Adjust"),D371,IF(C371="Sold",-D371,0)))</f>
        <v/>
      </c>
      <c r="H371" s="16">
        <f>IF(AND(A371="",B371="",D371=""),"",IF(OR(A371="",B371="",C371="",D371=""),"Fill date, SKU, type and qty",IF(ISNA(MATCH(B371,ItemSku,0)),"SKU not on Items",IF(AND(D371&lt;0,C371&lt;&gt;"Adjust"),"Use a positive qty",""))))</f>
        <v/>
      </c>
    </row>
    <row r="372">
      <c r="A372" s="6" t="n">
        <v>46280</v>
      </c>
      <c r="B372" s="22" t="inlineStr">
        <is>
          <t>CNDL-SEA</t>
        </is>
      </c>
      <c r="C372" s="22" t="inlineStr">
        <is>
          <t>Count</t>
        </is>
      </c>
      <c r="D372" s="29" t="n">
        <v>30</v>
      </c>
      <c r="E372" s="22" t="n"/>
      <c r="F372" s="22" t="inlineStr">
        <is>
          <t>Mid-September recount</t>
        </is>
      </c>
      <c r="G372" s="26">
        <f>IF(OR(A372="",B372="",D372=""),0,IF(OR(C372="Received",C372="Returned",C372="Adjust"),D372,IF(C372="Sold",-D372,0)))</f>
        <v/>
      </c>
      <c r="H372" s="16">
        <f>IF(AND(A372="",B372="",D372=""),"",IF(OR(A372="",B372="",C372="",D372=""),"Fill date, SKU, type and qty",IF(ISNA(MATCH(B372,ItemSku,0)),"SKU not on Items",IF(AND(D372&lt;0,C372&lt;&gt;"Adjust"),"Use a positive qty",""))))</f>
        <v/>
      </c>
    </row>
    <row r="373">
      <c r="A373" s="6" t="n">
        <v>46280</v>
      </c>
      <c r="B373" s="22" t="inlineStr">
        <is>
          <t>CNDL-TRV</t>
        </is>
      </c>
      <c r="C373" s="22" t="inlineStr">
        <is>
          <t>Count</t>
        </is>
      </c>
      <c r="D373" s="29" t="n">
        <v>25</v>
      </c>
      <c r="E373" s="22" t="n"/>
      <c r="F373" s="22" t="inlineStr">
        <is>
          <t>Mid-September recount</t>
        </is>
      </c>
      <c r="G373" s="26">
        <f>IF(OR(A373="",B373="",D373=""),0,IF(OR(C373="Received",C373="Returned",C373="Adjust"),D373,IF(C373="Sold",-D373,0)))</f>
        <v/>
      </c>
      <c r="H373" s="16">
        <f>IF(AND(A373="",B373="",D373=""),"",IF(OR(A373="",B373="",C373="",D373=""),"Fill date, SKU, type and qty",IF(ISNA(MATCH(B373,ItemSku,0)),"SKU not on Items",IF(AND(D373&lt;0,C373&lt;&gt;"Adjust"),"Use a positive qty",""))))</f>
        <v/>
      </c>
    </row>
    <row r="374">
      <c r="A374" s="6" t="n">
        <v>46280</v>
      </c>
      <c r="B374" s="22" t="inlineStr">
        <is>
          <t>JAR-200</t>
        </is>
      </c>
      <c r="C374" s="22" t="inlineStr">
        <is>
          <t>Count</t>
        </is>
      </c>
      <c r="D374" s="29" t="n">
        <v>122</v>
      </c>
      <c r="E374" s="22" t="n"/>
      <c r="F374" s="22" t="inlineStr">
        <is>
          <t>Mid-September recount</t>
        </is>
      </c>
      <c r="G374" s="26">
        <f>IF(OR(A374="",B374="",D374=""),0,IF(OR(C374="Received",C374="Returned",C374="Adjust"),D374,IF(C374="Sold",-D374,0)))</f>
        <v/>
      </c>
      <c r="H374" s="16">
        <f>IF(AND(A374="",B374="",D374=""),"",IF(OR(A374="",B374="",C374="",D374=""),"Fill date, SKU, type and qty",IF(ISNA(MATCH(B374,ItemSku,0)),"SKU not on Items",IF(AND(D374&lt;0,C374&lt;&gt;"Adjust"),"Use a positive qty",""))))</f>
        <v/>
      </c>
    </row>
    <row r="375">
      <c r="A375" s="6" t="n">
        <v>46280</v>
      </c>
      <c r="B375" s="22" t="inlineStr">
        <is>
          <t>LBL-SOAP</t>
        </is>
      </c>
      <c r="C375" s="22" t="inlineStr">
        <is>
          <t>Count</t>
        </is>
      </c>
      <c r="D375" s="29" t="n">
        <v>5</v>
      </c>
      <c r="E375" s="22" t="n"/>
      <c r="F375" s="22" t="inlineStr">
        <is>
          <t>Mid-September recount</t>
        </is>
      </c>
      <c r="G375" s="26">
        <f>IF(OR(A375="",B375="",D375=""),0,IF(OR(C375="Received",C375="Returned",C375="Adjust"),D375,IF(C375="Sold",-D375,0)))</f>
        <v/>
      </c>
      <c r="H375" s="16">
        <f>IF(AND(A375="",B375="",D375=""),"",IF(OR(A375="",B375="",C375="",D375=""),"Fill date, SKU, type and qty",IF(ISNA(MATCH(B375,ItemSku,0)),"SKU not on Items",IF(AND(D375&lt;0,C375&lt;&gt;"Adjust"),"Use a positive qty",""))))</f>
        <v/>
      </c>
    </row>
    <row r="376">
      <c r="A376" s="6" t="n">
        <v>46280</v>
      </c>
      <c r="B376" s="22" t="inlineStr">
        <is>
          <t>MAIL-SM</t>
        </is>
      </c>
      <c r="C376" s="22" t="inlineStr">
        <is>
          <t>Count</t>
        </is>
      </c>
      <c r="D376" s="29" t="n">
        <v>45</v>
      </c>
      <c r="E376" s="22" t="n"/>
      <c r="F376" s="22" t="inlineStr">
        <is>
          <t>Mid-September recount</t>
        </is>
      </c>
      <c r="G376" s="26">
        <f>IF(OR(A376="",B376="",D376=""),0,IF(OR(C376="Received",C376="Returned",C376="Adjust"),D376,IF(C376="Sold",-D376,0)))</f>
        <v/>
      </c>
      <c r="H376" s="16">
        <f>IF(AND(A376="",B376="",D376=""),"",IF(OR(A376="",B376="",C376="",D376=""),"Fill date, SKU, type and qty",IF(ISNA(MATCH(B376,ItemSku,0)),"SKU not on Items",IF(AND(D376&lt;0,C376&lt;&gt;"Adjust"),"Use a positive qty",""))))</f>
        <v/>
      </c>
    </row>
    <row r="377">
      <c r="A377" s="6" t="n">
        <v>46280</v>
      </c>
      <c r="B377" s="22" t="inlineStr">
        <is>
          <t>MELT-BOX</t>
        </is>
      </c>
      <c r="C377" s="22" t="inlineStr">
        <is>
          <t>Count</t>
        </is>
      </c>
      <c r="D377" s="29" t="n">
        <v>36</v>
      </c>
      <c r="E377" s="22" t="n"/>
      <c r="F377" s="22" t="inlineStr">
        <is>
          <t>Mid-September recount</t>
        </is>
      </c>
      <c r="G377" s="26">
        <f>IF(OR(A377="",B377="",D377=""),0,IF(OR(C377="Received",C377="Returned",C377="Adjust"),D377,IF(C377="Sold",-D377,0)))</f>
        <v/>
      </c>
      <c r="H377" s="16">
        <f>IF(AND(A377="",B377="",D377=""),"",IF(OR(A377="",B377="",C377="",D377=""),"Fill date, SKU, type and qty",IF(ISNA(MATCH(B377,ItemSku,0)),"SKU not on Items",IF(AND(D377&lt;0,C377&lt;&gt;"Adjust"),"Use a positive qty",""))))</f>
        <v/>
      </c>
    </row>
    <row r="378">
      <c r="A378" s="6" t="n">
        <v>46280</v>
      </c>
      <c r="B378" s="22" t="inlineStr">
        <is>
          <t>SET-TRIO</t>
        </is>
      </c>
      <c r="C378" s="22" t="inlineStr">
        <is>
          <t>Count</t>
        </is>
      </c>
      <c r="D378" s="29" t="n">
        <v>222</v>
      </c>
      <c r="E378" s="22" t="n"/>
      <c r="F378" s="22" t="inlineStr">
        <is>
          <t>Mid-September recount</t>
        </is>
      </c>
      <c r="G378" s="26">
        <f>IF(OR(A378="",B378="",D378=""),0,IF(OR(C378="Received",C378="Returned",C378="Adjust"),D378,IF(C378="Sold",-D378,0)))</f>
        <v/>
      </c>
      <c r="H378" s="16">
        <f>IF(AND(A378="",B378="",D378=""),"",IF(OR(A378="",B378="",C378="",D378=""),"Fill date, SKU, type and qty",IF(ISNA(MATCH(B378,ItemSku,0)),"SKU not on Items",IF(AND(D378&lt;0,C378&lt;&gt;"Adjust"),"Use a positive qty",""))))</f>
        <v/>
      </c>
    </row>
    <row r="379">
      <c r="A379" s="6" t="n">
        <v>46280</v>
      </c>
      <c r="B379" s="22" t="inlineStr">
        <is>
          <t>SOAP-CHR</t>
        </is>
      </c>
      <c r="C379" s="22" t="inlineStr">
        <is>
          <t>Count</t>
        </is>
      </c>
      <c r="D379" s="29" t="n">
        <v>16</v>
      </c>
      <c r="E379" s="22" t="n"/>
      <c r="F379" s="22" t="inlineStr">
        <is>
          <t>Mid-September recount</t>
        </is>
      </c>
      <c r="G379" s="26">
        <f>IF(OR(A379="",B379="",D379=""),0,IF(OR(C379="Received",C379="Returned",C379="Adjust"),D379,IF(C379="Sold",-D379,0)))</f>
        <v/>
      </c>
      <c r="H379" s="16">
        <f>IF(AND(A379="",B379="",D379=""),"",IF(OR(A379="",B379="",C379="",D379=""),"Fill date, SKU, type and qty",IF(ISNA(MATCH(B379,ItemSku,0)),"SKU not on Items",IF(AND(D379&lt;0,C379&lt;&gt;"Adjust"),"Use a positive qty",""))))</f>
        <v/>
      </c>
    </row>
    <row r="380">
      <c r="A380" s="6" t="n">
        <v>46280</v>
      </c>
      <c r="B380" s="22" t="inlineStr">
        <is>
          <t>SOAP-CIT</t>
        </is>
      </c>
      <c r="C380" s="22" t="inlineStr">
        <is>
          <t>Count</t>
        </is>
      </c>
      <c r="D380" s="29" t="n">
        <v>20</v>
      </c>
      <c r="E380" s="22" t="n"/>
      <c r="F380" s="22" t="inlineStr">
        <is>
          <t>Mid-September recount</t>
        </is>
      </c>
      <c r="G380" s="26">
        <f>IF(OR(A380="",B380="",D380=""),0,IF(OR(C380="Received",C380="Returned",C380="Adjust"),D380,IF(C380="Sold",-D380,0)))</f>
        <v/>
      </c>
      <c r="H380" s="16">
        <f>IF(AND(A380="",B380="",D380=""),"",IF(OR(A380="",B380="",C380="",D380=""),"Fill date, SKU, type and qty",IF(ISNA(MATCH(B380,ItemSku,0)),"SKU not on Items",IF(AND(D380&lt;0,C380&lt;&gt;"Adjust"),"Use a positive qty",""))))</f>
        <v/>
      </c>
    </row>
    <row r="381">
      <c r="A381" s="6" t="n">
        <v>46280</v>
      </c>
      <c r="B381" s="22" t="inlineStr">
        <is>
          <t>SOAP-LAV</t>
        </is>
      </c>
      <c r="C381" s="22" t="inlineStr">
        <is>
          <t>Count</t>
        </is>
      </c>
      <c r="D381" s="29" t="n">
        <v>25</v>
      </c>
      <c r="E381" s="22" t="n"/>
      <c r="F381" s="22" t="inlineStr">
        <is>
          <t>Mid-September recount</t>
        </is>
      </c>
      <c r="G381" s="26">
        <f>IF(OR(A381="",B381="",D381=""),0,IF(OR(C381="Received",C381="Returned",C381="Adjust"),D381,IF(C381="Sold",-D381,0)))</f>
        <v/>
      </c>
      <c r="H381" s="16">
        <f>IF(AND(A381="",B381="",D381=""),"",IF(OR(A381="",B381="",C381="",D381=""),"Fill date, SKU, type and qty",IF(ISNA(MATCH(B381,ItemSku,0)),"SKU not on Items",IF(AND(D381&lt;0,C381&lt;&gt;"Adjust"),"Use a positive qty",""))))</f>
        <v/>
      </c>
    </row>
    <row r="382">
      <c r="A382" s="6" t="n">
        <v>46280</v>
      </c>
      <c r="B382" s="22" t="inlineStr">
        <is>
          <t>SOAP-OAT</t>
        </is>
      </c>
      <c r="C382" s="22" t="inlineStr">
        <is>
          <t>Count</t>
        </is>
      </c>
      <c r="D382" s="29" t="n">
        <v>9</v>
      </c>
      <c r="E382" s="22" t="n"/>
      <c r="F382" s="22" t="inlineStr">
        <is>
          <t>Mid-September recount</t>
        </is>
      </c>
      <c r="G382" s="26">
        <f>IF(OR(A382="",B382="",D382=""),0,IF(OR(C382="Received",C382="Returned",C382="Adjust"),D382,IF(C382="Sold",-D382,0)))</f>
        <v/>
      </c>
      <c r="H382" s="16">
        <f>IF(AND(A382="",B382="",D382=""),"",IF(OR(A382="",B382="",C382="",D382=""),"Fill date, SKU, type and qty",IF(ISNA(MATCH(B382,ItemSku,0)),"SKU not on Items",IF(AND(D382&lt;0,C382&lt;&gt;"Adjust"),"Use a positive qty",""))))</f>
        <v/>
      </c>
    </row>
    <row r="383">
      <c r="A383" s="6" t="n">
        <v>46280</v>
      </c>
      <c r="B383" s="22" t="inlineStr">
        <is>
          <t>SOAP-ROS</t>
        </is>
      </c>
      <c r="C383" s="22" t="inlineStr">
        <is>
          <t>Count</t>
        </is>
      </c>
      <c r="D383" s="29" t="n">
        <v>12</v>
      </c>
      <c r="E383" s="22" t="n"/>
      <c r="F383" s="22" t="inlineStr">
        <is>
          <t>Mid-September recount</t>
        </is>
      </c>
      <c r="G383" s="26">
        <f>IF(OR(A383="",B383="",D383=""),0,IF(OR(C383="Received",C383="Returned",C383="Adjust"),D383,IF(C383="Sold",-D383,0)))</f>
        <v/>
      </c>
      <c r="H383" s="16">
        <f>IF(AND(A383="",B383="",D383=""),"",IF(OR(A383="",B383="",C383="",D383=""),"Fill date, SKU, type and qty",IF(ISNA(MATCH(B383,ItemSku,0)),"SKU not on Items",IF(AND(D383&lt;0,C383&lt;&gt;"Adjust"),"Use a positive qty",""))))</f>
        <v/>
      </c>
    </row>
    <row r="384">
      <c r="A384" s="6" t="n">
        <v>46280</v>
      </c>
      <c r="B384" s="22" t="inlineStr">
        <is>
          <t>TIN-TRV</t>
        </is>
      </c>
      <c r="C384" s="22" t="inlineStr">
        <is>
          <t>Count</t>
        </is>
      </c>
      <c r="D384" s="29" t="n">
        <v>217</v>
      </c>
      <c r="E384" s="22" t="n"/>
      <c r="F384" s="22" t="inlineStr">
        <is>
          <t>Mid-September recount</t>
        </is>
      </c>
      <c r="G384" s="26">
        <f>IF(OR(A384="",B384="",D384=""),0,IF(OR(C384="Received",C384="Returned",C384="Adjust"),D384,IF(C384="Sold",-D384,0)))</f>
        <v/>
      </c>
      <c r="H384" s="16">
        <f>IF(AND(A384="",B384="",D384=""),"",IF(OR(A384="",B384="",C384="",D384=""),"Fill date, SKU, type and qty",IF(ISNA(MATCH(B384,ItemSku,0)),"SKU not on Items",IF(AND(D384&lt;0,C384&lt;&gt;"Adjust"),"Use a positive qty",""))))</f>
        <v/>
      </c>
    </row>
    <row r="385">
      <c r="A385" s="6" t="n">
        <v>46282</v>
      </c>
      <c r="B385" s="22" t="inlineStr">
        <is>
          <t>BALM-LIP</t>
        </is>
      </c>
      <c r="C385" s="22" t="inlineStr">
        <is>
          <t>Sold</t>
        </is>
      </c>
      <c r="D385" s="29" t="n">
        <v>10</v>
      </c>
      <c r="E385" s="22" t="n"/>
      <c r="F385" s="22" t="inlineStr">
        <is>
          <t>Twice-weekly total from shop report</t>
        </is>
      </c>
      <c r="G385" s="26">
        <f>IF(OR(A385="",B385="",D385=""),0,IF(OR(C385="Received",C385="Returned",C385="Adjust"),D385,IF(C385="Sold",-D385,0)))</f>
        <v/>
      </c>
      <c r="H385" s="16">
        <f>IF(AND(A385="",B385="",D385=""),"",IF(OR(A385="",B385="",C385="",D385=""),"Fill date, SKU, type and qty",IF(ISNA(MATCH(B385,ItemSku,0)),"SKU not on Items",IF(AND(D385&lt;0,C385&lt;&gt;"Adjust"),"Use a positive qty",""))))</f>
        <v/>
      </c>
    </row>
    <row r="386">
      <c r="A386" s="6" t="n">
        <v>46282</v>
      </c>
      <c r="B386" s="22" t="inlineStr">
        <is>
          <t>BOX-GIFT</t>
        </is>
      </c>
      <c r="C386" s="22" t="inlineStr">
        <is>
          <t>Sold</t>
        </is>
      </c>
      <c r="D386" s="29" t="n">
        <v>1</v>
      </c>
      <c r="E386" s="22" t="n"/>
      <c r="F386" s="22" t="inlineStr">
        <is>
          <t>Twice-weekly total from shop report</t>
        </is>
      </c>
      <c r="G386" s="26">
        <f>IF(OR(A386="",B386="",D386=""),0,IF(OR(C386="Received",C386="Returned",C386="Adjust"),D386,IF(C386="Sold",-D386,0)))</f>
        <v/>
      </c>
      <c r="H386" s="16">
        <f>IF(AND(A386="",B386="",D386=""),"",IF(OR(A386="",B386="",C386="",D386=""),"Fill date, SKU, type and qty",IF(ISNA(MATCH(B386,ItemSku,0)),"SKU not on Items",IF(AND(D386&lt;0,C386&lt;&gt;"Adjust"),"Use a positive qty",""))))</f>
        <v/>
      </c>
    </row>
    <row r="387">
      <c r="A387" s="6" t="n">
        <v>46282</v>
      </c>
      <c r="B387" s="22" t="inlineStr">
        <is>
          <t>CNDL-FIG</t>
        </is>
      </c>
      <c r="C387" s="22" t="inlineStr">
        <is>
          <t>Sold</t>
        </is>
      </c>
      <c r="D387" s="29" t="n">
        <v>1</v>
      </c>
      <c r="E387" s="22" t="n"/>
      <c r="F387" s="22" t="inlineStr">
        <is>
          <t>Twice-weekly total from shop report</t>
        </is>
      </c>
      <c r="G387" s="26">
        <f>IF(OR(A387="",B387="",D387=""),0,IF(OR(C387="Received",C387="Returned",C387="Adjust"),D387,IF(C387="Sold",-D387,0)))</f>
        <v/>
      </c>
      <c r="H387" s="16">
        <f>IF(AND(A387="",B387="",D387=""),"",IF(OR(A387="",B387="",C387="",D387=""),"Fill date, SKU, type and qty",IF(ISNA(MATCH(B387,ItemSku,0)),"SKU not on Items",IF(AND(D387&lt;0,C387&lt;&gt;"Adjust"),"Use a positive qty",""))))</f>
        <v/>
      </c>
    </row>
    <row r="388">
      <c r="A388" s="6" t="n">
        <v>46282</v>
      </c>
      <c r="B388" s="22" t="inlineStr">
        <is>
          <t>CNDL-SEA</t>
        </is>
      </c>
      <c r="C388" s="22" t="inlineStr">
        <is>
          <t>Sold</t>
        </is>
      </c>
      <c r="D388" s="29" t="n">
        <v>4</v>
      </c>
      <c r="E388" s="22" t="n"/>
      <c r="F388" s="22" t="inlineStr">
        <is>
          <t>Twice-weekly total from shop report</t>
        </is>
      </c>
      <c r="G388" s="26">
        <f>IF(OR(A388="",B388="",D388=""),0,IF(OR(C388="Received",C388="Returned",C388="Adjust"),D388,IF(C388="Sold",-D388,0)))</f>
        <v/>
      </c>
      <c r="H388" s="16">
        <f>IF(AND(A388="",B388="",D388=""),"",IF(OR(A388="",B388="",C388="",D388=""),"Fill date, SKU, type and qty",IF(ISNA(MATCH(B388,ItemSku,0)),"SKU not on Items",IF(AND(D388&lt;0,C388&lt;&gt;"Adjust"),"Use a positive qty",""))))</f>
        <v/>
      </c>
    </row>
    <row r="389">
      <c r="A389" s="6" t="n">
        <v>46282</v>
      </c>
      <c r="B389" s="22" t="inlineStr">
        <is>
          <t>CNDL-TRV</t>
        </is>
      </c>
      <c r="C389" s="22" t="inlineStr">
        <is>
          <t>Sold</t>
        </is>
      </c>
      <c r="D389" s="29" t="n">
        <v>3</v>
      </c>
      <c r="E389" s="22" t="n"/>
      <c r="F389" s="22" t="inlineStr">
        <is>
          <t>Twice-weekly total from shop report</t>
        </is>
      </c>
      <c r="G389" s="26">
        <f>IF(OR(A389="",B389="",D389=""),0,IF(OR(C389="Received",C389="Returned",C389="Adjust"),D389,IF(C389="Sold",-D389,0)))</f>
        <v/>
      </c>
      <c r="H389" s="16">
        <f>IF(AND(A389="",B389="",D389=""),"",IF(OR(A389="",B389="",C389="",D389=""),"Fill date, SKU, type and qty",IF(ISNA(MATCH(B389,ItemSku,0)),"SKU not on Items",IF(AND(D389&lt;0,C389&lt;&gt;"Adjust"),"Use a positive qty",""))))</f>
        <v/>
      </c>
    </row>
    <row r="390">
      <c r="A390" s="6" t="n">
        <v>46282</v>
      </c>
      <c r="B390" s="22" t="inlineStr">
        <is>
          <t>JAR-200</t>
        </is>
      </c>
      <c r="C390" s="22" t="inlineStr">
        <is>
          <t>Sold</t>
        </is>
      </c>
      <c r="D390" s="29" t="n">
        <v>6</v>
      </c>
      <c r="E390" s="22" t="n"/>
      <c r="F390" s="22" t="inlineStr">
        <is>
          <t>Twice-weekly total from shop report</t>
        </is>
      </c>
      <c r="G390" s="26">
        <f>IF(OR(A390="",B390="",D390=""),0,IF(OR(C390="Received",C390="Returned",C390="Adjust"),D390,IF(C390="Sold",-D390,0)))</f>
        <v/>
      </c>
      <c r="H390" s="16">
        <f>IF(AND(A390="",B390="",D390=""),"",IF(OR(A390="",B390="",C390="",D390=""),"Fill date, SKU, type and qty",IF(ISNA(MATCH(B390,ItemSku,0)),"SKU not on Items",IF(AND(D390&lt;0,C390&lt;&gt;"Adjust"),"Use a positive qty",""))))</f>
        <v/>
      </c>
    </row>
    <row r="391">
      <c r="A391" s="6" t="n">
        <v>46282</v>
      </c>
      <c r="B391" s="22" t="inlineStr">
        <is>
          <t>MAIL-SM</t>
        </is>
      </c>
      <c r="C391" s="22" t="inlineStr">
        <is>
          <t>Sold</t>
        </is>
      </c>
      <c r="D391" s="29" t="n">
        <v>6</v>
      </c>
      <c r="E391" s="22" t="n"/>
      <c r="F391" s="22" t="inlineStr">
        <is>
          <t>Twice-weekly total from shop report</t>
        </is>
      </c>
      <c r="G391" s="26">
        <f>IF(OR(A391="",B391="",D391=""),0,IF(OR(C391="Received",C391="Returned",C391="Adjust"),D391,IF(C391="Sold",-D391,0)))</f>
        <v/>
      </c>
      <c r="H391" s="16">
        <f>IF(AND(A391="",B391="",D391=""),"",IF(OR(A391="",B391="",C391="",D391=""),"Fill date, SKU, type and qty",IF(ISNA(MATCH(B391,ItemSku,0)),"SKU not on Items",IF(AND(D391&lt;0,C391&lt;&gt;"Adjust"),"Use a positive qty",""))))</f>
        <v/>
      </c>
    </row>
    <row r="392">
      <c r="A392" s="6" t="n">
        <v>46282</v>
      </c>
      <c r="B392" s="22" t="inlineStr">
        <is>
          <t>SET-TRIO</t>
        </is>
      </c>
      <c r="C392" s="22" t="inlineStr">
        <is>
          <t>Sold</t>
        </is>
      </c>
      <c r="D392" s="29" t="n">
        <v>2</v>
      </c>
      <c r="E392" s="22" t="n"/>
      <c r="F392" s="22" t="inlineStr">
        <is>
          <t>Twice-weekly total from shop report</t>
        </is>
      </c>
      <c r="G392" s="26">
        <f>IF(OR(A392="",B392="",D392=""),0,IF(OR(C392="Received",C392="Returned",C392="Adjust"),D392,IF(C392="Sold",-D392,0)))</f>
        <v/>
      </c>
      <c r="H392" s="16">
        <f>IF(AND(A392="",B392="",D392=""),"",IF(OR(A392="",B392="",C392="",D392=""),"Fill date, SKU, type and qty",IF(ISNA(MATCH(B392,ItemSku,0)),"SKU not on Items",IF(AND(D392&lt;0,C392&lt;&gt;"Adjust"),"Use a positive qty",""))))</f>
        <v/>
      </c>
    </row>
    <row r="393">
      <c r="A393" s="6" t="n">
        <v>46282</v>
      </c>
      <c r="B393" s="22" t="inlineStr">
        <is>
          <t>SOAP-CHR</t>
        </is>
      </c>
      <c r="C393" s="22" t="inlineStr">
        <is>
          <t>Sold</t>
        </is>
      </c>
      <c r="D393" s="29" t="n">
        <v>4</v>
      </c>
      <c r="E393" s="22" t="n"/>
      <c r="F393" s="22" t="inlineStr">
        <is>
          <t>Twice-weekly total from shop report</t>
        </is>
      </c>
      <c r="G393" s="26">
        <f>IF(OR(A393="",B393="",D393=""),0,IF(OR(C393="Received",C393="Returned",C393="Adjust"),D393,IF(C393="Sold",-D393,0)))</f>
        <v/>
      </c>
      <c r="H393" s="16">
        <f>IF(AND(A393="",B393="",D393=""),"",IF(OR(A393="",B393="",C393="",D393=""),"Fill date, SKU, type and qty",IF(ISNA(MATCH(B393,ItemSku,0)),"SKU not on Items",IF(AND(D393&lt;0,C393&lt;&gt;"Adjust"),"Use a positive qty",""))))</f>
        <v/>
      </c>
    </row>
    <row r="394">
      <c r="A394" s="6" t="n">
        <v>46282</v>
      </c>
      <c r="B394" s="22" t="inlineStr">
        <is>
          <t>SOAP-CIT</t>
        </is>
      </c>
      <c r="C394" s="22" t="inlineStr">
        <is>
          <t>Sold</t>
        </is>
      </c>
      <c r="D394" s="29" t="n">
        <v>6</v>
      </c>
      <c r="E394" s="22" t="n"/>
      <c r="F394" s="22" t="inlineStr">
        <is>
          <t>Twice-weekly total from shop report</t>
        </is>
      </c>
      <c r="G394" s="26">
        <f>IF(OR(A394="",B394="",D394=""),0,IF(OR(C394="Received",C394="Returned",C394="Adjust"),D394,IF(C394="Sold",-D394,0)))</f>
        <v/>
      </c>
      <c r="H394" s="16">
        <f>IF(AND(A394="",B394="",D394=""),"",IF(OR(A394="",B394="",C394="",D394=""),"Fill date, SKU, type and qty",IF(ISNA(MATCH(B394,ItemSku,0)),"SKU not on Items",IF(AND(D394&lt;0,C394&lt;&gt;"Adjust"),"Use a positive qty",""))))</f>
        <v/>
      </c>
    </row>
    <row r="395">
      <c r="A395" s="6" t="n">
        <v>46282</v>
      </c>
      <c r="B395" s="22" t="inlineStr">
        <is>
          <t>SOAP-LAV</t>
        </is>
      </c>
      <c r="C395" s="22" t="inlineStr">
        <is>
          <t>Sold</t>
        </is>
      </c>
      <c r="D395" s="29" t="n">
        <v>4</v>
      </c>
      <c r="E395" s="22" t="n"/>
      <c r="F395" s="22" t="inlineStr">
        <is>
          <t>Twice-weekly total from shop report</t>
        </is>
      </c>
      <c r="G395" s="26">
        <f>IF(OR(A395="",B395="",D395=""),0,IF(OR(C395="Received",C395="Returned",C395="Adjust"),D395,IF(C395="Sold",-D395,0)))</f>
        <v/>
      </c>
      <c r="H395" s="16">
        <f>IF(AND(A395="",B395="",D395=""),"",IF(OR(A395="",B395="",C395="",D395=""),"Fill date, SKU, type and qty",IF(ISNA(MATCH(B395,ItemSku,0)),"SKU not on Items",IF(AND(D395&lt;0,C395&lt;&gt;"Adjust"),"Use a positive qty",""))))</f>
        <v/>
      </c>
    </row>
    <row r="396">
      <c r="A396" s="6" t="n">
        <v>46282</v>
      </c>
      <c r="B396" s="22" t="inlineStr">
        <is>
          <t>SOAP-OAT</t>
        </is>
      </c>
      <c r="C396" s="22" t="inlineStr">
        <is>
          <t>Sold</t>
        </is>
      </c>
      <c r="D396" s="29" t="n">
        <v>5</v>
      </c>
      <c r="E396" s="22" t="n"/>
      <c r="F396" s="22" t="inlineStr">
        <is>
          <t>Twice-weekly total from shop report</t>
        </is>
      </c>
      <c r="G396" s="26">
        <f>IF(OR(A396="",B396="",D396=""),0,IF(OR(C396="Received",C396="Returned",C396="Adjust"),D396,IF(C396="Sold",-D396,0)))</f>
        <v/>
      </c>
      <c r="H396" s="16">
        <f>IF(AND(A396="",B396="",D396=""),"",IF(OR(A396="",B396="",C396="",D396=""),"Fill date, SKU, type and qty",IF(ISNA(MATCH(B396,ItemSku,0)),"SKU not on Items",IF(AND(D396&lt;0,C396&lt;&gt;"Adjust"),"Use a positive qty",""))))</f>
        <v/>
      </c>
    </row>
    <row r="397">
      <c r="A397" s="6" t="n">
        <v>46282</v>
      </c>
      <c r="B397" s="22" t="inlineStr">
        <is>
          <t>TIN-TRV</t>
        </is>
      </c>
      <c r="C397" s="22" t="inlineStr">
        <is>
          <t>Sold</t>
        </is>
      </c>
      <c r="D397" s="29" t="n">
        <v>6</v>
      </c>
      <c r="E397" s="22" t="n"/>
      <c r="F397" s="22" t="inlineStr">
        <is>
          <t>Twice-weekly total from shop report</t>
        </is>
      </c>
      <c r="G397" s="26">
        <f>IF(OR(A397="",B397="",D397=""),0,IF(OR(C397="Received",C397="Returned",C397="Adjust"),D397,IF(C397="Sold",-D397,0)))</f>
        <v/>
      </c>
      <c r="H397" s="16">
        <f>IF(AND(A397="",B397="",D397=""),"",IF(OR(A397="",B397="",C397="",D397=""),"Fill date, SKU, type and qty",IF(ISNA(MATCH(B397,ItemSku,0)),"SKU not on Items",IF(AND(D397&lt;0,C397&lt;&gt;"Adjust"),"Use a positive qty",""))))</f>
        <v/>
      </c>
    </row>
    <row r="398">
      <c r="A398" s="6" t="n">
        <v>46283</v>
      </c>
      <c r="B398" s="22" t="inlineStr">
        <is>
          <t>SOAP-OAT</t>
        </is>
      </c>
      <c r="C398" s="22" t="inlineStr">
        <is>
          <t>Received</t>
        </is>
      </c>
      <c r="D398" s="29" t="n">
        <v>48</v>
      </c>
      <c r="E398" s="22" t="inlineStr">
        <is>
          <t>PO-2610</t>
        </is>
      </c>
      <c r="F398" s="22" t="inlineStr"/>
      <c r="G398" s="26">
        <f>IF(OR(A398="",B398="",D398=""),0,IF(OR(C398="Received",C398="Returned",C398="Adjust"),D398,IF(C398="Sold",-D398,0)))</f>
        <v/>
      </c>
      <c r="H398" s="16">
        <f>IF(AND(A398="",B398="",D398=""),"",IF(OR(A398="",B398="",C398="",D398=""),"Fill date, SKU, type and qty",IF(ISNA(MATCH(B398,ItemSku,0)),"SKU not on Items",IF(AND(D398&lt;0,C398&lt;&gt;"Adjust"),"Use a positive qty",""))))</f>
        <v/>
      </c>
    </row>
    <row r="399">
      <c r="A399" s="6" t="n">
        <v>46284</v>
      </c>
      <c r="B399" s="22" t="inlineStr">
        <is>
          <t>CARD-THX</t>
        </is>
      </c>
      <c r="C399" s="22" t="inlineStr">
        <is>
          <t>Received</t>
        </is>
      </c>
      <c r="D399" s="29" t="n">
        <v>1</v>
      </c>
      <c r="E399" s="22" t="inlineStr">
        <is>
          <t>PO-2646</t>
        </is>
      </c>
      <c r="F399" s="22" t="inlineStr"/>
      <c r="G399" s="26">
        <f>IF(OR(A399="",B399="",D399=""),0,IF(OR(C399="Received",C399="Returned",C399="Adjust"),D399,IF(C399="Sold",-D399,0)))</f>
        <v/>
      </c>
      <c r="H399" s="16">
        <f>IF(AND(A399="",B399="",D399=""),"",IF(OR(A399="",B399="",C399="",D399=""),"Fill date, SKU, type and qty",IF(ISNA(MATCH(B399,ItemSku,0)),"SKU not on Items",IF(AND(D399&lt;0,C399&lt;&gt;"Adjust"),"Use a positive qty",""))))</f>
        <v/>
      </c>
    </row>
    <row r="400">
      <c r="A400" s="6" t="n">
        <v>46284</v>
      </c>
      <c r="B400" s="22" t="inlineStr">
        <is>
          <t>SOAP-LAV</t>
        </is>
      </c>
      <c r="C400" s="22" t="inlineStr">
        <is>
          <t>Received</t>
        </is>
      </c>
      <c r="D400" s="29" t="n">
        <v>24</v>
      </c>
      <c r="E400" s="22" t="inlineStr">
        <is>
          <t>PO-2604</t>
        </is>
      </c>
      <c r="F400" s="22" t="inlineStr"/>
      <c r="G400" s="26">
        <f>IF(OR(A400="",B400="",D400=""),0,IF(OR(C400="Received",C400="Returned",C400="Adjust"),D400,IF(C400="Sold",-D400,0)))</f>
        <v/>
      </c>
      <c r="H400" s="16">
        <f>IF(AND(A400="",B400="",D400=""),"",IF(OR(A400="",B400="",C400="",D400=""),"Fill date, SKU, type and qty",IF(ISNA(MATCH(B400,ItemSku,0)),"SKU not on Items",IF(AND(D400&lt;0,C400&lt;&gt;"Adjust"),"Use a positive qty",""))))</f>
        <v/>
      </c>
    </row>
    <row r="401">
      <c r="A401" s="6" t="n">
        <v>46285</v>
      </c>
      <c r="B401" s="22" t="inlineStr">
        <is>
          <t>CNDL-TRV</t>
        </is>
      </c>
      <c r="C401" s="22" t="inlineStr">
        <is>
          <t>Received</t>
        </is>
      </c>
      <c r="D401" s="29" t="n">
        <v>36</v>
      </c>
      <c r="E401" s="22" t="inlineStr">
        <is>
          <t>PO-2635</t>
        </is>
      </c>
      <c r="F401" s="22" t="inlineStr"/>
      <c r="G401" s="26">
        <f>IF(OR(A401="",B401="",D401=""),0,IF(OR(C401="Received",C401="Returned",C401="Adjust"),D401,IF(C401="Sold",-D401,0)))</f>
        <v/>
      </c>
      <c r="H401" s="16">
        <f>IF(AND(A401="",B401="",D401=""),"",IF(OR(A401="",B401="",C401="",D401=""),"Fill date, SKU, type and qty",IF(ISNA(MATCH(B401,ItemSku,0)),"SKU not on Items",IF(AND(D401&lt;0,C401&lt;&gt;"Adjust"),"Use a positive qty",""))))</f>
        <v/>
      </c>
    </row>
    <row r="402">
      <c r="A402" s="6" t="n">
        <v>46286</v>
      </c>
      <c r="B402" s="22" t="inlineStr">
        <is>
          <t>BALM-LIP</t>
        </is>
      </c>
      <c r="C402" s="22" t="inlineStr">
        <is>
          <t>Sold</t>
        </is>
      </c>
      <c r="D402" s="29" t="n">
        <v>19</v>
      </c>
      <c r="E402" s="22" t="n"/>
      <c r="F402" s="22" t="inlineStr">
        <is>
          <t>Twice-weekly total from shop report</t>
        </is>
      </c>
      <c r="G402" s="26">
        <f>IF(OR(A402="",B402="",D402=""),0,IF(OR(C402="Received",C402="Returned",C402="Adjust"),D402,IF(C402="Sold",-D402,0)))</f>
        <v/>
      </c>
      <c r="H402" s="16">
        <f>IF(AND(A402="",B402="",D402=""),"",IF(OR(A402="",B402="",C402="",D402=""),"Fill date, SKU, type and qty",IF(ISNA(MATCH(B402,ItemSku,0)),"SKU not on Items",IF(AND(D402&lt;0,C402&lt;&gt;"Adjust"),"Use a positive qty",""))))</f>
        <v/>
      </c>
    </row>
    <row r="403">
      <c r="A403" s="6" t="n">
        <v>46286</v>
      </c>
      <c r="B403" s="22" t="inlineStr">
        <is>
          <t>BOX-GIFT</t>
        </is>
      </c>
      <c r="C403" s="22" t="inlineStr">
        <is>
          <t>Sold</t>
        </is>
      </c>
      <c r="D403" s="29" t="n">
        <v>6</v>
      </c>
      <c r="E403" s="22" t="n"/>
      <c r="F403" s="22" t="inlineStr">
        <is>
          <t>Twice-weekly total from shop report</t>
        </is>
      </c>
      <c r="G403" s="26">
        <f>IF(OR(A403="",B403="",D403=""),0,IF(OR(C403="Received",C403="Returned",C403="Adjust"),D403,IF(C403="Sold",-D403,0)))</f>
        <v/>
      </c>
      <c r="H403" s="16">
        <f>IF(AND(A403="",B403="",D403=""),"",IF(OR(A403="",B403="",C403="",D403=""),"Fill date, SKU, type and qty",IF(ISNA(MATCH(B403,ItemSku,0)),"SKU not on Items",IF(AND(D403&lt;0,C403&lt;&gt;"Adjust"),"Use a positive qty",""))))</f>
        <v/>
      </c>
    </row>
    <row r="404">
      <c r="A404" s="6" t="n">
        <v>46286</v>
      </c>
      <c r="B404" s="22" t="inlineStr">
        <is>
          <t>CARD-THX</t>
        </is>
      </c>
      <c r="C404" s="22" t="inlineStr">
        <is>
          <t>Sold</t>
        </is>
      </c>
      <c r="D404" s="29" t="n">
        <v>1</v>
      </c>
      <c r="E404" s="22" t="n"/>
      <c r="F404" s="22" t="inlineStr">
        <is>
          <t>Twice-weekly total from shop report</t>
        </is>
      </c>
      <c r="G404" s="26">
        <f>IF(OR(A404="",B404="",D404=""),0,IF(OR(C404="Received",C404="Returned",C404="Adjust"),D404,IF(C404="Sold",-D404,0)))</f>
        <v/>
      </c>
      <c r="H404" s="16">
        <f>IF(AND(A404="",B404="",D404=""),"",IF(OR(A404="",B404="",C404="",D404=""),"Fill date, SKU, type and qty",IF(ISNA(MATCH(B404,ItemSku,0)),"SKU not on Items",IF(AND(D404&lt;0,C404&lt;&gt;"Adjust"),"Use a positive qty",""))))</f>
        <v/>
      </c>
    </row>
    <row r="405">
      <c r="A405" s="6" t="n">
        <v>46286</v>
      </c>
      <c r="B405" s="22" t="inlineStr">
        <is>
          <t>CNDL-FIG</t>
        </is>
      </c>
      <c r="C405" s="22" t="inlineStr">
        <is>
          <t>Sold</t>
        </is>
      </c>
      <c r="D405" s="29" t="n">
        <v>8</v>
      </c>
      <c r="E405" s="22" t="n"/>
      <c r="F405" s="22" t="inlineStr">
        <is>
          <t>Twice-weekly total from shop report</t>
        </is>
      </c>
      <c r="G405" s="26">
        <f>IF(OR(A405="",B405="",D405=""),0,IF(OR(C405="Received",C405="Returned",C405="Adjust"),D405,IF(C405="Sold",-D405,0)))</f>
        <v/>
      </c>
      <c r="H405" s="16">
        <f>IF(AND(A405="",B405="",D405=""),"",IF(OR(A405="",B405="",C405="",D405=""),"Fill date, SKU, type and qty",IF(ISNA(MATCH(B405,ItemSku,0)),"SKU not on Items",IF(AND(D405&lt;0,C405&lt;&gt;"Adjust"),"Use a positive qty",""))))</f>
        <v/>
      </c>
    </row>
    <row r="406">
      <c r="A406" s="6" t="n">
        <v>46286</v>
      </c>
      <c r="B406" s="22" t="inlineStr">
        <is>
          <t>CNDL-PIN</t>
        </is>
      </c>
      <c r="C406" s="22" t="inlineStr">
        <is>
          <t>Sold</t>
        </is>
      </c>
      <c r="D406" s="29" t="n">
        <v>2</v>
      </c>
      <c r="E406" s="22" t="n"/>
      <c r="F406" s="22" t="inlineStr">
        <is>
          <t>Twice-weekly total from shop report</t>
        </is>
      </c>
      <c r="G406" s="26">
        <f>IF(OR(A406="",B406="",D406=""),0,IF(OR(C406="Received",C406="Returned",C406="Adjust"),D406,IF(C406="Sold",-D406,0)))</f>
        <v/>
      </c>
      <c r="H406" s="16">
        <f>IF(AND(A406="",B406="",D406=""),"",IF(OR(A406="",B406="",C406="",D406=""),"Fill date, SKU, type and qty",IF(ISNA(MATCH(B406,ItemSku,0)),"SKU not on Items",IF(AND(D406&lt;0,C406&lt;&gt;"Adjust"),"Use a positive qty",""))))</f>
        <v/>
      </c>
    </row>
    <row r="407">
      <c r="A407" s="6" t="n">
        <v>46286</v>
      </c>
      <c r="B407" s="22" t="inlineStr">
        <is>
          <t>CNDL-SEA</t>
        </is>
      </c>
      <c r="C407" s="22" t="inlineStr">
        <is>
          <t>Sold</t>
        </is>
      </c>
      <c r="D407" s="29" t="n">
        <v>5</v>
      </c>
      <c r="E407" s="22" t="n"/>
      <c r="F407" s="22" t="inlineStr">
        <is>
          <t>Twice-weekly total from shop report</t>
        </is>
      </c>
      <c r="G407" s="26">
        <f>IF(OR(A407="",B407="",D407=""),0,IF(OR(C407="Received",C407="Returned",C407="Adjust"),D407,IF(C407="Sold",-D407,0)))</f>
        <v/>
      </c>
      <c r="H407" s="16">
        <f>IF(AND(A407="",B407="",D407=""),"",IF(OR(A407="",B407="",C407="",D407=""),"Fill date, SKU, type and qty",IF(ISNA(MATCH(B407,ItemSku,0)),"SKU not on Items",IF(AND(D407&lt;0,C407&lt;&gt;"Adjust"),"Use a positive qty",""))))</f>
        <v/>
      </c>
    </row>
    <row r="408">
      <c r="A408" s="6" t="n">
        <v>46286</v>
      </c>
      <c r="B408" s="22" t="inlineStr">
        <is>
          <t>CNDL-TRV</t>
        </is>
      </c>
      <c r="C408" s="22" t="inlineStr">
        <is>
          <t>Sold</t>
        </is>
      </c>
      <c r="D408" s="29" t="n">
        <v>10</v>
      </c>
      <c r="E408" s="22" t="n"/>
      <c r="F408" s="22" t="inlineStr">
        <is>
          <t>Twice-weekly total from shop report</t>
        </is>
      </c>
      <c r="G408" s="26">
        <f>IF(OR(A408="",B408="",D408=""),0,IF(OR(C408="Received",C408="Returned",C408="Adjust"),D408,IF(C408="Sold",-D408,0)))</f>
        <v/>
      </c>
      <c r="H408" s="16">
        <f>IF(AND(A408="",B408="",D408=""),"",IF(OR(A408="",B408="",C408="",D408=""),"Fill date, SKU, type and qty",IF(ISNA(MATCH(B408,ItemSku,0)),"SKU not on Items",IF(AND(D408&lt;0,C408&lt;&gt;"Adjust"),"Use a positive qty",""))))</f>
        <v/>
      </c>
    </row>
    <row r="409">
      <c r="A409" s="6" t="n">
        <v>46286</v>
      </c>
      <c r="B409" s="22" t="inlineStr">
        <is>
          <t>JAR-200</t>
        </is>
      </c>
      <c r="C409" s="22" t="inlineStr">
        <is>
          <t>Sold</t>
        </is>
      </c>
      <c r="D409" s="29" t="n">
        <v>8</v>
      </c>
      <c r="E409" s="22" t="n"/>
      <c r="F409" s="22" t="inlineStr">
        <is>
          <t>Twice-weekly total from shop report</t>
        </is>
      </c>
      <c r="G409" s="26">
        <f>IF(OR(A409="",B409="",D409=""),0,IF(OR(C409="Received",C409="Returned",C409="Adjust"),D409,IF(C409="Sold",-D409,0)))</f>
        <v/>
      </c>
      <c r="H409" s="16">
        <f>IF(AND(A409="",B409="",D409=""),"",IF(OR(A409="",B409="",C409="",D409=""),"Fill date, SKU, type and qty",IF(ISNA(MATCH(B409,ItemSku,0)),"SKU not on Items",IF(AND(D409&lt;0,C409&lt;&gt;"Adjust"),"Use a positive qty",""))))</f>
        <v/>
      </c>
    </row>
    <row r="410">
      <c r="A410" s="6" t="n">
        <v>46286</v>
      </c>
      <c r="B410" s="22" t="inlineStr">
        <is>
          <t>MAIL-SM</t>
        </is>
      </c>
      <c r="C410" s="22" t="inlineStr">
        <is>
          <t>Received</t>
        </is>
      </c>
      <c r="D410" s="29" t="n">
        <v>50</v>
      </c>
      <c r="E410" s="22" t="inlineStr">
        <is>
          <t>PO-2643</t>
        </is>
      </c>
      <c r="F410" s="22" t="inlineStr"/>
      <c r="G410" s="26">
        <f>IF(OR(A410="",B410="",D410=""),0,IF(OR(C410="Received",C410="Returned",C410="Adjust"),D410,IF(C410="Sold",-D410,0)))</f>
        <v/>
      </c>
      <c r="H410" s="16">
        <f>IF(AND(A410="",B410="",D410=""),"",IF(OR(A410="",B410="",C410="",D410=""),"Fill date, SKU, type and qty",IF(ISNA(MATCH(B410,ItemSku,0)),"SKU not on Items",IF(AND(D410&lt;0,C410&lt;&gt;"Adjust"),"Use a positive qty",""))))</f>
        <v/>
      </c>
    </row>
    <row r="411">
      <c r="A411" s="6" t="n">
        <v>46286</v>
      </c>
      <c r="B411" s="22" t="inlineStr">
        <is>
          <t>MAIL-SM</t>
        </is>
      </c>
      <c r="C411" s="22" t="inlineStr">
        <is>
          <t>Sold</t>
        </is>
      </c>
      <c r="D411" s="29" t="n">
        <v>25</v>
      </c>
      <c r="E411" s="22" t="n"/>
      <c r="F411" s="22" t="inlineStr">
        <is>
          <t>Twice-weekly total from shop report</t>
        </is>
      </c>
      <c r="G411" s="26">
        <f>IF(OR(A411="",B411="",D411=""),0,IF(OR(C411="Received",C411="Returned",C411="Adjust"),D411,IF(C411="Sold",-D411,0)))</f>
        <v/>
      </c>
      <c r="H411" s="16">
        <f>IF(AND(A411="",B411="",D411=""),"",IF(OR(A411="",B411="",C411="",D411=""),"Fill date, SKU, type and qty",IF(ISNA(MATCH(B411,ItemSku,0)),"SKU not on Items",IF(AND(D411&lt;0,C411&lt;&gt;"Adjust"),"Use a positive qty",""))))</f>
        <v/>
      </c>
    </row>
    <row r="412">
      <c r="A412" s="6" t="n">
        <v>46286</v>
      </c>
      <c r="B412" s="22" t="inlineStr">
        <is>
          <t>SET-TRIO</t>
        </is>
      </c>
      <c r="C412" s="22" t="inlineStr">
        <is>
          <t>Sold</t>
        </is>
      </c>
      <c r="D412" s="29" t="n">
        <v>4</v>
      </c>
      <c r="E412" s="22" t="n"/>
      <c r="F412" s="22" t="inlineStr">
        <is>
          <t>Twice-weekly total from shop report</t>
        </is>
      </c>
      <c r="G412" s="26">
        <f>IF(OR(A412="",B412="",D412=""),0,IF(OR(C412="Received",C412="Returned",C412="Adjust"),D412,IF(C412="Sold",-D412,0)))</f>
        <v/>
      </c>
      <c r="H412" s="16">
        <f>IF(AND(A412="",B412="",D412=""),"",IF(OR(A412="",B412="",C412="",D412=""),"Fill date, SKU, type and qty",IF(ISNA(MATCH(B412,ItemSku,0)),"SKU not on Items",IF(AND(D412&lt;0,C412&lt;&gt;"Adjust"),"Use a positive qty",""))))</f>
        <v/>
      </c>
    </row>
    <row r="413">
      <c r="A413" s="6" t="n">
        <v>46286</v>
      </c>
      <c r="B413" s="22" t="inlineStr">
        <is>
          <t>SOAP-CHR</t>
        </is>
      </c>
      <c r="C413" s="22" t="inlineStr">
        <is>
          <t>Sold</t>
        </is>
      </c>
      <c r="D413" s="29" t="n">
        <v>4</v>
      </c>
      <c r="E413" s="22" t="n"/>
      <c r="F413" s="22" t="inlineStr">
        <is>
          <t>Twice-weekly total from shop report</t>
        </is>
      </c>
      <c r="G413" s="26">
        <f>IF(OR(A413="",B413="",D413=""),0,IF(OR(C413="Received",C413="Returned",C413="Adjust"),D413,IF(C413="Sold",-D413,0)))</f>
        <v/>
      </c>
      <c r="H413" s="16">
        <f>IF(AND(A413="",B413="",D413=""),"",IF(OR(A413="",B413="",C413="",D413=""),"Fill date, SKU, type and qty",IF(ISNA(MATCH(B413,ItemSku,0)),"SKU not on Items",IF(AND(D413&lt;0,C413&lt;&gt;"Adjust"),"Use a positive qty",""))))</f>
        <v/>
      </c>
    </row>
    <row r="414">
      <c r="A414" s="6" t="n">
        <v>46286</v>
      </c>
      <c r="B414" s="22" t="inlineStr">
        <is>
          <t>SOAP-CIT</t>
        </is>
      </c>
      <c r="C414" s="22" t="inlineStr">
        <is>
          <t>Sold</t>
        </is>
      </c>
      <c r="D414" s="29" t="n">
        <v>5</v>
      </c>
      <c r="E414" s="22" t="n"/>
      <c r="F414" s="22" t="inlineStr">
        <is>
          <t>Twice-weekly total from shop report</t>
        </is>
      </c>
      <c r="G414" s="26">
        <f>IF(OR(A414="",B414="",D414=""),0,IF(OR(C414="Received",C414="Returned",C414="Adjust"),D414,IF(C414="Sold",-D414,0)))</f>
        <v/>
      </c>
      <c r="H414" s="16">
        <f>IF(AND(A414="",B414="",D414=""),"",IF(OR(A414="",B414="",C414="",D414=""),"Fill date, SKU, type and qty",IF(ISNA(MATCH(B414,ItemSku,0)),"SKU not on Items",IF(AND(D414&lt;0,C414&lt;&gt;"Adjust"),"Use a positive qty",""))))</f>
        <v/>
      </c>
    </row>
    <row r="415">
      <c r="A415" s="6" t="n">
        <v>46286</v>
      </c>
      <c r="B415" s="22" t="inlineStr">
        <is>
          <t>SOAP-LAV</t>
        </is>
      </c>
      <c r="C415" s="22" t="inlineStr">
        <is>
          <t>Sold</t>
        </is>
      </c>
      <c r="D415" s="29" t="n">
        <v>12</v>
      </c>
      <c r="E415" s="22" t="n"/>
      <c r="F415" s="22" t="inlineStr">
        <is>
          <t>Twice-weekly total from shop report</t>
        </is>
      </c>
      <c r="G415" s="26">
        <f>IF(OR(A415="",B415="",D415=""),0,IF(OR(C415="Received",C415="Returned",C415="Adjust"),D415,IF(C415="Sold",-D415,0)))</f>
        <v/>
      </c>
      <c r="H415" s="16">
        <f>IF(AND(A415="",B415="",D415=""),"",IF(OR(A415="",B415="",C415="",D415=""),"Fill date, SKU, type and qty",IF(ISNA(MATCH(B415,ItemSku,0)),"SKU not on Items",IF(AND(D415&lt;0,C415&lt;&gt;"Adjust"),"Use a positive qty",""))))</f>
        <v/>
      </c>
    </row>
    <row r="416">
      <c r="A416" s="6" t="n">
        <v>46286</v>
      </c>
      <c r="B416" s="22" t="inlineStr">
        <is>
          <t>SOAP-OAT</t>
        </is>
      </c>
      <c r="C416" s="22" t="inlineStr">
        <is>
          <t>Sold</t>
        </is>
      </c>
      <c r="D416" s="29" t="n">
        <v>6</v>
      </c>
      <c r="E416" s="22" t="n"/>
      <c r="F416" s="22" t="inlineStr">
        <is>
          <t>Twice-weekly total from shop report</t>
        </is>
      </c>
      <c r="G416" s="26">
        <f>IF(OR(A416="",B416="",D416=""),0,IF(OR(C416="Received",C416="Returned",C416="Adjust"),D416,IF(C416="Sold",-D416,0)))</f>
        <v/>
      </c>
      <c r="H416" s="16">
        <f>IF(AND(A416="",B416="",D416=""),"",IF(OR(A416="",B416="",C416="",D416=""),"Fill date, SKU, type and qty",IF(ISNA(MATCH(B416,ItemSku,0)),"SKU not on Items",IF(AND(D416&lt;0,C416&lt;&gt;"Adjust"),"Use a positive qty",""))))</f>
        <v/>
      </c>
    </row>
    <row r="417">
      <c r="A417" s="6" t="n">
        <v>46286</v>
      </c>
      <c r="B417" s="22" t="inlineStr">
        <is>
          <t>TIN-TRV</t>
        </is>
      </c>
      <c r="C417" s="22" t="inlineStr">
        <is>
          <t>Sold</t>
        </is>
      </c>
      <c r="D417" s="29" t="n">
        <v>14</v>
      </c>
      <c r="E417" s="22" t="n"/>
      <c r="F417" s="22" t="inlineStr">
        <is>
          <t>Twice-weekly total from shop report</t>
        </is>
      </c>
      <c r="G417" s="26">
        <f>IF(OR(A417="",B417="",D417=""),0,IF(OR(C417="Received",C417="Returned",C417="Adjust"),D417,IF(C417="Sold",-D417,0)))</f>
        <v/>
      </c>
      <c r="H417" s="16">
        <f>IF(AND(A417="",B417="",D417=""),"",IF(OR(A417="",B417="",C417="",D417=""),"Fill date, SKU, type and qty",IF(ISNA(MATCH(B417,ItemSku,0)),"SKU not on Items",IF(AND(D417&lt;0,C417&lt;&gt;"Adjust"),"Use a positive qty",""))))</f>
        <v/>
      </c>
    </row>
    <row r="418">
      <c r="A418" s="6" t="n">
        <v>46289</v>
      </c>
      <c r="B418" s="22" t="inlineStr">
        <is>
          <t>BALM-LIP</t>
        </is>
      </c>
      <c r="C418" s="22" t="inlineStr">
        <is>
          <t>Sold</t>
        </is>
      </c>
      <c r="D418" s="29" t="n">
        <v>13</v>
      </c>
      <c r="E418" s="22" t="n"/>
      <c r="F418" s="22" t="inlineStr">
        <is>
          <t>Twice-weekly total from shop report</t>
        </is>
      </c>
      <c r="G418" s="26">
        <f>IF(OR(A418="",B418="",D418=""),0,IF(OR(C418="Received",C418="Returned",C418="Adjust"),D418,IF(C418="Sold",-D418,0)))</f>
        <v/>
      </c>
      <c r="H418" s="16">
        <f>IF(AND(A418="",B418="",D418=""),"",IF(OR(A418="",B418="",C418="",D418=""),"Fill date, SKU, type and qty",IF(ISNA(MATCH(B418,ItemSku,0)),"SKU not on Items",IF(AND(D418&lt;0,C418&lt;&gt;"Adjust"),"Use a positive qty",""))))</f>
        <v/>
      </c>
    </row>
    <row r="419">
      <c r="A419" s="6" t="n">
        <v>46289</v>
      </c>
      <c r="B419" s="22" t="inlineStr">
        <is>
          <t>BOX-GIFT</t>
        </is>
      </c>
      <c r="C419" s="22" t="inlineStr">
        <is>
          <t>Sold</t>
        </is>
      </c>
      <c r="D419" s="29" t="n">
        <v>4</v>
      </c>
      <c r="E419" s="22" t="n"/>
      <c r="F419" s="22" t="inlineStr">
        <is>
          <t>Twice-weekly total from shop report</t>
        </is>
      </c>
      <c r="G419" s="26">
        <f>IF(OR(A419="",B419="",D419=""),0,IF(OR(C419="Received",C419="Returned",C419="Adjust"),D419,IF(C419="Sold",-D419,0)))</f>
        <v/>
      </c>
      <c r="H419" s="16">
        <f>IF(AND(A419="",B419="",D419=""),"",IF(OR(A419="",B419="",C419="",D419=""),"Fill date, SKU, type and qty",IF(ISNA(MATCH(B419,ItemSku,0)),"SKU not on Items",IF(AND(D419&lt;0,C419&lt;&gt;"Adjust"),"Use a positive qty",""))))</f>
        <v/>
      </c>
    </row>
    <row r="420">
      <c r="A420" s="6" t="n">
        <v>46289</v>
      </c>
      <c r="B420" s="22" t="inlineStr">
        <is>
          <t>CNDL-FIG</t>
        </is>
      </c>
      <c r="C420" s="22" t="inlineStr">
        <is>
          <t>Sold</t>
        </is>
      </c>
      <c r="D420" s="29" t="n">
        <v>4</v>
      </c>
      <c r="E420" s="22" t="n"/>
      <c r="F420" s="22" t="inlineStr">
        <is>
          <t>Twice-weekly total from shop report</t>
        </is>
      </c>
      <c r="G420" s="26">
        <f>IF(OR(A420="",B420="",D420=""),0,IF(OR(C420="Received",C420="Returned",C420="Adjust"),D420,IF(C420="Sold",-D420,0)))</f>
        <v/>
      </c>
      <c r="H420" s="16">
        <f>IF(AND(A420="",B420="",D420=""),"",IF(OR(A420="",B420="",C420="",D420=""),"Fill date, SKU, type and qty",IF(ISNA(MATCH(B420,ItemSku,0)),"SKU not on Items",IF(AND(D420&lt;0,C420&lt;&gt;"Adjust"),"Use a positive qty",""))))</f>
        <v/>
      </c>
    </row>
    <row r="421">
      <c r="A421" s="6" t="n">
        <v>46289</v>
      </c>
      <c r="B421" s="22" t="inlineStr">
        <is>
          <t>CNDL-PIN</t>
        </is>
      </c>
      <c r="C421" s="22" t="inlineStr">
        <is>
          <t>Sold</t>
        </is>
      </c>
      <c r="D421" s="29" t="n">
        <v>3</v>
      </c>
      <c r="E421" s="22" t="n"/>
      <c r="F421" s="22" t="inlineStr">
        <is>
          <t>Twice-weekly total from shop report</t>
        </is>
      </c>
      <c r="G421" s="26">
        <f>IF(OR(A421="",B421="",D421=""),0,IF(OR(C421="Received",C421="Returned",C421="Adjust"),D421,IF(C421="Sold",-D421,0)))</f>
        <v/>
      </c>
      <c r="H421" s="16">
        <f>IF(AND(A421="",B421="",D421=""),"",IF(OR(A421="",B421="",C421="",D421=""),"Fill date, SKU, type and qty",IF(ISNA(MATCH(B421,ItemSku,0)),"SKU not on Items",IF(AND(D421&lt;0,C421&lt;&gt;"Adjust"),"Use a positive qty",""))))</f>
        <v/>
      </c>
    </row>
    <row r="422">
      <c r="A422" s="6" t="n">
        <v>46289</v>
      </c>
      <c r="B422" s="22" t="inlineStr">
        <is>
          <t>CNDL-SEA</t>
        </is>
      </c>
      <c r="C422" s="22" t="inlineStr">
        <is>
          <t>Sold</t>
        </is>
      </c>
      <c r="D422" s="29" t="n">
        <v>5</v>
      </c>
      <c r="E422" s="22" t="n"/>
      <c r="F422" s="22" t="inlineStr">
        <is>
          <t>Twice-weekly total from shop report</t>
        </is>
      </c>
      <c r="G422" s="26">
        <f>IF(OR(A422="",B422="",D422=""),0,IF(OR(C422="Received",C422="Returned",C422="Adjust"),D422,IF(C422="Sold",-D422,0)))</f>
        <v/>
      </c>
      <c r="H422" s="16">
        <f>IF(AND(A422="",B422="",D422=""),"",IF(OR(A422="",B422="",C422="",D422=""),"Fill date, SKU, type and qty",IF(ISNA(MATCH(B422,ItemSku,0)),"SKU not on Items",IF(AND(D422&lt;0,C422&lt;&gt;"Adjust"),"Use a positive qty",""))))</f>
        <v/>
      </c>
    </row>
    <row r="423">
      <c r="A423" s="6" t="n">
        <v>46289</v>
      </c>
      <c r="B423" s="22" t="inlineStr">
        <is>
          <t>CNDL-TRV</t>
        </is>
      </c>
      <c r="C423" s="22" t="inlineStr">
        <is>
          <t>Sold</t>
        </is>
      </c>
      <c r="D423" s="29" t="n">
        <v>9</v>
      </c>
      <c r="E423" s="22" t="n"/>
      <c r="F423" s="22" t="inlineStr">
        <is>
          <t>Twice-weekly total from shop report</t>
        </is>
      </c>
      <c r="G423" s="26">
        <f>IF(OR(A423="",B423="",D423=""),0,IF(OR(C423="Received",C423="Returned",C423="Adjust"),D423,IF(C423="Sold",-D423,0)))</f>
        <v/>
      </c>
      <c r="H423" s="16">
        <f>IF(AND(A423="",B423="",D423=""),"",IF(OR(A423="",B423="",C423="",D423=""),"Fill date, SKU, type and qty",IF(ISNA(MATCH(B423,ItemSku,0)),"SKU not on Items",IF(AND(D423&lt;0,C423&lt;&gt;"Adjust"),"Use a positive qty",""))))</f>
        <v/>
      </c>
    </row>
    <row r="424">
      <c r="A424" s="6" t="n">
        <v>46289</v>
      </c>
      <c r="B424" s="22" t="inlineStr">
        <is>
          <t>JAR-200</t>
        </is>
      </c>
      <c r="C424" s="22" t="inlineStr">
        <is>
          <t>Sold</t>
        </is>
      </c>
      <c r="D424" s="29" t="n">
        <v>10</v>
      </c>
      <c r="E424" s="22" t="n"/>
      <c r="F424" s="22" t="inlineStr">
        <is>
          <t>Twice-weekly total from shop report</t>
        </is>
      </c>
      <c r="G424" s="26">
        <f>IF(OR(A424="",B424="",D424=""),0,IF(OR(C424="Received",C424="Returned",C424="Adjust"),D424,IF(C424="Sold",-D424,0)))</f>
        <v/>
      </c>
      <c r="H424" s="16">
        <f>IF(AND(A424="",B424="",D424=""),"",IF(OR(A424="",B424="",C424="",D424=""),"Fill date, SKU, type and qty",IF(ISNA(MATCH(B424,ItemSku,0)),"SKU not on Items",IF(AND(D424&lt;0,C424&lt;&gt;"Adjust"),"Use a positive qty",""))))</f>
        <v/>
      </c>
    </row>
    <row r="425">
      <c r="A425" s="6" t="n">
        <v>46289</v>
      </c>
      <c r="B425" s="22" t="inlineStr">
        <is>
          <t>MAIL-SM</t>
        </is>
      </c>
      <c r="C425" s="22" t="inlineStr">
        <is>
          <t>Received</t>
        </is>
      </c>
      <c r="D425" s="29" t="n">
        <v>50</v>
      </c>
      <c r="E425" s="22" t="inlineStr">
        <is>
          <t>PO-2642</t>
        </is>
      </c>
      <c r="F425" s="22" t="inlineStr"/>
      <c r="G425" s="26">
        <f>IF(OR(A425="",B425="",D425=""),0,IF(OR(C425="Received",C425="Returned",C425="Adjust"),D425,IF(C425="Sold",-D425,0)))</f>
        <v/>
      </c>
      <c r="H425" s="16">
        <f>IF(AND(A425="",B425="",D425=""),"",IF(OR(A425="",B425="",C425="",D425=""),"Fill date, SKU, type and qty",IF(ISNA(MATCH(B425,ItemSku,0)),"SKU not on Items",IF(AND(D425&lt;0,C425&lt;&gt;"Adjust"),"Use a positive qty",""))))</f>
        <v/>
      </c>
    </row>
    <row r="426">
      <c r="A426" s="6" t="n">
        <v>46289</v>
      </c>
      <c r="B426" s="22" t="inlineStr">
        <is>
          <t>MAIL-SM</t>
        </is>
      </c>
      <c r="C426" s="22" t="inlineStr">
        <is>
          <t>Sold</t>
        </is>
      </c>
      <c r="D426" s="29" t="n">
        <v>17</v>
      </c>
      <c r="E426" s="22" t="n"/>
      <c r="F426" s="22" t="inlineStr">
        <is>
          <t>Twice-weekly total from shop report</t>
        </is>
      </c>
      <c r="G426" s="26">
        <f>IF(OR(A426="",B426="",D426=""),0,IF(OR(C426="Received",C426="Returned",C426="Adjust"),D426,IF(C426="Sold",-D426,0)))</f>
        <v/>
      </c>
      <c r="H426" s="16">
        <f>IF(AND(A426="",B426="",D426=""),"",IF(OR(A426="",B426="",C426="",D426=""),"Fill date, SKU, type and qty",IF(ISNA(MATCH(B426,ItemSku,0)),"SKU not on Items",IF(AND(D426&lt;0,C426&lt;&gt;"Adjust"),"Use a positive qty",""))))</f>
        <v/>
      </c>
    </row>
    <row r="427">
      <c r="A427" s="6" t="n">
        <v>46289</v>
      </c>
      <c r="B427" s="22" t="inlineStr">
        <is>
          <t>SET-TRIO</t>
        </is>
      </c>
      <c r="C427" s="22" t="inlineStr">
        <is>
          <t>Sold</t>
        </is>
      </c>
      <c r="D427" s="29" t="n">
        <v>4</v>
      </c>
      <c r="E427" s="22" t="n"/>
      <c r="F427" s="22" t="inlineStr">
        <is>
          <t>Twice-weekly total from shop report</t>
        </is>
      </c>
      <c r="G427" s="26">
        <f>IF(OR(A427="",B427="",D427=""),0,IF(OR(C427="Received",C427="Returned",C427="Adjust"),D427,IF(C427="Sold",-D427,0)))</f>
        <v/>
      </c>
      <c r="H427" s="16">
        <f>IF(AND(A427="",B427="",D427=""),"",IF(OR(A427="",B427="",C427="",D427=""),"Fill date, SKU, type and qty",IF(ISNA(MATCH(B427,ItemSku,0)),"SKU not on Items",IF(AND(D427&lt;0,C427&lt;&gt;"Adjust"),"Use a positive qty",""))))</f>
        <v/>
      </c>
    </row>
    <row r="428">
      <c r="A428" s="6" t="n">
        <v>46289</v>
      </c>
      <c r="B428" s="22" t="inlineStr">
        <is>
          <t>SOAP-CHR</t>
        </is>
      </c>
      <c r="C428" s="22" t="inlineStr">
        <is>
          <t>Sold</t>
        </is>
      </c>
      <c r="D428" s="29" t="n">
        <v>4</v>
      </c>
      <c r="E428" s="22" t="n"/>
      <c r="F428" s="22" t="inlineStr">
        <is>
          <t>Twice-weekly total from shop report</t>
        </is>
      </c>
      <c r="G428" s="26">
        <f>IF(OR(A428="",B428="",D428=""),0,IF(OR(C428="Received",C428="Returned",C428="Adjust"),D428,IF(C428="Sold",-D428,0)))</f>
        <v/>
      </c>
      <c r="H428" s="16">
        <f>IF(AND(A428="",B428="",D428=""),"",IF(OR(A428="",B428="",C428="",D428=""),"Fill date, SKU, type and qty",IF(ISNA(MATCH(B428,ItemSku,0)),"SKU not on Items",IF(AND(D428&lt;0,C428&lt;&gt;"Adjust"),"Use a positive qty",""))))</f>
        <v/>
      </c>
    </row>
    <row r="429">
      <c r="A429" s="6" t="n">
        <v>46289</v>
      </c>
      <c r="B429" s="22" t="inlineStr">
        <is>
          <t>SOAP-CIT</t>
        </is>
      </c>
      <c r="C429" s="22" t="inlineStr">
        <is>
          <t>Sold</t>
        </is>
      </c>
      <c r="D429" s="29" t="n">
        <v>9</v>
      </c>
      <c r="E429" s="22" t="n"/>
      <c r="F429" s="22" t="inlineStr">
        <is>
          <t>Twice-weekly total from shop report</t>
        </is>
      </c>
      <c r="G429" s="26">
        <f>IF(OR(A429="",B429="",D429=""),0,IF(OR(C429="Received",C429="Returned",C429="Adjust"),D429,IF(C429="Sold",-D429,0)))</f>
        <v/>
      </c>
      <c r="H429" s="16">
        <f>IF(AND(A429="",B429="",D429=""),"",IF(OR(A429="",B429="",C429="",D429=""),"Fill date, SKU, type and qty",IF(ISNA(MATCH(B429,ItemSku,0)),"SKU not on Items",IF(AND(D429&lt;0,C429&lt;&gt;"Adjust"),"Use a positive qty",""))))</f>
        <v/>
      </c>
    </row>
    <row r="430">
      <c r="A430" s="6" t="n">
        <v>46289</v>
      </c>
      <c r="B430" s="22" t="inlineStr">
        <is>
          <t>SOAP-LAV</t>
        </is>
      </c>
      <c r="C430" s="22" t="inlineStr">
        <is>
          <t>Sold</t>
        </is>
      </c>
      <c r="D430" s="29" t="n">
        <v>6</v>
      </c>
      <c r="E430" s="22" t="n"/>
      <c r="F430" s="22" t="inlineStr">
        <is>
          <t>Twice-weekly total from shop report</t>
        </is>
      </c>
      <c r="G430" s="26">
        <f>IF(OR(A430="",B430="",D430=""),0,IF(OR(C430="Received",C430="Returned",C430="Adjust"),D430,IF(C430="Sold",-D430,0)))</f>
        <v/>
      </c>
      <c r="H430" s="16">
        <f>IF(AND(A430="",B430="",D430=""),"",IF(OR(A430="",B430="",C430="",D430=""),"Fill date, SKU, type and qty",IF(ISNA(MATCH(B430,ItemSku,0)),"SKU not on Items",IF(AND(D430&lt;0,C430&lt;&gt;"Adjust"),"Use a positive qty",""))))</f>
        <v/>
      </c>
    </row>
    <row r="431">
      <c r="A431" s="6" t="n">
        <v>46289</v>
      </c>
      <c r="B431" s="22" t="inlineStr">
        <is>
          <t>SOAP-OAT</t>
        </is>
      </c>
      <c r="C431" s="22" t="inlineStr">
        <is>
          <t>Sold</t>
        </is>
      </c>
      <c r="D431" s="29" t="n">
        <v>7</v>
      </c>
      <c r="E431" s="22" t="n"/>
      <c r="F431" s="22" t="inlineStr">
        <is>
          <t>Twice-weekly total from shop report</t>
        </is>
      </c>
      <c r="G431" s="26">
        <f>IF(OR(A431="",B431="",D431=""),0,IF(OR(C431="Received",C431="Returned",C431="Adjust"),D431,IF(C431="Sold",-D431,0)))</f>
        <v/>
      </c>
      <c r="H431" s="16">
        <f>IF(AND(A431="",B431="",D431=""),"",IF(OR(A431="",B431="",C431="",D431=""),"Fill date, SKU, type and qty",IF(ISNA(MATCH(B431,ItemSku,0)),"SKU not on Items",IF(AND(D431&lt;0,C431&lt;&gt;"Adjust"),"Use a positive qty",""))))</f>
        <v/>
      </c>
    </row>
    <row r="432">
      <c r="A432" s="6" t="n">
        <v>46289</v>
      </c>
      <c r="B432" s="22" t="inlineStr">
        <is>
          <t>TIN-TRV</t>
        </is>
      </c>
      <c r="C432" s="22" t="inlineStr">
        <is>
          <t>Sold</t>
        </is>
      </c>
      <c r="D432" s="29" t="n">
        <v>9</v>
      </c>
      <c r="E432" s="22" t="n"/>
      <c r="F432" s="22" t="inlineStr">
        <is>
          <t>Twice-weekly total from shop report</t>
        </is>
      </c>
      <c r="G432" s="26">
        <f>IF(OR(A432="",B432="",D432=""),0,IF(OR(C432="Received",C432="Returned",C432="Adjust"),D432,IF(C432="Sold",-D432,0)))</f>
        <v/>
      </c>
      <c r="H432" s="16">
        <f>IF(AND(A432="",B432="",D432=""),"",IF(OR(A432="",B432="",C432="",D432=""),"Fill date, SKU, type and qty",IF(ISNA(MATCH(B432,ItemSku,0)),"SKU not on Items",IF(AND(D432&lt;0,C432&lt;&gt;"Adjust"),"Use a positive qty",""))))</f>
        <v/>
      </c>
    </row>
    <row r="433">
      <c r="A433" s="6" t="n">
        <v>46291</v>
      </c>
      <c r="B433" s="22" t="inlineStr">
        <is>
          <t>CARD-THX</t>
        </is>
      </c>
      <c r="C433" s="22" t="inlineStr">
        <is>
          <t>Received</t>
        </is>
      </c>
      <c r="D433" s="29" t="n">
        <v>1</v>
      </c>
      <c r="E433" s="22" t="inlineStr">
        <is>
          <t>PO-2647</t>
        </is>
      </c>
      <c r="F433" s="22" t="inlineStr"/>
      <c r="G433" s="26">
        <f>IF(OR(A433="",B433="",D433=""),0,IF(OR(C433="Received",C433="Returned",C433="Adjust"),D433,IF(C433="Sold",-D433,0)))</f>
        <v/>
      </c>
      <c r="H433" s="16">
        <f>IF(AND(A433="",B433="",D433=""),"",IF(OR(A433="",B433="",C433="",D433=""),"Fill date, SKU, type and qty",IF(ISNA(MATCH(B433,ItemSku,0)),"SKU not on Items",IF(AND(D433&lt;0,C433&lt;&gt;"Adjust"),"Use a positive qty",""))))</f>
        <v/>
      </c>
    </row>
    <row r="434">
      <c r="A434" s="6" t="n">
        <v>46293</v>
      </c>
      <c r="B434" s="22" t="inlineStr">
        <is>
          <t>BALM-LIP</t>
        </is>
      </c>
      <c r="C434" s="22" t="inlineStr">
        <is>
          <t>Sold</t>
        </is>
      </c>
      <c r="D434" s="29" t="n">
        <v>18</v>
      </c>
      <c r="E434" s="22" t="n"/>
      <c r="F434" s="22" t="inlineStr">
        <is>
          <t>Twice-weekly total from shop report</t>
        </is>
      </c>
      <c r="G434" s="26">
        <f>IF(OR(A434="",B434="",D434=""),0,IF(OR(C434="Received",C434="Returned",C434="Adjust"),D434,IF(C434="Sold",-D434,0)))</f>
        <v/>
      </c>
      <c r="H434" s="16">
        <f>IF(AND(A434="",B434="",D434=""),"",IF(OR(A434="",B434="",C434="",D434=""),"Fill date, SKU, type and qty",IF(ISNA(MATCH(B434,ItemSku,0)),"SKU not on Items",IF(AND(D434&lt;0,C434&lt;&gt;"Adjust"),"Use a positive qty",""))))</f>
        <v/>
      </c>
    </row>
    <row r="435">
      <c r="A435" s="6" t="n">
        <v>46293</v>
      </c>
      <c r="B435" s="22" t="inlineStr">
        <is>
          <t>BOX-GIFT</t>
        </is>
      </c>
      <c r="C435" s="22" t="inlineStr">
        <is>
          <t>Sold</t>
        </is>
      </c>
      <c r="D435" s="29" t="n">
        <v>5</v>
      </c>
      <c r="E435" s="22" t="n"/>
      <c r="F435" s="22" t="inlineStr">
        <is>
          <t>Twice-weekly total from shop report</t>
        </is>
      </c>
      <c r="G435" s="26">
        <f>IF(OR(A435="",B435="",D435=""),0,IF(OR(C435="Received",C435="Returned",C435="Adjust"),D435,IF(C435="Sold",-D435,0)))</f>
        <v/>
      </c>
      <c r="H435" s="16">
        <f>IF(AND(A435="",B435="",D435=""),"",IF(OR(A435="",B435="",C435="",D435=""),"Fill date, SKU, type and qty",IF(ISNA(MATCH(B435,ItemSku,0)),"SKU not on Items",IF(AND(D435&lt;0,C435&lt;&gt;"Adjust"),"Use a positive qty",""))))</f>
        <v/>
      </c>
    </row>
    <row r="436">
      <c r="A436" s="6" t="n">
        <v>46293</v>
      </c>
      <c r="B436" s="22" t="inlineStr">
        <is>
          <t>CNDL-FIG</t>
        </is>
      </c>
      <c r="C436" s="22" t="inlineStr">
        <is>
          <t>Received</t>
        </is>
      </c>
      <c r="D436" s="29" t="n">
        <v>24</v>
      </c>
      <c r="E436" s="22" t="inlineStr">
        <is>
          <t>PO-2630</t>
        </is>
      </c>
      <c r="F436" s="22" t="inlineStr"/>
      <c r="G436" s="26">
        <f>IF(OR(A436="",B436="",D436=""),0,IF(OR(C436="Received",C436="Returned",C436="Adjust"),D436,IF(C436="Sold",-D436,0)))</f>
        <v/>
      </c>
      <c r="H436" s="16">
        <f>IF(AND(A436="",B436="",D436=""),"",IF(OR(A436="",B436="",C436="",D436=""),"Fill date, SKU, type and qty",IF(ISNA(MATCH(B436,ItemSku,0)),"SKU not on Items",IF(AND(D436&lt;0,C436&lt;&gt;"Adjust"),"Use a positive qty",""))))</f>
        <v/>
      </c>
    </row>
    <row r="437">
      <c r="A437" s="6" t="n">
        <v>46293</v>
      </c>
      <c r="B437" s="22" t="inlineStr">
        <is>
          <t>CNDL-FIG</t>
        </is>
      </c>
      <c r="C437" s="22" t="inlineStr">
        <is>
          <t>Sold</t>
        </is>
      </c>
      <c r="D437" s="29" t="n">
        <v>2</v>
      </c>
      <c r="E437" s="22" t="n"/>
      <c r="F437" s="22" t="inlineStr">
        <is>
          <t>Twice-weekly total from shop report</t>
        </is>
      </c>
      <c r="G437" s="26">
        <f>IF(OR(A437="",B437="",D437=""),0,IF(OR(C437="Received",C437="Returned",C437="Adjust"),D437,IF(C437="Sold",-D437,0)))</f>
        <v/>
      </c>
      <c r="H437" s="16">
        <f>IF(AND(A437="",B437="",D437=""),"",IF(OR(A437="",B437="",C437="",D437=""),"Fill date, SKU, type and qty",IF(ISNA(MATCH(B437,ItemSku,0)),"SKU not on Items",IF(AND(D437&lt;0,C437&lt;&gt;"Adjust"),"Use a positive qty",""))))</f>
        <v/>
      </c>
    </row>
    <row r="438">
      <c r="A438" s="6" t="n">
        <v>46293</v>
      </c>
      <c r="B438" s="22" t="inlineStr">
        <is>
          <t>CNDL-PIN</t>
        </is>
      </c>
      <c r="C438" s="22" t="inlineStr">
        <is>
          <t>Sold</t>
        </is>
      </c>
      <c r="D438" s="29" t="n">
        <v>2</v>
      </c>
      <c r="E438" s="22" t="n"/>
      <c r="F438" s="22" t="inlineStr">
        <is>
          <t>Twice-weekly total from shop report</t>
        </is>
      </c>
      <c r="G438" s="26">
        <f>IF(OR(A438="",B438="",D438=""),0,IF(OR(C438="Received",C438="Returned",C438="Adjust"),D438,IF(C438="Sold",-D438,0)))</f>
        <v/>
      </c>
      <c r="H438" s="16">
        <f>IF(AND(A438="",B438="",D438=""),"",IF(OR(A438="",B438="",C438="",D438=""),"Fill date, SKU, type and qty",IF(ISNA(MATCH(B438,ItemSku,0)),"SKU not on Items",IF(AND(D438&lt;0,C438&lt;&gt;"Adjust"),"Use a positive qty",""))))</f>
        <v/>
      </c>
    </row>
    <row r="439">
      <c r="A439" s="6" t="n">
        <v>46293</v>
      </c>
      <c r="B439" s="22" t="inlineStr">
        <is>
          <t>CNDL-SEA</t>
        </is>
      </c>
      <c r="C439" s="22" t="inlineStr">
        <is>
          <t>Received</t>
        </is>
      </c>
      <c r="D439" s="29" t="n">
        <v>18</v>
      </c>
      <c r="E439" s="22" t="inlineStr">
        <is>
          <t>PO-2626</t>
        </is>
      </c>
      <c r="F439" s="22" t="inlineStr"/>
      <c r="G439" s="26">
        <f>IF(OR(A439="",B439="",D439=""),0,IF(OR(C439="Received",C439="Returned",C439="Adjust"),D439,IF(C439="Sold",-D439,0)))</f>
        <v/>
      </c>
      <c r="H439" s="16">
        <f>IF(AND(A439="",B439="",D439=""),"",IF(OR(A439="",B439="",C439="",D439=""),"Fill date, SKU, type and qty",IF(ISNA(MATCH(B439,ItemSku,0)),"SKU not on Items",IF(AND(D439&lt;0,C439&lt;&gt;"Adjust"),"Use a positive qty",""))))</f>
        <v/>
      </c>
    </row>
    <row r="440">
      <c r="A440" s="6" t="n">
        <v>46293</v>
      </c>
      <c r="B440" s="22" t="inlineStr">
        <is>
          <t>CNDL-SEA</t>
        </is>
      </c>
      <c r="C440" s="22" t="inlineStr">
        <is>
          <t>Sold</t>
        </is>
      </c>
      <c r="D440" s="29" t="n">
        <v>5</v>
      </c>
      <c r="E440" s="22" t="n"/>
      <c r="F440" s="22" t="inlineStr">
        <is>
          <t>Twice-weekly total from shop report</t>
        </is>
      </c>
      <c r="G440" s="26">
        <f>IF(OR(A440="",B440="",D440=""),0,IF(OR(C440="Received",C440="Returned",C440="Adjust"),D440,IF(C440="Sold",-D440,0)))</f>
        <v/>
      </c>
      <c r="H440" s="16">
        <f>IF(AND(A440="",B440="",D440=""),"",IF(OR(A440="",B440="",C440="",D440=""),"Fill date, SKU, type and qty",IF(ISNA(MATCH(B440,ItemSku,0)),"SKU not on Items",IF(AND(D440&lt;0,C440&lt;&gt;"Adjust"),"Use a positive qty",""))))</f>
        <v/>
      </c>
    </row>
    <row r="441">
      <c r="A441" s="6" t="n">
        <v>46293</v>
      </c>
      <c r="B441" s="22" t="inlineStr">
        <is>
          <t>CNDL-TRV</t>
        </is>
      </c>
      <c r="C441" s="22" t="inlineStr">
        <is>
          <t>Sold</t>
        </is>
      </c>
      <c r="D441" s="29" t="n">
        <v>13</v>
      </c>
      <c r="E441" s="22" t="n"/>
      <c r="F441" s="22" t="inlineStr">
        <is>
          <t>Twice-weekly total from shop report</t>
        </is>
      </c>
      <c r="G441" s="26">
        <f>IF(OR(A441="",B441="",D441=""),0,IF(OR(C441="Received",C441="Returned",C441="Adjust"),D441,IF(C441="Sold",-D441,0)))</f>
        <v/>
      </c>
      <c r="H441" s="16">
        <f>IF(AND(A441="",B441="",D441=""),"",IF(OR(A441="",B441="",C441="",D441=""),"Fill date, SKU, type and qty",IF(ISNA(MATCH(B441,ItemSku,0)),"SKU not on Items",IF(AND(D441&lt;0,C441&lt;&gt;"Adjust"),"Use a positive qty",""))))</f>
        <v/>
      </c>
    </row>
    <row r="442">
      <c r="A442" s="6" t="n">
        <v>46293</v>
      </c>
      <c r="B442" s="22" t="inlineStr">
        <is>
          <t>JAR-200</t>
        </is>
      </c>
      <c r="C442" s="22" t="inlineStr">
        <is>
          <t>Sold</t>
        </is>
      </c>
      <c r="D442" s="29" t="n">
        <v>9</v>
      </c>
      <c r="E442" s="22" t="n"/>
      <c r="F442" s="22" t="inlineStr">
        <is>
          <t>Twice-weekly total from shop report</t>
        </is>
      </c>
      <c r="G442" s="26">
        <f>IF(OR(A442="",B442="",D442=""),0,IF(OR(C442="Received",C442="Returned",C442="Adjust"),D442,IF(C442="Sold",-D442,0)))</f>
        <v/>
      </c>
      <c r="H442" s="16">
        <f>IF(AND(A442="",B442="",D442=""),"",IF(OR(A442="",B442="",C442="",D442=""),"Fill date, SKU, type and qty",IF(ISNA(MATCH(B442,ItemSku,0)),"SKU not on Items",IF(AND(D442&lt;0,C442&lt;&gt;"Adjust"),"Use a positive qty",""))))</f>
        <v/>
      </c>
    </row>
    <row r="443">
      <c r="A443" s="6" t="n">
        <v>46293</v>
      </c>
      <c r="B443" s="22" t="inlineStr">
        <is>
          <t>MAIL-SM</t>
        </is>
      </c>
      <c r="C443" s="22" t="inlineStr">
        <is>
          <t>Sold</t>
        </is>
      </c>
      <c r="D443" s="29" t="n">
        <v>30</v>
      </c>
      <c r="E443" s="22" t="n"/>
      <c r="F443" s="22" t="inlineStr">
        <is>
          <t>Twice-weekly total from shop report</t>
        </is>
      </c>
      <c r="G443" s="26">
        <f>IF(OR(A443="",B443="",D443=""),0,IF(OR(C443="Received",C443="Returned",C443="Adjust"),D443,IF(C443="Sold",-D443,0)))</f>
        <v/>
      </c>
      <c r="H443" s="16">
        <f>IF(AND(A443="",B443="",D443=""),"",IF(OR(A443="",B443="",C443="",D443=""),"Fill date, SKU, type and qty",IF(ISNA(MATCH(B443,ItemSku,0)),"SKU not on Items",IF(AND(D443&lt;0,C443&lt;&gt;"Adjust"),"Use a positive qty",""))))</f>
        <v/>
      </c>
    </row>
    <row r="444">
      <c r="A444" s="6" t="n">
        <v>46293</v>
      </c>
      <c r="B444" s="22" t="inlineStr">
        <is>
          <t>SET-TRIO</t>
        </is>
      </c>
      <c r="C444" s="22" t="inlineStr">
        <is>
          <t>Sold</t>
        </is>
      </c>
      <c r="D444" s="29" t="n">
        <v>2</v>
      </c>
      <c r="E444" s="22" t="n"/>
      <c r="F444" s="22" t="inlineStr">
        <is>
          <t>Twice-weekly total from shop report</t>
        </is>
      </c>
      <c r="G444" s="26">
        <f>IF(OR(A444="",B444="",D444=""),0,IF(OR(C444="Received",C444="Returned",C444="Adjust"),D444,IF(C444="Sold",-D444,0)))</f>
        <v/>
      </c>
      <c r="H444" s="16">
        <f>IF(AND(A444="",B444="",D444=""),"",IF(OR(A444="",B444="",C444="",D444=""),"Fill date, SKU, type and qty",IF(ISNA(MATCH(B444,ItemSku,0)),"SKU not on Items",IF(AND(D444&lt;0,C444&lt;&gt;"Adjust"),"Use a positive qty",""))))</f>
        <v/>
      </c>
    </row>
    <row r="445">
      <c r="A445" s="6" t="n">
        <v>46293</v>
      </c>
      <c r="B445" s="22" t="inlineStr">
        <is>
          <t>SOAP-CHR</t>
        </is>
      </c>
      <c r="C445" s="22" t="inlineStr">
        <is>
          <t>Sold</t>
        </is>
      </c>
      <c r="D445" s="29" t="n">
        <v>4</v>
      </c>
      <c r="E445" s="22" t="n"/>
      <c r="F445" s="22" t="inlineStr">
        <is>
          <t>Twice-weekly total from shop report</t>
        </is>
      </c>
      <c r="G445" s="26">
        <f>IF(OR(A445="",B445="",D445=""),0,IF(OR(C445="Received",C445="Returned",C445="Adjust"),D445,IF(C445="Sold",-D445,0)))</f>
        <v/>
      </c>
      <c r="H445" s="16">
        <f>IF(AND(A445="",B445="",D445=""),"",IF(OR(A445="",B445="",C445="",D445=""),"Fill date, SKU, type and qty",IF(ISNA(MATCH(B445,ItemSku,0)),"SKU not on Items",IF(AND(D445&lt;0,C445&lt;&gt;"Adjust"),"Use a positive qty",""))))</f>
        <v/>
      </c>
    </row>
    <row r="446">
      <c r="A446" s="6" t="n">
        <v>46293</v>
      </c>
      <c r="B446" s="22" t="inlineStr">
        <is>
          <t>SOAP-LAV</t>
        </is>
      </c>
      <c r="C446" s="22" t="inlineStr">
        <is>
          <t>Sold</t>
        </is>
      </c>
      <c r="D446" s="29" t="n">
        <v>11</v>
      </c>
      <c r="E446" s="22" t="n"/>
      <c r="F446" s="22" t="inlineStr">
        <is>
          <t>Twice-weekly total from shop report</t>
        </is>
      </c>
      <c r="G446" s="26">
        <f>IF(OR(A446="",B446="",D446=""),0,IF(OR(C446="Received",C446="Returned",C446="Adjust"),D446,IF(C446="Sold",-D446,0)))</f>
        <v/>
      </c>
      <c r="H446" s="16">
        <f>IF(AND(A446="",B446="",D446=""),"",IF(OR(A446="",B446="",C446="",D446=""),"Fill date, SKU, type and qty",IF(ISNA(MATCH(B446,ItemSku,0)),"SKU not on Items",IF(AND(D446&lt;0,C446&lt;&gt;"Adjust"),"Use a positive qty",""))))</f>
        <v/>
      </c>
    </row>
    <row r="447">
      <c r="A447" s="6" t="n">
        <v>46293</v>
      </c>
      <c r="B447" s="22" t="inlineStr">
        <is>
          <t>SOAP-OAT</t>
        </is>
      </c>
      <c r="C447" s="22" t="inlineStr">
        <is>
          <t>Sold</t>
        </is>
      </c>
      <c r="D447" s="29" t="n">
        <v>12</v>
      </c>
      <c r="E447" s="22" t="n"/>
      <c r="F447" s="22" t="inlineStr">
        <is>
          <t>Twice-weekly total from shop report</t>
        </is>
      </c>
      <c r="G447" s="26">
        <f>IF(OR(A447="",B447="",D447=""),0,IF(OR(C447="Received",C447="Returned",C447="Adjust"),D447,IF(C447="Sold",-D447,0)))</f>
        <v/>
      </c>
      <c r="H447" s="16">
        <f>IF(AND(A447="",B447="",D447=""),"",IF(OR(A447="",B447="",C447="",D447=""),"Fill date, SKU, type and qty",IF(ISNA(MATCH(B447,ItemSku,0)),"SKU not on Items",IF(AND(D447&lt;0,C447&lt;&gt;"Adjust"),"Use a positive qty",""))))</f>
        <v/>
      </c>
    </row>
    <row r="448">
      <c r="A448" s="6" t="n">
        <v>46293</v>
      </c>
      <c r="B448" s="22" t="inlineStr">
        <is>
          <t>TIN-TRV</t>
        </is>
      </c>
      <c r="C448" s="22" t="inlineStr">
        <is>
          <t>Sold</t>
        </is>
      </c>
      <c r="D448" s="29" t="n">
        <v>6</v>
      </c>
      <c r="E448" s="22" t="n"/>
      <c r="F448" s="22" t="inlineStr">
        <is>
          <t>Twice-weekly total from shop report</t>
        </is>
      </c>
      <c r="G448" s="26">
        <f>IF(OR(A448="",B448="",D448=""),0,IF(OR(C448="Received",C448="Returned",C448="Adjust"),D448,IF(C448="Sold",-D448,0)))</f>
        <v/>
      </c>
      <c r="H448" s="16">
        <f>IF(AND(A448="",B448="",D448=""),"",IF(OR(A448="",B448="",C448="",D448=""),"Fill date, SKU, type and qty",IF(ISNA(MATCH(B448,ItemSku,0)),"SKU not on Items",IF(AND(D448&lt;0,C448&lt;&gt;"Adjust"),"Use a positive qty",""))))</f>
        <v/>
      </c>
    </row>
    <row r="449">
      <c r="A449" s="6" t="n">
        <v>46296</v>
      </c>
      <c r="B449" s="22" t="inlineStr">
        <is>
          <t>BALM-LIP</t>
        </is>
      </c>
      <c r="C449" s="22" t="inlineStr">
        <is>
          <t>Received</t>
        </is>
      </c>
      <c r="D449" s="29" t="n">
        <v>100</v>
      </c>
      <c r="E449" s="22" t="inlineStr">
        <is>
          <t>PO-2620</t>
        </is>
      </c>
      <c r="F449" s="22" t="inlineStr"/>
      <c r="G449" s="26">
        <f>IF(OR(A449="",B449="",D449=""),0,IF(OR(C449="Received",C449="Returned",C449="Adjust"),D449,IF(C449="Sold",-D449,0)))</f>
        <v/>
      </c>
      <c r="H449" s="16">
        <f>IF(AND(A449="",B449="",D449=""),"",IF(OR(A449="",B449="",C449="",D449=""),"Fill date, SKU, type and qty",IF(ISNA(MATCH(B449,ItemSku,0)),"SKU not on Items",IF(AND(D449&lt;0,C449&lt;&gt;"Adjust"),"Use a positive qty",""))))</f>
        <v/>
      </c>
    </row>
    <row r="450">
      <c r="A450" s="6" t="n">
        <v>46296</v>
      </c>
      <c r="B450" s="22" t="inlineStr">
        <is>
          <t>BALM-LIP</t>
        </is>
      </c>
      <c r="C450" s="22" t="inlineStr">
        <is>
          <t>Sold</t>
        </is>
      </c>
      <c r="D450" s="29" t="n">
        <v>16</v>
      </c>
      <c r="E450" s="22" t="n"/>
      <c r="F450" s="22" t="inlineStr">
        <is>
          <t>Twice-weekly total from shop report</t>
        </is>
      </c>
      <c r="G450" s="26">
        <f>IF(OR(A450="",B450="",D450=""),0,IF(OR(C450="Received",C450="Returned",C450="Adjust"),D450,IF(C450="Sold",-D450,0)))</f>
        <v/>
      </c>
      <c r="H450" s="16">
        <f>IF(AND(A450="",B450="",D450=""),"",IF(OR(A450="",B450="",C450="",D450=""),"Fill date, SKU, type and qty",IF(ISNA(MATCH(B450,ItemSku,0)),"SKU not on Items",IF(AND(D450&lt;0,C450&lt;&gt;"Adjust"),"Use a positive qty",""))))</f>
        <v/>
      </c>
    </row>
    <row r="451">
      <c r="A451" s="6" t="n">
        <v>46296</v>
      </c>
      <c r="B451" s="22" t="inlineStr">
        <is>
          <t>BOX-GIFT</t>
        </is>
      </c>
      <c r="C451" s="22" t="inlineStr">
        <is>
          <t>Sold</t>
        </is>
      </c>
      <c r="D451" s="29" t="n">
        <v>7</v>
      </c>
      <c r="E451" s="22" t="n"/>
      <c r="F451" s="22" t="inlineStr">
        <is>
          <t>Twice-weekly total from shop report</t>
        </is>
      </c>
      <c r="G451" s="26">
        <f>IF(OR(A451="",B451="",D451=""),0,IF(OR(C451="Received",C451="Returned",C451="Adjust"),D451,IF(C451="Sold",-D451,0)))</f>
        <v/>
      </c>
      <c r="H451" s="16">
        <f>IF(AND(A451="",B451="",D451=""),"",IF(OR(A451="",B451="",C451="",D451=""),"Fill date, SKU, type and qty",IF(ISNA(MATCH(B451,ItemSku,0)),"SKU not on Items",IF(AND(D451&lt;0,C451&lt;&gt;"Adjust"),"Use a positive qty",""))))</f>
        <v/>
      </c>
    </row>
    <row r="452">
      <c r="A452" s="6" t="n">
        <v>46296</v>
      </c>
      <c r="B452" s="22" t="inlineStr">
        <is>
          <t>CNDL-FIG</t>
        </is>
      </c>
      <c r="C452" s="22" t="inlineStr">
        <is>
          <t>Sold</t>
        </is>
      </c>
      <c r="D452" s="29" t="n">
        <v>2</v>
      </c>
      <c r="E452" s="22" t="n"/>
      <c r="F452" s="22" t="inlineStr">
        <is>
          <t>Twice-weekly total from shop report</t>
        </is>
      </c>
      <c r="G452" s="26">
        <f>IF(OR(A452="",B452="",D452=""),0,IF(OR(C452="Received",C452="Returned",C452="Adjust"),D452,IF(C452="Sold",-D452,0)))</f>
        <v/>
      </c>
      <c r="H452" s="16">
        <f>IF(AND(A452="",B452="",D452=""),"",IF(OR(A452="",B452="",C452="",D452=""),"Fill date, SKU, type and qty",IF(ISNA(MATCH(B452,ItemSku,0)),"SKU not on Items",IF(AND(D452&lt;0,C452&lt;&gt;"Adjust"),"Use a positive qty",""))))</f>
        <v/>
      </c>
    </row>
    <row r="453">
      <c r="A453" s="6" t="n">
        <v>46296</v>
      </c>
      <c r="B453" s="22" t="inlineStr">
        <is>
          <t>CNDL-PIN</t>
        </is>
      </c>
      <c r="C453" s="22" t="inlineStr">
        <is>
          <t>Sold</t>
        </is>
      </c>
      <c r="D453" s="29" t="n">
        <v>1</v>
      </c>
      <c r="E453" s="22" t="n"/>
      <c r="F453" s="22" t="inlineStr">
        <is>
          <t>Twice-weekly total from shop report</t>
        </is>
      </c>
      <c r="G453" s="26">
        <f>IF(OR(A453="",B453="",D453=""),0,IF(OR(C453="Received",C453="Returned",C453="Adjust"),D453,IF(C453="Sold",-D453,0)))</f>
        <v/>
      </c>
      <c r="H453" s="16">
        <f>IF(AND(A453="",B453="",D453=""),"",IF(OR(A453="",B453="",C453="",D453=""),"Fill date, SKU, type and qty",IF(ISNA(MATCH(B453,ItemSku,0)),"SKU not on Items",IF(AND(D453&lt;0,C453&lt;&gt;"Adjust"),"Use a positive qty",""))))</f>
        <v/>
      </c>
    </row>
    <row r="454">
      <c r="A454" s="6" t="n">
        <v>46296</v>
      </c>
      <c r="B454" s="22" t="inlineStr">
        <is>
          <t>CNDL-SEA</t>
        </is>
      </c>
      <c r="C454" s="22" t="inlineStr">
        <is>
          <t>Sold</t>
        </is>
      </c>
      <c r="D454" s="29" t="n">
        <v>7</v>
      </c>
      <c r="E454" s="22" t="n"/>
      <c r="F454" s="22" t="inlineStr">
        <is>
          <t>Twice-weekly total from shop report</t>
        </is>
      </c>
      <c r="G454" s="26">
        <f>IF(OR(A454="",B454="",D454=""),0,IF(OR(C454="Received",C454="Returned",C454="Adjust"),D454,IF(C454="Sold",-D454,0)))</f>
        <v/>
      </c>
      <c r="H454" s="16">
        <f>IF(AND(A454="",B454="",D454=""),"",IF(OR(A454="",B454="",C454="",D454=""),"Fill date, SKU, type and qty",IF(ISNA(MATCH(B454,ItemSku,0)),"SKU not on Items",IF(AND(D454&lt;0,C454&lt;&gt;"Adjust"),"Use a positive qty",""))))</f>
        <v/>
      </c>
    </row>
    <row r="455">
      <c r="A455" s="6" t="n">
        <v>46296</v>
      </c>
      <c r="B455" s="22" t="inlineStr">
        <is>
          <t>CNDL-TRV</t>
        </is>
      </c>
      <c r="C455" s="22" t="inlineStr">
        <is>
          <t>Sold</t>
        </is>
      </c>
      <c r="D455" s="29" t="n">
        <v>5</v>
      </c>
      <c r="E455" s="22" t="n"/>
      <c r="F455" s="22" t="inlineStr">
        <is>
          <t>Twice-weekly total from shop report</t>
        </is>
      </c>
      <c r="G455" s="26">
        <f>IF(OR(A455="",B455="",D455=""),0,IF(OR(C455="Received",C455="Returned",C455="Adjust"),D455,IF(C455="Sold",-D455,0)))</f>
        <v/>
      </c>
      <c r="H455" s="16">
        <f>IF(AND(A455="",B455="",D455=""),"",IF(OR(A455="",B455="",C455="",D455=""),"Fill date, SKU, type and qty",IF(ISNA(MATCH(B455,ItemSku,0)),"SKU not on Items",IF(AND(D455&lt;0,C455&lt;&gt;"Adjust"),"Use a positive qty",""))))</f>
        <v/>
      </c>
    </row>
    <row r="456">
      <c r="A456" s="6" t="n">
        <v>46296</v>
      </c>
      <c r="B456" s="22" t="inlineStr">
        <is>
          <t>JAR-200</t>
        </is>
      </c>
      <c r="C456" s="22" t="inlineStr">
        <is>
          <t>Sold</t>
        </is>
      </c>
      <c r="D456" s="29" t="n">
        <v>8</v>
      </c>
      <c r="E456" s="22" t="n"/>
      <c r="F456" s="22" t="inlineStr">
        <is>
          <t>Twice-weekly total from shop report</t>
        </is>
      </c>
      <c r="G456" s="26">
        <f>IF(OR(A456="",B456="",D456=""),0,IF(OR(C456="Received",C456="Returned",C456="Adjust"),D456,IF(C456="Sold",-D456,0)))</f>
        <v/>
      </c>
      <c r="H456" s="16">
        <f>IF(AND(A456="",B456="",D456=""),"",IF(OR(A456="",B456="",C456="",D456=""),"Fill date, SKU, type and qty",IF(ISNA(MATCH(B456,ItemSku,0)),"SKU not on Items",IF(AND(D456&lt;0,C456&lt;&gt;"Adjust"),"Use a positive qty",""))))</f>
        <v/>
      </c>
    </row>
    <row r="457">
      <c r="A457" s="6" t="n">
        <v>46296</v>
      </c>
      <c r="B457" s="22" t="inlineStr">
        <is>
          <t>MAIL-SM</t>
        </is>
      </c>
      <c r="C457" s="22" t="inlineStr">
        <is>
          <t>Sold</t>
        </is>
      </c>
      <c r="D457" s="29" t="n">
        <v>15</v>
      </c>
      <c r="E457" s="22" t="n"/>
      <c r="F457" s="22" t="inlineStr">
        <is>
          <t>Twice-weekly total from shop report</t>
        </is>
      </c>
      <c r="G457" s="26">
        <f>IF(OR(A457="",B457="",D457=""),0,IF(OR(C457="Received",C457="Returned",C457="Adjust"),D457,IF(C457="Sold",-D457,0)))</f>
        <v/>
      </c>
      <c r="H457" s="16">
        <f>IF(AND(A457="",B457="",D457=""),"",IF(OR(A457="",B457="",C457="",D457=""),"Fill date, SKU, type and qty",IF(ISNA(MATCH(B457,ItemSku,0)),"SKU not on Items",IF(AND(D457&lt;0,C457&lt;&gt;"Adjust"),"Use a positive qty",""))))</f>
        <v/>
      </c>
    </row>
    <row r="458">
      <c r="A458" s="6" t="n">
        <v>46296</v>
      </c>
      <c r="B458" s="22" t="inlineStr">
        <is>
          <t>SET-TRIO</t>
        </is>
      </c>
      <c r="C458" s="22" t="inlineStr">
        <is>
          <t>Sold</t>
        </is>
      </c>
      <c r="D458" s="29" t="n">
        <v>2</v>
      </c>
      <c r="E458" s="22" t="n"/>
      <c r="F458" s="22" t="inlineStr">
        <is>
          <t>Twice-weekly total from shop report</t>
        </is>
      </c>
      <c r="G458" s="26">
        <f>IF(OR(A458="",B458="",D458=""),0,IF(OR(C458="Received",C458="Returned",C458="Adjust"),D458,IF(C458="Sold",-D458,0)))</f>
        <v/>
      </c>
      <c r="H458" s="16">
        <f>IF(AND(A458="",B458="",D458=""),"",IF(OR(A458="",B458="",C458="",D458=""),"Fill date, SKU, type and qty",IF(ISNA(MATCH(B458,ItemSku,0)),"SKU not on Items",IF(AND(D458&lt;0,C458&lt;&gt;"Adjust"),"Use a positive qty",""))))</f>
        <v/>
      </c>
    </row>
    <row r="459">
      <c r="A459" s="6" t="n">
        <v>46296</v>
      </c>
      <c r="B459" s="22" t="inlineStr">
        <is>
          <t>SOAP-LAV</t>
        </is>
      </c>
      <c r="C459" s="22" t="inlineStr">
        <is>
          <t>Sold</t>
        </is>
      </c>
      <c r="D459" s="29" t="n">
        <v>5</v>
      </c>
      <c r="E459" s="22" t="n"/>
      <c r="F459" s="22" t="inlineStr">
        <is>
          <t>Twice-weekly total from shop report</t>
        </is>
      </c>
      <c r="G459" s="26">
        <f>IF(OR(A459="",B459="",D459=""),0,IF(OR(C459="Received",C459="Returned",C459="Adjust"),D459,IF(C459="Sold",-D459,0)))</f>
        <v/>
      </c>
      <c r="H459" s="16">
        <f>IF(AND(A459="",B459="",D459=""),"",IF(OR(A459="",B459="",C459="",D459=""),"Fill date, SKU, type and qty",IF(ISNA(MATCH(B459,ItemSku,0)),"SKU not on Items",IF(AND(D459&lt;0,C459&lt;&gt;"Adjust"),"Use a positive qty",""))))</f>
        <v/>
      </c>
    </row>
    <row r="460">
      <c r="A460" s="6" t="n">
        <v>46296</v>
      </c>
      <c r="B460" s="22" t="inlineStr">
        <is>
          <t>SOAP-OAT</t>
        </is>
      </c>
      <c r="C460" s="22" t="inlineStr">
        <is>
          <t>Sold</t>
        </is>
      </c>
      <c r="D460" s="29" t="n">
        <v>9</v>
      </c>
      <c r="E460" s="22" t="n"/>
      <c r="F460" s="22" t="inlineStr">
        <is>
          <t>Twice-weekly total from shop report</t>
        </is>
      </c>
      <c r="G460" s="26">
        <f>IF(OR(A460="",B460="",D460=""),0,IF(OR(C460="Received",C460="Returned",C460="Adjust"),D460,IF(C460="Sold",-D460,0)))</f>
        <v/>
      </c>
      <c r="H460" s="16">
        <f>IF(AND(A460="",B460="",D460=""),"",IF(OR(A460="",B460="",C460="",D460=""),"Fill date, SKU, type and qty",IF(ISNA(MATCH(B460,ItemSku,0)),"SKU not on Items",IF(AND(D460&lt;0,C460&lt;&gt;"Adjust"),"Use a positive qty",""))))</f>
        <v/>
      </c>
    </row>
    <row r="461">
      <c r="A461" s="6" t="n">
        <v>46296</v>
      </c>
      <c r="B461" s="22" t="inlineStr">
        <is>
          <t>TIN-TRV</t>
        </is>
      </c>
      <c r="C461" s="22" t="inlineStr">
        <is>
          <t>Sold</t>
        </is>
      </c>
      <c r="D461" s="29" t="n">
        <v>5</v>
      </c>
      <c r="E461" s="22" t="n"/>
      <c r="F461" s="22" t="inlineStr">
        <is>
          <t>Twice-weekly total from shop report</t>
        </is>
      </c>
      <c r="G461" s="26">
        <f>IF(OR(A461="",B461="",D461=""),0,IF(OR(C461="Received",C461="Returned",C461="Adjust"),D461,IF(C461="Sold",-D461,0)))</f>
        <v/>
      </c>
      <c r="H461" s="16">
        <f>IF(AND(A461="",B461="",D461=""),"",IF(OR(A461="",B461="",C461="",D461=""),"Fill date, SKU, type and qty",IF(ISNA(MATCH(B461,ItemSku,0)),"SKU not on Items",IF(AND(D461&lt;0,C461&lt;&gt;"Adjust"),"Use a positive qty",""))))</f>
        <v/>
      </c>
    </row>
    <row r="462">
      <c r="A462" s="6" t="n">
        <v>46297</v>
      </c>
      <c r="B462" s="22" t="inlineStr">
        <is>
          <t>CNDL-SEA</t>
        </is>
      </c>
      <c r="C462" s="22" t="inlineStr">
        <is>
          <t>Adjust</t>
        </is>
      </c>
      <c r="D462" s="29" t="n">
        <v>-1</v>
      </c>
      <c r="E462" s="22" t="n"/>
      <c r="F462" s="22" t="inlineStr">
        <is>
          <t>Used for photos</t>
        </is>
      </c>
      <c r="G462" s="26">
        <f>IF(OR(A462="",B462="",D462=""),0,IF(OR(C462="Received",C462="Returned",C462="Adjust"),D462,IF(C462="Sold",-D462,0)))</f>
        <v/>
      </c>
      <c r="H462" s="16">
        <f>IF(AND(A462="",B462="",D462=""),"",IF(OR(A462="",B462="",C462="",D462=""),"Fill date, SKU, type and qty",IF(ISNA(MATCH(B462,ItemSku,0)),"SKU not on Items",IF(AND(D462&lt;0,C462&lt;&gt;"Adjust"),"Use a positive qty",""))))</f>
        <v/>
      </c>
    </row>
    <row r="463">
      <c r="A463" s="6" t="n">
        <v>46297</v>
      </c>
      <c r="B463" s="22" t="inlineStr">
        <is>
          <t>SOAP-LAV</t>
        </is>
      </c>
      <c r="C463" s="22" t="inlineStr">
        <is>
          <t>Received</t>
        </is>
      </c>
      <c r="D463" s="29" t="n">
        <v>48</v>
      </c>
      <c r="E463" s="22" t="inlineStr">
        <is>
          <t>PO-2605</t>
        </is>
      </c>
      <c r="F463" s="22" t="inlineStr"/>
      <c r="G463" s="26">
        <f>IF(OR(A463="",B463="",D463=""),0,IF(OR(C463="Received",C463="Returned",C463="Adjust"),D463,IF(C463="Sold",-D463,0)))</f>
        <v/>
      </c>
      <c r="H463" s="16">
        <f>IF(AND(A463="",B463="",D463=""),"",IF(OR(A463="",B463="",C463="",D463=""),"Fill date, SKU, type and qty",IF(ISNA(MATCH(B463,ItemSku,0)),"SKU not on Items",IF(AND(D463&lt;0,C463&lt;&gt;"Adjust"),"Use a positive qty",""))))</f>
        <v/>
      </c>
    </row>
    <row r="464">
      <c r="A464" s="6" t="n">
        <v>46300</v>
      </c>
      <c r="B464" s="22" t="inlineStr">
        <is>
          <t>BALM-LIP</t>
        </is>
      </c>
      <c r="C464" s="22" t="inlineStr">
        <is>
          <t>Sold</t>
        </is>
      </c>
      <c r="D464" s="29" t="n">
        <v>18</v>
      </c>
      <c r="E464" s="22" t="n"/>
      <c r="F464" s="22" t="inlineStr">
        <is>
          <t>Twice-weekly total from shop report</t>
        </is>
      </c>
      <c r="G464" s="26">
        <f>IF(OR(A464="",B464="",D464=""),0,IF(OR(C464="Received",C464="Returned",C464="Adjust"),D464,IF(C464="Sold",-D464,0)))</f>
        <v/>
      </c>
      <c r="H464" s="16">
        <f>IF(AND(A464="",B464="",D464=""),"",IF(OR(A464="",B464="",C464="",D464=""),"Fill date, SKU, type and qty",IF(ISNA(MATCH(B464,ItemSku,0)),"SKU not on Items",IF(AND(D464&lt;0,C464&lt;&gt;"Adjust"),"Use a positive qty",""))))</f>
        <v/>
      </c>
    </row>
    <row r="465">
      <c r="A465" s="6" t="n">
        <v>46300</v>
      </c>
      <c r="B465" s="22" t="inlineStr">
        <is>
          <t>BOX-GIFT</t>
        </is>
      </c>
      <c r="C465" s="22" t="inlineStr">
        <is>
          <t>Sold</t>
        </is>
      </c>
      <c r="D465" s="29" t="n">
        <v>4</v>
      </c>
      <c r="E465" s="22" t="n"/>
      <c r="F465" s="22" t="inlineStr">
        <is>
          <t>Twice-weekly total from shop report</t>
        </is>
      </c>
      <c r="G465" s="26">
        <f>IF(OR(A465="",B465="",D465=""),0,IF(OR(C465="Received",C465="Returned",C465="Adjust"),D465,IF(C465="Sold",-D465,0)))</f>
        <v/>
      </c>
      <c r="H465" s="16">
        <f>IF(AND(A465="",B465="",D465=""),"",IF(OR(A465="",B465="",C465="",D465=""),"Fill date, SKU, type and qty",IF(ISNA(MATCH(B465,ItemSku,0)),"SKU not on Items",IF(AND(D465&lt;0,C465&lt;&gt;"Adjust"),"Use a positive qty",""))))</f>
        <v/>
      </c>
    </row>
    <row r="466">
      <c r="A466" s="6" t="n">
        <v>46300</v>
      </c>
      <c r="B466" s="22" t="inlineStr">
        <is>
          <t>CNDL-FIG</t>
        </is>
      </c>
      <c r="C466" s="22" t="inlineStr">
        <is>
          <t>Sold</t>
        </is>
      </c>
      <c r="D466" s="29" t="n">
        <v>9</v>
      </c>
      <c r="E466" s="22" t="n"/>
      <c r="F466" s="22" t="inlineStr">
        <is>
          <t>Twice-weekly total from shop report</t>
        </is>
      </c>
      <c r="G466" s="26">
        <f>IF(OR(A466="",B466="",D466=""),0,IF(OR(C466="Received",C466="Returned",C466="Adjust"),D466,IF(C466="Sold",-D466,0)))</f>
        <v/>
      </c>
      <c r="H466" s="16">
        <f>IF(AND(A466="",B466="",D466=""),"",IF(OR(A466="",B466="",C466="",D466=""),"Fill date, SKU, type and qty",IF(ISNA(MATCH(B466,ItemSku,0)),"SKU not on Items",IF(AND(D466&lt;0,C466&lt;&gt;"Adjust"),"Use a positive qty",""))))</f>
        <v/>
      </c>
    </row>
    <row r="467">
      <c r="A467" s="6" t="n">
        <v>46300</v>
      </c>
      <c r="B467" s="22" t="inlineStr">
        <is>
          <t>CNDL-PIN</t>
        </is>
      </c>
      <c r="C467" s="22" t="inlineStr">
        <is>
          <t>Sold</t>
        </is>
      </c>
      <c r="D467" s="29" t="n">
        <v>1</v>
      </c>
      <c r="E467" s="22" t="n"/>
      <c r="F467" s="22" t="inlineStr">
        <is>
          <t>Twice-weekly total from shop report</t>
        </is>
      </c>
      <c r="G467" s="26">
        <f>IF(OR(A467="",B467="",D467=""),0,IF(OR(C467="Received",C467="Returned",C467="Adjust"),D467,IF(C467="Sold",-D467,0)))</f>
        <v/>
      </c>
      <c r="H467" s="16">
        <f>IF(AND(A467="",B467="",D467=""),"",IF(OR(A467="",B467="",C467="",D467=""),"Fill date, SKU, type and qty",IF(ISNA(MATCH(B467,ItemSku,0)),"SKU not on Items",IF(AND(D467&lt;0,C467&lt;&gt;"Adjust"),"Use a positive qty",""))))</f>
        <v/>
      </c>
    </row>
    <row r="468">
      <c r="A468" s="6" t="n">
        <v>46300</v>
      </c>
      <c r="B468" s="22" t="inlineStr">
        <is>
          <t>CNDL-SEA</t>
        </is>
      </c>
      <c r="C468" s="22" t="inlineStr">
        <is>
          <t>Sold</t>
        </is>
      </c>
      <c r="D468" s="29" t="n">
        <v>7</v>
      </c>
      <c r="E468" s="22" t="n"/>
      <c r="F468" s="22" t="inlineStr">
        <is>
          <t>Twice-weekly total from shop report</t>
        </is>
      </c>
      <c r="G468" s="26">
        <f>IF(OR(A468="",B468="",D468=""),0,IF(OR(C468="Received",C468="Returned",C468="Adjust"),D468,IF(C468="Sold",-D468,0)))</f>
        <v/>
      </c>
      <c r="H468" s="16">
        <f>IF(AND(A468="",B468="",D468=""),"",IF(OR(A468="",B468="",C468="",D468=""),"Fill date, SKU, type and qty",IF(ISNA(MATCH(B468,ItemSku,0)),"SKU not on Items",IF(AND(D468&lt;0,C468&lt;&gt;"Adjust"),"Use a positive qty",""))))</f>
        <v/>
      </c>
    </row>
    <row r="469">
      <c r="A469" s="6" t="n">
        <v>46300</v>
      </c>
      <c r="B469" s="22" t="inlineStr">
        <is>
          <t>CNDL-TRV</t>
        </is>
      </c>
      <c r="C469" s="22" t="inlineStr">
        <is>
          <t>Received</t>
        </is>
      </c>
      <c r="D469" s="29" t="n">
        <v>24</v>
      </c>
      <c r="E469" s="22" t="inlineStr">
        <is>
          <t>PO-2636</t>
        </is>
      </c>
      <c r="F469" s="22" t="inlineStr"/>
      <c r="G469" s="26">
        <f>IF(OR(A469="",B469="",D469=""),0,IF(OR(C469="Received",C469="Returned",C469="Adjust"),D469,IF(C469="Sold",-D469,0)))</f>
        <v/>
      </c>
      <c r="H469" s="16">
        <f>IF(AND(A469="",B469="",D469=""),"",IF(OR(A469="",B469="",C469="",D469=""),"Fill date, SKU, type and qty",IF(ISNA(MATCH(B469,ItemSku,0)),"SKU not on Items",IF(AND(D469&lt;0,C469&lt;&gt;"Adjust"),"Use a positive qty",""))))</f>
        <v/>
      </c>
    </row>
    <row r="470">
      <c r="A470" s="6" t="n">
        <v>46300</v>
      </c>
      <c r="B470" s="22" t="inlineStr">
        <is>
          <t>CNDL-TRV</t>
        </is>
      </c>
      <c r="C470" s="22" t="inlineStr">
        <is>
          <t>Sold</t>
        </is>
      </c>
      <c r="D470" s="29" t="n">
        <v>14</v>
      </c>
      <c r="E470" s="22" t="n"/>
      <c r="F470" s="22" t="inlineStr">
        <is>
          <t>Twice-weekly total from shop report</t>
        </is>
      </c>
      <c r="G470" s="26">
        <f>IF(OR(A470="",B470="",D470=""),0,IF(OR(C470="Received",C470="Returned",C470="Adjust"),D470,IF(C470="Sold",-D470,0)))</f>
        <v/>
      </c>
      <c r="H470" s="16">
        <f>IF(AND(A470="",B470="",D470=""),"",IF(OR(A470="",B470="",C470="",D470=""),"Fill date, SKU, type and qty",IF(ISNA(MATCH(B470,ItemSku,0)),"SKU not on Items",IF(AND(D470&lt;0,C470&lt;&gt;"Adjust"),"Use a positive qty",""))))</f>
        <v/>
      </c>
    </row>
    <row r="471">
      <c r="A471" s="6" t="n">
        <v>46300</v>
      </c>
      <c r="B471" s="22" t="inlineStr">
        <is>
          <t>JAR-200</t>
        </is>
      </c>
      <c r="C471" s="22" t="inlineStr">
        <is>
          <t>Sold</t>
        </is>
      </c>
      <c r="D471" s="29" t="n">
        <v>13</v>
      </c>
      <c r="E471" s="22" t="n"/>
      <c r="F471" s="22" t="inlineStr">
        <is>
          <t>Twice-weekly total from shop report</t>
        </is>
      </c>
      <c r="G471" s="26">
        <f>IF(OR(A471="",B471="",D471=""),0,IF(OR(C471="Received",C471="Returned",C471="Adjust"),D471,IF(C471="Sold",-D471,0)))</f>
        <v/>
      </c>
      <c r="H471" s="16">
        <f>IF(AND(A471="",B471="",D471=""),"",IF(OR(A471="",B471="",C471="",D471=""),"Fill date, SKU, type and qty",IF(ISNA(MATCH(B471,ItemSku,0)),"SKU not on Items",IF(AND(D471&lt;0,C471&lt;&gt;"Adjust"),"Use a positive qty",""))))</f>
        <v/>
      </c>
    </row>
    <row r="472">
      <c r="A472" s="6" t="n">
        <v>46300</v>
      </c>
      <c r="B472" s="22" t="inlineStr">
        <is>
          <t>MAIL-SM</t>
        </is>
      </c>
      <c r="C472" s="22" t="inlineStr">
        <is>
          <t>Sold</t>
        </is>
      </c>
      <c r="D472" s="29" t="n">
        <v>19</v>
      </c>
      <c r="E472" s="22" t="n"/>
      <c r="F472" s="22" t="inlineStr">
        <is>
          <t>Twice-weekly total from shop report</t>
        </is>
      </c>
      <c r="G472" s="26">
        <f>IF(OR(A472="",B472="",D472=""),0,IF(OR(C472="Received",C472="Returned",C472="Adjust"),D472,IF(C472="Sold",-D472,0)))</f>
        <v/>
      </c>
      <c r="H472" s="16">
        <f>IF(AND(A472="",B472="",D472=""),"",IF(OR(A472="",B472="",C472="",D472=""),"Fill date, SKU, type and qty",IF(ISNA(MATCH(B472,ItemSku,0)),"SKU not on Items",IF(AND(D472&lt;0,C472&lt;&gt;"Adjust"),"Use a positive qty",""))))</f>
        <v/>
      </c>
    </row>
    <row r="473">
      <c r="A473" s="6" t="n">
        <v>46300</v>
      </c>
      <c r="B473" s="22" t="inlineStr">
        <is>
          <t>SET-TRIO</t>
        </is>
      </c>
      <c r="C473" s="22" t="inlineStr">
        <is>
          <t>Sold</t>
        </is>
      </c>
      <c r="D473" s="29" t="n">
        <v>4</v>
      </c>
      <c r="E473" s="22" t="n"/>
      <c r="F473" s="22" t="inlineStr">
        <is>
          <t>Twice-weekly total from shop report</t>
        </is>
      </c>
      <c r="G473" s="26">
        <f>IF(OR(A473="",B473="",D473=""),0,IF(OR(C473="Received",C473="Returned",C473="Adjust"),D473,IF(C473="Sold",-D473,0)))</f>
        <v/>
      </c>
      <c r="H473" s="16">
        <f>IF(AND(A473="",B473="",D473=""),"",IF(OR(A473="",B473="",C473="",D473=""),"Fill date, SKU, type and qty",IF(ISNA(MATCH(B473,ItemSku,0)),"SKU not on Items",IF(AND(D473&lt;0,C473&lt;&gt;"Adjust"),"Use a positive qty",""))))</f>
        <v/>
      </c>
    </row>
    <row r="474">
      <c r="A474" s="6" t="n">
        <v>46300</v>
      </c>
      <c r="B474" s="22" t="inlineStr">
        <is>
          <t>SOAP-LAV</t>
        </is>
      </c>
      <c r="C474" s="22" t="inlineStr">
        <is>
          <t>Sold</t>
        </is>
      </c>
      <c r="D474" s="29" t="n">
        <v>15</v>
      </c>
      <c r="E474" s="22" t="n"/>
      <c r="F474" s="22" t="inlineStr">
        <is>
          <t>Twice-weekly total from shop report</t>
        </is>
      </c>
      <c r="G474" s="26">
        <f>IF(OR(A474="",B474="",D474=""),0,IF(OR(C474="Received",C474="Returned",C474="Adjust"),D474,IF(C474="Sold",-D474,0)))</f>
        <v/>
      </c>
      <c r="H474" s="16">
        <f>IF(AND(A474="",B474="",D474=""),"",IF(OR(A474="",B474="",C474="",D474=""),"Fill date, SKU, type and qty",IF(ISNA(MATCH(B474,ItemSku,0)),"SKU not on Items",IF(AND(D474&lt;0,C474&lt;&gt;"Adjust"),"Use a positive qty",""))))</f>
        <v/>
      </c>
    </row>
    <row r="475">
      <c r="A475" s="6" t="n">
        <v>46300</v>
      </c>
      <c r="B475" s="22" t="inlineStr">
        <is>
          <t>SOAP-OAT</t>
        </is>
      </c>
      <c r="C475" s="22" t="inlineStr">
        <is>
          <t>Sold</t>
        </is>
      </c>
      <c r="D475" s="29" t="n">
        <v>7</v>
      </c>
      <c r="E475" s="22" t="n"/>
      <c r="F475" s="22" t="inlineStr">
        <is>
          <t>Twice-weekly total from shop report</t>
        </is>
      </c>
      <c r="G475" s="26">
        <f>IF(OR(A475="",B475="",D475=""),0,IF(OR(C475="Received",C475="Returned",C475="Adjust"),D475,IF(C475="Sold",-D475,0)))</f>
        <v/>
      </c>
      <c r="H475" s="16">
        <f>IF(AND(A475="",B475="",D475=""),"",IF(OR(A475="",B475="",C475="",D475=""),"Fill date, SKU, type and qty",IF(ISNA(MATCH(B475,ItemSku,0)),"SKU not on Items",IF(AND(D475&lt;0,C475&lt;&gt;"Adjust"),"Use a positive qty",""))))</f>
        <v/>
      </c>
    </row>
    <row r="476">
      <c r="A476" s="6" t="n">
        <v>46300</v>
      </c>
      <c r="B476" s="22" t="inlineStr">
        <is>
          <t>TIN-TRV</t>
        </is>
      </c>
      <c r="C476" s="22" t="inlineStr">
        <is>
          <t>Sold</t>
        </is>
      </c>
      <c r="D476" s="29" t="n">
        <v>18</v>
      </c>
      <c r="E476" s="22" t="n"/>
      <c r="F476" s="22" t="inlineStr">
        <is>
          <t>Twice-weekly total from shop report</t>
        </is>
      </c>
      <c r="G476" s="26">
        <f>IF(OR(A476="",B476="",D476=""),0,IF(OR(C476="Received",C476="Returned",C476="Adjust"),D476,IF(C476="Sold",-D476,0)))</f>
        <v/>
      </c>
      <c r="H476" s="16">
        <f>IF(AND(A476="",B476="",D476=""),"",IF(OR(A476="",B476="",C476="",D476=""),"Fill date, SKU, type and qty",IF(ISNA(MATCH(B476,ItemSku,0)),"SKU not on Items",IF(AND(D476&lt;0,C476&lt;&gt;"Adjust"),"Use a positive qty",""))))</f>
        <v/>
      </c>
    </row>
    <row r="477">
      <c r="A477" s="6" t="n">
        <v>46303</v>
      </c>
      <c r="B477" s="22" t="inlineStr">
        <is>
          <t>BALM-LIP</t>
        </is>
      </c>
      <c r="C477" s="22" t="inlineStr">
        <is>
          <t>Sold</t>
        </is>
      </c>
      <c r="D477" s="29" t="n">
        <v>12</v>
      </c>
      <c r="E477" s="22" t="n"/>
      <c r="F477" s="22" t="inlineStr">
        <is>
          <t>Twice-weekly total from shop report</t>
        </is>
      </c>
      <c r="G477" s="26">
        <f>IF(OR(A477="",B477="",D477=""),0,IF(OR(C477="Received",C477="Returned",C477="Adjust"),D477,IF(C477="Sold",-D477,0)))</f>
        <v/>
      </c>
      <c r="H477" s="16">
        <f>IF(AND(A477="",B477="",D477=""),"",IF(OR(A477="",B477="",C477="",D477=""),"Fill date, SKU, type and qty",IF(ISNA(MATCH(B477,ItemSku,0)),"SKU not on Items",IF(AND(D477&lt;0,C477&lt;&gt;"Adjust"),"Use a positive qty",""))))</f>
        <v/>
      </c>
    </row>
    <row r="478">
      <c r="A478" s="6" t="n">
        <v>46303</v>
      </c>
      <c r="B478" s="22" t="inlineStr">
        <is>
          <t>CNDL-FIG</t>
        </is>
      </c>
      <c r="C478" s="22" t="inlineStr">
        <is>
          <t>Sold</t>
        </is>
      </c>
      <c r="D478" s="29" t="n">
        <v>6</v>
      </c>
      <c r="E478" s="22" t="n"/>
      <c r="F478" s="22" t="inlineStr">
        <is>
          <t>Twice-weekly total from shop report</t>
        </is>
      </c>
      <c r="G478" s="26">
        <f>IF(OR(A478="",B478="",D478=""),0,IF(OR(C478="Received",C478="Returned",C478="Adjust"),D478,IF(C478="Sold",-D478,0)))</f>
        <v/>
      </c>
      <c r="H478" s="16">
        <f>IF(AND(A478="",B478="",D478=""),"",IF(OR(A478="",B478="",C478="",D478=""),"Fill date, SKU, type and qty",IF(ISNA(MATCH(B478,ItemSku,0)),"SKU not on Items",IF(AND(D478&lt;0,C478&lt;&gt;"Adjust"),"Use a positive qty",""))))</f>
        <v/>
      </c>
    </row>
    <row r="479">
      <c r="A479" s="6" t="n">
        <v>46303</v>
      </c>
      <c r="B479" s="22" t="inlineStr">
        <is>
          <t>CNDL-SEA</t>
        </is>
      </c>
      <c r="C479" s="22" t="inlineStr">
        <is>
          <t>Sold</t>
        </is>
      </c>
      <c r="D479" s="29" t="n">
        <v>4</v>
      </c>
      <c r="E479" s="22" t="n"/>
      <c r="F479" s="22" t="inlineStr">
        <is>
          <t>Twice-weekly total from shop report</t>
        </is>
      </c>
      <c r="G479" s="26">
        <f>IF(OR(A479="",B479="",D479=""),0,IF(OR(C479="Received",C479="Returned",C479="Adjust"),D479,IF(C479="Sold",-D479,0)))</f>
        <v/>
      </c>
      <c r="H479" s="16">
        <f>IF(AND(A479="",B479="",D479=""),"",IF(OR(A479="",B479="",C479="",D479=""),"Fill date, SKU, type and qty",IF(ISNA(MATCH(B479,ItemSku,0)),"SKU not on Items",IF(AND(D479&lt;0,C479&lt;&gt;"Adjust"),"Use a positive qty",""))))</f>
        <v/>
      </c>
    </row>
    <row r="480">
      <c r="A480" s="6" t="n">
        <v>46303</v>
      </c>
      <c r="B480" s="22" t="inlineStr">
        <is>
          <t>CNDL-TRV</t>
        </is>
      </c>
      <c r="C480" s="22" t="inlineStr">
        <is>
          <t>Sold</t>
        </is>
      </c>
      <c r="D480" s="29" t="n">
        <v>5</v>
      </c>
      <c r="E480" s="22" t="n"/>
      <c r="F480" s="22" t="inlineStr">
        <is>
          <t>Twice-weekly total from shop report</t>
        </is>
      </c>
      <c r="G480" s="26">
        <f>IF(OR(A480="",B480="",D480=""),0,IF(OR(C480="Received",C480="Returned",C480="Adjust"),D480,IF(C480="Sold",-D480,0)))</f>
        <v/>
      </c>
      <c r="H480" s="16">
        <f>IF(AND(A480="",B480="",D480=""),"",IF(OR(A480="",B480="",C480="",D480=""),"Fill date, SKU, type and qty",IF(ISNA(MATCH(B480,ItemSku,0)),"SKU not on Items",IF(AND(D480&lt;0,C480&lt;&gt;"Adjust"),"Use a positive qty",""))))</f>
        <v/>
      </c>
    </row>
    <row r="481">
      <c r="A481" s="6" t="n">
        <v>46303</v>
      </c>
      <c r="B481" s="22" t="inlineStr">
        <is>
          <t>JAR-200</t>
        </is>
      </c>
      <c r="C481" s="22" t="inlineStr">
        <is>
          <t>Sold</t>
        </is>
      </c>
      <c r="D481" s="29" t="n">
        <v>4</v>
      </c>
      <c r="E481" s="22" t="n"/>
      <c r="F481" s="22" t="inlineStr">
        <is>
          <t>Twice-weekly total from shop report</t>
        </is>
      </c>
      <c r="G481" s="26">
        <f>IF(OR(A481="",B481="",D481=""),0,IF(OR(C481="Received",C481="Returned",C481="Adjust"),D481,IF(C481="Sold",-D481,0)))</f>
        <v/>
      </c>
      <c r="H481" s="16">
        <f>IF(AND(A481="",B481="",D481=""),"",IF(OR(A481="",B481="",C481="",D481=""),"Fill date, SKU, type and qty",IF(ISNA(MATCH(B481,ItemSku,0)),"SKU not on Items",IF(AND(D481&lt;0,C481&lt;&gt;"Adjust"),"Use a positive qty",""))))</f>
        <v/>
      </c>
    </row>
    <row r="482">
      <c r="A482" s="6" t="n">
        <v>46303</v>
      </c>
      <c r="B482" s="22" t="inlineStr">
        <is>
          <t>MAIL-SM</t>
        </is>
      </c>
      <c r="C482" s="22" t="inlineStr">
        <is>
          <t>Received</t>
        </is>
      </c>
      <c r="D482" s="29" t="n">
        <v>50</v>
      </c>
      <c r="E482" s="22" t="inlineStr">
        <is>
          <t>PO-2643</t>
        </is>
      </c>
      <c r="F482" s="22" t="inlineStr"/>
      <c r="G482" s="26">
        <f>IF(OR(A482="",B482="",D482=""),0,IF(OR(C482="Received",C482="Returned",C482="Adjust"),D482,IF(C482="Sold",-D482,0)))</f>
        <v/>
      </c>
      <c r="H482" s="16">
        <f>IF(AND(A482="",B482="",D482=""),"",IF(OR(A482="",B482="",C482="",D482=""),"Fill date, SKU, type and qty",IF(ISNA(MATCH(B482,ItemSku,0)),"SKU not on Items",IF(AND(D482&lt;0,C482&lt;&gt;"Adjust"),"Use a positive qty",""))))</f>
        <v/>
      </c>
    </row>
    <row r="483">
      <c r="A483" s="6" t="n">
        <v>46303</v>
      </c>
      <c r="B483" s="22" t="inlineStr">
        <is>
          <t>MAIL-SM</t>
        </is>
      </c>
      <c r="C483" s="22" t="inlineStr">
        <is>
          <t>Sold</t>
        </is>
      </c>
      <c r="D483" s="29" t="n">
        <v>12</v>
      </c>
      <c r="E483" s="22" t="n"/>
      <c r="F483" s="22" t="inlineStr">
        <is>
          <t>Twice-weekly total from shop report</t>
        </is>
      </c>
      <c r="G483" s="26">
        <f>IF(OR(A483="",B483="",D483=""),0,IF(OR(C483="Received",C483="Returned",C483="Adjust"),D483,IF(C483="Sold",-D483,0)))</f>
        <v/>
      </c>
      <c r="H483" s="16">
        <f>IF(AND(A483="",B483="",D483=""),"",IF(OR(A483="",B483="",C483="",D483=""),"Fill date, SKU, type and qty",IF(ISNA(MATCH(B483,ItemSku,0)),"SKU not on Items",IF(AND(D483&lt;0,C483&lt;&gt;"Adjust"),"Use a positive qty",""))))</f>
        <v/>
      </c>
    </row>
    <row r="484">
      <c r="A484" s="6" t="n">
        <v>46303</v>
      </c>
      <c r="B484" s="22" t="inlineStr">
        <is>
          <t>SET-TRIO</t>
        </is>
      </c>
      <c r="C484" s="22" t="inlineStr">
        <is>
          <t>Sold</t>
        </is>
      </c>
      <c r="D484" s="29" t="n">
        <v>1</v>
      </c>
      <c r="E484" s="22" t="n"/>
      <c r="F484" s="22" t="inlineStr">
        <is>
          <t>Twice-weekly total from shop report</t>
        </is>
      </c>
      <c r="G484" s="26">
        <f>IF(OR(A484="",B484="",D484=""),0,IF(OR(C484="Received",C484="Returned",C484="Adjust"),D484,IF(C484="Sold",-D484,0)))</f>
        <v/>
      </c>
      <c r="H484" s="16">
        <f>IF(AND(A484="",B484="",D484=""),"",IF(OR(A484="",B484="",C484="",D484=""),"Fill date, SKU, type and qty",IF(ISNA(MATCH(B484,ItemSku,0)),"SKU not on Items",IF(AND(D484&lt;0,C484&lt;&gt;"Adjust"),"Use a positive qty",""))))</f>
        <v/>
      </c>
    </row>
    <row r="485">
      <c r="A485" s="6" t="n">
        <v>46303</v>
      </c>
      <c r="B485" s="22" t="inlineStr">
        <is>
          <t>SOAP-LAV</t>
        </is>
      </c>
      <c r="C485" s="22" t="inlineStr">
        <is>
          <t>Sold</t>
        </is>
      </c>
      <c r="D485" s="29" t="n">
        <v>10</v>
      </c>
      <c r="E485" s="22" t="n"/>
      <c r="F485" s="22" t="inlineStr">
        <is>
          <t>Twice-weekly total from shop report</t>
        </is>
      </c>
      <c r="G485" s="26">
        <f>IF(OR(A485="",B485="",D485=""),0,IF(OR(C485="Received",C485="Returned",C485="Adjust"),D485,IF(C485="Sold",-D485,0)))</f>
        <v/>
      </c>
      <c r="H485" s="16">
        <f>IF(AND(A485="",B485="",D485=""),"",IF(OR(A485="",B485="",C485="",D485=""),"Fill date, SKU, type and qty",IF(ISNA(MATCH(B485,ItemSku,0)),"SKU not on Items",IF(AND(D485&lt;0,C485&lt;&gt;"Adjust"),"Use a positive qty",""))))</f>
        <v/>
      </c>
    </row>
    <row r="486">
      <c r="A486" s="6" t="n">
        <v>46303</v>
      </c>
      <c r="B486" s="22" t="inlineStr">
        <is>
          <t>SOAP-OAT</t>
        </is>
      </c>
      <c r="C486" s="22" t="inlineStr">
        <is>
          <t>Received</t>
        </is>
      </c>
      <c r="D486" s="29" t="n">
        <v>48</v>
      </c>
      <c r="E486" s="22" t="inlineStr">
        <is>
          <t>PO-2611</t>
        </is>
      </c>
      <c r="F486" s="22" t="inlineStr"/>
      <c r="G486" s="26">
        <f>IF(OR(A486="",B486="",D486=""),0,IF(OR(C486="Received",C486="Returned",C486="Adjust"),D486,IF(C486="Sold",-D486,0)))</f>
        <v/>
      </c>
      <c r="H486" s="16">
        <f>IF(AND(A486="",B486="",D486=""),"",IF(OR(A486="",B486="",C486="",D486=""),"Fill date, SKU, type and qty",IF(ISNA(MATCH(B486,ItemSku,0)),"SKU not on Items",IF(AND(D486&lt;0,C486&lt;&gt;"Adjust"),"Use a positive qty",""))))</f>
        <v/>
      </c>
    </row>
    <row r="487">
      <c r="A487" s="6" t="n">
        <v>46303</v>
      </c>
      <c r="B487" s="22" t="inlineStr">
        <is>
          <t>SOAP-OAT</t>
        </is>
      </c>
      <c r="C487" s="22" t="inlineStr">
        <is>
          <t>Sold</t>
        </is>
      </c>
      <c r="D487" s="29" t="n">
        <v>5</v>
      </c>
      <c r="E487" s="22" t="n"/>
      <c r="F487" s="22" t="inlineStr">
        <is>
          <t>Twice-weekly total from shop report</t>
        </is>
      </c>
      <c r="G487" s="26">
        <f>IF(OR(A487="",B487="",D487=""),0,IF(OR(C487="Received",C487="Returned",C487="Adjust"),D487,IF(C487="Sold",-D487,0)))</f>
        <v/>
      </c>
      <c r="H487" s="16">
        <f>IF(AND(A487="",B487="",D487=""),"",IF(OR(A487="",B487="",C487="",D487=""),"Fill date, SKU, type and qty",IF(ISNA(MATCH(B487,ItemSku,0)),"SKU not on Items",IF(AND(D487&lt;0,C487&lt;&gt;"Adjust"),"Use a positive qty",""))))</f>
        <v/>
      </c>
    </row>
    <row r="488">
      <c r="A488" s="6" t="n">
        <v>46303</v>
      </c>
      <c r="B488" s="22" t="inlineStr">
        <is>
          <t>TIN-TRV</t>
        </is>
      </c>
      <c r="C488" s="22" t="inlineStr">
        <is>
          <t>Sold</t>
        </is>
      </c>
      <c r="D488" s="29" t="n">
        <v>11</v>
      </c>
      <c r="E488" s="22" t="n"/>
      <c r="F488" s="22" t="inlineStr">
        <is>
          <t>Twice-weekly total from shop report</t>
        </is>
      </c>
      <c r="G488" s="26">
        <f>IF(OR(A488="",B488="",D488=""),0,IF(OR(C488="Received",C488="Returned",C488="Adjust"),D488,IF(C488="Sold",-D488,0)))</f>
        <v/>
      </c>
      <c r="H488" s="16">
        <f>IF(AND(A488="",B488="",D488=""),"",IF(OR(A488="",B488="",C488="",D488=""),"Fill date, SKU, type and qty",IF(ISNA(MATCH(B488,ItemSku,0)),"SKU not on Items",IF(AND(D488&lt;0,C488&lt;&gt;"Adjust"),"Use a positive qty",""))))</f>
        <v/>
      </c>
    </row>
    <row r="489">
      <c r="A489" s="6" t="n">
        <v>46307</v>
      </c>
      <c r="B489" s="22" t="inlineStr">
        <is>
          <t>BALM-LIP</t>
        </is>
      </c>
      <c r="C489" s="22" t="inlineStr">
        <is>
          <t>Sold</t>
        </is>
      </c>
      <c r="D489" s="29" t="n">
        <v>15</v>
      </c>
      <c r="E489" s="22" t="n"/>
      <c r="F489" s="22" t="inlineStr">
        <is>
          <t>Twice-weekly total from shop report</t>
        </is>
      </c>
      <c r="G489" s="26">
        <f>IF(OR(A489="",B489="",D489=""),0,IF(OR(C489="Received",C489="Returned",C489="Adjust"),D489,IF(C489="Sold",-D489,0)))</f>
        <v/>
      </c>
      <c r="H489" s="16">
        <f>IF(AND(A489="",B489="",D489=""),"",IF(OR(A489="",B489="",C489="",D489=""),"Fill date, SKU, type and qty",IF(ISNA(MATCH(B489,ItemSku,0)),"SKU not on Items",IF(AND(D489&lt;0,C489&lt;&gt;"Adjust"),"Use a positive qty",""))))</f>
        <v/>
      </c>
    </row>
    <row r="490">
      <c r="A490" s="6" t="n">
        <v>46307</v>
      </c>
      <c r="B490" s="22" t="inlineStr">
        <is>
          <t>CNDL-FIG</t>
        </is>
      </c>
      <c r="C490" s="22" t="inlineStr">
        <is>
          <t>Sold</t>
        </is>
      </c>
      <c r="D490" s="29" t="n">
        <v>2</v>
      </c>
      <c r="E490" s="22" t="n"/>
      <c r="F490" s="22" t="inlineStr">
        <is>
          <t>Twice-weekly total from shop report</t>
        </is>
      </c>
      <c r="G490" s="26">
        <f>IF(OR(A490="",B490="",D490=""),0,IF(OR(C490="Received",C490="Returned",C490="Adjust"),D490,IF(C490="Sold",-D490,0)))</f>
        <v/>
      </c>
      <c r="H490" s="16">
        <f>IF(AND(A490="",B490="",D490=""),"",IF(OR(A490="",B490="",C490="",D490=""),"Fill date, SKU, type and qty",IF(ISNA(MATCH(B490,ItemSku,0)),"SKU not on Items",IF(AND(D490&lt;0,C490&lt;&gt;"Adjust"),"Use a positive qty",""))))</f>
        <v/>
      </c>
    </row>
    <row r="491">
      <c r="A491" s="6" t="n">
        <v>46307</v>
      </c>
      <c r="B491" s="22" t="inlineStr">
        <is>
          <t>CNDL-PIN</t>
        </is>
      </c>
      <c r="C491" s="22" t="inlineStr">
        <is>
          <t>Sold</t>
        </is>
      </c>
      <c r="D491" s="29" t="n">
        <v>4</v>
      </c>
      <c r="E491" s="22" t="n"/>
      <c r="F491" s="22" t="inlineStr">
        <is>
          <t>Twice-weekly total from shop report</t>
        </is>
      </c>
      <c r="G491" s="26">
        <f>IF(OR(A491="",B491="",D491=""),0,IF(OR(C491="Received",C491="Returned",C491="Adjust"),D491,IF(C491="Sold",-D491,0)))</f>
        <v/>
      </c>
      <c r="H491" s="16">
        <f>IF(AND(A491="",B491="",D491=""),"",IF(OR(A491="",B491="",C491="",D491=""),"Fill date, SKU, type and qty",IF(ISNA(MATCH(B491,ItemSku,0)),"SKU not on Items",IF(AND(D491&lt;0,C491&lt;&gt;"Adjust"),"Use a positive qty",""))))</f>
        <v/>
      </c>
    </row>
    <row r="492">
      <c r="A492" s="6" t="n">
        <v>46307</v>
      </c>
      <c r="B492" s="22" t="inlineStr">
        <is>
          <t>CNDL-SEA</t>
        </is>
      </c>
      <c r="C492" s="22" t="inlineStr">
        <is>
          <t>Received</t>
        </is>
      </c>
      <c r="D492" s="29" t="n">
        <v>24</v>
      </c>
      <c r="E492" s="22" t="inlineStr">
        <is>
          <t>PO-2627</t>
        </is>
      </c>
      <c r="F492" s="22" t="inlineStr"/>
      <c r="G492" s="26">
        <f>IF(OR(A492="",B492="",D492=""),0,IF(OR(C492="Received",C492="Returned",C492="Adjust"),D492,IF(C492="Sold",-D492,0)))</f>
        <v/>
      </c>
      <c r="H492" s="16">
        <f>IF(AND(A492="",B492="",D492=""),"",IF(OR(A492="",B492="",C492="",D492=""),"Fill date, SKU, type and qty",IF(ISNA(MATCH(B492,ItemSku,0)),"SKU not on Items",IF(AND(D492&lt;0,C492&lt;&gt;"Adjust"),"Use a positive qty",""))))</f>
        <v/>
      </c>
    </row>
    <row r="493">
      <c r="A493" s="6" t="n">
        <v>46307</v>
      </c>
      <c r="B493" s="22" t="inlineStr">
        <is>
          <t>CNDL-SEA</t>
        </is>
      </c>
      <c r="C493" s="22" t="inlineStr">
        <is>
          <t>Sold</t>
        </is>
      </c>
      <c r="D493" s="29" t="n">
        <v>8</v>
      </c>
      <c r="E493" s="22" t="n"/>
      <c r="F493" s="22" t="inlineStr">
        <is>
          <t>Twice-weekly total from shop report</t>
        </is>
      </c>
      <c r="G493" s="26">
        <f>IF(OR(A493="",B493="",D493=""),0,IF(OR(C493="Received",C493="Returned",C493="Adjust"),D493,IF(C493="Sold",-D493,0)))</f>
        <v/>
      </c>
      <c r="H493" s="16">
        <f>IF(AND(A493="",B493="",D493=""),"",IF(OR(A493="",B493="",C493="",D493=""),"Fill date, SKU, type and qty",IF(ISNA(MATCH(B493,ItemSku,0)),"SKU not on Items",IF(AND(D493&lt;0,C493&lt;&gt;"Adjust"),"Use a positive qty",""))))</f>
        <v/>
      </c>
    </row>
    <row r="494">
      <c r="A494" s="6" t="n">
        <v>46307</v>
      </c>
      <c r="B494" s="22" t="inlineStr">
        <is>
          <t>CNDL-TRV</t>
        </is>
      </c>
      <c r="C494" s="22" t="inlineStr">
        <is>
          <t>Received</t>
        </is>
      </c>
      <c r="D494" s="29" t="n">
        <v>24</v>
      </c>
      <c r="E494" s="22" t="inlineStr">
        <is>
          <t>PO-2637</t>
        </is>
      </c>
      <c r="F494" s="22" t="inlineStr"/>
      <c r="G494" s="26">
        <f>IF(OR(A494="",B494="",D494=""),0,IF(OR(C494="Received",C494="Returned",C494="Adjust"),D494,IF(C494="Sold",-D494,0)))</f>
        <v/>
      </c>
      <c r="H494" s="16">
        <f>IF(AND(A494="",B494="",D494=""),"",IF(OR(A494="",B494="",C494="",D494=""),"Fill date, SKU, type and qty",IF(ISNA(MATCH(B494,ItemSku,0)),"SKU not on Items",IF(AND(D494&lt;0,C494&lt;&gt;"Adjust"),"Use a positive qty",""))))</f>
        <v/>
      </c>
    </row>
    <row r="495">
      <c r="A495" s="6" t="n">
        <v>46307</v>
      </c>
      <c r="B495" s="22" t="inlineStr">
        <is>
          <t>CNDL-TRV</t>
        </is>
      </c>
      <c r="C495" s="22" t="inlineStr">
        <is>
          <t>Sold</t>
        </is>
      </c>
      <c r="D495" s="29" t="n">
        <v>12</v>
      </c>
      <c r="E495" s="22" t="n"/>
      <c r="F495" s="22" t="inlineStr">
        <is>
          <t>Twice-weekly total from shop report</t>
        </is>
      </c>
      <c r="G495" s="26">
        <f>IF(OR(A495="",B495="",D495=""),0,IF(OR(C495="Received",C495="Returned",C495="Adjust"),D495,IF(C495="Sold",-D495,0)))</f>
        <v/>
      </c>
      <c r="H495" s="16">
        <f>IF(AND(A495="",B495="",D495=""),"",IF(OR(A495="",B495="",C495="",D495=""),"Fill date, SKU, type and qty",IF(ISNA(MATCH(B495,ItemSku,0)),"SKU not on Items",IF(AND(D495&lt;0,C495&lt;&gt;"Adjust"),"Use a positive qty",""))))</f>
        <v/>
      </c>
    </row>
    <row r="496">
      <c r="A496" s="6" t="n">
        <v>46307</v>
      </c>
      <c r="B496" s="22" t="inlineStr">
        <is>
          <t>JAR-200</t>
        </is>
      </c>
      <c r="C496" s="22" t="inlineStr">
        <is>
          <t>Sold</t>
        </is>
      </c>
      <c r="D496" s="29" t="n">
        <v>14</v>
      </c>
      <c r="E496" s="22" t="n"/>
      <c r="F496" s="22" t="inlineStr">
        <is>
          <t>Twice-weekly total from shop report</t>
        </is>
      </c>
      <c r="G496" s="26">
        <f>IF(OR(A496="",B496="",D496=""),0,IF(OR(C496="Received",C496="Returned",C496="Adjust"),D496,IF(C496="Sold",-D496,0)))</f>
        <v/>
      </c>
      <c r="H496" s="16">
        <f>IF(AND(A496="",B496="",D496=""),"",IF(OR(A496="",B496="",C496="",D496=""),"Fill date, SKU, type and qty",IF(ISNA(MATCH(B496,ItemSku,0)),"SKU not on Items",IF(AND(D496&lt;0,C496&lt;&gt;"Adjust"),"Use a positive qty",""))))</f>
        <v/>
      </c>
    </row>
    <row r="497">
      <c r="A497" s="6" t="n">
        <v>46307</v>
      </c>
      <c r="B497" s="22" t="inlineStr">
        <is>
          <t>MAIL-SM</t>
        </is>
      </c>
      <c r="C497" s="22" t="inlineStr">
        <is>
          <t>Received</t>
        </is>
      </c>
      <c r="D497" s="29" t="n">
        <v>50</v>
      </c>
      <c r="E497" s="22" t="inlineStr">
        <is>
          <t>PO-2644</t>
        </is>
      </c>
      <c r="F497" s="22" t="inlineStr"/>
      <c r="G497" s="26">
        <f>IF(OR(A497="",B497="",D497=""),0,IF(OR(C497="Received",C497="Returned",C497="Adjust"),D497,IF(C497="Sold",-D497,0)))</f>
        <v/>
      </c>
      <c r="H497" s="16">
        <f>IF(AND(A497="",B497="",D497=""),"",IF(OR(A497="",B497="",C497="",D497=""),"Fill date, SKU, type and qty",IF(ISNA(MATCH(B497,ItemSku,0)),"SKU not on Items",IF(AND(D497&lt;0,C497&lt;&gt;"Adjust"),"Use a positive qty",""))))</f>
        <v/>
      </c>
    </row>
    <row r="498">
      <c r="A498" s="6" t="n">
        <v>46307</v>
      </c>
      <c r="B498" s="22" t="inlineStr">
        <is>
          <t>MAIL-SM</t>
        </is>
      </c>
      <c r="C498" s="22" t="inlineStr">
        <is>
          <t>Sold</t>
        </is>
      </c>
      <c r="D498" s="29" t="n">
        <v>18</v>
      </c>
      <c r="E498" s="22" t="n"/>
      <c r="F498" s="22" t="inlineStr">
        <is>
          <t>Twice-weekly total from shop report</t>
        </is>
      </c>
      <c r="G498" s="26">
        <f>IF(OR(A498="",B498="",D498=""),0,IF(OR(C498="Received",C498="Returned",C498="Adjust"),D498,IF(C498="Sold",-D498,0)))</f>
        <v/>
      </c>
      <c r="H498" s="16">
        <f>IF(AND(A498="",B498="",D498=""),"",IF(OR(A498="",B498="",C498="",D498=""),"Fill date, SKU, type and qty",IF(ISNA(MATCH(B498,ItemSku,0)),"SKU not on Items",IF(AND(D498&lt;0,C498&lt;&gt;"Adjust"),"Use a positive qty",""))))</f>
        <v/>
      </c>
    </row>
    <row r="499">
      <c r="A499" s="6" t="n">
        <v>46307</v>
      </c>
      <c r="B499" s="22" t="inlineStr">
        <is>
          <t>SET-TRIO</t>
        </is>
      </c>
      <c r="C499" s="22" t="inlineStr">
        <is>
          <t>Sold</t>
        </is>
      </c>
      <c r="D499" s="29" t="n">
        <v>4</v>
      </c>
      <c r="E499" s="22" t="n"/>
      <c r="F499" s="22" t="inlineStr">
        <is>
          <t>Twice-weekly total from shop report</t>
        </is>
      </c>
      <c r="G499" s="26">
        <f>IF(OR(A499="",B499="",D499=""),0,IF(OR(C499="Received",C499="Returned",C499="Adjust"),D499,IF(C499="Sold",-D499,0)))</f>
        <v/>
      </c>
      <c r="H499" s="16">
        <f>IF(AND(A499="",B499="",D499=""),"",IF(OR(A499="",B499="",C499="",D499=""),"Fill date, SKU, type and qty",IF(ISNA(MATCH(B499,ItemSku,0)),"SKU not on Items",IF(AND(D499&lt;0,C499&lt;&gt;"Adjust"),"Use a positive qty",""))))</f>
        <v/>
      </c>
    </row>
    <row r="500">
      <c r="A500" s="6" t="n">
        <v>46307</v>
      </c>
      <c r="B500" s="22" t="inlineStr">
        <is>
          <t>SOAP-LAV</t>
        </is>
      </c>
      <c r="C500" s="22" t="inlineStr">
        <is>
          <t>Sold</t>
        </is>
      </c>
      <c r="D500" s="29" t="n">
        <v>22</v>
      </c>
      <c r="E500" s="22" t="n"/>
      <c r="F500" s="22" t="inlineStr">
        <is>
          <t>Twice-weekly total from shop report</t>
        </is>
      </c>
      <c r="G500" s="26">
        <f>IF(OR(A500="",B500="",D500=""),0,IF(OR(C500="Received",C500="Returned",C500="Adjust"),D500,IF(C500="Sold",-D500,0)))</f>
        <v/>
      </c>
      <c r="H500" s="16">
        <f>IF(AND(A500="",B500="",D500=""),"",IF(OR(A500="",B500="",C500="",D500=""),"Fill date, SKU, type and qty",IF(ISNA(MATCH(B500,ItemSku,0)),"SKU not on Items",IF(AND(D500&lt;0,C500&lt;&gt;"Adjust"),"Use a positive qty",""))))</f>
        <v/>
      </c>
    </row>
    <row r="501">
      <c r="A501" s="6" t="n">
        <v>46307</v>
      </c>
      <c r="B501" s="22" t="inlineStr">
        <is>
          <t>SOAP-OAT</t>
        </is>
      </c>
      <c r="C501" s="22" t="inlineStr">
        <is>
          <t>Sold</t>
        </is>
      </c>
      <c r="D501" s="29" t="n">
        <v>9</v>
      </c>
      <c r="E501" s="22" t="n"/>
      <c r="F501" s="22" t="inlineStr">
        <is>
          <t>Twice-weekly total from shop report</t>
        </is>
      </c>
      <c r="G501" s="26">
        <f>IF(OR(A501="",B501="",D501=""),0,IF(OR(C501="Received",C501="Returned",C501="Adjust"),D501,IF(C501="Sold",-D501,0)))</f>
        <v/>
      </c>
      <c r="H501" s="16">
        <f>IF(AND(A501="",B501="",D501=""),"",IF(OR(A501="",B501="",C501="",D501=""),"Fill date, SKU, type and qty",IF(ISNA(MATCH(B501,ItemSku,0)),"SKU not on Items",IF(AND(D501&lt;0,C501&lt;&gt;"Adjust"),"Use a positive qty",""))))</f>
        <v/>
      </c>
    </row>
    <row r="502">
      <c r="A502" s="6" t="n">
        <v>46307</v>
      </c>
      <c r="B502" s="22" t="inlineStr">
        <is>
          <t>TIN-TRV</t>
        </is>
      </c>
      <c r="C502" s="22" t="inlineStr">
        <is>
          <t>Sold</t>
        </is>
      </c>
      <c r="D502" s="29" t="n">
        <v>7</v>
      </c>
      <c r="E502" s="22" t="n"/>
      <c r="F502" s="22" t="inlineStr">
        <is>
          <t>Twice-weekly total from shop report</t>
        </is>
      </c>
      <c r="G502" s="26">
        <f>IF(OR(A502="",B502="",D502=""),0,IF(OR(C502="Received",C502="Returned",C502="Adjust"),D502,IF(C502="Sold",-D502,0)))</f>
        <v/>
      </c>
      <c r="H502" s="16">
        <f>IF(AND(A502="",B502="",D502=""),"",IF(OR(A502="",B502="",C502="",D502=""),"Fill date, SKU, type and qty",IF(ISNA(MATCH(B502,ItemSku,0)),"SKU not on Items",IF(AND(D502&lt;0,C502&lt;&gt;"Adjust"),"Use a positive qty",""))))</f>
        <v/>
      </c>
    </row>
    <row r="503">
      <c r="A503" s="6" t="n">
        <v>46308</v>
      </c>
      <c r="B503" s="22" t="inlineStr">
        <is>
          <t>BALM-LIP</t>
        </is>
      </c>
      <c r="C503" s="22" t="inlineStr">
        <is>
          <t>Sold</t>
        </is>
      </c>
      <c r="D503" s="29" t="n">
        <v>6</v>
      </c>
      <c r="E503" s="22" t="n"/>
      <c r="F503" s="22" t="inlineStr">
        <is>
          <t>Total to today</t>
        </is>
      </c>
      <c r="G503" s="26">
        <f>IF(OR(A503="",B503="",D503=""),0,IF(OR(C503="Received",C503="Returned",C503="Adjust"),D503,IF(C503="Sold",-D503,0)))</f>
        <v/>
      </c>
      <c r="H503" s="16">
        <f>IF(AND(A503="",B503="",D503=""),"",IF(OR(A503="",B503="",C503="",D503=""),"Fill date, SKU, type and qty",IF(ISNA(MATCH(B503,ItemSku,0)),"SKU not on Items",IF(AND(D503&lt;0,C503&lt;&gt;"Adjust"),"Use a positive qty",""))))</f>
        <v/>
      </c>
    </row>
    <row r="504">
      <c r="A504" s="6" t="n">
        <v>46308</v>
      </c>
      <c r="B504" s="22" t="inlineStr">
        <is>
          <t>CNDL-FIG</t>
        </is>
      </c>
      <c r="C504" s="22" t="inlineStr">
        <is>
          <t>Sold</t>
        </is>
      </c>
      <c r="D504" s="29" t="n">
        <v>2</v>
      </c>
      <c r="E504" s="22" t="n"/>
      <c r="F504" s="22" t="inlineStr">
        <is>
          <t>Total to today</t>
        </is>
      </c>
      <c r="G504" s="26">
        <f>IF(OR(A504="",B504="",D504=""),0,IF(OR(C504="Received",C504="Returned",C504="Adjust"),D504,IF(C504="Sold",-D504,0)))</f>
        <v/>
      </c>
      <c r="H504" s="16">
        <f>IF(AND(A504="",B504="",D504=""),"",IF(OR(A504="",B504="",C504="",D504=""),"Fill date, SKU, type and qty",IF(ISNA(MATCH(B504,ItemSku,0)),"SKU not on Items",IF(AND(D504&lt;0,C504&lt;&gt;"Adjust"),"Use a positive qty",""))))</f>
        <v/>
      </c>
    </row>
    <row r="505">
      <c r="A505" s="6" t="n">
        <v>46308</v>
      </c>
      <c r="B505" s="22" t="inlineStr">
        <is>
          <t>CNDL-SEA</t>
        </is>
      </c>
      <c r="C505" s="22" t="inlineStr">
        <is>
          <t>Sold</t>
        </is>
      </c>
      <c r="D505" s="29" t="n">
        <v>3</v>
      </c>
      <c r="E505" s="22" t="n"/>
      <c r="F505" s="22" t="inlineStr">
        <is>
          <t>Total to today</t>
        </is>
      </c>
      <c r="G505" s="26">
        <f>IF(OR(A505="",B505="",D505=""),0,IF(OR(C505="Received",C505="Returned",C505="Adjust"),D505,IF(C505="Sold",-D505,0)))</f>
        <v/>
      </c>
      <c r="H505" s="16">
        <f>IF(AND(A505="",B505="",D505=""),"",IF(OR(A505="",B505="",C505="",D505=""),"Fill date, SKU, type and qty",IF(ISNA(MATCH(B505,ItemSku,0)),"SKU not on Items",IF(AND(D505&lt;0,C505&lt;&gt;"Adjust"),"Use a positive qty",""))))</f>
        <v/>
      </c>
    </row>
    <row r="506">
      <c r="A506" s="6" t="n">
        <v>46308</v>
      </c>
      <c r="B506" s="22" t="inlineStr">
        <is>
          <t>CNDL-TRV</t>
        </is>
      </c>
      <c r="C506" s="22" t="inlineStr">
        <is>
          <t>Sold</t>
        </is>
      </c>
      <c r="D506" s="29" t="n">
        <v>3</v>
      </c>
      <c r="E506" s="22" t="n"/>
      <c r="F506" s="22" t="inlineStr">
        <is>
          <t>Total to today</t>
        </is>
      </c>
      <c r="G506" s="26">
        <f>IF(OR(A506="",B506="",D506=""),0,IF(OR(C506="Received",C506="Returned",C506="Adjust"),D506,IF(C506="Sold",-D506,0)))</f>
        <v/>
      </c>
      <c r="H506" s="16">
        <f>IF(AND(A506="",B506="",D506=""),"",IF(OR(A506="",B506="",C506="",D506=""),"Fill date, SKU, type and qty",IF(ISNA(MATCH(B506,ItemSku,0)),"SKU not on Items",IF(AND(D506&lt;0,C506&lt;&gt;"Adjust"),"Use a positive qty",""))))</f>
        <v/>
      </c>
    </row>
    <row r="507">
      <c r="A507" s="6" t="n">
        <v>46308</v>
      </c>
      <c r="B507" s="22" t="inlineStr">
        <is>
          <t>JAR-200</t>
        </is>
      </c>
      <c r="C507" s="22" t="inlineStr">
        <is>
          <t>Sold</t>
        </is>
      </c>
      <c r="D507" s="29" t="n">
        <v>3</v>
      </c>
      <c r="E507" s="22" t="n"/>
      <c r="F507" s="22" t="inlineStr">
        <is>
          <t>Total to today</t>
        </is>
      </c>
      <c r="G507" s="26">
        <f>IF(OR(A507="",B507="",D507=""),0,IF(OR(C507="Received",C507="Returned",C507="Adjust"),D507,IF(C507="Sold",-D507,0)))</f>
        <v/>
      </c>
      <c r="H507" s="16">
        <f>IF(AND(A507="",B507="",D507=""),"",IF(OR(A507="",B507="",C507="",D507=""),"Fill date, SKU, type and qty",IF(ISNA(MATCH(B507,ItemSku,0)),"SKU not on Items",IF(AND(D507&lt;0,C507&lt;&gt;"Adjust"),"Use a positive qty",""))))</f>
        <v/>
      </c>
    </row>
    <row r="508">
      <c r="A508" s="6" t="n">
        <v>46308</v>
      </c>
      <c r="B508" s="22" t="inlineStr">
        <is>
          <t>MAIL-SM</t>
        </is>
      </c>
      <c r="C508" s="22" t="inlineStr">
        <is>
          <t>Sold</t>
        </is>
      </c>
      <c r="D508" s="29" t="n">
        <v>5</v>
      </c>
      <c r="E508" s="22" t="n"/>
      <c r="F508" s="22" t="inlineStr">
        <is>
          <t>Total to today</t>
        </is>
      </c>
      <c r="G508" s="26">
        <f>IF(OR(A508="",B508="",D508=""),0,IF(OR(C508="Received",C508="Returned",C508="Adjust"),D508,IF(C508="Sold",-D508,0)))</f>
        <v/>
      </c>
      <c r="H508" s="16">
        <f>IF(AND(A508="",B508="",D508=""),"",IF(OR(A508="",B508="",C508="",D508=""),"Fill date, SKU, type and qty",IF(ISNA(MATCH(B508,ItemSku,0)),"SKU not on Items",IF(AND(D508&lt;0,C508&lt;&gt;"Adjust"),"Use a positive qty",""))))</f>
        <v/>
      </c>
    </row>
    <row r="509">
      <c r="A509" s="6" t="n">
        <v>46308</v>
      </c>
      <c r="B509" s="22" t="inlineStr">
        <is>
          <t>SOAP-LAV</t>
        </is>
      </c>
      <c r="C509" s="22" t="inlineStr">
        <is>
          <t>Sold</t>
        </is>
      </c>
      <c r="D509" s="29" t="n">
        <v>4</v>
      </c>
      <c r="E509" s="22" t="n"/>
      <c r="F509" s="22" t="inlineStr">
        <is>
          <t>Total to today</t>
        </is>
      </c>
      <c r="G509" s="26">
        <f>IF(OR(A509="",B509="",D509=""),0,IF(OR(C509="Received",C509="Returned",C509="Adjust"),D509,IF(C509="Sold",-D509,0)))</f>
        <v/>
      </c>
      <c r="H509" s="16">
        <f>IF(AND(A509="",B509="",D509=""),"",IF(OR(A509="",B509="",C509="",D509=""),"Fill date, SKU, type and qty",IF(ISNA(MATCH(B509,ItemSku,0)),"SKU not on Items",IF(AND(D509&lt;0,C509&lt;&gt;"Adjust"),"Use a positive qty",""))))</f>
        <v/>
      </c>
    </row>
    <row r="510">
      <c r="A510" s="6" t="n">
        <v>46308</v>
      </c>
      <c r="B510" s="22" t="inlineStr">
        <is>
          <t>SOAP-OAT</t>
        </is>
      </c>
      <c r="C510" s="22" t="inlineStr">
        <is>
          <t>Sold</t>
        </is>
      </c>
      <c r="D510" s="29" t="n">
        <v>2</v>
      </c>
      <c r="E510" s="22" t="n"/>
      <c r="F510" s="22" t="inlineStr">
        <is>
          <t>Total to today</t>
        </is>
      </c>
      <c r="G510" s="26">
        <f>IF(OR(A510="",B510="",D510=""),0,IF(OR(C510="Received",C510="Returned",C510="Adjust"),D510,IF(C510="Sold",-D510,0)))</f>
        <v/>
      </c>
      <c r="H510" s="16">
        <f>IF(AND(A510="",B510="",D510=""),"",IF(OR(A510="",B510="",C510="",D510=""),"Fill date, SKU, type and qty",IF(ISNA(MATCH(B510,ItemSku,0)),"SKU not on Items",IF(AND(D510&lt;0,C510&lt;&gt;"Adjust"),"Use a positive qty",""))))</f>
        <v/>
      </c>
    </row>
    <row r="511">
      <c r="A511" s="6" t="n">
        <v>46308</v>
      </c>
      <c r="B511" s="22" t="inlineStr">
        <is>
          <t>TIN-TRV</t>
        </is>
      </c>
      <c r="C511" s="22" t="inlineStr">
        <is>
          <t>Sold</t>
        </is>
      </c>
      <c r="D511" s="29" t="n">
        <v>2</v>
      </c>
      <c r="E511" s="22" t="n"/>
      <c r="F511" s="22" t="inlineStr">
        <is>
          <t>Total to today</t>
        </is>
      </c>
      <c r="G511" s="26">
        <f>IF(OR(A511="",B511="",D511=""),0,IF(OR(C511="Received",C511="Returned",C511="Adjust"),D511,IF(C511="Sold",-D511,0)))</f>
        <v/>
      </c>
      <c r="H511" s="16">
        <f>IF(AND(A511="",B511="",D511=""),"",IF(OR(A511="",B511="",C511="",D511=""),"Fill date, SKU, type and qty",IF(ISNA(MATCH(B511,ItemSku,0)),"SKU not on Items",IF(AND(D511&lt;0,C511&lt;&gt;"Adjust"),"Use a positive qty",""))))</f>
        <v/>
      </c>
    </row>
    <row r="512">
      <c r="A512" s="6" t="n"/>
      <c r="B512" s="22" t="n"/>
      <c r="C512" s="22" t="n"/>
      <c r="D512" s="29" t="n"/>
      <c r="E512" s="22" t="n"/>
      <c r="F512" s="22" t="n"/>
      <c r="G512" s="26">
        <f>IF(OR(A512="",B512="",D512=""),0,IF(OR(C512="Received",C512="Returned",C512="Adjust"),D512,IF(C512="Sold",-D512,0)))</f>
        <v/>
      </c>
      <c r="H512" s="16">
        <f>IF(AND(A512="",B512="",D512=""),"",IF(OR(A512="",B512="",C512="",D512=""),"Fill date, SKU, type and qty",IF(ISNA(MATCH(B512,ItemSku,0)),"SKU not on Items",IF(AND(D512&lt;0,C512&lt;&gt;"Adjust"),"Use a positive qty",""))))</f>
        <v/>
      </c>
    </row>
    <row r="513">
      <c r="A513" s="6" t="n"/>
      <c r="B513" s="22" t="n"/>
      <c r="C513" s="22" t="n"/>
      <c r="D513" s="29" t="n"/>
      <c r="E513" s="22" t="n"/>
      <c r="F513" s="22" t="n"/>
      <c r="G513" s="26">
        <f>IF(OR(A513="",B513="",D513=""),0,IF(OR(C513="Received",C513="Returned",C513="Adjust"),D513,IF(C513="Sold",-D513,0)))</f>
        <v/>
      </c>
      <c r="H513" s="16">
        <f>IF(AND(A513="",B513="",D513=""),"",IF(OR(A513="",B513="",C513="",D513=""),"Fill date, SKU, type and qty",IF(ISNA(MATCH(B513,ItemSku,0)),"SKU not on Items",IF(AND(D513&lt;0,C513&lt;&gt;"Adjust"),"Use a positive qty",""))))</f>
        <v/>
      </c>
    </row>
    <row r="514">
      <c r="A514" s="6" t="n"/>
      <c r="B514" s="22" t="n"/>
      <c r="C514" s="22" t="n"/>
      <c r="D514" s="29" t="n"/>
      <c r="E514" s="22" t="n"/>
      <c r="F514" s="22" t="n"/>
      <c r="G514" s="26">
        <f>IF(OR(A514="",B514="",D514=""),0,IF(OR(C514="Received",C514="Returned",C514="Adjust"),D514,IF(C514="Sold",-D514,0)))</f>
        <v/>
      </c>
      <c r="H514" s="16">
        <f>IF(AND(A514="",B514="",D514=""),"",IF(OR(A514="",B514="",C514="",D514=""),"Fill date, SKU, type and qty",IF(ISNA(MATCH(B514,ItemSku,0)),"SKU not on Items",IF(AND(D514&lt;0,C514&lt;&gt;"Adjust"),"Use a positive qty",""))))</f>
        <v/>
      </c>
    </row>
    <row r="515">
      <c r="A515" s="6" t="n"/>
      <c r="B515" s="22" t="n"/>
      <c r="C515" s="22" t="n"/>
      <c r="D515" s="29" t="n"/>
      <c r="E515" s="22" t="n"/>
      <c r="F515" s="22" t="n"/>
      <c r="G515" s="26">
        <f>IF(OR(A515="",B515="",D515=""),0,IF(OR(C515="Received",C515="Returned",C515="Adjust"),D515,IF(C515="Sold",-D515,0)))</f>
        <v/>
      </c>
      <c r="H515" s="16">
        <f>IF(AND(A515="",B515="",D515=""),"",IF(OR(A515="",B515="",C515="",D515=""),"Fill date, SKU, type and qty",IF(ISNA(MATCH(B515,ItemSku,0)),"SKU not on Items",IF(AND(D515&lt;0,C515&lt;&gt;"Adjust"),"Use a positive qty",""))))</f>
        <v/>
      </c>
    </row>
    <row r="516">
      <c r="A516" s="6" t="n"/>
      <c r="B516" s="22" t="n"/>
      <c r="C516" s="22" t="n"/>
      <c r="D516" s="29" t="n"/>
      <c r="E516" s="22" t="n"/>
      <c r="F516" s="22" t="n"/>
      <c r="G516" s="26">
        <f>IF(OR(A516="",B516="",D516=""),0,IF(OR(C516="Received",C516="Returned",C516="Adjust"),D516,IF(C516="Sold",-D516,0)))</f>
        <v/>
      </c>
      <c r="H516" s="16">
        <f>IF(AND(A516="",B516="",D516=""),"",IF(OR(A516="",B516="",C516="",D516=""),"Fill date, SKU, type and qty",IF(ISNA(MATCH(B516,ItemSku,0)),"SKU not on Items",IF(AND(D516&lt;0,C516&lt;&gt;"Adjust"),"Use a positive qty",""))))</f>
        <v/>
      </c>
    </row>
    <row r="517">
      <c r="A517" s="6" t="n"/>
      <c r="B517" s="22" t="n"/>
      <c r="C517" s="22" t="n"/>
      <c r="D517" s="29" t="n"/>
      <c r="E517" s="22" t="n"/>
      <c r="F517" s="22" t="n"/>
      <c r="G517" s="26">
        <f>IF(OR(A517="",B517="",D517=""),0,IF(OR(C517="Received",C517="Returned",C517="Adjust"),D517,IF(C517="Sold",-D517,0)))</f>
        <v/>
      </c>
      <c r="H517" s="16">
        <f>IF(AND(A517="",B517="",D517=""),"",IF(OR(A517="",B517="",C517="",D517=""),"Fill date, SKU, type and qty",IF(ISNA(MATCH(B517,ItemSku,0)),"SKU not on Items",IF(AND(D517&lt;0,C517&lt;&gt;"Adjust"),"Use a positive qty",""))))</f>
        <v/>
      </c>
    </row>
    <row r="518">
      <c r="A518" s="6" t="n"/>
      <c r="B518" s="22" t="n"/>
      <c r="C518" s="22" t="n"/>
      <c r="D518" s="29" t="n"/>
      <c r="E518" s="22" t="n"/>
      <c r="F518" s="22" t="n"/>
      <c r="G518" s="26">
        <f>IF(OR(A518="",B518="",D518=""),0,IF(OR(C518="Received",C518="Returned",C518="Adjust"),D518,IF(C518="Sold",-D518,0)))</f>
        <v/>
      </c>
      <c r="H518" s="16">
        <f>IF(AND(A518="",B518="",D518=""),"",IF(OR(A518="",B518="",C518="",D518=""),"Fill date, SKU, type and qty",IF(ISNA(MATCH(B518,ItemSku,0)),"SKU not on Items",IF(AND(D518&lt;0,C518&lt;&gt;"Adjust"),"Use a positive qty",""))))</f>
        <v/>
      </c>
    </row>
    <row r="519">
      <c r="A519" s="6" t="n"/>
      <c r="B519" s="22" t="n"/>
      <c r="C519" s="22" t="n"/>
      <c r="D519" s="29" t="n"/>
      <c r="E519" s="22" t="n"/>
      <c r="F519" s="22" t="n"/>
      <c r="G519" s="26">
        <f>IF(OR(A519="",B519="",D519=""),0,IF(OR(C519="Received",C519="Returned",C519="Adjust"),D519,IF(C519="Sold",-D519,0)))</f>
        <v/>
      </c>
      <c r="H519" s="16">
        <f>IF(AND(A519="",B519="",D519=""),"",IF(OR(A519="",B519="",C519="",D519=""),"Fill date, SKU, type and qty",IF(ISNA(MATCH(B519,ItemSku,0)),"SKU not on Items",IF(AND(D519&lt;0,C519&lt;&gt;"Adjust"),"Use a positive qty",""))))</f>
        <v/>
      </c>
    </row>
    <row r="520">
      <c r="A520" s="6" t="n"/>
      <c r="B520" s="22" t="n"/>
      <c r="C520" s="22" t="n"/>
      <c r="D520" s="29" t="n"/>
      <c r="E520" s="22" t="n"/>
      <c r="F520" s="22" t="n"/>
      <c r="G520" s="26">
        <f>IF(OR(A520="",B520="",D520=""),0,IF(OR(C520="Received",C520="Returned",C520="Adjust"),D520,IF(C520="Sold",-D520,0)))</f>
        <v/>
      </c>
      <c r="H520" s="16">
        <f>IF(AND(A520="",B520="",D520=""),"",IF(OR(A520="",B520="",C520="",D520=""),"Fill date, SKU, type and qty",IF(ISNA(MATCH(B520,ItemSku,0)),"SKU not on Items",IF(AND(D520&lt;0,C520&lt;&gt;"Adjust"),"Use a positive qty",""))))</f>
        <v/>
      </c>
    </row>
    <row r="521">
      <c r="A521" s="6" t="n"/>
      <c r="B521" s="22" t="n"/>
      <c r="C521" s="22" t="n"/>
      <c r="D521" s="29" t="n"/>
      <c r="E521" s="22" t="n"/>
      <c r="F521" s="22" t="n"/>
      <c r="G521" s="26">
        <f>IF(OR(A521="",B521="",D521=""),0,IF(OR(C521="Received",C521="Returned",C521="Adjust"),D521,IF(C521="Sold",-D521,0)))</f>
        <v/>
      </c>
      <c r="H521" s="16">
        <f>IF(AND(A521="",B521="",D521=""),"",IF(OR(A521="",B521="",C521="",D521=""),"Fill date, SKU, type and qty",IF(ISNA(MATCH(B521,ItemSku,0)),"SKU not on Items",IF(AND(D521&lt;0,C521&lt;&gt;"Adjust"),"Use a positive qty",""))))</f>
        <v/>
      </c>
    </row>
    <row r="522">
      <c r="A522" s="6" t="n"/>
      <c r="B522" s="22" t="n"/>
      <c r="C522" s="22" t="n"/>
      <c r="D522" s="29" t="n"/>
      <c r="E522" s="22" t="n"/>
      <c r="F522" s="22" t="n"/>
      <c r="G522" s="26">
        <f>IF(OR(A522="",B522="",D522=""),0,IF(OR(C522="Received",C522="Returned",C522="Adjust"),D522,IF(C522="Sold",-D522,0)))</f>
        <v/>
      </c>
      <c r="H522" s="16">
        <f>IF(AND(A522="",B522="",D522=""),"",IF(OR(A522="",B522="",C522="",D522=""),"Fill date, SKU, type and qty",IF(ISNA(MATCH(B522,ItemSku,0)),"SKU not on Items",IF(AND(D522&lt;0,C522&lt;&gt;"Adjust"),"Use a positive qty",""))))</f>
        <v/>
      </c>
    </row>
    <row r="523">
      <c r="A523" s="6" t="n"/>
      <c r="B523" s="22" t="n"/>
      <c r="C523" s="22" t="n"/>
      <c r="D523" s="29" t="n"/>
      <c r="E523" s="22" t="n"/>
      <c r="F523" s="22" t="n"/>
      <c r="G523" s="26">
        <f>IF(OR(A523="",B523="",D523=""),0,IF(OR(C523="Received",C523="Returned",C523="Adjust"),D523,IF(C523="Sold",-D523,0)))</f>
        <v/>
      </c>
      <c r="H523" s="16">
        <f>IF(AND(A523="",B523="",D523=""),"",IF(OR(A523="",B523="",C523="",D523=""),"Fill date, SKU, type and qty",IF(ISNA(MATCH(B523,ItemSku,0)),"SKU not on Items",IF(AND(D523&lt;0,C523&lt;&gt;"Adjust"),"Use a positive qty",""))))</f>
        <v/>
      </c>
    </row>
    <row r="524">
      <c r="A524" s="6" t="n"/>
      <c r="B524" s="22" t="n"/>
      <c r="C524" s="22" t="n"/>
      <c r="D524" s="29" t="n"/>
      <c r="E524" s="22" t="n"/>
      <c r="F524" s="22" t="n"/>
      <c r="G524" s="26">
        <f>IF(OR(A524="",B524="",D524=""),0,IF(OR(C524="Received",C524="Returned",C524="Adjust"),D524,IF(C524="Sold",-D524,0)))</f>
        <v/>
      </c>
      <c r="H524" s="16">
        <f>IF(AND(A524="",B524="",D524=""),"",IF(OR(A524="",B524="",C524="",D524=""),"Fill date, SKU, type and qty",IF(ISNA(MATCH(B524,ItemSku,0)),"SKU not on Items",IF(AND(D524&lt;0,C524&lt;&gt;"Adjust"),"Use a positive qty",""))))</f>
        <v/>
      </c>
    </row>
    <row r="525">
      <c r="A525" s="6" t="n"/>
      <c r="B525" s="22" t="n"/>
      <c r="C525" s="22" t="n"/>
      <c r="D525" s="29" t="n"/>
      <c r="E525" s="22" t="n"/>
      <c r="F525" s="22" t="n"/>
      <c r="G525" s="26">
        <f>IF(OR(A525="",B525="",D525=""),0,IF(OR(C525="Received",C525="Returned",C525="Adjust"),D525,IF(C525="Sold",-D525,0)))</f>
        <v/>
      </c>
      <c r="H525" s="16">
        <f>IF(AND(A525="",B525="",D525=""),"",IF(OR(A525="",B525="",C525="",D525=""),"Fill date, SKU, type and qty",IF(ISNA(MATCH(B525,ItemSku,0)),"SKU not on Items",IF(AND(D525&lt;0,C525&lt;&gt;"Adjust"),"Use a positive qty",""))))</f>
        <v/>
      </c>
    </row>
    <row r="526">
      <c r="A526" s="6" t="n"/>
      <c r="B526" s="22" t="n"/>
      <c r="C526" s="22" t="n"/>
      <c r="D526" s="29" t="n"/>
      <c r="E526" s="22" t="n"/>
      <c r="F526" s="22" t="n"/>
      <c r="G526" s="26">
        <f>IF(OR(A526="",B526="",D526=""),0,IF(OR(C526="Received",C526="Returned",C526="Adjust"),D526,IF(C526="Sold",-D526,0)))</f>
        <v/>
      </c>
      <c r="H526" s="16">
        <f>IF(AND(A526="",B526="",D526=""),"",IF(OR(A526="",B526="",C526="",D526=""),"Fill date, SKU, type and qty",IF(ISNA(MATCH(B526,ItemSku,0)),"SKU not on Items",IF(AND(D526&lt;0,C526&lt;&gt;"Adjust"),"Use a positive qty",""))))</f>
        <v/>
      </c>
    </row>
    <row r="527">
      <c r="A527" s="6" t="n"/>
      <c r="B527" s="22" t="n"/>
      <c r="C527" s="22" t="n"/>
      <c r="D527" s="29" t="n"/>
      <c r="E527" s="22" t="n"/>
      <c r="F527" s="22" t="n"/>
      <c r="G527" s="26">
        <f>IF(OR(A527="",B527="",D527=""),0,IF(OR(C527="Received",C527="Returned",C527="Adjust"),D527,IF(C527="Sold",-D527,0)))</f>
        <v/>
      </c>
      <c r="H527" s="16">
        <f>IF(AND(A527="",B527="",D527=""),"",IF(OR(A527="",B527="",C527="",D527=""),"Fill date, SKU, type and qty",IF(ISNA(MATCH(B527,ItemSku,0)),"SKU not on Items",IF(AND(D527&lt;0,C527&lt;&gt;"Adjust"),"Use a positive qty",""))))</f>
        <v/>
      </c>
    </row>
    <row r="528">
      <c r="A528" s="6" t="n"/>
      <c r="B528" s="22" t="n"/>
      <c r="C528" s="22" t="n"/>
      <c r="D528" s="29" t="n"/>
      <c r="E528" s="22" t="n"/>
      <c r="F528" s="22" t="n"/>
      <c r="G528" s="26">
        <f>IF(OR(A528="",B528="",D528=""),0,IF(OR(C528="Received",C528="Returned",C528="Adjust"),D528,IF(C528="Sold",-D528,0)))</f>
        <v/>
      </c>
      <c r="H528" s="16">
        <f>IF(AND(A528="",B528="",D528=""),"",IF(OR(A528="",B528="",C528="",D528=""),"Fill date, SKU, type and qty",IF(ISNA(MATCH(B528,ItemSku,0)),"SKU not on Items",IF(AND(D528&lt;0,C528&lt;&gt;"Adjust"),"Use a positive qty",""))))</f>
        <v/>
      </c>
    </row>
    <row r="529">
      <c r="A529" s="6" t="n"/>
      <c r="B529" s="22" t="n"/>
      <c r="C529" s="22" t="n"/>
      <c r="D529" s="29" t="n"/>
      <c r="E529" s="22" t="n"/>
      <c r="F529" s="22" t="n"/>
      <c r="G529" s="26">
        <f>IF(OR(A529="",B529="",D529=""),0,IF(OR(C529="Received",C529="Returned",C529="Adjust"),D529,IF(C529="Sold",-D529,0)))</f>
        <v/>
      </c>
      <c r="H529" s="16">
        <f>IF(AND(A529="",B529="",D529=""),"",IF(OR(A529="",B529="",C529="",D529=""),"Fill date, SKU, type and qty",IF(ISNA(MATCH(B529,ItemSku,0)),"SKU not on Items",IF(AND(D529&lt;0,C529&lt;&gt;"Adjust"),"Use a positive qty",""))))</f>
        <v/>
      </c>
    </row>
    <row r="530">
      <c r="A530" s="6" t="n"/>
      <c r="B530" s="22" t="n"/>
      <c r="C530" s="22" t="n"/>
      <c r="D530" s="29" t="n"/>
      <c r="E530" s="22" t="n"/>
      <c r="F530" s="22" t="n"/>
      <c r="G530" s="26">
        <f>IF(OR(A530="",B530="",D530=""),0,IF(OR(C530="Received",C530="Returned",C530="Adjust"),D530,IF(C530="Sold",-D530,0)))</f>
        <v/>
      </c>
      <c r="H530" s="16">
        <f>IF(AND(A530="",B530="",D530=""),"",IF(OR(A530="",B530="",C530="",D530=""),"Fill date, SKU, type and qty",IF(ISNA(MATCH(B530,ItemSku,0)),"SKU not on Items",IF(AND(D530&lt;0,C530&lt;&gt;"Adjust"),"Use a positive qty",""))))</f>
        <v/>
      </c>
    </row>
    <row r="531">
      <c r="A531" s="6" t="n"/>
      <c r="B531" s="22" t="n"/>
      <c r="C531" s="22" t="n"/>
      <c r="D531" s="29" t="n"/>
      <c r="E531" s="22" t="n"/>
      <c r="F531" s="22" t="n"/>
      <c r="G531" s="26">
        <f>IF(OR(A531="",B531="",D531=""),0,IF(OR(C531="Received",C531="Returned",C531="Adjust"),D531,IF(C531="Sold",-D531,0)))</f>
        <v/>
      </c>
      <c r="H531" s="16">
        <f>IF(AND(A531="",B531="",D531=""),"",IF(OR(A531="",B531="",C531="",D531=""),"Fill date, SKU, type and qty",IF(ISNA(MATCH(B531,ItemSku,0)),"SKU not on Items",IF(AND(D531&lt;0,C531&lt;&gt;"Adjust"),"Use a positive qty",""))))</f>
        <v/>
      </c>
    </row>
    <row r="532">
      <c r="A532" s="6" t="n"/>
      <c r="B532" s="22" t="n"/>
      <c r="C532" s="22" t="n"/>
      <c r="D532" s="29" t="n"/>
      <c r="E532" s="22" t="n"/>
      <c r="F532" s="22" t="n"/>
      <c r="G532" s="26">
        <f>IF(OR(A532="",B532="",D532=""),0,IF(OR(C532="Received",C532="Returned",C532="Adjust"),D532,IF(C532="Sold",-D532,0)))</f>
        <v/>
      </c>
      <c r="H532" s="16">
        <f>IF(AND(A532="",B532="",D532=""),"",IF(OR(A532="",B532="",C532="",D532=""),"Fill date, SKU, type and qty",IF(ISNA(MATCH(B532,ItemSku,0)),"SKU not on Items",IF(AND(D532&lt;0,C532&lt;&gt;"Adjust"),"Use a positive qty",""))))</f>
        <v/>
      </c>
    </row>
    <row r="533">
      <c r="A533" s="6" t="n"/>
      <c r="B533" s="22" t="n"/>
      <c r="C533" s="22" t="n"/>
      <c r="D533" s="29" t="n"/>
      <c r="E533" s="22" t="n"/>
      <c r="F533" s="22" t="n"/>
      <c r="G533" s="26">
        <f>IF(OR(A533="",B533="",D533=""),0,IF(OR(C533="Received",C533="Returned",C533="Adjust"),D533,IF(C533="Sold",-D533,0)))</f>
        <v/>
      </c>
      <c r="H533" s="16">
        <f>IF(AND(A533="",B533="",D533=""),"",IF(OR(A533="",B533="",C533="",D533=""),"Fill date, SKU, type and qty",IF(ISNA(MATCH(B533,ItemSku,0)),"SKU not on Items",IF(AND(D533&lt;0,C533&lt;&gt;"Adjust"),"Use a positive qty",""))))</f>
        <v/>
      </c>
    </row>
    <row r="534">
      <c r="A534" s="6" t="n"/>
      <c r="B534" s="22" t="n"/>
      <c r="C534" s="22" t="n"/>
      <c r="D534" s="29" t="n"/>
      <c r="E534" s="22" t="n"/>
      <c r="F534" s="22" t="n"/>
      <c r="G534" s="26">
        <f>IF(OR(A534="",B534="",D534=""),0,IF(OR(C534="Received",C534="Returned",C534="Adjust"),D534,IF(C534="Sold",-D534,0)))</f>
        <v/>
      </c>
      <c r="H534" s="16">
        <f>IF(AND(A534="",B534="",D534=""),"",IF(OR(A534="",B534="",C534="",D534=""),"Fill date, SKU, type and qty",IF(ISNA(MATCH(B534,ItemSku,0)),"SKU not on Items",IF(AND(D534&lt;0,C534&lt;&gt;"Adjust"),"Use a positive qty",""))))</f>
        <v/>
      </c>
    </row>
    <row r="535">
      <c r="A535" s="6" t="n"/>
      <c r="B535" s="22" t="n"/>
      <c r="C535" s="22" t="n"/>
      <c r="D535" s="29" t="n"/>
      <c r="E535" s="22" t="n"/>
      <c r="F535" s="22" t="n"/>
      <c r="G535" s="26">
        <f>IF(OR(A535="",B535="",D535=""),0,IF(OR(C535="Received",C535="Returned",C535="Adjust"),D535,IF(C535="Sold",-D535,0)))</f>
        <v/>
      </c>
      <c r="H535" s="16">
        <f>IF(AND(A535="",B535="",D535=""),"",IF(OR(A535="",B535="",C535="",D535=""),"Fill date, SKU, type and qty",IF(ISNA(MATCH(B535,ItemSku,0)),"SKU not on Items",IF(AND(D535&lt;0,C535&lt;&gt;"Adjust"),"Use a positive qty",""))))</f>
        <v/>
      </c>
    </row>
    <row r="536">
      <c r="A536" s="6" t="n"/>
      <c r="B536" s="22" t="n"/>
      <c r="C536" s="22" t="n"/>
      <c r="D536" s="29" t="n"/>
      <c r="E536" s="22" t="n"/>
      <c r="F536" s="22" t="n"/>
      <c r="G536" s="26">
        <f>IF(OR(A536="",B536="",D536=""),0,IF(OR(C536="Received",C536="Returned",C536="Adjust"),D536,IF(C536="Sold",-D536,0)))</f>
        <v/>
      </c>
      <c r="H536" s="16">
        <f>IF(AND(A536="",B536="",D536=""),"",IF(OR(A536="",B536="",C536="",D536=""),"Fill date, SKU, type and qty",IF(ISNA(MATCH(B536,ItemSku,0)),"SKU not on Items",IF(AND(D536&lt;0,C536&lt;&gt;"Adjust"),"Use a positive qty",""))))</f>
        <v/>
      </c>
    </row>
    <row r="537">
      <c r="A537" s="6" t="n"/>
      <c r="B537" s="22" t="n"/>
      <c r="C537" s="22" t="n"/>
      <c r="D537" s="29" t="n"/>
      <c r="E537" s="22" t="n"/>
      <c r="F537" s="22" t="n"/>
      <c r="G537" s="26">
        <f>IF(OR(A537="",B537="",D537=""),0,IF(OR(C537="Received",C537="Returned",C537="Adjust"),D537,IF(C537="Sold",-D537,0)))</f>
        <v/>
      </c>
      <c r="H537" s="16">
        <f>IF(AND(A537="",B537="",D537=""),"",IF(OR(A537="",B537="",C537="",D537=""),"Fill date, SKU, type and qty",IF(ISNA(MATCH(B537,ItemSku,0)),"SKU not on Items",IF(AND(D537&lt;0,C537&lt;&gt;"Adjust"),"Use a positive qty",""))))</f>
        <v/>
      </c>
    </row>
    <row r="538">
      <c r="A538" s="6" t="n"/>
      <c r="B538" s="22" t="n"/>
      <c r="C538" s="22" t="n"/>
      <c r="D538" s="29" t="n"/>
      <c r="E538" s="22" t="n"/>
      <c r="F538" s="22" t="n"/>
      <c r="G538" s="26">
        <f>IF(OR(A538="",B538="",D538=""),0,IF(OR(C538="Received",C538="Returned",C538="Adjust"),D538,IF(C538="Sold",-D538,0)))</f>
        <v/>
      </c>
      <c r="H538" s="16">
        <f>IF(AND(A538="",B538="",D538=""),"",IF(OR(A538="",B538="",C538="",D538=""),"Fill date, SKU, type and qty",IF(ISNA(MATCH(B538,ItemSku,0)),"SKU not on Items",IF(AND(D538&lt;0,C538&lt;&gt;"Adjust"),"Use a positive qty",""))))</f>
        <v/>
      </c>
    </row>
    <row r="539">
      <c r="A539" s="6" t="n"/>
      <c r="B539" s="22" t="n"/>
      <c r="C539" s="22" t="n"/>
      <c r="D539" s="29" t="n"/>
      <c r="E539" s="22" t="n"/>
      <c r="F539" s="22" t="n"/>
      <c r="G539" s="26">
        <f>IF(OR(A539="",B539="",D539=""),0,IF(OR(C539="Received",C539="Returned",C539="Adjust"),D539,IF(C539="Sold",-D539,0)))</f>
        <v/>
      </c>
      <c r="H539" s="16">
        <f>IF(AND(A539="",B539="",D539=""),"",IF(OR(A539="",B539="",C539="",D539=""),"Fill date, SKU, type and qty",IF(ISNA(MATCH(B539,ItemSku,0)),"SKU not on Items",IF(AND(D539&lt;0,C539&lt;&gt;"Adjust"),"Use a positive qty",""))))</f>
        <v/>
      </c>
    </row>
    <row r="540">
      <c r="A540" s="6" t="n"/>
      <c r="B540" s="22" t="n"/>
      <c r="C540" s="22" t="n"/>
      <c r="D540" s="29" t="n"/>
      <c r="E540" s="22" t="n"/>
      <c r="F540" s="22" t="n"/>
      <c r="G540" s="26">
        <f>IF(OR(A540="",B540="",D540=""),0,IF(OR(C540="Received",C540="Returned",C540="Adjust"),D540,IF(C540="Sold",-D540,0)))</f>
        <v/>
      </c>
      <c r="H540" s="16">
        <f>IF(AND(A540="",B540="",D540=""),"",IF(OR(A540="",B540="",C540="",D540=""),"Fill date, SKU, type and qty",IF(ISNA(MATCH(B540,ItemSku,0)),"SKU not on Items",IF(AND(D540&lt;0,C540&lt;&gt;"Adjust"),"Use a positive qty",""))))</f>
        <v/>
      </c>
    </row>
    <row r="541">
      <c r="A541" s="6" t="n"/>
      <c r="B541" s="22" t="n"/>
      <c r="C541" s="22" t="n"/>
      <c r="D541" s="29" t="n"/>
      <c r="E541" s="22" t="n"/>
      <c r="F541" s="22" t="n"/>
      <c r="G541" s="26">
        <f>IF(OR(A541="",B541="",D541=""),0,IF(OR(C541="Received",C541="Returned",C541="Adjust"),D541,IF(C541="Sold",-D541,0)))</f>
        <v/>
      </c>
      <c r="H541" s="16">
        <f>IF(AND(A541="",B541="",D541=""),"",IF(OR(A541="",B541="",C541="",D541=""),"Fill date, SKU, type and qty",IF(ISNA(MATCH(B541,ItemSku,0)),"SKU not on Items",IF(AND(D541&lt;0,C541&lt;&gt;"Adjust"),"Use a positive qty",""))))</f>
        <v/>
      </c>
    </row>
    <row r="542">
      <c r="A542" s="6" t="n"/>
      <c r="B542" s="22" t="n"/>
      <c r="C542" s="22" t="n"/>
      <c r="D542" s="29" t="n"/>
      <c r="E542" s="22" t="n"/>
      <c r="F542" s="22" t="n"/>
      <c r="G542" s="26">
        <f>IF(OR(A542="",B542="",D542=""),0,IF(OR(C542="Received",C542="Returned",C542="Adjust"),D542,IF(C542="Sold",-D542,0)))</f>
        <v/>
      </c>
      <c r="H542" s="16">
        <f>IF(AND(A542="",B542="",D542=""),"",IF(OR(A542="",B542="",C542="",D542=""),"Fill date, SKU, type and qty",IF(ISNA(MATCH(B542,ItemSku,0)),"SKU not on Items",IF(AND(D542&lt;0,C542&lt;&gt;"Adjust"),"Use a positive qty",""))))</f>
        <v/>
      </c>
    </row>
    <row r="543">
      <c r="A543" s="6" t="n"/>
      <c r="B543" s="22" t="n"/>
      <c r="C543" s="22" t="n"/>
      <c r="D543" s="29" t="n"/>
      <c r="E543" s="22" t="n"/>
      <c r="F543" s="22" t="n"/>
      <c r="G543" s="26">
        <f>IF(OR(A543="",B543="",D543=""),0,IF(OR(C543="Received",C543="Returned",C543="Adjust"),D543,IF(C543="Sold",-D543,0)))</f>
        <v/>
      </c>
      <c r="H543" s="16">
        <f>IF(AND(A543="",B543="",D543=""),"",IF(OR(A543="",B543="",C543="",D543=""),"Fill date, SKU, type and qty",IF(ISNA(MATCH(B543,ItemSku,0)),"SKU not on Items",IF(AND(D543&lt;0,C543&lt;&gt;"Adjust"),"Use a positive qty",""))))</f>
        <v/>
      </c>
    </row>
    <row r="544">
      <c r="A544" s="6" t="n"/>
      <c r="B544" s="22" t="n"/>
      <c r="C544" s="22" t="n"/>
      <c r="D544" s="29" t="n"/>
      <c r="E544" s="22" t="n"/>
      <c r="F544" s="22" t="n"/>
      <c r="G544" s="26">
        <f>IF(OR(A544="",B544="",D544=""),0,IF(OR(C544="Received",C544="Returned",C544="Adjust"),D544,IF(C544="Sold",-D544,0)))</f>
        <v/>
      </c>
      <c r="H544" s="16">
        <f>IF(AND(A544="",B544="",D544=""),"",IF(OR(A544="",B544="",C544="",D544=""),"Fill date, SKU, type and qty",IF(ISNA(MATCH(B544,ItemSku,0)),"SKU not on Items",IF(AND(D544&lt;0,C544&lt;&gt;"Adjust"),"Use a positive qty",""))))</f>
        <v/>
      </c>
    </row>
    <row r="545">
      <c r="A545" s="6" t="n"/>
      <c r="B545" s="22" t="n"/>
      <c r="C545" s="22" t="n"/>
      <c r="D545" s="29" t="n"/>
      <c r="E545" s="22" t="n"/>
      <c r="F545" s="22" t="n"/>
      <c r="G545" s="26">
        <f>IF(OR(A545="",B545="",D545=""),0,IF(OR(C545="Received",C545="Returned",C545="Adjust"),D545,IF(C545="Sold",-D545,0)))</f>
        <v/>
      </c>
      <c r="H545" s="16">
        <f>IF(AND(A545="",B545="",D545=""),"",IF(OR(A545="",B545="",C545="",D545=""),"Fill date, SKU, type and qty",IF(ISNA(MATCH(B545,ItemSku,0)),"SKU not on Items",IF(AND(D545&lt;0,C545&lt;&gt;"Adjust"),"Use a positive qty",""))))</f>
        <v/>
      </c>
    </row>
    <row r="546">
      <c r="A546" s="6" t="n"/>
      <c r="B546" s="22" t="n"/>
      <c r="C546" s="22" t="n"/>
      <c r="D546" s="29" t="n"/>
      <c r="E546" s="22" t="n"/>
      <c r="F546" s="22" t="n"/>
      <c r="G546" s="26">
        <f>IF(OR(A546="",B546="",D546=""),0,IF(OR(C546="Received",C546="Returned",C546="Adjust"),D546,IF(C546="Sold",-D546,0)))</f>
        <v/>
      </c>
      <c r="H546" s="16">
        <f>IF(AND(A546="",B546="",D546=""),"",IF(OR(A546="",B546="",C546="",D546=""),"Fill date, SKU, type and qty",IF(ISNA(MATCH(B546,ItemSku,0)),"SKU not on Items",IF(AND(D546&lt;0,C546&lt;&gt;"Adjust"),"Use a positive qty",""))))</f>
        <v/>
      </c>
    </row>
    <row r="547">
      <c r="A547" s="6" t="n"/>
      <c r="B547" s="22" t="n"/>
      <c r="C547" s="22" t="n"/>
      <c r="D547" s="29" t="n"/>
      <c r="E547" s="22" t="n"/>
      <c r="F547" s="22" t="n"/>
      <c r="G547" s="26">
        <f>IF(OR(A547="",B547="",D547=""),0,IF(OR(C547="Received",C547="Returned",C547="Adjust"),D547,IF(C547="Sold",-D547,0)))</f>
        <v/>
      </c>
      <c r="H547" s="16">
        <f>IF(AND(A547="",B547="",D547=""),"",IF(OR(A547="",B547="",C547="",D547=""),"Fill date, SKU, type and qty",IF(ISNA(MATCH(B547,ItemSku,0)),"SKU not on Items",IF(AND(D547&lt;0,C547&lt;&gt;"Adjust"),"Use a positive qty",""))))</f>
        <v/>
      </c>
    </row>
    <row r="548">
      <c r="A548" s="6" t="n"/>
      <c r="B548" s="22" t="n"/>
      <c r="C548" s="22" t="n"/>
      <c r="D548" s="29" t="n"/>
      <c r="E548" s="22" t="n"/>
      <c r="F548" s="22" t="n"/>
      <c r="G548" s="26">
        <f>IF(OR(A548="",B548="",D548=""),0,IF(OR(C548="Received",C548="Returned",C548="Adjust"),D548,IF(C548="Sold",-D548,0)))</f>
        <v/>
      </c>
      <c r="H548" s="16">
        <f>IF(AND(A548="",B548="",D548=""),"",IF(OR(A548="",B548="",C548="",D548=""),"Fill date, SKU, type and qty",IF(ISNA(MATCH(B548,ItemSku,0)),"SKU not on Items",IF(AND(D548&lt;0,C548&lt;&gt;"Adjust"),"Use a positive qty",""))))</f>
        <v/>
      </c>
    </row>
    <row r="549">
      <c r="A549" s="6" t="n"/>
      <c r="B549" s="22" t="n"/>
      <c r="C549" s="22" t="n"/>
      <c r="D549" s="29" t="n"/>
      <c r="E549" s="22" t="n"/>
      <c r="F549" s="22" t="n"/>
      <c r="G549" s="26">
        <f>IF(OR(A549="",B549="",D549=""),0,IF(OR(C549="Received",C549="Returned",C549="Adjust"),D549,IF(C549="Sold",-D549,0)))</f>
        <v/>
      </c>
      <c r="H549" s="16">
        <f>IF(AND(A549="",B549="",D549=""),"",IF(OR(A549="",B549="",C549="",D549=""),"Fill date, SKU, type and qty",IF(ISNA(MATCH(B549,ItemSku,0)),"SKU not on Items",IF(AND(D549&lt;0,C549&lt;&gt;"Adjust"),"Use a positive qty",""))))</f>
        <v/>
      </c>
    </row>
    <row r="550">
      <c r="A550" s="6" t="n"/>
      <c r="B550" s="22" t="n"/>
      <c r="C550" s="22" t="n"/>
      <c r="D550" s="29" t="n"/>
      <c r="E550" s="22" t="n"/>
      <c r="F550" s="22" t="n"/>
      <c r="G550" s="26">
        <f>IF(OR(A550="",B550="",D550=""),0,IF(OR(C550="Received",C550="Returned",C550="Adjust"),D550,IF(C550="Sold",-D550,0)))</f>
        <v/>
      </c>
      <c r="H550" s="16">
        <f>IF(AND(A550="",B550="",D550=""),"",IF(OR(A550="",B550="",C550="",D550=""),"Fill date, SKU, type and qty",IF(ISNA(MATCH(B550,ItemSku,0)),"SKU not on Items",IF(AND(D550&lt;0,C550&lt;&gt;"Adjust"),"Use a positive qty",""))))</f>
        <v/>
      </c>
    </row>
    <row r="551">
      <c r="A551" s="6" t="n"/>
      <c r="B551" s="22" t="n"/>
      <c r="C551" s="22" t="n"/>
      <c r="D551" s="29" t="n"/>
      <c r="E551" s="22" t="n"/>
      <c r="F551" s="22" t="n"/>
      <c r="G551" s="26">
        <f>IF(OR(A551="",B551="",D551=""),0,IF(OR(C551="Received",C551="Returned",C551="Adjust"),D551,IF(C551="Sold",-D551,0)))</f>
        <v/>
      </c>
      <c r="H551" s="16">
        <f>IF(AND(A551="",B551="",D551=""),"",IF(OR(A551="",B551="",C551="",D551=""),"Fill date, SKU, type and qty",IF(ISNA(MATCH(B551,ItemSku,0)),"SKU not on Items",IF(AND(D551&lt;0,C551&lt;&gt;"Adjust"),"Use a positive qty",""))))</f>
        <v/>
      </c>
    </row>
    <row r="552">
      <c r="A552" s="6" t="n"/>
      <c r="B552" s="22" t="n"/>
      <c r="C552" s="22" t="n"/>
      <c r="D552" s="29" t="n"/>
      <c r="E552" s="22" t="n"/>
      <c r="F552" s="22" t="n"/>
      <c r="G552" s="26">
        <f>IF(OR(A552="",B552="",D552=""),0,IF(OR(C552="Received",C552="Returned",C552="Adjust"),D552,IF(C552="Sold",-D552,0)))</f>
        <v/>
      </c>
      <c r="H552" s="16">
        <f>IF(AND(A552="",B552="",D552=""),"",IF(OR(A552="",B552="",C552="",D552=""),"Fill date, SKU, type and qty",IF(ISNA(MATCH(B552,ItemSku,0)),"SKU not on Items",IF(AND(D552&lt;0,C552&lt;&gt;"Adjust"),"Use a positive qty",""))))</f>
        <v/>
      </c>
    </row>
    <row r="553">
      <c r="A553" s="6" t="n"/>
      <c r="B553" s="22" t="n"/>
      <c r="C553" s="22" t="n"/>
      <c r="D553" s="29" t="n"/>
      <c r="E553" s="22" t="n"/>
      <c r="F553" s="22" t="n"/>
      <c r="G553" s="26">
        <f>IF(OR(A553="",B553="",D553=""),0,IF(OR(C553="Received",C553="Returned",C553="Adjust"),D553,IF(C553="Sold",-D553,0)))</f>
        <v/>
      </c>
      <c r="H553" s="16">
        <f>IF(AND(A553="",B553="",D553=""),"",IF(OR(A553="",B553="",C553="",D553=""),"Fill date, SKU, type and qty",IF(ISNA(MATCH(B553,ItemSku,0)),"SKU not on Items",IF(AND(D553&lt;0,C553&lt;&gt;"Adjust"),"Use a positive qty",""))))</f>
        <v/>
      </c>
    </row>
    <row r="554">
      <c r="A554" s="6" t="n"/>
      <c r="B554" s="22" t="n"/>
      <c r="C554" s="22" t="n"/>
      <c r="D554" s="29" t="n"/>
      <c r="E554" s="22" t="n"/>
      <c r="F554" s="22" t="n"/>
      <c r="G554" s="26">
        <f>IF(OR(A554="",B554="",D554=""),0,IF(OR(C554="Received",C554="Returned",C554="Adjust"),D554,IF(C554="Sold",-D554,0)))</f>
        <v/>
      </c>
      <c r="H554" s="16">
        <f>IF(AND(A554="",B554="",D554=""),"",IF(OR(A554="",B554="",C554="",D554=""),"Fill date, SKU, type and qty",IF(ISNA(MATCH(B554,ItemSku,0)),"SKU not on Items",IF(AND(D554&lt;0,C554&lt;&gt;"Adjust"),"Use a positive qty",""))))</f>
        <v/>
      </c>
    </row>
    <row r="555">
      <c r="A555" s="6" t="n"/>
      <c r="B555" s="22" t="n"/>
      <c r="C555" s="22" t="n"/>
      <c r="D555" s="29" t="n"/>
      <c r="E555" s="22" t="n"/>
      <c r="F555" s="22" t="n"/>
      <c r="G555" s="26">
        <f>IF(OR(A555="",B555="",D555=""),0,IF(OR(C555="Received",C555="Returned",C555="Adjust"),D555,IF(C555="Sold",-D555,0)))</f>
        <v/>
      </c>
      <c r="H555" s="16">
        <f>IF(AND(A555="",B555="",D555=""),"",IF(OR(A555="",B555="",C555="",D555=""),"Fill date, SKU, type and qty",IF(ISNA(MATCH(B555,ItemSku,0)),"SKU not on Items",IF(AND(D555&lt;0,C555&lt;&gt;"Adjust"),"Use a positive qty",""))))</f>
        <v/>
      </c>
    </row>
    <row r="556">
      <c r="A556" s="6" t="n"/>
      <c r="B556" s="22" t="n"/>
      <c r="C556" s="22" t="n"/>
      <c r="D556" s="29" t="n"/>
      <c r="E556" s="22" t="n"/>
      <c r="F556" s="22" t="n"/>
      <c r="G556" s="26">
        <f>IF(OR(A556="",B556="",D556=""),0,IF(OR(C556="Received",C556="Returned",C556="Adjust"),D556,IF(C556="Sold",-D556,0)))</f>
        <v/>
      </c>
      <c r="H556" s="16">
        <f>IF(AND(A556="",B556="",D556=""),"",IF(OR(A556="",B556="",C556="",D556=""),"Fill date, SKU, type and qty",IF(ISNA(MATCH(B556,ItemSku,0)),"SKU not on Items",IF(AND(D556&lt;0,C556&lt;&gt;"Adjust"),"Use a positive qty",""))))</f>
        <v/>
      </c>
    </row>
    <row r="557">
      <c r="A557" s="6" t="n"/>
      <c r="B557" s="22" t="n"/>
      <c r="C557" s="22" t="n"/>
      <c r="D557" s="29" t="n"/>
      <c r="E557" s="22" t="n"/>
      <c r="F557" s="22" t="n"/>
      <c r="G557" s="26">
        <f>IF(OR(A557="",B557="",D557=""),0,IF(OR(C557="Received",C557="Returned",C557="Adjust"),D557,IF(C557="Sold",-D557,0)))</f>
        <v/>
      </c>
      <c r="H557" s="16">
        <f>IF(AND(A557="",B557="",D557=""),"",IF(OR(A557="",B557="",C557="",D557=""),"Fill date, SKU, type and qty",IF(ISNA(MATCH(B557,ItemSku,0)),"SKU not on Items",IF(AND(D557&lt;0,C557&lt;&gt;"Adjust"),"Use a positive qty",""))))</f>
        <v/>
      </c>
    </row>
    <row r="558">
      <c r="A558" s="6" t="n"/>
      <c r="B558" s="22" t="n"/>
      <c r="C558" s="22" t="n"/>
      <c r="D558" s="29" t="n"/>
      <c r="E558" s="22" t="n"/>
      <c r="F558" s="22" t="n"/>
      <c r="G558" s="26">
        <f>IF(OR(A558="",B558="",D558=""),0,IF(OR(C558="Received",C558="Returned",C558="Adjust"),D558,IF(C558="Sold",-D558,0)))</f>
        <v/>
      </c>
      <c r="H558" s="16">
        <f>IF(AND(A558="",B558="",D558=""),"",IF(OR(A558="",B558="",C558="",D558=""),"Fill date, SKU, type and qty",IF(ISNA(MATCH(B558,ItemSku,0)),"SKU not on Items",IF(AND(D558&lt;0,C558&lt;&gt;"Adjust"),"Use a positive qty",""))))</f>
        <v/>
      </c>
    </row>
    <row r="559">
      <c r="A559" s="6" t="n"/>
      <c r="B559" s="22" t="n"/>
      <c r="C559" s="22" t="n"/>
      <c r="D559" s="29" t="n"/>
      <c r="E559" s="22" t="n"/>
      <c r="F559" s="22" t="n"/>
      <c r="G559" s="26">
        <f>IF(OR(A559="",B559="",D559=""),0,IF(OR(C559="Received",C559="Returned",C559="Adjust"),D559,IF(C559="Sold",-D559,0)))</f>
        <v/>
      </c>
      <c r="H559" s="16">
        <f>IF(AND(A559="",B559="",D559=""),"",IF(OR(A559="",B559="",C559="",D559=""),"Fill date, SKU, type and qty",IF(ISNA(MATCH(B559,ItemSku,0)),"SKU not on Items",IF(AND(D559&lt;0,C559&lt;&gt;"Adjust"),"Use a positive qty",""))))</f>
        <v/>
      </c>
    </row>
    <row r="560">
      <c r="A560" s="6" t="n"/>
      <c r="B560" s="22" t="n"/>
      <c r="C560" s="22" t="n"/>
      <c r="D560" s="29" t="n"/>
      <c r="E560" s="22" t="n"/>
      <c r="F560" s="22" t="n"/>
      <c r="G560" s="26">
        <f>IF(OR(A560="",B560="",D560=""),0,IF(OR(C560="Received",C560="Returned",C560="Adjust"),D560,IF(C560="Sold",-D560,0)))</f>
        <v/>
      </c>
      <c r="H560" s="16">
        <f>IF(AND(A560="",B560="",D560=""),"",IF(OR(A560="",B560="",C560="",D560=""),"Fill date, SKU, type and qty",IF(ISNA(MATCH(B560,ItemSku,0)),"SKU not on Items",IF(AND(D560&lt;0,C560&lt;&gt;"Adjust"),"Use a positive qty",""))))</f>
        <v/>
      </c>
    </row>
    <row r="561">
      <c r="A561" s="6" t="n"/>
      <c r="B561" s="22" t="n"/>
      <c r="C561" s="22" t="n"/>
      <c r="D561" s="29" t="n"/>
      <c r="E561" s="22" t="n"/>
      <c r="F561" s="22" t="n"/>
      <c r="G561" s="26">
        <f>IF(OR(A561="",B561="",D561=""),0,IF(OR(C561="Received",C561="Returned",C561="Adjust"),D561,IF(C561="Sold",-D561,0)))</f>
        <v/>
      </c>
      <c r="H561" s="16">
        <f>IF(AND(A561="",B561="",D561=""),"",IF(OR(A561="",B561="",C561="",D561=""),"Fill date, SKU, type and qty",IF(ISNA(MATCH(B561,ItemSku,0)),"SKU not on Items",IF(AND(D561&lt;0,C561&lt;&gt;"Adjust"),"Use a positive qty",""))))</f>
        <v/>
      </c>
    </row>
    <row r="562">
      <c r="A562" s="6" t="n"/>
      <c r="B562" s="22" t="n"/>
      <c r="C562" s="22" t="n"/>
      <c r="D562" s="29" t="n"/>
      <c r="E562" s="22" t="n"/>
      <c r="F562" s="22" t="n"/>
      <c r="G562" s="26">
        <f>IF(OR(A562="",B562="",D562=""),0,IF(OR(C562="Received",C562="Returned",C562="Adjust"),D562,IF(C562="Sold",-D562,0)))</f>
        <v/>
      </c>
      <c r="H562" s="16">
        <f>IF(AND(A562="",B562="",D562=""),"",IF(OR(A562="",B562="",C562="",D562=""),"Fill date, SKU, type and qty",IF(ISNA(MATCH(B562,ItemSku,0)),"SKU not on Items",IF(AND(D562&lt;0,C562&lt;&gt;"Adjust"),"Use a positive qty",""))))</f>
        <v/>
      </c>
    </row>
    <row r="563">
      <c r="A563" s="6" t="n"/>
      <c r="B563" s="22" t="n"/>
      <c r="C563" s="22" t="n"/>
      <c r="D563" s="29" t="n"/>
      <c r="E563" s="22" t="n"/>
      <c r="F563" s="22" t="n"/>
      <c r="G563" s="26">
        <f>IF(OR(A563="",B563="",D563=""),0,IF(OR(C563="Received",C563="Returned",C563="Adjust"),D563,IF(C563="Sold",-D563,0)))</f>
        <v/>
      </c>
      <c r="H563" s="16">
        <f>IF(AND(A563="",B563="",D563=""),"",IF(OR(A563="",B563="",C563="",D563=""),"Fill date, SKU, type and qty",IF(ISNA(MATCH(B563,ItemSku,0)),"SKU not on Items",IF(AND(D563&lt;0,C563&lt;&gt;"Adjust"),"Use a positive qty",""))))</f>
        <v/>
      </c>
    </row>
    <row r="564">
      <c r="A564" s="6" t="n"/>
      <c r="B564" s="22" t="n"/>
      <c r="C564" s="22" t="n"/>
      <c r="D564" s="29" t="n"/>
      <c r="E564" s="22" t="n"/>
      <c r="F564" s="22" t="n"/>
      <c r="G564" s="26">
        <f>IF(OR(A564="",B564="",D564=""),0,IF(OR(C564="Received",C564="Returned",C564="Adjust"),D564,IF(C564="Sold",-D564,0)))</f>
        <v/>
      </c>
      <c r="H564" s="16">
        <f>IF(AND(A564="",B564="",D564=""),"",IF(OR(A564="",B564="",C564="",D564=""),"Fill date, SKU, type and qty",IF(ISNA(MATCH(B564,ItemSku,0)),"SKU not on Items",IF(AND(D564&lt;0,C564&lt;&gt;"Adjust"),"Use a positive qty",""))))</f>
        <v/>
      </c>
    </row>
    <row r="565">
      <c r="A565" s="6" t="n"/>
      <c r="B565" s="22" t="n"/>
      <c r="C565" s="22" t="n"/>
      <c r="D565" s="29" t="n"/>
      <c r="E565" s="22" t="n"/>
      <c r="F565" s="22" t="n"/>
      <c r="G565" s="26">
        <f>IF(OR(A565="",B565="",D565=""),0,IF(OR(C565="Received",C565="Returned",C565="Adjust"),D565,IF(C565="Sold",-D565,0)))</f>
        <v/>
      </c>
      <c r="H565" s="16">
        <f>IF(AND(A565="",B565="",D565=""),"",IF(OR(A565="",B565="",C565="",D565=""),"Fill date, SKU, type and qty",IF(ISNA(MATCH(B565,ItemSku,0)),"SKU not on Items",IF(AND(D565&lt;0,C565&lt;&gt;"Adjust"),"Use a positive qty",""))))</f>
        <v/>
      </c>
    </row>
    <row r="566">
      <c r="A566" s="6" t="n"/>
      <c r="B566" s="22" t="n"/>
      <c r="C566" s="22" t="n"/>
      <c r="D566" s="29" t="n"/>
      <c r="E566" s="22" t="n"/>
      <c r="F566" s="22" t="n"/>
      <c r="G566" s="26">
        <f>IF(OR(A566="",B566="",D566=""),0,IF(OR(C566="Received",C566="Returned",C566="Adjust"),D566,IF(C566="Sold",-D566,0)))</f>
        <v/>
      </c>
      <c r="H566" s="16">
        <f>IF(AND(A566="",B566="",D566=""),"",IF(OR(A566="",B566="",C566="",D566=""),"Fill date, SKU, type and qty",IF(ISNA(MATCH(B566,ItemSku,0)),"SKU not on Items",IF(AND(D566&lt;0,C566&lt;&gt;"Adjust"),"Use a positive qty",""))))</f>
        <v/>
      </c>
    </row>
    <row r="567">
      <c r="A567" s="6" t="n"/>
      <c r="B567" s="22" t="n"/>
      <c r="C567" s="22" t="n"/>
      <c r="D567" s="29" t="n"/>
      <c r="E567" s="22" t="n"/>
      <c r="F567" s="22" t="n"/>
      <c r="G567" s="26">
        <f>IF(OR(A567="",B567="",D567=""),0,IF(OR(C567="Received",C567="Returned",C567="Adjust"),D567,IF(C567="Sold",-D567,0)))</f>
        <v/>
      </c>
      <c r="H567" s="16">
        <f>IF(AND(A567="",B567="",D567=""),"",IF(OR(A567="",B567="",C567="",D567=""),"Fill date, SKU, type and qty",IF(ISNA(MATCH(B567,ItemSku,0)),"SKU not on Items",IF(AND(D567&lt;0,C567&lt;&gt;"Adjust"),"Use a positive qty",""))))</f>
        <v/>
      </c>
    </row>
    <row r="568">
      <c r="A568" s="6" t="n"/>
      <c r="B568" s="22" t="n"/>
      <c r="C568" s="22" t="n"/>
      <c r="D568" s="29" t="n"/>
      <c r="E568" s="22" t="n"/>
      <c r="F568" s="22" t="n"/>
      <c r="G568" s="26">
        <f>IF(OR(A568="",B568="",D568=""),0,IF(OR(C568="Received",C568="Returned",C568="Adjust"),D568,IF(C568="Sold",-D568,0)))</f>
        <v/>
      </c>
      <c r="H568" s="16">
        <f>IF(AND(A568="",B568="",D568=""),"",IF(OR(A568="",B568="",C568="",D568=""),"Fill date, SKU, type and qty",IF(ISNA(MATCH(B568,ItemSku,0)),"SKU not on Items",IF(AND(D568&lt;0,C568&lt;&gt;"Adjust"),"Use a positive qty",""))))</f>
        <v/>
      </c>
    </row>
    <row r="569">
      <c r="A569" s="6" t="n"/>
      <c r="B569" s="22" t="n"/>
      <c r="C569" s="22" t="n"/>
      <c r="D569" s="29" t="n"/>
      <c r="E569" s="22" t="n"/>
      <c r="F569" s="22" t="n"/>
      <c r="G569" s="26">
        <f>IF(OR(A569="",B569="",D569=""),0,IF(OR(C569="Received",C569="Returned",C569="Adjust"),D569,IF(C569="Sold",-D569,0)))</f>
        <v/>
      </c>
      <c r="H569" s="16">
        <f>IF(AND(A569="",B569="",D569=""),"",IF(OR(A569="",B569="",C569="",D569=""),"Fill date, SKU, type and qty",IF(ISNA(MATCH(B569,ItemSku,0)),"SKU not on Items",IF(AND(D569&lt;0,C569&lt;&gt;"Adjust"),"Use a positive qty",""))))</f>
        <v/>
      </c>
    </row>
    <row r="570">
      <c r="A570" s="6" t="n"/>
      <c r="B570" s="22" t="n"/>
      <c r="C570" s="22" t="n"/>
      <c r="D570" s="29" t="n"/>
      <c r="E570" s="22" t="n"/>
      <c r="F570" s="22" t="n"/>
      <c r="G570" s="26">
        <f>IF(OR(A570="",B570="",D570=""),0,IF(OR(C570="Received",C570="Returned",C570="Adjust"),D570,IF(C570="Sold",-D570,0)))</f>
        <v/>
      </c>
      <c r="H570" s="16">
        <f>IF(AND(A570="",B570="",D570=""),"",IF(OR(A570="",B570="",C570="",D570=""),"Fill date, SKU, type and qty",IF(ISNA(MATCH(B570,ItemSku,0)),"SKU not on Items",IF(AND(D570&lt;0,C570&lt;&gt;"Adjust"),"Use a positive qty",""))))</f>
        <v/>
      </c>
    </row>
    <row r="571">
      <c r="A571" s="6" t="n"/>
      <c r="B571" s="22" t="n"/>
      <c r="C571" s="22" t="n"/>
      <c r="D571" s="29" t="n"/>
      <c r="E571" s="22" t="n"/>
      <c r="F571" s="22" t="n"/>
      <c r="G571" s="26">
        <f>IF(OR(A571="",B571="",D571=""),0,IF(OR(C571="Received",C571="Returned",C571="Adjust"),D571,IF(C571="Sold",-D571,0)))</f>
        <v/>
      </c>
      <c r="H571" s="16">
        <f>IF(AND(A571="",B571="",D571=""),"",IF(OR(A571="",B571="",C571="",D571=""),"Fill date, SKU, type and qty",IF(ISNA(MATCH(B571,ItemSku,0)),"SKU not on Items",IF(AND(D571&lt;0,C571&lt;&gt;"Adjust"),"Use a positive qty",""))))</f>
        <v/>
      </c>
    </row>
    <row r="572">
      <c r="A572" s="6" t="n"/>
      <c r="B572" s="22" t="n"/>
      <c r="C572" s="22" t="n"/>
      <c r="D572" s="29" t="n"/>
      <c r="E572" s="22" t="n"/>
      <c r="F572" s="22" t="n"/>
      <c r="G572" s="26">
        <f>IF(OR(A572="",B572="",D572=""),0,IF(OR(C572="Received",C572="Returned",C572="Adjust"),D572,IF(C572="Sold",-D572,0)))</f>
        <v/>
      </c>
      <c r="H572" s="16">
        <f>IF(AND(A572="",B572="",D572=""),"",IF(OR(A572="",B572="",C572="",D572=""),"Fill date, SKU, type and qty",IF(ISNA(MATCH(B572,ItemSku,0)),"SKU not on Items",IF(AND(D572&lt;0,C572&lt;&gt;"Adjust"),"Use a positive qty",""))))</f>
        <v/>
      </c>
    </row>
    <row r="573">
      <c r="A573" s="6" t="n"/>
      <c r="B573" s="22" t="n"/>
      <c r="C573" s="22" t="n"/>
      <c r="D573" s="29" t="n"/>
      <c r="E573" s="22" t="n"/>
      <c r="F573" s="22" t="n"/>
      <c r="G573" s="26">
        <f>IF(OR(A573="",B573="",D573=""),0,IF(OR(C573="Received",C573="Returned",C573="Adjust"),D573,IF(C573="Sold",-D573,0)))</f>
        <v/>
      </c>
      <c r="H573" s="16">
        <f>IF(AND(A573="",B573="",D573=""),"",IF(OR(A573="",B573="",C573="",D573=""),"Fill date, SKU, type and qty",IF(ISNA(MATCH(B573,ItemSku,0)),"SKU not on Items",IF(AND(D573&lt;0,C573&lt;&gt;"Adjust"),"Use a positive qty",""))))</f>
        <v/>
      </c>
    </row>
    <row r="574">
      <c r="A574" s="6" t="n"/>
      <c r="B574" s="22" t="n"/>
      <c r="C574" s="22" t="n"/>
      <c r="D574" s="29" t="n"/>
      <c r="E574" s="22" t="n"/>
      <c r="F574" s="22" t="n"/>
      <c r="G574" s="26">
        <f>IF(OR(A574="",B574="",D574=""),0,IF(OR(C574="Received",C574="Returned",C574="Adjust"),D574,IF(C574="Sold",-D574,0)))</f>
        <v/>
      </c>
      <c r="H574" s="16">
        <f>IF(AND(A574="",B574="",D574=""),"",IF(OR(A574="",B574="",C574="",D574=""),"Fill date, SKU, type and qty",IF(ISNA(MATCH(B574,ItemSku,0)),"SKU not on Items",IF(AND(D574&lt;0,C574&lt;&gt;"Adjust"),"Use a positive qty",""))))</f>
        <v/>
      </c>
    </row>
    <row r="575">
      <c r="A575" s="6" t="n"/>
      <c r="B575" s="22" t="n"/>
      <c r="C575" s="22" t="n"/>
      <c r="D575" s="29" t="n"/>
      <c r="E575" s="22" t="n"/>
      <c r="F575" s="22" t="n"/>
      <c r="G575" s="26">
        <f>IF(OR(A575="",B575="",D575=""),0,IF(OR(C575="Received",C575="Returned",C575="Adjust"),D575,IF(C575="Sold",-D575,0)))</f>
        <v/>
      </c>
      <c r="H575" s="16">
        <f>IF(AND(A575="",B575="",D575=""),"",IF(OR(A575="",B575="",C575="",D575=""),"Fill date, SKU, type and qty",IF(ISNA(MATCH(B575,ItemSku,0)),"SKU not on Items",IF(AND(D575&lt;0,C575&lt;&gt;"Adjust"),"Use a positive qty",""))))</f>
        <v/>
      </c>
    </row>
    <row r="576">
      <c r="A576" s="6" t="n"/>
      <c r="B576" s="22" t="n"/>
      <c r="C576" s="22" t="n"/>
      <c r="D576" s="29" t="n"/>
      <c r="E576" s="22" t="n"/>
      <c r="F576" s="22" t="n"/>
      <c r="G576" s="26">
        <f>IF(OR(A576="",B576="",D576=""),0,IF(OR(C576="Received",C576="Returned",C576="Adjust"),D576,IF(C576="Sold",-D576,0)))</f>
        <v/>
      </c>
      <c r="H576" s="16">
        <f>IF(AND(A576="",B576="",D576=""),"",IF(OR(A576="",B576="",C576="",D576=""),"Fill date, SKU, type and qty",IF(ISNA(MATCH(B576,ItemSku,0)),"SKU not on Items",IF(AND(D576&lt;0,C576&lt;&gt;"Adjust"),"Use a positive qty",""))))</f>
        <v/>
      </c>
    </row>
    <row r="577">
      <c r="A577" s="6" t="n"/>
      <c r="B577" s="22" t="n"/>
      <c r="C577" s="22" t="n"/>
      <c r="D577" s="29" t="n"/>
      <c r="E577" s="22" t="n"/>
      <c r="F577" s="22" t="n"/>
      <c r="G577" s="26">
        <f>IF(OR(A577="",B577="",D577=""),0,IF(OR(C577="Received",C577="Returned",C577="Adjust"),D577,IF(C577="Sold",-D577,0)))</f>
        <v/>
      </c>
      <c r="H577" s="16">
        <f>IF(AND(A577="",B577="",D577=""),"",IF(OR(A577="",B577="",C577="",D577=""),"Fill date, SKU, type and qty",IF(ISNA(MATCH(B577,ItemSku,0)),"SKU not on Items",IF(AND(D577&lt;0,C577&lt;&gt;"Adjust"),"Use a positive qty",""))))</f>
        <v/>
      </c>
    </row>
    <row r="578">
      <c r="A578" s="6" t="n"/>
      <c r="B578" s="22" t="n"/>
      <c r="C578" s="22" t="n"/>
      <c r="D578" s="29" t="n"/>
      <c r="E578" s="22" t="n"/>
      <c r="F578" s="22" t="n"/>
      <c r="G578" s="26">
        <f>IF(OR(A578="",B578="",D578=""),0,IF(OR(C578="Received",C578="Returned",C578="Adjust"),D578,IF(C578="Sold",-D578,0)))</f>
        <v/>
      </c>
      <c r="H578" s="16">
        <f>IF(AND(A578="",B578="",D578=""),"",IF(OR(A578="",B578="",C578="",D578=""),"Fill date, SKU, type and qty",IF(ISNA(MATCH(B578,ItemSku,0)),"SKU not on Items",IF(AND(D578&lt;0,C578&lt;&gt;"Adjust"),"Use a positive qty",""))))</f>
        <v/>
      </c>
    </row>
    <row r="579">
      <c r="A579" s="6" t="n"/>
      <c r="B579" s="22" t="n"/>
      <c r="C579" s="22" t="n"/>
      <c r="D579" s="29" t="n"/>
      <c r="E579" s="22" t="n"/>
      <c r="F579" s="22" t="n"/>
      <c r="G579" s="26">
        <f>IF(OR(A579="",B579="",D579=""),0,IF(OR(C579="Received",C579="Returned",C579="Adjust"),D579,IF(C579="Sold",-D579,0)))</f>
        <v/>
      </c>
      <c r="H579" s="16">
        <f>IF(AND(A579="",B579="",D579=""),"",IF(OR(A579="",B579="",C579="",D579=""),"Fill date, SKU, type and qty",IF(ISNA(MATCH(B579,ItemSku,0)),"SKU not on Items",IF(AND(D579&lt;0,C579&lt;&gt;"Adjust"),"Use a positive qty",""))))</f>
        <v/>
      </c>
    </row>
    <row r="580">
      <c r="A580" s="6" t="n"/>
      <c r="B580" s="22" t="n"/>
      <c r="C580" s="22" t="n"/>
      <c r="D580" s="29" t="n"/>
      <c r="E580" s="22" t="n"/>
      <c r="F580" s="22" t="n"/>
      <c r="G580" s="26">
        <f>IF(OR(A580="",B580="",D580=""),0,IF(OR(C580="Received",C580="Returned",C580="Adjust"),D580,IF(C580="Sold",-D580,0)))</f>
        <v/>
      </c>
      <c r="H580" s="16">
        <f>IF(AND(A580="",B580="",D580=""),"",IF(OR(A580="",B580="",C580="",D580=""),"Fill date, SKU, type and qty",IF(ISNA(MATCH(B580,ItemSku,0)),"SKU not on Items",IF(AND(D580&lt;0,C580&lt;&gt;"Adjust"),"Use a positive qty",""))))</f>
        <v/>
      </c>
    </row>
    <row r="581">
      <c r="A581" s="6" t="n"/>
      <c r="B581" s="22" t="n"/>
      <c r="C581" s="22" t="n"/>
      <c r="D581" s="29" t="n"/>
      <c r="E581" s="22" t="n"/>
      <c r="F581" s="22" t="n"/>
      <c r="G581" s="26">
        <f>IF(OR(A581="",B581="",D581=""),0,IF(OR(C581="Received",C581="Returned",C581="Adjust"),D581,IF(C581="Sold",-D581,0)))</f>
        <v/>
      </c>
      <c r="H581" s="16">
        <f>IF(AND(A581="",B581="",D581=""),"",IF(OR(A581="",B581="",C581="",D581=""),"Fill date, SKU, type and qty",IF(ISNA(MATCH(B581,ItemSku,0)),"SKU not on Items",IF(AND(D581&lt;0,C581&lt;&gt;"Adjust"),"Use a positive qty",""))))</f>
        <v/>
      </c>
    </row>
    <row r="582">
      <c r="A582" s="6" t="n"/>
      <c r="B582" s="22" t="n"/>
      <c r="C582" s="22" t="n"/>
      <c r="D582" s="29" t="n"/>
      <c r="E582" s="22" t="n"/>
      <c r="F582" s="22" t="n"/>
      <c r="G582" s="26">
        <f>IF(OR(A582="",B582="",D582=""),0,IF(OR(C582="Received",C582="Returned",C582="Adjust"),D582,IF(C582="Sold",-D582,0)))</f>
        <v/>
      </c>
      <c r="H582" s="16">
        <f>IF(AND(A582="",B582="",D582=""),"",IF(OR(A582="",B582="",C582="",D582=""),"Fill date, SKU, type and qty",IF(ISNA(MATCH(B582,ItemSku,0)),"SKU not on Items",IF(AND(D582&lt;0,C582&lt;&gt;"Adjust"),"Use a positive qty",""))))</f>
        <v/>
      </c>
    </row>
    <row r="583">
      <c r="A583" s="6" t="n"/>
      <c r="B583" s="22" t="n"/>
      <c r="C583" s="22" t="n"/>
      <c r="D583" s="29" t="n"/>
      <c r="E583" s="22" t="n"/>
      <c r="F583" s="22" t="n"/>
      <c r="G583" s="26">
        <f>IF(OR(A583="",B583="",D583=""),0,IF(OR(C583="Received",C583="Returned",C583="Adjust"),D583,IF(C583="Sold",-D583,0)))</f>
        <v/>
      </c>
      <c r="H583" s="16">
        <f>IF(AND(A583="",B583="",D583=""),"",IF(OR(A583="",B583="",C583="",D583=""),"Fill date, SKU, type and qty",IF(ISNA(MATCH(B583,ItemSku,0)),"SKU not on Items",IF(AND(D583&lt;0,C583&lt;&gt;"Adjust"),"Use a positive qty",""))))</f>
        <v/>
      </c>
    </row>
    <row r="584">
      <c r="A584" s="6" t="n"/>
      <c r="B584" s="22" t="n"/>
      <c r="C584" s="22" t="n"/>
      <c r="D584" s="29" t="n"/>
      <c r="E584" s="22" t="n"/>
      <c r="F584" s="22" t="n"/>
      <c r="G584" s="26">
        <f>IF(OR(A584="",B584="",D584=""),0,IF(OR(C584="Received",C584="Returned",C584="Adjust"),D584,IF(C584="Sold",-D584,0)))</f>
        <v/>
      </c>
      <c r="H584" s="16">
        <f>IF(AND(A584="",B584="",D584=""),"",IF(OR(A584="",B584="",C584="",D584=""),"Fill date, SKU, type and qty",IF(ISNA(MATCH(B584,ItemSku,0)),"SKU not on Items",IF(AND(D584&lt;0,C584&lt;&gt;"Adjust"),"Use a positive qty",""))))</f>
        <v/>
      </c>
    </row>
    <row r="585">
      <c r="A585" s="6" t="n"/>
      <c r="B585" s="22" t="n"/>
      <c r="C585" s="22" t="n"/>
      <c r="D585" s="29" t="n"/>
      <c r="E585" s="22" t="n"/>
      <c r="F585" s="22" t="n"/>
      <c r="G585" s="26">
        <f>IF(OR(A585="",B585="",D585=""),0,IF(OR(C585="Received",C585="Returned",C585="Adjust"),D585,IF(C585="Sold",-D585,0)))</f>
        <v/>
      </c>
      <c r="H585" s="16">
        <f>IF(AND(A585="",B585="",D585=""),"",IF(OR(A585="",B585="",C585="",D585=""),"Fill date, SKU, type and qty",IF(ISNA(MATCH(B585,ItemSku,0)),"SKU not on Items",IF(AND(D585&lt;0,C585&lt;&gt;"Adjust"),"Use a positive qty",""))))</f>
        <v/>
      </c>
    </row>
    <row r="586">
      <c r="A586" s="6" t="n"/>
      <c r="B586" s="22" t="n"/>
      <c r="C586" s="22" t="n"/>
      <c r="D586" s="29" t="n"/>
      <c r="E586" s="22" t="n"/>
      <c r="F586" s="22" t="n"/>
      <c r="G586" s="26">
        <f>IF(OR(A586="",B586="",D586=""),0,IF(OR(C586="Received",C586="Returned",C586="Adjust"),D586,IF(C586="Sold",-D586,0)))</f>
        <v/>
      </c>
      <c r="H586" s="16">
        <f>IF(AND(A586="",B586="",D586=""),"",IF(OR(A586="",B586="",C586="",D586=""),"Fill date, SKU, type and qty",IF(ISNA(MATCH(B586,ItemSku,0)),"SKU not on Items",IF(AND(D586&lt;0,C586&lt;&gt;"Adjust"),"Use a positive qty",""))))</f>
        <v/>
      </c>
    </row>
    <row r="587">
      <c r="A587" s="6" t="n"/>
      <c r="B587" s="22" t="n"/>
      <c r="C587" s="22" t="n"/>
      <c r="D587" s="29" t="n"/>
      <c r="E587" s="22" t="n"/>
      <c r="F587" s="22" t="n"/>
      <c r="G587" s="26">
        <f>IF(OR(A587="",B587="",D587=""),0,IF(OR(C587="Received",C587="Returned",C587="Adjust"),D587,IF(C587="Sold",-D587,0)))</f>
        <v/>
      </c>
      <c r="H587" s="16">
        <f>IF(AND(A587="",B587="",D587=""),"",IF(OR(A587="",B587="",C587="",D587=""),"Fill date, SKU, type and qty",IF(ISNA(MATCH(B587,ItemSku,0)),"SKU not on Items",IF(AND(D587&lt;0,C587&lt;&gt;"Adjust"),"Use a positive qty",""))))</f>
        <v/>
      </c>
    </row>
    <row r="588">
      <c r="A588" s="6" t="n"/>
      <c r="B588" s="22" t="n"/>
      <c r="C588" s="22" t="n"/>
      <c r="D588" s="29" t="n"/>
      <c r="E588" s="22" t="n"/>
      <c r="F588" s="22" t="n"/>
      <c r="G588" s="26">
        <f>IF(OR(A588="",B588="",D588=""),0,IF(OR(C588="Received",C588="Returned",C588="Adjust"),D588,IF(C588="Sold",-D588,0)))</f>
        <v/>
      </c>
      <c r="H588" s="16">
        <f>IF(AND(A588="",B588="",D588=""),"",IF(OR(A588="",B588="",C588="",D588=""),"Fill date, SKU, type and qty",IF(ISNA(MATCH(B588,ItemSku,0)),"SKU not on Items",IF(AND(D588&lt;0,C588&lt;&gt;"Adjust"),"Use a positive qty",""))))</f>
        <v/>
      </c>
    </row>
    <row r="589">
      <c r="A589" s="6" t="n"/>
      <c r="B589" s="22" t="n"/>
      <c r="C589" s="22" t="n"/>
      <c r="D589" s="29" t="n"/>
      <c r="E589" s="22" t="n"/>
      <c r="F589" s="22" t="n"/>
      <c r="G589" s="26">
        <f>IF(OR(A589="",B589="",D589=""),0,IF(OR(C589="Received",C589="Returned",C589="Adjust"),D589,IF(C589="Sold",-D589,0)))</f>
        <v/>
      </c>
      <c r="H589" s="16">
        <f>IF(AND(A589="",B589="",D589=""),"",IF(OR(A589="",B589="",C589="",D589=""),"Fill date, SKU, type and qty",IF(ISNA(MATCH(B589,ItemSku,0)),"SKU not on Items",IF(AND(D589&lt;0,C589&lt;&gt;"Adjust"),"Use a positive qty",""))))</f>
        <v/>
      </c>
    </row>
    <row r="590">
      <c r="A590" s="6" t="n"/>
      <c r="B590" s="22" t="n"/>
      <c r="C590" s="22" t="n"/>
      <c r="D590" s="29" t="n"/>
      <c r="E590" s="22" t="n"/>
      <c r="F590" s="22" t="n"/>
      <c r="G590" s="26">
        <f>IF(OR(A590="",B590="",D590=""),0,IF(OR(C590="Received",C590="Returned",C590="Adjust"),D590,IF(C590="Sold",-D590,0)))</f>
        <v/>
      </c>
      <c r="H590" s="16">
        <f>IF(AND(A590="",B590="",D590=""),"",IF(OR(A590="",B590="",C590="",D590=""),"Fill date, SKU, type and qty",IF(ISNA(MATCH(B590,ItemSku,0)),"SKU not on Items",IF(AND(D590&lt;0,C590&lt;&gt;"Adjust"),"Use a positive qty",""))))</f>
        <v/>
      </c>
    </row>
    <row r="591">
      <c r="A591" s="6" t="n"/>
      <c r="B591" s="22" t="n"/>
      <c r="C591" s="22" t="n"/>
      <c r="D591" s="29" t="n"/>
      <c r="E591" s="22" t="n"/>
      <c r="F591" s="22" t="n"/>
      <c r="G591" s="26">
        <f>IF(OR(A591="",B591="",D591=""),0,IF(OR(C591="Received",C591="Returned",C591="Adjust"),D591,IF(C591="Sold",-D591,0)))</f>
        <v/>
      </c>
      <c r="H591" s="16">
        <f>IF(AND(A591="",B591="",D591=""),"",IF(OR(A591="",B591="",C591="",D591=""),"Fill date, SKU, type and qty",IF(ISNA(MATCH(B591,ItemSku,0)),"SKU not on Items",IF(AND(D591&lt;0,C591&lt;&gt;"Adjust"),"Use a positive qty",""))))</f>
        <v/>
      </c>
    </row>
    <row r="592">
      <c r="A592" s="6" t="n"/>
      <c r="B592" s="22" t="n"/>
      <c r="C592" s="22" t="n"/>
      <c r="D592" s="29" t="n"/>
      <c r="E592" s="22" t="n"/>
      <c r="F592" s="22" t="n"/>
      <c r="G592" s="26">
        <f>IF(OR(A592="",B592="",D592=""),0,IF(OR(C592="Received",C592="Returned",C592="Adjust"),D592,IF(C592="Sold",-D592,0)))</f>
        <v/>
      </c>
      <c r="H592" s="16">
        <f>IF(AND(A592="",B592="",D592=""),"",IF(OR(A592="",B592="",C592="",D592=""),"Fill date, SKU, type and qty",IF(ISNA(MATCH(B592,ItemSku,0)),"SKU not on Items",IF(AND(D592&lt;0,C592&lt;&gt;"Adjust"),"Use a positive qty",""))))</f>
        <v/>
      </c>
    </row>
    <row r="593">
      <c r="A593" s="6" t="n"/>
      <c r="B593" s="22" t="n"/>
      <c r="C593" s="22" t="n"/>
      <c r="D593" s="29" t="n"/>
      <c r="E593" s="22" t="n"/>
      <c r="F593" s="22" t="n"/>
      <c r="G593" s="26">
        <f>IF(OR(A593="",B593="",D593=""),0,IF(OR(C593="Received",C593="Returned",C593="Adjust"),D593,IF(C593="Sold",-D593,0)))</f>
        <v/>
      </c>
      <c r="H593" s="16">
        <f>IF(AND(A593="",B593="",D593=""),"",IF(OR(A593="",B593="",C593="",D593=""),"Fill date, SKU, type and qty",IF(ISNA(MATCH(B593,ItemSku,0)),"SKU not on Items",IF(AND(D593&lt;0,C593&lt;&gt;"Adjust"),"Use a positive qty",""))))</f>
        <v/>
      </c>
    </row>
    <row r="594">
      <c r="A594" s="6" t="n"/>
      <c r="B594" s="22" t="n"/>
      <c r="C594" s="22" t="n"/>
      <c r="D594" s="29" t="n"/>
      <c r="E594" s="22" t="n"/>
      <c r="F594" s="22" t="n"/>
      <c r="G594" s="26">
        <f>IF(OR(A594="",B594="",D594=""),0,IF(OR(C594="Received",C594="Returned",C594="Adjust"),D594,IF(C594="Sold",-D594,0)))</f>
        <v/>
      </c>
      <c r="H594" s="16">
        <f>IF(AND(A594="",B594="",D594=""),"",IF(OR(A594="",B594="",C594="",D594=""),"Fill date, SKU, type and qty",IF(ISNA(MATCH(B594,ItemSku,0)),"SKU not on Items",IF(AND(D594&lt;0,C594&lt;&gt;"Adjust"),"Use a positive qty",""))))</f>
        <v/>
      </c>
    </row>
    <row r="595">
      <c r="A595" s="6" t="n"/>
      <c r="B595" s="22" t="n"/>
      <c r="C595" s="22" t="n"/>
      <c r="D595" s="29" t="n"/>
      <c r="E595" s="22" t="n"/>
      <c r="F595" s="22" t="n"/>
      <c r="G595" s="26">
        <f>IF(OR(A595="",B595="",D595=""),0,IF(OR(C595="Received",C595="Returned",C595="Adjust"),D595,IF(C595="Sold",-D595,0)))</f>
        <v/>
      </c>
      <c r="H595" s="16">
        <f>IF(AND(A595="",B595="",D595=""),"",IF(OR(A595="",B595="",C595="",D595=""),"Fill date, SKU, type and qty",IF(ISNA(MATCH(B595,ItemSku,0)),"SKU not on Items",IF(AND(D595&lt;0,C595&lt;&gt;"Adjust"),"Use a positive qty",""))))</f>
        <v/>
      </c>
    </row>
    <row r="596">
      <c r="A596" s="6" t="n"/>
      <c r="B596" s="22" t="n"/>
      <c r="C596" s="22" t="n"/>
      <c r="D596" s="29" t="n"/>
      <c r="E596" s="22" t="n"/>
      <c r="F596" s="22" t="n"/>
      <c r="G596" s="26">
        <f>IF(OR(A596="",B596="",D596=""),0,IF(OR(C596="Received",C596="Returned",C596="Adjust"),D596,IF(C596="Sold",-D596,0)))</f>
        <v/>
      </c>
      <c r="H596" s="16">
        <f>IF(AND(A596="",B596="",D596=""),"",IF(OR(A596="",B596="",C596="",D596=""),"Fill date, SKU, type and qty",IF(ISNA(MATCH(B596,ItemSku,0)),"SKU not on Items",IF(AND(D596&lt;0,C596&lt;&gt;"Adjust"),"Use a positive qty",""))))</f>
        <v/>
      </c>
    </row>
    <row r="597">
      <c r="A597" s="6" t="n"/>
      <c r="B597" s="22" t="n"/>
      <c r="C597" s="22" t="n"/>
      <c r="D597" s="29" t="n"/>
      <c r="E597" s="22" t="n"/>
      <c r="F597" s="22" t="n"/>
      <c r="G597" s="26">
        <f>IF(OR(A597="",B597="",D597=""),0,IF(OR(C597="Received",C597="Returned",C597="Adjust"),D597,IF(C597="Sold",-D597,0)))</f>
        <v/>
      </c>
      <c r="H597" s="16">
        <f>IF(AND(A597="",B597="",D597=""),"",IF(OR(A597="",B597="",C597="",D597=""),"Fill date, SKU, type and qty",IF(ISNA(MATCH(B597,ItemSku,0)),"SKU not on Items",IF(AND(D597&lt;0,C597&lt;&gt;"Adjust"),"Use a positive qty",""))))</f>
        <v/>
      </c>
    </row>
    <row r="598">
      <c r="A598" s="6" t="n"/>
      <c r="B598" s="22" t="n"/>
      <c r="C598" s="22" t="n"/>
      <c r="D598" s="29" t="n"/>
      <c r="E598" s="22" t="n"/>
      <c r="F598" s="22" t="n"/>
      <c r="G598" s="26">
        <f>IF(OR(A598="",B598="",D598=""),0,IF(OR(C598="Received",C598="Returned",C598="Adjust"),D598,IF(C598="Sold",-D598,0)))</f>
        <v/>
      </c>
      <c r="H598" s="16">
        <f>IF(AND(A598="",B598="",D598=""),"",IF(OR(A598="",B598="",C598="",D598=""),"Fill date, SKU, type and qty",IF(ISNA(MATCH(B598,ItemSku,0)),"SKU not on Items",IF(AND(D598&lt;0,C598&lt;&gt;"Adjust"),"Use a positive qty",""))))</f>
        <v/>
      </c>
    </row>
    <row r="599">
      <c r="A599" s="6" t="n"/>
      <c r="B599" s="22" t="n"/>
      <c r="C599" s="22" t="n"/>
      <c r="D599" s="29" t="n"/>
      <c r="E599" s="22" t="n"/>
      <c r="F599" s="22" t="n"/>
      <c r="G599" s="26">
        <f>IF(OR(A599="",B599="",D599=""),0,IF(OR(C599="Received",C599="Returned",C599="Adjust"),D599,IF(C599="Sold",-D599,0)))</f>
        <v/>
      </c>
      <c r="H599" s="16">
        <f>IF(AND(A599="",B599="",D599=""),"",IF(OR(A599="",B599="",C599="",D599=""),"Fill date, SKU, type and qty",IF(ISNA(MATCH(B599,ItemSku,0)),"SKU not on Items",IF(AND(D599&lt;0,C599&lt;&gt;"Adjust"),"Use a positive qty",""))))</f>
        <v/>
      </c>
    </row>
    <row r="600">
      <c r="A600" s="6" t="n"/>
      <c r="B600" s="22" t="n"/>
      <c r="C600" s="22" t="n"/>
      <c r="D600" s="29" t="n"/>
      <c r="E600" s="22" t="n"/>
      <c r="F600" s="22" t="n"/>
      <c r="G600" s="26">
        <f>IF(OR(A600="",B600="",D600=""),0,IF(OR(C600="Received",C600="Returned",C600="Adjust"),D600,IF(C600="Sold",-D600,0)))</f>
        <v/>
      </c>
      <c r="H600" s="16">
        <f>IF(AND(A600="",B600="",D600=""),"",IF(OR(A600="",B600="",C600="",D600=""),"Fill date, SKU, type and qty",IF(ISNA(MATCH(B600,ItemSku,0)),"SKU not on Items",IF(AND(D600&lt;0,C600&lt;&gt;"Adjust"),"Use a positive qty",""))))</f>
        <v/>
      </c>
    </row>
    <row r="601">
      <c r="A601" s="6" t="n"/>
      <c r="B601" s="22" t="n"/>
      <c r="C601" s="22" t="n"/>
      <c r="D601" s="29" t="n"/>
      <c r="E601" s="22" t="n"/>
      <c r="F601" s="22" t="n"/>
      <c r="G601" s="26">
        <f>IF(OR(A601="",B601="",D601=""),0,IF(OR(C601="Received",C601="Returned",C601="Adjust"),D601,IF(C601="Sold",-D601,0)))</f>
        <v/>
      </c>
      <c r="H601" s="16">
        <f>IF(AND(A601="",B601="",D601=""),"",IF(OR(A601="",B601="",C601="",D601=""),"Fill date, SKU, type and qty",IF(ISNA(MATCH(B601,ItemSku,0)),"SKU not on Items",IF(AND(D601&lt;0,C601&lt;&gt;"Adjust"),"Use a positive qty",""))))</f>
        <v/>
      </c>
    </row>
    <row r="602">
      <c r="A602" s="6" t="n"/>
      <c r="B602" s="22" t="n"/>
      <c r="C602" s="22" t="n"/>
      <c r="D602" s="29" t="n"/>
      <c r="E602" s="22" t="n"/>
      <c r="F602" s="22" t="n"/>
      <c r="G602" s="26">
        <f>IF(OR(A602="",B602="",D602=""),0,IF(OR(C602="Received",C602="Returned",C602="Adjust"),D602,IF(C602="Sold",-D602,0)))</f>
        <v/>
      </c>
      <c r="H602" s="16">
        <f>IF(AND(A602="",B602="",D602=""),"",IF(OR(A602="",B602="",C602="",D602=""),"Fill date, SKU, type and qty",IF(ISNA(MATCH(B602,ItemSku,0)),"SKU not on Items",IF(AND(D602&lt;0,C602&lt;&gt;"Adjust"),"Use a positive qty",""))))</f>
        <v/>
      </c>
    </row>
    <row r="603">
      <c r="A603" s="6" t="n"/>
      <c r="B603" s="22" t="n"/>
      <c r="C603" s="22" t="n"/>
      <c r="D603" s="29" t="n"/>
      <c r="E603" s="22" t="n"/>
      <c r="F603" s="22" t="n"/>
      <c r="G603" s="26">
        <f>IF(OR(A603="",B603="",D603=""),0,IF(OR(C603="Received",C603="Returned",C603="Adjust"),D603,IF(C603="Sold",-D603,0)))</f>
        <v/>
      </c>
      <c r="H603" s="16">
        <f>IF(AND(A603="",B603="",D603=""),"",IF(OR(A603="",B603="",C603="",D603=""),"Fill date, SKU, type and qty",IF(ISNA(MATCH(B603,ItemSku,0)),"SKU not on Items",IF(AND(D603&lt;0,C603&lt;&gt;"Adjust"),"Use a positive qty",""))))</f>
        <v/>
      </c>
    </row>
    <row r="604">
      <c r="A604" s="6" t="n"/>
      <c r="B604" s="22" t="n"/>
      <c r="C604" s="22" t="n"/>
      <c r="D604" s="29" t="n"/>
      <c r="E604" s="22" t="n"/>
      <c r="F604" s="22" t="n"/>
      <c r="G604" s="26">
        <f>IF(OR(A604="",B604="",D604=""),0,IF(OR(C604="Received",C604="Returned",C604="Adjust"),D604,IF(C604="Sold",-D604,0)))</f>
        <v/>
      </c>
      <c r="H604" s="16">
        <f>IF(AND(A604="",B604="",D604=""),"",IF(OR(A604="",B604="",C604="",D604=""),"Fill date, SKU, type and qty",IF(ISNA(MATCH(B604,ItemSku,0)),"SKU not on Items",IF(AND(D604&lt;0,C604&lt;&gt;"Adjust"),"Use a positive qty",""))))</f>
        <v/>
      </c>
    </row>
    <row r="605">
      <c r="A605" s="6" t="n"/>
      <c r="B605" s="22" t="n"/>
      <c r="C605" s="22" t="n"/>
      <c r="D605" s="29" t="n"/>
      <c r="E605" s="22" t="n"/>
      <c r="F605" s="22" t="n"/>
      <c r="G605" s="26">
        <f>IF(OR(A605="",B605="",D605=""),0,IF(OR(C605="Received",C605="Returned",C605="Adjust"),D605,IF(C605="Sold",-D605,0)))</f>
        <v/>
      </c>
      <c r="H605" s="16">
        <f>IF(AND(A605="",B605="",D605=""),"",IF(OR(A605="",B605="",C605="",D605=""),"Fill date, SKU, type and qty",IF(ISNA(MATCH(B605,ItemSku,0)),"SKU not on Items",IF(AND(D605&lt;0,C605&lt;&gt;"Adjust"),"Use a positive qty",""))))</f>
        <v/>
      </c>
    </row>
    <row r="606">
      <c r="A606" s="6" t="n"/>
      <c r="B606" s="22" t="n"/>
      <c r="C606" s="22" t="n"/>
      <c r="D606" s="29" t="n"/>
      <c r="E606" s="22" t="n"/>
      <c r="F606" s="22" t="n"/>
      <c r="G606" s="26">
        <f>IF(OR(A606="",B606="",D606=""),0,IF(OR(C606="Received",C606="Returned",C606="Adjust"),D606,IF(C606="Sold",-D606,0)))</f>
        <v/>
      </c>
      <c r="H606" s="16">
        <f>IF(AND(A606="",B606="",D606=""),"",IF(OR(A606="",B606="",C606="",D606=""),"Fill date, SKU, type and qty",IF(ISNA(MATCH(B606,ItemSku,0)),"SKU not on Items",IF(AND(D606&lt;0,C606&lt;&gt;"Adjust"),"Use a positive qty",""))))</f>
        <v/>
      </c>
    </row>
    <row r="607">
      <c r="A607" s="6" t="n"/>
      <c r="B607" s="22" t="n"/>
      <c r="C607" s="22" t="n"/>
      <c r="D607" s="29" t="n"/>
      <c r="E607" s="22" t="n"/>
      <c r="F607" s="22" t="n"/>
      <c r="G607" s="26">
        <f>IF(OR(A607="",B607="",D607=""),0,IF(OR(C607="Received",C607="Returned",C607="Adjust"),D607,IF(C607="Sold",-D607,0)))</f>
        <v/>
      </c>
      <c r="H607" s="16">
        <f>IF(AND(A607="",B607="",D607=""),"",IF(OR(A607="",B607="",C607="",D607=""),"Fill date, SKU, type and qty",IF(ISNA(MATCH(B607,ItemSku,0)),"SKU not on Items",IF(AND(D607&lt;0,C607&lt;&gt;"Adjust"),"Use a positive qty",""))))</f>
        <v/>
      </c>
    </row>
    <row r="608">
      <c r="A608" s="6" t="n"/>
      <c r="B608" s="22" t="n"/>
      <c r="C608" s="22" t="n"/>
      <c r="D608" s="29" t="n"/>
      <c r="E608" s="22" t="n"/>
      <c r="F608" s="22" t="n"/>
      <c r="G608" s="26">
        <f>IF(OR(A608="",B608="",D608=""),0,IF(OR(C608="Received",C608="Returned",C608="Adjust"),D608,IF(C608="Sold",-D608,0)))</f>
        <v/>
      </c>
      <c r="H608" s="16">
        <f>IF(AND(A608="",B608="",D608=""),"",IF(OR(A608="",B608="",C608="",D608=""),"Fill date, SKU, type and qty",IF(ISNA(MATCH(B608,ItemSku,0)),"SKU not on Items",IF(AND(D608&lt;0,C608&lt;&gt;"Adjust"),"Use a positive qty",""))))</f>
        <v/>
      </c>
    </row>
    <row r="609">
      <c r="A609" s="6" t="n"/>
      <c r="B609" s="22" t="n"/>
      <c r="C609" s="22" t="n"/>
      <c r="D609" s="29" t="n"/>
      <c r="E609" s="22" t="n"/>
      <c r="F609" s="22" t="n"/>
      <c r="G609" s="26">
        <f>IF(OR(A609="",B609="",D609=""),0,IF(OR(C609="Received",C609="Returned",C609="Adjust"),D609,IF(C609="Sold",-D609,0)))</f>
        <v/>
      </c>
      <c r="H609" s="16">
        <f>IF(AND(A609="",B609="",D609=""),"",IF(OR(A609="",B609="",C609="",D609=""),"Fill date, SKU, type and qty",IF(ISNA(MATCH(B609,ItemSku,0)),"SKU not on Items",IF(AND(D609&lt;0,C609&lt;&gt;"Adjust"),"Use a positive qty",""))))</f>
        <v/>
      </c>
    </row>
    <row r="610">
      <c r="A610" s="6" t="n"/>
      <c r="B610" s="22" t="n"/>
      <c r="C610" s="22" t="n"/>
      <c r="D610" s="29" t="n"/>
      <c r="E610" s="22" t="n"/>
      <c r="F610" s="22" t="n"/>
      <c r="G610" s="26">
        <f>IF(OR(A610="",B610="",D610=""),0,IF(OR(C610="Received",C610="Returned",C610="Adjust"),D610,IF(C610="Sold",-D610,0)))</f>
        <v/>
      </c>
      <c r="H610" s="16">
        <f>IF(AND(A610="",B610="",D610=""),"",IF(OR(A610="",B610="",C610="",D610=""),"Fill date, SKU, type and qty",IF(ISNA(MATCH(B610,ItemSku,0)),"SKU not on Items",IF(AND(D610&lt;0,C610&lt;&gt;"Adjust"),"Use a positive qty",""))))</f>
        <v/>
      </c>
    </row>
    <row r="611">
      <c r="A611" s="6" t="n"/>
      <c r="B611" s="22" t="n"/>
      <c r="C611" s="22" t="n"/>
      <c r="D611" s="29" t="n"/>
      <c r="E611" s="22" t="n"/>
      <c r="F611" s="22" t="n"/>
      <c r="G611" s="26">
        <f>IF(OR(A611="",B611="",D611=""),0,IF(OR(C611="Received",C611="Returned",C611="Adjust"),D611,IF(C611="Sold",-D611,0)))</f>
        <v/>
      </c>
      <c r="H611" s="16">
        <f>IF(AND(A611="",B611="",D611=""),"",IF(OR(A611="",B611="",C611="",D611=""),"Fill date, SKU, type and qty",IF(ISNA(MATCH(B611,ItemSku,0)),"SKU not on Items",IF(AND(D611&lt;0,C611&lt;&gt;"Adjust"),"Use a positive qty",""))))</f>
        <v/>
      </c>
    </row>
    <row r="612">
      <c r="A612" s="6" t="n"/>
      <c r="B612" s="22" t="n"/>
      <c r="C612" s="22" t="n"/>
      <c r="D612" s="29" t="n"/>
      <c r="E612" s="22" t="n"/>
      <c r="F612" s="22" t="n"/>
      <c r="G612" s="26">
        <f>IF(OR(A612="",B612="",D612=""),0,IF(OR(C612="Received",C612="Returned",C612="Adjust"),D612,IF(C612="Sold",-D612,0)))</f>
        <v/>
      </c>
      <c r="H612" s="16">
        <f>IF(AND(A612="",B612="",D612=""),"",IF(OR(A612="",B612="",C612="",D612=""),"Fill date, SKU, type and qty",IF(ISNA(MATCH(B612,ItemSku,0)),"SKU not on Items",IF(AND(D612&lt;0,C612&lt;&gt;"Adjust"),"Use a positive qty",""))))</f>
        <v/>
      </c>
    </row>
    <row r="613">
      <c r="A613" s="6" t="n"/>
      <c r="B613" s="22" t="n"/>
      <c r="C613" s="22" t="n"/>
      <c r="D613" s="29" t="n"/>
      <c r="E613" s="22" t="n"/>
      <c r="F613" s="22" t="n"/>
      <c r="G613" s="26">
        <f>IF(OR(A613="",B613="",D613=""),0,IF(OR(C613="Received",C613="Returned",C613="Adjust"),D613,IF(C613="Sold",-D613,0)))</f>
        <v/>
      </c>
      <c r="H613" s="16">
        <f>IF(AND(A613="",B613="",D613=""),"",IF(OR(A613="",B613="",C613="",D613=""),"Fill date, SKU, type and qty",IF(ISNA(MATCH(B613,ItemSku,0)),"SKU not on Items",IF(AND(D613&lt;0,C613&lt;&gt;"Adjust"),"Use a positive qty",""))))</f>
        <v/>
      </c>
    </row>
    <row r="614">
      <c r="A614" s="6" t="n"/>
      <c r="B614" s="22" t="n"/>
      <c r="C614" s="22" t="n"/>
      <c r="D614" s="29" t="n"/>
      <c r="E614" s="22" t="n"/>
      <c r="F614" s="22" t="n"/>
      <c r="G614" s="26">
        <f>IF(OR(A614="",B614="",D614=""),0,IF(OR(C614="Received",C614="Returned",C614="Adjust"),D614,IF(C614="Sold",-D614,0)))</f>
        <v/>
      </c>
      <c r="H614" s="16">
        <f>IF(AND(A614="",B614="",D614=""),"",IF(OR(A614="",B614="",C614="",D614=""),"Fill date, SKU, type and qty",IF(ISNA(MATCH(B614,ItemSku,0)),"SKU not on Items",IF(AND(D614&lt;0,C614&lt;&gt;"Adjust"),"Use a positive qty",""))))</f>
        <v/>
      </c>
    </row>
    <row r="615">
      <c r="A615" s="6" t="n"/>
      <c r="B615" s="22" t="n"/>
      <c r="C615" s="22" t="n"/>
      <c r="D615" s="29" t="n"/>
      <c r="E615" s="22" t="n"/>
      <c r="F615" s="22" t="n"/>
      <c r="G615" s="26">
        <f>IF(OR(A615="",B615="",D615=""),0,IF(OR(C615="Received",C615="Returned",C615="Adjust"),D615,IF(C615="Sold",-D615,0)))</f>
        <v/>
      </c>
      <c r="H615" s="16">
        <f>IF(AND(A615="",B615="",D615=""),"",IF(OR(A615="",B615="",C615="",D615=""),"Fill date, SKU, type and qty",IF(ISNA(MATCH(B615,ItemSku,0)),"SKU not on Items",IF(AND(D615&lt;0,C615&lt;&gt;"Adjust"),"Use a positive qty",""))))</f>
        <v/>
      </c>
    </row>
    <row r="616">
      <c r="A616" s="6" t="n"/>
      <c r="B616" s="22" t="n"/>
      <c r="C616" s="22" t="n"/>
      <c r="D616" s="29" t="n"/>
      <c r="E616" s="22" t="n"/>
      <c r="F616" s="22" t="n"/>
      <c r="G616" s="26">
        <f>IF(OR(A616="",B616="",D616=""),0,IF(OR(C616="Received",C616="Returned",C616="Adjust"),D616,IF(C616="Sold",-D616,0)))</f>
        <v/>
      </c>
      <c r="H616" s="16">
        <f>IF(AND(A616="",B616="",D616=""),"",IF(OR(A616="",B616="",C616="",D616=""),"Fill date, SKU, type and qty",IF(ISNA(MATCH(B616,ItemSku,0)),"SKU not on Items",IF(AND(D616&lt;0,C616&lt;&gt;"Adjust"),"Use a positive qty",""))))</f>
        <v/>
      </c>
    </row>
    <row r="617">
      <c r="A617" s="6" t="n"/>
      <c r="B617" s="22" t="n"/>
      <c r="C617" s="22" t="n"/>
      <c r="D617" s="29" t="n"/>
      <c r="E617" s="22" t="n"/>
      <c r="F617" s="22" t="n"/>
      <c r="G617" s="26">
        <f>IF(OR(A617="",B617="",D617=""),0,IF(OR(C617="Received",C617="Returned",C617="Adjust"),D617,IF(C617="Sold",-D617,0)))</f>
        <v/>
      </c>
      <c r="H617" s="16">
        <f>IF(AND(A617="",B617="",D617=""),"",IF(OR(A617="",B617="",C617="",D617=""),"Fill date, SKU, type and qty",IF(ISNA(MATCH(B617,ItemSku,0)),"SKU not on Items",IF(AND(D617&lt;0,C617&lt;&gt;"Adjust"),"Use a positive qty",""))))</f>
        <v/>
      </c>
    </row>
    <row r="618">
      <c r="A618" s="6" t="n"/>
      <c r="B618" s="22" t="n"/>
      <c r="C618" s="22" t="n"/>
      <c r="D618" s="29" t="n"/>
      <c r="E618" s="22" t="n"/>
      <c r="F618" s="22" t="n"/>
      <c r="G618" s="26">
        <f>IF(OR(A618="",B618="",D618=""),0,IF(OR(C618="Received",C618="Returned",C618="Adjust"),D618,IF(C618="Sold",-D618,0)))</f>
        <v/>
      </c>
      <c r="H618" s="16">
        <f>IF(AND(A618="",B618="",D618=""),"",IF(OR(A618="",B618="",C618="",D618=""),"Fill date, SKU, type and qty",IF(ISNA(MATCH(B618,ItemSku,0)),"SKU not on Items",IF(AND(D618&lt;0,C618&lt;&gt;"Adjust"),"Use a positive qty",""))))</f>
        <v/>
      </c>
    </row>
    <row r="619">
      <c r="A619" s="6" t="n"/>
      <c r="B619" s="22" t="n"/>
      <c r="C619" s="22" t="n"/>
      <c r="D619" s="29" t="n"/>
      <c r="E619" s="22" t="n"/>
      <c r="F619" s="22" t="n"/>
      <c r="G619" s="26">
        <f>IF(OR(A619="",B619="",D619=""),0,IF(OR(C619="Received",C619="Returned",C619="Adjust"),D619,IF(C619="Sold",-D619,0)))</f>
        <v/>
      </c>
      <c r="H619" s="16">
        <f>IF(AND(A619="",B619="",D619=""),"",IF(OR(A619="",B619="",C619="",D619=""),"Fill date, SKU, type and qty",IF(ISNA(MATCH(B619,ItemSku,0)),"SKU not on Items",IF(AND(D619&lt;0,C619&lt;&gt;"Adjust"),"Use a positive qty",""))))</f>
        <v/>
      </c>
    </row>
    <row r="620">
      <c r="A620" s="6" t="n"/>
      <c r="B620" s="22" t="n"/>
      <c r="C620" s="22" t="n"/>
      <c r="D620" s="29" t="n"/>
      <c r="E620" s="22" t="n"/>
      <c r="F620" s="22" t="n"/>
      <c r="G620" s="26">
        <f>IF(OR(A620="",B620="",D620=""),0,IF(OR(C620="Received",C620="Returned",C620="Adjust"),D620,IF(C620="Sold",-D620,0)))</f>
        <v/>
      </c>
      <c r="H620" s="16">
        <f>IF(AND(A620="",B620="",D620=""),"",IF(OR(A620="",B620="",C620="",D620=""),"Fill date, SKU, type and qty",IF(ISNA(MATCH(B620,ItemSku,0)),"SKU not on Items",IF(AND(D620&lt;0,C620&lt;&gt;"Adjust"),"Use a positive qty",""))))</f>
        <v/>
      </c>
    </row>
    <row r="621">
      <c r="A621" s="6" t="n"/>
      <c r="B621" s="22" t="n"/>
      <c r="C621" s="22" t="n"/>
      <c r="D621" s="29" t="n"/>
      <c r="E621" s="22" t="n"/>
      <c r="F621" s="22" t="n"/>
      <c r="G621" s="26">
        <f>IF(OR(A621="",B621="",D621=""),0,IF(OR(C621="Received",C621="Returned",C621="Adjust"),D621,IF(C621="Sold",-D621,0)))</f>
        <v/>
      </c>
      <c r="H621" s="16">
        <f>IF(AND(A621="",B621="",D621=""),"",IF(OR(A621="",B621="",C621="",D621=""),"Fill date, SKU, type and qty",IF(ISNA(MATCH(B621,ItemSku,0)),"SKU not on Items",IF(AND(D621&lt;0,C621&lt;&gt;"Adjust"),"Use a positive qty",""))))</f>
        <v/>
      </c>
    </row>
    <row r="622">
      <c r="A622" s="6" t="n"/>
      <c r="B622" s="22" t="n"/>
      <c r="C622" s="22" t="n"/>
      <c r="D622" s="29" t="n"/>
      <c r="E622" s="22" t="n"/>
      <c r="F622" s="22" t="n"/>
      <c r="G622" s="26">
        <f>IF(OR(A622="",B622="",D622=""),0,IF(OR(C622="Received",C622="Returned",C622="Adjust"),D622,IF(C622="Sold",-D622,0)))</f>
        <v/>
      </c>
      <c r="H622" s="16">
        <f>IF(AND(A622="",B622="",D622=""),"",IF(OR(A622="",B622="",C622="",D622=""),"Fill date, SKU, type and qty",IF(ISNA(MATCH(B622,ItemSku,0)),"SKU not on Items",IF(AND(D622&lt;0,C622&lt;&gt;"Adjust"),"Use a positive qty",""))))</f>
        <v/>
      </c>
    </row>
    <row r="623">
      <c r="A623" s="6" t="n"/>
      <c r="B623" s="22" t="n"/>
      <c r="C623" s="22" t="n"/>
      <c r="D623" s="29" t="n"/>
      <c r="E623" s="22" t="n"/>
      <c r="F623" s="22" t="n"/>
      <c r="G623" s="26">
        <f>IF(OR(A623="",B623="",D623=""),0,IF(OR(C623="Received",C623="Returned",C623="Adjust"),D623,IF(C623="Sold",-D623,0)))</f>
        <v/>
      </c>
      <c r="H623" s="16">
        <f>IF(AND(A623="",B623="",D623=""),"",IF(OR(A623="",B623="",C623="",D623=""),"Fill date, SKU, type and qty",IF(ISNA(MATCH(B623,ItemSku,0)),"SKU not on Items",IF(AND(D623&lt;0,C623&lt;&gt;"Adjust"),"Use a positive qty",""))))</f>
        <v/>
      </c>
    </row>
    <row r="624">
      <c r="A624" s="6" t="n"/>
      <c r="B624" s="22" t="n"/>
      <c r="C624" s="22" t="n"/>
      <c r="D624" s="29" t="n"/>
      <c r="E624" s="22" t="n"/>
      <c r="F624" s="22" t="n"/>
      <c r="G624" s="26">
        <f>IF(OR(A624="",B624="",D624=""),0,IF(OR(C624="Received",C624="Returned",C624="Adjust"),D624,IF(C624="Sold",-D624,0)))</f>
        <v/>
      </c>
      <c r="H624" s="16">
        <f>IF(AND(A624="",B624="",D624=""),"",IF(OR(A624="",B624="",C624="",D624=""),"Fill date, SKU, type and qty",IF(ISNA(MATCH(B624,ItemSku,0)),"SKU not on Items",IF(AND(D624&lt;0,C624&lt;&gt;"Adjust"),"Use a positive qty",""))))</f>
        <v/>
      </c>
    </row>
    <row r="625">
      <c r="A625" s="6" t="n"/>
      <c r="B625" s="22" t="n"/>
      <c r="C625" s="22" t="n"/>
      <c r="D625" s="29" t="n"/>
      <c r="E625" s="22" t="n"/>
      <c r="F625" s="22" t="n"/>
      <c r="G625" s="26">
        <f>IF(OR(A625="",B625="",D625=""),0,IF(OR(C625="Received",C625="Returned",C625="Adjust"),D625,IF(C625="Sold",-D625,0)))</f>
        <v/>
      </c>
      <c r="H625" s="16">
        <f>IF(AND(A625="",B625="",D625=""),"",IF(OR(A625="",B625="",C625="",D625=""),"Fill date, SKU, type and qty",IF(ISNA(MATCH(B625,ItemSku,0)),"SKU not on Items",IF(AND(D625&lt;0,C625&lt;&gt;"Adjust"),"Use a positive qty",""))))</f>
        <v/>
      </c>
    </row>
    <row r="626">
      <c r="A626" s="6" t="n"/>
      <c r="B626" s="22" t="n"/>
      <c r="C626" s="22" t="n"/>
      <c r="D626" s="29" t="n"/>
      <c r="E626" s="22" t="n"/>
      <c r="F626" s="22" t="n"/>
      <c r="G626" s="26">
        <f>IF(OR(A626="",B626="",D626=""),0,IF(OR(C626="Received",C626="Returned",C626="Adjust"),D626,IF(C626="Sold",-D626,0)))</f>
        <v/>
      </c>
      <c r="H626" s="16">
        <f>IF(AND(A626="",B626="",D626=""),"",IF(OR(A626="",B626="",C626="",D626=""),"Fill date, SKU, type and qty",IF(ISNA(MATCH(B626,ItemSku,0)),"SKU not on Items",IF(AND(D626&lt;0,C626&lt;&gt;"Adjust"),"Use a positive qty",""))))</f>
        <v/>
      </c>
    </row>
    <row r="627">
      <c r="A627" s="6" t="n"/>
      <c r="B627" s="22" t="n"/>
      <c r="C627" s="22" t="n"/>
      <c r="D627" s="29" t="n"/>
      <c r="E627" s="22" t="n"/>
      <c r="F627" s="22" t="n"/>
      <c r="G627" s="26">
        <f>IF(OR(A627="",B627="",D627=""),0,IF(OR(C627="Received",C627="Returned",C627="Adjust"),D627,IF(C627="Sold",-D627,0)))</f>
        <v/>
      </c>
      <c r="H627" s="16">
        <f>IF(AND(A627="",B627="",D627=""),"",IF(OR(A627="",B627="",C627="",D627=""),"Fill date, SKU, type and qty",IF(ISNA(MATCH(B627,ItemSku,0)),"SKU not on Items",IF(AND(D627&lt;0,C627&lt;&gt;"Adjust"),"Use a positive qty",""))))</f>
        <v/>
      </c>
    </row>
    <row r="628">
      <c r="A628" s="6" t="n"/>
      <c r="B628" s="22" t="n"/>
      <c r="C628" s="22" t="n"/>
      <c r="D628" s="29" t="n"/>
      <c r="E628" s="22" t="n"/>
      <c r="F628" s="22" t="n"/>
      <c r="G628" s="26">
        <f>IF(OR(A628="",B628="",D628=""),0,IF(OR(C628="Received",C628="Returned",C628="Adjust"),D628,IF(C628="Sold",-D628,0)))</f>
        <v/>
      </c>
      <c r="H628" s="16">
        <f>IF(AND(A628="",B628="",D628=""),"",IF(OR(A628="",B628="",C628="",D628=""),"Fill date, SKU, type and qty",IF(ISNA(MATCH(B628,ItemSku,0)),"SKU not on Items",IF(AND(D628&lt;0,C628&lt;&gt;"Adjust"),"Use a positive qty",""))))</f>
        <v/>
      </c>
    </row>
    <row r="629">
      <c r="A629" s="6" t="n"/>
      <c r="B629" s="22" t="n"/>
      <c r="C629" s="22" t="n"/>
      <c r="D629" s="29" t="n"/>
      <c r="E629" s="22" t="n"/>
      <c r="F629" s="22" t="n"/>
      <c r="G629" s="26">
        <f>IF(OR(A629="",B629="",D629=""),0,IF(OR(C629="Received",C629="Returned",C629="Adjust"),D629,IF(C629="Sold",-D629,0)))</f>
        <v/>
      </c>
      <c r="H629" s="16">
        <f>IF(AND(A629="",B629="",D629=""),"",IF(OR(A629="",B629="",C629="",D629=""),"Fill date, SKU, type and qty",IF(ISNA(MATCH(B629,ItemSku,0)),"SKU not on Items",IF(AND(D629&lt;0,C629&lt;&gt;"Adjust"),"Use a positive qty",""))))</f>
        <v/>
      </c>
    </row>
    <row r="630">
      <c r="A630" s="6" t="n"/>
      <c r="B630" s="22" t="n"/>
      <c r="C630" s="22" t="n"/>
      <c r="D630" s="29" t="n"/>
      <c r="E630" s="22" t="n"/>
      <c r="F630" s="22" t="n"/>
      <c r="G630" s="26">
        <f>IF(OR(A630="",B630="",D630=""),0,IF(OR(C630="Received",C630="Returned",C630="Adjust"),D630,IF(C630="Sold",-D630,0)))</f>
        <v/>
      </c>
      <c r="H630" s="16">
        <f>IF(AND(A630="",B630="",D630=""),"",IF(OR(A630="",B630="",C630="",D630=""),"Fill date, SKU, type and qty",IF(ISNA(MATCH(B630,ItemSku,0)),"SKU not on Items",IF(AND(D630&lt;0,C630&lt;&gt;"Adjust"),"Use a positive qty",""))))</f>
        <v/>
      </c>
    </row>
    <row r="631">
      <c r="A631" s="6" t="n"/>
      <c r="B631" s="22" t="n"/>
      <c r="C631" s="22" t="n"/>
      <c r="D631" s="29" t="n"/>
      <c r="E631" s="22" t="n"/>
      <c r="F631" s="22" t="n"/>
      <c r="G631" s="26">
        <f>IF(OR(A631="",B631="",D631=""),0,IF(OR(C631="Received",C631="Returned",C631="Adjust"),D631,IF(C631="Sold",-D631,0)))</f>
        <v/>
      </c>
      <c r="H631" s="16">
        <f>IF(AND(A631="",B631="",D631=""),"",IF(OR(A631="",B631="",C631="",D631=""),"Fill date, SKU, type and qty",IF(ISNA(MATCH(B631,ItemSku,0)),"SKU not on Items",IF(AND(D631&lt;0,C631&lt;&gt;"Adjust"),"Use a positive qty",""))))</f>
        <v/>
      </c>
    </row>
    <row r="632">
      <c r="A632" s="6" t="n"/>
      <c r="B632" s="22" t="n"/>
      <c r="C632" s="22" t="n"/>
      <c r="D632" s="29" t="n"/>
      <c r="E632" s="22" t="n"/>
      <c r="F632" s="22" t="n"/>
      <c r="G632" s="26">
        <f>IF(OR(A632="",B632="",D632=""),0,IF(OR(C632="Received",C632="Returned",C632="Adjust"),D632,IF(C632="Sold",-D632,0)))</f>
        <v/>
      </c>
      <c r="H632" s="16">
        <f>IF(AND(A632="",B632="",D632=""),"",IF(OR(A632="",B632="",C632="",D632=""),"Fill date, SKU, type and qty",IF(ISNA(MATCH(B632,ItemSku,0)),"SKU not on Items",IF(AND(D632&lt;0,C632&lt;&gt;"Adjust"),"Use a positive qty",""))))</f>
        <v/>
      </c>
    </row>
    <row r="633">
      <c r="A633" s="6" t="n"/>
      <c r="B633" s="22" t="n"/>
      <c r="C633" s="22" t="n"/>
      <c r="D633" s="29" t="n"/>
      <c r="E633" s="22" t="n"/>
      <c r="F633" s="22" t="n"/>
      <c r="G633" s="26">
        <f>IF(OR(A633="",B633="",D633=""),0,IF(OR(C633="Received",C633="Returned",C633="Adjust"),D633,IF(C633="Sold",-D633,0)))</f>
        <v/>
      </c>
      <c r="H633" s="16">
        <f>IF(AND(A633="",B633="",D633=""),"",IF(OR(A633="",B633="",C633="",D633=""),"Fill date, SKU, type and qty",IF(ISNA(MATCH(B633,ItemSku,0)),"SKU not on Items",IF(AND(D633&lt;0,C633&lt;&gt;"Adjust"),"Use a positive qty",""))))</f>
        <v/>
      </c>
    </row>
    <row r="634">
      <c r="A634" s="6" t="n"/>
      <c r="B634" s="22" t="n"/>
      <c r="C634" s="22" t="n"/>
      <c r="D634" s="29" t="n"/>
      <c r="E634" s="22" t="n"/>
      <c r="F634" s="22" t="n"/>
      <c r="G634" s="26">
        <f>IF(OR(A634="",B634="",D634=""),0,IF(OR(C634="Received",C634="Returned",C634="Adjust"),D634,IF(C634="Sold",-D634,0)))</f>
        <v/>
      </c>
      <c r="H634" s="16">
        <f>IF(AND(A634="",B634="",D634=""),"",IF(OR(A634="",B634="",C634="",D634=""),"Fill date, SKU, type and qty",IF(ISNA(MATCH(B634,ItemSku,0)),"SKU not on Items",IF(AND(D634&lt;0,C634&lt;&gt;"Adjust"),"Use a positive qty",""))))</f>
        <v/>
      </c>
    </row>
    <row r="635">
      <c r="A635" s="6" t="n"/>
      <c r="B635" s="22" t="n"/>
      <c r="C635" s="22" t="n"/>
      <c r="D635" s="29" t="n"/>
      <c r="E635" s="22" t="n"/>
      <c r="F635" s="22" t="n"/>
      <c r="G635" s="26">
        <f>IF(OR(A635="",B635="",D635=""),0,IF(OR(C635="Received",C635="Returned",C635="Adjust"),D635,IF(C635="Sold",-D635,0)))</f>
        <v/>
      </c>
      <c r="H635" s="16">
        <f>IF(AND(A635="",B635="",D635=""),"",IF(OR(A635="",B635="",C635="",D635=""),"Fill date, SKU, type and qty",IF(ISNA(MATCH(B635,ItemSku,0)),"SKU not on Items",IF(AND(D635&lt;0,C635&lt;&gt;"Adjust"),"Use a positive qty",""))))</f>
        <v/>
      </c>
    </row>
    <row r="636">
      <c r="A636" s="6" t="n"/>
      <c r="B636" s="22" t="n"/>
      <c r="C636" s="22" t="n"/>
      <c r="D636" s="29" t="n"/>
      <c r="E636" s="22" t="n"/>
      <c r="F636" s="22" t="n"/>
      <c r="G636" s="26">
        <f>IF(OR(A636="",B636="",D636=""),0,IF(OR(C636="Received",C636="Returned",C636="Adjust"),D636,IF(C636="Sold",-D636,0)))</f>
        <v/>
      </c>
      <c r="H636" s="16">
        <f>IF(AND(A636="",B636="",D636=""),"",IF(OR(A636="",B636="",C636="",D636=""),"Fill date, SKU, type and qty",IF(ISNA(MATCH(B636,ItemSku,0)),"SKU not on Items",IF(AND(D636&lt;0,C636&lt;&gt;"Adjust"),"Use a positive qty",""))))</f>
        <v/>
      </c>
    </row>
    <row r="637">
      <c r="A637" s="6" t="n"/>
      <c r="B637" s="22" t="n"/>
      <c r="C637" s="22" t="n"/>
      <c r="D637" s="29" t="n"/>
      <c r="E637" s="22" t="n"/>
      <c r="F637" s="22" t="n"/>
      <c r="G637" s="26">
        <f>IF(OR(A637="",B637="",D637=""),0,IF(OR(C637="Received",C637="Returned",C637="Adjust"),D637,IF(C637="Sold",-D637,0)))</f>
        <v/>
      </c>
      <c r="H637" s="16">
        <f>IF(AND(A637="",B637="",D637=""),"",IF(OR(A637="",B637="",C637="",D637=""),"Fill date, SKU, type and qty",IF(ISNA(MATCH(B637,ItemSku,0)),"SKU not on Items",IF(AND(D637&lt;0,C637&lt;&gt;"Adjust"),"Use a positive qty",""))))</f>
        <v/>
      </c>
    </row>
    <row r="638">
      <c r="A638" s="6" t="n"/>
      <c r="B638" s="22" t="n"/>
      <c r="C638" s="22" t="n"/>
      <c r="D638" s="29" t="n"/>
      <c r="E638" s="22" t="n"/>
      <c r="F638" s="22" t="n"/>
      <c r="G638" s="26">
        <f>IF(OR(A638="",B638="",D638=""),0,IF(OR(C638="Received",C638="Returned",C638="Adjust"),D638,IF(C638="Sold",-D638,0)))</f>
        <v/>
      </c>
      <c r="H638" s="16">
        <f>IF(AND(A638="",B638="",D638=""),"",IF(OR(A638="",B638="",C638="",D638=""),"Fill date, SKU, type and qty",IF(ISNA(MATCH(B638,ItemSku,0)),"SKU not on Items",IF(AND(D638&lt;0,C638&lt;&gt;"Adjust"),"Use a positive qty",""))))</f>
        <v/>
      </c>
    </row>
    <row r="639">
      <c r="A639" s="6" t="n"/>
      <c r="B639" s="22" t="n"/>
      <c r="C639" s="22" t="n"/>
      <c r="D639" s="29" t="n"/>
      <c r="E639" s="22" t="n"/>
      <c r="F639" s="22" t="n"/>
      <c r="G639" s="26">
        <f>IF(OR(A639="",B639="",D639=""),0,IF(OR(C639="Received",C639="Returned",C639="Adjust"),D639,IF(C639="Sold",-D639,0)))</f>
        <v/>
      </c>
      <c r="H639" s="16">
        <f>IF(AND(A639="",B639="",D639=""),"",IF(OR(A639="",B639="",C639="",D639=""),"Fill date, SKU, type and qty",IF(ISNA(MATCH(B639,ItemSku,0)),"SKU not on Items",IF(AND(D639&lt;0,C639&lt;&gt;"Adjust"),"Use a positive qty",""))))</f>
        <v/>
      </c>
    </row>
    <row r="640">
      <c r="A640" s="6" t="n"/>
      <c r="B640" s="22" t="n"/>
      <c r="C640" s="22" t="n"/>
      <c r="D640" s="29" t="n"/>
      <c r="E640" s="22" t="n"/>
      <c r="F640" s="22" t="n"/>
      <c r="G640" s="26">
        <f>IF(OR(A640="",B640="",D640=""),0,IF(OR(C640="Received",C640="Returned",C640="Adjust"),D640,IF(C640="Sold",-D640,0)))</f>
        <v/>
      </c>
      <c r="H640" s="16">
        <f>IF(AND(A640="",B640="",D640=""),"",IF(OR(A640="",B640="",C640="",D640=""),"Fill date, SKU, type and qty",IF(ISNA(MATCH(B640,ItemSku,0)),"SKU not on Items",IF(AND(D640&lt;0,C640&lt;&gt;"Adjust"),"Use a positive qty",""))))</f>
        <v/>
      </c>
    </row>
    <row r="641">
      <c r="A641" s="6" t="n"/>
      <c r="B641" s="22" t="n"/>
      <c r="C641" s="22" t="n"/>
      <c r="D641" s="29" t="n"/>
      <c r="E641" s="22" t="n"/>
      <c r="F641" s="22" t="n"/>
      <c r="G641" s="26">
        <f>IF(OR(A641="",B641="",D641=""),0,IF(OR(C641="Received",C641="Returned",C641="Adjust"),D641,IF(C641="Sold",-D641,0)))</f>
        <v/>
      </c>
      <c r="H641" s="16">
        <f>IF(AND(A641="",B641="",D641=""),"",IF(OR(A641="",B641="",C641="",D641=""),"Fill date, SKU, type and qty",IF(ISNA(MATCH(B641,ItemSku,0)),"SKU not on Items",IF(AND(D641&lt;0,C641&lt;&gt;"Adjust"),"Use a positive qty",""))))</f>
        <v/>
      </c>
    </row>
    <row r="642">
      <c r="A642" s="6" t="n"/>
      <c r="B642" s="22" t="n"/>
      <c r="C642" s="22" t="n"/>
      <c r="D642" s="29" t="n"/>
      <c r="E642" s="22" t="n"/>
      <c r="F642" s="22" t="n"/>
      <c r="G642" s="26">
        <f>IF(OR(A642="",B642="",D642=""),0,IF(OR(C642="Received",C642="Returned",C642="Adjust"),D642,IF(C642="Sold",-D642,0)))</f>
        <v/>
      </c>
      <c r="H642" s="16">
        <f>IF(AND(A642="",B642="",D642=""),"",IF(OR(A642="",B642="",C642="",D642=""),"Fill date, SKU, type and qty",IF(ISNA(MATCH(B642,ItemSku,0)),"SKU not on Items",IF(AND(D642&lt;0,C642&lt;&gt;"Adjust"),"Use a positive qty",""))))</f>
        <v/>
      </c>
    </row>
    <row r="643">
      <c r="A643" s="6" t="n"/>
      <c r="B643" s="22" t="n"/>
      <c r="C643" s="22" t="n"/>
      <c r="D643" s="29" t="n"/>
      <c r="E643" s="22" t="n"/>
      <c r="F643" s="22" t="n"/>
      <c r="G643" s="26">
        <f>IF(OR(A643="",B643="",D643=""),0,IF(OR(C643="Received",C643="Returned",C643="Adjust"),D643,IF(C643="Sold",-D643,0)))</f>
        <v/>
      </c>
      <c r="H643" s="16">
        <f>IF(AND(A643="",B643="",D643=""),"",IF(OR(A643="",B643="",C643="",D643=""),"Fill date, SKU, type and qty",IF(ISNA(MATCH(B643,ItemSku,0)),"SKU not on Items",IF(AND(D643&lt;0,C643&lt;&gt;"Adjust"),"Use a positive qty",""))))</f>
        <v/>
      </c>
    </row>
    <row r="644">
      <c r="A644" s="6" t="n"/>
      <c r="B644" s="22" t="n"/>
      <c r="C644" s="22" t="n"/>
      <c r="D644" s="29" t="n"/>
      <c r="E644" s="22" t="n"/>
      <c r="F644" s="22" t="n"/>
      <c r="G644" s="26">
        <f>IF(OR(A644="",B644="",D644=""),0,IF(OR(C644="Received",C644="Returned",C644="Adjust"),D644,IF(C644="Sold",-D644,0)))</f>
        <v/>
      </c>
      <c r="H644" s="16">
        <f>IF(AND(A644="",B644="",D644=""),"",IF(OR(A644="",B644="",C644="",D644=""),"Fill date, SKU, type and qty",IF(ISNA(MATCH(B644,ItemSku,0)),"SKU not on Items",IF(AND(D644&lt;0,C644&lt;&gt;"Adjust"),"Use a positive qty",""))))</f>
        <v/>
      </c>
    </row>
    <row r="645">
      <c r="A645" s="6" t="n"/>
      <c r="B645" s="22" t="n"/>
      <c r="C645" s="22" t="n"/>
      <c r="D645" s="29" t="n"/>
      <c r="E645" s="22" t="n"/>
      <c r="F645" s="22" t="n"/>
      <c r="G645" s="26">
        <f>IF(OR(A645="",B645="",D645=""),0,IF(OR(C645="Received",C645="Returned",C645="Adjust"),D645,IF(C645="Sold",-D645,0)))</f>
        <v/>
      </c>
      <c r="H645" s="16">
        <f>IF(AND(A645="",B645="",D645=""),"",IF(OR(A645="",B645="",C645="",D645=""),"Fill date, SKU, type and qty",IF(ISNA(MATCH(B645,ItemSku,0)),"SKU not on Items",IF(AND(D645&lt;0,C645&lt;&gt;"Adjust"),"Use a positive qty",""))))</f>
        <v/>
      </c>
    </row>
    <row r="646">
      <c r="A646" s="6" t="n"/>
      <c r="B646" s="22" t="n"/>
      <c r="C646" s="22" t="n"/>
      <c r="D646" s="29" t="n"/>
      <c r="E646" s="22" t="n"/>
      <c r="F646" s="22" t="n"/>
      <c r="G646" s="26">
        <f>IF(OR(A646="",B646="",D646=""),0,IF(OR(C646="Received",C646="Returned",C646="Adjust"),D646,IF(C646="Sold",-D646,0)))</f>
        <v/>
      </c>
      <c r="H646" s="16">
        <f>IF(AND(A646="",B646="",D646=""),"",IF(OR(A646="",B646="",C646="",D646=""),"Fill date, SKU, type and qty",IF(ISNA(MATCH(B646,ItemSku,0)),"SKU not on Items",IF(AND(D646&lt;0,C646&lt;&gt;"Adjust"),"Use a positive qty",""))))</f>
        <v/>
      </c>
    </row>
    <row r="647">
      <c r="A647" s="6" t="n"/>
      <c r="B647" s="22" t="n"/>
      <c r="C647" s="22" t="n"/>
      <c r="D647" s="29" t="n"/>
      <c r="E647" s="22" t="n"/>
      <c r="F647" s="22" t="n"/>
      <c r="G647" s="26">
        <f>IF(OR(A647="",B647="",D647=""),0,IF(OR(C647="Received",C647="Returned",C647="Adjust"),D647,IF(C647="Sold",-D647,0)))</f>
        <v/>
      </c>
      <c r="H647" s="16">
        <f>IF(AND(A647="",B647="",D647=""),"",IF(OR(A647="",B647="",C647="",D647=""),"Fill date, SKU, type and qty",IF(ISNA(MATCH(B647,ItemSku,0)),"SKU not on Items",IF(AND(D647&lt;0,C647&lt;&gt;"Adjust"),"Use a positive qty",""))))</f>
        <v/>
      </c>
    </row>
    <row r="648">
      <c r="A648" s="6" t="n"/>
      <c r="B648" s="22" t="n"/>
      <c r="C648" s="22" t="n"/>
      <c r="D648" s="29" t="n"/>
      <c r="E648" s="22" t="n"/>
      <c r="F648" s="22" t="n"/>
      <c r="G648" s="26">
        <f>IF(OR(A648="",B648="",D648=""),0,IF(OR(C648="Received",C648="Returned",C648="Adjust"),D648,IF(C648="Sold",-D648,0)))</f>
        <v/>
      </c>
      <c r="H648" s="16">
        <f>IF(AND(A648="",B648="",D648=""),"",IF(OR(A648="",B648="",C648="",D648=""),"Fill date, SKU, type and qty",IF(ISNA(MATCH(B648,ItemSku,0)),"SKU not on Items",IF(AND(D648&lt;0,C648&lt;&gt;"Adjust"),"Use a positive qty",""))))</f>
        <v/>
      </c>
    </row>
    <row r="649">
      <c r="A649" s="6" t="n"/>
      <c r="B649" s="22" t="n"/>
      <c r="C649" s="22" t="n"/>
      <c r="D649" s="29" t="n"/>
      <c r="E649" s="22" t="n"/>
      <c r="F649" s="22" t="n"/>
      <c r="G649" s="26">
        <f>IF(OR(A649="",B649="",D649=""),0,IF(OR(C649="Received",C649="Returned",C649="Adjust"),D649,IF(C649="Sold",-D649,0)))</f>
        <v/>
      </c>
      <c r="H649" s="16">
        <f>IF(AND(A649="",B649="",D649=""),"",IF(OR(A649="",B649="",C649="",D649=""),"Fill date, SKU, type and qty",IF(ISNA(MATCH(B649,ItemSku,0)),"SKU not on Items",IF(AND(D649&lt;0,C649&lt;&gt;"Adjust"),"Use a positive qty",""))))</f>
        <v/>
      </c>
    </row>
    <row r="650">
      <c r="A650" s="6" t="n"/>
      <c r="B650" s="22" t="n"/>
      <c r="C650" s="22" t="n"/>
      <c r="D650" s="29" t="n"/>
      <c r="E650" s="22" t="n"/>
      <c r="F650" s="22" t="n"/>
      <c r="G650" s="26">
        <f>IF(OR(A650="",B650="",D650=""),0,IF(OR(C650="Received",C650="Returned",C650="Adjust"),D650,IF(C650="Sold",-D650,0)))</f>
        <v/>
      </c>
      <c r="H650" s="16">
        <f>IF(AND(A650="",B650="",D650=""),"",IF(OR(A650="",B650="",C650="",D650=""),"Fill date, SKU, type and qty",IF(ISNA(MATCH(B650,ItemSku,0)),"SKU not on Items",IF(AND(D650&lt;0,C650&lt;&gt;"Adjust"),"Use a positive qty",""))))</f>
        <v/>
      </c>
    </row>
    <row r="651">
      <c r="A651" s="6" t="n"/>
      <c r="B651" s="22" t="n"/>
      <c r="C651" s="22" t="n"/>
      <c r="D651" s="29" t="n"/>
      <c r="E651" s="22" t="n"/>
      <c r="F651" s="22" t="n"/>
      <c r="G651" s="26">
        <f>IF(OR(A651="",B651="",D651=""),0,IF(OR(C651="Received",C651="Returned",C651="Adjust"),D651,IF(C651="Sold",-D651,0)))</f>
        <v/>
      </c>
      <c r="H651" s="16">
        <f>IF(AND(A651="",B651="",D651=""),"",IF(OR(A651="",B651="",C651="",D651=""),"Fill date, SKU, type and qty",IF(ISNA(MATCH(B651,ItemSku,0)),"SKU not on Items",IF(AND(D651&lt;0,C651&lt;&gt;"Adjust"),"Use a positive qty",""))))</f>
        <v/>
      </c>
    </row>
    <row r="652">
      <c r="A652" s="6" t="n"/>
      <c r="B652" s="22" t="n"/>
      <c r="C652" s="22" t="n"/>
      <c r="D652" s="29" t="n"/>
      <c r="E652" s="22" t="n"/>
      <c r="F652" s="22" t="n"/>
      <c r="G652" s="26">
        <f>IF(OR(A652="",B652="",D652=""),0,IF(OR(C652="Received",C652="Returned",C652="Adjust"),D652,IF(C652="Sold",-D652,0)))</f>
        <v/>
      </c>
      <c r="H652" s="16">
        <f>IF(AND(A652="",B652="",D652=""),"",IF(OR(A652="",B652="",C652="",D652=""),"Fill date, SKU, type and qty",IF(ISNA(MATCH(B652,ItemSku,0)),"SKU not on Items",IF(AND(D652&lt;0,C652&lt;&gt;"Adjust"),"Use a positive qty",""))))</f>
        <v/>
      </c>
    </row>
    <row r="653">
      <c r="A653" s="6" t="n"/>
      <c r="B653" s="22" t="n"/>
      <c r="C653" s="22" t="n"/>
      <c r="D653" s="29" t="n"/>
      <c r="E653" s="22" t="n"/>
      <c r="F653" s="22" t="n"/>
      <c r="G653" s="26">
        <f>IF(OR(A653="",B653="",D653=""),0,IF(OR(C653="Received",C653="Returned",C653="Adjust"),D653,IF(C653="Sold",-D653,0)))</f>
        <v/>
      </c>
      <c r="H653" s="16">
        <f>IF(AND(A653="",B653="",D653=""),"",IF(OR(A653="",B653="",C653="",D653=""),"Fill date, SKU, type and qty",IF(ISNA(MATCH(B653,ItemSku,0)),"SKU not on Items",IF(AND(D653&lt;0,C653&lt;&gt;"Adjust"),"Use a positive qty",""))))</f>
        <v/>
      </c>
    </row>
    <row r="654">
      <c r="A654" s="6" t="n"/>
      <c r="B654" s="22" t="n"/>
      <c r="C654" s="22" t="n"/>
      <c r="D654" s="29" t="n"/>
      <c r="E654" s="22" t="n"/>
      <c r="F654" s="22" t="n"/>
      <c r="G654" s="26">
        <f>IF(OR(A654="",B654="",D654=""),0,IF(OR(C654="Received",C654="Returned",C654="Adjust"),D654,IF(C654="Sold",-D654,0)))</f>
        <v/>
      </c>
      <c r="H654" s="16">
        <f>IF(AND(A654="",B654="",D654=""),"",IF(OR(A654="",B654="",C654="",D654=""),"Fill date, SKU, type and qty",IF(ISNA(MATCH(B654,ItemSku,0)),"SKU not on Items",IF(AND(D654&lt;0,C654&lt;&gt;"Adjust"),"Use a positive qty",""))))</f>
        <v/>
      </c>
    </row>
    <row r="655">
      <c r="A655" s="6" t="n"/>
      <c r="B655" s="22" t="n"/>
      <c r="C655" s="22" t="n"/>
      <c r="D655" s="29" t="n"/>
      <c r="E655" s="22" t="n"/>
      <c r="F655" s="22" t="n"/>
      <c r="G655" s="26">
        <f>IF(OR(A655="",B655="",D655=""),0,IF(OR(C655="Received",C655="Returned",C655="Adjust"),D655,IF(C655="Sold",-D655,0)))</f>
        <v/>
      </c>
      <c r="H655" s="16">
        <f>IF(AND(A655="",B655="",D655=""),"",IF(OR(A655="",B655="",C655="",D655=""),"Fill date, SKU, type and qty",IF(ISNA(MATCH(B655,ItemSku,0)),"SKU not on Items",IF(AND(D655&lt;0,C655&lt;&gt;"Adjust"),"Use a positive qty",""))))</f>
        <v/>
      </c>
    </row>
    <row r="656">
      <c r="A656" s="6" t="n"/>
      <c r="B656" s="22" t="n"/>
      <c r="C656" s="22" t="n"/>
      <c r="D656" s="29" t="n"/>
      <c r="E656" s="22" t="n"/>
      <c r="F656" s="22" t="n"/>
      <c r="G656" s="26">
        <f>IF(OR(A656="",B656="",D656=""),0,IF(OR(C656="Received",C656="Returned",C656="Adjust"),D656,IF(C656="Sold",-D656,0)))</f>
        <v/>
      </c>
      <c r="H656" s="16">
        <f>IF(AND(A656="",B656="",D656=""),"",IF(OR(A656="",B656="",C656="",D656=""),"Fill date, SKU, type and qty",IF(ISNA(MATCH(B656,ItemSku,0)),"SKU not on Items",IF(AND(D656&lt;0,C656&lt;&gt;"Adjust"),"Use a positive qty",""))))</f>
        <v/>
      </c>
    </row>
    <row r="657">
      <c r="A657" s="6" t="n"/>
      <c r="B657" s="22" t="n"/>
      <c r="C657" s="22" t="n"/>
      <c r="D657" s="29" t="n"/>
      <c r="E657" s="22" t="n"/>
      <c r="F657" s="22" t="n"/>
      <c r="G657" s="26">
        <f>IF(OR(A657="",B657="",D657=""),0,IF(OR(C657="Received",C657="Returned",C657="Adjust"),D657,IF(C657="Sold",-D657,0)))</f>
        <v/>
      </c>
      <c r="H657" s="16">
        <f>IF(AND(A657="",B657="",D657=""),"",IF(OR(A657="",B657="",C657="",D657=""),"Fill date, SKU, type and qty",IF(ISNA(MATCH(B657,ItemSku,0)),"SKU not on Items",IF(AND(D657&lt;0,C657&lt;&gt;"Adjust"),"Use a positive qty",""))))</f>
        <v/>
      </c>
    </row>
    <row r="658">
      <c r="A658" s="6" t="n"/>
      <c r="B658" s="22" t="n"/>
      <c r="C658" s="22" t="n"/>
      <c r="D658" s="29" t="n"/>
      <c r="E658" s="22" t="n"/>
      <c r="F658" s="22" t="n"/>
      <c r="G658" s="26">
        <f>IF(OR(A658="",B658="",D658=""),0,IF(OR(C658="Received",C658="Returned",C658="Adjust"),D658,IF(C658="Sold",-D658,0)))</f>
        <v/>
      </c>
      <c r="H658" s="16">
        <f>IF(AND(A658="",B658="",D658=""),"",IF(OR(A658="",B658="",C658="",D658=""),"Fill date, SKU, type and qty",IF(ISNA(MATCH(B658,ItemSku,0)),"SKU not on Items",IF(AND(D658&lt;0,C658&lt;&gt;"Adjust"),"Use a positive qty",""))))</f>
        <v/>
      </c>
    </row>
    <row r="659">
      <c r="A659" s="6" t="n"/>
      <c r="B659" s="22" t="n"/>
      <c r="C659" s="22" t="n"/>
      <c r="D659" s="29" t="n"/>
      <c r="E659" s="22" t="n"/>
      <c r="F659" s="22" t="n"/>
      <c r="G659" s="26">
        <f>IF(OR(A659="",B659="",D659=""),0,IF(OR(C659="Received",C659="Returned",C659="Adjust"),D659,IF(C659="Sold",-D659,0)))</f>
        <v/>
      </c>
      <c r="H659" s="16">
        <f>IF(AND(A659="",B659="",D659=""),"",IF(OR(A659="",B659="",C659="",D659=""),"Fill date, SKU, type and qty",IF(ISNA(MATCH(B659,ItemSku,0)),"SKU not on Items",IF(AND(D659&lt;0,C659&lt;&gt;"Adjust"),"Use a positive qty",""))))</f>
        <v/>
      </c>
    </row>
    <row r="660">
      <c r="A660" s="6" t="n"/>
      <c r="B660" s="22" t="n"/>
      <c r="C660" s="22" t="n"/>
      <c r="D660" s="29" t="n"/>
      <c r="E660" s="22" t="n"/>
      <c r="F660" s="22" t="n"/>
      <c r="G660" s="26">
        <f>IF(OR(A660="",B660="",D660=""),0,IF(OR(C660="Received",C660="Returned",C660="Adjust"),D660,IF(C660="Sold",-D660,0)))</f>
        <v/>
      </c>
      <c r="H660" s="16">
        <f>IF(AND(A660="",B660="",D660=""),"",IF(OR(A660="",B660="",C660="",D660=""),"Fill date, SKU, type and qty",IF(ISNA(MATCH(B660,ItemSku,0)),"SKU not on Items",IF(AND(D660&lt;0,C660&lt;&gt;"Adjust"),"Use a positive qty",""))))</f>
        <v/>
      </c>
    </row>
    <row r="661">
      <c r="A661" s="6" t="n"/>
      <c r="B661" s="22" t="n"/>
      <c r="C661" s="22" t="n"/>
      <c r="D661" s="29" t="n"/>
      <c r="E661" s="22" t="n"/>
      <c r="F661" s="22" t="n"/>
      <c r="G661" s="26">
        <f>IF(OR(A661="",B661="",D661=""),0,IF(OR(C661="Received",C661="Returned",C661="Adjust"),D661,IF(C661="Sold",-D661,0)))</f>
        <v/>
      </c>
      <c r="H661" s="16">
        <f>IF(AND(A661="",B661="",D661=""),"",IF(OR(A661="",B661="",C661="",D661=""),"Fill date, SKU, type and qty",IF(ISNA(MATCH(B661,ItemSku,0)),"SKU not on Items",IF(AND(D661&lt;0,C661&lt;&gt;"Adjust"),"Use a positive qty",""))))</f>
        <v/>
      </c>
    </row>
    <row r="662">
      <c r="A662" s="6" t="n"/>
      <c r="B662" s="22" t="n"/>
      <c r="C662" s="22" t="n"/>
      <c r="D662" s="29" t="n"/>
      <c r="E662" s="22" t="n"/>
      <c r="F662" s="22" t="n"/>
      <c r="G662" s="26">
        <f>IF(OR(A662="",B662="",D662=""),0,IF(OR(C662="Received",C662="Returned",C662="Adjust"),D662,IF(C662="Sold",-D662,0)))</f>
        <v/>
      </c>
      <c r="H662" s="16">
        <f>IF(AND(A662="",B662="",D662=""),"",IF(OR(A662="",B662="",C662="",D662=""),"Fill date, SKU, type and qty",IF(ISNA(MATCH(B662,ItemSku,0)),"SKU not on Items",IF(AND(D662&lt;0,C662&lt;&gt;"Adjust"),"Use a positive qty",""))))</f>
        <v/>
      </c>
    </row>
    <row r="663">
      <c r="A663" s="6" t="n"/>
      <c r="B663" s="22" t="n"/>
      <c r="C663" s="22" t="n"/>
      <c r="D663" s="29" t="n"/>
      <c r="E663" s="22" t="n"/>
      <c r="F663" s="22" t="n"/>
      <c r="G663" s="26">
        <f>IF(OR(A663="",B663="",D663=""),0,IF(OR(C663="Received",C663="Returned",C663="Adjust"),D663,IF(C663="Sold",-D663,0)))</f>
        <v/>
      </c>
      <c r="H663" s="16">
        <f>IF(AND(A663="",B663="",D663=""),"",IF(OR(A663="",B663="",C663="",D663=""),"Fill date, SKU, type and qty",IF(ISNA(MATCH(B663,ItemSku,0)),"SKU not on Items",IF(AND(D663&lt;0,C663&lt;&gt;"Adjust"),"Use a positive qty",""))))</f>
        <v/>
      </c>
    </row>
    <row r="664">
      <c r="A664" s="6" t="n"/>
      <c r="B664" s="22" t="n"/>
      <c r="C664" s="22" t="n"/>
      <c r="D664" s="29" t="n"/>
      <c r="E664" s="22" t="n"/>
      <c r="F664" s="22" t="n"/>
      <c r="G664" s="26">
        <f>IF(OR(A664="",B664="",D664=""),0,IF(OR(C664="Received",C664="Returned",C664="Adjust"),D664,IF(C664="Sold",-D664,0)))</f>
        <v/>
      </c>
      <c r="H664" s="16">
        <f>IF(AND(A664="",B664="",D664=""),"",IF(OR(A664="",B664="",C664="",D664=""),"Fill date, SKU, type and qty",IF(ISNA(MATCH(B664,ItemSku,0)),"SKU not on Items",IF(AND(D664&lt;0,C664&lt;&gt;"Adjust"),"Use a positive qty",""))))</f>
        <v/>
      </c>
    </row>
    <row r="665">
      <c r="A665" s="6" t="n"/>
      <c r="B665" s="22" t="n"/>
      <c r="C665" s="22" t="n"/>
      <c r="D665" s="29" t="n"/>
      <c r="E665" s="22" t="n"/>
      <c r="F665" s="22" t="n"/>
      <c r="G665" s="26">
        <f>IF(OR(A665="",B665="",D665=""),0,IF(OR(C665="Received",C665="Returned",C665="Adjust"),D665,IF(C665="Sold",-D665,0)))</f>
        <v/>
      </c>
      <c r="H665" s="16">
        <f>IF(AND(A665="",B665="",D665=""),"",IF(OR(A665="",B665="",C665="",D665=""),"Fill date, SKU, type and qty",IF(ISNA(MATCH(B665,ItemSku,0)),"SKU not on Items",IF(AND(D665&lt;0,C665&lt;&gt;"Adjust"),"Use a positive qty",""))))</f>
        <v/>
      </c>
    </row>
    <row r="666">
      <c r="A666" s="6" t="n"/>
      <c r="B666" s="22" t="n"/>
      <c r="C666" s="22" t="n"/>
      <c r="D666" s="29" t="n"/>
      <c r="E666" s="22" t="n"/>
      <c r="F666" s="22" t="n"/>
      <c r="G666" s="26">
        <f>IF(OR(A666="",B666="",D666=""),0,IF(OR(C666="Received",C666="Returned",C666="Adjust"),D666,IF(C666="Sold",-D666,0)))</f>
        <v/>
      </c>
      <c r="H666" s="16">
        <f>IF(AND(A666="",B666="",D666=""),"",IF(OR(A666="",B666="",C666="",D666=""),"Fill date, SKU, type and qty",IF(ISNA(MATCH(B666,ItemSku,0)),"SKU not on Items",IF(AND(D666&lt;0,C666&lt;&gt;"Adjust"),"Use a positive qty",""))))</f>
        <v/>
      </c>
    </row>
    <row r="667">
      <c r="A667" s="6" t="n"/>
      <c r="B667" s="22" t="n"/>
      <c r="C667" s="22" t="n"/>
      <c r="D667" s="29" t="n"/>
      <c r="E667" s="22" t="n"/>
      <c r="F667" s="22" t="n"/>
      <c r="G667" s="26">
        <f>IF(OR(A667="",B667="",D667=""),0,IF(OR(C667="Received",C667="Returned",C667="Adjust"),D667,IF(C667="Sold",-D667,0)))</f>
        <v/>
      </c>
      <c r="H667" s="16">
        <f>IF(AND(A667="",B667="",D667=""),"",IF(OR(A667="",B667="",C667="",D667=""),"Fill date, SKU, type and qty",IF(ISNA(MATCH(B667,ItemSku,0)),"SKU not on Items",IF(AND(D667&lt;0,C667&lt;&gt;"Adjust"),"Use a positive qty",""))))</f>
        <v/>
      </c>
    </row>
    <row r="668">
      <c r="A668" s="6" t="n"/>
      <c r="B668" s="22" t="n"/>
      <c r="C668" s="22" t="n"/>
      <c r="D668" s="29" t="n"/>
      <c r="E668" s="22" t="n"/>
      <c r="F668" s="22" t="n"/>
      <c r="G668" s="26">
        <f>IF(OR(A668="",B668="",D668=""),0,IF(OR(C668="Received",C668="Returned",C668="Adjust"),D668,IF(C668="Sold",-D668,0)))</f>
        <v/>
      </c>
      <c r="H668" s="16">
        <f>IF(AND(A668="",B668="",D668=""),"",IF(OR(A668="",B668="",C668="",D668=""),"Fill date, SKU, type and qty",IF(ISNA(MATCH(B668,ItemSku,0)),"SKU not on Items",IF(AND(D668&lt;0,C668&lt;&gt;"Adjust"),"Use a positive qty",""))))</f>
        <v/>
      </c>
    </row>
    <row r="669">
      <c r="A669" s="6" t="n"/>
      <c r="B669" s="22" t="n"/>
      <c r="C669" s="22" t="n"/>
      <c r="D669" s="29" t="n"/>
      <c r="E669" s="22" t="n"/>
      <c r="F669" s="22" t="n"/>
      <c r="G669" s="26">
        <f>IF(OR(A669="",B669="",D669=""),0,IF(OR(C669="Received",C669="Returned",C669="Adjust"),D669,IF(C669="Sold",-D669,0)))</f>
        <v/>
      </c>
      <c r="H669" s="16">
        <f>IF(AND(A669="",B669="",D669=""),"",IF(OR(A669="",B669="",C669="",D669=""),"Fill date, SKU, type and qty",IF(ISNA(MATCH(B669,ItemSku,0)),"SKU not on Items",IF(AND(D669&lt;0,C669&lt;&gt;"Adjust"),"Use a positive qty",""))))</f>
        <v/>
      </c>
    </row>
    <row r="670">
      <c r="A670" s="6" t="n"/>
      <c r="B670" s="22" t="n"/>
      <c r="C670" s="22" t="n"/>
      <c r="D670" s="29" t="n"/>
      <c r="E670" s="22" t="n"/>
      <c r="F670" s="22" t="n"/>
      <c r="G670" s="26">
        <f>IF(OR(A670="",B670="",D670=""),0,IF(OR(C670="Received",C670="Returned",C670="Adjust"),D670,IF(C670="Sold",-D670,0)))</f>
        <v/>
      </c>
      <c r="H670" s="16">
        <f>IF(AND(A670="",B670="",D670=""),"",IF(OR(A670="",B670="",C670="",D670=""),"Fill date, SKU, type and qty",IF(ISNA(MATCH(B670,ItemSku,0)),"SKU not on Items",IF(AND(D670&lt;0,C670&lt;&gt;"Adjust"),"Use a positive qty",""))))</f>
        <v/>
      </c>
    </row>
    <row r="671">
      <c r="A671" s="6" t="n"/>
      <c r="B671" s="22" t="n"/>
      <c r="C671" s="22" t="n"/>
      <c r="D671" s="29" t="n"/>
      <c r="E671" s="22" t="n"/>
      <c r="F671" s="22" t="n"/>
      <c r="G671" s="26">
        <f>IF(OR(A671="",B671="",D671=""),0,IF(OR(C671="Received",C671="Returned",C671="Adjust"),D671,IF(C671="Sold",-D671,0)))</f>
        <v/>
      </c>
      <c r="H671" s="16">
        <f>IF(AND(A671="",B671="",D671=""),"",IF(OR(A671="",B671="",C671="",D671=""),"Fill date, SKU, type and qty",IF(ISNA(MATCH(B671,ItemSku,0)),"SKU not on Items",IF(AND(D671&lt;0,C671&lt;&gt;"Adjust"),"Use a positive qty",""))))</f>
        <v/>
      </c>
    </row>
    <row r="672">
      <c r="A672" s="6" t="n"/>
      <c r="B672" s="22" t="n"/>
      <c r="C672" s="22" t="n"/>
      <c r="D672" s="29" t="n"/>
      <c r="E672" s="22" t="n"/>
      <c r="F672" s="22" t="n"/>
      <c r="G672" s="26">
        <f>IF(OR(A672="",B672="",D672=""),0,IF(OR(C672="Received",C672="Returned",C672="Adjust"),D672,IF(C672="Sold",-D672,0)))</f>
        <v/>
      </c>
      <c r="H672" s="16">
        <f>IF(AND(A672="",B672="",D672=""),"",IF(OR(A672="",B672="",C672="",D672=""),"Fill date, SKU, type and qty",IF(ISNA(MATCH(B672,ItemSku,0)),"SKU not on Items",IF(AND(D672&lt;0,C672&lt;&gt;"Adjust"),"Use a positive qty",""))))</f>
        <v/>
      </c>
    </row>
    <row r="673">
      <c r="A673" s="6" t="n"/>
      <c r="B673" s="22" t="n"/>
      <c r="C673" s="22" t="n"/>
      <c r="D673" s="29" t="n"/>
      <c r="E673" s="22" t="n"/>
      <c r="F673" s="22" t="n"/>
      <c r="G673" s="26">
        <f>IF(OR(A673="",B673="",D673=""),0,IF(OR(C673="Received",C673="Returned",C673="Adjust"),D673,IF(C673="Sold",-D673,0)))</f>
        <v/>
      </c>
      <c r="H673" s="16">
        <f>IF(AND(A673="",B673="",D673=""),"",IF(OR(A673="",B673="",C673="",D673=""),"Fill date, SKU, type and qty",IF(ISNA(MATCH(B673,ItemSku,0)),"SKU not on Items",IF(AND(D673&lt;0,C673&lt;&gt;"Adjust"),"Use a positive qty",""))))</f>
        <v/>
      </c>
    </row>
    <row r="674">
      <c r="A674" s="6" t="n"/>
      <c r="B674" s="22" t="n"/>
      <c r="C674" s="22" t="n"/>
      <c r="D674" s="29" t="n"/>
      <c r="E674" s="22" t="n"/>
      <c r="F674" s="22" t="n"/>
      <c r="G674" s="26">
        <f>IF(OR(A674="",B674="",D674=""),0,IF(OR(C674="Received",C674="Returned",C674="Adjust"),D674,IF(C674="Sold",-D674,0)))</f>
        <v/>
      </c>
      <c r="H674" s="16">
        <f>IF(AND(A674="",B674="",D674=""),"",IF(OR(A674="",B674="",C674="",D674=""),"Fill date, SKU, type and qty",IF(ISNA(MATCH(B674,ItemSku,0)),"SKU not on Items",IF(AND(D674&lt;0,C674&lt;&gt;"Adjust"),"Use a positive qty",""))))</f>
        <v/>
      </c>
    </row>
    <row r="675">
      <c r="A675" s="6" t="n"/>
      <c r="B675" s="22" t="n"/>
      <c r="C675" s="22" t="n"/>
      <c r="D675" s="29" t="n"/>
      <c r="E675" s="22" t="n"/>
      <c r="F675" s="22" t="n"/>
      <c r="G675" s="26">
        <f>IF(OR(A675="",B675="",D675=""),0,IF(OR(C675="Received",C675="Returned",C675="Adjust"),D675,IF(C675="Sold",-D675,0)))</f>
        <v/>
      </c>
      <c r="H675" s="16">
        <f>IF(AND(A675="",B675="",D675=""),"",IF(OR(A675="",B675="",C675="",D675=""),"Fill date, SKU, type and qty",IF(ISNA(MATCH(B675,ItemSku,0)),"SKU not on Items",IF(AND(D675&lt;0,C675&lt;&gt;"Adjust"),"Use a positive qty",""))))</f>
        <v/>
      </c>
    </row>
    <row r="676">
      <c r="A676" s="6" t="n"/>
      <c r="B676" s="22" t="n"/>
      <c r="C676" s="22" t="n"/>
      <c r="D676" s="29" t="n"/>
      <c r="E676" s="22" t="n"/>
      <c r="F676" s="22" t="n"/>
      <c r="G676" s="26">
        <f>IF(OR(A676="",B676="",D676=""),0,IF(OR(C676="Received",C676="Returned",C676="Adjust"),D676,IF(C676="Sold",-D676,0)))</f>
        <v/>
      </c>
      <c r="H676" s="16">
        <f>IF(AND(A676="",B676="",D676=""),"",IF(OR(A676="",B676="",C676="",D676=""),"Fill date, SKU, type and qty",IF(ISNA(MATCH(B676,ItemSku,0)),"SKU not on Items",IF(AND(D676&lt;0,C676&lt;&gt;"Adjust"),"Use a positive qty",""))))</f>
        <v/>
      </c>
    </row>
    <row r="677">
      <c r="A677" s="6" t="n"/>
      <c r="B677" s="22" t="n"/>
      <c r="C677" s="22" t="n"/>
      <c r="D677" s="29" t="n"/>
      <c r="E677" s="22" t="n"/>
      <c r="F677" s="22" t="n"/>
      <c r="G677" s="26">
        <f>IF(OR(A677="",B677="",D677=""),0,IF(OR(C677="Received",C677="Returned",C677="Adjust"),D677,IF(C677="Sold",-D677,0)))</f>
        <v/>
      </c>
      <c r="H677" s="16">
        <f>IF(AND(A677="",B677="",D677=""),"",IF(OR(A677="",B677="",C677="",D677=""),"Fill date, SKU, type and qty",IF(ISNA(MATCH(B677,ItemSku,0)),"SKU not on Items",IF(AND(D677&lt;0,C677&lt;&gt;"Adjust"),"Use a positive qty",""))))</f>
        <v/>
      </c>
    </row>
    <row r="678">
      <c r="A678" s="6" t="n"/>
      <c r="B678" s="22" t="n"/>
      <c r="C678" s="22" t="n"/>
      <c r="D678" s="29" t="n"/>
      <c r="E678" s="22" t="n"/>
      <c r="F678" s="22" t="n"/>
      <c r="G678" s="26">
        <f>IF(OR(A678="",B678="",D678=""),0,IF(OR(C678="Received",C678="Returned",C678="Adjust"),D678,IF(C678="Sold",-D678,0)))</f>
        <v/>
      </c>
      <c r="H678" s="16">
        <f>IF(AND(A678="",B678="",D678=""),"",IF(OR(A678="",B678="",C678="",D678=""),"Fill date, SKU, type and qty",IF(ISNA(MATCH(B678,ItemSku,0)),"SKU not on Items",IF(AND(D678&lt;0,C678&lt;&gt;"Adjust"),"Use a positive qty",""))))</f>
        <v/>
      </c>
    </row>
    <row r="679">
      <c r="A679" s="6" t="n"/>
      <c r="B679" s="22" t="n"/>
      <c r="C679" s="22" t="n"/>
      <c r="D679" s="29" t="n"/>
      <c r="E679" s="22" t="n"/>
      <c r="F679" s="22" t="n"/>
      <c r="G679" s="26">
        <f>IF(OR(A679="",B679="",D679=""),0,IF(OR(C679="Received",C679="Returned",C679="Adjust"),D679,IF(C679="Sold",-D679,0)))</f>
        <v/>
      </c>
      <c r="H679" s="16">
        <f>IF(AND(A679="",B679="",D679=""),"",IF(OR(A679="",B679="",C679="",D679=""),"Fill date, SKU, type and qty",IF(ISNA(MATCH(B679,ItemSku,0)),"SKU not on Items",IF(AND(D679&lt;0,C679&lt;&gt;"Adjust"),"Use a positive qty",""))))</f>
        <v/>
      </c>
    </row>
    <row r="680">
      <c r="A680" s="6" t="n"/>
      <c r="B680" s="22" t="n"/>
      <c r="C680" s="22" t="n"/>
      <c r="D680" s="29" t="n"/>
      <c r="E680" s="22" t="n"/>
      <c r="F680" s="22" t="n"/>
      <c r="G680" s="26">
        <f>IF(OR(A680="",B680="",D680=""),0,IF(OR(C680="Received",C680="Returned",C680="Adjust"),D680,IF(C680="Sold",-D680,0)))</f>
        <v/>
      </c>
      <c r="H680" s="16">
        <f>IF(AND(A680="",B680="",D680=""),"",IF(OR(A680="",B680="",C680="",D680=""),"Fill date, SKU, type and qty",IF(ISNA(MATCH(B680,ItemSku,0)),"SKU not on Items",IF(AND(D680&lt;0,C680&lt;&gt;"Adjust"),"Use a positive qty",""))))</f>
        <v/>
      </c>
    </row>
    <row r="681">
      <c r="A681" s="6" t="n"/>
      <c r="B681" s="22" t="n"/>
      <c r="C681" s="22" t="n"/>
      <c r="D681" s="29" t="n"/>
      <c r="E681" s="22" t="n"/>
      <c r="F681" s="22" t="n"/>
      <c r="G681" s="26">
        <f>IF(OR(A681="",B681="",D681=""),0,IF(OR(C681="Received",C681="Returned",C681="Adjust"),D681,IF(C681="Sold",-D681,0)))</f>
        <v/>
      </c>
      <c r="H681" s="16">
        <f>IF(AND(A681="",B681="",D681=""),"",IF(OR(A681="",B681="",C681="",D681=""),"Fill date, SKU, type and qty",IF(ISNA(MATCH(B681,ItemSku,0)),"SKU not on Items",IF(AND(D681&lt;0,C681&lt;&gt;"Adjust"),"Use a positive qty",""))))</f>
        <v/>
      </c>
    </row>
    <row r="682">
      <c r="A682" s="6" t="n"/>
      <c r="B682" s="22" t="n"/>
      <c r="C682" s="22" t="n"/>
      <c r="D682" s="29" t="n"/>
      <c r="E682" s="22" t="n"/>
      <c r="F682" s="22" t="n"/>
      <c r="G682" s="26">
        <f>IF(OR(A682="",B682="",D682=""),0,IF(OR(C682="Received",C682="Returned",C682="Adjust"),D682,IF(C682="Sold",-D682,0)))</f>
        <v/>
      </c>
      <c r="H682" s="16">
        <f>IF(AND(A682="",B682="",D682=""),"",IF(OR(A682="",B682="",C682="",D682=""),"Fill date, SKU, type and qty",IF(ISNA(MATCH(B682,ItemSku,0)),"SKU not on Items",IF(AND(D682&lt;0,C682&lt;&gt;"Adjust"),"Use a positive qty",""))))</f>
        <v/>
      </c>
    </row>
    <row r="683">
      <c r="A683" s="6" t="n"/>
      <c r="B683" s="22" t="n"/>
      <c r="C683" s="22" t="n"/>
      <c r="D683" s="29" t="n"/>
      <c r="E683" s="22" t="n"/>
      <c r="F683" s="22" t="n"/>
      <c r="G683" s="26">
        <f>IF(OR(A683="",B683="",D683=""),0,IF(OR(C683="Received",C683="Returned",C683="Adjust"),D683,IF(C683="Sold",-D683,0)))</f>
        <v/>
      </c>
      <c r="H683" s="16">
        <f>IF(AND(A683="",B683="",D683=""),"",IF(OR(A683="",B683="",C683="",D683=""),"Fill date, SKU, type and qty",IF(ISNA(MATCH(B683,ItemSku,0)),"SKU not on Items",IF(AND(D683&lt;0,C683&lt;&gt;"Adjust"),"Use a positive qty",""))))</f>
        <v/>
      </c>
    </row>
    <row r="684">
      <c r="A684" s="6" t="n"/>
      <c r="B684" s="22" t="n"/>
      <c r="C684" s="22" t="n"/>
      <c r="D684" s="29" t="n"/>
      <c r="E684" s="22" t="n"/>
      <c r="F684" s="22" t="n"/>
      <c r="G684" s="26">
        <f>IF(OR(A684="",B684="",D684=""),0,IF(OR(C684="Received",C684="Returned",C684="Adjust"),D684,IF(C684="Sold",-D684,0)))</f>
        <v/>
      </c>
      <c r="H684" s="16">
        <f>IF(AND(A684="",B684="",D684=""),"",IF(OR(A684="",B684="",C684="",D684=""),"Fill date, SKU, type and qty",IF(ISNA(MATCH(B684,ItemSku,0)),"SKU not on Items",IF(AND(D684&lt;0,C684&lt;&gt;"Adjust"),"Use a positive qty",""))))</f>
        <v/>
      </c>
    </row>
    <row r="685">
      <c r="A685" s="6" t="n"/>
      <c r="B685" s="22" t="n"/>
      <c r="C685" s="22" t="n"/>
      <c r="D685" s="29" t="n"/>
      <c r="E685" s="22" t="n"/>
      <c r="F685" s="22" t="n"/>
      <c r="G685" s="26">
        <f>IF(OR(A685="",B685="",D685=""),0,IF(OR(C685="Received",C685="Returned",C685="Adjust"),D685,IF(C685="Sold",-D685,0)))</f>
        <v/>
      </c>
      <c r="H685" s="16">
        <f>IF(AND(A685="",B685="",D685=""),"",IF(OR(A685="",B685="",C685="",D685=""),"Fill date, SKU, type and qty",IF(ISNA(MATCH(B685,ItemSku,0)),"SKU not on Items",IF(AND(D685&lt;0,C685&lt;&gt;"Adjust"),"Use a positive qty",""))))</f>
        <v/>
      </c>
    </row>
    <row r="686">
      <c r="A686" s="6" t="n"/>
      <c r="B686" s="22" t="n"/>
      <c r="C686" s="22" t="n"/>
      <c r="D686" s="29" t="n"/>
      <c r="E686" s="22" t="n"/>
      <c r="F686" s="22" t="n"/>
      <c r="G686" s="26">
        <f>IF(OR(A686="",B686="",D686=""),0,IF(OR(C686="Received",C686="Returned",C686="Adjust"),D686,IF(C686="Sold",-D686,0)))</f>
        <v/>
      </c>
      <c r="H686" s="16">
        <f>IF(AND(A686="",B686="",D686=""),"",IF(OR(A686="",B686="",C686="",D686=""),"Fill date, SKU, type and qty",IF(ISNA(MATCH(B686,ItemSku,0)),"SKU not on Items",IF(AND(D686&lt;0,C686&lt;&gt;"Adjust"),"Use a positive qty",""))))</f>
        <v/>
      </c>
    </row>
    <row r="687">
      <c r="A687" s="6" t="n"/>
      <c r="B687" s="22" t="n"/>
      <c r="C687" s="22" t="n"/>
      <c r="D687" s="29" t="n"/>
      <c r="E687" s="22" t="n"/>
      <c r="F687" s="22" t="n"/>
      <c r="G687" s="26">
        <f>IF(OR(A687="",B687="",D687=""),0,IF(OR(C687="Received",C687="Returned",C687="Adjust"),D687,IF(C687="Sold",-D687,0)))</f>
        <v/>
      </c>
      <c r="H687" s="16">
        <f>IF(AND(A687="",B687="",D687=""),"",IF(OR(A687="",B687="",C687="",D687=""),"Fill date, SKU, type and qty",IF(ISNA(MATCH(B687,ItemSku,0)),"SKU not on Items",IF(AND(D687&lt;0,C687&lt;&gt;"Adjust"),"Use a positive qty",""))))</f>
        <v/>
      </c>
    </row>
    <row r="688">
      <c r="A688" s="6" t="n"/>
      <c r="B688" s="22" t="n"/>
      <c r="C688" s="22" t="n"/>
      <c r="D688" s="29" t="n"/>
      <c r="E688" s="22" t="n"/>
      <c r="F688" s="22" t="n"/>
      <c r="G688" s="26">
        <f>IF(OR(A688="",B688="",D688=""),0,IF(OR(C688="Received",C688="Returned",C688="Adjust"),D688,IF(C688="Sold",-D688,0)))</f>
        <v/>
      </c>
      <c r="H688" s="16">
        <f>IF(AND(A688="",B688="",D688=""),"",IF(OR(A688="",B688="",C688="",D688=""),"Fill date, SKU, type and qty",IF(ISNA(MATCH(B688,ItemSku,0)),"SKU not on Items",IF(AND(D688&lt;0,C688&lt;&gt;"Adjust"),"Use a positive qty",""))))</f>
        <v/>
      </c>
    </row>
    <row r="689">
      <c r="A689" s="6" t="n"/>
      <c r="B689" s="22" t="n"/>
      <c r="C689" s="22" t="n"/>
      <c r="D689" s="29" t="n"/>
      <c r="E689" s="22" t="n"/>
      <c r="F689" s="22" t="n"/>
      <c r="G689" s="26">
        <f>IF(OR(A689="",B689="",D689=""),0,IF(OR(C689="Received",C689="Returned",C689="Adjust"),D689,IF(C689="Sold",-D689,0)))</f>
        <v/>
      </c>
      <c r="H689" s="16">
        <f>IF(AND(A689="",B689="",D689=""),"",IF(OR(A689="",B689="",C689="",D689=""),"Fill date, SKU, type and qty",IF(ISNA(MATCH(B689,ItemSku,0)),"SKU not on Items",IF(AND(D689&lt;0,C689&lt;&gt;"Adjust"),"Use a positive qty",""))))</f>
        <v/>
      </c>
    </row>
    <row r="690">
      <c r="A690" s="6" t="n"/>
      <c r="B690" s="22" t="n"/>
      <c r="C690" s="22" t="n"/>
      <c r="D690" s="29" t="n"/>
      <c r="E690" s="22" t="n"/>
      <c r="F690" s="22" t="n"/>
      <c r="G690" s="26">
        <f>IF(OR(A690="",B690="",D690=""),0,IF(OR(C690="Received",C690="Returned",C690="Adjust"),D690,IF(C690="Sold",-D690,0)))</f>
        <v/>
      </c>
      <c r="H690" s="16">
        <f>IF(AND(A690="",B690="",D690=""),"",IF(OR(A690="",B690="",C690="",D690=""),"Fill date, SKU, type and qty",IF(ISNA(MATCH(B690,ItemSku,0)),"SKU not on Items",IF(AND(D690&lt;0,C690&lt;&gt;"Adjust"),"Use a positive qty",""))))</f>
        <v/>
      </c>
    </row>
    <row r="691">
      <c r="A691" s="6" t="n"/>
      <c r="B691" s="22" t="n"/>
      <c r="C691" s="22" t="n"/>
      <c r="D691" s="29" t="n"/>
      <c r="E691" s="22" t="n"/>
      <c r="F691" s="22" t="n"/>
      <c r="G691" s="26">
        <f>IF(OR(A691="",B691="",D691=""),0,IF(OR(C691="Received",C691="Returned",C691="Adjust"),D691,IF(C691="Sold",-D691,0)))</f>
        <v/>
      </c>
      <c r="H691" s="16">
        <f>IF(AND(A691="",B691="",D691=""),"",IF(OR(A691="",B691="",C691="",D691=""),"Fill date, SKU, type and qty",IF(ISNA(MATCH(B691,ItemSku,0)),"SKU not on Items",IF(AND(D691&lt;0,C691&lt;&gt;"Adjust"),"Use a positive qty",""))))</f>
        <v/>
      </c>
    </row>
    <row r="692">
      <c r="A692" s="6" t="n"/>
      <c r="B692" s="22" t="n"/>
      <c r="C692" s="22" t="n"/>
      <c r="D692" s="29" t="n"/>
      <c r="E692" s="22" t="n"/>
      <c r="F692" s="22" t="n"/>
      <c r="G692" s="26">
        <f>IF(OR(A692="",B692="",D692=""),0,IF(OR(C692="Received",C692="Returned",C692="Adjust"),D692,IF(C692="Sold",-D692,0)))</f>
        <v/>
      </c>
      <c r="H692" s="16">
        <f>IF(AND(A692="",B692="",D692=""),"",IF(OR(A692="",B692="",C692="",D692=""),"Fill date, SKU, type and qty",IF(ISNA(MATCH(B692,ItemSku,0)),"SKU not on Items",IF(AND(D692&lt;0,C692&lt;&gt;"Adjust"),"Use a positive qty",""))))</f>
        <v/>
      </c>
    </row>
    <row r="693">
      <c r="A693" s="6" t="n"/>
      <c r="B693" s="22" t="n"/>
      <c r="C693" s="22" t="n"/>
      <c r="D693" s="29" t="n"/>
      <c r="E693" s="22" t="n"/>
      <c r="F693" s="22" t="n"/>
      <c r="G693" s="26">
        <f>IF(OR(A693="",B693="",D693=""),0,IF(OR(C693="Received",C693="Returned",C693="Adjust"),D693,IF(C693="Sold",-D693,0)))</f>
        <v/>
      </c>
      <c r="H693" s="16">
        <f>IF(AND(A693="",B693="",D693=""),"",IF(OR(A693="",B693="",C693="",D693=""),"Fill date, SKU, type and qty",IF(ISNA(MATCH(B693,ItemSku,0)),"SKU not on Items",IF(AND(D693&lt;0,C693&lt;&gt;"Adjust"),"Use a positive qty",""))))</f>
        <v/>
      </c>
    </row>
    <row r="694">
      <c r="A694" s="6" t="n"/>
      <c r="B694" s="22" t="n"/>
      <c r="C694" s="22" t="n"/>
      <c r="D694" s="29" t="n"/>
      <c r="E694" s="22" t="n"/>
      <c r="F694" s="22" t="n"/>
      <c r="G694" s="26">
        <f>IF(OR(A694="",B694="",D694=""),0,IF(OR(C694="Received",C694="Returned",C694="Adjust"),D694,IF(C694="Sold",-D694,0)))</f>
        <v/>
      </c>
      <c r="H694" s="16">
        <f>IF(AND(A694="",B694="",D694=""),"",IF(OR(A694="",B694="",C694="",D694=""),"Fill date, SKU, type and qty",IF(ISNA(MATCH(B694,ItemSku,0)),"SKU not on Items",IF(AND(D694&lt;0,C694&lt;&gt;"Adjust"),"Use a positive qty",""))))</f>
        <v/>
      </c>
    </row>
    <row r="695">
      <c r="A695" s="6" t="n"/>
      <c r="B695" s="22" t="n"/>
      <c r="C695" s="22" t="n"/>
      <c r="D695" s="29" t="n"/>
      <c r="E695" s="22" t="n"/>
      <c r="F695" s="22" t="n"/>
      <c r="G695" s="26">
        <f>IF(OR(A695="",B695="",D695=""),0,IF(OR(C695="Received",C695="Returned",C695="Adjust"),D695,IF(C695="Sold",-D695,0)))</f>
        <v/>
      </c>
      <c r="H695" s="16">
        <f>IF(AND(A695="",B695="",D695=""),"",IF(OR(A695="",B695="",C695="",D695=""),"Fill date, SKU, type and qty",IF(ISNA(MATCH(B695,ItemSku,0)),"SKU not on Items",IF(AND(D695&lt;0,C695&lt;&gt;"Adjust"),"Use a positive qty",""))))</f>
        <v/>
      </c>
    </row>
    <row r="696">
      <c r="A696" s="6" t="n"/>
      <c r="B696" s="22" t="n"/>
      <c r="C696" s="22" t="n"/>
      <c r="D696" s="29" t="n"/>
      <c r="E696" s="22" t="n"/>
      <c r="F696" s="22" t="n"/>
      <c r="G696" s="26">
        <f>IF(OR(A696="",B696="",D696=""),0,IF(OR(C696="Received",C696="Returned",C696="Adjust"),D696,IF(C696="Sold",-D696,0)))</f>
        <v/>
      </c>
      <c r="H696" s="16">
        <f>IF(AND(A696="",B696="",D696=""),"",IF(OR(A696="",B696="",C696="",D696=""),"Fill date, SKU, type and qty",IF(ISNA(MATCH(B696,ItemSku,0)),"SKU not on Items",IF(AND(D696&lt;0,C696&lt;&gt;"Adjust"),"Use a positive qty",""))))</f>
        <v/>
      </c>
    </row>
    <row r="697">
      <c r="A697" s="6" t="n"/>
      <c r="B697" s="22" t="n"/>
      <c r="C697" s="22" t="n"/>
      <c r="D697" s="29" t="n"/>
      <c r="E697" s="22" t="n"/>
      <c r="F697" s="22" t="n"/>
      <c r="G697" s="26">
        <f>IF(OR(A697="",B697="",D697=""),0,IF(OR(C697="Received",C697="Returned",C697="Adjust"),D697,IF(C697="Sold",-D697,0)))</f>
        <v/>
      </c>
      <c r="H697" s="16">
        <f>IF(AND(A697="",B697="",D697=""),"",IF(OR(A697="",B697="",C697="",D697=""),"Fill date, SKU, type and qty",IF(ISNA(MATCH(B697,ItemSku,0)),"SKU not on Items",IF(AND(D697&lt;0,C697&lt;&gt;"Adjust"),"Use a positive qty",""))))</f>
        <v/>
      </c>
    </row>
    <row r="698">
      <c r="A698" s="6" t="n"/>
      <c r="B698" s="22" t="n"/>
      <c r="C698" s="22" t="n"/>
      <c r="D698" s="29" t="n"/>
      <c r="E698" s="22" t="n"/>
      <c r="F698" s="22" t="n"/>
      <c r="G698" s="26">
        <f>IF(OR(A698="",B698="",D698=""),0,IF(OR(C698="Received",C698="Returned",C698="Adjust"),D698,IF(C698="Sold",-D698,0)))</f>
        <v/>
      </c>
      <c r="H698" s="16">
        <f>IF(AND(A698="",B698="",D698=""),"",IF(OR(A698="",B698="",C698="",D698=""),"Fill date, SKU, type and qty",IF(ISNA(MATCH(B698,ItemSku,0)),"SKU not on Items",IF(AND(D698&lt;0,C698&lt;&gt;"Adjust"),"Use a positive qty",""))))</f>
        <v/>
      </c>
    </row>
    <row r="699">
      <c r="A699" s="6" t="n"/>
      <c r="B699" s="22" t="n"/>
      <c r="C699" s="22" t="n"/>
      <c r="D699" s="29" t="n"/>
      <c r="E699" s="22" t="n"/>
      <c r="F699" s="22" t="n"/>
      <c r="G699" s="26">
        <f>IF(OR(A699="",B699="",D699=""),0,IF(OR(C699="Received",C699="Returned",C699="Adjust"),D699,IF(C699="Sold",-D699,0)))</f>
        <v/>
      </c>
      <c r="H699" s="16">
        <f>IF(AND(A699="",B699="",D699=""),"",IF(OR(A699="",B699="",C699="",D699=""),"Fill date, SKU, type and qty",IF(ISNA(MATCH(B699,ItemSku,0)),"SKU not on Items",IF(AND(D699&lt;0,C699&lt;&gt;"Adjust"),"Use a positive qty",""))))</f>
        <v/>
      </c>
    </row>
    <row r="700">
      <c r="A700" s="6" t="n"/>
      <c r="B700" s="22" t="n"/>
      <c r="C700" s="22" t="n"/>
      <c r="D700" s="29" t="n"/>
      <c r="E700" s="22" t="n"/>
      <c r="F700" s="22" t="n"/>
      <c r="G700" s="26">
        <f>IF(OR(A700="",B700="",D700=""),0,IF(OR(C700="Received",C700="Returned",C700="Adjust"),D700,IF(C700="Sold",-D700,0)))</f>
        <v/>
      </c>
      <c r="H700" s="16">
        <f>IF(AND(A700="",B700="",D700=""),"",IF(OR(A700="",B700="",C700="",D700=""),"Fill date, SKU, type and qty",IF(ISNA(MATCH(B700,ItemSku,0)),"SKU not on Items",IF(AND(D700&lt;0,C700&lt;&gt;"Adjust"),"Use a positive qty",""))))</f>
        <v/>
      </c>
    </row>
    <row r="701">
      <c r="A701" s="6" t="n"/>
      <c r="B701" s="22" t="n"/>
      <c r="C701" s="22" t="n"/>
      <c r="D701" s="29" t="n"/>
      <c r="E701" s="22" t="n"/>
      <c r="F701" s="22" t="n"/>
      <c r="G701" s="26">
        <f>IF(OR(A701="",B701="",D701=""),0,IF(OR(C701="Received",C701="Returned",C701="Adjust"),D701,IF(C701="Sold",-D701,0)))</f>
        <v/>
      </c>
      <c r="H701" s="16">
        <f>IF(AND(A701="",B701="",D701=""),"",IF(OR(A701="",B701="",C701="",D701=""),"Fill date, SKU, type and qty",IF(ISNA(MATCH(B701,ItemSku,0)),"SKU not on Items",IF(AND(D701&lt;0,C701&lt;&gt;"Adjust"),"Use a positive qty",""))))</f>
        <v/>
      </c>
    </row>
    <row r="702">
      <c r="A702" s="6" t="n"/>
      <c r="B702" s="22" t="n"/>
      <c r="C702" s="22" t="n"/>
      <c r="D702" s="29" t="n"/>
      <c r="E702" s="22" t="n"/>
      <c r="F702" s="22" t="n"/>
      <c r="G702" s="26">
        <f>IF(OR(A702="",B702="",D702=""),0,IF(OR(C702="Received",C702="Returned",C702="Adjust"),D702,IF(C702="Sold",-D702,0)))</f>
        <v/>
      </c>
      <c r="H702" s="16">
        <f>IF(AND(A702="",B702="",D702=""),"",IF(OR(A702="",B702="",C702="",D702=""),"Fill date, SKU, type and qty",IF(ISNA(MATCH(B702,ItemSku,0)),"SKU not on Items",IF(AND(D702&lt;0,C702&lt;&gt;"Adjust"),"Use a positive qty",""))))</f>
        <v/>
      </c>
    </row>
    <row r="703">
      <c r="A703" s="6" t="n"/>
      <c r="B703" s="22" t="n"/>
      <c r="C703" s="22" t="n"/>
      <c r="D703" s="29" t="n"/>
      <c r="E703" s="22" t="n"/>
      <c r="F703" s="22" t="n"/>
      <c r="G703" s="26">
        <f>IF(OR(A703="",B703="",D703=""),0,IF(OR(C703="Received",C703="Returned",C703="Adjust"),D703,IF(C703="Sold",-D703,0)))</f>
        <v/>
      </c>
      <c r="H703" s="16">
        <f>IF(AND(A703="",B703="",D703=""),"",IF(OR(A703="",B703="",C703="",D703=""),"Fill date, SKU, type and qty",IF(ISNA(MATCH(B703,ItemSku,0)),"SKU not on Items",IF(AND(D703&lt;0,C703&lt;&gt;"Adjust"),"Use a positive qty",""))))</f>
        <v/>
      </c>
    </row>
    <row r="704">
      <c r="A704" s="6" t="n"/>
      <c r="B704" s="22" t="n"/>
      <c r="C704" s="22" t="n"/>
      <c r="D704" s="29" t="n"/>
      <c r="E704" s="22" t="n"/>
      <c r="F704" s="22" t="n"/>
      <c r="G704" s="26">
        <f>IF(OR(A704="",B704="",D704=""),0,IF(OR(C704="Received",C704="Returned",C704="Adjust"),D704,IF(C704="Sold",-D704,0)))</f>
        <v/>
      </c>
      <c r="H704" s="16">
        <f>IF(AND(A704="",B704="",D704=""),"",IF(OR(A704="",B704="",C704="",D704=""),"Fill date, SKU, type and qty",IF(ISNA(MATCH(B704,ItemSku,0)),"SKU not on Items",IF(AND(D704&lt;0,C704&lt;&gt;"Adjust"),"Use a positive qty",""))))</f>
        <v/>
      </c>
    </row>
    <row r="705">
      <c r="A705" s="6" t="n"/>
      <c r="B705" s="22" t="n"/>
      <c r="C705" s="22" t="n"/>
      <c r="D705" s="29" t="n"/>
      <c r="E705" s="22" t="n"/>
      <c r="F705" s="22" t="n"/>
      <c r="G705" s="26">
        <f>IF(OR(A705="",B705="",D705=""),0,IF(OR(C705="Received",C705="Returned",C705="Adjust"),D705,IF(C705="Sold",-D705,0)))</f>
        <v/>
      </c>
      <c r="H705" s="16">
        <f>IF(AND(A705="",B705="",D705=""),"",IF(OR(A705="",B705="",C705="",D705=""),"Fill date, SKU, type and qty",IF(ISNA(MATCH(B705,ItemSku,0)),"SKU not on Items",IF(AND(D705&lt;0,C705&lt;&gt;"Adjust"),"Use a positive qty",""))))</f>
        <v/>
      </c>
    </row>
    <row r="706">
      <c r="A706" s="6" t="n"/>
      <c r="B706" s="22" t="n"/>
      <c r="C706" s="22" t="n"/>
      <c r="D706" s="29" t="n"/>
      <c r="E706" s="22" t="n"/>
      <c r="F706" s="22" t="n"/>
      <c r="G706" s="26">
        <f>IF(OR(A706="",B706="",D706=""),0,IF(OR(C706="Received",C706="Returned",C706="Adjust"),D706,IF(C706="Sold",-D706,0)))</f>
        <v/>
      </c>
      <c r="H706" s="16">
        <f>IF(AND(A706="",B706="",D706=""),"",IF(OR(A706="",B706="",C706="",D706=""),"Fill date, SKU, type and qty",IF(ISNA(MATCH(B706,ItemSku,0)),"SKU not on Items",IF(AND(D706&lt;0,C706&lt;&gt;"Adjust"),"Use a positive qty",""))))</f>
        <v/>
      </c>
    </row>
    <row r="707">
      <c r="A707" s="6" t="n"/>
      <c r="B707" s="22" t="n"/>
      <c r="C707" s="22" t="n"/>
      <c r="D707" s="29" t="n"/>
      <c r="E707" s="22" t="n"/>
      <c r="F707" s="22" t="n"/>
      <c r="G707" s="26">
        <f>IF(OR(A707="",B707="",D707=""),0,IF(OR(C707="Received",C707="Returned",C707="Adjust"),D707,IF(C707="Sold",-D707,0)))</f>
        <v/>
      </c>
      <c r="H707" s="16">
        <f>IF(AND(A707="",B707="",D707=""),"",IF(OR(A707="",B707="",C707="",D707=""),"Fill date, SKU, type and qty",IF(ISNA(MATCH(B707,ItemSku,0)),"SKU not on Items",IF(AND(D707&lt;0,C707&lt;&gt;"Adjust"),"Use a positive qty",""))))</f>
        <v/>
      </c>
    </row>
    <row r="708">
      <c r="A708" s="6" t="n"/>
      <c r="B708" s="22" t="n"/>
      <c r="C708" s="22" t="n"/>
      <c r="D708" s="29" t="n"/>
      <c r="E708" s="22" t="n"/>
      <c r="F708" s="22" t="n"/>
      <c r="G708" s="26">
        <f>IF(OR(A708="",B708="",D708=""),0,IF(OR(C708="Received",C708="Returned",C708="Adjust"),D708,IF(C708="Sold",-D708,0)))</f>
        <v/>
      </c>
      <c r="H708" s="16">
        <f>IF(AND(A708="",B708="",D708=""),"",IF(OR(A708="",B708="",C708="",D708=""),"Fill date, SKU, type and qty",IF(ISNA(MATCH(B708,ItemSku,0)),"SKU not on Items",IF(AND(D708&lt;0,C708&lt;&gt;"Adjust"),"Use a positive qty",""))))</f>
        <v/>
      </c>
    </row>
    <row r="709">
      <c r="A709" s="6" t="n"/>
      <c r="B709" s="22" t="n"/>
      <c r="C709" s="22" t="n"/>
      <c r="D709" s="29" t="n"/>
      <c r="E709" s="22" t="n"/>
      <c r="F709" s="22" t="n"/>
      <c r="G709" s="26">
        <f>IF(OR(A709="",B709="",D709=""),0,IF(OR(C709="Received",C709="Returned",C709="Adjust"),D709,IF(C709="Sold",-D709,0)))</f>
        <v/>
      </c>
      <c r="H709" s="16">
        <f>IF(AND(A709="",B709="",D709=""),"",IF(OR(A709="",B709="",C709="",D709=""),"Fill date, SKU, type and qty",IF(ISNA(MATCH(B709,ItemSku,0)),"SKU not on Items",IF(AND(D709&lt;0,C709&lt;&gt;"Adjust"),"Use a positive qty",""))))</f>
        <v/>
      </c>
    </row>
    <row r="710">
      <c r="A710" s="6" t="n"/>
      <c r="B710" s="22" t="n"/>
      <c r="C710" s="22" t="n"/>
      <c r="D710" s="29" t="n"/>
      <c r="E710" s="22" t="n"/>
      <c r="F710" s="22" t="n"/>
      <c r="G710" s="26">
        <f>IF(OR(A710="",B710="",D710=""),0,IF(OR(C710="Received",C710="Returned",C710="Adjust"),D710,IF(C710="Sold",-D710,0)))</f>
        <v/>
      </c>
      <c r="H710" s="16">
        <f>IF(AND(A710="",B710="",D710=""),"",IF(OR(A710="",B710="",C710="",D710=""),"Fill date, SKU, type and qty",IF(ISNA(MATCH(B710,ItemSku,0)),"SKU not on Items",IF(AND(D710&lt;0,C710&lt;&gt;"Adjust"),"Use a positive qty",""))))</f>
        <v/>
      </c>
    </row>
    <row r="711">
      <c r="A711" s="6" t="n"/>
      <c r="B711" s="22" t="n"/>
      <c r="C711" s="22" t="n"/>
      <c r="D711" s="29" t="n"/>
      <c r="E711" s="22" t="n"/>
      <c r="F711" s="22" t="n"/>
      <c r="G711" s="26">
        <f>IF(OR(A711="",B711="",D711=""),0,IF(OR(C711="Received",C711="Returned",C711="Adjust"),D711,IF(C711="Sold",-D711,0)))</f>
        <v/>
      </c>
      <c r="H711" s="16">
        <f>IF(AND(A711="",B711="",D711=""),"",IF(OR(A711="",B711="",C711="",D711=""),"Fill date, SKU, type and qty",IF(ISNA(MATCH(B711,ItemSku,0)),"SKU not on Items",IF(AND(D711&lt;0,C711&lt;&gt;"Adjust"),"Use a positive qty",""))))</f>
        <v/>
      </c>
    </row>
    <row r="712">
      <c r="A712" s="6" t="n"/>
      <c r="B712" s="22" t="n"/>
      <c r="C712" s="22" t="n"/>
      <c r="D712" s="29" t="n"/>
      <c r="E712" s="22" t="n"/>
      <c r="F712" s="22" t="n"/>
      <c r="G712" s="26">
        <f>IF(OR(A712="",B712="",D712=""),0,IF(OR(C712="Received",C712="Returned",C712="Adjust"),D712,IF(C712="Sold",-D712,0)))</f>
        <v/>
      </c>
      <c r="H712" s="16">
        <f>IF(AND(A712="",B712="",D712=""),"",IF(OR(A712="",B712="",C712="",D712=""),"Fill date, SKU, type and qty",IF(ISNA(MATCH(B712,ItemSku,0)),"SKU not on Items",IF(AND(D712&lt;0,C712&lt;&gt;"Adjust"),"Use a positive qty",""))))</f>
        <v/>
      </c>
    </row>
    <row r="713">
      <c r="A713" s="6" t="n"/>
      <c r="B713" s="22" t="n"/>
      <c r="C713" s="22" t="n"/>
      <c r="D713" s="29" t="n"/>
      <c r="E713" s="22" t="n"/>
      <c r="F713" s="22" t="n"/>
      <c r="G713" s="26">
        <f>IF(OR(A713="",B713="",D713=""),0,IF(OR(C713="Received",C713="Returned",C713="Adjust"),D713,IF(C713="Sold",-D713,0)))</f>
        <v/>
      </c>
      <c r="H713" s="16">
        <f>IF(AND(A713="",B713="",D713=""),"",IF(OR(A713="",B713="",C713="",D713=""),"Fill date, SKU, type and qty",IF(ISNA(MATCH(B713,ItemSku,0)),"SKU not on Items",IF(AND(D713&lt;0,C713&lt;&gt;"Adjust"),"Use a positive qty",""))))</f>
        <v/>
      </c>
    </row>
    <row r="714">
      <c r="A714" s="6" t="n"/>
      <c r="B714" s="22" t="n"/>
      <c r="C714" s="22" t="n"/>
      <c r="D714" s="29" t="n"/>
      <c r="E714" s="22" t="n"/>
      <c r="F714" s="22" t="n"/>
      <c r="G714" s="26">
        <f>IF(OR(A714="",B714="",D714=""),0,IF(OR(C714="Received",C714="Returned",C714="Adjust"),D714,IF(C714="Sold",-D714,0)))</f>
        <v/>
      </c>
      <c r="H714" s="16">
        <f>IF(AND(A714="",B714="",D714=""),"",IF(OR(A714="",B714="",C714="",D714=""),"Fill date, SKU, type and qty",IF(ISNA(MATCH(B714,ItemSku,0)),"SKU not on Items",IF(AND(D714&lt;0,C714&lt;&gt;"Adjust"),"Use a positive qty",""))))</f>
        <v/>
      </c>
    </row>
    <row r="715">
      <c r="A715" s="6" t="n"/>
      <c r="B715" s="22" t="n"/>
      <c r="C715" s="22" t="n"/>
      <c r="D715" s="29" t="n"/>
      <c r="E715" s="22" t="n"/>
      <c r="F715" s="22" t="n"/>
      <c r="G715" s="26">
        <f>IF(OR(A715="",B715="",D715=""),0,IF(OR(C715="Received",C715="Returned",C715="Adjust"),D715,IF(C715="Sold",-D715,0)))</f>
        <v/>
      </c>
      <c r="H715" s="16">
        <f>IF(AND(A715="",B715="",D715=""),"",IF(OR(A715="",B715="",C715="",D715=""),"Fill date, SKU, type and qty",IF(ISNA(MATCH(B715,ItemSku,0)),"SKU not on Items",IF(AND(D715&lt;0,C715&lt;&gt;"Adjust"),"Use a positive qty",""))))</f>
        <v/>
      </c>
    </row>
    <row r="716">
      <c r="A716" s="6" t="n"/>
      <c r="B716" s="22" t="n"/>
      <c r="C716" s="22" t="n"/>
      <c r="D716" s="29" t="n"/>
      <c r="E716" s="22" t="n"/>
      <c r="F716" s="22" t="n"/>
      <c r="G716" s="26">
        <f>IF(OR(A716="",B716="",D716=""),0,IF(OR(C716="Received",C716="Returned",C716="Adjust"),D716,IF(C716="Sold",-D716,0)))</f>
        <v/>
      </c>
      <c r="H716" s="16">
        <f>IF(AND(A716="",B716="",D716=""),"",IF(OR(A716="",B716="",C716="",D716=""),"Fill date, SKU, type and qty",IF(ISNA(MATCH(B716,ItemSku,0)),"SKU not on Items",IF(AND(D716&lt;0,C716&lt;&gt;"Adjust"),"Use a positive qty",""))))</f>
        <v/>
      </c>
    </row>
    <row r="717">
      <c r="A717" s="6" t="n"/>
      <c r="B717" s="22" t="n"/>
      <c r="C717" s="22" t="n"/>
      <c r="D717" s="29" t="n"/>
      <c r="E717" s="22" t="n"/>
      <c r="F717" s="22" t="n"/>
      <c r="G717" s="26">
        <f>IF(OR(A717="",B717="",D717=""),0,IF(OR(C717="Received",C717="Returned",C717="Adjust"),D717,IF(C717="Sold",-D717,0)))</f>
        <v/>
      </c>
      <c r="H717" s="16">
        <f>IF(AND(A717="",B717="",D717=""),"",IF(OR(A717="",B717="",C717="",D717=""),"Fill date, SKU, type and qty",IF(ISNA(MATCH(B717,ItemSku,0)),"SKU not on Items",IF(AND(D717&lt;0,C717&lt;&gt;"Adjust"),"Use a positive qty",""))))</f>
        <v/>
      </c>
    </row>
    <row r="718">
      <c r="A718" s="6" t="n"/>
      <c r="B718" s="22" t="n"/>
      <c r="C718" s="22" t="n"/>
      <c r="D718" s="29" t="n"/>
      <c r="E718" s="22" t="n"/>
      <c r="F718" s="22" t="n"/>
      <c r="G718" s="26">
        <f>IF(OR(A718="",B718="",D718=""),0,IF(OR(C718="Received",C718="Returned",C718="Adjust"),D718,IF(C718="Sold",-D718,0)))</f>
        <v/>
      </c>
      <c r="H718" s="16">
        <f>IF(AND(A718="",B718="",D718=""),"",IF(OR(A718="",B718="",C718="",D718=""),"Fill date, SKU, type and qty",IF(ISNA(MATCH(B718,ItemSku,0)),"SKU not on Items",IF(AND(D718&lt;0,C718&lt;&gt;"Adjust"),"Use a positive qty",""))))</f>
        <v/>
      </c>
    </row>
    <row r="719">
      <c r="A719" s="6" t="n"/>
      <c r="B719" s="22" t="n"/>
      <c r="C719" s="22" t="n"/>
      <c r="D719" s="29" t="n"/>
      <c r="E719" s="22" t="n"/>
      <c r="F719" s="22" t="n"/>
      <c r="G719" s="26">
        <f>IF(OR(A719="",B719="",D719=""),0,IF(OR(C719="Received",C719="Returned",C719="Adjust"),D719,IF(C719="Sold",-D719,0)))</f>
        <v/>
      </c>
      <c r="H719" s="16">
        <f>IF(AND(A719="",B719="",D719=""),"",IF(OR(A719="",B719="",C719="",D719=""),"Fill date, SKU, type and qty",IF(ISNA(MATCH(B719,ItemSku,0)),"SKU not on Items",IF(AND(D719&lt;0,C719&lt;&gt;"Adjust"),"Use a positive qty",""))))</f>
        <v/>
      </c>
    </row>
    <row r="720">
      <c r="A720" s="6" t="n"/>
      <c r="B720" s="22" t="n"/>
      <c r="C720" s="22" t="n"/>
      <c r="D720" s="29" t="n"/>
      <c r="E720" s="22" t="n"/>
      <c r="F720" s="22" t="n"/>
      <c r="G720" s="26">
        <f>IF(OR(A720="",B720="",D720=""),0,IF(OR(C720="Received",C720="Returned",C720="Adjust"),D720,IF(C720="Sold",-D720,0)))</f>
        <v/>
      </c>
      <c r="H720" s="16">
        <f>IF(AND(A720="",B720="",D720=""),"",IF(OR(A720="",B720="",C720="",D720=""),"Fill date, SKU, type and qty",IF(ISNA(MATCH(B720,ItemSku,0)),"SKU not on Items",IF(AND(D720&lt;0,C720&lt;&gt;"Adjust"),"Use a positive qty",""))))</f>
        <v/>
      </c>
    </row>
    <row r="721">
      <c r="A721" s="6" t="n"/>
      <c r="B721" s="22" t="n"/>
      <c r="C721" s="22" t="n"/>
      <c r="D721" s="29" t="n"/>
      <c r="E721" s="22" t="n"/>
      <c r="F721" s="22" t="n"/>
      <c r="G721" s="26">
        <f>IF(OR(A721="",B721="",D721=""),0,IF(OR(C721="Received",C721="Returned",C721="Adjust"),D721,IF(C721="Sold",-D721,0)))</f>
        <v/>
      </c>
      <c r="H721" s="16">
        <f>IF(AND(A721="",B721="",D721=""),"",IF(OR(A721="",B721="",C721="",D721=""),"Fill date, SKU, type and qty",IF(ISNA(MATCH(B721,ItemSku,0)),"SKU not on Items",IF(AND(D721&lt;0,C721&lt;&gt;"Adjust"),"Use a positive qty",""))))</f>
        <v/>
      </c>
    </row>
    <row r="722">
      <c r="A722" s="6" t="n"/>
      <c r="B722" s="22" t="n"/>
      <c r="C722" s="22" t="n"/>
      <c r="D722" s="29" t="n"/>
      <c r="E722" s="22" t="n"/>
      <c r="F722" s="22" t="n"/>
      <c r="G722" s="26">
        <f>IF(OR(A722="",B722="",D722=""),0,IF(OR(C722="Received",C722="Returned",C722="Adjust"),D722,IF(C722="Sold",-D722,0)))</f>
        <v/>
      </c>
      <c r="H722" s="16">
        <f>IF(AND(A722="",B722="",D722=""),"",IF(OR(A722="",B722="",C722="",D722=""),"Fill date, SKU, type and qty",IF(ISNA(MATCH(B722,ItemSku,0)),"SKU not on Items",IF(AND(D722&lt;0,C722&lt;&gt;"Adjust"),"Use a positive qty",""))))</f>
        <v/>
      </c>
    </row>
    <row r="723">
      <c r="A723" s="6" t="n"/>
      <c r="B723" s="22" t="n"/>
      <c r="C723" s="22" t="n"/>
      <c r="D723" s="29" t="n"/>
      <c r="E723" s="22" t="n"/>
      <c r="F723" s="22" t="n"/>
      <c r="G723" s="26">
        <f>IF(OR(A723="",B723="",D723=""),0,IF(OR(C723="Received",C723="Returned",C723="Adjust"),D723,IF(C723="Sold",-D723,0)))</f>
        <v/>
      </c>
      <c r="H723" s="16">
        <f>IF(AND(A723="",B723="",D723=""),"",IF(OR(A723="",B723="",C723="",D723=""),"Fill date, SKU, type and qty",IF(ISNA(MATCH(B723,ItemSku,0)),"SKU not on Items",IF(AND(D723&lt;0,C723&lt;&gt;"Adjust"),"Use a positive qty",""))))</f>
        <v/>
      </c>
    </row>
    <row r="724">
      <c r="A724" s="6" t="n"/>
      <c r="B724" s="22" t="n"/>
      <c r="C724" s="22" t="n"/>
      <c r="D724" s="29" t="n"/>
      <c r="E724" s="22" t="n"/>
      <c r="F724" s="22" t="n"/>
      <c r="G724" s="26">
        <f>IF(OR(A724="",B724="",D724=""),0,IF(OR(C724="Received",C724="Returned",C724="Adjust"),D724,IF(C724="Sold",-D724,0)))</f>
        <v/>
      </c>
      <c r="H724" s="16">
        <f>IF(AND(A724="",B724="",D724=""),"",IF(OR(A724="",B724="",C724="",D724=""),"Fill date, SKU, type and qty",IF(ISNA(MATCH(B724,ItemSku,0)),"SKU not on Items",IF(AND(D724&lt;0,C724&lt;&gt;"Adjust"),"Use a positive qty",""))))</f>
        <v/>
      </c>
    </row>
    <row r="725">
      <c r="A725" s="6" t="n"/>
      <c r="B725" s="22" t="n"/>
      <c r="C725" s="22" t="n"/>
      <c r="D725" s="29" t="n"/>
      <c r="E725" s="22" t="n"/>
      <c r="F725" s="22" t="n"/>
      <c r="G725" s="26">
        <f>IF(OR(A725="",B725="",D725=""),0,IF(OR(C725="Received",C725="Returned",C725="Adjust"),D725,IF(C725="Sold",-D725,0)))</f>
        <v/>
      </c>
      <c r="H725" s="16">
        <f>IF(AND(A725="",B725="",D725=""),"",IF(OR(A725="",B725="",C725="",D725=""),"Fill date, SKU, type and qty",IF(ISNA(MATCH(B725,ItemSku,0)),"SKU not on Items",IF(AND(D725&lt;0,C725&lt;&gt;"Adjust"),"Use a positive qty",""))))</f>
        <v/>
      </c>
    </row>
    <row r="726">
      <c r="A726" s="6" t="n"/>
      <c r="B726" s="22" t="n"/>
      <c r="C726" s="22" t="n"/>
      <c r="D726" s="29" t="n"/>
      <c r="E726" s="22" t="n"/>
      <c r="F726" s="22" t="n"/>
      <c r="G726" s="26">
        <f>IF(OR(A726="",B726="",D726=""),0,IF(OR(C726="Received",C726="Returned",C726="Adjust"),D726,IF(C726="Sold",-D726,0)))</f>
        <v/>
      </c>
      <c r="H726" s="16">
        <f>IF(AND(A726="",B726="",D726=""),"",IF(OR(A726="",B726="",C726="",D726=""),"Fill date, SKU, type and qty",IF(ISNA(MATCH(B726,ItemSku,0)),"SKU not on Items",IF(AND(D726&lt;0,C726&lt;&gt;"Adjust"),"Use a positive qty",""))))</f>
        <v/>
      </c>
    </row>
    <row r="727">
      <c r="A727" s="6" t="n"/>
      <c r="B727" s="22" t="n"/>
      <c r="C727" s="22" t="n"/>
      <c r="D727" s="29" t="n"/>
      <c r="E727" s="22" t="n"/>
      <c r="F727" s="22" t="n"/>
      <c r="G727" s="26">
        <f>IF(OR(A727="",B727="",D727=""),0,IF(OR(C727="Received",C727="Returned",C727="Adjust"),D727,IF(C727="Sold",-D727,0)))</f>
        <v/>
      </c>
      <c r="H727" s="16">
        <f>IF(AND(A727="",B727="",D727=""),"",IF(OR(A727="",B727="",C727="",D727=""),"Fill date, SKU, type and qty",IF(ISNA(MATCH(B727,ItemSku,0)),"SKU not on Items",IF(AND(D727&lt;0,C727&lt;&gt;"Adjust"),"Use a positive qty",""))))</f>
        <v/>
      </c>
    </row>
    <row r="728">
      <c r="A728" s="6" t="n"/>
      <c r="B728" s="22" t="n"/>
      <c r="C728" s="22" t="n"/>
      <c r="D728" s="29" t="n"/>
      <c r="E728" s="22" t="n"/>
      <c r="F728" s="22" t="n"/>
      <c r="G728" s="26">
        <f>IF(OR(A728="",B728="",D728=""),0,IF(OR(C728="Received",C728="Returned",C728="Adjust"),D728,IF(C728="Sold",-D728,0)))</f>
        <v/>
      </c>
      <c r="H728" s="16">
        <f>IF(AND(A728="",B728="",D728=""),"",IF(OR(A728="",B728="",C728="",D728=""),"Fill date, SKU, type and qty",IF(ISNA(MATCH(B728,ItemSku,0)),"SKU not on Items",IF(AND(D728&lt;0,C728&lt;&gt;"Adjust"),"Use a positive qty",""))))</f>
        <v/>
      </c>
    </row>
    <row r="729">
      <c r="A729" s="6" t="n"/>
      <c r="B729" s="22" t="n"/>
      <c r="C729" s="22" t="n"/>
      <c r="D729" s="29" t="n"/>
      <c r="E729" s="22" t="n"/>
      <c r="F729" s="22" t="n"/>
      <c r="G729" s="26">
        <f>IF(OR(A729="",B729="",D729=""),0,IF(OR(C729="Received",C729="Returned",C729="Adjust"),D729,IF(C729="Sold",-D729,0)))</f>
        <v/>
      </c>
      <c r="H729" s="16">
        <f>IF(AND(A729="",B729="",D729=""),"",IF(OR(A729="",B729="",C729="",D729=""),"Fill date, SKU, type and qty",IF(ISNA(MATCH(B729,ItemSku,0)),"SKU not on Items",IF(AND(D729&lt;0,C729&lt;&gt;"Adjust"),"Use a positive qty",""))))</f>
        <v/>
      </c>
    </row>
    <row r="730">
      <c r="A730" s="6" t="n"/>
      <c r="B730" s="22" t="n"/>
      <c r="C730" s="22" t="n"/>
      <c r="D730" s="29" t="n"/>
      <c r="E730" s="22" t="n"/>
      <c r="F730" s="22" t="n"/>
      <c r="G730" s="26">
        <f>IF(OR(A730="",B730="",D730=""),0,IF(OR(C730="Received",C730="Returned",C730="Adjust"),D730,IF(C730="Sold",-D730,0)))</f>
        <v/>
      </c>
      <c r="H730" s="16">
        <f>IF(AND(A730="",B730="",D730=""),"",IF(OR(A730="",B730="",C730="",D730=""),"Fill date, SKU, type and qty",IF(ISNA(MATCH(B730,ItemSku,0)),"SKU not on Items",IF(AND(D730&lt;0,C730&lt;&gt;"Adjust"),"Use a positive qty",""))))</f>
        <v/>
      </c>
    </row>
    <row r="731">
      <c r="A731" s="6" t="n"/>
      <c r="B731" s="22" t="n"/>
      <c r="C731" s="22" t="n"/>
      <c r="D731" s="29" t="n"/>
      <c r="E731" s="22" t="n"/>
      <c r="F731" s="22" t="n"/>
      <c r="G731" s="26">
        <f>IF(OR(A731="",B731="",D731=""),0,IF(OR(C731="Received",C731="Returned",C731="Adjust"),D731,IF(C731="Sold",-D731,0)))</f>
        <v/>
      </c>
      <c r="H731" s="16">
        <f>IF(AND(A731="",B731="",D731=""),"",IF(OR(A731="",B731="",C731="",D731=""),"Fill date, SKU, type and qty",IF(ISNA(MATCH(B731,ItemSku,0)),"SKU not on Items",IF(AND(D731&lt;0,C731&lt;&gt;"Adjust"),"Use a positive qty",""))))</f>
        <v/>
      </c>
    </row>
    <row r="732">
      <c r="A732" s="6" t="n"/>
      <c r="B732" s="22" t="n"/>
      <c r="C732" s="22" t="n"/>
      <c r="D732" s="29" t="n"/>
      <c r="E732" s="22" t="n"/>
      <c r="F732" s="22" t="n"/>
      <c r="G732" s="26">
        <f>IF(OR(A732="",B732="",D732=""),0,IF(OR(C732="Received",C732="Returned",C732="Adjust"),D732,IF(C732="Sold",-D732,0)))</f>
        <v/>
      </c>
      <c r="H732" s="16">
        <f>IF(AND(A732="",B732="",D732=""),"",IF(OR(A732="",B732="",C732="",D732=""),"Fill date, SKU, type and qty",IF(ISNA(MATCH(B732,ItemSku,0)),"SKU not on Items",IF(AND(D732&lt;0,C732&lt;&gt;"Adjust"),"Use a positive qty",""))))</f>
        <v/>
      </c>
    </row>
    <row r="733">
      <c r="A733" s="6" t="n"/>
      <c r="B733" s="22" t="n"/>
      <c r="C733" s="22" t="n"/>
      <c r="D733" s="29" t="n"/>
      <c r="E733" s="22" t="n"/>
      <c r="F733" s="22" t="n"/>
      <c r="G733" s="26">
        <f>IF(OR(A733="",B733="",D733=""),0,IF(OR(C733="Received",C733="Returned",C733="Adjust"),D733,IF(C733="Sold",-D733,0)))</f>
        <v/>
      </c>
      <c r="H733" s="16">
        <f>IF(AND(A733="",B733="",D733=""),"",IF(OR(A733="",B733="",C733="",D733=""),"Fill date, SKU, type and qty",IF(ISNA(MATCH(B733,ItemSku,0)),"SKU not on Items",IF(AND(D733&lt;0,C733&lt;&gt;"Adjust"),"Use a positive qty",""))))</f>
        <v/>
      </c>
    </row>
    <row r="734">
      <c r="A734" s="6" t="n"/>
      <c r="B734" s="22" t="n"/>
      <c r="C734" s="22" t="n"/>
      <c r="D734" s="29" t="n"/>
      <c r="E734" s="22" t="n"/>
      <c r="F734" s="22" t="n"/>
      <c r="G734" s="26">
        <f>IF(OR(A734="",B734="",D734=""),0,IF(OR(C734="Received",C734="Returned",C734="Adjust"),D734,IF(C734="Sold",-D734,0)))</f>
        <v/>
      </c>
      <c r="H734" s="16">
        <f>IF(AND(A734="",B734="",D734=""),"",IF(OR(A734="",B734="",C734="",D734=""),"Fill date, SKU, type and qty",IF(ISNA(MATCH(B734,ItemSku,0)),"SKU not on Items",IF(AND(D734&lt;0,C734&lt;&gt;"Adjust"),"Use a positive qty",""))))</f>
        <v/>
      </c>
    </row>
    <row r="735">
      <c r="A735" s="6" t="n"/>
      <c r="B735" s="22" t="n"/>
      <c r="C735" s="22" t="n"/>
      <c r="D735" s="29" t="n"/>
      <c r="E735" s="22" t="n"/>
      <c r="F735" s="22" t="n"/>
      <c r="G735" s="26">
        <f>IF(OR(A735="",B735="",D735=""),0,IF(OR(C735="Received",C735="Returned",C735="Adjust"),D735,IF(C735="Sold",-D735,0)))</f>
        <v/>
      </c>
      <c r="H735" s="16">
        <f>IF(AND(A735="",B735="",D735=""),"",IF(OR(A735="",B735="",C735="",D735=""),"Fill date, SKU, type and qty",IF(ISNA(MATCH(B735,ItemSku,0)),"SKU not on Items",IF(AND(D735&lt;0,C735&lt;&gt;"Adjust"),"Use a positive qty",""))))</f>
        <v/>
      </c>
    </row>
    <row r="736">
      <c r="A736" s="6" t="n"/>
      <c r="B736" s="22" t="n"/>
      <c r="C736" s="22" t="n"/>
      <c r="D736" s="29" t="n"/>
      <c r="E736" s="22" t="n"/>
      <c r="F736" s="22" t="n"/>
      <c r="G736" s="26">
        <f>IF(OR(A736="",B736="",D736=""),0,IF(OR(C736="Received",C736="Returned",C736="Adjust"),D736,IF(C736="Sold",-D736,0)))</f>
        <v/>
      </c>
      <c r="H736" s="16">
        <f>IF(AND(A736="",B736="",D736=""),"",IF(OR(A736="",B736="",C736="",D736=""),"Fill date, SKU, type and qty",IF(ISNA(MATCH(B736,ItemSku,0)),"SKU not on Items",IF(AND(D736&lt;0,C736&lt;&gt;"Adjust"),"Use a positive qty",""))))</f>
        <v/>
      </c>
    </row>
    <row r="737">
      <c r="A737" s="6" t="n"/>
      <c r="B737" s="22" t="n"/>
      <c r="C737" s="22" t="n"/>
      <c r="D737" s="29" t="n"/>
      <c r="E737" s="22" t="n"/>
      <c r="F737" s="22" t="n"/>
      <c r="G737" s="26">
        <f>IF(OR(A737="",B737="",D737=""),0,IF(OR(C737="Received",C737="Returned",C737="Adjust"),D737,IF(C737="Sold",-D737,0)))</f>
        <v/>
      </c>
      <c r="H737" s="16">
        <f>IF(AND(A737="",B737="",D737=""),"",IF(OR(A737="",B737="",C737="",D737=""),"Fill date, SKU, type and qty",IF(ISNA(MATCH(B737,ItemSku,0)),"SKU not on Items",IF(AND(D737&lt;0,C737&lt;&gt;"Adjust"),"Use a positive qty",""))))</f>
        <v/>
      </c>
    </row>
    <row r="738">
      <c r="A738" s="6" t="n"/>
      <c r="B738" s="22" t="n"/>
      <c r="C738" s="22" t="n"/>
      <c r="D738" s="29" t="n"/>
      <c r="E738" s="22" t="n"/>
      <c r="F738" s="22" t="n"/>
      <c r="G738" s="26">
        <f>IF(OR(A738="",B738="",D738=""),0,IF(OR(C738="Received",C738="Returned",C738="Adjust"),D738,IF(C738="Sold",-D738,0)))</f>
        <v/>
      </c>
      <c r="H738" s="16">
        <f>IF(AND(A738="",B738="",D738=""),"",IF(OR(A738="",B738="",C738="",D738=""),"Fill date, SKU, type and qty",IF(ISNA(MATCH(B738,ItemSku,0)),"SKU not on Items",IF(AND(D738&lt;0,C738&lt;&gt;"Adjust"),"Use a positive qty",""))))</f>
        <v/>
      </c>
    </row>
    <row r="739">
      <c r="A739" s="6" t="n"/>
      <c r="B739" s="22" t="n"/>
      <c r="C739" s="22" t="n"/>
      <c r="D739" s="29" t="n"/>
      <c r="E739" s="22" t="n"/>
      <c r="F739" s="22" t="n"/>
      <c r="G739" s="26">
        <f>IF(OR(A739="",B739="",D739=""),0,IF(OR(C739="Received",C739="Returned",C739="Adjust"),D739,IF(C739="Sold",-D739,0)))</f>
        <v/>
      </c>
      <c r="H739" s="16">
        <f>IF(AND(A739="",B739="",D739=""),"",IF(OR(A739="",B739="",C739="",D739=""),"Fill date, SKU, type and qty",IF(ISNA(MATCH(B739,ItemSku,0)),"SKU not on Items",IF(AND(D739&lt;0,C739&lt;&gt;"Adjust"),"Use a positive qty",""))))</f>
        <v/>
      </c>
    </row>
    <row r="740">
      <c r="A740" s="6" t="n"/>
      <c r="B740" s="22" t="n"/>
      <c r="C740" s="22" t="n"/>
      <c r="D740" s="29" t="n"/>
      <c r="E740" s="22" t="n"/>
      <c r="F740" s="22" t="n"/>
      <c r="G740" s="26">
        <f>IF(OR(A740="",B740="",D740=""),0,IF(OR(C740="Received",C740="Returned",C740="Adjust"),D740,IF(C740="Sold",-D740,0)))</f>
        <v/>
      </c>
      <c r="H740" s="16">
        <f>IF(AND(A740="",B740="",D740=""),"",IF(OR(A740="",B740="",C740="",D740=""),"Fill date, SKU, type and qty",IF(ISNA(MATCH(B740,ItemSku,0)),"SKU not on Items",IF(AND(D740&lt;0,C740&lt;&gt;"Adjust"),"Use a positive qty",""))))</f>
        <v/>
      </c>
    </row>
    <row r="741">
      <c r="A741" s="6" t="n"/>
      <c r="B741" s="22" t="n"/>
      <c r="C741" s="22" t="n"/>
      <c r="D741" s="29" t="n"/>
      <c r="E741" s="22" t="n"/>
      <c r="F741" s="22" t="n"/>
      <c r="G741" s="26">
        <f>IF(OR(A741="",B741="",D741=""),0,IF(OR(C741="Received",C741="Returned",C741="Adjust"),D741,IF(C741="Sold",-D741,0)))</f>
        <v/>
      </c>
      <c r="H741" s="16">
        <f>IF(AND(A741="",B741="",D741=""),"",IF(OR(A741="",B741="",C741="",D741=""),"Fill date, SKU, type and qty",IF(ISNA(MATCH(B741,ItemSku,0)),"SKU not on Items",IF(AND(D741&lt;0,C741&lt;&gt;"Adjust"),"Use a positive qty",""))))</f>
        <v/>
      </c>
    </row>
    <row r="742">
      <c r="A742" s="6" t="n"/>
      <c r="B742" s="22" t="n"/>
      <c r="C742" s="22" t="n"/>
      <c r="D742" s="29" t="n"/>
      <c r="E742" s="22" t="n"/>
      <c r="F742" s="22" t="n"/>
      <c r="G742" s="26">
        <f>IF(OR(A742="",B742="",D742=""),0,IF(OR(C742="Received",C742="Returned",C742="Adjust"),D742,IF(C742="Sold",-D742,0)))</f>
        <v/>
      </c>
      <c r="H742" s="16">
        <f>IF(AND(A742="",B742="",D742=""),"",IF(OR(A742="",B742="",C742="",D742=""),"Fill date, SKU, type and qty",IF(ISNA(MATCH(B742,ItemSku,0)),"SKU not on Items",IF(AND(D742&lt;0,C742&lt;&gt;"Adjust"),"Use a positive qty",""))))</f>
        <v/>
      </c>
    </row>
    <row r="743">
      <c r="A743" s="6" t="n"/>
      <c r="B743" s="22" t="n"/>
      <c r="C743" s="22" t="n"/>
      <c r="D743" s="29" t="n"/>
      <c r="E743" s="22" t="n"/>
      <c r="F743" s="22" t="n"/>
      <c r="G743" s="26">
        <f>IF(OR(A743="",B743="",D743=""),0,IF(OR(C743="Received",C743="Returned",C743="Adjust"),D743,IF(C743="Sold",-D743,0)))</f>
        <v/>
      </c>
      <c r="H743" s="16">
        <f>IF(AND(A743="",B743="",D743=""),"",IF(OR(A743="",B743="",C743="",D743=""),"Fill date, SKU, type and qty",IF(ISNA(MATCH(B743,ItemSku,0)),"SKU not on Items",IF(AND(D743&lt;0,C743&lt;&gt;"Adjust"),"Use a positive qty",""))))</f>
        <v/>
      </c>
    </row>
    <row r="744">
      <c r="A744" s="6" t="n"/>
      <c r="B744" s="22" t="n"/>
      <c r="C744" s="22" t="n"/>
      <c r="D744" s="29" t="n"/>
      <c r="E744" s="22" t="n"/>
      <c r="F744" s="22" t="n"/>
      <c r="G744" s="26">
        <f>IF(OR(A744="",B744="",D744=""),0,IF(OR(C744="Received",C744="Returned",C744="Adjust"),D744,IF(C744="Sold",-D744,0)))</f>
        <v/>
      </c>
      <c r="H744" s="16">
        <f>IF(AND(A744="",B744="",D744=""),"",IF(OR(A744="",B744="",C744="",D744=""),"Fill date, SKU, type and qty",IF(ISNA(MATCH(B744,ItemSku,0)),"SKU not on Items",IF(AND(D744&lt;0,C744&lt;&gt;"Adjust"),"Use a positive qty",""))))</f>
        <v/>
      </c>
    </row>
    <row r="745">
      <c r="A745" s="6" t="n"/>
      <c r="B745" s="22" t="n"/>
      <c r="C745" s="22" t="n"/>
      <c r="D745" s="29" t="n"/>
      <c r="E745" s="22" t="n"/>
      <c r="F745" s="22" t="n"/>
      <c r="G745" s="26">
        <f>IF(OR(A745="",B745="",D745=""),0,IF(OR(C745="Received",C745="Returned",C745="Adjust"),D745,IF(C745="Sold",-D745,0)))</f>
        <v/>
      </c>
      <c r="H745" s="16">
        <f>IF(AND(A745="",B745="",D745=""),"",IF(OR(A745="",B745="",C745="",D745=""),"Fill date, SKU, type and qty",IF(ISNA(MATCH(B745,ItemSku,0)),"SKU not on Items",IF(AND(D745&lt;0,C745&lt;&gt;"Adjust"),"Use a positive qty",""))))</f>
        <v/>
      </c>
    </row>
    <row r="746">
      <c r="A746" s="6" t="n"/>
      <c r="B746" s="22" t="n"/>
      <c r="C746" s="22" t="n"/>
      <c r="D746" s="29" t="n"/>
      <c r="E746" s="22" t="n"/>
      <c r="F746" s="22" t="n"/>
      <c r="G746" s="26">
        <f>IF(OR(A746="",B746="",D746=""),0,IF(OR(C746="Received",C746="Returned",C746="Adjust"),D746,IF(C746="Sold",-D746,0)))</f>
        <v/>
      </c>
      <c r="H746" s="16">
        <f>IF(AND(A746="",B746="",D746=""),"",IF(OR(A746="",B746="",C746="",D746=""),"Fill date, SKU, type and qty",IF(ISNA(MATCH(B746,ItemSku,0)),"SKU not on Items",IF(AND(D746&lt;0,C746&lt;&gt;"Adjust"),"Use a positive qty",""))))</f>
        <v/>
      </c>
    </row>
    <row r="747">
      <c r="A747" s="6" t="n"/>
      <c r="B747" s="22" t="n"/>
      <c r="C747" s="22" t="n"/>
      <c r="D747" s="29" t="n"/>
      <c r="E747" s="22" t="n"/>
      <c r="F747" s="22" t="n"/>
      <c r="G747" s="26">
        <f>IF(OR(A747="",B747="",D747=""),0,IF(OR(C747="Received",C747="Returned",C747="Adjust"),D747,IF(C747="Sold",-D747,0)))</f>
        <v/>
      </c>
      <c r="H747" s="16">
        <f>IF(AND(A747="",B747="",D747=""),"",IF(OR(A747="",B747="",C747="",D747=""),"Fill date, SKU, type and qty",IF(ISNA(MATCH(B747,ItemSku,0)),"SKU not on Items",IF(AND(D747&lt;0,C747&lt;&gt;"Adjust"),"Use a positive qty",""))))</f>
        <v/>
      </c>
    </row>
    <row r="748">
      <c r="A748" s="6" t="n"/>
      <c r="B748" s="22" t="n"/>
      <c r="C748" s="22" t="n"/>
      <c r="D748" s="29" t="n"/>
      <c r="E748" s="22" t="n"/>
      <c r="F748" s="22" t="n"/>
      <c r="G748" s="26">
        <f>IF(OR(A748="",B748="",D748=""),0,IF(OR(C748="Received",C748="Returned",C748="Adjust"),D748,IF(C748="Sold",-D748,0)))</f>
        <v/>
      </c>
      <c r="H748" s="16">
        <f>IF(AND(A748="",B748="",D748=""),"",IF(OR(A748="",B748="",C748="",D748=""),"Fill date, SKU, type and qty",IF(ISNA(MATCH(B748,ItemSku,0)),"SKU not on Items",IF(AND(D748&lt;0,C748&lt;&gt;"Adjust"),"Use a positive qty",""))))</f>
        <v/>
      </c>
    </row>
    <row r="749">
      <c r="A749" s="6" t="n"/>
      <c r="B749" s="22" t="n"/>
      <c r="C749" s="22" t="n"/>
      <c r="D749" s="29" t="n"/>
      <c r="E749" s="22" t="n"/>
      <c r="F749" s="22" t="n"/>
      <c r="G749" s="26">
        <f>IF(OR(A749="",B749="",D749=""),0,IF(OR(C749="Received",C749="Returned",C749="Adjust"),D749,IF(C749="Sold",-D749,0)))</f>
        <v/>
      </c>
      <c r="H749" s="16">
        <f>IF(AND(A749="",B749="",D749=""),"",IF(OR(A749="",B749="",C749="",D749=""),"Fill date, SKU, type and qty",IF(ISNA(MATCH(B749,ItemSku,0)),"SKU not on Items",IF(AND(D749&lt;0,C749&lt;&gt;"Adjust"),"Use a positive qty",""))))</f>
        <v/>
      </c>
    </row>
    <row r="750">
      <c r="A750" s="6" t="n"/>
      <c r="B750" s="22" t="n"/>
      <c r="C750" s="22" t="n"/>
      <c r="D750" s="29" t="n"/>
      <c r="E750" s="22" t="n"/>
      <c r="F750" s="22" t="n"/>
      <c r="G750" s="26">
        <f>IF(OR(A750="",B750="",D750=""),0,IF(OR(C750="Received",C750="Returned",C750="Adjust"),D750,IF(C750="Sold",-D750,0)))</f>
        <v/>
      </c>
      <c r="H750" s="16">
        <f>IF(AND(A750="",B750="",D750=""),"",IF(OR(A750="",B750="",C750="",D750=""),"Fill date, SKU, type and qty",IF(ISNA(MATCH(B750,ItemSku,0)),"SKU not on Items",IF(AND(D750&lt;0,C750&lt;&gt;"Adjust"),"Use a positive qty",""))))</f>
        <v/>
      </c>
    </row>
    <row r="751">
      <c r="A751" s="6" t="n"/>
      <c r="B751" s="22" t="n"/>
      <c r="C751" s="22" t="n"/>
      <c r="D751" s="29" t="n"/>
      <c r="E751" s="22" t="n"/>
      <c r="F751" s="22" t="n"/>
      <c r="G751" s="26">
        <f>IF(OR(A751="",B751="",D751=""),0,IF(OR(C751="Received",C751="Returned",C751="Adjust"),D751,IF(C751="Sold",-D751,0)))</f>
        <v/>
      </c>
      <c r="H751" s="16">
        <f>IF(AND(A751="",B751="",D751=""),"",IF(OR(A751="",B751="",C751="",D751=""),"Fill date, SKU, type and qty",IF(ISNA(MATCH(B751,ItemSku,0)),"SKU not on Items",IF(AND(D751&lt;0,C751&lt;&gt;"Adjust"),"Use a positive qty",""))))</f>
        <v/>
      </c>
    </row>
    <row r="752">
      <c r="A752" s="6" t="n"/>
      <c r="B752" s="22" t="n"/>
      <c r="C752" s="22" t="n"/>
      <c r="D752" s="29" t="n"/>
      <c r="E752" s="22" t="n"/>
      <c r="F752" s="22" t="n"/>
      <c r="G752" s="26">
        <f>IF(OR(A752="",B752="",D752=""),0,IF(OR(C752="Received",C752="Returned",C752="Adjust"),D752,IF(C752="Sold",-D752,0)))</f>
        <v/>
      </c>
      <c r="H752" s="16">
        <f>IF(AND(A752="",B752="",D752=""),"",IF(OR(A752="",B752="",C752="",D752=""),"Fill date, SKU, type and qty",IF(ISNA(MATCH(B752,ItemSku,0)),"SKU not on Items",IF(AND(D752&lt;0,C752&lt;&gt;"Adjust"),"Use a positive qty",""))))</f>
        <v/>
      </c>
    </row>
    <row r="753">
      <c r="A753" s="6" t="n"/>
      <c r="B753" s="22" t="n"/>
      <c r="C753" s="22" t="n"/>
      <c r="D753" s="29" t="n"/>
      <c r="E753" s="22" t="n"/>
      <c r="F753" s="22" t="n"/>
      <c r="G753" s="26">
        <f>IF(OR(A753="",B753="",D753=""),0,IF(OR(C753="Received",C753="Returned",C753="Adjust"),D753,IF(C753="Sold",-D753,0)))</f>
        <v/>
      </c>
      <c r="H753" s="16">
        <f>IF(AND(A753="",B753="",D753=""),"",IF(OR(A753="",B753="",C753="",D753=""),"Fill date, SKU, type and qty",IF(ISNA(MATCH(B753,ItemSku,0)),"SKU not on Items",IF(AND(D753&lt;0,C753&lt;&gt;"Adjust"),"Use a positive qty",""))))</f>
        <v/>
      </c>
    </row>
    <row r="754">
      <c r="A754" s="6" t="n"/>
      <c r="B754" s="22" t="n"/>
      <c r="C754" s="22" t="n"/>
      <c r="D754" s="29" t="n"/>
      <c r="E754" s="22" t="n"/>
      <c r="F754" s="22" t="n"/>
      <c r="G754" s="26">
        <f>IF(OR(A754="",B754="",D754=""),0,IF(OR(C754="Received",C754="Returned",C754="Adjust"),D754,IF(C754="Sold",-D754,0)))</f>
        <v/>
      </c>
      <c r="H754" s="16">
        <f>IF(AND(A754="",B754="",D754=""),"",IF(OR(A754="",B754="",C754="",D754=""),"Fill date, SKU, type and qty",IF(ISNA(MATCH(B754,ItemSku,0)),"SKU not on Items",IF(AND(D754&lt;0,C754&lt;&gt;"Adjust"),"Use a positive qty",""))))</f>
        <v/>
      </c>
    </row>
    <row r="755">
      <c r="A755" s="6" t="n"/>
      <c r="B755" s="22" t="n"/>
      <c r="C755" s="22" t="n"/>
      <c r="D755" s="29" t="n"/>
      <c r="E755" s="22" t="n"/>
      <c r="F755" s="22" t="n"/>
      <c r="G755" s="26">
        <f>IF(OR(A755="",B755="",D755=""),0,IF(OR(C755="Received",C755="Returned",C755="Adjust"),D755,IF(C755="Sold",-D755,0)))</f>
        <v/>
      </c>
      <c r="H755" s="16">
        <f>IF(AND(A755="",B755="",D755=""),"",IF(OR(A755="",B755="",C755="",D755=""),"Fill date, SKU, type and qty",IF(ISNA(MATCH(B755,ItemSku,0)),"SKU not on Items",IF(AND(D755&lt;0,C755&lt;&gt;"Adjust"),"Use a positive qty",""))))</f>
        <v/>
      </c>
    </row>
    <row r="756">
      <c r="A756" s="6" t="n"/>
      <c r="B756" s="22" t="n"/>
      <c r="C756" s="22" t="n"/>
      <c r="D756" s="29" t="n"/>
      <c r="E756" s="22" t="n"/>
      <c r="F756" s="22" t="n"/>
      <c r="G756" s="26">
        <f>IF(OR(A756="",B756="",D756=""),0,IF(OR(C756="Received",C756="Returned",C756="Adjust"),D756,IF(C756="Sold",-D756,0)))</f>
        <v/>
      </c>
      <c r="H756" s="16">
        <f>IF(AND(A756="",B756="",D756=""),"",IF(OR(A756="",B756="",C756="",D756=""),"Fill date, SKU, type and qty",IF(ISNA(MATCH(B756,ItemSku,0)),"SKU not on Items",IF(AND(D756&lt;0,C756&lt;&gt;"Adjust"),"Use a positive qty",""))))</f>
        <v/>
      </c>
    </row>
    <row r="757">
      <c r="A757" s="6" t="n"/>
      <c r="B757" s="22" t="n"/>
      <c r="C757" s="22" t="n"/>
      <c r="D757" s="29" t="n"/>
      <c r="E757" s="22" t="n"/>
      <c r="F757" s="22" t="n"/>
      <c r="G757" s="26">
        <f>IF(OR(A757="",B757="",D757=""),0,IF(OR(C757="Received",C757="Returned",C757="Adjust"),D757,IF(C757="Sold",-D757,0)))</f>
        <v/>
      </c>
      <c r="H757" s="16">
        <f>IF(AND(A757="",B757="",D757=""),"",IF(OR(A757="",B757="",C757="",D757=""),"Fill date, SKU, type and qty",IF(ISNA(MATCH(B757,ItemSku,0)),"SKU not on Items",IF(AND(D757&lt;0,C757&lt;&gt;"Adjust"),"Use a positive qty",""))))</f>
        <v/>
      </c>
    </row>
    <row r="758">
      <c r="A758" s="6" t="n"/>
      <c r="B758" s="22" t="n"/>
      <c r="C758" s="22" t="n"/>
      <c r="D758" s="29" t="n"/>
      <c r="E758" s="22" t="n"/>
      <c r="F758" s="22" t="n"/>
      <c r="G758" s="26">
        <f>IF(OR(A758="",B758="",D758=""),0,IF(OR(C758="Received",C758="Returned",C758="Adjust"),D758,IF(C758="Sold",-D758,0)))</f>
        <v/>
      </c>
      <c r="H758" s="16">
        <f>IF(AND(A758="",B758="",D758=""),"",IF(OR(A758="",B758="",C758="",D758=""),"Fill date, SKU, type and qty",IF(ISNA(MATCH(B758,ItemSku,0)),"SKU not on Items",IF(AND(D758&lt;0,C758&lt;&gt;"Adjust"),"Use a positive qty",""))))</f>
        <v/>
      </c>
    </row>
    <row r="759">
      <c r="A759" s="6" t="n"/>
      <c r="B759" s="22" t="n"/>
      <c r="C759" s="22" t="n"/>
      <c r="D759" s="29" t="n"/>
      <c r="E759" s="22" t="n"/>
      <c r="F759" s="22" t="n"/>
      <c r="G759" s="26">
        <f>IF(OR(A759="",B759="",D759=""),0,IF(OR(C759="Received",C759="Returned",C759="Adjust"),D759,IF(C759="Sold",-D759,0)))</f>
        <v/>
      </c>
      <c r="H759" s="16">
        <f>IF(AND(A759="",B759="",D759=""),"",IF(OR(A759="",B759="",C759="",D759=""),"Fill date, SKU, type and qty",IF(ISNA(MATCH(B759,ItemSku,0)),"SKU not on Items",IF(AND(D759&lt;0,C759&lt;&gt;"Adjust"),"Use a positive qty",""))))</f>
        <v/>
      </c>
    </row>
    <row r="760">
      <c r="A760" s="6" t="n"/>
      <c r="B760" s="22" t="n"/>
      <c r="C760" s="22" t="n"/>
      <c r="D760" s="29" t="n"/>
      <c r="E760" s="22" t="n"/>
      <c r="F760" s="22" t="n"/>
      <c r="G760" s="26">
        <f>IF(OR(A760="",B760="",D760=""),0,IF(OR(C760="Received",C760="Returned",C760="Adjust"),D760,IF(C760="Sold",-D760,0)))</f>
        <v/>
      </c>
      <c r="H760" s="16">
        <f>IF(AND(A760="",B760="",D760=""),"",IF(OR(A760="",B760="",C760="",D760=""),"Fill date, SKU, type and qty",IF(ISNA(MATCH(B760,ItemSku,0)),"SKU not on Items",IF(AND(D760&lt;0,C760&lt;&gt;"Adjust"),"Use a positive qty",""))))</f>
        <v/>
      </c>
    </row>
    <row r="761">
      <c r="A761" s="6" t="n"/>
      <c r="B761" s="22" t="n"/>
      <c r="C761" s="22" t="n"/>
      <c r="D761" s="29" t="n"/>
      <c r="E761" s="22" t="n"/>
      <c r="F761" s="22" t="n"/>
      <c r="G761" s="26">
        <f>IF(OR(A761="",B761="",D761=""),0,IF(OR(C761="Received",C761="Returned",C761="Adjust"),D761,IF(C761="Sold",-D761,0)))</f>
        <v/>
      </c>
      <c r="H761" s="16">
        <f>IF(AND(A761="",B761="",D761=""),"",IF(OR(A761="",B761="",C761="",D761=""),"Fill date, SKU, type and qty",IF(ISNA(MATCH(B761,ItemSku,0)),"SKU not on Items",IF(AND(D761&lt;0,C761&lt;&gt;"Adjust"),"Use a positive qty",""))))</f>
        <v/>
      </c>
    </row>
    <row r="762">
      <c r="A762" s="6" t="n"/>
      <c r="B762" s="22" t="n"/>
      <c r="C762" s="22" t="n"/>
      <c r="D762" s="29" t="n"/>
      <c r="E762" s="22" t="n"/>
      <c r="F762" s="22" t="n"/>
      <c r="G762" s="26">
        <f>IF(OR(A762="",B762="",D762=""),0,IF(OR(C762="Received",C762="Returned",C762="Adjust"),D762,IF(C762="Sold",-D762,0)))</f>
        <v/>
      </c>
      <c r="H762" s="16">
        <f>IF(AND(A762="",B762="",D762=""),"",IF(OR(A762="",B762="",C762="",D762=""),"Fill date, SKU, type and qty",IF(ISNA(MATCH(B762,ItemSku,0)),"SKU not on Items",IF(AND(D762&lt;0,C762&lt;&gt;"Adjust"),"Use a positive qty",""))))</f>
        <v/>
      </c>
    </row>
    <row r="763">
      <c r="A763" s="6" t="n"/>
      <c r="B763" s="22" t="n"/>
      <c r="C763" s="22" t="n"/>
      <c r="D763" s="29" t="n"/>
      <c r="E763" s="22" t="n"/>
      <c r="F763" s="22" t="n"/>
      <c r="G763" s="26">
        <f>IF(OR(A763="",B763="",D763=""),0,IF(OR(C763="Received",C763="Returned",C763="Adjust"),D763,IF(C763="Sold",-D763,0)))</f>
        <v/>
      </c>
      <c r="H763" s="16">
        <f>IF(AND(A763="",B763="",D763=""),"",IF(OR(A763="",B763="",C763="",D763=""),"Fill date, SKU, type and qty",IF(ISNA(MATCH(B763,ItemSku,0)),"SKU not on Items",IF(AND(D763&lt;0,C763&lt;&gt;"Adjust"),"Use a positive qty",""))))</f>
        <v/>
      </c>
    </row>
    <row r="764">
      <c r="A764" s="6" t="n"/>
      <c r="B764" s="22" t="n"/>
      <c r="C764" s="22" t="n"/>
      <c r="D764" s="29" t="n"/>
      <c r="E764" s="22" t="n"/>
      <c r="F764" s="22" t="n"/>
      <c r="G764" s="26">
        <f>IF(OR(A764="",B764="",D764=""),0,IF(OR(C764="Received",C764="Returned",C764="Adjust"),D764,IF(C764="Sold",-D764,0)))</f>
        <v/>
      </c>
      <c r="H764" s="16">
        <f>IF(AND(A764="",B764="",D764=""),"",IF(OR(A764="",B764="",C764="",D764=""),"Fill date, SKU, type and qty",IF(ISNA(MATCH(B764,ItemSku,0)),"SKU not on Items",IF(AND(D764&lt;0,C764&lt;&gt;"Adjust"),"Use a positive qty",""))))</f>
        <v/>
      </c>
    </row>
    <row r="765">
      <c r="A765" s="6" t="n"/>
      <c r="B765" s="22" t="n"/>
      <c r="C765" s="22" t="n"/>
      <c r="D765" s="29" t="n"/>
      <c r="E765" s="22" t="n"/>
      <c r="F765" s="22" t="n"/>
      <c r="G765" s="26">
        <f>IF(OR(A765="",B765="",D765=""),0,IF(OR(C765="Received",C765="Returned",C765="Adjust"),D765,IF(C765="Sold",-D765,0)))</f>
        <v/>
      </c>
      <c r="H765" s="16">
        <f>IF(AND(A765="",B765="",D765=""),"",IF(OR(A765="",B765="",C765="",D765=""),"Fill date, SKU, type and qty",IF(ISNA(MATCH(B765,ItemSku,0)),"SKU not on Items",IF(AND(D765&lt;0,C765&lt;&gt;"Adjust"),"Use a positive qty",""))))</f>
        <v/>
      </c>
    </row>
    <row r="766">
      <c r="A766" s="6" t="n"/>
      <c r="B766" s="22" t="n"/>
      <c r="C766" s="22" t="n"/>
      <c r="D766" s="29" t="n"/>
      <c r="E766" s="22" t="n"/>
      <c r="F766" s="22" t="n"/>
      <c r="G766" s="26">
        <f>IF(OR(A766="",B766="",D766=""),0,IF(OR(C766="Received",C766="Returned",C766="Adjust"),D766,IF(C766="Sold",-D766,0)))</f>
        <v/>
      </c>
      <c r="H766" s="16">
        <f>IF(AND(A766="",B766="",D766=""),"",IF(OR(A766="",B766="",C766="",D766=""),"Fill date, SKU, type and qty",IF(ISNA(MATCH(B766,ItemSku,0)),"SKU not on Items",IF(AND(D766&lt;0,C766&lt;&gt;"Adjust"),"Use a positive qty",""))))</f>
        <v/>
      </c>
    </row>
    <row r="767">
      <c r="A767" s="6" t="n"/>
      <c r="B767" s="22" t="n"/>
      <c r="C767" s="22" t="n"/>
      <c r="D767" s="29" t="n"/>
      <c r="E767" s="22" t="n"/>
      <c r="F767" s="22" t="n"/>
      <c r="G767" s="26">
        <f>IF(OR(A767="",B767="",D767=""),0,IF(OR(C767="Received",C767="Returned",C767="Adjust"),D767,IF(C767="Sold",-D767,0)))</f>
        <v/>
      </c>
      <c r="H767" s="16">
        <f>IF(AND(A767="",B767="",D767=""),"",IF(OR(A767="",B767="",C767="",D767=""),"Fill date, SKU, type and qty",IF(ISNA(MATCH(B767,ItemSku,0)),"SKU not on Items",IF(AND(D767&lt;0,C767&lt;&gt;"Adjust"),"Use a positive qty",""))))</f>
        <v/>
      </c>
    </row>
    <row r="768">
      <c r="A768" s="6" t="n"/>
      <c r="B768" s="22" t="n"/>
      <c r="C768" s="22" t="n"/>
      <c r="D768" s="29" t="n"/>
      <c r="E768" s="22" t="n"/>
      <c r="F768" s="22" t="n"/>
      <c r="G768" s="26">
        <f>IF(OR(A768="",B768="",D768=""),0,IF(OR(C768="Received",C768="Returned",C768="Adjust"),D768,IF(C768="Sold",-D768,0)))</f>
        <v/>
      </c>
      <c r="H768" s="16">
        <f>IF(AND(A768="",B768="",D768=""),"",IF(OR(A768="",B768="",C768="",D768=""),"Fill date, SKU, type and qty",IF(ISNA(MATCH(B768,ItemSku,0)),"SKU not on Items",IF(AND(D768&lt;0,C768&lt;&gt;"Adjust"),"Use a positive qty",""))))</f>
        <v/>
      </c>
    </row>
    <row r="769">
      <c r="A769" s="6" t="n"/>
      <c r="B769" s="22" t="n"/>
      <c r="C769" s="22" t="n"/>
      <c r="D769" s="29" t="n"/>
      <c r="E769" s="22" t="n"/>
      <c r="F769" s="22" t="n"/>
      <c r="G769" s="26">
        <f>IF(OR(A769="",B769="",D769=""),0,IF(OR(C769="Received",C769="Returned",C769="Adjust"),D769,IF(C769="Sold",-D769,0)))</f>
        <v/>
      </c>
      <c r="H769" s="16">
        <f>IF(AND(A769="",B769="",D769=""),"",IF(OR(A769="",B769="",C769="",D769=""),"Fill date, SKU, type and qty",IF(ISNA(MATCH(B769,ItemSku,0)),"SKU not on Items",IF(AND(D769&lt;0,C769&lt;&gt;"Adjust"),"Use a positive qty",""))))</f>
        <v/>
      </c>
    </row>
    <row r="770">
      <c r="A770" s="6" t="n"/>
      <c r="B770" s="22" t="n"/>
      <c r="C770" s="22" t="n"/>
      <c r="D770" s="29" t="n"/>
      <c r="E770" s="22" t="n"/>
      <c r="F770" s="22" t="n"/>
      <c r="G770" s="26">
        <f>IF(OR(A770="",B770="",D770=""),0,IF(OR(C770="Received",C770="Returned",C770="Adjust"),D770,IF(C770="Sold",-D770,0)))</f>
        <v/>
      </c>
      <c r="H770" s="16">
        <f>IF(AND(A770="",B770="",D770=""),"",IF(OR(A770="",B770="",C770="",D770=""),"Fill date, SKU, type and qty",IF(ISNA(MATCH(B770,ItemSku,0)),"SKU not on Items",IF(AND(D770&lt;0,C770&lt;&gt;"Adjust"),"Use a positive qty",""))))</f>
        <v/>
      </c>
    </row>
    <row r="771">
      <c r="A771" s="6" t="n"/>
      <c r="B771" s="22" t="n"/>
      <c r="C771" s="22" t="n"/>
      <c r="D771" s="29" t="n"/>
      <c r="E771" s="22" t="n"/>
      <c r="F771" s="22" t="n"/>
      <c r="G771" s="26">
        <f>IF(OR(A771="",B771="",D771=""),0,IF(OR(C771="Received",C771="Returned",C771="Adjust"),D771,IF(C771="Sold",-D771,0)))</f>
        <v/>
      </c>
      <c r="H771" s="16">
        <f>IF(AND(A771="",B771="",D771=""),"",IF(OR(A771="",B771="",C771="",D771=""),"Fill date, SKU, type and qty",IF(ISNA(MATCH(B771,ItemSku,0)),"SKU not on Items",IF(AND(D771&lt;0,C771&lt;&gt;"Adjust"),"Use a positive qty",""))))</f>
        <v/>
      </c>
    </row>
    <row r="772">
      <c r="A772" s="6" t="n"/>
      <c r="B772" s="22" t="n"/>
      <c r="C772" s="22" t="n"/>
      <c r="D772" s="29" t="n"/>
      <c r="E772" s="22" t="n"/>
      <c r="F772" s="22" t="n"/>
      <c r="G772" s="26">
        <f>IF(OR(A772="",B772="",D772=""),0,IF(OR(C772="Received",C772="Returned",C772="Adjust"),D772,IF(C772="Sold",-D772,0)))</f>
        <v/>
      </c>
      <c r="H772" s="16">
        <f>IF(AND(A772="",B772="",D772=""),"",IF(OR(A772="",B772="",C772="",D772=""),"Fill date, SKU, type and qty",IF(ISNA(MATCH(B772,ItemSku,0)),"SKU not on Items",IF(AND(D772&lt;0,C772&lt;&gt;"Adjust"),"Use a positive qty",""))))</f>
        <v/>
      </c>
    </row>
    <row r="773">
      <c r="A773" s="6" t="n"/>
      <c r="B773" s="22" t="n"/>
      <c r="C773" s="22" t="n"/>
      <c r="D773" s="29" t="n"/>
      <c r="E773" s="22" t="n"/>
      <c r="F773" s="22" t="n"/>
      <c r="G773" s="26">
        <f>IF(OR(A773="",B773="",D773=""),0,IF(OR(C773="Received",C773="Returned",C773="Adjust"),D773,IF(C773="Sold",-D773,0)))</f>
        <v/>
      </c>
      <c r="H773" s="16">
        <f>IF(AND(A773="",B773="",D773=""),"",IF(OR(A773="",B773="",C773="",D773=""),"Fill date, SKU, type and qty",IF(ISNA(MATCH(B773,ItemSku,0)),"SKU not on Items",IF(AND(D773&lt;0,C773&lt;&gt;"Adjust"),"Use a positive qty",""))))</f>
        <v/>
      </c>
    </row>
    <row r="774">
      <c r="A774" s="6" t="n"/>
      <c r="B774" s="22" t="n"/>
      <c r="C774" s="22" t="n"/>
      <c r="D774" s="29" t="n"/>
      <c r="E774" s="22" t="n"/>
      <c r="F774" s="22" t="n"/>
      <c r="G774" s="26">
        <f>IF(OR(A774="",B774="",D774=""),0,IF(OR(C774="Received",C774="Returned",C774="Adjust"),D774,IF(C774="Sold",-D774,0)))</f>
        <v/>
      </c>
      <c r="H774" s="16">
        <f>IF(AND(A774="",B774="",D774=""),"",IF(OR(A774="",B774="",C774="",D774=""),"Fill date, SKU, type and qty",IF(ISNA(MATCH(B774,ItemSku,0)),"SKU not on Items",IF(AND(D774&lt;0,C774&lt;&gt;"Adjust"),"Use a positive qty",""))))</f>
        <v/>
      </c>
    </row>
    <row r="775">
      <c r="A775" s="6" t="n"/>
      <c r="B775" s="22" t="n"/>
      <c r="C775" s="22" t="n"/>
      <c r="D775" s="29" t="n"/>
      <c r="E775" s="22" t="n"/>
      <c r="F775" s="22" t="n"/>
      <c r="G775" s="26">
        <f>IF(OR(A775="",B775="",D775=""),0,IF(OR(C775="Received",C775="Returned",C775="Adjust"),D775,IF(C775="Sold",-D775,0)))</f>
        <v/>
      </c>
      <c r="H775" s="16">
        <f>IF(AND(A775="",B775="",D775=""),"",IF(OR(A775="",B775="",C775="",D775=""),"Fill date, SKU, type and qty",IF(ISNA(MATCH(B775,ItemSku,0)),"SKU not on Items",IF(AND(D775&lt;0,C775&lt;&gt;"Adjust"),"Use a positive qty",""))))</f>
        <v/>
      </c>
    </row>
    <row r="776">
      <c r="A776" s="6" t="n"/>
      <c r="B776" s="22" t="n"/>
      <c r="C776" s="22" t="n"/>
      <c r="D776" s="29" t="n"/>
      <c r="E776" s="22" t="n"/>
      <c r="F776" s="22" t="n"/>
      <c r="G776" s="26">
        <f>IF(OR(A776="",B776="",D776=""),0,IF(OR(C776="Received",C776="Returned",C776="Adjust"),D776,IF(C776="Sold",-D776,0)))</f>
        <v/>
      </c>
      <c r="H776" s="16">
        <f>IF(AND(A776="",B776="",D776=""),"",IF(OR(A776="",B776="",C776="",D776=""),"Fill date, SKU, type and qty",IF(ISNA(MATCH(B776,ItemSku,0)),"SKU not on Items",IF(AND(D776&lt;0,C776&lt;&gt;"Adjust"),"Use a positive qty",""))))</f>
        <v/>
      </c>
    </row>
    <row r="777">
      <c r="A777" s="6" t="n"/>
      <c r="B777" s="22" t="n"/>
      <c r="C777" s="22" t="n"/>
      <c r="D777" s="29" t="n"/>
      <c r="E777" s="22" t="n"/>
      <c r="F777" s="22" t="n"/>
      <c r="G777" s="26">
        <f>IF(OR(A777="",B777="",D777=""),0,IF(OR(C777="Received",C777="Returned",C777="Adjust"),D777,IF(C777="Sold",-D777,0)))</f>
        <v/>
      </c>
      <c r="H777" s="16">
        <f>IF(AND(A777="",B777="",D777=""),"",IF(OR(A777="",B777="",C777="",D777=""),"Fill date, SKU, type and qty",IF(ISNA(MATCH(B777,ItemSku,0)),"SKU not on Items",IF(AND(D777&lt;0,C777&lt;&gt;"Adjust"),"Use a positive qty",""))))</f>
        <v/>
      </c>
    </row>
    <row r="778">
      <c r="A778" s="6" t="n"/>
      <c r="B778" s="22" t="n"/>
      <c r="C778" s="22" t="n"/>
      <c r="D778" s="29" t="n"/>
      <c r="E778" s="22" t="n"/>
      <c r="F778" s="22" t="n"/>
      <c r="G778" s="26">
        <f>IF(OR(A778="",B778="",D778=""),0,IF(OR(C778="Received",C778="Returned",C778="Adjust"),D778,IF(C778="Sold",-D778,0)))</f>
        <v/>
      </c>
      <c r="H778" s="16">
        <f>IF(AND(A778="",B778="",D778=""),"",IF(OR(A778="",B778="",C778="",D778=""),"Fill date, SKU, type and qty",IF(ISNA(MATCH(B778,ItemSku,0)),"SKU not on Items",IF(AND(D778&lt;0,C778&lt;&gt;"Adjust"),"Use a positive qty",""))))</f>
        <v/>
      </c>
    </row>
    <row r="779">
      <c r="A779" s="6" t="n"/>
      <c r="B779" s="22" t="n"/>
      <c r="C779" s="22" t="n"/>
      <c r="D779" s="29" t="n"/>
      <c r="E779" s="22" t="n"/>
      <c r="F779" s="22" t="n"/>
      <c r="G779" s="26">
        <f>IF(OR(A779="",B779="",D779=""),0,IF(OR(C779="Received",C779="Returned",C779="Adjust"),D779,IF(C779="Sold",-D779,0)))</f>
        <v/>
      </c>
      <c r="H779" s="16">
        <f>IF(AND(A779="",B779="",D779=""),"",IF(OR(A779="",B779="",C779="",D779=""),"Fill date, SKU, type and qty",IF(ISNA(MATCH(B779,ItemSku,0)),"SKU not on Items",IF(AND(D779&lt;0,C779&lt;&gt;"Adjust"),"Use a positive qty",""))))</f>
        <v/>
      </c>
    </row>
    <row r="780">
      <c r="A780" s="6" t="n"/>
      <c r="B780" s="22" t="n"/>
      <c r="C780" s="22" t="n"/>
      <c r="D780" s="29" t="n"/>
      <c r="E780" s="22" t="n"/>
      <c r="F780" s="22" t="n"/>
      <c r="G780" s="26">
        <f>IF(OR(A780="",B780="",D780=""),0,IF(OR(C780="Received",C780="Returned",C780="Adjust"),D780,IF(C780="Sold",-D780,0)))</f>
        <v/>
      </c>
      <c r="H780" s="16">
        <f>IF(AND(A780="",B780="",D780=""),"",IF(OR(A780="",B780="",C780="",D780=""),"Fill date, SKU, type and qty",IF(ISNA(MATCH(B780,ItemSku,0)),"SKU not on Items",IF(AND(D780&lt;0,C780&lt;&gt;"Adjust"),"Use a positive qty",""))))</f>
        <v/>
      </c>
    </row>
    <row r="781">
      <c r="A781" s="6" t="n"/>
      <c r="B781" s="22" t="n"/>
      <c r="C781" s="22" t="n"/>
      <c r="D781" s="29" t="n"/>
      <c r="E781" s="22" t="n"/>
      <c r="F781" s="22" t="n"/>
      <c r="G781" s="26">
        <f>IF(OR(A781="",B781="",D781=""),0,IF(OR(C781="Received",C781="Returned",C781="Adjust"),D781,IF(C781="Sold",-D781,0)))</f>
        <v/>
      </c>
      <c r="H781" s="16">
        <f>IF(AND(A781="",B781="",D781=""),"",IF(OR(A781="",B781="",C781="",D781=""),"Fill date, SKU, type and qty",IF(ISNA(MATCH(B781,ItemSku,0)),"SKU not on Items",IF(AND(D781&lt;0,C781&lt;&gt;"Adjust"),"Use a positive qty",""))))</f>
        <v/>
      </c>
    </row>
    <row r="782">
      <c r="A782" s="6" t="n"/>
      <c r="B782" s="22" t="n"/>
      <c r="C782" s="22" t="n"/>
      <c r="D782" s="29" t="n"/>
      <c r="E782" s="22" t="n"/>
      <c r="F782" s="22" t="n"/>
      <c r="G782" s="26">
        <f>IF(OR(A782="",B782="",D782=""),0,IF(OR(C782="Received",C782="Returned",C782="Adjust"),D782,IF(C782="Sold",-D782,0)))</f>
        <v/>
      </c>
      <c r="H782" s="16">
        <f>IF(AND(A782="",B782="",D782=""),"",IF(OR(A782="",B782="",C782="",D782=""),"Fill date, SKU, type and qty",IF(ISNA(MATCH(B782,ItemSku,0)),"SKU not on Items",IF(AND(D782&lt;0,C782&lt;&gt;"Adjust"),"Use a positive qty",""))))</f>
        <v/>
      </c>
    </row>
    <row r="783">
      <c r="A783" s="6" t="n"/>
      <c r="B783" s="22" t="n"/>
      <c r="C783" s="22" t="n"/>
      <c r="D783" s="29" t="n"/>
      <c r="E783" s="22" t="n"/>
      <c r="F783" s="22" t="n"/>
      <c r="G783" s="26">
        <f>IF(OR(A783="",B783="",D783=""),0,IF(OR(C783="Received",C783="Returned",C783="Adjust"),D783,IF(C783="Sold",-D783,0)))</f>
        <v/>
      </c>
      <c r="H783" s="16">
        <f>IF(AND(A783="",B783="",D783=""),"",IF(OR(A783="",B783="",C783="",D783=""),"Fill date, SKU, type and qty",IF(ISNA(MATCH(B783,ItemSku,0)),"SKU not on Items",IF(AND(D783&lt;0,C783&lt;&gt;"Adjust"),"Use a positive qty",""))))</f>
        <v/>
      </c>
    </row>
    <row r="784">
      <c r="A784" s="6" t="n"/>
      <c r="B784" s="22" t="n"/>
      <c r="C784" s="22" t="n"/>
      <c r="D784" s="29" t="n"/>
      <c r="E784" s="22" t="n"/>
      <c r="F784" s="22" t="n"/>
      <c r="G784" s="26">
        <f>IF(OR(A784="",B784="",D784=""),0,IF(OR(C784="Received",C784="Returned",C784="Adjust"),D784,IF(C784="Sold",-D784,0)))</f>
        <v/>
      </c>
      <c r="H784" s="16">
        <f>IF(AND(A784="",B784="",D784=""),"",IF(OR(A784="",B784="",C784="",D784=""),"Fill date, SKU, type and qty",IF(ISNA(MATCH(B784,ItemSku,0)),"SKU not on Items",IF(AND(D784&lt;0,C784&lt;&gt;"Adjust"),"Use a positive qty",""))))</f>
        <v/>
      </c>
    </row>
    <row r="785">
      <c r="A785" s="6" t="n"/>
      <c r="B785" s="22" t="n"/>
      <c r="C785" s="22" t="n"/>
      <c r="D785" s="29" t="n"/>
      <c r="E785" s="22" t="n"/>
      <c r="F785" s="22" t="n"/>
      <c r="G785" s="26">
        <f>IF(OR(A785="",B785="",D785=""),0,IF(OR(C785="Received",C785="Returned",C785="Adjust"),D785,IF(C785="Sold",-D785,0)))</f>
        <v/>
      </c>
      <c r="H785" s="16">
        <f>IF(AND(A785="",B785="",D785=""),"",IF(OR(A785="",B785="",C785="",D785=""),"Fill date, SKU, type and qty",IF(ISNA(MATCH(B785,ItemSku,0)),"SKU not on Items",IF(AND(D785&lt;0,C785&lt;&gt;"Adjust"),"Use a positive qty",""))))</f>
        <v/>
      </c>
    </row>
    <row r="786">
      <c r="A786" s="6" t="n"/>
      <c r="B786" s="22" t="n"/>
      <c r="C786" s="22" t="n"/>
      <c r="D786" s="29" t="n"/>
      <c r="E786" s="22" t="n"/>
      <c r="F786" s="22" t="n"/>
      <c r="G786" s="26">
        <f>IF(OR(A786="",B786="",D786=""),0,IF(OR(C786="Received",C786="Returned",C786="Adjust"),D786,IF(C786="Sold",-D786,0)))</f>
        <v/>
      </c>
      <c r="H786" s="16">
        <f>IF(AND(A786="",B786="",D786=""),"",IF(OR(A786="",B786="",C786="",D786=""),"Fill date, SKU, type and qty",IF(ISNA(MATCH(B786,ItemSku,0)),"SKU not on Items",IF(AND(D786&lt;0,C786&lt;&gt;"Adjust"),"Use a positive qty",""))))</f>
        <v/>
      </c>
    </row>
    <row r="787">
      <c r="A787" s="6" t="n"/>
      <c r="B787" s="22" t="n"/>
      <c r="C787" s="22" t="n"/>
      <c r="D787" s="29" t="n"/>
      <c r="E787" s="22" t="n"/>
      <c r="F787" s="22" t="n"/>
      <c r="G787" s="26">
        <f>IF(OR(A787="",B787="",D787=""),0,IF(OR(C787="Received",C787="Returned",C787="Adjust"),D787,IF(C787="Sold",-D787,0)))</f>
        <v/>
      </c>
      <c r="H787" s="16">
        <f>IF(AND(A787="",B787="",D787=""),"",IF(OR(A787="",B787="",C787="",D787=""),"Fill date, SKU, type and qty",IF(ISNA(MATCH(B787,ItemSku,0)),"SKU not on Items",IF(AND(D787&lt;0,C787&lt;&gt;"Adjust"),"Use a positive qty",""))))</f>
        <v/>
      </c>
    </row>
    <row r="788">
      <c r="A788" s="6" t="n"/>
      <c r="B788" s="22" t="n"/>
      <c r="C788" s="22" t="n"/>
      <c r="D788" s="29" t="n"/>
      <c r="E788" s="22" t="n"/>
      <c r="F788" s="22" t="n"/>
      <c r="G788" s="26">
        <f>IF(OR(A788="",B788="",D788=""),0,IF(OR(C788="Received",C788="Returned",C788="Adjust"),D788,IF(C788="Sold",-D788,0)))</f>
        <v/>
      </c>
      <c r="H788" s="16">
        <f>IF(AND(A788="",B788="",D788=""),"",IF(OR(A788="",B788="",C788="",D788=""),"Fill date, SKU, type and qty",IF(ISNA(MATCH(B788,ItemSku,0)),"SKU not on Items",IF(AND(D788&lt;0,C788&lt;&gt;"Adjust"),"Use a positive qty",""))))</f>
        <v/>
      </c>
    </row>
    <row r="789">
      <c r="A789" s="6" t="n"/>
      <c r="B789" s="22" t="n"/>
      <c r="C789" s="22" t="n"/>
      <c r="D789" s="29" t="n"/>
      <c r="E789" s="22" t="n"/>
      <c r="F789" s="22" t="n"/>
      <c r="G789" s="26">
        <f>IF(OR(A789="",B789="",D789=""),0,IF(OR(C789="Received",C789="Returned",C789="Adjust"),D789,IF(C789="Sold",-D789,0)))</f>
        <v/>
      </c>
      <c r="H789" s="16">
        <f>IF(AND(A789="",B789="",D789=""),"",IF(OR(A789="",B789="",C789="",D789=""),"Fill date, SKU, type and qty",IF(ISNA(MATCH(B789,ItemSku,0)),"SKU not on Items",IF(AND(D789&lt;0,C789&lt;&gt;"Adjust"),"Use a positive qty",""))))</f>
        <v/>
      </c>
    </row>
    <row r="790">
      <c r="A790" s="6" t="n"/>
      <c r="B790" s="22" t="n"/>
      <c r="C790" s="22" t="n"/>
      <c r="D790" s="29" t="n"/>
      <c r="E790" s="22" t="n"/>
      <c r="F790" s="22" t="n"/>
      <c r="G790" s="26">
        <f>IF(OR(A790="",B790="",D790=""),0,IF(OR(C790="Received",C790="Returned",C790="Adjust"),D790,IF(C790="Sold",-D790,0)))</f>
        <v/>
      </c>
      <c r="H790" s="16">
        <f>IF(AND(A790="",B790="",D790=""),"",IF(OR(A790="",B790="",C790="",D790=""),"Fill date, SKU, type and qty",IF(ISNA(MATCH(B790,ItemSku,0)),"SKU not on Items",IF(AND(D790&lt;0,C790&lt;&gt;"Adjust"),"Use a positive qty",""))))</f>
        <v/>
      </c>
    </row>
    <row r="791">
      <c r="A791" s="6" t="n"/>
      <c r="B791" s="22" t="n"/>
      <c r="C791" s="22" t="n"/>
      <c r="D791" s="29" t="n"/>
      <c r="E791" s="22" t="n"/>
      <c r="F791" s="22" t="n"/>
      <c r="G791" s="26">
        <f>IF(OR(A791="",B791="",D791=""),0,IF(OR(C791="Received",C791="Returned",C791="Adjust"),D791,IF(C791="Sold",-D791,0)))</f>
        <v/>
      </c>
      <c r="H791" s="16">
        <f>IF(AND(A791="",B791="",D791=""),"",IF(OR(A791="",B791="",C791="",D791=""),"Fill date, SKU, type and qty",IF(ISNA(MATCH(B791,ItemSku,0)),"SKU not on Items",IF(AND(D791&lt;0,C791&lt;&gt;"Adjust"),"Use a positive qty",""))))</f>
        <v/>
      </c>
    </row>
    <row r="792">
      <c r="A792" s="6" t="n"/>
      <c r="B792" s="22" t="n"/>
      <c r="C792" s="22" t="n"/>
      <c r="D792" s="29" t="n"/>
      <c r="E792" s="22" t="n"/>
      <c r="F792" s="22" t="n"/>
      <c r="G792" s="26">
        <f>IF(OR(A792="",B792="",D792=""),0,IF(OR(C792="Received",C792="Returned",C792="Adjust"),D792,IF(C792="Sold",-D792,0)))</f>
        <v/>
      </c>
      <c r="H792" s="16">
        <f>IF(AND(A792="",B792="",D792=""),"",IF(OR(A792="",B792="",C792="",D792=""),"Fill date, SKU, type and qty",IF(ISNA(MATCH(B792,ItemSku,0)),"SKU not on Items",IF(AND(D792&lt;0,C792&lt;&gt;"Adjust"),"Use a positive qty",""))))</f>
        <v/>
      </c>
    </row>
    <row r="793">
      <c r="A793" s="6" t="n"/>
      <c r="B793" s="22" t="n"/>
      <c r="C793" s="22" t="n"/>
      <c r="D793" s="29" t="n"/>
      <c r="E793" s="22" t="n"/>
      <c r="F793" s="22" t="n"/>
      <c r="G793" s="26">
        <f>IF(OR(A793="",B793="",D793=""),0,IF(OR(C793="Received",C793="Returned",C793="Adjust"),D793,IF(C793="Sold",-D793,0)))</f>
        <v/>
      </c>
      <c r="H793" s="16">
        <f>IF(AND(A793="",B793="",D793=""),"",IF(OR(A793="",B793="",C793="",D793=""),"Fill date, SKU, type and qty",IF(ISNA(MATCH(B793,ItemSku,0)),"SKU not on Items",IF(AND(D793&lt;0,C793&lt;&gt;"Adjust"),"Use a positive qty",""))))</f>
        <v/>
      </c>
    </row>
    <row r="794">
      <c r="A794" s="6" t="n"/>
      <c r="B794" s="22" t="n"/>
      <c r="C794" s="22" t="n"/>
      <c r="D794" s="29" t="n"/>
      <c r="E794" s="22" t="n"/>
      <c r="F794" s="22" t="n"/>
      <c r="G794" s="26">
        <f>IF(OR(A794="",B794="",D794=""),0,IF(OR(C794="Received",C794="Returned",C794="Adjust"),D794,IF(C794="Sold",-D794,0)))</f>
        <v/>
      </c>
      <c r="H794" s="16">
        <f>IF(AND(A794="",B794="",D794=""),"",IF(OR(A794="",B794="",C794="",D794=""),"Fill date, SKU, type and qty",IF(ISNA(MATCH(B794,ItemSku,0)),"SKU not on Items",IF(AND(D794&lt;0,C794&lt;&gt;"Adjust"),"Use a positive qty",""))))</f>
        <v/>
      </c>
    </row>
    <row r="795">
      <c r="A795" s="6" t="n"/>
      <c r="B795" s="22" t="n"/>
      <c r="C795" s="22" t="n"/>
      <c r="D795" s="29" t="n"/>
      <c r="E795" s="22" t="n"/>
      <c r="F795" s="22" t="n"/>
      <c r="G795" s="26">
        <f>IF(OR(A795="",B795="",D795=""),0,IF(OR(C795="Received",C795="Returned",C795="Adjust"),D795,IF(C795="Sold",-D795,0)))</f>
        <v/>
      </c>
      <c r="H795" s="16">
        <f>IF(AND(A795="",B795="",D795=""),"",IF(OR(A795="",B795="",C795="",D795=""),"Fill date, SKU, type and qty",IF(ISNA(MATCH(B795,ItemSku,0)),"SKU not on Items",IF(AND(D795&lt;0,C795&lt;&gt;"Adjust"),"Use a positive qty",""))))</f>
        <v/>
      </c>
    </row>
    <row r="796">
      <c r="A796" s="6" t="n"/>
      <c r="B796" s="22" t="n"/>
      <c r="C796" s="22" t="n"/>
      <c r="D796" s="29" t="n"/>
      <c r="E796" s="22" t="n"/>
      <c r="F796" s="22" t="n"/>
      <c r="G796" s="26">
        <f>IF(OR(A796="",B796="",D796=""),0,IF(OR(C796="Received",C796="Returned",C796="Adjust"),D796,IF(C796="Sold",-D796,0)))</f>
        <v/>
      </c>
      <c r="H796" s="16">
        <f>IF(AND(A796="",B796="",D796=""),"",IF(OR(A796="",B796="",C796="",D796=""),"Fill date, SKU, type and qty",IF(ISNA(MATCH(B796,ItemSku,0)),"SKU not on Items",IF(AND(D796&lt;0,C796&lt;&gt;"Adjust"),"Use a positive qty",""))))</f>
        <v/>
      </c>
    </row>
    <row r="797">
      <c r="A797" s="6" t="n"/>
      <c r="B797" s="22" t="n"/>
      <c r="C797" s="22" t="n"/>
      <c r="D797" s="29" t="n"/>
      <c r="E797" s="22" t="n"/>
      <c r="F797" s="22" t="n"/>
      <c r="G797" s="26">
        <f>IF(OR(A797="",B797="",D797=""),0,IF(OR(C797="Received",C797="Returned",C797="Adjust"),D797,IF(C797="Sold",-D797,0)))</f>
        <v/>
      </c>
      <c r="H797" s="16">
        <f>IF(AND(A797="",B797="",D797=""),"",IF(OR(A797="",B797="",C797="",D797=""),"Fill date, SKU, type and qty",IF(ISNA(MATCH(B797,ItemSku,0)),"SKU not on Items",IF(AND(D797&lt;0,C797&lt;&gt;"Adjust"),"Use a positive qty",""))))</f>
        <v/>
      </c>
    </row>
    <row r="798">
      <c r="A798" s="6" t="n"/>
      <c r="B798" s="22" t="n"/>
      <c r="C798" s="22" t="n"/>
      <c r="D798" s="29" t="n"/>
      <c r="E798" s="22" t="n"/>
      <c r="F798" s="22" t="n"/>
      <c r="G798" s="26">
        <f>IF(OR(A798="",B798="",D798=""),0,IF(OR(C798="Received",C798="Returned",C798="Adjust"),D798,IF(C798="Sold",-D798,0)))</f>
        <v/>
      </c>
      <c r="H798" s="16">
        <f>IF(AND(A798="",B798="",D798=""),"",IF(OR(A798="",B798="",C798="",D798=""),"Fill date, SKU, type and qty",IF(ISNA(MATCH(B798,ItemSku,0)),"SKU not on Items",IF(AND(D798&lt;0,C798&lt;&gt;"Adjust"),"Use a positive qty",""))))</f>
        <v/>
      </c>
    </row>
    <row r="799">
      <c r="A799" s="6" t="n"/>
      <c r="B799" s="22" t="n"/>
      <c r="C799" s="22" t="n"/>
      <c r="D799" s="29" t="n"/>
      <c r="E799" s="22" t="n"/>
      <c r="F799" s="22" t="n"/>
      <c r="G799" s="26">
        <f>IF(OR(A799="",B799="",D799=""),0,IF(OR(C799="Received",C799="Returned",C799="Adjust"),D799,IF(C799="Sold",-D799,0)))</f>
        <v/>
      </c>
      <c r="H799" s="16">
        <f>IF(AND(A799="",B799="",D799=""),"",IF(OR(A799="",B799="",C799="",D799=""),"Fill date, SKU, type and qty",IF(ISNA(MATCH(B799,ItemSku,0)),"SKU not on Items",IF(AND(D799&lt;0,C799&lt;&gt;"Adjust"),"Use a positive qty",""))))</f>
        <v/>
      </c>
    </row>
    <row r="800">
      <c r="A800" s="6" t="n"/>
      <c r="B800" s="22" t="n"/>
      <c r="C800" s="22" t="n"/>
      <c r="D800" s="29" t="n"/>
      <c r="E800" s="22" t="n"/>
      <c r="F800" s="22" t="n"/>
      <c r="G800" s="26">
        <f>IF(OR(A800="",B800="",D800=""),0,IF(OR(C800="Received",C800="Returned",C800="Adjust"),D800,IF(C800="Sold",-D800,0)))</f>
        <v/>
      </c>
      <c r="H800" s="16">
        <f>IF(AND(A800="",B800="",D800=""),"",IF(OR(A800="",B800="",C800="",D800=""),"Fill date, SKU, type and qty",IF(ISNA(MATCH(B800,ItemSku,0)),"SKU not on Items",IF(AND(D800&lt;0,C800&lt;&gt;"Adjust"),"Use a positive qty",""))))</f>
        <v/>
      </c>
    </row>
    <row r="801">
      <c r="A801" s="6" t="n"/>
      <c r="B801" s="22" t="n"/>
      <c r="C801" s="22" t="n"/>
      <c r="D801" s="29" t="n"/>
      <c r="E801" s="22" t="n"/>
      <c r="F801" s="22" t="n"/>
      <c r="G801" s="26">
        <f>IF(OR(A801="",B801="",D801=""),0,IF(OR(C801="Received",C801="Returned",C801="Adjust"),D801,IF(C801="Sold",-D801,0)))</f>
        <v/>
      </c>
      <c r="H801" s="16">
        <f>IF(AND(A801="",B801="",D801=""),"",IF(OR(A801="",B801="",C801="",D801=""),"Fill date, SKU, type and qty",IF(ISNA(MATCH(B801,ItemSku,0)),"SKU not on Items",IF(AND(D801&lt;0,C801&lt;&gt;"Adjust"),"Use a positive qty",""))))</f>
        <v/>
      </c>
    </row>
    <row r="802">
      <c r="A802" s="6" t="n"/>
      <c r="B802" s="22" t="n"/>
      <c r="C802" s="22" t="n"/>
      <c r="D802" s="29" t="n"/>
      <c r="E802" s="22" t="n"/>
      <c r="F802" s="22" t="n"/>
      <c r="G802" s="26">
        <f>IF(OR(A802="",B802="",D802=""),0,IF(OR(C802="Received",C802="Returned",C802="Adjust"),D802,IF(C802="Sold",-D802,0)))</f>
        <v/>
      </c>
      <c r="H802" s="16">
        <f>IF(AND(A802="",B802="",D802=""),"",IF(OR(A802="",B802="",C802="",D802=""),"Fill date, SKU, type and qty",IF(ISNA(MATCH(B802,ItemSku,0)),"SKU not on Items",IF(AND(D802&lt;0,C802&lt;&gt;"Adjust"),"Use a positive qty",""))))</f>
        <v/>
      </c>
    </row>
    <row r="803">
      <c r="A803" s="6" t="n"/>
      <c r="B803" s="22" t="n"/>
      <c r="C803" s="22" t="n"/>
      <c r="D803" s="29" t="n"/>
      <c r="E803" s="22" t="n"/>
      <c r="F803" s="22" t="n"/>
      <c r="G803" s="26">
        <f>IF(OR(A803="",B803="",D803=""),0,IF(OR(C803="Received",C803="Returned",C803="Adjust"),D803,IF(C803="Sold",-D803,0)))</f>
        <v/>
      </c>
      <c r="H803" s="16">
        <f>IF(AND(A803="",B803="",D803=""),"",IF(OR(A803="",B803="",C803="",D803=""),"Fill date, SKU, type and qty",IF(ISNA(MATCH(B803,ItemSku,0)),"SKU not on Items",IF(AND(D803&lt;0,C803&lt;&gt;"Adjust"),"Use a positive qty",""))))</f>
        <v/>
      </c>
    </row>
    <row r="804">
      <c r="A804" s="6" t="n"/>
      <c r="B804" s="22" t="n"/>
      <c r="C804" s="22" t="n"/>
      <c r="D804" s="29" t="n"/>
      <c r="E804" s="22" t="n"/>
      <c r="F804" s="22" t="n"/>
      <c r="G804" s="26">
        <f>IF(OR(A804="",B804="",D804=""),0,IF(OR(C804="Received",C804="Returned",C804="Adjust"),D804,IF(C804="Sold",-D804,0)))</f>
        <v/>
      </c>
      <c r="H804" s="16">
        <f>IF(AND(A804="",B804="",D804=""),"",IF(OR(A804="",B804="",C804="",D804=""),"Fill date, SKU, type and qty",IF(ISNA(MATCH(B804,ItemSku,0)),"SKU not on Items",IF(AND(D804&lt;0,C804&lt;&gt;"Adjust"),"Use a positive qty",""))))</f>
        <v/>
      </c>
    </row>
    <row r="805">
      <c r="A805" s="6" t="n"/>
      <c r="B805" s="22" t="n"/>
      <c r="C805" s="22" t="n"/>
      <c r="D805" s="29" t="n"/>
      <c r="E805" s="22" t="n"/>
      <c r="F805" s="22" t="n"/>
      <c r="G805" s="26">
        <f>IF(OR(A805="",B805="",D805=""),0,IF(OR(C805="Received",C805="Returned",C805="Adjust"),D805,IF(C805="Sold",-D805,0)))</f>
        <v/>
      </c>
      <c r="H805" s="16">
        <f>IF(AND(A805="",B805="",D805=""),"",IF(OR(A805="",B805="",C805="",D805=""),"Fill date, SKU, type and qty",IF(ISNA(MATCH(B805,ItemSku,0)),"SKU not on Items",IF(AND(D805&lt;0,C805&lt;&gt;"Adjust"),"Use a positive qty",""))))</f>
        <v/>
      </c>
    </row>
    <row r="806">
      <c r="A806" s="6" t="n"/>
      <c r="B806" s="22" t="n"/>
      <c r="C806" s="22" t="n"/>
      <c r="D806" s="29" t="n"/>
      <c r="E806" s="22" t="n"/>
      <c r="F806" s="22" t="n"/>
      <c r="G806" s="26">
        <f>IF(OR(A806="",B806="",D806=""),0,IF(OR(C806="Received",C806="Returned",C806="Adjust"),D806,IF(C806="Sold",-D806,0)))</f>
        <v/>
      </c>
      <c r="H806" s="16">
        <f>IF(AND(A806="",B806="",D806=""),"",IF(OR(A806="",B806="",C806="",D806=""),"Fill date, SKU, type and qty",IF(ISNA(MATCH(B806,ItemSku,0)),"SKU not on Items",IF(AND(D806&lt;0,C806&lt;&gt;"Adjust"),"Use a positive qty",""))))</f>
        <v/>
      </c>
    </row>
    <row r="807">
      <c r="A807" s="6" t="n"/>
      <c r="B807" s="22" t="n"/>
      <c r="C807" s="22" t="n"/>
      <c r="D807" s="29" t="n"/>
      <c r="E807" s="22" t="n"/>
      <c r="F807" s="22" t="n"/>
      <c r="G807" s="26">
        <f>IF(OR(A807="",B807="",D807=""),0,IF(OR(C807="Received",C807="Returned",C807="Adjust"),D807,IF(C807="Sold",-D807,0)))</f>
        <v/>
      </c>
      <c r="H807" s="16">
        <f>IF(AND(A807="",B807="",D807=""),"",IF(OR(A807="",B807="",C807="",D807=""),"Fill date, SKU, type and qty",IF(ISNA(MATCH(B807,ItemSku,0)),"SKU not on Items",IF(AND(D807&lt;0,C807&lt;&gt;"Adjust"),"Use a positive qty",""))))</f>
        <v/>
      </c>
    </row>
    <row r="808">
      <c r="A808" s="6" t="n"/>
      <c r="B808" s="22" t="n"/>
      <c r="C808" s="22" t="n"/>
      <c r="D808" s="29" t="n"/>
      <c r="E808" s="22" t="n"/>
      <c r="F808" s="22" t="n"/>
      <c r="G808" s="26">
        <f>IF(OR(A808="",B808="",D808=""),0,IF(OR(C808="Received",C808="Returned",C808="Adjust"),D808,IF(C808="Sold",-D808,0)))</f>
        <v/>
      </c>
      <c r="H808" s="16">
        <f>IF(AND(A808="",B808="",D808=""),"",IF(OR(A808="",B808="",C808="",D808=""),"Fill date, SKU, type and qty",IF(ISNA(MATCH(B808,ItemSku,0)),"SKU not on Items",IF(AND(D808&lt;0,C808&lt;&gt;"Adjust"),"Use a positive qty",""))))</f>
        <v/>
      </c>
    </row>
    <row r="809">
      <c r="A809" s="6" t="n"/>
      <c r="B809" s="22" t="n"/>
      <c r="C809" s="22" t="n"/>
      <c r="D809" s="29" t="n"/>
      <c r="E809" s="22" t="n"/>
      <c r="F809" s="22" t="n"/>
      <c r="G809" s="26">
        <f>IF(OR(A809="",B809="",D809=""),0,IF(OR(C809="Received",C809="Returned",C809="Adjust"),D809,IF(C809="Sold",-D809,0)))</f>
        <v/>
      </c>
      <c r="H809" s="16">
        <f>IF(AND(A809="",B809="",D809=""),"",IF(OR(A809="",B809="",C809="",D809=""),"Fill date, SKU, type and qty",IF(ISNA(MATCH(B809,ItemSku,0)),"SKU not on Items",IF(AND(D809&lt;0,C809&lt;&gt;"Adjust"),"Use a positive qty",""))))</f>
        <v/>
      </c>
    </row>
    <row r="810">
      <c r="A810" s="6" t="n"/>
      <c r="B810" s="22" t="n"/>
      <c r="C810" s="22" t="n"/>
      <c r="D810" s="29" t="n"/>
      <c r="E810" s="22" t="n"/>
      <c r="F810" s="22" t="n"/>
      <c r="G810" s="26">
        <f>IF(OR(A810="",B810="",D810=""),0,IF(OR(C810="Received",C810="Returned",C810="Adjust"),D810,IF(C810="Sold",-D810,0)))</f>
        <v/>
      </c>
      <c r="H810" s="16">
        <f>IF(AND(A810="",B810="",D810=""),"",IF(OR(A810="",B810="",C810="",D810=""),"Fill date, SKU, type and qty",IF(ISNA(MATCH(B810,ItemSku,0)),"SKU not on Items",IF(AND(D810&lt;0,C810&lt;&gt;"Adjust"),"Use a positive qty",""))))</f>
        <v/>
      </c>
    </row>
    <row r="811">
      <c r="A811" s="6" t="n"/>
      <c r="B811" s="22" t="n"/>
      <c r="C811" s="22" t="n"/>
      <c r="D811" s="29" t="n"/>
      <c r="E811" s="22" t="n"/>
      <c r="F811" s="22" t="n"/>
      <c r="G811" s="26">
        <f>IF(OR(A811="",B811="",D811=""),0,IF(OR(C811="Received",C811="Returned",C811="Adjust"),D811,IF(C811="Sold",-D811,0)))</f>
        <v/>
      </c>
      <c r="H811" s="16">
        <f>IF(AND(A811="",B811="",D811=""),"",IF(OR(A811="",B811="",C811="",D811=""),"Fill date, SKU, type and qty",IF(ISNA(MATCH(B811,ItemSku,0)),"SKU not on Items",IF(AND(D811&lt;0,C811&lt;&gt;"Adjust"),"Use a positive qty",""))))</f>
        <v/>
      </c>
    </row>
    <row r="812">
      <c r="A812" s="6" t="n"/>
      <c r="B812" s="22" t="n"/>
      <c r="C812" s="22" t="n"/>
      <c r="D812" s="29" t="n"/>
      <c r="E812" s="22" t="n"/>
      <c r="F812" s="22" t="n"/>
      <c r="G812" s="26">
        <f>IF(OR(A812="",B812="",D812=""),0,IF(OR(C812="Received",C812="Returned",C812="Adjust"),D812,IF(C812="Sold",-D812,0)))</f>
        <v/>
      </c>
      <c r="H812" s="16">
        <f>IF(AND(A812="",B812="",D812=""),"",IF(OR(A812="",B812="",C812="",D812=""),"Fill date, SKU, type and qty",IF(ISNA(MATCH(B812,ItemSku,0)),"SKU not on Items",IF(AND(D812&lt;0,C812&lt;&gt;"Adjust"),"Use a positive qty",""))))</f>
        <v/>
      </c>
    </row>
    <row r="813">
      <c r="A813" s="6" t="n"/>
      <c r="B813" s="22" t="n"/>
      <c r="C813" s="22" t="n"/>
      <c r="D813" s="29" t="n"/>
      <c r="E813" s="22" t="n"/>
      <c r="F813" s="22" t="n"/>
      <c r="G813" s="26">
        <f>IF(OR(A813="",B813="",D813=""),0,IF(OR(C813="Received",C813="Returned",C813="Adjust"),D813,IF(C813="Sold",-D813,0)))</f>
        <v/>
      </c>
      <c r="H813" s="16">
        <f>IF(AND(A813="",B813="",D813=""),"",IF(OR(A813="",B813="",C813="",D813=""),"Fill date, SKU, type and qty",IF(ISNA(MATCH(B813,ItemSku,0)),"SKU not on Items",IF(AND(D813&lt;0,C813&lt;&gt;"Adjust"),"Use a positive qty",""))))</f>
        <v/>
      </c>
    </row>
    <row r="814">
      <c r="A814" s="6" t="n"/>
      <c r="B814" s="22" t="n"/>
      <c r="C814" s="22" t="n"/>
      <c r="D814" s="29" t="n"/>
      <c r="E814" s="22" t="n"/>
      <c r="F814" s="22" t="n"/>
      <c r="G814" s="26">
        <f>IF(OR(A814="",B814="",D814=""),0,IF(OR(C814="Received",C814="Returned",C814="Adjust"),D814,IF(C814="Sold",-D814,0)))</f>
        <v/>
      </c>
      <c r="H814" s="16">
        <f>IF(AND(A814="",B814="",D814=""),"",IF(OR(A814="",B814="",C814="",D814=""),"Fill date, SKU, type and qty",IF(ISNA(MATCH(B814,ItemSku,0)),"SKU not on Items",IF(AND(D814&lt;0,C814&lt;&gt;"Adjust"),"Use a positive qty",""))))</f>
        <v/>
      </c>
    </row>
    <row r="815">
      <c r="A815" s="6" t="n"/>
      <c r="B815" s="22" t="n"/>
      <c r="C815" s="22" t="n"/>
      <c r="D815" s="29" t="n"/>
      <c r="E815" s="22" t="n"/>
      <c r="F815" s="22" t="n"/>
      <c r="G815" s="26">
        <f>IF(OR(A815="",B815="",D815=""),0,IF(OR(C815="Received",C815="Returned",C815="Adjust"),D815,IF(C815="Sold",-D815,0)))</f>
        <v/>
      </c>
      <c r="H815" s="16">
        <f>IF(AND(A815="",B815="",D815=""),"",IF(OR(A815="",B815="",C815="",D815=""),"Fill date, SKU, type and qty",IF(ISNA(MATCH(B815,ItemSku,0)),"SKU not on Items",IF(AND(D815&lt;0,C815&lt;&gt;"Adjust"),"Use a positive qty",""))))</f>
        <v/>
      </c>
    </row>
    <row r="816">
      <c r="A816" s="6" t="n"/>
      <c r="B816" s="22" t="n"/>
      <c r="C816" s="22" t="n"/>
      <c r="D816" s="29" t="n"/>
      <c r="E816" s="22" t="n"/>
      <c r="F816" s="22" t="n"/>
      <c r="G816" s="26">
        <f>IF(OR(A816="",B816="",D816=""),0,IF(OR(C816="Received",C816="Returned",C816="Adjust"),D816,IF(C816="Sold",-D816,0)))</f>
        <v/>
      </c>
      <c r="H816" s="16">
        <f>IF(AND(A816="",B816="",D816=""),"",IF(OR(A816="",B816="",C816="",D816=""),"Fill date, SKU, type and qty",IF(ISNA(MATCH(B816,ItemSku,0)),"SKU not on Items",IF(AND(D816&lt;0,C816&lt;&gt;"Adjust"),"Use a positive qty",""))))</f>
        <v/>
      </c>
    </row>
    <row r="817">
      <c r="A817" s="6" t="n"/>
      <c r="B817" s="22" t="n"/>
      <c r="C817" s="22" t="n"/>
      <c r="D817" s="29" t="n"/>
      <c r="E817" s="22" t="n"/>
      <c r="F817" s="22" t="n"/>
      <c r="G817" s="26">
        <f>IF(OR(A817="",B817="",D817=""),0,IF(OR(C817="Received",C817="Returned",C817="Adjust"),D817,IF(C817="Sold",-D817,0)))</f>
        <v/>
      </c>
      <c r="H817" s="16">
        <f>IF(AND(A817="",B817="",D817=""),"",IF(OR(A817="",B817="",C817="",D817=""),"Fill date, SKU, type and qty",IF(ISNA(MATCH(B817,ItemSku,0)),"SKU not on Items",IF(AND(D817&lt;0,C817&lt;&gt;"Adjust"),"Use a positive qty",""))))</f>
        <v/>
      </c>
    </row>
    <row r="818">
      <c r="A818" s="6" t="n"/>
      <c r="B818" s="22" t="n"/>
      <c r="C818" s="22" t="n"/>
      <c r="D818" s="29" t="n"/>
      <c r="E818" s="22" t="n"/>
      <c r="F818" s="22" t="n"/>
      <c r="G818" s="26">
        <f>IF(OR(A818="",B818="",D818=""),0,IF(OR(C818="Received",C818="Returned",C818="Adjust"),D818,IF(C818="Sold",-D818,0)))</f>
        <v/>
      </c>
      <c r="H818" s="16">
        <f>IF(AND(A818="",B818="",D818=""),"",IF(OR(A818="",B818="",C818="",D818=""),"Fill date, SKU, type and qty",IF(ISNA(MATCH(B818,ItemSku,0)),"SKU not on Items",IF(AND(D818&lt;0,C818&lt;&gt;"Adjust"),"Use a positive qty",""))))</f>
        <v/>
      </c>
    </row>
    <row r="819">
      <c r="A819" s="6" t="n"/>
      <c r="B819" s="22" t="n"/>
      <c r="C819" s="22" t="n"/>
      <c r="D819" s="29" t="n"/>
      <c r="E819" s="22" t="n"/>
      <c r="F819" s="22" t="n"/>
      <c r="G819" s="26">
        <f>IF(OR(A819="",B819="",D819=""),0,IF(OR(C819="Received",C819="Returned",C819="Adjust"),D819,IF(C819="Sold",-D819,0)))</f>
        <v/>
      </c>
      <c r="H819" s="16">
        <f>IF(AND(A819="",B819="",D819=""),"",IF(OR(A819="",B819="",C819="",D819=""),"Fill date, SKU, type and qty",IF(ISNA(MATCH(B819,ItemSku,0)),"SKU not on Items",IF(AND(D819&lt;0,C819&lt;&gt;"Adjust"),"Use a positive qty",""))))</f>
        <v/>
      </c>
    </row>
    <row r="820">
      <c r="A820" s="6" t="n"/>
      <c r="B820" s="22" t="n"/>
      <c r="C820" s="22" t="n"/>
      <c r="D820" s="29" t="n"/>
      <c r="E820" s="22" t="n"/>
      <c r="F820" s="22" t="n"/>
      <c r="G820" s="26">
        <f>IF(OR(A820="",B820="",D820=""),0,IF(OR(C820="Received",C820="Returned",C820="Adjust"),D820,IF(C820="Sold",-D820,0)))</f>
        <v/>
      </c>
      <c r="H820" s="16">
        <f>IF(AND(A820="",B820="",D820=""),"",IF(OR(A820="",B820="",C820="",D820=""),"Fill date, SKU, type and qty",IF(ISNA(MATCH(B820,ItemSku,0)),"SKU not on Items",IF(AND(D820&lt;0,C820&lt;&gt;"Adjust"),"Use a positive qty",""))))</f>
        <v/>
      </c>
    </row>
    <row r="821">
      <c r="A821" s="6" t="n"/>
      <c r="B821" s="22" t="n"/>
      <c r="C821" s="22" t="n"/>
      <c r="D821" s="29" t="n"/>
      <c r="E821" s="22" t="n"/>
      <c r="F821" s="22" t="n"/>
      <c r="G821" s="26">
        <f>IF(OR(A821="",B821="",D821=""),0,IF(OR(C821="Received",C821="Returned",C821="Adjust"),D821,IF(C821="Sold",-D821,0)))</f>
        <v/>
      </c>
      <c r="H821" s="16">
        <f>IF(AND(A821="",B821="",D821=""),"",IF(OR(A821="",B821="",C821="",D821=""),"Fill date, SKU, type and qty",IF(ISNA(MATCH(B821,ItemSku,0)),"SKU not on Items",IF(AND(D821&lt;0,C821&lt;&gt;"Adjust"),"Use a positive qty",""))))</f>
        <v/>
      </c>
    </row>
    <row r="822">
      <c r="A822" s="6" t="n"/>
      <c r="B822" s="22" t="n"/>
      <c r="C822" s="22" t="n"/>
      <c r="D822" s="29" t="n"/>
      <c r="E822" s="22" t="n"/>
      <c r="F822" s="22" t="n"/>
      <c r="G822" s="26">
        <f>IF(OR(A822="",B822="",D822=""),0,IF(OR(C822="Received",C822="Returned",C822="Adjust"),D822,IF(C822="Sold",-D822,0)))</f>
        <v/>
      </c>
      <c r="H822" s="16">
        <f>IF(AND(A822="",B822="",D822=""),"",IF(OR(A822="",B822="",C822="",D822=""),"Fill date, SKU, type and qty",IF(ISNA(MATCH(B822,ItemSku,0)),"SKU not on Items",IF(AND(D822&lt;0,C822&lt;&gt;"Adjust"),"Use a positive qty",""))))</f>
        <v/>
      </c>
    </row>
    <row r="823">
      <c r="A823" s="6" t="n"/>
      <c r="B823" s="22" t="n"/>
      <c r="C823" s="22" t="n"/>
      <c r="D823" s="29" t="n"/>
      <c r="E823" s="22" t="n"/>
      <c r="F823" s="22" t="n"/>
      <c r="G823" s="26">
        <f>IF(OR(A823="",B823="",D823=""),0,IF(OR(C823="Received",C823="Returned",C823="Adjust"),D823,IF(C823="Sold",-D823,0)))</f>
        <v/>
      </c>
      <c r="H823" s="16">
        <f>IF(AND(A823="",B823="",D823=""),"",IF(OR(A823="",B823="",C823="",D823=""),"Fill date, SKU, type and qty",IF(ISNA(MATCH(B823,ItemSku,0)),"SKU not on Items",IF(AND(D823&lt;0,C823&lt;&gt;"Adjust"),"Use a positive qty",""))))</f>
        <v/>
      </c>
    </row>
    <row r="824">
      <c r="A824" s="6" t="n"/>
      <c r="B824" s="22" t="n"/>
      <c r="C824" s="22" t="n"/>
      <c r="D824" s="29" t="n"/>
      <c r="E824" s="22" t="n"/>
      <c r="F824" s="22" t="n"/>
      <c r="G824" s="26">
        <f>IF(OR(A824="",B824="",D824=""),0,IF(OR(C824="Received",C824="Returned",C824="Adjust"),D824,IF(C824="Sold",-D824,0)))</f>
        <v/>
      </c>
      <c r="H824" s="16">
        <f>IF(AND(A824="",B824="",D824=""),"",IF(OR(A824="",B824="",C824="",D824=""),"Fill date, SKU, type and qty",IF(ISNA(MATCH(B824,ItemSku,0)),"SKU not on Items",IF(AND(D824&lt;0,C824&lt;&gt;"Adjust"),"Use a positive qty",""))))</f>
        <v/>
      </c>
    </row>
    <row r="825">
      <c r="A825" s="6" t="n"/>
      <c r="B825" s="22" t="n"/>
      <c r="C825" s="22" t="n"/>
      <c r="D825" s="29" t="n"/>
      <c r="E825" s="22" t="n"/>
      <c r="F825" s="22" t="n"/>
      <c r="G825" s="26">
        <f>IF(OR(A825="",B825="",D825=""),0,IF(OR(C825="Received",C825="Returned",C825="Adjust"),D825,IF(C825="Sold",-D825,0)))</f>
        <v/>
      </c>
      <c r="H825" s="16">
        <f>IF(AND(A825="",B825="",D825=""),"",IF(OR(A825="",B825="",C825="",D825=""),"Fill date, SKU, type and qty",IF(ISNA(MATCH(B825,ItemSku,0)),"SKU not on Items",IF(AND(D825&lt;0,C825&lt;&gt;"Adjust"),"Use a positive qty",""))))</f>
        <v/>
      </c>
    </row>
    <row r="826">
      <c r="A826" s="6" t="n"/>
      <c r="B826" s="22" t="n"/>
      <c r="C826" s="22" t="n"/>
      <c r="D826" s="29" t="n"/>
      <c r="E826" s="22" t="n"/>
      <c r="F826" s="22" t="n"/>
      <c r="G826" s="26">
        <f>IF(OR(A826="",B826="",D826=""),0,IF(OR(C826="Received",C826="Returned",C826="Adjust"),D826,IF(C826="Sold",-D826,0)))</f>
        <v/>
      </c>
      <c r="H826" s="16">
        <f>IF(AND(A826="",B826="",D826=""),"",IF(OR(A826="",B826="",C826="",D826=""),"Fill date, SKU, type and qty",IF(ISNA(MATCH(B826,ItemSku,0)),"SKU not on Items",IF(AND(D826&lt;0,C826&lt;&gt;"Adjust"),"Use a positive qty",""))))</f>
        <v/>
      </c>
    </row>
    <row r="827">
      <c r="A827" s="6" t="n"/>
      <c r="B827" s="22" t="n"/>
      <c r="C827" s="22" t="n"/>
      <c r="D827" s="29" t="n"/>
      <c r="E827" s="22" t="n"/>
      <c r="F827" s="22" t="n"/>
      <c r="G827" s="26">
        <f>IF(OR(A827="",B827="",D827=""),0,IF(OR(C827="Received",C827="Returned",C827="Adjust"),D827,IF(C827="Sold",-D827,0)))</f>
        <v/>
      </c>
      <c r="H827" s="16">
        <f>IF(AND(A827="",B827="",D827=""),"",IF(OR(A827="",B827="",C827="",D827=""),"Fill date, SKU, type and qty",IF(ISNA(MATCH(B827,ItemSku,0)),"SKU not on Items",IF(AND(D827&lt;0,C827&lt;&gt;"Adjust"),"Use a positive qty",""))))</f>
        <v/>
      </c>
    </row>
    <row r="828">
      <c r="A828" s="6" t="n"/>
      <c r="B828" s="22" t="n"/>
      <c r="C828" s="22" t="n"/>
      <c r="D828" s="29" t="n"/>
      <c r="E828" s="22" t="n"/>
      <c r="F828" s="22" t="n"/>
      <c r="G828" s="26">
        <f>IF(OR(A828="",B828="",D828=""),0,IF(OR(C828="Received",C828="Returned",C828="Adjust"),D828,IF(C828="Sold",-D828,0)))</f>
        <v/>
      </c>
      <c r="H828" s="16">
        <f>IF(AND(A828="",B828="",D828=""),"",IF(OR(A828="",B828="",C828="",D828=""),"Fill date, SKU, type and qty",IF(ISNA(MATCH(B828,ItemSku,0)),"SKU not on Items",IF(AND(D828&lt;0,C828&lt;&gt;"Adjust"),"Use a positive qty",""))))</f>
        <v/>
      </c>
    </row>
    <row r="829">
      <c r="A829" s="6" t="n"/>
      <c r="B829" s="22" t="n"/>
      <c r="C829" s="22" t="n"/>
      <c r="D829" s="29" t="n"/>
      <c r="E829" s="22" t="n"/>
      <c r="F829" s="22" t="n"/>
      <c r="G829" s="26">
        <f>IF(OR(A829="",B829="",D829=""),0,IF(OR(C829="Received",C829="Returned",C829="Adjust"),D829,IF(C829="Sold",-D829,0)))</f>
        <v/>
      </c>
      <c r="H829" s="16">
        <f>IF(AND(A829="",B829="",D829=""),"",IF(OR(A829="",B829="",C829="",D829=""),"Fill date, SKU, type and qty",IF(ISNA(MATCH(B829,ItemSku,0)),"SKU not on Items",IF(AND(D829&lt;0,C829&lt;&gt;"Adjust"),"Use a positive qty",""))))</f>
        <v/>
      </c>
    </row>
    <row r="830">
      <c r="A830" s="6" t="n"/>
      <c r="B830" s="22" t="n"/>
      <c r="C830" s="22" t="n"/>
      <c r="D830" s="29" t="n"/>
      <c r="E830" s="22" t="n"/>
      <c r="F830" s="22" t="n"/>
      <c r="G830" s="26">
        <f>IF(OR(A830="",B830="",D830=""),0,IF(OR(C830="Received",C830="Returned",C830="Adjust"),D830,IF(C830="Sold",-D830,0)))</f>
        <v/>
      </c>
      <c r="H830" s="16">
        <f>IF(AND(A830="",B830="",D830=""),"",IF(OR(A830="",B830="",C830="",D830=""),"Fill date, SKU, type and qty",IF(ISNA(MATCH(B830,ItemSku,0)),"SKU not on Items",IF(AND(D830&lt;0,C830&lt;&gt;"Adjust"),"Use a positive qty",""))))</f>
        <v/>
      </c>
    </row>
    <row r="831">
      <c r="A831" s="6" t="n"/>
      <c r="B831" s="22" t="n"/>
      <c r="C831" s="22" t="n"/>
      <c r="D831" s="29" t="n"/>
      <c r="E831" s="22" t="n"/>
      <c r="F831" s="22" t="n"/>
      <c r="G831" s="26">
        <f>IF(OR(A831="",B831="",D831=""),0,IF(OR(C831="Received",C831="Returned",C831="Adjust"),D831,IF(C831="Sold",-D831,0)))</f>
        <v/>
      </c>
      <c r="H831" s="16">
        <f>IF(AND(A831="",B831="",D831=""),"",IF(OR(A831="",B831="",C831="",D831=""),"Fill date, SKU, type and qty",IF(ISNA(MATCH(B831,ItemSku,0)),"SKU not on Items",IF(AND(D831&lt;0,C831&lt;&gt;"Adjust"),"Use a positive qty",""))))</f>
        <v/>
      </c>
    </row>
    <row r="832">
      <c r="A832" s="6" t="n"/>
      <c r="B832" s="22" t="n"/>
      <c r="C832" s="22" t="n"/>
      <c r="D832" s="29" t="n"/>
      <c r="E832" s="22" t="n"/>
      <c r="F832" s="22" t="n"/>
      <c r="G832" s="26">
        <f>IF(OR(A832="",B832="",D832=""),0,IF(OR(C832="Received",C832="Returned",C832="Adjust"),D832,IF(C832="Sold",-D832,0)))</f>
        <v/>
      </c>
      <c r="H832" s="16">
        <f>IF(AND(A832="",B832="",D832=""),"",IF(OR(A832="",B832="",C832="",D832=""),"Fill date, SKU, type and qty",IF(ISNA(MATCH(B832,ItemSku,0)),"SKU not on Items",IF(AND(D832&lt;0,C832&lt;&gt;"Adjust"),"Use a positive qty",""))))</f>
        <v/>
      </c>
    </row>
    <row r="833">
      <c r="A833" s="6" t="n"/>
      <c r="B833" s="22" t="n"/>
      <c r="C833" s="22" t="n"/>
      <c r="D833" s="29" t="n"/>
      <c r="E833" s="22" t="n"/>
      <c r="F833" s="22" t="n"/>
      <c r="G833" s="26">
        <f>IF(OR(A833="",B833="",D833=""),0,IF(OR(C833="Received",C833="Returned",C833="Adjust"),D833,IF(C833="Sold",-D833,0)))</f>
        <v/>
      </c>
      <c r="H833" s="16">
        <f>IF(AND(A833="",B833="",D833=""),"",IF(OR(A833="",B833="",C833="",D833=""),"Fill date, SKU, type and qty",IF(ISNA(MATCH(B833,ItemSku,0)),"SKU not on Items",IF(AND(D833&lt;0,C833&lt;&gt;"Adjust"),"Use a positive qty",""))))</f>
        <v/>
      </c>
    </row>
    <row r="834">
      <c r="A834" s="6" t="n"/>
      <c r="B834" s="22" t="n"/>
      <c r="C834" s="22" t="n"/>
      <c r="D834" s="29" t="n"/>
      <c r="E834" s="22" t="n"/>
      <c r="F834" s="22" t="n"/>
      <c r="G834" s="26">
        <f>IF(OR(A834="",B834="",D834=""),0,IF(OR(C834="Received",C834="Returned",C834="Adjust"),D834,IF(C834="Sold",-D834,0)))</f>
        <v/>
      </c>
      <c r="H834" s="16">
        <f>IF(AND(A834="",B834="",D834=""),"",IF(OR(A834="",B834="",C834="",D834=""),"Fill date, SKU, type and qty",IF(ISNA(MATCH(B834,ItemSku,0)),"SKU not on Items",IF(AND(D834&lt;0,C834&lt;&gt;"Adjust"),"Use a positive qty",""))))</f>
        <v/>
      </c>
    </row>
    <row r="835">
      <c r="A835" s="6" t="n"/>
      <c r="B835" s="22" t="n"/>
      <c r="C835" s="22" t="n"/>
      <c r="D835" s="29" t="n"/>
      <c r="E835" s="22" t="n"/>
      <c r="F835" s="22" t="n"/>
      <c r="G835" s="26">
        <f>IF(OR(A835="",B835="",D835=""),0,IF(OR(C835="Received",C835="Returned",C835="Adjust"),D835,IF(C835="Sold",-D835,0)))</f>
        <v/>
      </c>
      <c r="H835" s="16">
        <f>IF(AND(A835="",B835="",D835=""),"",IF(OR(A835="",B835="",C835="",D835=""),"Fill date, SKU, type and qty",IF(ISNA(MATCH(B835,ItemSku,0)),"SKU not on Items",IF(AND(D835&lt;0,C835&lt;&gt;"Adjust"),"Use a positive qty",""))))</f>
        <v/>
      </c>
    </row>
    <row r="836">
      <c r="A836" s="6" t="n"/>
      <c r="B836" s="22" t="n"/>
      <c r="C836" s="22" t="n"/>
      <c r="D836" s="29" t="n"/>
      <c r="E836" s="22" t="n"/>
      <c r="F836" s="22" t="n"/>
      <c r="G836" s="26">
        <f>IF(OR(A836="",B836="",D836=""),0,IF(OR(C836="Received",C836="Returned",C836="Adjust"),D836,IF(C836="Sold",-D836,0)))</f>
        <v/>
      </c>
      <c r="H836" s="16">
        <f>IF(AND(A836="",B836="",D836=""),"",IF(OR(A836="",B836="",C836="",D836=""),"Fill date, SKU, type and qty",IF(ISNA(MATCH(B836,ItemSku,0)),"SKU not on Items",IF(AND(D836&lt;0,C836&lt;&gt;"Adjust"),"Use a positive qty",""))))</f>
        <v/>
      </c>
    </row>
    <row r="837">
      <c r="A837" s="6" t="n"/>
      <c r="B837" s="22" t="n"/>
      <c r="C837" s="22" t="n"/>
      <c r="D837" s="29" t="n"/>
      <c r="E837" s="22" t="n"/>
      <c r="F837" s="22" t="n"/>
      <c r="G837" s="26">
        <f>IF(OR(A837="",B837="",D837=""),0,IF(OR(C837="Received",C837="Returned",C837="Adjust"),D837,IF(C837="Sold",-D837,0)))</f>
        <v/>
      </c>
      <c r="H837" s="16">
        <f>IF(AND(A837="",B837="",D837=""),"",IF(OR(A837="",B837="",C837="",D837=""),"Fill date, SKU, type and qty",IF(ISNA(MATCH(B837,ItemSku,0)),"SKU not on Items",IF(AND(D837&lt;0,C837&lt;&gt;"Adjust"),"Use a positive qty",""))))</f>
        <v/>
      </c>
    </row>
    <row r="838">
      <c r="A838" s="6" t="n"/>
      <c r="B838" s="22" t="n"/>
      <c r="C838" s="22" t="n"/>
      <c r="D838" s="29" t="n"/>
      <c r="E838" s="22" t="n"/>
      <c r="F838" s="22" t="n"/>
      <c r="G838" s="26">
        <f>IF(OR(A838="",B838="",D838=""),0,IF(OR(C838="Received",C838="Returned",C838="Adjust"),D838,IF(C838="Sold",-D838,0)))</f>
        <v/>
      </c>
      <c r="H838" s="16">
        <f>IF(AND(A838="",B838="",D838=""),"",IF(OR(A838="",B838="",C838="",D838=""),"Fill date, SKU, type and qty",IF(ISNA(MATCH(B838,ItemSku,0)),"SKU not on Items",IF(AND(D838&lt;0,C838&lt;&gt;"Adjust"),"Use a positive qty",""))))</f>
        <v/>
      </c>
    </row>
    <row r="839">
      <c r="A839" s="6" t="n"/>
      <c r="B839" s="22" t="n"/>
      <c r="C839" s="22" t="n"/>
      <c r="D839" s="29" t="n"/>
      <c r="E839" s="22" t="n"/>
      <c r="F839" s="22" t="n"/>
      <c r="G839" s="26">
        <f>IF(OR(A839="",B839="",D839=""),0,IF(OR(C839="Received",C839="Returned",C839="Adjust"),D839,IF(C839="Sold",-D839,0)))</f>
        <v/>
      </c>
      <c r="H839" s="16">
        <f>IF(AND(A839="",B839="",D839=""),"",IF(OR(A839="",B839="",C839="",D839=""),"Fill date, SKU, type and qty",IF(ISNA(MATCH(B839,ItemSku,0)),"SKU not on Items",IF(AND(D839&lt;0,C839&lt;&gt;"Adjust"),"Use a positive qty",""))))</f>
        <v/>
      </c>
    </row>
    <row r="840">
      <c r="A840" s="6" t="n"/>
      <c r="B840" s="22" t="n"/>
      <c r="C840" s="22" t="n"/>
      <c r="D840" s="29" t="n"/>
      <c r="E840" s="22" t="n"/>
      <c r="F840" s="22" t="n"/>
      <c r="G840" s="26">
        <f>IF(OR(A840="",B840="",D840=""),0,IF(OR(C840="Received",C840="Returned",C840="Adjust"),D840,IF(C840="Sold",-D840,0)))</f>
        <v/>
      </c>
      <c r="H840" s="16">
        <f>IF(AND(A840="",B840="",D840=""),"",IF(OR(A840="",B840="",C840="",D840=""),"Fill date, SKU, type and qty",IF(ISNA(MATCH(B840,ItemSku,0)),"SKU not on Items",IF(AND(D840&lt;0,C840&lt;&gt;"Adjust"),"Use a positive qty",""))))</f>
        <v/>
      </c>
    </row>
    <row r="841">
      <c r="A841" s="6" t="n"/>
      <c r="B841" s="22" t="n"/>
      <c r="C841" s="22" t="n"/>
      <c r="D841" s="29" t="n"/>
      <c r="E841" s="22" t="n"/>
      <c r="F841" s="22" t="n"/>
      <c r="G841" s="26">
        <f>IF(OR(A841="",B841="",D841=""),0,IF(OR(C841="Received",C841="Returned",C841="Adjust"),D841,IF(C841="Sold",-D841,0)))</f>
        <v/>
      </c>
      <c r="H841" s="16">
        <f>IF(AND(A841="",B841="",D841=""),"",IF(OR(A841="",B841="",C841="",D841=""),"Fill date, SKU, type and qty",IF(ISNA(MATCH(B841,ItemSku,0)),"SKU not on Items",IF(AND(D841&lt;0,C841&lt;&gt;"Adjust"),"Use a positive qty",""))))</f>
        <v/>
      </c>
    </row>
    <row r="842">
      <c r="A842" s="6" t="n"/>
      <c r="B842" s="22" t="n"/>
      <c r="C842" s="22" t="n"/>
      <c r="D842" s="29" t="n"/>
      <c r="E842" s="22" t="n"/>
      <c r="F842" s="22" t="n"/>
      <c r="G842" s="26">
        <f>IF(OR(A842="",B842="",D842=""),0,IF(OR(C842="Received",C842="Returned",C842="Adjust"),D842,IF(C842="Sold",-D842,0)))</f>
        <v/>
      </c>
      <c r="H842" s="16">
        <f>IF(AND(A842="",B842="",D842=""),"",IF(OR(A842="",B842="",C842="",D842=""),"Fill date, SKU, type and qty",IF(ISNA(MATCH(B842,ItemSku,0)),"SKU not on Items",IF(AND(D842&lt;0,C842&lt;&gt;"Adjust"),"Use a positive qty",""))))</f>
        <v/>
      </c>
    </row>
    <row r="843">
      <c r="A843" s="6" t="n"/>
      <c r="B843" s="22" t="n"/>
      <c r="C843" s="22" t="n"/>
      <c r="D843" s="29" t="n"/>
      <c r="E843" s="22" t="n"/>
      <c r="F843" s="22" t="n"/>
      <c r="G843" s="26">
        <f>IF(OR(A843="",B843="",D843=""),0,IF(OR(C843="Received",C843="Returned",C843="Adjust"),D843,IF(C843="Sold",-D843,0)))</f>
        <v/>
      </c>
      <c r="H843" s="16">
        <f>IF(AND(A843="",B843="",D843=""),"",IF(OR(A843="",B843="",C843="",D843=""),"Fill date, SKU, type and qty",IF(ISNA(MATCH(B843,ItemSku,0)),"SKU not on Items",IF(AND(D843&lt;0,C843&lt;&gt;"Adjust"),"Use a positive qty",""))))</f>
        <v/>
      </c>
    </row>
    <row r="844">
      <c r="A844" s="6" t="n"/>
      <c r="B844" s="22" t="n"/>
      <c r="C844" s="22" t="n"/>
      <c r="D844" s="29" t="n"/>
      <c r="E844" s="22" t="n"/>
      <c r="F844" s="22" t="n"/>
      <c r="G844" s="26">
        <f>IF(OR(A844="",B844="",D844=""),0,IF(OR(C844="Received",C844="Returned",C844="Adjust"),D844,IF(C844="Sold",-D844,0)))</f>
        <v/>
      </c>
      <c r="H844" s="16">
        <f>IF(AND(A844="",B844="",D844=""),"",IF(OR(A844="",B844="",C844="",D844=""),"Fill date, SKU, type and qty",IF(ISNA(MATCH(B844,ItemSku,0)),"SKU not on Items",IF(AND(D844&lt;0,C844&lt;&gt;"Adjust"),"Use a positive qty",""))))</f>
        <v/>
      </c>
    </row>
    <row r="845">
      <c r="A845" s="6" t="n"/>
      <c r="B845" s="22" t="n"/>
      <c r="C845" s="22" t="n"/>
      <c r="D845" s="29" t="n"/>
      <c r="E845" s="22" t="n"/>
      <c r="F845" s="22" t="n"/>
      <c r="G845" s="26">
        <f>IF(OR(A845="",B845="",D845=""),0,IF(OR(C845="Received",C845="Returned",C845="Adjust"),D845,IF(C845="Sold",-D845,0)))</f>
        <v/>
      </c>
      <c r="H845" s="16">
        <f>IF(AND(A845="",B845="",D845=""),"",IF(OR(A845="",B845="",C845="",D845=""),"Fill date, SKU, type and qty",IF(ISNA(MATCH(B845,ItemSku,0)),"SKU not on Items",IF(AND(D845&lt;0,C845&lt;&gt;"Adjust"),"Use a positive qty",""))))</f>
        <v/>
      </c>
    </row>
    <row r="846">
      <c r="A846" s="6" t="n"/>
      <c r="B846" s="22" t="n"/>
      <c r="C846" s="22" t="n"/>
      <c r="D846" s="29" t="n"/>
      <c r="E846" s="22" t="n"/>
      <c r="F846" s="22" t="n"/>
      <c r="G846" s="26">
        <f>IF(OR(A846="",B846="",D846=""),0,IF(OR(C846="Received",C846="Returned",C846="Adjust"),D846,IF(C846="Sold",-D846,0)))</f>
        <v/>
      </c>
      <c r="H846" s="16">
        <f>IF(AND(A846="",B846="",D846=""),"",IF(OR(A846="",B846="",C846="",D846=""),"Fill date, SKU, type and qty",IF(ISNA(MATCH(B846,ItemSku,0)),"SKU not on Items",IF(AND(D846&lt;0,C846&lt;&gt;"Adjust"),"Use a positive qty",""))))</f>
        <v/>
      </c>
    </row>
    <row r="847">
      <c r="A847" s="6" t="n"/>
      <c r="B847" s="22" t="n"/>
      <c r="C847" s="22" t="n"/>
      <c r="D847" s="29" t="n"/>
      <c r="E847" s="22" t="n"/>
      <c r="F847" s="22" t="n"/>
      <c r="G847" s="26">
        <f>IF(OR(A847="",B847="",D847=""),0,IF(OR(C847="Received",C847="Returned",C847="Adjust"),D847,IF(C847="Sold",-D847,0)))</f>
        <v/>
      </c>
      <c r="H847" s="16">
        <f>IF(AND(A847="",B847="",D847=""),"",IF(OR(A847="",B847="",C847="",D847=""),"Fill date, SKU, type and qty",IF(ISNA(MATCH(B847,ItemSku,0)),"SKU not on Items",IF(AND(D847&lt;0,C847&lt;&gt;"Adjust"),"Use a positive qty",""))))</f>
        <v/>
      </c>
    </row>
    <row r="848">
      <c r="A848" s="6" t="n"/>
      <c r="B848" s="22" t="n"/>
      <c r="C848" s="22" t="n"/>
      <c r="D848" s="29" t="n"/>
      <c r="E848" s="22" t="n"/>
      <c r="F848" s="22" t="n"/>
      <c r="G848" s="26">
        <f>IF(OR(A848="",B848="",D848=""),0,IF(OR(C848="Received",C848="Returned",C848="Adjust"),D848,IF(C848="Sold",-D848,0)))</f>
        <v/>
      </c>
      <c r="H848" s="16">
        <f>IF(AND(A848="",B848="",D848=""),"",IF(OR(A848="",B848="",C848="",D848=""),"Fill date, SKU, type and qty",IF(ISNA(MATCH(B848,ItemSku,0)),"SKU not on Items",IF(AND(D848&lt;0,C848&lt;&gt;"Adjust"),"Use a positive qty",""))))</f>
        <v/>
      </c>
    </row>
    <row r="849">
      <c r="A849" s="6" t="n"/>
      <c r="B849" s="22" t="n"/>
      <c r="C849" s="22" t="n"/>
      <c r="D849" s="29" t="n"/>
      <c r="E849" s="22" t="n"/>
      <c r="F849" s="22" t="n"/>
      <c r="G849" s="26">
        <f>IF(OR(A849="",B849="",D849=""),0,IF(OR(C849="Received",C849="Returned",C849="Adjust"),D849,IF(C849="Sold",-D849,0)))</f>
        <v/>
      </c>
      <c r="H849" s="16">
        <f>IF(AND(A849="",B849="",D849=""),"",IF(OR(A849="",B849="",C849="",D849=""),"Fill date, SKU, type and qty",IF(ISNA(MATCH(B849,ItemSku,0)),"SKU not on Items",IF(AND(D849&lt;0,C849&lt;&gt;"Adjust"),"Use a positive qty",""))))</f>
        <v/>
      </c>
    </row>
    <row r="850">
      <c r="A850" s="6" t="n"/>
      <c r="B850" s="22" t="n"/>
      <c r="C850" s="22" t="n"/>
      <c r="D850" s="29" t="n"/>
      <c r="E850" s="22" t="n"/>
      <c r="F850" s="22" t="n"/>
      <c r="G850" s="26">
        <f>IF(OR(A850="",B850="",D850=""),0,IF(OR(C850="Received",C850="Returned",C850="Adjust"),D850,IF(C850="Sold",-D850,0)))</f>
        <v/>
      </c>
      <c r="H850" s="16">
        <f>IF(AND(A850="",B850="",D850=""),"",IF(OR(A850="",B850="",C850="",D850=""),"Fill date, SKU, type and qty",IF(ISNA(MATCH(B850,ItemSku,0)),"SKU not on Items",IF(AND(D850&lt;0,C850&lt;&gt;"Adjust"),"Use a positive qty",""))))</f>
        <v/>
      </c>
    </row>
    <row r="851">
      <c r="A851" s="6" t="n"/>
      <c r="B851" s="22" t="n"/>
      <c r="C851" s="22" t="n"/>
      <c r="D851" s="29" t="n"/>
      <c r="E851" s="22" t="n"/>
      <c r="F851" s="22" t="n"/>
      <c r="G851" s="26">
        <f>IF(OR(A851="",B851="",D851=""),0,IF(OR(C851="Received",C851="Returned",C851="Adjust"),D851,IF(C851="Sold",-D851,0)))</f>
        <v/>
      </c>
      <c r="H851" s="16">
        <f>IF(AND(A851="",B851="",D851=""),"",IF(OR(A851="",B851="",C851="",D851=""),"Fill date, SKU, type and qty",IF(ISNA(MATCH(B851,ItemSku,0)),"SKU not on Items",IF(AND(D851&lt;0,C851&lt;&gt;"Adjust"),"Use a positive qty",""))))</f>
        <v/>
      </c>
    </row>
    <row r="852">
      <c r="A852" s="6" t="n"/>
      <c r="B852" s="22" t="n"/>
      <c r="C852" s="22" t="n"/>
      <c r="D852" s="29" t="n"/>
      <c r="E852" s="22" t="n"/>
      <c r="F852" s="22" t="n"/>
      <c r="G852" s="26">
        <f>IF(OR(A852="",B852="",D852=""),0,IF(OR(C852="Received",C852="Returned",C852="Adjust"),D852,IF(C852="Sold",-D852,0)))</f>
        <v/>
      </c>
      <c r="H852" s="16">
        <f>IF(AND(A852="",B852="",D852=""),"",IF(OR(A852="",B852="",C852="",D852=""),"Fill date, SKU, type and qty",IF(ISNA(MATCH(B852,ItemSku,0)),"SKU not on Items",IF(AND(D852&lt;0,C852&lt;&gt;"Adjust"),"Use a positive qty",""))))</f>
        <v/>
      </c>
    </row>
    <row r="853">
      <c r="A853" s="6" t="n"/>
      <c r="B853" s="22" t="n"/>
      <c r="C853" s="22" t="n"/>
      <c r="D853" s="29" t="n"/>
      <c r="E853" s="22" t="n"/>
      <c r="F853" s="22" t="n"/>
      <c r="G853" s="26">
        <f>IF(OR(A853="",B853="",D853=""),0,IF(OR(C853="Received",C853="Returned",C853="Adjust"),D853,IF(C853="Sold",-D853,0)))</f>
        <v/>
      </c>
      <c r="H853" s="16">
        <f>IF(AND(A853="",B853="",D853=""),"",IF(OR(A853="",B853="",C853="",D853=""),"Fill date, SKU, type and qty",IF(ISNA(MATCH(B853,ItemSku,0)),"SKU not on Items",IF(AND(D853&lt;0,C853&lt;&gt;"Adjust"),"Use a positive qty",""))))</f>
        <v/>
      </c>
    </row>
    <row r="854">
      <c r="A854" s="6" t="n"/>
      <c r="B854" s="22" t="n"/>
      <c r="C854" s="22" t="n"/>
      <c r="D854" s="29" t="n"/>
      <c r="E854" s="22" t="n"/>
      <c r="F854" s="22" t="n"/>
      <c r="G854" s="26">
        <f>IF(OR(A854="",B854="",D854=""),0,IF(OR(C854="Received",C854="Returned",C854="Adjust"),D854,IF(C854="Sold",-D854,0)))</f>
        <v/>
      </c>
      <c r="H854" s="16">
        <f>IF(AND(A854="",B854="",D854=""),"",IF(OR(A854="",B854="",C854="",D854=""),"Fill date, SKU, type and qty",IF(ISNA(MATCH(B854,ItemSku,0)),"SKU not on Items",IF(AND(D854&lt;0,C854&lt;&gt;"Adjust"),"Use a positive qty",""))))</f>
        <v/>
      </c>
    </row>
    <row r="855">
      <c r="A855" s="6" t="n"/>
      <c r="B855" s="22" t="n"/>
      <c r="C855" s="22" t="n"/>
      <c r="D855" s="29" t="n"/>
      <c r="E855" s="22" t="n"/>
      <c r="F855" s="22" t="n"/>
      <c r="G855" s="26">
        <f>IF(OR(A855="",B855="",D855=""),0,IF(OR(C855="Received",C855="Returned",C855="Adjust"),D855,IF(C855="Sold",-D855,0)))</f>
        <v/>
      </c>
      <c r="H855" s="16">
        <f>IF(AND(A855="",B855="",D855=""),"",IF(OR(A855="",B855="",C855="",D855=""),"Fill date, SKU, type and qty",IF(ISNA(MATCH(B855,ItemSku,0)),"SKU not on Items",IF(AND(D855&lt;0,C855&lt;&gt;"Adjust"),"Use a positive qty",""))))</f>
        <v/>
      </c>
    </row>
    <row r="856">
      <c r="A856" s="6" t="n"/>
      <c r="B856" s="22" t="n"/>
      <c r="C856" s="22" t="n"/>
      <c r="D856" s="29" t="n"/>
      <c r="E856" s="22" t="n"/>
      <c r="F856" s="22" t="n"/>
      <c r="G856" s="26">
        <f>IF(OR(A856="",B856="",D856=""),0,IF(OR(C856="Received",C856="Returned",C856="Adjust"),D856,IF(C856="Sold",-D856,0)))</f>
        <v/>
      </c>
      <c r="H856" s="16">
        <f>IF(AND(A856="",B856="",D856=""),"",IF(OR(A856="",B856="",C856="",D856=""),"Fill date, SKU, type and qty",IF(ISNA(MATCH(B856,ItemSku,0)),"SKU not on Items",IF(AND(D856&lt;0,C856&lt;&gt;"Adjust"),"Use a positive qty",""))))</f>
        <v/>
      </c>
    </row>
    <row r="857">
      <c r="A857" s="6" t="n"/>
      <c r="B857" s="22" t="n"/>
      <c r="C857" s="22" t="n"/>
      <c r="D857" s="29" t="n"/>
      <c r="E857" s="22" t="n"/>
      <c r="F857" s="22" t="n"/>
      <c r="G857" s="26">
        <f>IF(OR(A857="",B857="",D857=""),0,IF(OR(C857="Received",C857="Returned",C857="Adjust"),D857,IF(C857="Sold",-D857,0)))</f>
        <v/>
      </c>
      <c r="H857" s="16">
        <f>IF(AND(A857="",B857="",D857=""),"",IF(OR(A857="",B857="",C857="",D857=""),"Fill date, SKU, type and qty",IF(ISNA(MATCH(B857,ItemSku,0)),"SKU not on Items",IF(AND(D857&lt;0,C857&lt;&gt;"Adjust"),"Use a positive qty",""))))</f>
        <v/>
      </c>
    </row>
    <row r="858">
      <c r="A858" s="6" t="n"/>
      <c r="B858" s="22" t="n"/>
      <c r="C858" s="22" t="n"/>
      <c r="D858" s="29" t="n"/>
      <c r="E858" s="22" t="n"/>
      <c r="F858" s="22" t="n"/>
      <c r="G858" s="26">
        <f>IF(OR(A858="",B858="",D858=""),0,IF(OR(C858="Received",C858="Returned",C858="Adjust"),D858,IF(C858="Sold",-D858,0)))</f>
        <v/>
      </c>
      <c r="H858" s="16">
        <f>IF(AND(A858="",B858="",D858=""),"",IF(OR(A858="",B858="",C858="",D858=""),"Fill date, SKU, type and qty",IF(ISNA(MATCH(B858,ItemSku,0)),"SKU not on Items",IF(AND(D858&lt;0,C858&lt;&gt;"Adjust"),"Use a positive qty",""))))</f>
        <v/>
      </c>
    </row>
    <row r="859">
      <c r="A859" s="6" t="n"/>
      <c r="B859" s="22" t="n"/>
      <c r="C859" s="22" t="n"/>
      <c r="D859" s="29" t="n"/>
      <c r="E859" s="22" t="n"/>
      <c r="F859" s="22" t="n"/>
      <c r="G859" s="26">
        <f>IF(OR(A859="",B859="",D859=""),0,IF(OR(C859="Received",C859="Returned",C859="Adjust"),D859,IF(C859="Sold",-D859,0)))</f>
        <v/>
      </c>
      <c r="H859" s="16">
        <f>IF(AND(A859="",B859="",D859=""),"",IF(OR(A859="",B859="",C859="",D859=""),"Fill date, SKU, type and qty",IF(ISNA(MATCH(B859,ItemSku,0)),"SKU not on Items",IF(AND(D859&lt;0,C859&lt;&gt;"Adjust"),"Use a positive qty",""))))</f>
        <v/>
      </c>
    </row>
    <row r="860">
      <c r="A860" s="6" t="n"/>
      <c r="B860" s="22" t="n"/>
      <c r="C860" s="22" t="n"/>
      <c r="D860" s="29" t="n"/>
      <c r="E860" s="22" t="n"/>
      <c r="F860" s="22" t="n"/>
      <c r="G860" s="26">
        <f>IF(OR(A860="",B860="",D860=""),0,IF(OR(C860="Received",C860="Returned",C860="Adjust"),D860,IF(C860="Sold",-D860,0)))</f>
        <v/>
      </c>
      <c r="H860" s="16">
        <f>IF(AND(A860="",B860="",D860=""),"",IF(OR(A860="",B860="",C860="",D860=""),"Fill date, SKU, type and qty",IF(ISNA(MATCH(B860,ItemSku,0)),"SKU not on Items",IF(AND(D860&lt;0,C860&lt;&gt;"Adjust"),"Use a positive qty",""))))</f>
        <v/>
      </c>
    </row>
    <row r="861">
      <c r="A861" s="6" t="n"/>
      <c r="B861" s="22" t="n"/>
      <c r="C861" s="22" t="n"/>
      <c r="D861" s="29" t="n"/>
      <c r="E861" s="22" t="n"/>
      <c r="F861" s="22" t="n"/>
      <c r="G861" s="26">
        <f>IF(OR(A861="",B861="",D861=""),0,IF(OR(C861="Received",C861="Returned",C861="Adjust"),D861,IF(C861="Sold",-D861,0)))</f>
        <v/>
      </c>
      <c r="H861" s="16">
        <f>IF(AND(A861="",B861="",D861=""),"",IF(OR(A861="",B861="",C861="",D861=""),"Fill date, SKU, type and qty",IF(ISNA(MATCH(B861,ItemSku,0)),"SKU not on Items",IF(AND(D861&lt;0,C861&lt;&gt;"Adjust"),"Use a positive qty",""))))</f>
        <v/>
      </c>
    </row>
    <row r="862">
      <c r="A862" s="6" t="n"/>
      <c r="B862" s="22" t="n"/>
      <c r="C862" s="22" t="n"/>
      <c r="D862" s="29" t="n"/>
      <c r="E862" s="22" t="n"/>
      <c r="F862" s="22" t="n"/>
      <c r="G862" s="26">
        <f>IF(OR(A862="",B862="",D862=""),0,IF(OR(C862="Received",C862="Returned",C862="Adjust"),D862,IF(C862="Sold",-D862,0)))</f>
        <v/>
      </c>
      <c r="H862" s="16">
        <f>IF(AND(A862="",B862="",D862=""),"",IF(OR(A862="",B862="",C862="",D862=""),"Fill date, SKU, type and qty",IF(ISNA(MATCH(B862,ItemSku,0)),"SKU not on Items",IF(AND(D862&lt;0,C862&lt;&gt;"Adjust"),"Use a positive qty",""))))</f>
        <v/>
      </c>
    </row>
    <row r="863">
      <c r="A863" s="6" t="n"/>
      <c r="B863" s="22" t="n"/>
      <c r="C863" s="22" t="n"/>
      <c r="D863" s="29" t="n"/>
      <c r="E863" s="22" t="n"/>
      <c r="F863" s="22" t="n"/>
      <c r="G863" s="26">
        <f>IF(OR(A863="",B863="",D863=""),0,IF(OR(C863="Received",C863="Returned",C863="Adjust"),D863,IF(C863="Sold",-D863,0)))</f>
        <v/>
      </c>
      <c r="H863" s="16">
        <f>IF(AND(A863="",B863="",D863=""),"",IF(OR(A863="",B863="",C863="",D863=""),"Fill date, SKU, type and qty",IF(ISNA(MATCH(B863,ItemSku,0)),"SKU not on Items",IF(AND(D863&lt;0,C863&lt;&gt;"Adjust"),"Use a positive qty",""))))</f>
        <v/>
      </c>
    </row>
    <row r="864">
      <c r="A864" s="6" t="n"/>
      <c r="B864" s="22" t="n"/>
      <c r="C864" s="22" t="n"/>
      <c r="D864" s="29" t="n"/>
      <c r="E864" s="22" t="n"/>
      <c r="F864" s="22" t="n"/>
      <c r="G864" s="26">
        <f>IF(OR(A864="",B864="",D864=""),0,IF(OR(C864="Received",C864="Returned",C864="Adjust"),D864,IF(C864="Sold",-D864,0)))</f>
        <v/>
      </c>
      <c r="H864" s="16">
        <f>IF(AND(A864="",B864="",D864=""),"",IF(OR(A864="",B864="",C864="",D864=""),"Fill date, SKU, type and qty",IF(ISNA(MATCH(B864,ItemSku,0)),"SKU not on Items",IF(AND(D864&lt;0,C864&lt;&gt;"Adjust"),"Use a positive qty",""))))</f>
        <v/>
      </c>
    </row>
    <row r="865">
      <c r="A865" s="6" t="n"/>
      <c r="B865" s="22" t="n"/>
      <c r="C865" s="22" t="n"/>
      <c r="D865" s="29" t="n"/>
      <c r="E865" s="22" t="n"/>
      <c r="F865" s="22" t="n"/>
      <c r="G865" s="26">
        <f>IF(OR(A865="",B865="",D865=""),0,IF(OR(C865="Received",C865="Returned",C865="Adjust"),D865,IF(C865="Sold",-D865,0)))</f>
        <v/>
      </c>
      <c r="H865" s="16">
        <f>IF(AND(A865="",B865="",D865=""),"",IF(OR(A865="",B865="",C865="",D865=""),"Fill date, SKU, type and qty",IF(ISNA(MATCH(B865,ItemSku,0)),"SKU not on Items",IF(AND(D865&lt;0,C865&lt;&gt;"Adjust"),"Use a positive qty",""))))</f>
        <v/>
      </c>
    </row>
    <row r="866">
      <c r="A866" s="6" t="n"/>
      <c r="B866" s="22" t="n"/>
      <c r="C866" s="22" t="n"/>
      <c r="D866" s="29" t="n"/>
      <c r="E866" s="22" t="n"/>
      <c r="F866" s="22" t="n"/>
      <c r="G866" s="26">
        <f>IF(OR(A866="",B866="",D866=""),0,IF(OR(C866="Received",C866="Returned",C866="Adjust"),D866,IF(C866="Sold",-D866,0)))</f>
        <v/>
      </c>
      <c r="H866" s="16">
        <f>IF(AND(A866="",B866="",D866=""),"",IF(OR(A866="",B866="",C866="",D866=""),"Fill date, SKU, type and qty",IF(ISNA(MATCH(B866,ItemSku,0)),"SKU not on Items",IF(AND(D866&lt;0,C866&lt;&gt;"Adjust"),"Use a positive qty",""))))</f>
        <v/>
      </c>
    </row>
    <row r="867">
      <c r="A867" s="6" t="n"/>
      <c r="B867" s="22" t="n"/>
      <c r="C867" s="22" t="n"/>
      <c r="D867" s="29" t="n"/>
      <c r="E867" s="22" t="n"/>
      <c r="F867" s="22" t="n"/>
      <c r="G867" s="26">
        <f>IF(OR(A867="",B867="",D867=""),0,IF(OR(C867="Received",C867="Returned",C867="Adjust"),D867,IF(C867="Sold",-D867,0)))</f>
        <v/>
      </c>
      <c r="H867" s="16">
        <f>IF(AND(A867="",B867="",D867=""),"",IF(OR(A867="",B867="",C867="",D867=""),"Fill date, SKU, type and qty",IF(ISNA(MATCH(B867,ItemSku,0)),"SKU not on Items",IF(AND(D867&lt;0,C867&lt;&gt;"Adjust"),"Use a positive qty",""))))</f>
        <v/>
      </c>
    </row>
    <row r="868">
      <c r="A868" s="6" t="n"/>
      <c r="B868" s="22" t="n"/>
      <c r="C868" s="22" t="n"/>
      <c r="D868" s="29" t="n"/>
      <c r="E868" s="22" t="n"/>
      <c r="F868" s="22" t="n"/>
      <c r="G868" s="26">
        <f>IF(OR(A868="",B868="",D868=""),0,IF(OR(C868="Received",C868="Returned",C868="Adjust"),D868,IF(C868="Sold",-D868,0)))</f>
        <v/>
      </c>
      <c r="H868" s="16">
        <f>IF(AND(A868="",B868="",D868=""),"",IF(OR(A868="",B868="",C868="",D868=""),"Fill date, SKU, type and qty",IF(ISNA(MATCH(B868,ItemSku,0)),"SKU not on Items",IF(AND(D868&lt;0,C868&lt;&gt;"Adjust"),"Use a positive qty",""))))</f>
        <v/>
      </c>
    </row>
    <row r="869">
      <c r="A869" s="6" t="n"/>
      <c r="B869" s="22" t="n"/>
      <c r="C869" s="22" t="n"/>
      <c r="D869" s="29" t="n"/>
      <c r="E869" s="22" t="n"/>
      <c r="F869" s="22" t="n"/>
      <c r="G869" s="26">
        <f>IF(OR(A869="",B869="",D869=""),0,IF(OR(C869="Received",C869="Returned",C869="Adjust"),D869,IF(C869="Sold",-D869,0)))</f>
        <v/>
      </c>
      <c r="H869" s="16">
        <f>IF(AND(A869="",B869="",D869=""),"",IF(OR(A869="",B869="",C869="",D869=""),"Fill date, SKU, type and qty",IF(ISNA(MATCH(B869,ItemSku,0)),"SKU not on Items",IF(AND(D869&lt;0,C869&lt;&gt;"Adjust"),"Use a positive qty",""))))</f>
        <v/>
      </c>
    </row>
    <row r="870">
      <c r="A870" s="6" t="n"/>
      <c r="B870" s="22" t="n"/>
      <c r="C870" s="22" t="n"/>
      <c r="D870" s="29" t="n"/>
      <c r="E870" s="22" t="n"/>
      <c r="F870" s="22" t="n"/>
      <c r="G870" s="26">
        <f>IF(OR(A870="",B870="",D870=""),0,IF(OR(C870="Received",C870="Returned",C870="Adjust"),D870,IF(C870="Sold",-D870,0)))</f>
        <v/>
      </c>
      <c r="H870" s="16">
        <f>IF(AND(A870="",B870="",D870=""),"",IF(OR(A870="",B870="",C870="",D870=""),"Fill date, SKU, type and qty",IF(ISNA(MATCH(B870,ItemSku,0)),"SKU not on Items",IF(AND(D870&lt;0,C870&lt;&gt;"Adjust"),"Use a positive qty",""))))</f>
        <v/>
      </c>
    </row>
    <row r="871">
      <c r="A871" s="6" t="n"/>
      <c r="B871" s="22" t="n"/>
      <c r="C871" s="22" t="n"/>
      <c r="D871" s="29" t="n"/>
      <c r="E871" s="22" t="n"/>
      <c r="F871" s="22" t="n"/>
      <c r="G871" s="26">
        <f>IF(OR(A871="",B871="",D871=""),0,IF(OR(C871="Received",C871="Returned",C871="Adjust"),D871,IF(C871="Sold",-D871,0)))</f>
        <v/>
      </c>
      <c r="H871" s="16">
        <f>IF(AND(A871="",B871="",D871=""),"",IF(OR(A871="",B871="",C871="",D871=""),"Fill date, SKU, type and qty",IF(ISNA(MATCH(B871,ItemSku,0)),"SKU not on Items",IF(AND(D871&lt;0,C871&lt;&gt;"Adjust"),"Use a positive qty",""))))</f>
        <v/>
      </c>
    </row>
    <row r="872">
      <c r="A872" s="6" t="n"/>
      <c r="B872" s="22" t="n"/>
      <c r="C872" s="22" t="n"/>
      <c r="D872" s="29" t="n"/>
      <c r="E872" s="22" t="n"/>
      <c r="F872" s="22" t="n"/>
      <c r="G872" s="26">
        <f>IF(OR(A872="",B872="",D872=""),0,IF(OR(C872="Received",C872="Returned",C872="Adjust"),D872,IF(C872="Sold",-D872,0)))</f>
        <v/>
      </c>
      <c r="H872" s="16">
        <f>IF(AND(A872="",B872="",D872=""),"",IF(OR(A872="",B872="",C872="",D872=""),"Fill date, SKU, type and qty",IF(ISNA(MATCH(B872,ItemSku,0)),"SKU not on Items",IF(AND(D872&lt;0,C872&lt;&gt;"Adjust"),"Use a positive qty",""))))</f>
        <v/>
      </c>
    </row>
    <row r="873">
      <c r="A873" s="6" t="n"/>
      <c r="B873" s="22" t="n"/>
      <c r="C873" s="22" t="n"/>
      <c r="D873" s="29" t="n"/>
      <c r="E873" s="22" t="n"/>
      <c r="F873" s="22" t="n"/>
      <c r="G873" s="26">
        <f>IF(OR(A873="",B873="",D873=""),0,IF(OR(C873="Received",C873="Returned",C873="Adjust"),D873,IF(C873="Sold",-D873,0)))</f>
        <v/>
      </c>
      <c r="H873" s="16">
        <f>IF(AND(A873="",B873="",D873=""),"",IF(OR(A873="",B873="",C873="",D873=""),"Fill date, SKU, type and qty",IF(ISNA(MATCH(B873,ItemSku,0)),"SKU not on Items",IF(AND(D873&lt;0,C873&lt;&gt;"Adjust"),"Use a positive qty",""))))</f>
        <v/>
      </c>
    </row>
    <row r="874">
      <c r="A874" s="6" t="n"/>
      <c r="B874" s="22" t="n"/>
      <c r="C874" s="22" t="n"/>
      <c r="D874" s="29" t="n"/>
      <c r="E874" s="22" t="n"/>
      <c r="F874" s="22" t="n"/>
      <c r="G874" s="26">
        <f>IF(OR(A874="",B874="",D874=""),0,IF(OR(C874="Received",C874="Returned",C874="Adjust"),D874,IF(C874="Sold",-D874,0)))</f>
        <v/>
      </c>
      <c r="H874" s="16">
        <f>IF(AND(A874="",B874="",D874=""),"",IF(OR(A874="",B874="",C874="",D874=""),"Fill date, SKU, type and qty",IF(ISNA(MATCH(B874,ItemSku,0)),"SKU not on Items",IF(AND(D874&lt;0,C874&lt;&gt;"Adjust"),"Use a positive qty",""))))</f>
        <v/>
      </c>
    </row>
    <row r="875">
      <c r="A875" s="6" t="n"/>
      <c r="B875" s="22" t="n"/>
      <c r="C875" s="22" t="n"/>
      <c r="D875" s="29" t="n"/>
      <c r="E875" s="22" t="n"/>
      <c r="F875" s="22" t="n"/>
      <c r="G875" s="26">
        <f>IF(OR(A875="",B875="",D875=""),0,IF(OR(C875="Received",C875="Returned",C875="Adjust"),D875,IF(C875="Sold",-D875,0)))</f>
        <v/>
      </c>
      <c r="H875" s="16">
        <f>IF(AND(A875="",B875="",D875=""),"",IF(OR(A875="",B875="",C875="",D875=""),"Fill date, SKU, type and qty",IF(ISNA(MATCH(B875,ItemSku,0)),"SKU not on Items",IF(AND(D875&lt;0,C875&lt;&gt;"Adjust"),"Use a positive qty",""))))</f>
        <v/>
      </c>
    </row>
    <row r="876">
      <c r="A876" s="6" t="n"/>
      <c r="B876" s="22" t="n"/>
      <c r="C876" s="22" t="n"/>
      <c r="D876" s="29" t="n"/>
      <c r="E876" s="22" t="n"/>
      <c r="F876" s="22" t="n"/>
      <c r="G876" s="26">
        <f>IF(OR(A876="",B876="",D876=""),0,IF(OR(C876="Received",C876="Returned",C876="Adjust"),D876,IF(C876="Sold",-D876,0)))</f>
        <v/>
      </c>
      <c r="H876" s="16">
        <f>IF(AND(A876="",B876="",D876=""),"",IF(OR(A876="",B876="",C876="",D876=""),"Fill date, SKU, type and qty",IF(ISNA(MATCH(B876,ItemSku,0)),"SKU not on Items",IF(AND(D876&lt;0,C876&lt;&gt;"Adjust"),"Use a positive qty",""))))</f>
        <v/>
      </c>
    </row>
    <row r="877">
      <c r="A877" s="6" t="n"/>
      <c r="B877" s="22" t="n"/>
      <c r="C877" s="22" t="n"/>
      <c r="D877" s="29" t="n"/>
      <c r="E877" s="22" t="n"/>
      <c r="F877" s="22" t="n"/>
      <c r="G877" s="26">
        <f>IF(OR(A877="",B877="",D877=""),0,IF(OR(C877="Received",C877="Returned",C877="Adjust"),D877,IF(C877="Sold",-D877,0)))</f>
        <v/>
      </c>
      <c r="H877" s="16">
        <f>IF(AND(A877="",B877="",D877=""),"",IF(OR(A877="",B877="",C877="",D877=""),"Fill date, SKU, type and qty",IF(ISNA(MATCH(B877,ItemSku,0)),"SKU not on Items",IF(AND(D877&lt;0,C877&lt;&gt;"Adjust"),"Use a positive qty",""))))</f>
        <v/>
      </c>
    </row>
    <row r="878">
      <c r="A878" s="6" t="n"/>
      <c r="B878" s="22" t="n"/>
      <c r="C878" s="22" t="n"/>
      <c r="D878" s="29" t="n"/>
      <c r="E878" s="22" t="n"/>
      <c r="F878" s="22" t="n"/>
      <c r="G878" s="26">
        <f>IF(OR(A878="",B878="",D878=""),0,IF(OR(C878="Received",C878="Returned",C878="Adjust"),D878,IF(C878="Sold",-D878,0)))</f>
        <v/>
      </c>
      <c r="H878" s="16">
        <f>IF(AND(A878="",B878="",D878=""),"",IF(OR(A878="",B878="",C878="",D878=""),"Fill date, SKU, type and qty",IF(ISNA(MATCH(B878,ItemSku,0)),"SKU not on Items",IF(AND(D878&lt;0,C878&lt;&gt;"Adjust"),"Use a positive qty",""))))</f>
        <v/>
      </c>
    </row>
    <row r="879">
      <c r="A879" s="6" t="n"/>
      <c r="B879" s="22" t="n"/>
      <c r="C879" s="22" t="n"/>
      <c r="D879" s="29" t="n"/>
      <c r="E879" s="22" t="n"/>
      <c r="F879" s="22" t="n"/>
      <c r="G879" s="26">
        <f>IF(OR(A879="",B879="",D879=""),0,IF(OR(C879="Received",C879="Returned",C879="Adjust"),D879,IF(C879="Sold",-D879,0)))</f>
        <v/>
      </c>
      <c r="H879" s="16">
        <f>IF(AND(A879="",B879="",D879=""),"",IF(OR(A879="",B879="",C879="",D879=""),"Fill date, SKU, type and qty",IF(ISNA(MATCH(B879,ItemSku,0)),"SKU not on Items",IF(AND(D879&lt;0,C879&lt;&gt;"Adjust"),"Use a positive qty",""))))</f>
        <v/>
      </c>
    </row>
    <row r="880">
      <c r="A880" s="6" t="n"/>
      <c r="B880" s="22" t="n"/>
      <c r="C880" s="22" t="n"/>
      <c r="D880" s="29" t="n"/>
      <c r="E880" s="22" t="n"/>
      <c r="F880" s="22" t="n"/>
      <c r="G880" s="26">
        <f>IF(OR(A880="",B880="",D880=""),0,IF(OR(C880="Received",C880="Returned",C880="Adjust"),D880,IF(C880="Sold",-D880,0)))</f>
        <v/>
      </c>
      <c r="H880" s="16">
        <f>IF(AND(A880="",B880="",D880=""),"",IF(OR(A880="",B880="",C880="",D880=""),"Fill date, SKU, type and qty",IF(ISNA(MATCH(B880,ItemSku,0)),"SKU not on Items",IF(AND(D880&lt;0,C880&lt;&gt;"Adjust"),"Use a positive qty",""))))</f>
        <v/>
      </c>
    </row>
    <row r="881">
      <c r="A881" s="6" t="n"/>
      <c r="B881" s="22" t="n"/>
      <c r="C881" s="22" t="n"/>
      <c r="D881" s="29" t="n"/>
      <c r="E881" s="22" t="n"/>
      <c r="F881" s="22" t="n"/>
      <c r="G881" s="26">
        <f>IF(OR(A881="",B881="",D881=""),0,IF(OR(C881="Received",C881="Returned",C881="Adjust"),D881,IF(C881="Sold",-D881,0)))</f>
        <v/>
      </c>
      <c r="H881" s="16">
        <f>IF(AND(A881="",B881="",D881=""),"",IF(OR(A881="",B881="",C881="",D881=""),"Fill date, SKU, type and qty",IF(ISNA(MATCH(B881,ItemSku,0)),"SKU not on Items",IF(AND(D881&lt;0,C881&lt;&gt;"Adjust"),"Use a positive qty",""))))</f>
        <v/>
      </c>
    </row>
    <row r="882">
      <c r="A882" s="6" t="n"/>
      <c r="B882" s="22" t="n"/>
      <c r="C882" s="22" t="n"/>
      <c r="D882" s="29" t="n"/>
      <c r="E882" s="22" t="n"/>
      <c r="F882" s="22" t="n"/>
      <c r="G882" s="26">
        <f>IF(OR(A882="",B882="",D882=""),0,IF(OR(C882="Received",C882="Returned",C882="Adjust"),D882,IF(C882="Sold",-D882,0)))</f>
        <v/>
      </c>
      <c r="H882" s="16">
        <f>IF(AND(A882="",B882="",D882=""),"",IF(OR(A882="",B882="",C882="",D882=""),"Fill date, SKU, type and qty",IF(ISNA(MATCH(B882,ItemSku,0)),"SKU not on Items",IF(AND(D882&lt;0,C882&lt;&gt;"Adjust"),"Use a positive qty",""))))</f>
        <v/>
      </c>
    </row>
    <row r="883">
      <c r="A883" s="6" t="n"/>
      <c r="B883" s="22" t="n"/>
      <c r="C883" s="22" t="n"/>
      <c r="D883" s="29" t="n"/>
      <c r="E883" s="22" t="n"/>
      <c r="F883" s="22" t="n"/>
      <c r="G883" s="26">
        <f>IF(OR(A883="",B883="",D883=""),0,IF(OR(C883="Received",C883="Returned",C883="Adjust"),D883,IF(C883="Sold",-D883,0)))</f>
        <v/>
      </c>
      <c r="H883" s="16">
        <f>IF(AND(A883="",B883="",D883=""),"",IF(OR(A883="",B883="",C883="",D883=""),"Fill date, SKU, type and qty",IF(ISNA(MATCH(B883,ItemSku,0)),"SKU not on Items",IF(AND(D883&lt;0,C883&lt;&gt;"Adjust"),"Use a positive qty",""))))</f>
        <v/>
      </c>
    </row>
    <row r="884">
      <c r="A884" s="6" t="n"/>
      <c r="B884" s="22" t="n"/>
      <c r="C884" s="22" t="n"/>
      <c r="D884" s="29" t="n"/>
      <c r="E884" s="22" t="n"/>
      <c r="F884" s="22" t="n"/>
      <c r="G884" s="26">
        <f>IF(OR(A884="",B884="",D884=""),0,IF(OR(C884="Received",C884="Returned",C884="Adjust"),D884,IF(C884="Sold",-D884,0)))</f>
        <v/>
      </c>
      <c r="H884" s="16">
        <f>IF(AND(A884="",B884="",D884=""),"",IF(OR(A884="",B884="",C884="",D884=""),"Fill date, SKU, type and qty",IF(ISNA(MATCH(B884,ItemSku,0)),"SKU not on Items",IF(AND(D884&lt;0,C884&lt;&gt;"Adjust"),"Use a positive qty",""))))</f>
        <v/>
      </c>
    </row>
    <row r="885">
      <c r="A885" s="6" t="n"/>
      <c r="B885" s="22" t="n"/>
      <c r="C885" s="22" t="n"/>
      <c r="D885" s="29" t="n"/>
      <c r="E885" s="22" t="n"/>
      <c r="F885" s="22" t="n"/>
      <c r="G885" s="26">
        <f>IF(OR(A885="",B885="",D885=""),0,IF(OR(C885="Received",C885="Returned",C885="Adjust"),D885,IF(C885="Sold",-D885,0)))</f>
        <v/>
      </c>
      <c r="H885" s="16">
        <f>IF(AND(A885="",B885="",D885=""),"",IF(OR(A885="",B885="",C885="",D885=""),"Fill date, SKU, type and qty",IF(ISNA(MATCH(B885,ItemSku,0)),"SKU not on Items",IF(AND(D885&lt;0,C885&lt;&gt;"Adjust"),"Use a positive qty",""))))</f>
        <v/>
      </c>
    </row>
    <row r="886">
      <c r="A886" s="6" t="n"/>
      <c r="B886" s="22" t="n"/>
      <c r="C886" s="22" t="n"/>
      <c r="D886" s="29" t="n"/>
      <c r="E886" s="22" t="n"/>
      <c r="F886" s="22" t="n"/>
      <c r="G886" s="26">
        <f>IF(OR(A886="",B886="",D886=""),0,IF(OR(C886="Received",C886="Returned",C886="Adjust"),D886,IF(C886="Sold",-D886,0)))</f>
        <v/>
      </c>
      <c r="H886" s="16">
        <f>IF(AND(A886="",B886="",D886=""),"",IF(OR(A886="",B886="",C886="",D886=""),"Fill date, SKU, type and qty",IF(ISNA(MATCH(B886,ItemSku,0)),"SKU not on Items",IF(AND(D886&lt;0,C886&lt;&gt;"Adjust"),"Use a positive qty",""))))</f>
        <v/>
      </c>
    </row>
    <row r="887">
      <c r="A887" s="6" t="n"/>
      <c r="B887" s="22" t="n"/>
      <c r="C887" s="22" t="n"/>
      <c r="D887" s="29" t="n"/>
      <c r="E887" s="22" t="n"/>
      <c r="F887" s="22" t="n"/>
      <c r="G887" s="26">
        <f>IF(OR(A887="",B887="",D887=""),0,IF(OR(C887="Received",C887="Returned",C887="Adjust"),D887,IF(C887="Sold",-D887,0)))</f>
        <v/>
      </c>
      <c r="H887" s="16">
        <f>IF(AND(A887="",B887="",D887=""),"",IF(OR(A887="",B887="",C887="",D887=""),"Fill date, SKU, type and qty",IF(ISNA(MATCH(B887,ItemSku,0)),"SKU not on Items",IF(AND(D887&lt;0,C887&lt;&gt;"Adjust"),"Use a positive qty",""))))</f>
        <v/>
      </c>
    </row>
    <row r="888">
      <c r="A888" s="6" t="n"/>
      <c r="B888" s="22" t="n"/>
      <c r="C888" s="22" t="n"/>
      <c r="D888" s="29" t="n"/>
      <c r="E888" s="22" t="n"/>
      <c r="F888" s="22" t="n"/>
      <c r="G888" s="26">
        <f>IF(OR(A888="",B888="",D888=""),0,IF(OR(C888="Received",C888="Returned",C888="Adjust"),D888,IF(C888="Sold",-D888,0)))</f>
        <v/>
      </c>
      <c r="H888" s="16">
        <f>IF(AND(A888="",B888="",D888=""),"",IF(OR(A888="",B888="",C888="",D888=""),"Fill date, SKU, type and qty",IF(ISNA(MATCH(B888,ItemSku,0)),"SKU not on Items",IF(AND(D888&lt;0,C888&lt;&gt;"Adjust"),"Use a positive qty",""))))</f>
        <v/>
      </c>
    </row>
    <row r="889">
      <c r="A889" s="6" t="n"/>
      <c r="B889" s="22" t="n"/>
      <c r="C889" s="22" t="n"/>
      <c r="D889" s="29" t="n"/>
      <c r="E889" s="22" t="n"/>
      <c r="F889" s="22" t="n"/>
      <c r="G889" s="26">
        <f>IF(OR(A889="",B889="",D889=""),0,IF(OR(C889="Received",C889="Returned",C889="Adjust"),D889,IF(C889="Sold",-D889,0)))</f>
        <v/>
      </c>
      <c r="H889" s="16">
        <f>IF(AND(A889="",B889="",D889=""),"",IF(OR(A889="",B889="",C889="",D889=""),"Fill date, SKU, type and qty",IF(ISNA(MATCH(B889,ItemSku,0)),"SKU not on Items",IF(AND(D889&lt;0,C889&lt;&gt;"Adjust"),"Use a positive qty",""))))</f>
        <v/>
      </c>
    </row>
    <row r="890">
      <c r="A890" s="6" t="n"/>
      <c r="B890" s="22" t="n"/>
      <c r="C890" s="22" t="n"/>
      <c r="D890" s="29" t="n"/>
      <c r="E890" s="22" t="n"/>
      <c r="F890" s="22" t="n"/>
      <c r="G890" s="26">
        <f>IF(OR(A890="",B890="",D890=""),0,IF(OR(C890="Received",C890="Returned",C890="Adjust"),D890,IF(C890="Sold",-D890,0)))</f>
        <v/>
      </c>
      <c r="H890" s="16">
        <f>IF(AND(A890="",B890="",D890=""),"",IF(OR(A890="",B890="",C890="",D890=""),"Fill date, SKU, type and qty",IF(ISNA(MATCH(B890,ItemSku,0)),"SKU not on Items",IF(AND(D890&lt;0,C890&lt;&gt;"Adjust"),"Use a positive qty",""))))</f>
        <v/>
      </c>
    </row>
    <row r="891">
      <c r="A891" s="6" t="n"/>
      <c r="B891" s="22" t="n"/>
      <c r="C891" s="22" t="n"/>
      <c r="D891" s="29" t="n"/>
      <c r="E891" s="22" t="n"/>
      <c r="F891" s="22" t="n"/>
      <c r="G891" s="26">
        <f>IF(OR(A891="",B891="",D891=""),0,IF(OR(C891="Received",C891="Returned",C891="Adjust"),D891,IF(C891="Sold",-D891,0)))</f>
        <v/>
      </c>
      <c r="H891" s="16">
        <f>IF(AND(A891="",B891="",D891=""),"",IF(OR(A891="",B891="",C891="",D891=""),"Fill date, SKU, type and qty",IF(ISNA(MATCH(B891,ItemSku,0)),"SKU not on Items",IF(AND(D891&lt;0,C891&lt;&gt;"Adjust"),"Use a positive qty",""))))</f>
        <v/>
      </c>
    </row>
    <row r="892">
      <c r="A892" s="6" t="n"/>
      <c r="B892" s="22" t="n"/>
      <c r="C892" s="22" t="n"/>
      <c r="D892" s="29" t="n"/>
      <c r="E892" s="22" t="n"/>
      <c r="F892" s="22" t="n"/>
      <c r="G892" s="26">
        <f>IF(OR(A892="",B892="",D892=""),0,IF(OR(C892="Received",C892="Returned",C892="Adjust"),D892,IF(C892="Sold",-D892,0)))</f>
        <v/>
      </c>
      <c r="H892" s="16">
        <f>IF(AND(A892="",B892="",D892=""),"",IF(OR(A892="",B892="",C892="",D892=""),"Fill date, SKU, type and qty",IF(ISNA(MATCH(B892,ItemSku,0)),"SKU not on Items",IF(AND(D892&lt;0,C892&lt;&gt;"Adjust"),"Use a positive qty",""))))</f>
        <v/>
      </c>
    </row>
    <row r="893">
      <c r="A893" s="6" t="n"/>
      <c r="B893" s="22" t="n"/>
      <c r="C893" s="22" t="n"/>
      <c r="D893" s="29" t="n"/>
      <c r="E893" s="22" t="n"/>
      <c r="F893" s="22" t="n"/>
      <c r="G893" s="26">
        <f>IF(OR(A893="",B893="",D893=""),0,IF(OR(C893="Received",C893="Returned",C893="Adjust"),D893,IF(C893="Sold",-D893,0)))</f>
        <v/>
      </c>
      <c r="H893" s="16">
        <f>IF(AND(A893="",B893="",D893=""),"",IF(OR(A893="",B893="",C893="",D893=""),"Fill date, SKU, type and qty",IF(ISNA(MATCH(B893,ItemSku,0)),"SKU not on Items",IF(AND(D893&lt;0,C893&lt;&gt;"Adjust"),"Use a positive qty",""))))</f>
        <v/>
      </c>
    </row>
    <row r="894">
      <c r="A894" s="6" t="n"/>
      <c r="B894" s="22" t="n"/>
      <c r="C894" s="22" t="n"/>
      <c r="D894" s="29" t="n"/>
      <c r="E894" s="22" t="n"/>
      <c r="F894" s="22" t="n"/>
      <c r="G894" s="26">
        <f>IF(OR(A894="",B894="",D894=""),0,IF(OR(C894="Received",C894="Returned",C894="Adjust"),D894,IF(C894="Sold",-D894,0)))</f>
        <v/>
      </c>
      <c r="H894" s="16">
        <f>IF(AND(A894="",B894="",D894=""),"",IF(OR(A894="",B894="",C894="",D894=""),"Fill date, SKU, type and qty",IF(ISNA(MATCH(B894,ItemSku,0)),"SKU not on Items",IF(AND(D894&lt;0,C894&lt;&gt;"Adjust"),"Use a positive qty",""))))</f>
        <v/>
      </c>
    </row>
    <row r="895">
      <c r="A895" s="6" t="n"/>
      <c r="B895" s="22" t="n"/>
      <c r="C895" s="22" t="n"/>
      <c r="D895" s="29" t="n"/>
      <c r="E895" s="22" t="n"/>
      <c r="F895" s="22" t="n"/>
      <c r="G895" s="26">
        <f>IF(OR(A895="",B895="",D895=""),0,IF(OR(C895="Received",C895="Returned",C895="Adjust"),D895,IF(C895="Sold",-D895,0)))</f>
        <v/>
      </c>
      <c r="H895" s="16">
        <f>IF(AND(A895="",B895="",D895=""),"",IF(OR(A895="",B895="",C895="",D895=""),"Fill date, SKU, type and qty",IF(ISNA(MATCH(B895,ItemSku,0)),"SKU not on Items",IF(AND(D895&lt;0,C895&lt;&gt;"Adjust"),"Use a positive qty",""))))</f>
        <v/>
      </c>
    </row>
    <row r="896">
      <c r="A896" s="6" t="n"/>
      <c r="B896" s="22" t="n"/>
      <c r="C896" s="22" t="n"/>
      <c r="D896" s="29" t="n"/>
      <c r="E896" s="22" t="n"/>
      <c r="F896" s="22" t="n"/>
      <c r="G896" s="26">
        <f>IF(OR(A896="",B896="",D896=""),0,IF(OR(C896="Received",C896="Returned",C896="Adjust"),D896,IF(C896="Sold",-D896,0)))</f>
        <v/>
      </c>
      <c r="H896" s="16">
        <f>IF(AND(A896="",B896="",D896=""),"",IF(OR(A896="",B896="",C896="",D896=""),"Fill date, SKU, type and qty",IF(ISNA(MATCH(B896,ItemSku,0)),"SKU not on Items",IF(AND(D896&lt;0,C896&lt;&gt;"Adjust"),"Use a positive qty",""))))</f>
        <v/>
      </c>
    </row>
    <row r="897">
      <c r="A897" s="6" t="n"/>
      <c r="B897" s="22" t="n"/>
      <c r="C897" s="22" t="n"/>
      <c r="D897" s="29" t="n"/>
      <c r="E897" s="22" t="n"/>
      <c r="F897" s="22" t="n"/>
      <c r="G897" s="26">
        <f>IF(OR(A897="",B897="",D897=""),0,IF(OR(C897="Received",C897="Returned",C897="Adjust"),D897,IF(C897="Sold",-D897,0)))</f>
        <v/>
      </c>
      <c r="H897" s="16">
        <f>IF(AND(A897="",B897="",D897=""),"",IF(OR(A897="",B897="",C897="",D897=""),"Fill date, SKU, type and qty",IF(ISNA(MATCH(B897,ItemSku,0)),"SKU not on Items",IF(AND(D897&lt;0,C897&lt;&gt;"Adjust"),"Use a positive qty",""))))</f>
        <v/>
      </c>
    </row>
    <row r="898">
      <c r="A898" s="6" t="n"/>
      <c r="B898" s="22" t="n"/>
      <c r="C898" s="22" t="n"/>
      <c r="D898" s="29" t="n"/>
      <c r="E898" s="22" t="n"/>
      <c r="F898" s="22" t="n"/>
      <c r="G898" s="26">
        <f>IF(OR(A898="",B898="",D898=""),0,IF(OR(C898="Received",C898="Returned",C898="Adjust"),D898,IF(C898="Sold",-D898,0)))</f>
        <v/>
      </c>
      <c r="H898" s="16">
        <f>IF(AND(A898="",B898="",D898=""),"",IF(OR(A898="",B898="",C898="",D898=""),"Fill date, SKU, type and qty",IF(ISNA(MATCH(B898,ItemSku,0)),"SKU not on Items",IF(AND(D898&lt;0,C898&lt;&gt;"Adjust"),"Use a positive qty",""))))</f>
        <v/>
      </c>
    </row>
    <row r="899">
      <c r="A899" s="6" t="n"/>
      <c r="B899" s="22" t="n"/>
      <c r="C899" s="22" t="n"/>
      <c r="D899" s="29" t="n"/>
      <c r="E899" s="22" t="n"/>
      <c r="F899" s="22" t="n"/>
      <c r="G899" s="26">
        <f>IF(OR(A899="",B899="",D899=""),0,IF(OR(C899="Received",C899="Returned",C899="Adjust"),D899,IF(C899="Sold",-D899,0)))</f>
        <v/>
      </c>
      <c r="H899" s="16">
        <f>IF(AND(A899="",B899="",D899=""),"",IF(OR(A899="",B899="",C899="",D899=""),"Fill date, SKU, type and qty",IF(ISNA(MATCH(B899,ItemSku,0)),"SKU not on Items",IF(AND(D899&lt;0,C899&lt;&gt;"Adjust"),"Use a positive qty",""))))</f>
        <v/>
      </c>
    </row>
    <row r="900">
      <c r="A900" s="6" t="n"/>
      <c r="B900" s="22" t="n"/>
      <c r="C900" s="22" t="n"/>
      <c r="D900" s="29" t="n"/>
      <c r="E900" s="22" t="n"/>
      <c r="F900" s="22" t="n"/>
      <c r="G900" s="26">
        <f>IF(OR(A900="",B900="",D900=""),0,IF(OR(C900="Received",C900="Returned",C900="Adjust"),D900,IF(C900="Sold",-D900,0)))</f>
        <v/>
      </c>
      <c r="H900" s="16">
        <f>IF(AND(A900="",B900="",D900=""),"",IF(OR(A900="",B900="",C900="",D900=""),"Fill date, SKU, type and qty",IF(ISNA(MATCH(B900,ItemSku,0)),"SKU not on Items",IF(AND(D900&lt;0,C900&lt;&gt;"Adjust"),"Use a positive qty",""))))</f>
        <v/>
      </c>
    </row>
    <row r="901">
      <c r="A901" s="6" t="n"/>
      <c r="B901" s="22" t="n"/>
      <c r="C901" s="22" t="n"/>
      <c r="D901" s="29" t="n"/>
      <c r="E901" s="22" t="n"/>
      <c r="F901" s="22" t="n"/>
      <c r="G901" s="26">
        <f>IF(OR(A901="",B901="",D901=""),0,IF(OR(C901="Received",C901="Returned",C901="Adjust"),D901,IF(C901="Sold",-D901,0)))</f>
        <v/>
      </c>
      <c r="H901" s="16">
        <f>IF(AND(A901="",B901="",D901=""),"",IF(OR(A901="",B901="",C901="",D901=""),"Fill date, SKU, type and qty",IF(ISNA(MATCH(B901,ItemSku,0)),"SKU not on Items",IF(AND(D901&lt;0,C901&lt;&gt;"Adjust"),"Use a positive qty",""))))</f>
        <v/>
      </c>
    </row>
    <row r="902">
      <c r="A902" s="6" t="n"/>
      <c r="B902" s="22" t="n"/>
      <c r="C902" s="22" t="n"/>
      <c r="D902" s="29" t="n"/>
      <c r="E902" s="22" t="n"/>
      <c r="F902" s="22" t="n"/>
      <c r="G902" s="26">
        <f>IF(OR(A902="",B902="",D902=""),0,IF(OR(C902="Received",C902="Returned",C902="Adjust"),D902,IF(C902="Sold",-D902,0)))</f>
        <v/>
      </c>
      <c r="H902" s="16">
        <f>IF(AND(A902="",B902="",D902=""),"",IF(OR(A902="",B902="",C902="",D902=""),"Fill date, SKU, type and qty",IF(ISNA(MATCH(B902,ItemSku,0)),"SKU not on Items",IF(AND(D902&lt;0,C902&lt;&gt;"Adjust"),"Use a positive qty",""))))</f>
        <v/>
      </c>
    </row>
    <row r="903">
      <c r="A903" s="6" t="n"/>
      <c r="B903" s="22" t="n"/>
      <c r="C903" s="22" t="n"/>
      <c r="D903" s="29" t="n"/>
      <c r="E903" s="22" t="n"/>
      <c r="F903" s="22" t="n"/>
      <c r="G903" s="26">
        <f>IF(OR(A903="",B903="",D903=""),0,IF(OR(C903="Received",C903="Returned",C903="Adjust"),D903,IF(C903="Sold",-D903,0)))</f>
        <v/>
      </c>
      <c r="H903" s="16">
        <f>IF(AND(A903="",B903="",D903=""),"",IF(OR(A903="",B903="",C903="",D903=""),"Fill date, SKU, type and qty",IF(ISNA(MATCH(B903,ItemSku,0)),"SKU not on Items",IF(AND(D903&lt;0,C903&lt;&gt;"Adjust"),"Use a positive qty",""))))</f>
        <v/>
      </c>
    </row>
    <row r="904">
      <c r="A904" s="6" t="n"/>
      <c r="B904" s="22" t="n"/>
      <c r="C904" s="22" t="n"/>
      <c r="D904" s="29" t="n"/>
      <c r="E904" s="22" t="n"/>
      <c r="F904" s="22" t="n"/>
      <c r="G904" s="26">
        <f>IF(OR(A904="",B904="",D904=""),0,IF(OR(C904="Received",C904="Returned",C904="Adjust"),D904,IF(C904="Sold",-D904,0)))</f>
        <v/>
      </c>
      <c r="H904" s="16">
        <f>IF(AND(A904="",B904="",D904=""),"",IF(OR(A904="",B904="",C904="",D904=""),"Fill date, SKU, type and qty",IF(ISNA(MATCH(B904,ItemSku,0)),"SKU not on Items",IF(AND(D904&lt;0,C904&lt;&gt;"Adjust"),"Use a positive qty",""))))</f>
        <v/>
      </c>
    </row>
    <row r="905">
      <c r="A905" s="6" t="n"/>
      <c r="B905" s="22" t="n"/>
      <c r="C905" s="22" t="n"/>
      <c r="D905" s="29" t="n"/>
      <c r="E905" s="22" t="n"/>
      <c r="F905" s="22" t="n"/>
      <c r="G905" s="26">
        <f>IF(OR(A905="",B905="",D905=""),0,IF(OR(C905="Received",C905="Returned",C905="Adjust"),D905,IF(C905="Sold",-D905,0)))</f>
        <v/>
      </c>
      <c r="H905" s="16">
        <f>IF(AND(A905="",B905="",D905=""),"",IF(OR(A905="",B905="",C905="",D905=""),"Fill date, SKU, type and qty",IF(ISNA(MATCH(B905,ItemSku,0)),"SKU not on Items",IF(AND(D905&lt;0,C905&lt;&gt;"Adjust"),"Use a positive qty",""))))</f>
        <v/>
      </c>
    </row>
    <row r="906">
      <c r="A906" s="6" t="n"/>
      <c r="B906" s="22" t="n"/>
      <c r="C906" s="22" t="n"/>
      <c r="D906" s="29" t="n"/>
      <c r="E906" s="22" t="n"/>
      <c r="F906" s="22" t="n"/>
      <c r="G906" s="26">
        <f>IF(OR(A906="",B906="",D906=""),0,IF(OR(C906="Received",C906="Returned",C906="Adjust"),D906,IF(C906="Sold",-D906,0)))</f>
        <v/>
      </c>
      <c r="H906" s="16">
        <f>IF(AND(A906="",B906="",D906=""),"",IF(OR(A906="",B906="",C906="",D906=""),"Fill date, SKU, type and qty",IF(ISNA(MATCH(B906,ItemSku,0)),"SKU not on Items",IF(AND(D906&lt;0,C906&lt;&gt;"Adjust"),"Use a positive qty",""))))</f>
        <v/>
      </c>
    </row>
    <row r="907">
      <c r="A907" s="6" t="n"/>
      <c r="B907" s="22" t="n"/>
      <c r="C907" s="22" t="n"/>
      <c r="D907" s="29" t="n"/>
      <c r="E907" s="22" t="n"/>
      <c r="F907" s="22" t="n"/>
      <c r="G907" s="26">
        <f>IF(OR(A907="",B907="",D907=""),0,IF(OR(C907="Received",C907="Returned",C907="Adjust"),D907,IF(C907="Sold",-D907,0)))</f>
        <v/>
      </c>
      <c r="H907" s="16">
        <f>IF(AND(A907="",B907="",D907=""),"",IF(OR(A907="",B907="",C907="",D907=""),"Fill date, SKU, type and qty",IF(ISNA(MATCH(B907,ItemSku,0)),"SKU not on Items",IF(AND(D907&lt;0,C907&lt;&gt;"Adjust"),"Use a positive qty",""))))</f>
        <v/>
      </c>
    </row>
    <row r="908">
      <c r="A908" s="6" t="n"/>
      <c r="B908" s="22" t="n"/>
      <c r="C908" s="22" t="n"/>
      <c r="D908" s="29" t="n"/>
      <c r="E908" s="22" t="n"/>
      <c r="F908" s="22" t="n"/>
      <c r="G908" s="26">
        <f>IF(OR(A908="",B908="",D908=""),0,IF(OR(C908="Received",C908="Returned",C908="Adjust"),D908,IF(C908="Sold",-D908,0)))</f>
        <v/>
      </c>
      <c r="H908" s="16">
        <f>IF(AND(A908="",B908="",D908=""),"",IF(OR(A908="",B908="",C908="",D908=""),"Fill date, SKU, type and qty",IF(ISNA(MATCH(B908,ItemSku,0)),"SKU not on Items",IF(AND(D908&lt;0,C908&lt;&gt;"Adjust"),"Use a positive qty",""))))</f>
        <v/>
      </c>
    </row>
    <row r="909">
      <c r="A909" s="6" t="n"/>
      <c r="B909" s="22" t="n"/>
      <c r="C909" s="22" t="n"/>
      <c r="D909" s="29" t="n"/>
      <c r="E909" s="22" t="n"/>
      <c r="F909" s="22" t="n"/>
      <c r="G909" s="26">
        <f>IF(OR(A909="",B909="",D909=""),0,IF(OR(C909="Received",C909="Returned",C909="Adjust"),D909,IF(C909="Sold",-D909,0)))</f>
        <v/>
      </c>
      <c r="H909" s="16">
        <f>IF(AND(A909="",B909="",D909=""),"",IF(OR(A909="",B909="",C909="",D909=""),"Fill date, SKU, type and qty",IF(ISNA(MATCH(B909,ItemSku,0)),"SKU not on Items",IF(AND(D909&lt;0,C909&lt;&gt;"Adjust"),"Use a positive qty",""))))</f>
        <v/>
      </c>
    </row>
    <row r="910">
      <c r="A910" s="6" t="n"/>
      <c r="B910" s="22" t="n"/>
      <c r="C910" s="22" t="n"/>
      <c r="D910" s="29" t="n"/>
      <c r="E910" s="22" t="n"/>
      <c r="F910" s="22" t="n"/>
      <c r="G910" s="26">
        <f>IF(OR(A910="",B910="",D910=""),0,IF(OR(C910="Received",C910="Returned",C910="Adjust"),D910,IF(C910="Sold",-D910,0)))</f>
        <v/>
      </c>
      <c r="H910" s="16">
        <f>IF(AND(A910="",B910="",D910=""),"",IF(OR(A910="",B910="",C910="",D910=""),"Fill date, SKU, type and qty",IF(ISNA(MATCH(B910,ItemSku,0)),"SKU not on Items",IF(AND(D910&lt;0,C910&lt;&gt;"Adjust"),"Use a positive qty",""))))</f>
        <v/>
      </c>
    </row>
    <row r="911">
      <c r="A911" s="6" t="n"/>
      <c r="B911" s="22" t="n"/>
      <c r="C911" s="22" t="n"/>
      <c r="D911" s="29" t="n"/>
      <c r="E911" s="22" t="n"/>
      <c r="F911" s="22" t="n"/>
      <c r="G911" s="26">
        <f>IF(OR(A911="",B911="",D911=""),0,IF(OR(C911="Received",C911="Returned",C911="Adjust"),D911,IF(C911="Sold",-D911,0)))</f>
        <v/>
      </c>
      <c r="H911" s="16">
        <f>IF(AND(A911="",B911="",D911=""),"",IF(OR(A911="",B911="",C911="",D911=""),"Fill date, SKU, type and qty",IF(ISNA(MATCH(B911,ItemSku,0)),"SKU not on Items",IF(AND(D911&lt;0,C911&lt;&gt;"Adjust"),"Use a positive qty",""))))</f>
        <v/>
      </c>
    </row>
    <row r="912">
      <c r="A912" s="6" t="n"/>
      <c r="B912" s="22" t="n"/>
      <c r="C912" s="22" t="n"/>
      <c r="D912" s="29" t="n"/>
      <c r="E912" s="22" t="n"/>
      <c r="F912" s="22" t="n"/>
      <c r="G912" s="26">
        <f>IF(OR(A912="",B912="",D912=""),0,IF(OR(C912="Received",C912="Returned",C912="Adjust"),D912,IF(C912="Sold",-D912,0)))</f>
        <v/>
      </c>
      <c r="H912" s="16">
        <f>IF(AND(A912="",B912="",D912=""),"",IF(OR(A912="",B912="",C912="",D912=""),"Fill date, SKU, type and qty",IF(ISNA(MATCH(B912,ItemSku,0)),"SKU not on Items",IF(AND(D912&lt;0,C912&lt;&gt;"Adjust"),"Use a positive qty",""))))</f>
        <v/>
      </c>
    </row>
    <row r="913">
      <c r="A913" s="6" t="n"/>
      <c r="B913" s="22" t="n"/>
      <c r="C913" s="22" t="n"/>
      <c r="D913" s="29" t="n"/>
      <c r="E913" s="22" t="n"/>
      <c r="F913" s="22" t="n"/>
      <c r="G913" s="26">
        <f>IF(OR(A913="",B913="",D913=""),0,IF(OR(C913="Received",C913="Returned",C913="Adjust"),D913,IF(C913="Sold",-D913,0)))</f>
        <v/>
      </c>
      <c r="H913" s="16">
        <f>IF(AND(A913="",B913="",D913=""),"",IF(OR(A913="",B913="",C913="",D913=""),"Fill date, SKU, type and qty",IF(ISNA(MATCH(B913,ItemSku,0)),"SKU not on Items",IF(AND(D913&lt;0,C913&lt;&gt;"Adjust"),"Use a positive qty",""))))</f>
        <v/>
      </c>
    </row>
    <row r="914">
      <c r="A914" s="6" t="n"/>
      <c r="B914" s="22" t="n"/>
      <c r="C914" s="22" t="n"/>
      <c r="D914" s="29" t="n"/>
      <c r="E914" s="22" t="n"/>
      <c r="F914" s="22" t="n"/>
      <c r="G914" s="26">
        <f>IF(OR(A914="",B914="",D914=""),0,IF(OR(C914="Received",C914="Returned",C914="Adjust"),D914,IF(C914="Sold",-D914,0)))</f>
        <v/>
      </c>
      <c r="H914" s="16">
        <f>IF(AND(A914="",B914="",D914=""),"",IF(OR(A914="",B914="",C914="",D914=""),"Fill date, SKU, type and qty",IF(ISNA(MATCH(B914,ItemSku,0)),"SKU not on Items",IF(AND(D914&lt;0,C914&lt;&gt;"Adjust"),"Use a positive qty",""))))</f>
        <v/>
      </c>
    </row>
    <row r="915">
      <c r="A915" s="6" t="n"/>
      <c r="B915" s="22" t="n"/>
      <c r="C915" s="22" t="n"/>
      <c r="D915" s="29" t="n"/>
      <c r="E915" s="22" t="n"/>
      <c r="F915" s="22" t="n"/>
      <c r="G915" s="26">
        <f>IF(OR(A915="",B915="",D915=""),0,IF(OR(C915="Received",C915="Returned",C915="Adjust"),D915,IF(C915="Sold",-D915,0)))</f>
        <v/>
      </c>
      <c r="H915" s="16">
        <f>IF(AND(A915="",B915="",D915=""),"",IF(OR(A915="",B915="",C915="",D915=""),"Fill date, SKU, type and qty",IF(ISNA(MATCH(B915,ItemSku,0)),"SKU not on Items",IF(AND(D915&lt;0,C915&lt;&gt;"Adjust"),"Use a positive qty",""))))</f>
        <v/>
      </c>
    </row>
    <row r="916">
      <c r="A916" s="6" t="n"/>
      <c r="B916" s="22" t="n"/>
      <c r="C916" s="22" t="n"/>
      <c r="D916" s="29" t="n"/>
      <c r="E916" s="22" t="n"/>
      <c r="F916" s="22" t="n"/>
      <c r="G916" s="26">
        <f>IF(OR(A916="",B916="",D916=""),0,IF(OR(C916="Received",C916="Returned",C916="Adjust"),D916,IF(C916="Sold",-D916,0)))</f>
        <v/>
      </c>
      <c r="H916" s="16">
        <f>IF(AND(A916="",B916="",D916=""),"",IF(OR(A916="",B916="",C916="",D916=""),"Fill date, SKU, type and qty",IF(ISNA(MATCH(B916,ItemSku,0)),"SKU not on Items",IF(AND(D916&lt;0,C916&lt;&gt;"Adjust"),"Use a positive qty",""))))</f>
        <v/>
      </c>
    </row>
    <row r="917">
      <c r="A917" s="6" t="n"/>
      <c r="B917" s="22" t="n"/>
      <c r="C917" s="22" t="n"/>
      <c r="D917" s="29" t="n"/>
      <c r="E917" s="22" t="n"/>
      <c r="F917" s="22" t="n"/>
      <c r="G917" s="26">
        <f>IF(OR(A917="",B917="",D917=""),0,IF(OR(C917="Received",C917="Returned",C917="Adjust"),D917,IF(C917="Sold",-D917,0)))</f>
        <v/>
      </c>
      <c r="H917" s="16">
        <f>IF(AND(A917="",B917="",D917=""),"",IF(OR(A917="",B917="",C917="",D917=""),"Fill date, SKU, type and qty",IF(ISNA(MATCH(B917,ItemSku,0)),"SKU not on Items",IF(AND(D917&lt;0,C917&lt;&gt;"Adjust"),"Use a positive qty",""))))</f>
        <v/>
      </c>
    </row>
    <row r="918">
      <c r="A918" s="6" t="n"/>
      <c r="B918" s="22" t="n"/>
      <c r="C918" s="22" t="n"/>
      <c r="D918" s="29" t="n"/>
      <c r="E918" s="22" t="n"/>
      <c r="F918" s="22" t="n"/>
      <c r="G918" s="26">
        <f>IF(OR(A918="",B918="",D918=""),0,IF(OR(C918="Received",C918="Returned",C918="Adjust"),D918,IF(C918="Sold",-D918,0)))</f>
        <v/>
      </c>
      <c r="H918" s="16">
        <f>IF(AND(A918="",B918="",D918=""),"",IF(OR(A918="",B918="",C918="",D918=""),"Fill date, SKU, type and qty",IF(ISNA(MATCH(B918,ItemSku,0)),"SKU not on Items",IF(AND(D918&lt;0,C918&lt;&gt;"Adjust"),"Use a positive qty",""))))</f>
        <v/>
      </c>
    </row>
    <row r="919">
      <c r="A919" s="6" t="n"/>
      <c r="B919" s="22" t="n"/>
      <c r="C919" s="22" t="n"/>
      <c r="D919" s="29" t="n"/>
      <c r="E919" s="22" t="n"/>
      <c r="F919" s="22" t="n"/>
      <c r="G919" s="26">
        <f>IF(OR(A919="",B919="",D919=""),0,IF(OR(C919="Received",C919="Returned",C919="Adjust"),D919,IF(C919="Sold",-D919,0)))</f>
        <v/>
      </c>
      <c r="H919" s="16">
        <f>IF(AND(A919="",B919="",D919=""),"",IF(OR(A919="",B919="",C919="",D919=""),"Fill date, SKU, type and qty",IF(ISNA(MATCH(B919,ItemSku,0)),"SKU not on Items",IF(AND(D919&lt;0,C919&lt;&gt;"Adjust"),"Use a positive qty",""))))</f>
        <v/>
      </c>
    </row>
    <row r="920">
      <c r="A920" s="6" t="n"/>
      <c r="B920" s="22" t="n"/>
      <c r="C920" s="22" t="n"/>
      <c r="D920" s="29" t="n"/>
      <c r="E920" s="22" t="n"/>
      <c r="F920" s="22" t="n"/>
      <c r="G920" s="26">
        <f>IF(OR(A920="",B920="",D920=""),0,IF(OR(C920="Received",C920="Returned",C920="Adjust"),D920,IF(C920="Sold",-D920,0)))</f>
        <v/>
      </c>
      <c r="H920" s="16">
        <f>IF(AND(A920="",B920="",D920=""),"",IF(OR(A920="",B920="",C920="",D920=""),"Fill date, SKU, type and qty",IF(ISNA(MATCH(B920,ItemSku,0)),"SKU not on Items",IF(AND(D920&lt;0,C920&lt;&gt;"Adjust"),"Use a positive qty",""))))</f>
        <v/>
      </c>
    </row>
    <row r="921">
      <c r="A921" s="6" t="n"/>
      <c r="B921" s="22" t="n"/>
      <c r="C921" s="22" t="n"/>
      <c r="D921" s="29" t="n"/>
      <c r="E921" s="22" t="n"/>
      <c r="F921" s="22" t="n"/>
      <c r="G921" s="26">
        <f>IF(OR(A921="",B921="",D921=""),0,IF(OR(C921="Received",C921="Returned",C921="Adjust"),D921,IF(C921="Sold",-D921,0)))</f>
        <v/>
      </c>
      <c r="H921" s="16">
        <f>IF(AND(A921="",B921="",D921=""),"",IF(OR(A921="",B921="",C921="",D921=""),"Fill date, SKU, type and qty",IF(ISNA(MATCH(B921,ItemSku,0)),"SKU not on Items",IF(AND(D921&lt;0,C921&lt;&gt;"Adjust"),"Use a positive qty",""))))</f>
        <v/>
      </c>
    </row>
    <row r="922">
      <c r="A922" s="6" t="n"/>
      <c r="B922" s="22" t="n"/>
      <c r="C922" s="22" t="n"/>
      <c r="D922" s="29" t="n"/>
      <c r="E922" s="22" t="n"/>
      <c r="F922" s="22" t="n"/>
      <c r="G922" s="26">
        <f>IF(OR(A922="",B922="",D922=""),0,IF(OR(C922="Received",C922="Returned",C922="Adjust"),D922,IF(C922="Sold",-D922,0)))</f>
        <v/>
      </c>
      <c r="H922" s="16">
        <f>IF(AND(A922="",B922="",D922=""),"",IF(OR(A922="",B922="",C922="",D922=""),"Fill date, SKU, type and qty",IF(ISNA(MATCH(B922,ItemSku,0)),"SKU not on Items",IF(AND(D922&lt;0,C922&lt;&gt;"Adjust"),"Use a positive qty",""))))</f>
        <v/>
      </c>
    </row>
    <row r="923">
      <c r="A923" s="6" t="n"/>
      <c r="B923" s="22" t="n"/>
      <c r="C923" s="22" t="n"/>
      <c r="D923" s="29" t="n"/>
      <c r="E923" s="22" t="n"/>
      <c r="F923" s="22" t="n"/>
      <c r="G923" s="26">
        <f>IF(OR(A923="",B923="",D923=""),0,IF(OR(C923="Received",C923="Returned",C923="Adjust"),D923,IF(C923="Sold",-D923,0)))</f>
        <v/>
      </c>
      <c r="H923" s="16">
        <f>IF(AND(A923="",B923="",D923=""),"",IF(OR(A923="",B923="",C923="",D923=""),"Fill date, SKU, type and qty",IF(ISNA(MATCH(B923,ItemSku,0)),"SKU not on Items",IF(AND(D923&lt;0,C923&lt;&gt;"Adjust"),"Use a positive qty",""))))</f>
        <v/>
      </c>
    </row>
    <row r="924">
      <c r="A924" s="6" t="n"/>
      <c r="B924" s="22" t="n"/>
      <c r="C924" s="22" t="n"/>
      <c r="D924" s="29" t="n"/>
      <c r="E924" s="22" t="n"/>
      <c r="F924" s="22" t="n"/>
      <c r="G924" s="26">
        <f>IF(OR(A924="",B924="",D924=""),0,IF(OR(C924="Received",C924="Returned",C924="Adjust"),D924,IF(C924="Sold",-D924,0)))</f>
        <v/>
      </c>
      <c r="H924" s="16">
        <f>IF(AND(A924="",B924="",D924=""),"",IF(OR(A924="",B924="",C924="",D924=""),"Fill date, SKU, type and qty",IF(ISNA(MATCH(B924,ItemSku,0)),"SKU not on Items",IF(AND(D924&lt;0,C924&lt;&gt;"Adjust"),"Use a positive qty",""))))</f>
        <v/>
      </c>
    </row>
    <row r="925">
      <c r="A925" s="6" t="n"/>
      <c r="B925" s="22" t="n"/>
      <c r="C925" s="22" t="n"/>
      <c r="D925" s="29" t="n"/>
      <c r="E925" s="22" t="n"/>
      <c r="F925" s="22" t="n"/>
      <c r="G925" s="26">
        <f>IF(OR(A925="",B925="",D925=""),0,IF(OR(C925="Received",C925="Returned",C925="Adjust"),D925,IF(C925="Sold",-D925,0)))</f>
        <v/>
      </c>
      <c r="H925" s="16">
        <f>IF(AND(A925="",B925="",D925=""),"",IF(OR(A925="",B925="",C925="",D925=""),"Fill date, SKU, type and qty",IF(ISNA(MATCH(B925,ItemSku,0)),"SKU not on Items",IF(AND(D925&lt;0,C925&lt;&gt;"Adjust"),"Use a positive qty",""))))</f>
        <v/>
      </c>
    </row>
    <row r="926">
      <c r="A926" s="6" t="n"/>
      <c r="B926" s="22" t="n"/>
      <c r="C926" s="22" t="n"/>
      <c r="D926" s="29" t="n"/>
      <c r="E926" s="22" t="n"/>
      <c r="F926" s="22" t="n"/>
      <c r="G926" s="26">
        <f>IF(OR(A926="",B926="",D926=""),0,IF(OR(C926="Received",C926="Returned",C926="Adjust"),D926,IF(C926="Sold",-D926,0)))</f>
        <v/>
      </c>
      <c r="H926" s="16">
        <f>IF(AND(A926="",B926="",D926=""),"",IF(OR(A926="",B926="",C926="",D926=""),"Fill date, SKU, type and qty",IF(ISNA(MATCH(B926,ItemSku,0)),"SKU not on Items",IF(AND(D926&lt;0,C926&lt;&gt;"Adjust"),"Use a positive qty",""))))</f>
        <v/>
      </c>
    </row>
    <row r="927">
      <c r="A927" s="6" t="n"/>
      <c r="B927" s="22" t="n"/>
      <c r="C927" s="22" t="n"/>
      <c r="D927" s="29" t="n"/>
      <c r="E927" s="22" t="n"/>
      <c r="F927" s="22" t="n"/>
      <c r="G927" s="26">
        <f>IF(OR(A927="",B927="",D927=""),0,IF(OR(C927="Received",C927="Returned",C927="Adjust"),D927,IF(C927="Sold",-D927,0)))</f>
        <v/>
      </c>
      <c r="H927" s="16">
        <f>IF(AND(A927="",B927="",D927=""),"",IF(OR(A927="",B927="",C927="",D927=""),"Fill date, SKU, type and qty",IF(ISNA(MATCH(B927,ItemSku,0)),"SKU not on Items",IF(AND(D927&lt;0,C927&lt;&gt;"Adjust"),"Use a positive qty",""))))</f>
        <v/>
      </c>
    </row>
    <row r="928">
      <c r="A928" s="6" t="n"/>
      <c r="B928" s="22" t="n"/>
      <c r="C928" s="22" t="n"/>
      <c r="D928" s="29" t="n"/>
      <c r="E928" s="22" t="n"/>
      <c r="F928" s="22" t="n"/>
      <c r="G928" s="26">
        <f>IF(OR(A928="",B928="",D928=""),0,IF(OR(C928="Received",C928="Returned",C928="Adjust"),D928,IF(C928="Sold",-D928,0)))</f>
        <v/>
      </c>
      <c r="H928" s="16">
        <f>IF(AND(A928="",B928="",D928=""),"",IF(OR(A928="",B928="",C928="",D928=""),"Fill date, SKU, type and qty",IF(ISNA(MATCH(B928,ItemSku,0)),"SKU not on Items",IF(AND(D928&lt;0,C928&lt;&gt;"Adjust"),"Use a positive qty",""))))</f>
        <v/>
      </c>
    </row>
    <row r="929">
      <c r="A929" s="6" t="n"/>
      <c r="B929" s="22" t="n"/>
      <c r="C929" s="22" t="n"/>
      <c r="D929" s="29" t="n"/>
      <c r="E929" s="22" t="n"/>
      <c r="F929" s="22" t="n"/>
      <c r="G929" s="26">
        <f>IF(OR(A929="",B929="",D929=""),0,IF(OR(C929="Received",C929="Returned",C929="Adjust"),D929,IF(C929="Sold",-D929,0)))</f>
        <v/>
      </c>
      <c r="H929" s="16">
        <f>IF(AND(A929="",B929="",D929=""),"",IF(OR(A929="",B929="",C929="",D929=""),"Fill date, SKU, type and qty",IF(ISNA(MATCH(B929,ItemSku,0)),"SKU not on Items",IF(AND(D929&lt;0,C929&lt;&gt;"Adjust"),"Use a positive qty",""))))</f>
        <v/>
      </c>
    </row>
    <row r="930">
      <c r="A930" s="6" t="n"/>
      <c r="B930" s="22" t="n"/>
      <c r="C930" s="22" t="n"/>
      <c r="D930" s="29" t="n"/>
      <c r="E930" s="22" t="n"/>
      <c r="F930" s="22" t="n"/>
      <c r="G930" s="26">
        <f>IF(OR(A930="",B930="",D930=""),0,IF(OR(C930="Received",C930="Returned",C930="Adjust"),D930,IF(C930="Sold",-D930,0)))</f>
        <v/>
      </c>
      <c r="H930" s="16">
        <f>IF(AND(A930="",B930="",D930=""),"",IF(OR(A930="",B930="",C930="",D930=""),"Fill date, SKU, type and qty",IF(ISNA(MATCH(B930,ItemSku,0)),"SKU not on Items",IF(AND(D930&lt;0,C930&lt;&gt;"Adjust"),"Use a positive qty",""))))</f>
        <v/>
      </c>
    </row>
    <row r="931">
      <c r="A931" s="6" t="n"/>
      <c r="B931" s="22" t="n"/>
      <c r="C931" s="22" t="n"/>
      <c r="D931" s="29" t="n"/>
      <c r="E931" s="22" t="n"/>
      <c r="F931" s="22" t="n"/>
      <c r="G931" s="26">
        <f>IF(OR(A931="",B931="",D931=""),0,IF(OR(C931="Received",C931="Returned",C931="Adjust"),D931,IF(C931="Sold",-D931,0)))</f>
        <v/>
      </c>
      <c r="H931" s="16">
        <f>IF(AND(A931="",B931="",D931=""),"",IF(OR(A931="",B931="",C931="",D931=""),"Fill date, SKU, type and qty",IF(ISNA(MATCH(B931,ItemSku,0)),"SKU not on Items",IF(AND(D931&lt;0,C931&lt;&gt;"Adjust"),"Use a positive qty",""))))</f>
        <v/>
      </c>
    </row>
    <row r="932">
      <c r="A932" s="6" t="n"/>
      <c r="B932" s="22" t="n"/>
      <c r="C932" s="22" t="n"/>
      <c r="D932" s="29" t="n"/>
      <c r="E932" s="22" t="n"/>
      <c r="F932" s="22" t="n"/>
      <c r="G932" s="26">
        <f>IF(OR(A932="",B932="",D932=""),0,IF(OR(C932="Received",C932="Returned",C932="Adjust"),D932,IF(C932="Sold",-D932,0)))</f>
        <v/>
      </c>
      <c r="H932" s="16">
        <f>IF(AND(A932="",B932="",D932=""),"",IF(OR(A932="",B932="",C932="",D932=""),"Fill date, SKU, type and qty",IF(ISNA(MATCH(B932,ItemSku,0)),"SKU not on Items",IF(AND(D932&lt;0,C932&lt;&gt;"Adjust"),"Use a positive qty",""))))</f>
        <v/>
      </c>
    </row>
    <row r="933">
      <c r="A933" s="6" t="n"/>
      <c r="B933" s="22" t="n"/>
      <c r="C933" s="22" t="n"/>
      <c r="D933" s="29" t="n"/>
      <c r="E933" s="22" t="n"/>
      <c r="F933" s="22" t="n"/>
      <c r="G933" s="26">
        <f>IF(OR(A933="",B933="",D933=""),0,IF(OR(C933="Received",C933="Returned",C933="Adjust"),D933,IF(C933="Sold",-D933,0)))</f>
        <v/>
      </c>
      <c r="H933" s="16">
        <f>IF(AND(A933="",B933="",D933=""),"",IF(OR(A933="",B933="",C933="",D933=""),"Fill date, SKU, type and qty",IF(ISNA(MATCH(B933,ItemSku,0)),"SKU not on Items",IF(AND(D933&lt;0,C933&lt;&gt;"Adjust"),"Use a positive qty",""))))</f>
        <v/>
      </c>
    </row>
    <row r="934">
      <c r="A934" s="6" t="n"/>
      <c r="B934" s="22" t="n"/>
      <c r="C934" s="22" t="n"/>
      <c r="D934" s="29" t="n"/>
      <c r="E934" s="22" t="n"/>
      <c r="F934" s="22" t="n"/>
      <c r="G934" s="26">
        <f>IF(OR(A934="",B934="",D934=""),0,IF(OR(C934="Received",C934="Returned",C934="Adjust"),D934,IF(C934="Sold",-D934,0)))</f>
        <v/>
      </c>
      <c r="H934" s="16">
        <f>IF(AND(A934="",B934="",D934=""),"",IF(OR(A934="",B934="",C934="",D934=""),"Fill date, SKU, type and qty",IF(ISNA(MATCH(B934,ItemSku,0)),"SKU not on Items",IF(AND(D934&lt;0,C934&lt;&gt;"Adjust"),"Use a positive qty",""))))</f>
        <v/>
      </c>
    </row>
    <row r="935">
      <c r="A935" s="6" t="n"/>
      <c r="B935" s="22" t="n"/>
      <c r="C935" s="22" t="n"/>
      <c r="D935" s="29" t="n"/>
      <c r="E935" s="22" t="n"/>
      <c r="F935" s="22" t="n"/>
      <c r="G935" s="26">
        <f>IF(OR(A935="",B935="",D935=""),0,IF(OR(C935="Received",C935="Returned",C935="Adjust"),D935,IF(C935="Sold",-D935,0)))</f>
        <v/>
      </c>
      <c r="H935" s="16">
        <f>IF(AND(A935="",B935="",D935=""),"",IF(OR(A935="",B935="",C935="",D935=""),"Fill date, SKU, type and qty",IF(ISNA(MATCH(B935,ItemSku,0)),"SKU not on Items",IF(AND(D935&lt;0,C935&lt;&gt;"Adjust"),"Use a positive qty",""))))</f>
        <v/>
      </c>
    </row>
    <row r="936">
      <c r="A936" s="6" t="n"/>
      <c r="B936" s="22" t="n"/>
      <c r="C936" s="22" t="n"/>
      <c r="D936" s="29" t="n"/>
      <c r="E936" s="22" t="n"/>
      <c r="F936" s="22" t="n"/>
      <c r="G936" s="26">
        <f>IF(OR(A936="",B936="",D936=""),0,IF(OR(C936="Received",C936="Returned",C936="Adjust"),D936,IF(C936="Sold",-D936,0)))</f>
        <v/>
      </c>
      <c r="H936" s="16">
        <f>IF(AND(A936="",B936="",D936=""),"",IF(OR(A936="",B936="",C936="",D936=""),"Fill date, SKU, type and qty",IF(ISNA(MATCH(B936,ItemSku,0)),"SKU not on Items",IF(AND(D936&lt;0,C936&lt;&gt;"Adjust"),"Use a positive qty",""))))</f>
        <v/>
      </c>
    </row>
    <row r="937">
      <c r="A937" s="6" t="n"/>
      <c r="B937" s="22" t="n"/>
      <c r="C937" s="22" t="n"/>
      <c r="D937" s="29" t="n"/>
      <c r="E937" s="22" t="n"/>
      <c r="F937" s="22" t="n"/>
      <c r="G937" s="26">
        <f>IF(OR(A937="",B937="",D937=""),0,IF(OR(C937="Received",C937="Returned",C937="Adjust"),D937,IF(C937="Sold",-D937,0)))</f>
        <v/>
      </c>
      <c r="H937" s="16">
        <f>IF(AND(A937="",B937="",D937=""),"",IF(OR(A937="",B937="",C937="",D937=""),"Fill date, SKU, type and qty",IF(ISNA(MATCH(B937,ItemSku,0)),"SKU not on Items",IF(AND(D937&lt;0,C937&lt;&gt;"Adjust"),"Use a positive qty",""))))</f>
        <v/>
      </c>
    </row>
    <row r="938">
      <c r="A938" s="6" t="n"/>
      <c r="B938" s="22" t="n"/>
      <c r="C938" s="22" t="n"/>
      <c r="D938" s="29" t="n"/>
      <c r="E938" s="22" t="n"/>
      <c r="F938" s="22" t="n"/>
      <c r="G938" s="26">
        <f>IF(OR(A938="",B938="",D938=""),0,IF(OR(C938="Received",C938="Returned",C938="Adjust"),D938,IF(C938="Sold",-D938,0)))</f>
        <v/>
      </c>
      <c r="H938" s="16">
        <f>IF(AND(A938="",B938="",D938=""),"",IF(OR(A938="",B938="",C938="",D938=""),"Fill date, SKU, type and qty",IF(ISNA(MATCH(B938,ItemSku,0)),"SKU not on Items",IF(AND(D938&lt;0,C938&lt;&gt;"Adjust"),"Use a positive qty",""))))</f>
        <v/>
      </c>
    </row>
    <row r="939">
      <c r="A939" s="6" t="n"/>
      <c r="B939" s="22" t="n"/>
      <c r="C939" s="22" t="n"/>
      <c r="D939" s="29" t="n"/>
      <c r="E939" s="22" t="n"/>
      <c r="F939" s="22" t="n"/>
      <c r="G939" s="26">
        <f>IF(OR(A939="",B939="",D939=""),0,IF(OR(C939="Received",C939="Returned",C939="Adjust"),D939,IF(C939="Sold",-D939,0)))</f>
        <v/>
      </c>
      <c r="H939" s="16">
        <f>IF(AND(A939="",B939="",D939=""),"",IF(OR(A939="",B939="",C939="",D939=""),"Fill date, SKU, type and qty",IF(ISNA(MATCH(B939,ItemSku,0)),"SKU not on Items",IF(AND(D939&lt;0,C939&lt;&gt;"Adjust"),"Use a positive qty",""))))</f>
        <v/>
      </c>
    </row>
    <row r="940">
      <c r="A940" s="6" t="n"/>
      <c r="B940" s="22" t="n"/>
      <c r="C940" s="22" t="n"/>
      <c r="D940" s="29" t="n"/>
      <c r="E940" s="22" t="n"/>
      <c r="F940" s="22" t="n"/>
      <c r="G940" s="26">
        <f>IF(OR(A940="",B940="",D940=""),0,IF(OR(C940="Received",C940="Returned",C940="Adjust"),D940,IF(C940="Sold",-D940,0)))</f>
        <v/>
      </c>
      <c r="H940" s="16">
        <f>IF(AND(A940="",B940="",D940=""),"",IF(OR(A940="",B940="",C940="",D940=""),"Fill date, SKU, type and qty",IF(ISNA(MATCH(B940,ItemSku,0)),"SKU not on Items",IF(AND(D940&lt;0,C940&lt;&gt;"Adjust"),"Use a positive qty",""))))</f>
        <v/>
      </c>
    </row>
    <row r="941">
      <c r="A941" s="6" t="n"/>
      <c r="B941" s="22" t="n"/>
      <c r="C941" s="22" t="n"/>
      <c r="D941" s="29" t="n"/>
      <c r="E941" s="22" t="n"/>
      <c r="F941" s="22" t="n"/>
      <c r="G941" s="26">
        <f>IF(OR(A941="",B941="",D941=""),0,IF(OR(C941="Received",C941="Returned",C941="Adjust"),D941,IF(C941="Sold",-D941,0)))</f>
        <v/>
      </c>
      <c r="H941" s="16">
        <f>IF(AND(A941="",B941="",D941=""),"",IF(OR(A941="",B941="",C941="",D941=""),"Fill date, SKU, type and qty",IF(ISNA(MATCH(B941,ItemSku,0)),"SKU not on Items",IF(AND(D941&lt;0,C941&lt;&gt;"Adjust"),"Use a positive qty",""))))</f>
        <v/>
      </c>
    </row>
    <row r="942">
      <c r="A942" s="6" t="n"/>
      <c r="B942" s="22" t="n"/>
      <c r="C942" s="22" t="n"/>
      <c r="D942" s="29" t="n"/>
      <c r="E942" s="22" t="n"/>
      <c r="F942" s="22" t="n"/>
      <c r="G942" s="26">
        <f>IF(OR(A942="",B942="",D942=""),0,IF(OR(C942="Received",C942="Returned",C942="Adjust"),D942,IF(C942="Sold",-D942,0)))</f>
        <v/>
      </c>
      <c r="H942" s="16">
        <f>IF(AND(A942="",B942="",D942=""),"",IF(OR(A942="",B942="",C942="",D942=""),"Fill date, SKU, type and qty",IF(ISNA(MATCH(B942,ItemSku,0)),"SKU not on Items",IF(AND(D942&lt;0,C942&lt;&gt;"Adjust"),"Use a positive qty",""))))</f>
        <v/>
      </c>
    </row>
    <row r="943">
      <c r="A943" s="6" t="n"/>
      <c r="B943" s="22" t="n"/>
      <c r="C943" s="22" t="n"/>
      <c r="D943" s="29" t="n"/>
      <c r="E943" s="22" t="n"/>
      <c r="F943" s="22" t="n"/>
      <c r="G943" s="26">
        <f>IF(OR(A943="",B943="",D943=""),0,IF(OR(C943="Received",C943="Returned",C943="Adjust"),D943,IF(C943="Sold",-D943,0)))</f>
        <v/>
      </c>
      <c r="H943" s="16">
        <f>IF(AND(A943="",B943="",D943=""),"",IF(OR(A943="",B943="",C943="",D943=""),"Fill date, SKU, type and qty",IF(ISNA(MATCH(B943,ItemSku,0)),"SKU not on Items",IF(AND(D943&lt;0,C943&lt;&gt;"Adjust"),"Use a positive qty",""))))</f>
        <v/>
      </c>
    </row>
    <row r="944">
      <c r="A944" s="6" t="n"/>
      <c r="B944" s="22" t="n"/>
      <c r="C944" s="22" t="n"/>
      <c r="D944" s="29" t="n"/>
      <c r="E944" s="22" t="n"/>
      <c r="F944" s="22" t="n"/>
      <c r="G944" s="26">
        <f>IF(OR(A944="",B944="",D944=""),0,IF(OR(C944="Received",C944="Returned",C944="Adjust"),D944,IF(C944="Sold",-D944,0)))</f>
        <v/>
      </c>
      <c r="H944" s="16">
        <f>IF(AND(A944="",B944="",D944=""),"",IF(OR(A944="",B944="",C944="",D944=""),"Fill date, SKU, type and qty",IF(ISNA(MATCH(B944,ItemSku,0)),"SKU not on Items",IF(AND(D944&lt;0,C944&lt;&gt;"Adjust"),"Use a positive qty",""))))</f>
        <v/>
      </c>
    </row>
    <row r="945">
      <c r="A945" s="6" t="n"/>
      <c r="B945" s="22" t="n"/>
      <c r="C945" s="22" t="n"/>
      <c r="D945" s="29" t="n"/>
      <c r="E945" s="22" t="n"/>
      <c r="F945" s="22" t="n"/>
      <c r="G945" s="26">
        <f>IF(OR(A945="",B945="",D945=""),0,IF(OR(C945="Received",C945="Returned",C945="Adjust"),D945,IF(C945="Sold",-D945,0)))</f>
        <v/>
      </c>
      <c r="H945" s="16">
        <f>IF(AND(A945="",B945="",D945=""),"",IF(OR(A945="",B945="",C945="",D945=""),"Fill date, SKU, type and qty",IF(ISNA(MATCH(B945,ItemSku,0)),"SKU not on Items",IF(AND(D945&lt;0,C945&lt;&gt;"Adjust"),"Use a positive qty",""))))</f>
        <v/>
      </c>
    </row>
    <row r="946">
      <c r="A946" s="6" t="n"/>
      <c r="B946" s="22" t="n"/>
      <c r="C946" s="22" t="n"/>
      <c r="D946" s="29" t="n"/>
      <c r="E946" s="22" t="n"/>
      <c r="F946" s="22" t="n"/>
      <c r="G946" s="26">
        <f>IF(OR(A946="",B946="",D946=""),0,IF(OR(C946="Received",C946="Returned",C946="Adjust"),D946,IF(C946="Sold",-D946,0)))</f>
        <v/>
      </c>
      <c r="H946" s="16">
        <f>IF(AND(A946="",B946="",D946=""),"",IF(OR(A946="",B946="",C946="",D946=""),"Fill date, SKU, type and qty",IF(ISNA(MATCH(B946,ItemSku,0)),"SKU not on Items",IF(AND(D946&lt;0,C946&lt;&gt;"Adjust"),"Use a positive qty",""))))</f>
        <v/>
      </c>
    </row>
    <row r="947">
      <c r="A947" s="6" t="n"/>
      <c r="B947" s="22" t="n"/>
      <c r="C947" s="22" t="n"/>
      <c r="D947" s="29" t="n"/>
      <c r="E947" s="22" t="n"/>
      <c r="F947" s="22" t="n"/>
      <c r="G947" s="26">
        <f>IF(OR(A947="",B947="",D947=""),0,IF(OR(C947="Received",C947="Returned",C947="Adjust"),D947,IF(C947="Sold",-D947,0)))</f>
        <v/>
      </c>
      <c r="H947" s="16">
        <f>IF(AND(A947="",B947="",D947=""),"",IF(OR(A947="",B947="",C947="",D947=""),"Fill date, SKU, type and qty",IF(ISNA(MATCH(B947,ItemSku,0)),"SKU not on Items",IF(AND(D947&lt;0,C947&lt;&gt;"Adjust"),"Use a positive qty",""))))</f>
        <v/>
      </c>
    </row>
    <row r="948">
      <c r="A948" s="6" t="n"/>
      <c r="B948" s="22" t="n"/>
      <c r="C948" s="22" t="n"/>
      <c r="D948" s="29" t="n"/>
      <c r="E948" s="22" t="n"/>
      <c r="F948" s="22" t="n"/>
      <c r="G948" s="26">
        <f>IF(OR(A948="",B948="",D948=""),0,IF(OR(C948="Received",C948="Returned",C948="Adjust"),D948,IF(C948="Sold",-D948,0)))</f>
        <v/>
      </c>
      <c r="H948" s="16">
        <f>IF(AND(A948="",B948="",D948=""),"",IF(OR(A948="",B948="",C948="",D948=""),"Fill date, SKU, type and qty",IF(ISNA(MATCH(B948,ItemSku,0)),"SKU not on Items",IF(AND(D948&lt;0,C948&lt;&gt;"Adjust"),"Use a positive qty",""))))</f>
        <v/>
      </c>
    </row>
    <row r="949">
      <c r="A949" s="6" t="n"/>
      <c r="B949" s="22" t="n"/>
      <c r="C949" s="22" t="n"/>
      <c r="D949" s="29" t="n"/>
      <c r="E949" s="22" t="n"/>
      <c r="F949" s="22" t="n"/>
      <c r="G949" s="26">
        <f>IF(OR(A949="",B949="",D949=""),0,IF(OR(C949="Received",C949="Returned",C949="Adjust"),D949,IF(C949="Sold",-D949,0)))</f>
        <v/>
      </c>
      <c r="H949" s="16">
        <f>IF(AND(A949="",B949="",D949=""),"",IF(OR(A949="",B949="",C949="",D949=""),"Fill date, SKU, type and qty",IF(ISNA(MATCH(B949,ItemSku,0)),"SKU not on Items",IF(AND(D949&lt;0,C949&lt;&gt;"Adjust"),"Use a positive qty",""))))</f>
        <v/>
      </c>
    </row>
    <row r="950">
      <c r="A950" s="6" t="n"/>
      <c r="B950" s="22" t="n"/>
      <c r="C950" s="22" t="n"/>
      <c r="D950" s="29" t="n"/>
      <c r="E950" s="22" t="n"/>
      <c r="F950" s="22" t="n"/>
      <c r="G950" s="26">
        <f>IF(OR(A950="",B950="",D950=""),0,IF(OR(C950="Received",C950="Returned",C950="Adjust"),D950,IF(C950="Sold",-D950,0)))</f>
        <v/>
      </c>
      <c r="H950" s="16">
        <f>IF(AND(A950="",B950="",D950=""),"",IF(OR(A950="",B950="",C950="",D950=""),"Fill date, SKU, type and qty",IF(ISNA(MATCH(B950,ItemSku,0)),"SKU not on Items",IF(AND(D950&lt;0,C950&lt;&gt;"Adjust"),"Use a positive qty",""))))</f>
        <v/>
      </c>
    </row>
    <row r="951">
      <c r="A951" s="6" t="n"/>
      <c r="B951" s="22" t="n"/>
      <c r="C951" s="22" t="n"/>
      <c r="D951" s="29" t="n"/>
      <c r="E951" s="22" t="n"/>
      <c r="F951" s="22" t="n"/>
      <c r="G951" s="26">
        <f>IF(OR(A951="",B951="",D951=""),0,IF(OR(C951="Received",C951="Returned",C951="Adjust"),D951,IF(C951="Sold",-D951,0)))</f>
        <v/>
      </c>
      <c r="H951" s="16">
        <f>IF(AND(A951="",B951="",D951=""),"",IF(OR(A951="",B951="",C951="",D951=""),"Fill date, SKU, type and qty",IF(ISNA(MATCH(B951,ItemSku,0)),"SKU not on Items",IF(AND(D951&lt;0,C951&lt;&gt;"Adjust"),"Use a positive qty",""))))</f>
        <v/>
      </c>
    </row>
    <row r="952">
      <c r="A952" s="6" t="n"/>
      <c r="B952" s="22" t="n"/>
      <c r="C952" s="22" t="n"/>
      <c r="D952" s="29" t="n"/>
      <c r="E952" s="22" t="n"/>
      <c r="F952" s="22" t="n"/>
      <c r="G952" s="26">
        <f>IF(OR(A952="",B952="",D952=""),0,IF(OR(C952="Received",C952="Returned",C952="Adjust"),D952,IF(C952="Sold",-D952,0)))</f>
        <v/>
      </c>
      <c r="H952" s="16">
        <f>IF(AND(A952="",B952="",D952=""),"",IF(OR(A952="",B952="",C952="",D952=""),"Fill date, SKU, type and qty",IF(ISNA(MATCH(B952,ItemSku,0)),"SKU not on Items",IF(AND(D952&lt;0,C952&lt;&gt;"Adjust"),"Use a positive qty",""))))</f>
        <v/>
      </c>
    </row>
    <row r="953">
      <c r="A953" s="6" t="n"/>
      <c r="B953" s="22" t="n"/>
      <c r="C953" s="22" t="n"/>
      <c r="D953" s="29" t="n"/>
      <c r="E953" s="22" t="n"/>
      <c r="F953" s="22" t="n"/>
      <c r="G953" s="26">
        <f>IF(OR(A953="",B953="",D953=""),0,IF(OR(C953="Received",C953="Returned",C953="Adjust"),D953,IF(C953="Sold",-D953,0)))</f>
        <v/>
      </c>
      <c r="H953" s="16">
        <f>IF(AND(A953="",B953="",D953=""),"",IF(OR(A953="",B953="",C953="",D953=""),"Fill date, SKU, type and qty",IF(ISNA(MATCH(B953,ItemSku,0)),"SKU not on Items",IF(AND(D953&lt;0,C953&lt;&gt;"Adjust"),"Use a positive qty",""))))</f>
        <v/>
      </c>
    </row>
    <row r="954">
      <c r="A954" s="6" t="n"/>
      <c r="B954" s="22" t="n"/>
      <c r="C954" s="22" t="n"/>
      <c r="D954" s="29" t="n"/>
      <c r="E954" s="22" t="n"/>
      <c r="F954" s="22" t="n"/>
      <c r="G954" s="26">
        <f>IF(OR(A954="",B954="",D954=""),0,IF(OR(C954="Received",C954="Returned",C954="Adjust"),D954,IF(C954="Sold",-D954,0)))</f>
        <v/>
      </c>
      <c r="H954" s="16">
        <f>IF(AND(A954="",B954="",D954=""),"",IF(OR(A954="",B954="",C954="",D954=""),"Fill date, SKU, type and qty",IF(ISNA(MATCH(B954,ItemSku,0)),"SKU not on Items",IF(AND(D954&lt;0,C954&lt;&gt;"Adjust"),"Use a positive qty",""))))</f>
        <v/>
      </c>
    </row>
    <row r="955">
      <c r="A955" s="6" t="n"/>
      <c r="B955" s="22" t="n"/>
      <c r="C955" s="22" t="n"/>
      <c r="D955" s="29" t="n"/>
      <c r="E955" s="22" t="n"/>
      <c r="F955" s="22" t="n"/>
      <c r="G955" s="26">
        <f>IF(OR(A955="",B955="",D955=""),0,IF(OR(C955="Received",C955="Returned",C955="Adjust"),D955,IF(C955="Sold",-D955,0)))</f>
        <v/>
      </c>
      <c r="H955" s="16">
        <f>IF(AND(A955="",B955="",D955=""),"",IF(OR(A955="",B955="",C955="",D955=""),"Fill date, SKU, type and qty",IF(ISNA(MATCH(B955,ItemSku,0)),"SKU not on Items",IF(AND(D955&lt;0,C955&lt;&gt;"Adjust"),"Use a positive qty",""))))</f>
        <v/>
      </c>
    </row>
    <row r="956">
      <c r="A956" s="6" t="n"/>
      <c r="B956" s="22" t="n"/>
      <c r="C956" s="22" t="n"/>
      <c r="D956" s="29" t="n"/>
      <c r="E956" s="22" t="n"/>
      <c r="F956" s="22" t="n"/>
      <c r="G956" s="26">
        <f>IF(OR(A956="",B956="",D956=""),0,IF(OR(C956="Received",C956="Returned",C956="Adjust"),D956,IF(C956="Sold",-D956,0)))</f>
        <v/>
      </c>
      <c r="H956" s="16">
        <f>IF(AND(A956="",B956="",D956=""),"",IF(OR(A956="",B956="",C956="",D956=""),"Fill date, SKU, type and qty",IF(ISNA(MATCH(B956,ItemSku,0)),"SKU not on Items",IF(AND(D956&lt;0,C956&lt;&gt;"Adjust"),"Use a positive qty",""))))</f>
        <v/>
      </c>
    </row>
    <row r="957">
      <c r="A957" s="6" t="n"/>
      <c r="B957" s="22" t="n"/>
      <c r="C957" s="22" t="n"/>
      <c r="D957" s="29" t="n"/>
      <c r="E957" s="22" t="n"/>
      <c r="F957" s="22" t="n"/>
      <c r="G957" s="26">
        <f>IF(OR(A957="",B957="",D957=""),0,IF(OR(C957="Received",C957="Returned",C957="Adjust"),D957,IF(C957="Sold",-D957,0)))</f>
        <v/>
      </c>
      <c r="H957" s="16">
        <f>IF(AND(A957="",B957="",D957=""),"",IF(OR(A957="",B957="",C957="",D957=""),"Fill date, SKU, type and qty",IF(ISNA(MATCH(B957,ItemSku,0)),"SKU not on Items",IF(AND(D957&lt;0,C957&lt;&gt;"Adjust"),"Use a positive qty",""))))</f>
        <v/>
      </c>
    </row>
    <row r="958">
      <c r="A958" s="6" t="n"/>
      <c r="B958" s="22" t="n"/>
      <c r="C958" s="22" t="n"/>
      <c r="D958" s="29" t="n"/>
      <c r="E958" s="22" t="n"/>
      <c r="F958" s="22" t="n"/>
      <c r="G958" s="26">
        <f>IF(OR(A958="",B958="",D958=""),0,IF(OR(C958="Received",C958="Returned",C958="Adjust"),D958,IF(C958="Sold",-D958,0)))</f>
        <v/>
      </c>
      <c r="H958" s="16">
        <f>IF(AND(A958="",B958="",D958=""),"",IF(OR(A958="",B958="",C958="",D958=""),"Fill date, SKU, type and qty",IF(ISNA(MATCH(B958,ItemSku,0)),"SKU not on Items",IF(AND(D958&lt;0,C958&lt;&gt;"Adjust"),"Use a positive qty",""))))</f>
        <v/>
      </c>
    </row>
    <row r="959">
      <c r="A959" s="6" t="n"/>
      <c r="B959" s="22" t="n"/>
      <c r="C959" s="22" t="n"/>
      <c r="D959" s="29" t="n"/>
      <c r="E959" s="22" t="n"/>
      <c r="F959" s="22" t="n"/>
      <c r="G959" s="26">
        <f>IF(OR(A959="",B959="",D959=""),0,IF(OR(C959="Received",C959="Returned",C959="Adjust"),D959,IF(C959="Sold",-D959,0)))</f>
        <v/>
      </c>
      <c r="H959" s="16">
        <f>IF(AND(A959="",B959="",D959=""),"",IF(OR(A959="",B959="",C959="",D959=""),"Fill date, SKU, type and qty",IF(ISNA(MATCH(B959,ItemSku,0)),"SKU not on Items",IF(AND(D959&lt;0,C959&lt;&gt;"Adjust"),"Use a positive qty",""))))</f>
        <v/>
      </c>
    </row>
    <row r="960">
      <c r="A960" s="6" t="n"/>
      <c r="B960" s="22" t="n"/>
      <c r="C960" s="22" t="n"/>
      <c r="D960" s="29" t="n"/>
      <c r="E960" s="22" t="n"/>
      <c r="F960" s="22" t="n"/>
      <c r="G960" s="26">
        <f>IF(OR(A960="",B960="",D960=""),0,IF(OR(C960="Received",C960="Returned",C960="Adjust"),D960,IF(C960="Sold",-D960,0)))</f>
        <v/>
      </c>
      <c r="H960" s="16">
        <f>IF(AND(A960="",B960="",D960=""),"",IF(OR(A960="",B960="",C960="",D960=""),"Fill date, SKU, type and qty",IF(ISNA(MATCH(B960,ItemSku,0)),"SKU not on Items",IF(AND(D960&lt;0,C960&lt;&gt;"Adjust"),"Use a positive qty",""))))</f>
        <v/>
      </c>
    </row>
    <row r="961">
      <c r="A961" s="6" t="n"/>
      <c r="B961" s="22" t="n"/>
      <c r="C961" s="22" t="n"/>
      <c r="D961" s="29" t="n"/>
      <c r="E961" s="22" t="n"/>
      <c r="F961" s="22" t="n"/>
      <c r="G961" s="26">
        <f>IF(OR(A961="",B961="",D961=""),0,IF(OR(C961="Received",C961="Returned",C961="Adjust"),D961,IF(C961="Sold",-D961,0)))</f>
        <v/>
      </c>
      <c r="H961" s="16">
        <f>IF(AND(A961="",B961="",D961=""),"",IF(OR(A961="",B961="",C961="",D961=""),"Fill date, SKU, type and qty",IF(ISNA(MATCH(B961,ItemSku,0)),"SKU not on Items",IF(AND(D961&lt;0,C961&lt;&gt;"Adjust"),"Use a positive qty",""))))</f>
        <v/>
      </c>
    </row>
    <row r="962">
      <c r="A962" s="6" t="n"/>
      <c r="B962" s="22" t="n"/>
      <c r="C962" s="22" t="n"/>
      <c r="D962" s="29" t="n"/>
      <c r="E962" s="22" t="n"/>
      <c r="F962" s="22" t="n"/>
      <c r="G962" s="26">
        <f>IF(OR(A962="",B962="",D962=""),0,IF(OR(C962="Received",C962="Returned",C962="Adjust"),D962,IF(C962="Sold",-D962,0)))</f>
        <v/>
      </c>
      <c r="H962" s="16">
        <f>IF(AND(A962="",B962="",D962=""),"",IF(OR(A962="",B962="",C962="",D962=""),"Fill date, SKU, type and qty",IF(ISNA(MATCH(B962,ItemSku,0)),"SKU not on Items",IF(AND(D962&lt;0,C962&lt;&gt;"Adjust"),"Use a positive qty",""))))</f>
        <v/>
      </c>
    </row>
    <row r="963">
      <c r="A963" s="6" t="n"/>
      <c r="B963" s="22" t="n"/>
      <c r="C963" s="22" t="n"/>
      <c r="D963" s="29" t="n"/>
      <c r="E963" s="22" t="n"/>
      <c r="F963" s="22" t="n"/>
      <c r="G963" s="26">
        <f>IF(OR(A963="",B963="",D963=""),0,IF(OR(C963="Received",C963="Returned",C963="Adjust"),D963,IF(C963="Sold",-D963,0)))</f>
        <v/>
      </c>
      <c r="H963" s="16">
        <f>IF(AND(A963="",B963="",D963=""),"",IF(OR(A963="",B963="",C963="",D963=""),"Fill date, SKU, type and qty",IF(ISNA(MATCH(B963,ItemSku,0)),"SKU not on Items",IF(AND(D963&lt;0,C963&lt;&gt;"Adjust"),"Use a positive qty",""))))</f>
        <v/>
      </c>
    </row>
    <row r="964">
      <c r="A964" s="6" t="n"/>
      <c r="B964" s="22" t="n"/>
      <c r="C964" s="22" t="n"/>
      <c r="D964" s="29" t="n"/>
      <c r="E964" s="22" t="n"/>
      <c r="F964" s="22" t="n"/>
      <c r="G964" s="26">
        <f>IF(OR(A964="",B964="",D964=""),0,IF(OR(C964="Received",C964="Returned",C964="Adjust"),D964,IF(C964="Sold",-D964,0)))</f>
        <v/>
      </c>
      <c r="H964" s="16">
        <f>IF(AND(A964="",B964="",D964=""),"",IF(OR(A964="",B964="",C964="",D964=""),"Fill date, SKU, type and qty",IF(ISNA(MATCH(B964,ItemSku,0)),"SKU not on Items",IF(AND(D964&lt;0,C964&lt;&gt;"Adjust"),"Use a positive qty",""))))</f>
        <v/>
      </c>
    </row>
    <row r="965">
      <c r="A965" s="6" t="n"/>
      <c r="B965" s="22" t="n"/>
      <c r="C965" s="22" t="n"/>
      <c r="D965" s="29" t="n"/>
      <c r="E965" s="22" t="n"/>
      <c r="F965" s="22" t="n"/>
      <c r="G965" s="26">
        <f>IF(OR(A965="",B965="",D965=""),0,IF(OR(C965="Received",C965="Returned",C965="Adjust"),D965,IF(C965="Sold",-D965,0)))</f>
        <v/>
      </c>
      <c r="H965" s="16">
        <f>IF(AND(A965="",B965="",D965=""),"",IF(OR(A965="",B965="",C965="",D965=""),"Fill date, SKU, type and qty",IF(ISNA(MATCH(B965,ItemSku,0)),"SKU not on Items",IF(AND(D965&lt;0,C965&lt;&gt;"Adjust"),"Use a positive qty",""))))</f>
        <v/>
      </c>
    </row>
    <row r="966">
      <c r="A966" s="6" t="n"/>
      <c r="B966" s="22" t="n"/>
      <c r="C966" s="22" t="n"/>
      <c r="D966" s="29" t="n"/>
      <c r="E966" s="22" t="n"/>
      <c r="F966" s="22" t="n"/>
      <c r="G966" s="26">
        <f>IF(OR(A966="",B966="",D966=""),0,IF(OR(C966="Received",C966="Returned",C966="Adjust"),D966,IF(C966="Sold",-D966,0)))</f>
        <v/>
      </c>
      <c r="H966" s="16">
        <f>IF(AND(A966="",B966="",D966=""),"",IF(OR(A966="",B966="",C966="",D966=""),"Fill date, SKU, type and qty",IF(ISNA(MATCH(B966,ItemSku,0)),"SKU not on Items",IF(AND(D966&lt;0,C966&lt;&gt;"Adjust"),"Use a positive qty",""))))</f>
        <v/>
      </c>
    </row>
    <row r="967">
      <c r="A967" s="6" t="n"/>
      <c r="B967" s="22" t="n"/>
      <c r="C967" s="22" t="n"/>
      <c r="D967" s="29" t="n"/>
      <c r="E967" s="22" t="n"/>
      <c r="F967" s="22" t="n"/>
      <c r="G967" s="26">
        <f>IF(OR(A967="",B967="",D967=""),0,IF(OR(C967="Received",C967="Returned",C967="Adjust"),D967,IF(C967="Sold",-D967,0)))</f>
        <v/>
      </c>
      <c r="H967" s="16">
        <f>IF(AND(A967="",B967="",D967=""),"",IF(OR(A967="",B967="",C967="",D967=""),"Fill date, SKU, type and qty",IF(ISNA(MATCH(B967,ItemSku,0)),"SKU not on Items",IF(AND(D967&lt;0,C967&lt;&gt;"Adjust"),"Use a positive qty",""))))</f>
        <v/>
      </c>
    </row>
    <row r="968">
      <c r="A968" s="6" t="n"/>
      <c r="B968" s="22" t="n"/>
      <c r="C968" s="22" t="n"/>
      <c r="D968" s="29" t="n"/>
      <c r="E968" s="22" t="n"/>
      <c r="F968" s="22" t="n"/>
      <c r="G968" s="26">
        <f>IF(OR(A968="",B968="",D968=""),0,IF(OR(C968="Received",C968="Returned",C968="Adjust"),D968,IF(C968="Sold",-D968,0)))</f>
        <v/>
      </c>
      <c r="H968" s="16">
        <f>IF(AND(A968="",B968="",D968=""),"",IF(OR(A968="",B968="",C968="",D968=""),"Fill date, SKU, type and qty",IF(ISNA(MATCH(B968,ItemSku,0)),"SKU not on Items",IF(AND(D968&lt;0,C968&lt;&gt;"Adjust"),"Use a positive qty",""))))</f>
        <v/>
      </c>
    </row>
    <row r="969">
      <c r="A969" s="6" t="n"/>
      <c r="B969" s="22" t="n"/>
      <c r="C969" s="22" t="n"/>
      <c r="D969" s="29" t="n"/>
      <c r="E969" s="22" t="n"/>
      <c r="F969" s="22" t="n"/>
      <c r="G969" s="26">
        <f>IF(OR(A969="",B969="",D969=""),0,IF(OR(C969="Received",C969="Returned",C969="Adjust"),D969,IF(C969="Sold",-D969,0)))</f>
        <v/>
      </c>
      <c r="H969" s="16">
        <f>IF(AND(A969="",B969="",D969=""),"",IF(OR(A969="",B969="",C969="",D969=""),"Fill date, SKU, type and qty",IF(ISNA(MATCH(B969,ItemSku,0)),"SKU not on Items",IF(AND(D969&lt;0,C969&lt;&gt;"Adjust"),"Use a positive qty",""))))</f>
        <v/>
      </c>
    </row>
    <row r="970">
      <c r="A970" s="6" t="n"/>
      <c r="B970" s="22" t="n"/>
      <c r="C970" s="22" t="n"/>
      <c r="D970" s="29" t="n"/>
      <c r="E970" s="22" t="n"/>
      <c r="F970" s="22" t="n"/>
      <c r="G970" s="26">
        <f>IF(OR(A970="",B970="",D970=""),0,IF(OR(C970="Received",C970="Returned",C970="Adjust"),D970,IF(C970="Sold",-D970,0)))</f>
        <v/>
      </c>
      <c r="H970" s="16">
        <f>IF(AND(A970="",B970="",D970=""),"",IF(OR(A970="",B970="",C970="",D970=""),"Fill date, SKU, type and qty",IF(ISNA(MATCH(B970,ItemSku,0)),"SKU not on Items",IF(AND(D970&lt;0,C970&lt;&gt;"Adjust"),"Use a positive qty",""))))</f>
        <v/>
      </c>
    </row>
    <row r="971">
      <c r="A971" s="6" t="n"/>
      <c r="B971" s="22" t="n"/>
      <c r="C971" s="22" t="n"/>
      <c r="D971" s="29" t="n"/>
      <c r="E971" s="22" t="n"/>
      <c r="F971" s="22" t="n"/>
      <c r="G971" s="26">
        <f>IF(OR(A971="",B971="",D971=""),0,IF(OR(C971="Received",C971="Returned",C971="Adjust"),D971,IF(C971="Sold",-D971,0)))</f>
        <v/>
      </c>
      <c r="H971" s="16">
        <f>IF(AND(A971="",B971="",D971=""),"",IF(OR(A971="",B971="",C971="",D971=""),"Fill date, SKU, type and qty",IF(ISNA(MATCH(B971,ItemSku,0)),"SKU not on Items",IF(AND(D971&lt;0,C971&lt;&gt;"Adjust"),"Use a positive qty",""))))</f>
        <v/>
      </c>
    </row>
    <row r="972">
      <c r="A972" s="6" t="n"/>
      <c r="B972" s="22" t="n"/>
      <c r="C972" s="22" t="n"/>
      <c r="D972" s="29" t="n"/>
      <c r="E972" s="22" t="n"/>
      <c r="F972" s="22" t="n"/>
      <c r="G972" s="26">
        <f>IF(OR(A972="",B972="",D972=""),0,IF(OR(C972="Received",C972="Returned",C972="Adjust"),D972,IF(C972="Sold",-D972,0)))</f>
        <v/>
      </c>
      <c r="H972" s="16">
        <f>IF(AND(A972="",B972="",D972=""),"",IF(OR(A972="",B972="",C972="",D972=""),"Fill date, SKU, type and qty",IF(ISNA(MATCH(B972,ItemSku,0)),"SKU not on Items",IF(AND(D972&lt;0,C972&lt;&gt;"Adjust"),"Use a positive qty",""))))</f>
        <v/>
      </c>
    </row>
    <row r="973">
      <c r="A973" s="6" t="n"/>
      <c r="B973" s="22" t="n"/>
      <c r="C973" s="22" t="n"/>
      <c r="D973" s="29" t="n"/>
      <c r="E973" s="22" t="n"/>
      <c r="F973" s="22" t="n"/>
      <c r="G973" s="26">
        <f>IF(OR(A973="",B973="",D973=""),0,IF(OR(C973="Received",C973="Returned",C973="Adjust"),D973,IF(C973="Sold",-D973,0)))</f>
        <v/>
      </c>
      <c r="H973" s="16">
        <f>IF(AND(A973="",B973="",D973=""),"",IF(OR(A973="",B973="",C973="",D973=""),"Fill date, SKU, type and qty",IF(ISNA(MATCH(B973,ItemSku,0)),"SKU not on Items",IF(AND(D973&lt;0,C973&lt;&gt;"Adjust"),"Use a positive qty",""))))</f>
        <v/>
      </c>
    </row>
    <row r="974">
      <c r="A974" s="6" t="n"/>
      <c r="B974" s="22" t="n"/>
      <c r="C974" s="22" t="n"/>
      <c r="D974" s="29" t="n"/>
      <c r="E974" s="22" t="n"/>
      <c r="F974" s="22" t="n"/>
      <c r="G974" s="26">
        <f>IF(OR(A974="",B974="",D974=""),0,IF(OR(C974="Received",C974="Returned",C974="Adjust"),D974,IF(C974="Sold",-D974,0)))</f>
        <v/>
      </c>
      <c r="H974" s="16">
        <f>IF(AND(A974="",B974="",D974=""),"",IF(OR(A974="",B974="",C974="",D974=""),"Fill date, SKU, type and qty",IF(ISNA(MATCH(B974,ItemSku,0)),"SKU not on Items",IF(AND(D974&lt;0,C974&lt;&gt;"Adjust"),"Use a positive qty",""))))</f>
        <v/>
      </c>
    </row>
    <row r="975">
      <c r="A975" s="6" t="n"/>
      <c r="B975" s="22" t="n"/>
      <c r="C975" s="22" t="n"/>
      <c r="D975" s="29" t="n"/>
      <c r="E975" s="22" t="n"/>
      <c r="F975" s="22" t="n"/>
      <c r="G975" s="26">
        <f>IF(OR(A975="",B975="",D975=""),0,IF(OR(C975="Received",C975="Returned",C975="Adjust"),D975,IF(C975="Sold",-D975,0)))</f>
        <v/>
      </c>
      <c r="H975" s="16">
        <f>IF(AND(A975="",B975="",D975=""),"",IF(OR(A975="",B975="",C975="",D975=""),"Fill date, SKU, type and qty",IF(ISNA(MATCH(B975,ItemSku,0)),"SKU not on Items",IF(AND(D975&lt;0,C975&lt;&gt;"Adjust"),"Use a positive qty",""))))</f>
        <v/>
      </c>
    </row>
    <row r="976">
      <c r="A976" s="6" t="n"/>
      <c r="B976" s="22" t="n"/>
      <c r="C976" s="22" t="n"/>
      <c r="D976" s="29" t="n"/>
      <c r="E976" s="22" t="n"/>
      <c r="F976" s="22" t="n"/>
      <c r="G976" s="26">
        <f>IF(OR(A976="",B976="",D976=""),0,IF(OR(C976="Received",C976="Returned",C976="Adjust"),D976,IF(C976="Sold",-D976,0)))</f>
        <v/>
      </c>
      <c r="H976" s="16">
        <f>IF(AND(A976="",B976="",D976=""),"",IF(OR(A976="",B976="",C976="",D976=""),"Fill date, SKU, type and qty",IF(ISNA(MATCH(B976,ItemSku,0)),"SKU not on Items",IF(AND(D976&lt;0,C976&lt;&gt;"Adjust"),"Use a positive qty",""))))</f>
        <v/>
      </c>
    </row>
    <row r="977">
      <c r="A977" s="6" t="n"/>
      <c r="B977" s="22" t="n"/>
      <c r="C977" s="22" t="n"/>
      <c r="D977" s="29" t="n"/>
      <c r="E977" s="22" t="n"/>
      <c r="F977" s="22" t="n"/>
      <c r="G977" s="26">
        <f>IF(OR(A977="",B977="",D977=""),0,IF(OR(C977="Received",C977="Returned",C977="Adjust"),D977,IF(C977="Sold",-D977,0)))</f>
        <v/>
      </c>
      <c r="H977" s="16">
        <f>IF(AND(A977="",B977="",D977=""),"",IF(OR(A977="",B977="",C977="",D977=""),"Fill date, SKU, type and qty",IF(ISNA(MATCH(B977,ItemSku,0)),"SKU not on Items",IF(AND(D977&lt;0,C977&lt;&gt;"Adjust"),"Use a positive qty",""))))</f>
        <v/>
      </c>
    </row>
    <row r="978">
      <c r="A978" s="6" t="n"/>
      <c r="B978" s="22" t="n"/>
      <c r="C978" s="22" t="n"/>
      <c r="D978" s="29" t="n"/>
      <c r="E978" s="22" t="n"/>
      <c r="F978" s="22" t="n"/>
      <c r="G978" s="26">
        <f>IF(OR(A978="",B978="",D978=""),0,IF(OR(C978="Received",C978="Returned",C978="Adjust"),D978,IF(C978="Sold",-D978,0)))</f>
        <v/>
      </c>
      <c r="H978" s="16">
        <f>IF(AND(A978="",B978="",D978=""),"",IF(OR(A978="",B978="",C978="",D978=""),"Fill date, SKU, type and qty",IF(ISNA(MATCH(B978,ItemSku,0)),"SKU not on Items",IF(AND(D978&lt;0,C978&lt;&gt;"Adjust"),"Use a positive qty",""))))</f>
        <v/>
      </c>
    </row>
    <row r="979">
      <c r="A979" s="6" t="n"/>
      <c r="B979" s="22" t="n"/>
      <c r="C979" s="22" t="n"/>
      <c r="D979" s="29" t="n"/>
      <c r="E979" s="22" t="n"/>
      <c r="F979" s="22" t="n"/>
      <c r="G979" s="26">
        <f>IF(OR(A979="",B979="",D979=""),0,IF(OR(C979="Received",C979="Returned",C979="Adjust"),D979,IF(C979="Sold",-D979,0)))</f>
        <v/>
      </c>
      <c r="H979" s="16">
        <f>IF(AND(A979="",B979="",D979=""),"",IF(OR(A979="",B979="",C979="",D979=""),"Fill date, SKU, type and qty",IF(ISNA(MATCH(B979,ItemSku,0)),"SKU not on Items",IF(AND(D979&lt;0,C979&lt;&gt;"Adjust"),"Use a positive qty",""))))</f>
        <v/>
      </c>
    </row>
    <row r="980">
      <c r="A980" s="6" t="n"/>
      <c r="B980" s="22" t="n"/>
      <c r="C980" s="22" t="n"/>
      <c r="D980" s="29" t="n"/>
      <c r="E980" s="22" t="n"/>
      <c r="F980" s="22" t="n"/>
      <c r="G980" s="26">
        <f>IF(OR(A980="",B980="",D980=""),0,IF(OR(C980="Received",C980="Returned",C980="Adjust"),D980,IF(C980="Sold",-D980,0)))</f>
        <v/>
      </c>
      <c r="H980" s="16">
        <f>IF(AND(A980="",B980="",D980=""),"",IF(OR(A980="",B980="",C980="",D980=""),"Fill date, SKU, type and qty",IF(ISNA(MATCH(B980,ItemSku,0)),"SKU not on Items",IF(AND(D980&lt;0,C980&lt;&gt;"Adjust"),"Use a positive qty",""))))</f>
        <v/>
      </c>
    </row>
    <row r="981">
      <c r="A981" s="6" t="n"/>
      <c r="B981" s="22" t="n"/>
      <c r="C981" s="22" t="n"/>
      <c r="D981" s="29" t="n"/>
      <c r="E981" s="22" t="n"/>
      <c r="F981" s="22" t="n"/>
      <c r="G981" s="26">
        <f>IF(OR(A981="",B981="",D981=""),0,IF(OR(C981="Received",C981="Returned",C981="Adjust"),D981,IF(C981="Sold",-D981,0)))</f>
        <v/>
      </c>
      <c r="H981" s="16">
        <f>IF(AND(A981="",B981="",D981=""),"",IF(OR(A981="",B981="",C981="",D981=""),"Fill date, SKU, type and qty",IF(ISNA(MATCH(B981,ItemSku,0)),"SKU not on Items",IF(AND(D981&lt;0,C981&lt;&gt;"Adjust"),"Use a positive qty",""))))</f>
        <v/>
      </c>
    </row>
    <row r="982">
      <c r="A982" s="6" t="n"/>
      <c r="B982" s="22" t="n"/>
      <c r="C982" s="22" t="n"/>
      <c r="D982" s="29" t="n"/>
      <c r="E982" s="22" t="n"/>
      <c r="F982" s="22" t="n"/>
      <c r="G982" s="26">
        <f>IF(OR(A982="",B982="",D982=""),0,IF(OR(C982="Received",C982="Returned",C982="Adjust"),D982,IF(C982="Sold",-D982,0)))</f>
        <v/>
      </c>
      <c r="H982" s="16">
        <f>IF(AND(A982="",B982="",D982=""),"",IF(OR(A982="",B982="",C982="",D982=""),"Fill date, SKU, type and qty",IF(ISNA(MATCH(B982,ItemSku,0)),"SKU not on Items",IF(AND(D982&lt;0,C982&lt;&gt;"Adjust"),"Use a positive qty",""))))</f>
        <v/>
      </c>
    </row>
    <row r="983">
      <c r="A983" s="6" t="n"/>
      <c r="B983" s="22" t="n"/>
      <c r="C983" s="22" t="n"/>
      <c r="D983" s="29" t="n"/>
      <c r="E983" s="22" t="n"/>
      <c r="F983" s="22" t="n"/>
      <c r="G983" s="26">
        <f>IF(OR(A983="",B983="",D983=""),0,IF(OR(C983="Received",C983="Returned",C983="Adjust"),D983,IF(C983="Sold",-D983,0)))</f>
        <v/>
      </c>
      <c r="H983" s="16">
        <f>IF(AND(A983="",B983="",D983=""),"",IF(OR(A983="",B983="",C983="",D983=""),"Fill date, SKU, type and qty",IF(ISNA(MATCH(B983,ItemSku,0)),"SKU not on Items",IF(AND(D983&lt;0,C983&lt;&gt;"Adjust"),"Use a positive qty",""))))</f>
        <v/>
      </c>
    </row>
    <row r="984">
      <c r="A984" s="6" t="n"/>
      <c r="B984" s="22" t="n"/>
      <c r="C984" s="22" t="n"/>
      <c r="D984" s="29" t="n"/>
      <c r="E984" s="22" t="n"/>
      <c r="F984" s="22" t="n"/>
      <c r="G984" s="26">
        <f>IF(OR(A984="",B984="",D984=""),0,IF(OR(C984="Received",C984="Returned",C984="Adjust"),D984,IF(C984="Sold",-D984,0)))</f>
        <v/>
      </c>
      <c r="H984" s="16">
        <f>IF(AND(A984="",B984="",D984=""),"",IF(OR(A984="",B984="",C984="",D984=""),"Fill date, SKU, type and qty",IF(ISNA(MATCH(B984,ItemSku,0)),"SKU not on Items",IF(AND(D984&lt;0,C984&lt;&gt;"Adjust"),"Use a positive qty",""))))</f>
        <v/>
      </c>
    </row>
    <row r="985">
      <c r="A985" s="6" t="n"/>
      <c r="B985" s="22" t="n"/>
      <c r="C985" s="22" t="n"/>
      <c r="D985" s="29" t="n"/>
      <c r="E985" s="22" t="n"/>
      <c r="F985" s="22" t="n"/>
      <c r="G985" s="26">
        <f>IF(OR(A985="",B985="",D985=""),0,IF(OR(C985="Received",C985="Returned",C985="Adjust"),D985,IF(C985="Sold",-D985,0)))</f>
        <v/>
      </c>
      <c r="H985" s="16">
        <f>IF(AND(A985="",B985="",D985=""),"",IF(OR(A985="",B985="",C985="",D985=""),"Fill date, SKU, type and qty",IF(ISNA(MATCH(B985,ItemSku,0)),"SKU not on Items",IF(AND(D985&lt;0,C985&lt;&gt;"Adjust"),"Use a positive qty",""))))</f>
        <v/>
      </c>
    </row>
    <row r="986">
      <c r="A986" s="6" t="n"/>
      <c r="B986" s="22" t="n"/>
      <c r="C986" s="22" t="n"/>
      <c r="D986" s="29" t="n"/>
      <c r="E986" s="22" t="n"/>
      <c r="F986" s="22" t="n"/>
      <c r="G986" s="26">
        <f>IF(OR(A986="",B986="",D986=""),0,IF(OR(C986="Received",C986="Returned",C986="Adjust"),D986,IF(C986="Sold",-D986,0)))</f>
        <v/>
      </c>
      <c r="H986" s="16">
        <f>IF(AND(A986="",B986="",D986=""),"",IF(OR(A986="",B986="",C986="",D986=""),"Fill date, SKU, type and qty",IF(ISNA(MATCH(B986,ItemSku,0)),"SKU not on Items",IF(AND(D986&lt;0,C986&lt;&gt;"Adjust"),"Use a positive qty",""))))</f>
        <v/>
      </c>
    </row>
    <row r="987">
      <c r="A987" s="6" t="n"/>
      <c r="B987" s="22" t="n"/>
      <c r="C987" s="22" t="n"/>
      <c r="D987" s="29" t="n"/>
      <c r="E987" s="22" t="n"/>
      <c r="F987" s="22" t="n"/>
      <c r="G987" s="26">
        <f>IF(OR(A987="",B987="",D987=""),0,IF(OR(C987="Received",C987="Returned",C987="Adjust"),D987,IF(C987="Sold",-D987,0)))</f>
        <v/>
      </c>
      <c r="H987" s="16">
        <f>IF(AND(A987="",B987="",D987=""),"",IF(OR(A987="",B987="",C987="",D987=""),"Fill date, SKU, type and qty",IF(ISNA(MATCH(B987,ItemSku,0)),"SKU not on Items",IF(AND(D987&lt;0,C987&lt;&gt;"Adjust"),"Use a positive qty",""))))</f>
        <v/>
      </c>
    </row>
    <row r="988">
      <c r="A988" s="6" t="n"/>
      <c r="B988" s="22" t="n"/>
      <c r="C988" s="22" t="n"/>
      <c r="D988" s="29" t="n"/>
      <c r="E988" s="22" t="n"/>
      <c r="F988" s="22" t="n"/>
      <c r="G988" s="26">
        <f>IF(OR(A988="",B988="",D988=""),0,IF(OR(C988="Received",C988="Returned",C988="Adjust"),D988,IF(C988="Sold",-D988,0)))</f>
        <v/>
      </c>
      <c r="H988" s="16">
        <f>IF(AND(A988="",B988="",D988=""),"",IF(OR(A988="",B988="",C988="",D988=""),"Fill date, SKU, type and qty",IF(ISNA(MATCH(B988,ItemSku,0)),"SKU not on Items",IF(AND(D988&lt;0,C988&lt;&gt;"Adjust"),"Use a positive qty",""))))</f>
        <v/>
      </c>
    </row>
    <row r="989">
      <c r="A989" s="6" t="n"/>
      <c r="B989" s="22" t="n"/>
      <c r="C989" s="22" t="n"/>
      <c r="D989" s="29" t="n"/>
      <c r="E989" s="22" t="n"/>
      <c r="F989" s="22" t="n"/>
      <c r="G989" s="26">
        <f>IF(OR(A989="",B989="",D989=""),0,IF(OR(C989="Received",C989="Returned",C989="Adjust"),D989,IF(C989="Sold",-D989,0)))</f>
        <v/>
      </c>
      <c r="H989" s="16">
        <f>IF(AND(A989="",B989="",D989=""),"",IF(OR(A989="",B989="",C989="",D989=""),"Fill date, SKU, type and qty",IF(ISNA(MATCH(B989,ItemSku,0)),"SKU not on Items",IF(AND(D989&lt;0,C989&lt;&gt;"Adjust"),"Use a positive qty",""))))</f>
        <v/>
      </c>
    </row>
    <row r="990">
      <c r="A990" s="6" t="n"/>
      <c r="B990" s="22" t="n"/>
      <c r="C990" s="22" t="n"/>
      <c r="D990" s="29" t="n"/>
      <c r="E990" s="22" t="n"/>
      <c r="F990" s="22" t="n"/>
      <c r="G990" s="26">
        <f>IF(OR(A990="",B990="",D990=""),0,IF(OR(C990="Received",C990="Returned",C990="Adjust"),D990,IF(C990="Sold",-D990,0)))</f>
        <v/>
      </c>
      <c r="H990" s="16">
        <f>IF(AND(A990="",B990="",D990=""),"",IF(OR(A990="",B990="",C990="",D990=""),"Fill date, SKU, type and qty",IF(ISNA(MATCH(B990,ItemSku,0)),"SKU not on Items",IF(AND(D990&lt;0,C990&lt;&gt;"Adjust"),"Use a positive qty",""))))</f>
        <v/>
      </c>
    </row>
    <row r="991">
      <c r="A991" s="6" t="n"/>
      <c r="B991" s="22" t="n"/>
      <c r="C991" s="22" t="n"/>
      <c r="D991" s="29" t="n"/>
      <c r="E991" s="22" t="n"/>
      <c r="F991" s="22" t="n"/>
      <c r="G991" s="26">
        <f>IF(OR(A991="",B991="",D991=""),0,IF(OR(C991="Received",C991="Returned",C991="Adjust"),D991,IF(C991="Sold",-D991,0)))</f>
        <v/>
      </c>
      <c r="H991" s="16">
        <f>IF(AND(A991="",B991="",D991=""),"",IF(OR(A991="",B991="",C991="",D991=""),"Fill date, SKU, type and qty",IF(ISNA(MATCH(B991,ItemSku,0)),"SKU not on Items",IF(AND(D991&lt;0,C991&lt;&gt;"Adjust"),"Use a positive qty",""))))</f>
        <v/>
      </c>
    </row>
    <row r="992">
      <c r="A992" s="6" t="n"/>
      <c r="B992" s="22" t="n"/>
      <c r="C992" s="22" t="n"/>
      <c r="D992" s="29" t="n"/>
      <c r="E992" s="22" t="n"/>
      <c r="F992" s="22" t="n"/>
      <c r="G992" s="26">
        <f>IF(OR(A992="",B992="",D992=""),0,IF(OR(C992="Received",C992="Returned",C992="Adjust"),D992,IF(C992="Sold",-D992,0)))</f>
        <v/>
      </c>
      <c r="H992" s="16">
        <f>IF(AND(A992="",B992="",D992=""),"",IF(OR(A992="",B992="",C992="",D992=""),"Fill date, SKU, type and qty",IF(ISNA(MATCH(B992,ItemSku,0)),"SKU not on Items",IF(AND(D992&lt;0,C992&lt;&gt;"Adjust"),"Use a positive qty",""))))</f>
        <v/>
      </c>
    </row>
    <row r="993">
      <c r="A993" s="6" t="n"/>
      <c r="B993" s="22" t="n"/>
      <c r="C993" s="22" t="n"/>
      <c r="D993" s="29" t="n"/>
      <c r="E993" s="22" t="n"/>
      <c r="F993" s="22" t="n"/>
      <c r="G993" s="26">
        <f>IF(OR(A993="",B993="",D993=""),0,IF(OR(C993="Received",C993="Returned",C993="Adjust"),D993,IF(C993="Sold",-D993,0)))</f>
        <v/>
      </c>
      <c r="H993" s="16">
        <f>IF(AND(A993="",B993="",D993=""),"",IF(OR(A993="",B993="",C993="",D993=""),"Fill date, SKU, type and qty",IF(ISNA(MATCH(B993,ItemSku,0)),"SKU not on Items",IF(AND(D993&lt;0,C993&lt;&gt;"Adjust"),"Use a positive qty",""))))</f>
        <v/>
      </c>
    </row>
    <row r="994">
      <c r="A994" s="6" t="n"/>
      <c r="B994" s="22" t="n"/>
      <c r="C994" s="22" t="n"/>
      <c r="D994" s="29" t="n"/>
      <c r="E994" s="22" t="n"/>
      <c r="F994" s="22" t="n"/>
      <c r="G994" s="26">
        <f>IF(OR(A994="",B994="",D994=""),0,IF(OR(C994="Received",C994="Returned",C994="Adjust"),D994,IF(C994="Sold",-D994,0)))</f>
        <v/>
      </c>
      <c r="H994" s="16">
        <f>IF(AND(A994="",B994="",D994=""),"",IF(OR(A994="",B994="",C994="",D994=""),"Fill date, SKU, type and qty",IF(ISNA(MATCH(B994,ItemSku,0)),"SKU not on Items",IF(AND(D994&lt;0,C994&lt;&gt;"Adjust"),"Use a positive qty",""))))</f>
        <v/>
      </c>
    </row>
    <row r="995">
      <c r="A995" s="6" t="n"/>
      <c r="B995" s="22" t="n"/>
      <c r="C995" s="22" t="n"/>
      <c r="D995" s="29" t="n"/>
      <c r="E995" s="22" t="n"/>
      <c r="F995" s="22" t="n"/>
      <c r="G995" s="26">
        <f>IF(OR(A995="",B995="",D995=""),0,IF(OR(C995="Received",C995="Returned",C995="Adjust"),D995,IF(C995="Sold",-D995,0)))</f>
        <v/>
      </c>
      <c r="H995" s="16">
        <f>IF(AND(A995="",B995="",D995=""),"",IF(OR(A995="",B995="",C995="",D995=""),"Fill date, SKU, type and qty",IF(ISNA(MATCH(B995,ItemSku,0)),"SKU not on Items",IF(AND(D995&lt;0,C995&lt;&gt;"Adjust"),"Use a positive qty",""))))</f>
        <v/>
      </c>
    </row>
    <row r="996">
      <c r="A996" s="6" t="n"/>
      <c r="B996" s="22" t="n"/>
      <c r="C996" s="22" t="n"/>
      <c r="D996" s="29" t="n"/>
      <c r="E996" s="22" t="n"/>
      <c r="F996" s="22" t="n"/>
      <c r="G996" s="26">
        <f>IF(OR(A996="",B996="",D996=""),0,IF(OR(C996="Received",C996="Returned",C996="Adjust"),D996,IF(C996="Sold",-D996,0)))</f>
        <v/>
      </c>
      <c r="H996" s="16">
        <f>IF(AND(A996="",B996="",D996=""),"",IF(OR(A996="",B996="",C996="",D996=""),"Fill date, SKU, type and qty",IF(ISNA(MATCH(B996,ItemSku,0)),"SKU not on Items",IF(AND(D996&lt;0,C996&lt;&gt;"Adjust"),"Use a positive qty",""))))</f>
        <v/>
      </c>
    </row>
    <row r="997">
      <c r="A997" s="6" t="n"/>
      <c r="B997" s="22" t="n"/>
      <c r="C997" s="22" t="n"/>
      <c r="D997" s="29" t="n"/>
      <c r="E997" s="22" t="n"/>
      <c r="F997" s="22" t="n"/>
      <c r="G997" s="26">
        <f>IF(OR(A997="",B997="",D997=""),0,IF(OR(C997="Received",C997="Returned",C997="Adjust"),D997,IF(C997="Sold",-D997,0)))</f>
        <v/>
      </c>
      <c r="H997" s="16">
        <f>IF(AND(A997="",B997="",D997=""),"",IF(OR(A997="",B997="",C997="",D997=""),"Fill date, SKU, type and qty",IF(ISNA(MATCH(B997,ItemSku,0)),"SKU not on Items",IF(AND(D997&lt;0,C997&lt;&gt;"Adjust"),"Use a positive qty",""))))</f>
        <v/>
      </c>
    </row>
    <row r="998">
      <c r="A998" s="6" t="n"/>
      <c r="B998" s="22" t="n"/>
      <c r="C998" s="22" t="n"/>
      <c r="D998" s="29" t="n"/>
      <c r="E998" s="22" t="n"/>
      <c r="F998" s="22" t="n"/>
      <c r="G998" s="26">
        <f>IF(OR(A998="",B998="",D998=""),0,IF(OR(C998="Received",C998="Returned",C998="Adjust"),D998,IF(C998="Sold",-D998,0)))</f>
        <v/>
      </c>
      <c r="H998" s="16">
        <f>IF(AND(A998="",B998="",D998=""),"",IF(OR(A998="",B998="",C998="",D998=""),"Fill date, SKU, type and qty",IF(ISNA(MATCH(B998,ItemSku,0)),"SKU not on Items",IF(AND(D998&lt;0,C998&lt;&gt;"Adjust"),"Use a positive qty",""))))</f>
        <v/>
      </c>
    </row>
    <row r="999">
      <c r="A999" s="6" t="n"/>
      <c r="B999" s="22" t="n"/>
      <c r="C999" s="22" t="n"/>
      <c r="D999" s="29" t="n"/>
      <c r="E999" s="22" t="n"/>
      <c r="F999" s="22" t="n"/>
      <c r="G999" s="26">
        <f>IF(OR(A999="",B999="",D999=""),0,IF(OR(C999="Received",C999="Returned",C999="Adjust"),D999,IF(C999="Sold",-D999,0)))</f>
        <v/>
      </c>
      <c r="H999" s="16">
        <f>IF(AND(A999="",B999="",D999=""),"",IF(OR(A999="",B999="",C999="",D999=""),"Fill date, SKU, type and qty",IF(ISNA(MATCH(B999,ItemSku,0)),"SKU not on Items",IF(AND(D999&lt;0,C999&lt;&gt;"Adjust"),"Use a positive qty",""))))</f>
        <v/>
      </c>
    </row>
    <row r="1000">
      <c r="A1000" s="6" t="n"/>
      <c r="B1000" s="22" t="n"/>
      <c r="C1000" s="22" t="n"/>
      <c r="D1000" s="29" t="n"/>
      <c r="E1000" s="22" t="n"/>
      <c r="F1000" s="22" t="n"/>
      <c r="G1000" s="26">
        <f>IF(OR(A1000="",B1000="",D1000=""),0,IF(OR(C1000="Received",C1000="Returned",C1000="Adjust"),D1000,IF(C1000="Sold",-D1000,0)))</f>
        <v/>
      </c>
      <c r="H1000" s="16">
        <f>IF(AND(A1000="",B1000="",D1000=""),"",IF(OR(A1000="",B1000="",C1000="",D1000=""),"Fill date, SKU, type and qty",IF(ISNA(MATCH(B1000,ItemSku,0)),"SKU not on Items",IF(AND(D1000&lt;0,C1000&lt;&gt;"Adjust"),"Use a positive qty",""))))</f>
        <v/>
      </c>
    </row>
    <row r="1001">
      <c r="A1001" s="6" t="n"/>
      <c r="B1001" s="22" t="n"/>
      <c r="C1001" s="22" t="n"/>
      <c r="D1001" s="29" t="n"/>
      <c r="E1001" s="22" t="n"/>
      <c r="F1001" s="22" t="n"/>
      <c r="G1001" s="26">
        <f>IF(OR(A1001="",B1001="",D1001=""),0,IF(OR(C1001="Received",C1001="Returned",C1001="Adjust"),D1001,IF(C1001="Sold",-D1001,0)))</f>
        <v/>
      </c>
      <c r="H1001" s="16">
        <f>IF(AND(A1001="",B1001="",D1001=""),"",IF(OR(A1001="",B1001="",C1001="",D1001=""),"Fill date, SKU, type and qty",IF(ISNA(MATCH(B1001,ItemSku,0)),"SKU not on Items",IF(AND(D1001&lt;0,C1001&lt;&gt;"Adjust"),"Use a positive qty",""))))</f>
        <v/>
      </c>
    </row>
    <row r="1002">
      <c r="A1002" s="6" t="n"/>
      <c r="B1002" s="22" t="n"/>
      <c r="C1002" s="22" t="n"/>
      <c r="D1002" s="29" t="n"/>
      <c r="E1002" s="22" t="n"/>
      <c r="F1002" s="22" t="n"/>
      <c r="G1002" s="26">
        <f>IF(OR(A1002="",B1002="",D1002=""),0,IF(OR(C1002="Received",C1002="Returned",C1002="Adjust"),D1002,IF(C1002="Sold",-D1002,0)))</f>
        <v/>
      </c>
      <c r="H1002" s="16">
        <f>IF(AND(A1002="",B1002="",D1002=""),"",IF(OR(A1002="",B1002="",C1002="",D1002=""),"Fill date, SKU, type and qty",IF(ISNA(MATCH(B1002,ItemSku,0)),"SKU not on Items",IF(AND(D1002&lt;0,C1002&lt;&gt;"Adjust"),"Use a positive qty",""))))</f>
        <v/>
      </c>
    </row>
    <row r="1003">
      <c r="A1003" s="6" t="n"/>
      <c r="B1003" s="22" t="n"/>
      <c r="C1003" s="22" t="n"/>
      <c r="D1003" s="29" t="n"/>
      <c r="E1003" s="22" t="n"/>
      <c r="F1003" s="22" t="n"/>
      <c r="G1003" s="26">
        <f>IF(OR(A1003="",B1003="",D1003=""),0,IF(OR(C1003="Received",C1003="Returned",C1003="Adjust"),D1003,IF(C1003="Sold",-D1003,0)))</f>
        <v/>
      </c>
      <c r="H1003" s="16">
        <f>IF(AND(A1003="",B1003="",D1003=""),"",IF(OR(A1003="",B1003="",C1003="",D1003=""),"Fill date, SKU, type and qty",IF(ISNA(MATCH(B1003,ItemSku,0)),"SKU not on Items",IF(AND(D1003&lt;0,C1003&lt;&gt;"Adjust"),"Use a positive qty",""))))</f>
        <v/>
      </c>
    </row>
    <row r="1004">
      <c r="A1004" s="6" t="n"/>
      <c r="B1004" s="22" t="n"/>
      <c r="C1004" s="22" t="n"/>
      <c r="D1004" s="29" t="n"/>
      <c r="E1004" s="22" t="n"/>
      <c r="F1004" s="22" t="n"/>
      <c r="G1004" s="26">
        <f>IF(OR(A1004="",B1004="",D1004=""),0,IF(OR(C1004="Received",C1004="Returned",C1004="Adjust"),D1004,IF(C1004="Sold",-D1004,0)))</f>
        <v/>
      </c>
      <c r="H1004" s="16">
        <f>IF(AND(A1004="",B1004="",D1004=""),"",IF(OR(A1004="",B1004="",C1004="",D1004=""),"Fill date, SKU, type and qty",IF(ISNA(MATCH(B1004,ItemSku,0)),"SKU not on Items",IF(AND(D1004&lt;0,C1004&lt;&gt;"Adjust"),"Use a positive qty",""))))</f>
        <v/>
      </c>
    </row>
    <row r="1005">
      <c r="A1005" s="6" t="n"/>
      <c r="B1005" s="22" t="n"/>
      <c r="C1005" s="22" t="n"/>
      <c r="D1005" s="29" t="n"/>
      <c r="E1005" s="22" t="n"/>
      <c r="F1005" s="22" t="n"/>
      <c r="G1005" s="26">
        <f>IF(OR(A1005="",B1005="",D1005=""),0,IF(OR(C1005="Received",C1005="Returned",C1005="Adjust"),D1005,IF(C1005="Sold",-D1005,0)))</f>
        <v/>
      </c>
      <c r="H1005" s="16">
        <f>IF(AND(A1005="",B1005="",D1005=""),"",IF(OR(A1005="",B1005="",C1005="",D1005=""),"Fill date, SKU, type and qty",IF(ISNA(MATCH(B1005,ItemSku,0)),"SKU not on Items",IF(AND(D1005&lt;0,C1005&lt;&gt;"Adjust"),"Use a positive qty",""))))</f>
        <v/>
      </c>
    </row>
    <row r="1006">
      <c r="A1006" s="6" t="n"/>
      <c r="B1006" s="22" t="n"/>
      <c r="C1006" s="22" t="n"/>
      <c r="D1006" s="29" t="n"/>
      <c r="E1006" s="22" t="n"/>
      <c r="F1006" s="22" t="n"/>
      <c r="G1006" s="26">
        <f>IF(OR(A1006="",B1006="",D1006=""),0,IF(OR(C1006="Received",C1006="Returned",C1006="Adjust"),D1006,IF(C1006="Sold",-D1006,0)))</f>
        <v/>
      </c>
      <c r="H1006" s="16">
        <f>IF(AND(A1006="",B1006="",D1006=""),"",IF(OR(A1006="",B1006="",C1006="",D1006=""),"Fill date, SKU, type and qty",IF(ISNA(MATCH(B1006,ItemSku,0)),"SKU not on Items",IF(AND(D1006&lt;0,C1006&lt;&gt;"Adjust"),"Use a positive qty",""))))</f>
        <v/>
      </c>
    </row>
    <row r="1007">
      <c r="A1007" s="6" t="n"/>
      <c r="B1007" s="22" t="n"/>
      <c r="C1007" s="22" t="n"/>
      <c r="D1007" s="29" t="n"/>
      <c r="E1007" s="22" t="n"/>
      <c r="F1007" s="22" t="n"/>
      <c r="G1007" s="26">
        <f>IF(OR(A1007="",B1007="",D1007=""),0,IF(OR(C1007="Received",C1007="Returned",C1007="Adjust"),D1007,IF(C1007="Sold",-D1007,0)))</f>
        <v/>
      </c>
      <c r="H1007" s="16">
        <f>IF(AND(A1007="",B1007="",D1007=""),"",IF(OR(A1007="",B1007="",C1007="",D1007=""),"Fill date, SKU, type and qty",IF(ISNA(MATCH(B1007,ItemSku,0)),"SKU not on Items",IF(AND(D1007&lt;0,C1007&lt;&gt;"Adjust"),"Use a positive qty",""))))</f>
        <v/>
      </c>
    </row>
    <row r="1008">
      <c r="A1008" s="6" t="n"/>
      <c r="B1008" s="22" t="n"/>
      <c r="C1008" s="22" t="n"/>
      <c r="D1008" s="29" t="n"/>
      <c r="E1008" s="22" t="n"/>
      <c r="F1008" s="22" t="n"/>
      <c r="G1008" s="26">
        <f>IF(OR(A1008="",B1008="",D1008=""),0,IF(OR(C1008="Received",C1008="Returned",C1008="Adjust"),D1008,IF(C1008="Sold",-D1008,0)))</f>
        <v/>
      </c>
      <c r="H1008" s="16">
        <f>IF(AND(A1008="",B1008="",D1008=""),"",IF(OR(A1008="",B1008="",C1008="",D1008=""),"Fill date, SKU, type and qty",IF(ISNA(MATCH(B1008,ItemSku,0)),"SKU not on Items",IF(AND(D1008&lt;0,C1008&lt;&gt;"Adjust"),"Use a positive qty",""))))</f>
        <v/>
      </c>
    </row>
    <row r="1009">
      <c r="A1009" s="6" t="n"/>
      <c r="B1009" s="22" t="n"/>
      <c r="C1009" s="22" t="n"/>
      <c r="D1009" s="29" t="n"/>
      <c r="E1009" s="22" t="n"/>
      <c r="F1009" s="22" t="n"/>
      <c r="G1009" s="26">
        <f>IF(OR(A1009="",B1009="",D1009=""),0,IF(OR(C1009="Received",C1009="Returned",C1009="Adjust"),D1009,IF(C1009="Sold",-D1009,0)))</f>
        <v/>
      </c>
      <c r="H1009" s="16">
        <f>IF(AND(A1009="",B1009="",D1009=""),"",IF(OR(A1009="",B1009="",C1009="",D1009=""),"Fill date, SKU, type and qty",IF(ISNA(MATCH(B1009,ItemSku,0)),"SKU not on Items",IF(AND(D1009&lt;0,C1009&lt;&gt;"Adjust"),"Use a positive qty",""))))</f>
        <v/>
      </c>
    </row>
    <row r="1010">
      <c r="A1010" s="6" t="n"/>
      <c r="B1010" s="22" t="n"/>
      <c r="C1010" s="22" t="n"/>
      <c r="D1010" s="29" t="n"/>
      <c r="E1010" s="22" t="n"/>
      <c r="F1010" s="22" t="n"/>
      <c r="G1010" s="26">
        <f>IF(OR(A1010="",B1010="",D1010=""),0,IF(OR(C1010="Received",C1010="Returned",C1010="Adjust"),D1010,IF(C1010="Sold",-D1010,0)))</f>
        <v/>
      </c>
      <c r="H1010" s="16">
        <f>IF(AND(A1010="",B1010="",D1010=""),"",IF(OR(A1010="",B1010="",C1010="",D1010=""),"Fill date, SKU, type and qty",IF(ISNA(MATCH(B1010,ItemSku,0)),"SKU not on Items",IF(AND(D1010&lt;0,C1010&lt;&gt;"Adjust"),"Use a positive qty",""))))</f>
        <v/>
      </c>
    </row>
    <row r="1011">
      <c r="A1011" s="6" t="n"/>
      <c r="B1011" s="22" t="n"/>
      <c r="C1011" s="22" t="n"/>
      <c r="D1011" s="29" t="n"/>
      <c r="E1011" s="22" t="n"/>
      <c r="F1011" s="22" t="n"/>
      <c r="G1011" s="26">
        <f>IF(OR(A1011="",B1011="",D1011=""),0,IF(OR(C1011="Received",C1011="Returned",C1011="Adjust"),D1011,IF(C1011="Sold",-D1011,0)))</f>
        <v/>
      </c>
      <c r="H1011" s="16">
        <f>IF(AND(A1011="",B1011="",D1011=""),"",IF(OR(A1011="",B1011="",C1011="",D1011=""),"Fill date, SKU, type and qty",IF(ISNA(MATCH(B1011,ItemSku,0)),"SKU not on Items",IF(AND(D1011&lt;0,C1011&lt;&gt;"Adjust"),"Use a positive qty",""))))</f>
        <v/>
      </c>
    </row>
    <row r="1012">
      <c r="A1012" s="6" t="n"/>
      <c r="B1012" s="22" t="n"/>
      <c r="C1012" s="22" t="n"/>
      <c r="D1012" s="29" t="n"/>
      <c r="E1012" s="22" t="n"/>
      <c r="F1012" s="22" t="n"/>
      <c r="G1012" s="26">
        <f>IF(OR(A1012="",B1012="",D1012=""),0,IF(OR(C1012="Received",C1012="Returned",C1012="Adjust"),D1012,IF(C1012="Sold",-D1012,0)))</f>
        <v/>
      </c>
      <c r="H1012" s="16">
        <f>IF(AND(A1012="",B1012="",D1012=""),"",IF(OR(A1012="",B1012="",C1012="",D1012=""),"Fill date, SKU, type and qty",IF(ISNA(MATCH(B1012,ItemSku,0)),"SKU not on Items",IF(AND(D1012&lt;0,C1012&lt;&gt;"Adjust"),"Use a positive qty",""))))</f>
        <v/>
      </c>
    </row>
    <row r="1013">
      <c r="A1013" s="6" t="n"/>
      <c r="B1013" s="22" t="n"/>
      <c r="C1013" s="22" t="n"/>
      <c r="D1013" s="29" t="n"/>
      <c r="E1013" s="22" t="n"/>
      <c r="F1013" s="22" t="n"/>
      <c r="G1013" s="26">
        <f>IF(OR(A1013="",B1013="",D1013=""),0,IF(OR(C1013="Received",C1013="Returned",C1013="Adjust"),D1013,IF(C1013="Sold",-D1013,0)))</f>
        <v/>
      </c>
      <c r="H1013" s="16">
        <f>IF(AND(A1013="",B1013="",D1013=""),"",IF(OR(A1013="",B1013="",C1013="",D1013=""),"Fill date, SKU, type and qty",IF(ISNA(MATCH(B1013,ItemSku,0)),"SKU not on Items",IF(AND(D1013&lt;0,C1013&lt;&gt;"Adjust"),"Use a positive qty",""))))</f>
        <v/>
      </c>
    </row>
    <row r="1014">
      <c r="A1014" s="6" t="n"/>
      <c r="B1014" s="22" t="n"/>
      <c r="C1014" s="22" t="n"/>
      <c r="D1014" s="29" t="n"/>
      <c r="E1014" s="22" t="n"/>
      <c r="F1014" s="22" t="n"/>
      <c r="G1014" s="26">
        <f>IF(OR(A1014="",B1014="",D1014=""),0,IF(OR(C1014="Received",C1014="Returned",C1014="Adjust"),D1014,IF(C1014="Sold",-D1014,0)))</f>
        <v/>
      </c>
      <c r="H1014" s="16">
        <f>IF(AND(A1014="",B1014="",D1014=""),"",IF(OR(A1014="",B1014="",C1014="",D1014=""),"Fill date, SKU, type and qty",IF(ISNA(MATCH(B1014,ItemSku,0)),"SKU not on Items",IF(AND(D1014&lt;0,C1014&lt;&gt;"Adjust"),"Use a positive qty",""))))</f>
        <v/>
      </c>
    </row>
    <row r="1015">
      <c r="A1015" s="6" t="n"/>
      <c r="B1015" s="22" t="n"/>
      <c r="C1015" s="22" t="n"/>
      <c r="D1015" s="29" t="n"/>
      <c r="E1015" s="22" t="n"/>
      <c r="F1015" s="22" t="n"/>
      <c r="G1015" s="26">
        <f>IF(OR(A1015="",B1015="",D1015=""),0,IF(OR(C1015="Received",C1015="Returned",C1015="Adjust"),D1015,IF(C1015="Sold",-D1015,0)))</f>
        <v/>
      </c>
      <c r="H1015" s="16">
        <f>IF(AND(A1015="",B1015="",D1015=""),"",IF(OR(A1015="",B1015="",C1015="",D1015=""),"Fill date, SKU, type and qty",IF(ISNA(MATCH(B1015,ItemSku,0)),"SKU not on Items",IF(AND(D1015&lt;0,C1015&lt;&gt;"Adjust"),"Use a positive qty",""))))</f>
        <v/>
      </c>
    </row>
    <row r="1016">
      <c r="A1016" s="6" t="n"/>
      <c r="B1016" s="22" t="n"/>
      <c r="C1016" s="22" t="n"/>
      <c r="D1016" s="29" t="n"/>
      <c r="E1016" s="22" t="n"/>
      <c r="F1016" s="22" t="n"/>
      <c r="G1016" s="26">
        <f>IF(OR(A1016="",B1016="",D1016=""),0,IF(OR(C1016="Received",C1016="Returned",C1016="Adjust"),D1016,IF(C1016="Sold",-D1016,0)))</f>
        <v/>
      </c>
      <c r="H1016" s="16">
        <f>IF(AND(A1016="",B1016="",D1016=""),"",IF(OR(A1016="",B1016="",C1016="",D1016=""),"Fill date, SKU, type and qty",IF(ISNA(MATCH(B1016,ItemSku,0)),"SKU not on Items",IF(AND(D1016&lt;0,C1016&lt;&gt;"Adjust"),"Use a positive qty",""))))</f>
        <v/>
      </c>
    </row>
    <row r="1017">
      <c r="A1017" s="6" t="n"/>
      <c r="B1017" s="22" t="n"/>
      <c r="C1017" s="22" t="n"/>
      <c r="D1017" s="29" t="n"/>
      <c r="E1017" s="22" t="n"/>
      <c r="F1017" s="22" t="n"/>
      <c r="G1017" s="26">
        <f>IF(OR(A1017="",B1017="",D1017=""),0,IF(OR(C1017="Received",C1017="Returned",C1017="Adjust"),D1017,IF(C1017="Sold",-D1017,0)))</f>
        <v/>
      </c>
      <c r="H1017" s="16">
        <f>IF(AND(A1017="",B1017="",D1017=""),"",IF(OR(A1017="",B1017="",C1017="",D1017=""),"Fill date, SKU, type and qty",IF(ISNA(MATCH(B1017,ItemSku,0)),"SKU not on Items",IF(AND(D1017&lt;0,C1017&lt;&gt;"Adjust"),"Use a positive qty",""))))</f>
        <v/>
      </c>
    </row>
    <row r="1018">
      <c r="A1018" s="6" t="n"/>
      <c r="B1018" s="22" t="n"/>
      <c r="C1018" s="22" t="n"/>
      <c r="D1018" s="29" t="n"/>
      <c r="E1018" s="22" t="n"/>
      <c r="F1018" s="22" t="n"/>
      <c r="G1018" s="26">
        <f>IF(OR(A1018="",B1018="",D1018=""),0,IF(OR(C1018="Received",C1018="Returned",C1018="Adjust"),D1018,IF(C1018="Sold",-D1018,0)))</f>
        <v/>
      </c>
      <c r="H1018" s="16">
        <f>IF(AND(A1018="",B1018="",D1018=""),"",IF(OR(A1018="",B1018="",C1018="",D1018=""),"Fill date, SKU, type and qty",IF(ISNA(MATCH(B1018,ItemSku,0)),"SKU not on Items",IF(AND(D1018&lt;0,C1018&lt;&gt;"Adjust"),"Use a positive qty",""))))</f>
        <v/>
      </c>
    </row>
    <row r="1019">
      <c r="A1019" s="6" t="n"/>
      <c r="B1019" s="22" t="n"/>
      <c r="C1019" s="22" t="n"/>
      <c r="D1019" s="29" t="n"/>
      <c r="E1019" s="22" t="n"/>
      <c r="F1019" s="22" t="n"/>
      <c r="G1019" s="26">
        <f>IF(OR(A1019="",B1019="",D1019=""),0,IF(OR(C1019="Received",C1019="Returned",C1019="Adjust"),D1019,IF(C1019="Sold",-D1019,0)))</f>
        <v/>
      </c>
      <c r="H1019" s="16">
        <f>IF(AND(A1019="",B1019="",D1019=""),"",IF(OR(A1019="",B1019="",C1019="",D1019=""),"Fill date, SKU, type and qty",IF(ISNA(MATCH(B1019,ItemSku,0)),"SKU not on Items",IF(AND(D1019&lt;0,C1019&lt;&gt;"Adjust"),"Use a positive qty",""))))</f>
        <v/>
      </c>
    </row>
    <row r="1020">
      <c r="A1020" s="6" t="n"/>
      <c r="B1020" s="22" t="n"/>
      <c r="C1020" s="22" t="n"/>
      <c r="D1020" s="29" t="n"/>
      <c r="E1020" s="22" t="n"/>
      <c r="F1020" s="22" t="n"/>
      <c r="G1020" s="26">
        <f>IF(OR(A1020="",B1020="",D1020=""),0,IF(OR(C1020="Received",C1020="Returned",C1020="Adjust"),D1020,IF(C1020="Sold",-D1020,0)))</f>
        <v/>
      </c>
      <c r="H1020" s="16">
        <f>IF(AND(A1020="",B1020="",D1020=""),"",IF(OR(A1020="",B1020="",C1020="",D1020=""),"Fill date, SKU, type and qty",IF(ISNA(MATCH(B1020,ItemSku,0)),"SKU not on Items",IF(AND(D1020&lt;0,C1020&lt;&gt;"Adjust"),"Use a positive qty",""))))</f>
        <v/>
      </c>
    </row>
    <row r="1021">
      <c r="A1021" s="6" t="n"/>
      <c r="B1021" s="22" t="n"/>
      <c r="C1021" s="22" t="n"/>
      <c r="D1021" s="29" t="n"/>
      <c r="E1021" s="22" t="n"/>
      <c r="F1021" s="22" t="n"/>
      <c r="G1021" s="26">
        <f>IF(OR(A1021="",B1021="",D1021=""),0,IF(OR(C1021="Received",C1021="Returned",C1021="Adjust"),D1021,IF(C1021="Sold",-D1021,0)))</f>
        <v/>
      </c>
      <c r="H1021" s="16">
        <f>IF(AND(A1021="",B1021="",D1021=""),"",IF(OR(A1021="",B1021="",C1021="",D1021=""),"Fill date, SKU, type and qty",IF(ISNA(MATCH(B1021,ItemSku,0)),"SKU not on Items",IF(AND(D1021&lt;0,C1021&lt;&gt;"Adjust"),"Use a positive qty",""))))</f>
        <v/>
      </c>
    </row>
    <row r="1022">
      <c r="A1022" s="6" t="n"/>
      <c r="B1022" s="22" t="n"/>
      <c r="C1022" s="22" t="n"/>
      <c r="D1022" s="29" t="n"/>
      <c r="E1022" s="22" t="n"/>
      <c r="F1022" s="22" t="n"/>
      <c r="G1022" s="26">
        <f>IF(OR(A1022="",B1022="",D1022=""),0,IF(OR(C1022="Received",C1022="Returned",C1022="Adjust"),D1022,IF(C1022="Sold",-D1022,0)))</f>
        <v/>
      </c>
      <c r="H1022" s="16">
        <f>IF(AND(A1022="",B1022="",D1022=""),"",IF(OR(A1022="",B1022="",C1022="",D1022=""),"Fill date, SKU, type and qty",IF(ISNA(MATCH(B1022,ItemSku,0)),"SKU not on Items",IF(AND(D1022&lt;0,C1022&lt;&gt;"Adjust"),"Use a positive qty",""))))</f>
        <v/>
      </c>
    </row>
    <row r="1023">
      <c r="A1023" s="6" t="n"/>
      <c r="B1023" s="22" t="n"/>
      <c r="C1023" s="22" t="n"/>
      <c r="D1023" s="29" t="n"/>
      <c r="E1023" s="22" t="n"/>
      <c r="F1023" s="22" t="n"/>
      <c r="G1023" s="26">
        <f>IF(OR(A1023="",B1023="",D1023=""),0,IF(OR(C1023="Received",C1023="Returned",C1023="Adjust"),D1023,IF(C1023="Sold",-D1023,0)))</f>
        <v/>
      </c>
      <c r="H1023" s="16">
        <f>IF(AND(A1023="",B1023="",D1023=""),"",IF(OR(A1023="",B1023="",C1023="",D1023=""),"Fill date, SKU, type and qty",IF(ISNA(MATCH(B1023,ItemSku,0)),"SKU not on Items",IF(AND(D1023&lt;0,C1023&lt;&gt;"Adjust"),"Use a positive qty",""))))</f>
        <v/>
      </c>
    </row>
    <row r="1024">
      <c r="A1024" s="6" t="n"/>
      <c r="B1024" s="22" t="n"/>
      <c r="C1024" s="22" t="n"/>
      <c r="D1024" s="29" t="n"/>
      <c r="E1024" s="22" t="n"/>
      <c r="F1024" s="22" t="n"/>
      <c r="G1024" s="26">
        <f>IF(OR(A1024="",B1024="",D1024=""),0,IF(OR(C1024="Received",C1024="Returned",C1024="Adjust"),D1024,IF(C1024="Sold",-D1024,0)))</f>
        <v/>
      </c>
      <c r="H1024" s="16">
        <f>IF(AND(A1024="",B1024="",D1024=""),"",IF(OR(A1024="",B1024="",C1024="",D1024=""),"Fill date, SKU, type and qty",IF(ISNA(MATCH(B1024,ItemSku,0)),"SKU not on Items",IF(AND(D1024&lt;0,C1024&lt;&gt;"Adjust"),"Use a positive qty",""))))</f>
        <v/>
      </c>
    </row>
    <row r="1025">
      <c r="A1025" s="6" t="n"/>
      <c r="B1025" s="22" t="n"/>
      <c r="C1025" s="22" t="n"/>
      <c r="D1025" s="29" t="n"/>
      <c r="E1025" s="22" t="n"/>
      <c r="F1025" s="22" t="n"/>
      <c r="G1025" s="26">
        <f>IF(OR(A1025="",B1025="",D1025=""),0,IF(OR(C1025="Received",C1025="Returned",C1025="Adjust"),D1025,IF(C1025="Sold",-D1025,0)))</f>
        <v/>
      </c>
      <c r="H1025" s="16">
        <f>IF(AND(A1025="",B1025="",D1025=""),"",IF(OR(A1025="",B1025="",C1025="",D1025=""),"Fill date, SKU, type and qty",IF(ISNA(MATCH(B1025,ItemSku,0)),"SKU not on Items",IF(AND(D1025&lt;0,C1025&lt;&gt;"Adjust"),"Use a positive qty",""))))</f>
        <v/>
      </c>
    </row>
    <row r="1026">
      <c r="A1026" s="6" t="n"/>
      <c r="B1026" s="22" t="n"/>
      <c r="C1026" s="22" t="n"/>
      <c r="D1026" s="29" t="n"/>
      <c r="E1026" s="22" t="n"/>
      <c r="F1026" s="22" t="n"/>
      <c r="G1026" s="26">
        <f>IF(OR(A1026="",B1026="",D1026=""),0,IF(OR(C1026="Received",C1026="Returned",C1026="Adjust"),D1026,IF(C1026="Sold",-D1026,0)))</f>
        <v/>
      </c>
      <c r="H1026" s="16">
        <f>IF(AND(A1026="",B1026="",D1026=""),"",IF(OR(A1026="",B1026="",C1026="",D1026=""),"Fill date, SKU, type and qty",IF(ISNA(MATCH(B1026,ItemSku,0)),"SKU not on Items",IF(AND(D1026&lt;0,C1026&lt;&gt;"Adjust"),"Use a positive qty",""))))</f>
        <v/>
      </c>
    </row>
    <row r="1027">
      <c r="A1027" s="6" t="n"/>
      <c r="B1027" s="22" t="n"/>
      <c r="C1027" s="22" t="n"/>
      <c r="D1027" s="29" t="n"/>
      <c r="E1027" s="22" t="n"/>
      <c r="F1027" s="22" t="n"/>
      <c r="G1027" s="26">
        <f>IF(OR(A1027="",B1027="",D1027=""),0,IF(OR(C1027="Received",C1027="Returned",C1027="Adjust"),D1027,IF(C1027="Sold",-D1027,0)))</f>
        <v/>
      </c>
      <c r="H1027" s="16">
        <f>IF(AND(A1027="",B1027="",D1027=""),"",IF(OR(A1027="",B1027="",C1027="",D1027=""),"Fill date, SKU, type and qty",IF(ISNA(MATCH(B1027,ItemSku,0)),"SKU not on Items",IF(AND(D1027&lt;0,C1027&lt;&gt;"Adjust"),"Use a positive qty",""))))</f>
        <v/>
      </c>
    </row>
    <row r="1028">
      <c r="A1028" s="6" t="n"/>
      <c r="B1028" s="22" t="n"/>
      <c r="C1028" s="22" t="n"/>
      <c r="D1028" s="29" t="n"/>
      <c r="E1028" s="22" t="n"/>
      <c r="F1028" s="22" t="n"/>
      <c r="G1028" s="26">
        <f>IF(OR(A1028="",B1028="",D1028=""),0,IF(OR(C1028="Received",C1028="Returned",C1028="Adjust"),D1028,IF(C1028="Sold",-D1028,0)))</f>
        <v/>
      </c>
      <c r="H1028" s="16">
        <f>IF(AND(A1028="",B1028="",D1028=""),"",IF(OR(A1028="",B1028="",C1028="",D1028=""),"Fill date, SKU, type and qty",IF(ISNA(MATCH(B1028,ItemSku,0)),"SKU not on Items",IF(AND(D1028&lt;0,C1028&lt;&gt;"Adjust"),"Use a positive qty",""))))</f>
        <v/>
      </c>
    </row>
    <row r="1029">
      <c r="A1029" s="6" t="n"/>
      <c r="B1029" s="22" t="n"/>
      <c r="C1029" s="22" t="n"/>
      <c r="D1029" s="29" t="n"/>
      <c r="E1029" s="22" t="n"/>
      <c r="F1029" s="22" t="n"/>
      <c r="G1029" s="26">
        <f>IF(OR(A1029="",B1029="",D1029=""),0,IF(OR(C1029="Received",C1029="Returned",C1029="Adjust"),D1029,IF(C1029="Sold",-D1029,0)))</f>
        <v/>
      </c>
      <c r="H1029" s="16">
        <f>IF(AND(A1029="",B1029="",D1029=""),"",IF(OR(A1029="",B1029="",C1029="",D1029=""),"Fill date, SKU, type and qty",IF(ISNA(MATCH(B1029,ItemSku,0)),"SKU not on Items",IF(AND(D1029&lt;0,C1029&lt;&gt;"Adjust"),"Use a positive qty",""))))</f>
        <v/>
      </c>
    </row>
    <row r="1030">
      <c r="A1030" s="6" t="n"/>
      <c r="B1030" s="22" t="n"/>
      <c r="C1030" s="22" t="n"/>
      <c r="D1030" s="29" t="n"/>
      <c r="E1030" s="22" t="n"/>
      <c r="F1030" s="22" t="n"/>
      <c r="G1030" s="26">
        <f>IF(OR(A1030="",B1030="",D1030=""),0,IF(OR(C1030="Received",C1030="Returned",C1030="Adjust"),D1030,IF(C1030="Sold",-D1030,0)))</f>
        <v/>
      </c>
      <c r="H1030" s="16">
        <f>IF(AND(A1030="",B1030="",D1030=""),"",IF(OR(A1030="",B1030="",C1030="",D1030=""),"Fill date, SKU, type and qty",IF(ISNA(MATCH(B1030,ItemSku,0)),"SKU not on Items",IF(AND(D1030&lt;0,C1030&lt;&gt;"Adjust"),"Use a positive qty",""))))</f>
        <v/>
      </c>
    </row>
    <row r="1031">
      <c r="A1031" s="6" t="n"/>
      <c r="B1031" s="22" t="n"/>
      <c r="C1031" s="22" t="n"/>
      <c r="D1031" s="29" t="n"/>
      <c r="E1031" s="22" t="n"/>
      <c r="F1031" s="22" t="n"/>
      <c r="G1031" s="26">
        <f>IF(OR(A1031="",B1031="",D1031=""),0,IF(OR(C1031="Received",C1031="Returned",C1031="Adjust"),D1031,IF(C1031="Sold",-D1031,0)))</f>
        <v/>
      </c>
      <c r="H1031" s="16">
        <f>IF(AND(A1031="",B1031="",D1031=""),"",IF(OR(A1031="",B1031="",C1031="",D1031=""),"Fill date, SKU, type and qty",IF(ISNA(MATCH(B1031,ItemSku,0)),"SKU not on Items",IF(AND(D1031&lt;0,C1031&lt;&gt;"Adjust"),"Use a positive qty",""))))</f>
        <v/>
      </c>
    </row>
    <row r="1032">
      <c r="A1032" s="6" t="n"/>
      <c r="B1032" s="22" t="n"/>
      <c r="C1032" s="22" t="n"/>
      <c r="D1032" s="29" t="n"/>
      <c r="E1032" s="22" t="n"/>
      <c r="F1032" s="22" t="n"/>
      <c r="G1032" s="26">
        <f>IF(OR(A1032="",B1032="",D1032=""),0,IF(OR(C1032="Received",C1032="Returned",C1032="Adjust"),D1032,IF(C1032="Sold",-D1032,0)))</f>
        <v/>
      </c>
      <c r="H1032" s="16">
        <f>IF(AND(A1032="",B1032="",D1032=""),"",IF(OR(A1032="",B1032="",C1032="",D1032=""),"Fill date, SKU, type and qty",IF(ISNA(MATCH(B1032,ItemSku,0)),"SKU not on Items",IF(AND(D1032&lt;0,C1032&lt;&gt;"Adjust"),"Use a positive qty",""))))</f>
        <v/>
      </c>
    </row>
    <row r="1033">
      <c r="A1033" s="6" t="n"/>
      <c r="B1033" s="22" t="n"/>
      <c r="C1033" s="22" t="n"/>
      <c r="D1033" s="29" t="n"/>
      <c r="E1033" s="22" t="n"/>
      <c r="F1033" s="22" t="n"/>
      <c r="G1033" s="26">
        <f>IF(OR(A1033="",B1033="",D1033=""),0,IF(OR(C1033="Received",C1033="Returned",C1033="Adjust"),D1033,IF(C1033="Sold",-D1033,0)))</f>
        <v/>
      </c>
      <c r="H1033" s="16">
        <f>IF(AND(A1033="",B1033="",D1033=""),"",IF(OR(A1033="",B1033="",C1033="",D1033=""),"Fill date, SKU, type and qty",IF(ISNA(MATCH(B1033,ItemSku,0)),"SKU not on Items",IF(AND(D1033&lt;0,C1033&lt;&gt;"Adjust"),"Use a positive qty",""))))</f>
        <v/>
      </c>
    </row>
    <row r="1034">
      <c r="A1034" s="6" t="n"/>
      <c r="B1034" s="22" t="n"/>
      <c r="C1034" s="22" t="n"/>
      <c r="D1034" s="29" t="n"/>
      <c r="E1034" s="22" t="n"/>
      <c r="F1034" s="22" t="n"/>
      <c r="G1034" s="26">
        <f>IF(OR(A1034="",B1034="",D1034=""),0,IF(OR(C1034="Received",C1034="Returned",C1034="Adjust"),D1034,IF(C1034="Sold",-D1034,0)))</f>
        <v/>
      </c>
      <c r="H1034" s="16">
        <f>IF(AND(A1034="",B1034="",D1034=""),"",IF(OR(A1034="",B1034="",C1034="",D1034=""),"Fill date, SKU, type and qty",IF(ISNA(MATCH(B1034,ItemSku,0)),"SKU not on Items",IF(AND(D1034&lt;0,C1034&lt;&gt;"Adjust"),"Use a positive qty",""))))</f>
        <v/>
      </c>
    </row>
    <row r="1035">
      <c r="A1035" s="6" t="n"/>
      <c r="B1035" s="22" t="n"/>
      <c r="C1035" s="22" t="n"/>
      <c r="D1035" s="29" t="n"/>
      <c r="E1035" s="22" t="n"/>
      <c r="F1035" s="22" t="n"/>
      <c r="G1035" s="26">
        <f>IF(OR(A1035="",B1035="",D1035=""),0,IF(OR(C1035="Received",C1035="Returned",C1035="Adjust"),D1035,IF(C1035="Sold",-D1035,0)))</f>
        <v/>
      </c>
      <c r="H1035" s="16">
        <f>IF(AND(A1035="",B1035="",D1035=""),"",IF(OR(A1035="",B1035="",C1035="",D1035=""),"Fill date, SKU, type and qty",IF(ISNA(MATCH(B1035,ItemSku,0)),"SKU not on Items",IF(AND(D1035&lt;0,C1035&lt;&gt;"Adjust"),"Use a positive qty",""))))</f>
        <v/>
      </c>
    </row>
    <row r="1036">
      <c r="A1036" s="6" t="n"/>
      <c r="B1036" s="22" t="n"/>
      <c r="C1036" s="22" t="n"/>
      <c r="D1036" s="29" t="n"/>
      <c r="E1036" s="22" t="n"/>
      <c r="F1036" s="22" t="n"/>
      <c r="G1036" s="26">
        <f>IF(OR(A1036="",B1036="",D1036=""),0,IF(OR(C1036="Received",C1036="Returned",C1036="Adjust"),D1036,IF(C1036="Sold",-D1036,0)))</f>
        <v/>
      </c>
      <c r="H1036" s="16">
        <f>IF(AND(A1036="",B1036="",D1036=""),"",IF(OR(A1036="",B1036="",C1036="",D1036=""),"Fill date, SKU, type and qty",IF(ISNA(MATCH(B1036,ItemSku,0)),"SKU not on Items",IF(AND(D1036&lt;0,C1036&lt;&gt;"Adjust"),"Use a positive qty",""))))</f>
        <v/>
      </c>
    </row>
    <row r="1037">
      <c r="A1037" s="6" t="n"/>
      <c r="B1037" s="22" t="n"/>
      <c r="C1037" s="22" t="n"/>
      <c r="D1037" s="29" t="n"/>
      <c r="E1037" s="22" t="n"/>
      <c r="F1037" s="22" t="n"/>
      <c r="G1037" s="26">
        <f>IF(OR(A1037="",B1037="",D1037=""),0,IF(OR(C1037="Received",C1037="Returned",C1037="Adjust"),D1037,IF(C1037="Sold",-D1037,0)))</f>
        <v/>
      </c>
      <c r="H1037" s="16">
        <f>IF(AND(A1037="",B1037="",D1037=""),"",IF(OR(A1037="",B1037="",C1037="",D1037=""),"Fill date, SKU, type and qty",IF(ISNA(MATCH(B1037,ItemSku,0)),"SKU not on Items",IF(AND(D1037&lt;0,C1037&lt;&gt;"Adjust"),"Use a positive qty",""))))</f>
        <v/>
      </c>
    </row>
    <row r="1038">
      <c r="A1038" s="6" t="n"/>
      <c r="B1038" s="22" t="n"/>
      <c r="C1038" s="22" t="n"/>
      <c r="D1038" s="29" t="n"/>
      <c r="E1038" s="22" t="n"/>
      <c r="F1038" s="22" t="n"/>
      <c r="G1038" s="26">
        <f>IF(OR(A1038="",B1038="",D1038=""),0,IF(OR(C1038="Received",C1038="Returned",C1038="Adjust"),D1038,IF(C1038="Sold",-D1038,0)))</f>
        <v/>
      </c>
      <c r="H1038" s="16">
        <f>IF(AND(A1038="",B1038="",D1038=""),"",IF(OR(A1038="",B1038="",C1038="",D1038=""),"Fill date, SKU, type and qty",IF(ISNA(MATCH(B1038,ItemSku,0)),"SKU not on Items",IF(AND(D1038&lt;0,C1038&lt;&gt;"Adjust"),"Use a positive qty",""))))</f>
        <v/>
      </c>
    </row>
    <row r="1039">
      <c r="A1039" s="6" t="n"/>
      <c r="B1039" s="22" t="n"/>
      <c r="C1039" s="22" t="n"/>
      <c r="D1039" s="29" t="n"/>
      <c r="E1039" s="22" t="n"/>
      <c r="F1039" s="22" t="n"/>
      <c r="G1039" s="26">
        <f>IF(OR(A1039="",B1039="",D1039=""),0,IF(OR(C1039="Received",C1039="Returned",C1039="Adjust"),D1039,IF(C1039="Sold",-D1039,0)))</f>
        <v/>
      </c>
      <c r="H1039" s="16">
        <f>IF(AND(A1039="",B1039="",D1039=""),"",IF(OR(A1039="",B1039="",C1039="",D1039=""),"Fill date, SKU, type and qty",IF(ISNA(MATCH(B1039,ItemSku,0)),"SKU not on Items",IF(AND(D1039&lt;0,C1039&lt;&gt;"Adjust"),"Use a positive qty",""))))</f>
        <v/>
      </c>
    </row>
    <row r="1040">
      <c r="A1040" s="6" t="n"/>
      <c r="B1040" s="22" t="n"/>
      <c r="C1040" s="22" t="n"/>
      <c r="D1040" s="29" t="n"/>
      <c r="E1040" s="22" t="n"/>
      <c r="F1040" s="22" t="n"/>
      <c r="G1040" s="26">
        <f>IF(OR(A1040="",B1040="",D1040=""),0,IF(OR(C1040="Received",C1040="Returned",C1040="Adjust"),D1040,IF(C1040="Sold",-D1040,0)))</f>
        <v/>
      </c>
      <c r="H1040" s="16">
        <f>IF(AND(A1040="",B1040="",D1040=""),"",IF(OR(A1040="",B1040="",C1040="",D1040=""),"Fill date, SKU, type and qty",IF(ISNA(MATCH(B1040,ItemSku,0)),"SKU not on Items",IF(AND(D1040&lt;0,C1040&lt;&gt;"Adjust"),"Use a positive qty",""))))</f>
        <v/>
      </c>
    </row>
    <row r="1041">
      <c r="A1041" s="6" t="n"/>
      <c r="B1041" s="22" t="n"/>
      <c r="C1041" s="22" t="n"/>
      <c r="D1041" s="29" t="n"/>
      <c r="E1041" s="22" t="n"/>
      <c r="F1041" s="22" t="n"/>
      <c r="G1041" s="26">
        <f>IF(OR(A1041="",B1041="",D1041=""),0,IF(OR(C1041="Received",C1041="Returned",C1041="Adjust"),D1041,IF(C1041="Sold",-D1041,0)))</f>
        <v/>
      </c>
      <c r="H1041" s="16">
        <f>IF(AND(A1041="",B1041="",D1041=""),"",IF(OR(A1041="",B1041="",C1041="",D1041=""),"Fill date, SKU, type and qty",IF(ISNA(MATCH(B1041,ItemSku,0)),"SKU not on Items",IF(AND(D1041&lt;0,C1041&lt;&gt;"Adjust"),"Use a positive qty",""))))</f>
        <v/>
      </c>
    </row>
    <row r="1042">
      <c r="A1042" s="6" t="n"/>
      <c r="B1042" s="22" t="n"/>
      <c r="C1042" s="22" t="n"/>
      <c r="D1042" s="29" t="n"/>
      <c r="E1042" s="22" t="n"/>
      <c r="F1042" s="22" t="n"/>
      <c r="G1042" s="26">
        <f>IF(OR(A1042="",B1042="",D1042=""),0,IF(OR(C1042="Received",C1042="Returned",C1042="Adjust"),D1042,IF(C1042="Sold",-D1042,0)))</f>
        <v/>
      </c>
      <c r="H1042" s="16">
        <f>IF(AND(A1042="",B1042="",D1042=""),"",IF(OR(A1042="",B1042="",C1042="",D1042=""),"Fill date, SKU, type and qty",IF(ISNA(MATCH(B1042,ItemSku,0)),"SKU not on Items",IF(AND(D1042&lt;0,C1042&lt;&gt;"Adjust"),"Use a positive qty",""))))</f>
        <v/>
      </c>
    </row>
    <row r="1043">
      <c r="A1043" s="6" t="n"/>
      <c r="B1043" s="22" t="n"/>
      <c r="C1043" s="22" t="n"/>
      <c r="D1043" s="29" t="n"/>
      <c r="E1043" s="22" t="n"/>
      <c r="F1043" s="22" t="n"/>
      <c r="G1043" s="26">
        <f>IF(OR(A1043="",B1043="",D1043=""),0,IF(OR(C1043="Received",C1043="Returned",C1043="Adjust"),D1043,IF(C1043="Sold",-D1043,0)))</f>
        <v/>
      </c>
      <c r="H1043" s="16">
        <f>IF(AND(A1043="",B1043="",D1043=""),"",IF(OR(A1043="",B1043="",C1043="",D1043=""),"Fill date, SKU, type and qty",IF(ISNA(MATCH(B1043,ItemSku,0)),"SKU not on Items",IF(AND(D1043&lt;0,C1043&lt;&gt;"Adjust"),"Use a positive qty",""))))</f>
        <v/>
      </c>
    </row>
    <row r="1044">
      <c r="A1044" s="6" t="n"/>
      <c r="B1044" s="22" t="n"/>
      <c r="C1044" s="22" t="n"/>
      <c r="D1044" s="29" t="n"/>
      <c r="E1044" s="22" t="n"/>
      <c r="F1044" s="22" t="n"/>
      <c r="G1044" s="26">
        <f>IF(OR(A1044="",B1044="",D1044=""),0,IF(OR(C1044="Received",C1044="Returned",C1044="Adjust"),D1044,IF(C1044="Sold",-D1044,0)))</f>
        <v/>
      </c>
      <c r="H1044" s="16">
        <f>IF(AND(A1044="",B1044="",D1044=""),"",IF(OR(A1044="",B1044="",C1044="",D1044=""),"Fill date, SKU, type and qty",IF(ISNA(MATCH(B1044,ItemSku,0)),"SKU not on Items",IF(AND(D1044&lt;0,C1044&lt;&gt;"Adjust"),"Use a positive qty",""))))</f>
        <v/>
      </c>
    </row>
    <row r="1045">
      <c r="A1045" s="6" t="n"/>
      <c r="B1045" s="22" t="n"/>
      <c r="C1045" s="22" t="n"/>
      <c r="D1045" s="29" t="n"/>
      <c r="E1045" s="22" t="n"/>
      <c r="F1045" s="22" t="n"/>
      <c r="G1045" s="26">
        <f>IF(OR(A1045="",B1045="",D1045=""),0,IF(OR(C1045="Received",C1045="Returned",C1045="Adjust"),D1045,IF(C1045="Sold",-D1045,0)))</f>
        <v/>
      </c>
      <c r="H1045" s="16">
        <f>IF(AND(A1045="",B1045="",D1045=""),"",IF(OR(A1045="",B1045="",C1045="",D1045=""),"Fill date, SKU, type and qty",IF(ISNA(MATCH(B1045,ItemSku,0)),"SKU not on Items",IF(AND(D1045&lt;0,C1045&lt;&gt;"Adjust"),"Use a positive qty",""))))</f>
        <v/>
      </c>
    </row>
    <row r="1046">
      <c r="A1046" s="6" t="n"/>
      <c r="B1046" s="22" t="n"/>
      <c r="C1046" s="22" t="n"/>
      <c r="D1046" s="29" t="n"/>
      <c r="E1046" s="22" t="n"/>
      <c r="F1046" s="22" t="n"/>
      <c r="G1046" s="26">
        <f>IF(OR(A1046="",B1046="",D1046=""),0,IF(OR(C1046="Received",C1046="Returned",C1046="Adjust"),D1046,IF(C1046="Sold",-D1046,0)))</f>
        <v/>
      </c>
      <c r="H1046" s="16">
        <f>IF(AND(A1046="",B1046="",D1046=""),"",IF(OR(A1046="",B1046="",C1046="",D1046=""),"Fill date, SKU, type and qty",IF(ISNA(MATCH(B1046,ItemSku,0)),"SKU not on Items",IF(AND(D1046&lt;0,C1046&lt;&gt;"Adjust"),"Use a positive qty",""))))</f>
        <v/>
      </c>
    </row>
    <row r="1047">
      <c r="A1047" s="6" t="n"/>
      <c r="B1047" s="22" t="n"/>
      <c r="C1047" s="22" t="n"/>
      <c r="D1047" s="29" t="n"/>
      <c r="E1047" s="22" t="n"/>
      <c r="F1047" s="22" t="n"/>
      <c r="G1047" s="26">
        <f>IF(OR(A1047="",B1047="",D1047=""),0,IF(OR(C1047="Received",C1047="Returned",C1047="Adjust"),D1047,IF(C1047="Sold",-D1047,0)))</f>
        <v/>
      </c>
      <c r="H1047" s="16">
        <f>IF(AND(A1047="",B1047="",D1047=""),"",IF(OR(A1047="",B1047="",C1047="",D1047=""),"Fill date, SKU, type and qty",IF(ISNA(MATCH(B1047,ItemSku,0)),"SKU not on Items",IF(AND(D1047&lt;0,C1047&lt;&gt;"Adjust"),"Use a positive qty",""))))</f>
        <v/>
      </c>
    </row>
    <row r="1048">
      <c r="A1048" s="6" t="n"/>
      <c r="B1048" s="22" t="n"/>
      <c r="C1048" s="22" t="n"/>
      <c r="D1048" s="29" t="n"/>
      <c r="E1048" s="22" t="n"/>
      <c r="F1048" s="22" t="n"/>
      <c r="G1048" s="26">
        <f>IF(OR(A1048="",B1048="",D1048=""),0,IF(OR(C1048="Received",C1048="Returned",C1048="Adjust"),D1048,IF(C1048="Sold",-D1048,0)))</f>
        <v/>
      </c>
      <c r="H1048" s="16">
        <f>IF(AND(A1048="",B1048="",D1048=""),"",IF(OR(A1048="",B1048="",C1048="",D1048=""),"Fill date, SKU, type and qty",IF(ISNA(MATCH(B1048,ItemSku,0)),"SKU not on Items",IF(AND(D1048&lt;0,C1048&lt;&gt;"Adjust"),"Use a positive qty",""))))</f>
        <v/>
      </c>
    </row>
    <row r="1049">
      <c r="A1049" s="6" t="n"/>
      <c r="B1049" s="22" t="n"/>
      <c r="C1049" s="22" t="n"/>
      <c r="D1049" s="29" t="n"/>
      <c r="E1049" s="22" t="n"/>
      <c r="F1049" s="22" t="n"/>
      <c r="G1049" s="26">
        <f>IF(OR(A1049="",B1049="",D1049=""),0,IF(OR(C1049="Received",C1049="Returned",C1049="Adjust"),D1049,IF(C1049="Sold",-D1049,0)))</f>
        <v/>
      </c>
      <c r="H1049" s="16">
        <f>IF(AND(A1049="",B1049="",D1049=""),"",IF(OR(A1049="",B1049="",C1049="",D1049=""),"Fill date, SKU, type and qty",IF(ISNA(MATCH(B1049,ItemSku,0)),"SKU not on Items",IF(AND(D1049&lt;0,C1049&lt;&gt;"Adjust"),"Use a positive qty",""))))</f>
        <v/>
      </c>
    </row>
    <row r="1050">
      <c r="A1050" s="6" t="n"/>
      <c r="B1050" s="22" t="n"/>
      <c r="C1050" s="22" t="n"/>
      <c r="D1050" s="29" t="n"/>
      <c r="E1050" s="22" t="n"/>
      <c r="F1050" s="22" t="n"/>
      <c r="G1050" s="26">
        <f>IF(OR(A1050="",B1050="",D1050=""),0,IF(OR(C1050="Received",C1050="Returned",C1050="Adjust"),D1050,IF(C1050="Sold",-D1050,0)))</f>
        <v/>
      </c>
      <c r="H1050" s="16">
        <f>IF(AND(A1050="",B1050="",D1050=""),"",IF(OR(A1050="",B1050="",C1050="",D1050=""),"Fill date, SKU, type and qty",IF(ISNA(MATCH(B1050,ItemSku,0)),"SKU not on Items",IF(AND(D1050&lt;0,C1050&lt;&gt;"Adjust"),"Use a positive qty",""))))</f>
        <v/>
      </c>
    </row>
    <row r="1051">
      <c r="A1051" s="6" t="n"/>
      <c r="B1051" s="22" t="n"/>
      <c r="C1051" s="22" t="n"/>
      <c r="D1051" s="29" t="n"/>
      <c r="E1051" s="22" t="n"/>
      <c r="F1051" s="22" t="n"/>
      <c r="G1051" s="26">
        <f>IF(OR(A1051="",B1051="",D1051=""),0,IF(OR(C1051="Received",C1051="Returned",C1051="Adjust"),D1051,IF(C1051="Sold",-D1051,0)))</f>
        <v/>
      </c>
      <c r="H1051" s="16">
        <f>IF(AND(A1051="",B1051="",D1051=""),"",IF(OR(A1051="",B1051="",C1051="",D1051=""),"Fill date, SKU, type and qty",IF(ISNA(MATCH(B1051,ItemSku,0)),"SKU not on Items",IF(AND(D1051&lt;0,C1051&lt;&gt;"Adjust"),"Use a positive qty",""))))</f>
        <v/>
      </c>
    </row>
    <row r="1052">
      <c r="A1052" s="6" t="n"/>
      <c r="B1052" s="22" t="n"/>
      <c r="C1052" s="22" t="n"/>
      <c r="D1052" s="29" t="n"/>
      <c r="E1052" s="22" t="n"/>
      <c r="F1052" s="22" t="n"/>
      <c r="G1052" s="26">
        <f>IF(OR(A1052="",B1052="",D1052=""),0,IF(OR(C1052="Received",C1052="Returned",C1052="Adjust"),D1052,IF(C1052="Sold",-D1052,0)))</f>
        <v/>
      </c>
      <c r="H1052" s="16">
        <f>IF(AND(A1052="",B1052="",D1052=""),"",IF(OR(A1052="",B1052="",C1052="",D1052=""),"Fill date, SKU, type and qty",IF(ISNA(MATCH(B1052,ItemSku,0)),"SKU not on Items",IF(AND(D1052&lt;0,C1052&lt;&gt;"Adjust"),"Use a positive qty",""))))</f>
        <v/>
      </c>
    </row>
    <row r="1053">
      <c r="A1053" s="6" t="n"/>
      <c r="B1053" s="22" t="n"/>
      <c r="C1053" s="22" t="n"/>
      <c r="D1053" s="29" t="n"/>
      <c r="E1053" s="22" t="n"/>
      <c r="F1053" s="22" t="n"/>
      <c r="G1053" s="26">
        <f>IF(OR(A1053="",B1053="",D1053=""),0,IF(OR(C1053="Received",C1053="Returned",C1053="Adjust"),D1053,IF(C1053="Sold",-D1053,0)))</f>
        <v/>
      </c>
      <c r="H1053" s="16">
        <f>IF(AND(A1053="",B1053="",D1053=""),"",IF(OR(A1053="",B1053="",C1053="",D1053=""),"Fill date, SKU, type and qty",IF(ISNA(MATCH(B1053,ItemSku,0)),"SKU not on Items",IF(AND(D1053&lt;0,C1053&lt;&gt;"Adjust"),"Use a positive qty",""))))</f>
        <v/>
      </c>
    </row>
    <row r="1054">
      <c r="A1054" s="6" t="n"/>
      <c r="B1054" s="22" t="n"/>
      <c r="C1054" s="22" t="n"/>
      <c r="D1054" s="29" t="n"/>
      <c r="E1054" s="22" t="n"/>
      <c r="F1054" s="22" t="n"/>
      <c r="G1054" s="26">
        <f>IF(OR(A1054="",B1054="",D1054=""),0,IF(OR(C1054="Received",C1054="Returned",C1054="Adjust"),D1054,IF(C1054="Sold",-D1054,0)))</f>
        <v/>
      </c>
      <c r="H1054" s="16">
        <f>IF(AND(A1054="",B1054="",D1054=""),"",IF(OR(A1054="",B1054="",C1054="",D1054=""),"Fill date, SKU, type and qty",IF(ISNA(MATCH(B1054,ItemSku,0)),"SKU not on Items",IF(AND(D1054&lt;0,C1054&lt;&gt;"Adjust"),"Use a positive qty",""))))</f>
        <v/>
      </c>
    </row>
    <row r="1055">
      <c r="A1055" s="6" t="n"/>
      <c r="B1055" s="22" t="n"/>
      <c r="C1055" s="22" t="n"/>
      <c r="D1055" s="29" t="n"/>
      <c r="E1055" s="22" t="n"/>
      <c r="F1055" s="22" t="n"/>
      <c r="G1055" s="26">
        <f>IF(OR(A1055="",B1055="",D1055=""),0,IF(OR(C1055="Received",C1055="Returned",C1055="Adjust"),D1055,IF(C1055="Sold",-D1055,0)))</f>
        <v/>
      </c>
      <c r="H1055" s="16">
        <f>IF(AND(A1055="",B1055="",D1055=""),"",IF(OR(A1055="",B1055="",C1055="",D1055=""),"Fill date, SKU, type and qty",IF(ISNA(MATCH(B1055,ItemSku,0)),"SKU not on Items",IF(AND(D1055&lt;0,C1055&lt;&gt;"Adjust"),"Use a positive qty",""))))</f>
        <v/>
      </c>
    </row>
    <row r="1056">
      <c r="A1056" s="6" t="n"/>
      <c r="B1056" s="22" t="n"/>
      <c r="C1056" s="22" t="n"/>
      <c r="D1056" s="29" t="n"/>
      <c r="E1056" s="22" t="n"/>
      <c r="F1056" s="22" t="n"/>
      <c r="G1056" s="26">
        <f>IF(OR(A1056="",B1056="",D1056=""),0,IF(OR(C1056="Received",C1056="Returned",C1056="Adjust"),D1056,IF(C1056="Sold",-D1056,0)))</f>
        <v/>
      </c>
      <c r="H1056" s="16">
        <f>IF(AND(A1056="",B1056="",D1056=""),"",IF(OR(A1056="",B1056="",C1056="",D1056=""),"Fill date, SKU, type and qty",IF(ISNA(MATCH(B1056,ItemSku,0)),"SKU not on Items",IF(AND(D1056&lt;0,C1056&lt;&gt;"Adjust"),"Use a positive qty",""))))</f>
        <v/>
      </c>
    </row>
    <row r="1057">
      <c r="A1057" s="6" t="n"/>
      <c r="B1057" s="22" t="n"/>
      <c r="C1057" s="22" t="n"/>
      <c r="D1057" s="29" t="n"/>
      <c r="E1057" s="22" t="n"/>
      <c r="F1057" s="22" t="n"/>
      <c r="G1057" s="26">
        <f>IF(OR(A1057="",B1057="",D1057=""),0,IF(OR(C1057="Received",C1057="Returned",C1057="Adjust"),D1057,IF(C1057="Sold",-D1057,0)))</f>
        <v/>
      </c>
      <c r="H1057" s="16">
        <f>IF(AND(A1057="",B1057="",D1057=""),"",IF(OR(A1057="",B1057="",C1057="",D1057=""),"Fill date, SKU, type and qty",IF(ISNA(MATCH(B1057,ItemSku,0)),"SKU not on Items",IF(AND(D1057&lt;0,C1057&lt;&gt;"Adjust"),"Use a positive qty",""))))</f>
        <v/>
      </c>
    </row>
    <row r="1058">
      <c r="A1058" s="6" t="n"/>
      <c r="B1058" s="22" t="n"/>
      <c r="C1058" s="22" t="n"/>
      <c r="D1058" s="29" t="n"/>
      <c r="E1058" s="22" t="n"/>
      <c r="F1058" s="22" t="n"/>
      <c r="G1058" s="26">
        <f>IF(OR(A1058="",B1058="",D1058=""),0,IF(OR(C1058="Received",C1058="Returned",C1058="Adjust"),D1058,IF(C1058="Sold",-D1058,0)))</f>
        <v/>
      </c>
      <c r="H1058" s="16">
        <f>IF(AND(A1058="",B1058="",D1058=""),"",IF(OR(A1058="",B1058="",C1058="",D1058=""),"Fill date, SKU, type and qty",IF(ISNA(MATCH(B1058,ItemSku,0)),"SKU not on Items",IF(AND(D1058&lt;0,C1058&lt;&gt;"Adjust"),"Use a positive qty",""))))</f>
        <v/>
      </c>
    </row>
    <row r="1059">
      <c r="A1059" s="6" t="n"/>
      <c r="B1059" s="22" t="n"/>
      <c r="C1059" s="22" t="n"/>
      <c r="D1059" s="29" t="n"/>
      <c r="E1059" s="22" t="n"/>
      <c r="F1059" s="22" t="n"/>
      <c r="G1059" s="26">
        <f>IF(OR(A1059="",B1059="",D1059=""),0,IF(OR(C1059="Received",C1059="Returned",C1059="Adjust"),D1059,IF(C1059="Sold",-D1059,0)))</f>
        <v/>
      </c>
      <c r="H1059" s="16">
        <f>IF(AND(A1059="",B1059="",D1059=""),"",IF(OR(A1059="",B1059="",C1059="",D1059=""),"Fill date, SKU, type and qty",IF(ISNA(MATCH(B1059,ItemSku,0)),"SKU not on Items",IF(AND(D1059&lt;0,C1059&lt;&gt;"Adjust"),"Use a positive qty",""))))</f>
        <v/>
      </c>
    </row>
    <row r="1060">
      <c r="A1060" s="6" t="n"/>
      <c r="B1060" s="22" t="n"/>
      <c r="C1060" s="22" t="n"/>
      <c r="D1060" s="29" t="n"/>
      <c r="E1060" s="22" t="n"/>
      <c r="F1060" s="22" t="n"/>
      <c r="G1060" s="26">
        <f>IF(OR(A1060="",B1060="",D1060=""),0,IF(OR(C1060="Received",C1060="Returned",C1060="Adjust"),D1060,IF(C1060="Sold",-D1060,0)))</f>
        <v/>
      </c>
      <c r="H1060" s="16">
        <f>IF(AND(A1060="",B1060="",D1060=""),"",IF(OR(A1060="",B1060="",C1060="",D1060=""),"Fill date, SKU, type and qty",IF(ISNA(MATCH(B1060,ItemSku,0)),"SKU not on Items",IF(AND(D1060&lt;0,C1060&lt;&gt;"Adjust"),"Use a positive qty",""))))</f>
        <v/>
      </c>
    </row>
    <row r="1061">
      <c r="A1061" s="6" t="n"/>
      <c r="B1061" s="22" t="n"/>
      <c r="C1061" s="22" t="n"/>
      <c r="D1061" s="29" t="n"/>
      <c r="E1061" s="22" t="n"/>
      <c r="F1061" s="22" t="n"/>
      <c r="G1061" s="26">
        <f>IF(OR(A1061="",B1061="",D1061=""),0,IF(OR(C1061="Received",C1061="Returned",C1061="Adjust"),D1061,IF(C1061="Sold",-D1061,0)))</f>
        <v/>
      </c>
      <c r="H1061" s="16">
        <f>IF(AND(A1061="",B1061="",D1061=""),"",IF(OR(A1061="",B1061="",C1061="",D1061=""),"Fill date, SKU, type and qty",IF(ISNA(MATCH(B1061,ItemSku,0)),"SKU not on Items",IF(AND(D1061&lt;0,C1061&lt;&gt;"Adjust"),"Use a positive qty",""))))</f>
        <v/>
      </c>
    </row>
    <row r="1062">
      <c r="A1062" s="6" t="n"/>
      <c r="B1062" s="22" t="n"/>
      <c r="C1062" s="22" t="n"/>
      <c r="D1062" s="29" t="n"/>
      <c r="E1062" s="22" t="n"/>
      <c r="F1062" s="22" t="n"/>
      <c r="G1062" s="26">
        <f>IF(OR(A1062="",B1062="",D1062=""),0,IF(OR(C1062="Received",C1062="Returned",C1062="Adjust"),D1062,IF(C1062="Sold",-D1062,0)))</f>
        <v/>
      </c>
      <c r="H1062" s="16">
        <f>IF(AND(A1062="",B1062="",D1062=""),"",IF(OR(A1062="",B1062="",C1062="",D1062=""),"Fill date, SKU, type and qty",IF(ISNA(MATCH(B1062,ItemSku,0)),"SKU not on Items",IF(AND(D1062&lt;0,C1062&lt;&gt;"Adjust"),"Use a positive qty",""))))</f>
        <v/>
      </c>
    </row>
    <row r="1063">
      <c r="A1063" s="6" t="n"/>
      <c r="B1063" s="22" t="n"/>
      <c r="C1063" s="22" t="n"/>
      <c r="D1063" s="29" t="n"/>
      <c r="E1063" s="22" t="n"/>
      <c r="F1063" s="22" t="n"/>
      <c r="G1063" s="26">
        <f>IF(OR(A1063="",B1063="",D1063=""),0,IF(OR(C1063="Received",C1063="Returned",C1063="Adjust"),D1063,IF(C1063="Sold",-D1063,0)))</f>
        <v/>
      </c>
      <c r="H1063" s="16">
        <f>IF(AND(A1063="",B1063="",D1063=""),"",IF(OR(A1063="",B1063="",C1063="",D1063=""),"Fill date, SKU, type and qty",IF(ISNA(MATCH(B1063,ItemSku,0)),"SKU not on Items",IF(AND(D1063&lt;0,C1063&lt;&gt;"Adjust"),"Use a positive qty",""))))</f>
        <v/>
      </c>
    </row>
    <row r="1064">
      <c r="A1064" s="6" t="n"/>
      <c r="B1064" s="22" t="n"/>
      <c r="C1064" s="22" t="n"/>
      <c r="D1064" s="29" t="n"/>
      <c r="E1064" s="22" t="n"/>
      <c r="F1064" s="22" t="n"/>
      <c r="G1064" s="26">
        <f>IF(OR(A1064="",B1064="",D1064=""),0,IF(OR(C1064="Received",C1064="Returned",C1064="Adjust"),D1064,IF(C1064="Sold",-D1064,0)))</f>
        <v/>
      </c>
      <c r="H1064" s="16">
        <f>IF(AND(A1064="",B1064="",D1064=""),"",IF(OR(A1064="",B1064="",C1064="",D1064=""),"Fill date, SKU, type and qty",IF(ISNA(MATCH(B1064,ItemSku,0)),"SKU not on Items",IF(AND(D1064&lt;0,C1064&lt;&gt;"Adjust"),"Use a positive qty",""))))</f>
        <v/>
      </c>
    </row>
    <row r="1065">
      <c r="A1065" s="6" t="n"/>
      <c r="B1065" s="22" t="n"/>
      <c r="C1065" s="22" t="n"/>
      <c r="D1065" s="29" t="n"/>
      <c r="E1065" s="22" t="n"/>
      <c r="F1065" s="22" t="n"/>
      <c r="G1065" s="26">
        <f>IF(OR(A1065="",B1065="",D1065=""),0,IF(OR(C1065="Received",C1065="Returned",C1065="Adjust"),D1065,IF(C1065="Sold",-D1065,0)))</f>
        <v/>
      </c>
      <c r="H1065" s="16">
        <f>IF(AND(A1065="",B1065="",D1065=""),"",IF(OR(A1065="",B1065="",C1065="",D1065=""),"Fill date, SKU, type and qty",IF(ISNA(MATCH(B1065,ItemSku,0)),"SKU not on Items",IF(AND(D1065&lt;0,C1065&lt;&gt;"Adjust"),"Use a positive qty",""))))</f>
        <v/>
      </c>
    </row>
    <row r="1066">
      <c r="A1066" s="6" t="n"/>
      <c r="B1066" s="22" t="n"/>
      <c r="C1066" s="22" t="n"/>
      <c r="D1066" s="29" t="n"/>
      <c r="E1066" s="22" t="n"/>
      <c r="F1066" s="22" t="n"/>
      <c r="G1066" s="26">
        <f>IF(OR(A1066="",B1066="",D1066=""),0,IF(OR(C1066="Received",C1066="Returned",C1066="Adjust"),D1066,IF(C1066="Sold",-D1066,0)))</f>
        <v/>
      </c>
      <c r="H1066" s="16">
        <f>IF(AND(A1066="",B1066="",D1066=""),"",IF(OR(A1066="",B1066="",C1066="",D1066=""),"Fill date, SKU, type and qty",IF(ISNA(MATCH(B1066,ItemSku,0)),"SKU not on Items",IF(AND(D1066&lt;0,C1066&lt;&gt;"Adjust"),"Use a positive qty",""))))</f>
        <v/>
      </c>
    </row>
    <row r="1067">
      <c r="A1067" s="6" t="n"/>
      <c r="B1067" s="22" t="n"/>
      <c r="C1067" s="22" t="n"/>
      <c r="D1067" s="29" t="n"/>
      <c r="E1067" s="22" t="n"/>
      <c r="F1067" s="22" t="n"/>
      <c r="G1067" s="26">
        <f>IF(OR(A1067="",B1067="",D1067=""),0,IF(OR(C1067="Received",C1067="Returned",C1067="Adjust"),D1067,IF(C1067="Sold",-D1067,0)))</f>
        <v/>
      </c>
      <c r="H1067" s="16">
        <f>IF(AND(A1067="",B1067="",D1067=""),"",IF(OR(A1067="",B1067="",C1067="",D1067=""),"Fill date, SKU, type and qty",IF(ISNA(MATCH(B1067,ItemSku,0)),"SKU not on Items",IF(AND(D1067&lt;0,C1067&lt;&gt;"Adjust"),"Use a positive qty",""))))</f>
        <v/>
      </c>
    </row>
    <row r="1068">
      <c r="A1068" s="6" t="n"/>
      <c r="B1068" s="22" t="n"/>
      <c r="C1068" s="22" t="n"/>
      <c r="D1068" s="29" t="n"/>
      <c r="E1068" s="22" t="n"/>
      <c r="F1068" s="22" t="n"/>
      <c r="G1068" s="26">
        <f>IF(OR(A1068="",B1068="",D1068=""),0,IF(OR(C1068="Received",C1068="Returned",C1068="Adjust"),D1068,IF(C1068="Sold",-D1068,0)))</f>
        <v/>
      </c>
      <c r="H1068" s="16">
        <f>IF(AND(A1068="",B1068="",D1068=""),"",IF(OR(A1068="",B1068="",C1068="",D1068=""),"Fill date, SKU, type and qty",IF(ISNA(MATCH(B1068,ItemSku,0)),"SKU not on Items",IF(AND(D1068&lt;0,C1068&lt;&gt;"Adjust"),"Use a positive qty",""))))</f>
        <v/>
      </c>
    </row>
    <row r="1069">
      <c r="A1069" s="6" t="n"/>
      <c r="B1069" s="22" t="n"/>
      <c r="C1069" s="22" t="n"/>
      <c r="D1069" s="29" t="n"/>
      <c r="E1069" s="22" t="n"/>
      <c r="F1069" s="22" t="n"/>
      <c r="G1069" s="26">
        <f>IF(OR(A1069="",B1069="",D1069=""),0,IF(OR(C1069="Received",C1069="Returned",C1069="Adjust"),D1069,IF(C1069="Sold",-D1069,0)))</f>
        <v/>
      </c>
      <c r="H1069" s="16">
        <f>IF(AND(A1069="",B1069="",D1069=""),"",IF(OR(A1069="",B1069="",C1069="",D1069=""),"Fill date, SKU, type and qty",IF(ISNA(MATCH(B1069,ItemSku,0)),"SKU not on Items",IF(AND(D1069&lt;0,C1069&lt;&gt;"Adjust"),"Use a positive qty",""))))</f>
        <v/>
      </c>
    </row>
    <row r="1070">
      <c r="A1070" s="6" t="n"/>
      <c r="B1070" s="22" t="n"/>
      <c r="C1070" s="22" t="n"/>
      <c r="D1070" s="29" t="n"/>
      <c r="E1070" s="22" t="n"/>
      <c r="F1070" s="22" t="n"/>
      <c r="G1070" s="26">
        <f>IF(OR(A1070="",B1070="",D1070=""),0,IF(OR(C1070="Received",C1070="Returned",C1070="Adjust"),D1070,IF(C1070="Sold",-D1070,0)))</f>
        <v/>
      </c>
      <c r="H1070" s="16">
        <f>IF(AND(A1070="",B1070="",D1070=""),"",IF(OR(A1070="",B1070="",C1070="",D1070=""),"Fill date, SKU, type and qty",IF(ISNA(MATCH(B1070,ItemSku,0)),"SKU not on Items",IF(AND(D1070&lt;0,C1070&lt;&gt;"Adjust"),"Use a positive qty",""))))</f>
        <v/>
      </c>
    </row>
    <row r="1071">
      <c r="A1071" s="6" t="n"/>
      <c r="B1071" s="22" t="n"/>
      <c r="C1071" s="22" t="n"/>
      <c r="D1071" s="29" t="n"/>
      <c r="E1071" s="22" t="n"/>
      <c r="F1071" s="22" t="n"/>
      <c r="G1071" s="26">
        <f>IF(OR(A1071="",B1071="",D1071=""),0,IF(OR(C1071="Received",C1071="Returned",C1071="Adjust"),D1071,IF(C1071="Sold",-D1071,0)))</f>
        <v/>
      </c>
      <c r="H1071" s="16">
        <f>IF(AND(A1071="",B1071="",D1071=""),"",IF(OR(A1071="",B1071="",C1071="",D1071=""),"Fill date, SKU, type and qty",IF(ISNA(MATCH(B1071,ItemSku,0)),"SKU not on Items",IF(AND(D1071&lt;0,C1071&lt;&gt;"Adjust"),"Use a positive qty",""))))</f>
        <v/>
      </c>
    </row>
    <row r="1072">
      <c r="A1072" s="6" t="n"/>
      <c r="B1072" s="22" t="n"/>
      <c r="C1072" s="22" t="n"/>
      <c r="D1072" s="29" t="n"/>
      <c r="E1072" s="22" t="n"/>
      <c r="F1072" s="22" t="n"/>
      <c r="G1072" s="26">
        <f>IF(OR(A1072="",B1072="",D1072=""),0,IF(OR(C1072="Received",C1072="Returned",C1072="Adjust"),D1072,IF(C1072="Sold",-D1072,0)))</f>
        <v/>
      </c>
      <c r="H1072" s="16">
        <f>IF(AND(A1072="",B1072="",D1072=""),"",IF(OR(A1072="",B1072="",C1072="",D1072=""),"Fill date, SKU, type and qty",IF(ISNA(MATCH(B1072,ItemSku,0)),"SKU not on Items",IF(AND(D1072&lt;0,C1072&lt;&gt;"Adjust"),"Use a positive qty",""))))</f>
        <v/>
      </c>
    </row>
    <row r="1073">
      <c r="A1073" s="6" t="n"/>
      <c r="B1073" s="22" t="n"/>
      <c r="C1073" s="22" t="n"/>
      <c r="D1073" s="29" t="n"/>
      <c r="E1073" s="22" t="n"/>
      <c r="F1073" s="22" t="n"/>
      <c r="G1073" s="26">
        <f>IF(OR(A1073="",B1073="",D1073=""),0,IF(OR(C1073="Received",C1073="Returned",C1073="Adjust"),D1073,IF(C1073="Sold",-D1073,0)))</f>
        <v/>
      </c>
      <c r="H1073" s="16">
        <f>IF(AND(A1073="",B1073="",D1073=""),"",IF(OR(A1073="",B1073="",C1073="",D1073=""),"Fill date, SKU, type and qty",IF(ISNA(MATCH(B1073,ItemSku,0)),"SKU not on Items",IF(AND(D1073&lt;0,C1073&lt;&gt;"Adjust"),"Use a positive qty",""))))</f>
        <v/>
      </c>
    </row>
    <row r="1074">
      <c r="A1074" s="6" t="n"/>
      <c r="B1074" s="22" t="n"/>
      <c r="C1074" s="22" t="n"/>
      <c r="D1074" s="29" t="n"/>
      <c r="E1074" s="22" t="n"/>
      <c r="F1074" s="22" t="n"/>
      <c r="G1074" s="26">
        <f>IF(OR(A1074="",B1074="",D1074=""),0,IF(OR(C1074="Received",C1074="Returned",C1074="Adjust"),D1074,IF(C1074="Sold",-D1074,0)))</f>
        <v/>
      </c>
      <c r="H1074" s="16">
        <f>IF(AND(A1074="",B1074="",D1074=""),"",IF(OR(A1074="",B1074="",C1074="",D1074=""),"Fill date, SKU, type and qty",IF(ISNA(MATCH(B1074,ItemSku,0)),"SKU not on Items",IF(AND(D1074&lt;0,C1074&lt;&gt;"Adjust"),"Use a positive qty",""))))</f>
        <v/>
      </c>
    </row>
    <row r="1075">
      <c r="A1075" s="6" t="n"/>
      <c r="B1075" s="22" t="n"/>
      <c r="C1075" s="22" t="n"/>
      <c r="D1075" s="29" t="n"/>
      <c r="E1075" s="22" t="n"/>
      <c r="F1075" s="22" t="n"/>
      <c r="G1075" s="26">
        <f>IF(OR(A1075="",B1075="",D1075=""),0,IF(OR(C1075="Received",C1075="Returned",C1075="Adjust"),D1075,IF(C1075="Sold",-D1075,0)))</f>
        <v/>
      </c>
      <c r="H1075" s="16">
        <f>IF(AND(A1075="",B1075="",D1075=""),"",IF(OR(A1075="",B1075="",C1075="",D1075=""),"Fill date, SKU, type and qty",IF(ISNA(MATCH(B1075,ItemSku,0)),"SKU not on Items",IF(AND(D1075&lt;0,C1075&lt;&gt;"Adjust"),"Use a positive qty",""))))</f>
        <v/>
      </c>
    </row>
    <row r="1076">
      <c r="A1076" s="6" t="n"/>
      <c r="B1076" s="22" t="n"/>
      <c r="C1076" s="22" t="n"/>
      <c r="D1076" s="29" t="n"/>
      <c r="E1076" s="22" t="n"/>
      <c r="F1076" s="22" t="n"/>
      <c r="G1076" s="26">
        <f>IF(OR(A1076="",B1076="",D1076=""),0,IF(OR(C1076="Received",C1076="Returned",C1076="Adjust"),D1076,IF(C1076="Sold",-D1076,0)))</f>
        <v/>
      </c>
      <c r="H1076" s="16">
        <f>IF(AND(A1076="",B1076="",D1076=""),"",IF(OR(A1076="",B1076="",C1076="",D1076=""),"Fill date, SKU, type and qty",IF(ISNA(MATCH(B1076,ItemSku,0)),"SKU not on Items",IF(AND(D1076&lt;0,C1076&lt;&gt;"Adjust"),"Use a positive qty",""))))</f>
        <v/>
      </c>
    </row>
    <row r="1077">
      <c r="A1077" s="6" t="n"/>
      <c r="B1077" s="22" t="n"/>
      <c r="C1077" s="22" t="n"/>
      <c r="D1077" s="29" t="n"/>
      <c r="E1077" s="22" t="n"/>
      <c r="F1077" s="22" t="n"/>
      <c r="G1077" s="26">
        <f>IF(OR(A1077="",B1077="",D1077=""),0,IF(OR(C1077="Received",C1077="Returned",C1077="Adjust"),D1077,IF(C1077="Sold",-D1077,0)))</f>
        <v/>
      </c>
      <c r="H1077" s="16">
        <f>IF(AND(A1077="",B1077="",D1077=""),"",IF(OR(A1077="",B1077="",C1077="",D1077=""),"Fill date, SKU, type and qty",IF(ISNA(MATCH(B1077,ItemSku,0)),"SKU not on Items",IF(AND(D1077&lt;0,C1077&lt;&gt;"Adjust"),"Use a positive qty",""))))</f>
        <v/>
      </c>
    </row>
    <row r="1078">
      <c r="A1078" s="6" t="n"/>
      <c r="B1078" s="22" t="n"/>
      <c r="C1078" s="22" t="n"/>
      <c r="D1078" s="29" t="n"/>
      <c r="E1078" s="22" t="n"/>
      <c r="F1078" s="22" t="n"/>
      <c r="G1078" s="26">
        <f>IF(OR(A1078="",B1078="",D1078=""),0,IF(OR(C1078="Received",C1078="Returned",C1078="Adjust"),D1078,IF(C1078="Sold",-D1078,0)))</f>
        <v/>
      </c>
      <c r="H1078" s="16">
        <f>IF(AND(A1078="",B1078="",D1078=""),"",IF(OR(A1078="",B1078="",C1078="",D1078=""),"Fill date, SKU, type and qty",IF(ISNA(MATCH(B1078,ItemSku,0)),"SKU not on Items",IF(AND(D1078&lt;0,C1078&lt;&gt;"Adjust"),"Use a positive qty",""))))</f>
        <v/>
      </c>
    </row>
    <row r="1079">
      <c r="A1079" s="6" t="n"/>
      <c r="B1079" s="22" t="n"/>
      <c r="C1079" s="22" t="n"/>
      <c r="D1079" s="29" t="n"/>
      <c r="E1079" s="22" t="n"/>
      <c r="F1079" s="22" t="n"/>
      <c r="G1079" s="26">
        <f>IF(OR(A1079="",B1079="",D1079=""),0,IF(OR(C1079="Received",C1079="Returned",C1079="Adjust"),D1079,IF(C1079="Sold",-D1079,0)))</f>
        <v/>
      </c>
      <c r="H1079" s="16">
        <f>IF(AND(A1079="",B1079="",D1079=""),"",IF(OR(A1079="",B1079="",C1079="",D1079=""),"Fill date, SKU, type and qty",IF(ISNA(MATCH(B1079,ItemSku,0)),"SKU not on Items",IF(AND(D1079&lt;0,C1079&lt;&gt;"Adjust"),"Use a positive qty",""))))</f>
        <v/>
      </c>
    </row>
    <row r="1080">
      <c r="A1080" s="6" t="n"/>
      <c r="B1080" s="22" t="n"/>
      <c r="C1080" s="22" t="n"/>
      <c r="D1080" s="29" t="n"/>
      <c r="E1080" s="22" t="n"/>
      <c r="F1080" s="22" t="n"/>
      <c r="G1080" s="26">
        <f>IF(OR(A1080="",B1080="",D1080=""),0,IF(OR(C1080="Received",C1080="Returned",C1080="Adjust"),D1080,IF(C1080="Sold",-D1080,0)))</f>
        <v/>
      </c>
      <c r="H1080" s="16">
        <f>IF(AND(A1080="",B1080="",D1080=""),"",IF(OR(A1080="",B1080="",C1080="",D1080=""),"Fill date, SKU, type and qty",IF(ISNA(MATCH(B1080,ItemSku,0)),"SKU not on Items",IF(AND(D1080&lt;0,C1080&lt;&gt;"Adjust"),"Use a positive qty",""))))</f>
        <v/>
      </c>
    </row>
    <row r="1081">
      <c r="A1081" s="6" t="n"/>
      <c r="B1081" s="22" t="n"/>
      <c r="C1081" s="22" t="n"/>
      <c r="D1081" s="29" t="n"/>
      <c r="E1081" s="22" t="n"/>
      <c r="F1081" s="22" t="n"/>
      <c r="G1081" s="26">
        <f>IF(OR(A1081="",B1081="",D1081=""),0,IF(OR(C1081="Received",C1081="Returned",C1081="Adjust"),D1081,IF(C1081="Sold",-D1081,0)))</f>
        <v/>
      </c>
      <c r="H1081" s="16">
        <f>IF(AND(A1081="",B1081="",D1081=""),"",IF(OR(A1081="",B1081="",C1081="",D1081=""),"Fill date, SKU, type and qty",IF(ISNA(MATCH(B1081,ItemSku,0)),"SKU not on Items",IF(AND(D1081&lt;0,C1081&lt;&gt;"Adjust"),"Use a positive qty",""))))</f>
        <v/>
      </c>
    </row>
    <row r="1082">
      <c r="A1082" s="6" t="n"/>
      <c r="B1082" s="22" t="n"/>
      <c r="C1082" s="22" t="n"/>
      <c r="D1082" s="29" t="n"/>
      <c r="E1082" s="22" t="n"/>
      <c r="F1082" s="22" t="n"/>
      <c r="G1082" s="26">
        <f>IF(OR(A1082="",B1082="",D1082=""),0,IF(OR(C1082="Received",C1082="Returned",C1082="Adjust"),D1082,IF(C1082="Sold",-D1082,0)))</f>
        <v/>
      </c>
      <c r="H1082" s="16">
        <f>IF(AND(A1082="",B1082="",D1082=""),"",IF(OR(A1082="",B1082="",C1082="",D1082=""),"Fill date, SKU, type and qty",IF(ISNA(MATCH(B1082,ItemSku,0)),"SKU not on Items",IF(AND(D1082&lt;0,C1082&lt;&gt;"Adjust"),"Use a positive qty",""))))</f>
        <v/>
      </c>
    </row>
    <row r="1083">
      <c r="A1083" s="6" t="n"/>
      <c r="B1083" s="22" t="n"/>
      <c r="C1083" s="22" t="n"/>
      <c r="D1083" s="29" t="n"/>
      <c r="E1083" s="22" t="n"/>
      <c r="F1083" s="22" t="n"/>
      <c r="G1083" s="26">
        <f>IF(OR(A1083="",B1083="",D1083=""),0,IF(OR(C1083="Received",C1083="Returned",C1083="Adjust"),D1083,IF(C1083="Sold",-D1083,0)))</f>
        <v/>
      </c>
      <c r="H1083" s="16">
        <f>IF(AND(A1083="",B1083="",D1083=""),"",IF(OR(A1083="",B1083="",C1083="",D1083=""),"Fill date, SKU, type and qty",IF(ISNA(MATCH(B1083,ItemSku,0)),"SKU not on Items",IF(AND(D1083&lt;0,C1083&lt;&gt;"Adjust"),"Use a positive qty",""))))</f>
        <v/>
      </c>
    </row>
    <row r="1084">
      <c r="A1084" s="6" t="n"/>
      <c r="B1084" s="22" t="n"/>
      <c r="C1084" s="22" t="n"/>
      <c r="D1084" s="29" t="n"/>
      <c r="E1084" s="22" t="n"/>
      <c r="F1084" s="22" t="n"/>
      <c r="G1084" s="26">
        <f>IF(OR(A1084="",B1084="",D1084=""),0,IF(OR(C1084="Received",C1084="Returned",C1084="Adjust"),D1084,IF(C1084="Sold",-D1084,0)))</f>
        <v/>
      </c>
      <c r="H1084" s="16">
        <f>IF(AND(A1084="",B1084="",D1084=""),"",IF(OR(A1084="",B1084="",C1084="",D1084=""),"Fill date, SKU, type and qty",IF(ISNA(MATCH(B1084,ItemSku,0)),"SKU not on Items",IF(AND(D1084&lt;0,C1084&lt;&gt;"Adjust"),"Use a positive qty",""))))</f>
        <v/>
      </c>
    </row>
    <row r="1085">
      <c r="A1085" s="6" t="n"/>
      <c r="B1085" s="22" t="n"/>
      <c r="C1085" s="22" t="n"/>
      <c r="D1085" s="29" t="n"/>
      <c r="E1085" s="22" t="n"/>
      <c r="F1085" s="22" t="n"/>
      <c r="G1085" s="26">
        <f>IF(OR(A1085="",B1085="",D1085=""),0,IF(OR(C1085="Received",C1085="Returned",C1085="Adjust"),D1085,IF(C1085="Sold",-D1085,0)))</f>
        <v/>
      </c>
      <c r="H1085" s="16">
        <f>IF(AND(A1085="",B1085="",D1085=""),"",IF(OR(A1085="",B1085="",C1085="",D1085=""),"Fill date, SKU, type and qty",IF(ISNA(MATCH(B1085,ItemSku,0)),"SKU not on Items",IF(AND(D1085&lt;0,C1085&lt;&gt;"Adjust"),"Use a positive qty",""))))</f>
        <v/>
      </c>
    </row>
    <row r="1086">
      <c r="A1086" s="6" t="n"/>
      <c r="B1086" s="22" t="n"/>
      <c r="C1086" s="22" t="n"/>
      <c r="D1086" s="29" t="n"/>
      <c r="E1086" s="22" t="n"/>
      <c r="F1086" s="22" t="n"/>
      <c r="G1086" s="26">
        <f>IF(OR(A1086="",B1086="",D1086=""),0,IF(OR(C1086="Received",C1086="Returned",C1086="Adjust"),D1086,IF(C1086="Sold",-D1086,0)))</f>
        <v/>
      </c>
      <c r="H1086" s="16">
        <f>IF(AND(A1086="",B1086="",D1086=""),"",IF(OR(A1086="",B1086="",C1086="",D1086=""),"Fill date, SKU, type and qty",IF(ISNA(MATCH(B1086,ItemSku,0)),"SKU not on Items",IF(AND(D1086&lt;0,C1086&lt;&gt;"Adjust"),"Use a positive qty",""))))</f>
        <v/>
      </c>
    </row>
    <row r="1087">
      <c r="A1087" s="6" t="n"/>
      <c r="B1087" s="22" t="n"/>
      <c r="C1087" s="22" t="n"/>
      <c r="D1087" s="29" t="n"/>
      <c r="E1087" s="22" t="n"/>
      <c r="F1087" s="22" t="n"/>
      <c r="G1087" s="26">
        <f>IF(OR(A1087="",B1087="",D1087=""),0,IF(OR(C1087="Received",C1087="Returned",C1087="Adjust"),D1087,IF(C1087="Sold",-D1087,0)))</f>
        <v/>
      </c>
      <c r="H1087" s="16">
        <f>IF(AND(A1087="",B1087="",D1087=""),"",IF(OR(A1087="",B1087="",C1087="",D1087=""),"Fill date, SKU, type and qty",IF(ISNA(MATCH(B1087,ItemSku,0)),"SKU not on Items",IF(AND(D1087&lt;0,C1087&lt;&gt;"Adjust"),"Use a positive qty",""))))</f>
        <v/>
      </c>
    </row>
    <row r="1088">
      <c r="A1088" s="6" t="n"/>
      <c r="B1088" s="22" t="n"/>
      <c r="C1088" s="22" t="n"/>
      <c r="D1088" s="29" t="n"/>
      <c r="E1088" s="22" t="n"/>
      <c r="F1088" s="22" t="n"/>
      <c r="G1088" s="26">
        <f>IF(OR(A1088="",B1088="",D1088=""),0,IF(OR(C1088="Received",C1088="Returned",C1088="Adjust"),D1088,IF(C1088="Sold",-D1088,0)))</f>
        <v/>
      </c>
      <c r="H1088" s="16">
        <f>IF(AND(A1088="",B1088="",D1088=""),"",IF(OR(A1088="",B1088="",C1088="",D1088=""),"Fill date, SKU, type and qty",IF(ISNA(MATCH(B1088,ItemSku,0)),"SKU not on Items",IF(AND(D1088&lt;0,C1088&lt;&gt;"Adjust"),"Use a positive qty",""))))</f>
        <v/>
      </c>
    </row>
    <row r="1089">
      <c r="A1089" s="6" t="n"/>
      <c r="B1089" s="22" t="n"/>
      <c r="C1089" s="22" t="n"/>
      <c r="D1089" s="29" t="n"/>
      <c r="E1089" s="22" t="n"/>
      <c r="F1089" s="22" t="n"/>
      <c r="G1089" s="26">
        <f>IF(OR(A1089="",B1089="",D1089=""),0,IF(OR(C1089="Received",C1089="Returned",C1089="Adjust"),D1089,IF(C1089="Sold",-D1089,0)))</f>
        <v/>
      </c>
      <c r="H1089" s="16">
        <f>IF(AND(A1089="",B1089="",D1089=""),"",IF(OR(A1089="",B1089="",C1089="",D1089=""),"Fill date, SKU, type and qty",IF(ISNA(MATCH(B1089,ItemSku,0)),"SKU not on Items",IF(AND(D1089&lt;0,C1089&lt;&gt;"Adjust"),"Use a positive qty",""))))</f>
        <v/>
      </c>
    </row>
    <row r="1090">
      <c r="A1090" s="6" t="n"/>
      <c r="B1090" s="22" t="n"/>
      <c r="C1090" s="22" t="n"/>
      <c r="D1090" s="29" t="n"/>
      <c r="E1090" s="22" t="n"/>
      <c r="F1090" s="22" t="n"/>
      <c r="G1090" s="26">
        <f>IF(OR(A1090="",B1090="",D1090=""),0,IF(OR(C1090="Received",C1090="Returned",C1090="Adjust"),D1090,IF(C1090="Sold",-D1090,0)))</f>
        <v/>
      </c>
      <c r="H1090" s="16">
        <f>IF(AND(A1090="",B1090="",D1090=""),"",IF(OR(A1090="",B1090="",C1090="",D1090=""),"Fill date, SKU, type and qty",IF(ISNA(MATCH(B1090,ItemSku,0)),"SKU not on Items",IF(AND(D1090&lt;0,C1090&lt;&gt;"Adjust"),"Use a positive qty",""))))</f>
        <v/>
      </c>
    </row>
    <row r="1091">
      <c r="A1091" s="6" t="n"/>
      <c r="B1091" s="22" t="n"/>
      <c r="C1091" s="22" t="n"/>
      <c r="D1091" s="29" t="n"/>
      <c r="E1091" s="22" t="n"/>
      <c r="F1091" s="22" t="n"/>
      <c r="G1091" s="26">
        <f>IF(OR(A1091="",B1091="",D1091=""),0,IF(OR(C1091="Received",C1091="Returned",C1091="Adjust"),D1091,IF(C1091="Sold",-D1091,0)))</f>
        <v/>
      </c>
      <c r="H1091" s="16">
        <f>IF(AND(A1091="",B1091="",D1091=""),"",IF(OR(A1091="",B1091="",C1091="",D1091=""),"Fill date, SKU, type and qty",IF(ISNA(MATCH(B1091,ItemSku,0)),"SKU not on Items",IF(AND(D1091&lt;0,C1091&lt;&gt;"Adjust"),"Use a positive qty",""))))</f>
        <v/>
      </c>
    </row>
    <row r="1092">
      <c r="A1092" s="6" t="n"/>
      <c r="B1092" s="22" t="n"/>
      <c r="C1092" s="22" t="n"/>
      <c r="D1092" s="29" t="n"/>
      <c r="E1092" s="22" t="n"/>
      <c r="F1092" s="22" t="n"/>
      <c r="G1092" s="26">
        <f>IF(OR(A1092="",B1092="",D1092=""),0,IF(OR(C1092="Received",C1092="Returned",C1092="Adjust"),D1092,IF(C1092="Sold",-D1092,0)))</f>
        <v/>
      </c>
      <c r="H1092" s="16">
        <f>IF(AND(A1092="",B1092="",D1092=""),"",IF(OR(A1092="",B1092="",C1092="",D1092=""),"Fill date, SKU, type and qty",IF(ISNA(MATCH(B1092,ItemSku,0)),"SKU not on Items",IF(AND(D1092&lt;0,C1092&lt;&gt;"Adjust"),"Use a positive qty",""))))</f>
        <v/>
      </c>
    </row>
    <row r="1093">
      <c r="A1093" s="6" t="n"/>
      <c r="B1093" s="22" t="n"/>
      <c r="C1093" s="22" t="n"/>
      <c r="D1093" s="29" t="n"/>
      <c r="E1093" s="22" t="n"/>
      <c r="F1093" s="22" t="n"/>
      <c r="G1093" s="26">
        <f>IF(OR(A1093="",B1093="",D1093=""),0,IF(OR(C1093="Received",C1093="Returned",C1093="Adjust"),D1093,IF(C1093="Sold",-D1093,0)))</f>
        <v/>
      </c>
      <c r="H1093" s="16">
        <f>IF(AND(A1093="",B1093="",D1093=""),"",IF(OR(A1093="",B1093="",C1093="",D1093=""),"Fill date, SKU, type and qty",IF(ISNA(MATCH(B1093,ItemSku,0)),"SKU not on Items",IF(AND(D1093&lt;0,C1093&lt;&gt;"Adjust"),"Use a positive qty",""))))</f>
        <v/>
      </c>
    </row>
    <row r="1094">
      <c r="A1094" s="6" t="n"/>
      <c r="B1094" s="22" t="n"/>
      <c r="C1094" s="22" t="n"/>
      <c r="D1094" s="29" t="n"/>
      <c r="E1094" s="22" t="n"/>
      <c r="F1094" s="22" t="n"/>
      <c r="G1094" s="26">
        <f>IF(OR(A1094="",B1094="",D1094=""),0,IF(OR(C1094="Received",C1094="Returned",C1094="Adjust"),D1094,IF(C1094="Sold",-D1094,0)))</f>
        <v/>
      </c>
      <c r="H1094" s="16">
        <f>IF(AND(A1094="",B1094="",D1094=""),"",IF(OR(A1094="",B1094="",C1094="",D1094=""),"Fill date, SKU, type and qty",IF(ISNA(MATCH(B1094,ItemSku,0)),"SKU not on Items",IF(AND(D1094&lt;0,C1094&lt;&gt;"Adjust"),"Use a positive qty",""))))</f>
        <v/>
      </c>
    </row>
    <row r="1095">
      <c r="A1095" s="6" t="n"/>
      <c r="B1095" s="22" t="n"/>
      <c r="C1095" s="22" t="n"/>
      <c r="D1095" s="29" t="n"/>
      <c r="E1095" s="22" t="n"/>
      <c r="F1095" s="22" t="n"/>
      <c r="G1095" s="26">
        <f>IF(OR(A1095="",B1095="",D1095=""),0,IF(OR(C1095="Received",C1095="Returned",C1095="Adjust"),D1095,IF(C1095="Sold",-D1095,0)))</f>
        <v/>
      </c>
      <c r="H1095" s="16">
        <f>IF(AND(A1095="",B1095="",D1095=""),"",IF(OR(A1095="",B1095="",C1095="",D1095=""),"Fill date, SKU, type and qty",IF(ISNA(MATCH(B1095,ItemSku,0)),"SKU not on Items",IF(AND(D1095&lt;0,C1095&lt;&gt;"Adjust"),"Use a positive qty",""))))</f>
        <v/>
      </c>
    </row>
    <row r="1096">
      <c r="A1096" s="6" t="n"/>
      <c r="B1096" s="22" t="n"/>
      <c r="C1096" s="22" t="n"/>
      <c r="D1096" s="29" t="n"/>
      <c r="E1096" s="22" t="n"/>
      <c r="F1096" s="22" t="n"/>
      <c r="G1096" s="26">
        <f>IF(OR(A1096="",B1096="",D1096=""),0,IF(OR(C1096="Received",C1096="Returned",C1096="Adjust"),D1096,IF(C1096="Sold",-D1096,0)))</f>
        <v/>
      </c>
      <c r="H1096" s="16">
        <f>IF(AND(A1096="",B1096="",D1096=""),"",IF(OR(A1096="",B1096="",C1096="",D1096=""),"Fill date, SKU, type and qty",IF(ISNA(MATCH(B1096,ItemSku,0)),"SKU not on Items",IF(AND(D1096&lt;0,C1096&lt;&gt;"Adjust"),"Use a positive qty",""))))</f>
        <v/>
      </c>
    </row>
    <row r="1097">
      <c r="A1097" s="6" t="n"/>
      <c r="B1097" s="22" t="n"/>
      <c r="C1097" s="22" t="n"/>
      <c r="D1097" s="29" t="n"/>
      <c r="E1097" s="22" t="n"/>
      <c r="F1097" s="22" t="n"/>
      <c r="G1097" s="26">
        <f>IF(OR(A1097="",B1097="",D1097=""),0,IF(OR(C1097="Received",C1097="Returned",C1097="Adjust"),D1097,IF(C1097="Sold",-D1097,0)))</f>
        <v/>
      </c>
      <c r="H1097" s="16">
        <f>IF(AND(A1097="",B1097="",D1097=""),"",IF(OR(A1097="",B1097="",C1097="",D1097=""),"Fill date, SKU, type and qty",IF(ISNA(MATCH(B1097,ItemSku,0)),"SKU not on Items",IF(AND(D1097&lt;0,C1097&lt;&gt;"Adjust"),"Use a positive qty",""))))</f>
        <v/>
      </c>
    </row>
    <row r="1098">
      <c r="A1098" s="6" t="n"/>
      <c r="B1098" s="22" t="n"/>
      <c r="C1098" s="22" t="n"/>
      <c r="D1098" s="29" t="n"/>
      <c r="E1098" s="22" t="n"/>
      <c r="F1098" s="22" t="n"/>
      <c r="G1098" s="26">
        <f>IF(OR(A1098="",B1098="",D1098=""),0,IF(OR(C1098="Received",C1098="Returned",C1098="Adjust"),D1098,IF(C1098="Sold",-D1098,0)))</f>
        <v/>
      </c>
      <c r="H1098" s="16">
        <f>IF(AND(A1098="",B1098="",D1098=""),"",IF(OR(A1098="",B1098="",C1098="",D1098=""),"Fill date, SKU, type and qty",IF(ISNA(MATCH(B1098,ItemSku,0)),"SKU not on Items",IF(AND(D1098&lt;0,C1098&lt;&gt;"Adjust"),"Use a positive qty",""))))</f>
        <v/>
      </c>
    </row>
    <row r="1099">
      <c r="A1099" s="6" t="n"/>
      <c r="B1099" s="22" t="n"/>
      <c r="C1099" s="22" t="n"/>
      <c r="D1099" s="29" t="n"/>
      <c r="E1099" s="22" t="n"/>
      <c r="F1099" s="22" t="n"/>
      <c r="G1099" s="26">
        <f>IF(OR(A1099="",B1099="",D1099=""),0,IF(OR(C1099="Received",C1099="Returned",C1099="Adjust"),D1099,IF(C1099="Sold",-D1099,0)))</f>
        <v/>
      </c>
      <c r="H1099" s="16">
        <f>IF(AND(A1099="",B1099="",D1099=""),"",IF(OR(A1099="",B1099="",C1099="",D1099=""),"Fill date, SKU, type and qty",IF(ISNA(MATCH(B1099,ItemSku,0)),"SKU not on Items",IF(AND(D1099&lt;0,C1099&lt;&gt;"Adjust"),"Use a positive qty",""))))</f>
        <v/>
      </c>
    </row>
    <row r="1100">
      <c r="A1100" s="6" t="n"/>
      <c r="B1100" s="22" t="n"/>
      <c r="C1100" s="22" t="n"/>
      <c r="D1100" s="29" t="n"/>
      <c r="E1100" s="22" t="n"/>
      <c r="F1100" s="22" t="n"/>
      <c r="G1100" s="26">
        <f>IF(OR(A1100="",B1100="",D1100=""),0,IF(OR(C1100="Received",C1100="Returned",C1100="Adjust"),D1100,IF(C1100="Sold",-D1100,0)))</f>
        <v/>
      </c>
      <c r="H1100" s="16">
        <f>IF(AND(A1100="",B1100="",D1100=""),"",IF(OR(A1100="",B1100="",C1100="",D1100=""),"Fill date, SKU, type and qty",IF(ISNA(MATCH(B1100,ItemSku,0)),"SKU not on Items",IF(AND(D1100&lt;0,C1100&lt;&gt;"Adjust"),"Use a positive qty",""))))</f>
        <v/>
      </c>
    </row>
    <row r="1101">
      <c r="A1101" s="6" t="n"/>
      <c r="B1101" s="22" t="n"/>
      <c r="C1101" s="22" t="n"/>
      <c r="D1101" s="29" t="n"/>
      <c r="E1101" s="22" t="n"/>
      <c r="F1101" s="22" t="n"/>
      <c r="G1101" s="26">
        <f>IF(OR(A1101="",B1101="",D1101=""),0,IF(OR(C1101="Received",C1101="Returned",C1101="Adjust"),D1101,IF(C1101="Sold",-D1101,0)))</f>
        <v/>
      </c>
      <c r="H1101" s="16">
        <f>IF(AND(A1101="",B1101="",D1101=""),"",IF(OR(A1101="",B1101="",C1101="",D1101=""),"Fill date, SKU, type and qty",IF(ISNA(MATCH(B1101,ItemSku,0)),"SKU not on Items",IF(AND(D1101&lt;0,C1101&lt;&gt;"Adjust"),"Use a positive qty",""))))</f>
        <v/>
      </c>
    </row>
    <row r="1102">
      <c r="A1102" s="6" t="n"/>
      <c r="B1102" s="22" t="n"/>
      <c r="C1102" s="22" t="n"/>
      <c r="D1102" s="29" t="n"/>
      <c r="E1102" s="22" t="n"/>
      <c r="F1102" s="22" t="n"/>
      <c r="G1102" s="26">
        <f>IF(OR(A1102="",B1102="",D1102=""),0,IF(OR(C1102="Received",C1102="Returned",C1102="Adjust"),D1102,IF(C1102="Sold",-D1102,0)))</f>
        <v/>
      </c>
      <c r="H1102" s="16">
        <f>IF(AND(A1102="",B1102="",D1102=""),"",IF(OR(A1102="",B1102="",C1102="",D1102=""),"Fill date, SKU, type and qty",IF(ISNA(MATCH(B1102,ItemSku,0)),"SKU not on Items",IF(AND(D1102&lt;0,C1102&lt;&gt;"Adjust"),"Use a positive qty",""))))</f>
        <v/>
      </c>
    </row>
    <row r="1103">
      <c r="A1103" s="6" t="n"/>
      <c r="B1103" s="22" t="n"/>
      <c r="C1103" s="22" t="n"/>
      <c r="D1103" s="29" t="n"/>
      <c r="E1103" s="22" t="n"/>
      <c r="F1103" s="22" t="n"/>
      <c r="G1103" s="26">
        <f>IF(OR(A1103="",B1103="",D1103=""),0,IF(OR(C1103="Received",C1103="Returned",C1103="Adjust"),D1103,IF(C1103="Sold",-D1103,0)))</f>
        <v/>
      </c>
      <c r="H1103" s="16">
        <f>IF(AND(A1103="",B1103="",D1103=""),"",IF(OR(A1103="",B1103="",C1103="",D1103=""),"Fill date, SKU, type and qty",IF(ISNA(MATCH(B1103,ItemSku,0)),"SKU not on Items",IF(AND(D1103&lt;0,C1103&lt;&gt;"Adjust"),"Use a positive qty",""))))</f>
        <v/>
      </c>
    </row>
    <row r="1104">
      <c r="A1104" s="6" t="n"/>
      <c r="B1104" s="22" t="n"/>
      <c r="C1104" s="22" t="n"/>
      <c r="D1104" s="29" t="n"/>
      <c r="E1104" s="22" t="n"/>
      <c r="F1104" s="22" t="n"/>
      <c r="G1104" s="26">
        <f>IF(OR(A1104="",B1104="",D1104=""),0,IF(OR(C1104="Received",C1104="Returned",C1104="Adjust"),D1104,IF(C1104="Sold",-D1104,0)))</f>
        <v/>
      </c>
      <c r="H1104" s="16">
        <f>IF(AND(A1104="",B1104="",D1104=""),"",IF(OR(A1104="",B1104="",C1104="",D1104=""),"Fill date, SKU, type and qty",IF(ISNA(MATCH(B1104,ItemSku,0)),"SKU not on Items",IF(AND(D1104&lt;0,C1104&lt;&gt;"Adjust"),"Use a positive qty",""))))</f>
        <v/>
      </c>
    </row>
    <row r="1105">
      <c r="A1105" s="6" t="n"/>
      <c r="B1105" s="22" t="n"/>
      <c r="C1105" s="22" t="n"/>
      <c r="D1105" s="29" t="n"/>
      <c r="E1105" s="22" t="n"/>
      <c r="F1105" s="22" t="n"/>
      <c r="G1105" s="26">
        <f>IF(OR(A1105="",B1105="",D1105=""),0,IF(OR(C1105="Received",C1105="Returned",C1105="Adjust"),D1105,IF(C1105="Sold",-D1105,0)))</f>
        <v/>
      </c>
      <c r="H1105" s="16">
        <f>IF(AND(A1105="",B1105="",D1105=""),"",IF(OR(A1105="",B1105="",C1105="",D1105=""),"Fill date, SKU, type and qty",IF(ISNA(MATCH(B1105,ItemSku,0)),"SKU not on Items",IF(AND(D1105&lt;0,C1105&lt;&gt;"Adjust"),"Use a positive qty",""))))</f>
        <v/>
      </c>
    </row>
    <row r="1106">
      <c r="A1106" s="6" t="n"/>
      <c r="B1106" s="22" t="n"/>
      <c r="C1106" s="22" t="n"/>
      <c r="D1106" s="29" t="n"/>
      <c r="E1106" s="22" t="n"/>
      <c r="F1106" s="22" t="n"/>
      <c r="G1106" s="26">
        <f>IF(OR(A1106="",B1106="",D1106=""),0,IF(OR(C1106="Received",C1106="Returned",C1106="Adjust"),D1106,IF(C1106="Sold",-D1106,0)))</f>
        <v/>
      </c>
      <c r="H1106" s="16">
        <f>IF(AND(A1106="",B1106="",D1106=""),"",IF(OR(A1106="",B1106="",C1106="",D1106=""),"Fill date, SKU, type and qty",IF(ISNA(MATCH(B1106,ItemSku,0)),"SKU not on Items",IF(AND(D1106&lt;0,C1106&lt;&gt;"Adjust"),"Use a positive qty",""))))</f>
        <v/>
      </c>
    </row>
    <row r="1107">
      <c r="A1107" s="6" t="n"/>
      <c r="B1107" s="22" t="n"/>
      <c r="C1107" s="22" t="n"/>
      <c r="D1107" s="29" t="n"/>
      <c r="E1107" s="22" t="n"/>
      <c r="F1107" s="22" t="n"/>
      <c r="G1107" s="26">
        <f>IF(OR(A1107="",B1107="",D1107=""),0,IF(OR(C1107="Received",C1107="Returned",C1107="Adjust"),D1107,IF(C1107="Sold",-D1107,0)))</f>
        <v/>
      </c>
      <c r="H1107" s="16">
        <f>IF(AND(A1107="",B1107="",D1107=""),"",IF(OR(A1107="",B1107="",C1107="",D1107=""),"Fill date, SKU, type and qty",IF(ISNA(MATCH(B1107,ItemSku,0)),"SKU not on Items",IF(AND(D1107&lt;0,C1107&lt;&gt;"Adjust"),"Use a positive qty",""))))</f>
        <v/>
      </c>
    </row>
    <row r="1108">
      <c r="A1108" s="6" t="n"/>
      <c r="B1108" s="22" t="n"/>
      <c r="C1108" s="22" t="n"/>
      <c r="D1108" s="29" t="n"/>
      <c r="E1108" s="22" t="n"/>
      <c r="F1108" s="22" t="n"/>
      <c r="G1108" s="26">
        <f>IF(OR(A1108="",B1108="",D1108=""),0,IF(OR(C1108="Received",C1108="Returned",C1108="Adjust"),D1108,IF(C1108="Sold",-D1108,0)))</f>
        <v/>
      </c>
      <c r="H1108" s="16">
        <f>IF(AND(A1108="",B1108="",D1108=""),"",IF(OR(A1108="",B1108="",C1108="",D1108=""),"Fill date, SKU, type and qty",IF(ISNA(MATCH(B1108,ItemSku,0)),"SKU not on Items",IF(AND(D1108&lt;0,C1108&lt;&gt;"Adjust"),"Use a positive qty",""))))</f>
        <v/>
      </c>
    </row>
    <row r="1109">
      <c r="A1109" s="6" t="n"/>
      <c r="B1109" s="22" t="n"/>
      <c r="C1109" s="22" t="n"/>
      <c r="D1109" s="29" t="n"/>
      <c r="E1109" s="22" t="n"/>
      <c r="F1109" s="22" t="n"/>
      <c r="G1109" s="26">
        <f>IF(OR(A1109="",B1109="",D1109=""),0,IF(OR(C1109="Received",C1109="Returned",C1109="Adjust"),D1109,IF(C1109="Sold",-D1109,0)))</f>
        <v/>
      </c>
      <c r="H1109" s="16">
        <f>IF(AND(A1109="",B1109="",D1109=""),"",IF(OR(A1109="",B1109="",C1109="",D1109=""),"Fill date, SKU, type and qty",IF(ISNA(MATCH(B1109,ItemSku,0)),"SKU not on Items",IF(AND(D1109&lt;0,C1109&lt;&gt;"Adjust"),"Use a positive qty",""))))</f>
        <v/>
      </c>
    </row>
    <row r="1110">
      <c r="A1110" s="6" t="n"/>
      <c r="B1110" s="22" t="n"/>
      <c r="C1110" s="22" t="n"/>
      <c r="D1110" s="29" t="n"/>
      <c r="E1110" s="22" t="n"/>
      <c r="F1110" s="22" t="n"/>
      <c r="G1110" s="26">
        <f>IF(OR(A1110="",B1110="",D1110=""),0,IF(OR(C1110="Received",C1110="Returned",C1110="Adjust"),D1110,IF(C1110="Sold",-D1110,0)))</f>
        <v/>
      </c>
      <c r="H1110" s="16">
        <f>IF(AND(A1110="",B1110="",D1110=""),"",IF(OR(A1110="",B1110="",C1110="",D1110=""),"Fill date, SKU, type and qty",IF(ISNA(MATCH(B1110,ItemSku,0)),"SKU not on Items",IF(AND(D1110&lt;0,C1110&lt;&gt;"Adjust"),"Use a positive qty",""))))</f>
        <v/>
      </c>
    </row>
    <row r="1111">
      <c r="A1111" s="6" t="n"/>
      <c r="B1111" s="22" t="n"/>
      <c r="C1111" s="22" t="n"/>
      <c r="D1111" s="29" t="n"/>
      <c r="E1111" s="22" t="n"/>
      <c r="F1111" s="22" t="n"/>
      <c r="G1111" s="26">
        <f>IF(OR(A1111="",B1111="",D1111=""),0,IF(OR(C1111="Received",C1111="Returned",C1111="Adjust"),D1111,IF(C1111="Sold",-D1111,0)))</f>
        <v/>
      </c>
      <c r="H1111" s="16">
        <f>IF(AND(A1111="",B1111="",D1111=""),"",IF(OR(A1111="",B1111="",C1111="",D1111=""),"Fill date, SKU, type and qty",IF(ISNA(MATCH(B1111,ItemSku,0)),"SKU not on Items",IF(AND(D1111&lt;0,C1111&lt;&gt;"Adjust"),"Use a positive qty",""))))</f>
        <v/>
      </c>
    </row>
    <row r="1112">
      <c r="A1112" s="6" t="n"/>
      <c r="B1112" s="22" t="n"/>
      <c r="C1112" s="22" t="n"/>
      <c r="D1112" s="29" t="n"/>
      <c r="E1112" s="22" t="n"/>
      <c r="F1112" s="22" t="n"/>
      <c r="G1112" s="26">
        <f>IF(OR(A1112="",B1112="",D1112=""),0,IF(OR(C1112="Received",C1112="Returned",C1112="Adjust"),D1112,IF(C1112="Sold",-D1112,0)))</f>
        <v/>
      </c>
      <c r="H1112" s="16">
        <f>IF(AND(A1112="",B1112="",D1112=""),"",IF(OR(A1112="",B1112="",C1112="",D1112=""),"Fill date, SKU, type and qty",IF(ISNA(MATCH(B1112,ItemSku,0)),"SKU not on Items",IF(AND(D1112&lt;0,C1112&lt;&gt;"Adjust"),"Use a positive qty",""))))</f>
        <v/>
      </c>
    </row>
    <row r="1113">
      <c r="A1113" s="6" t="n"/>
      <c r="B1113" s="22" t="n"/>
      <c r="C1113" s="22" t="n"/>
      <c r="D1113" s="29" t="n"/>
      <c r="E1113" s="22" t="n"/>
      <c r="F1113" s="22" t="n"/>
      <c r="G1113" s="26">
        <f>IF(OR(A1113="",B1113="",D1113=""),0,IF(OR(C1113="Received",C1113="Returned",C1113="Adjust"),D1113,IF(C1113="Sold",-D1113,0)))</f>
        <v/>
      </c>
      <c r="H1113" s="16">
        <f>IF(AND(A1113="",B1113="",D1113=""),"",IF(OR(A1113="",B1113="",C1113="",D1113=""),"Fill date, SKU, type and qty",IF(ISNA(MATCH(B1113,ItemSku,0)),"SKU not on Items",IF(AND(D1113&lt;0,C1113&lt;&gt;"Adjust"),"Use a positive qty",""))))</f>
        <v/>
      </c>
    </row>
    <row r="1114">
      <c r="A1114" s="6" t="n"/>
      <c r="B1114" s="22" t="n"/>
      <c r="C1114" s="22" t="n"/>
      <c r="D1114" s="29" t="n"/>
      <c r="E1114" s="22" t="n"/>
      <c r="F1114" s="22" t="n"/>
      <c r="G1114" s="26">
        <f>IF(OR(A1114="",B1114="",D1114=""),0,IF(OR(C1114="Received",C1114="Returned",C1114="Adjust"),D1114,IF(C1114="Sold",-D1114,0)))</f>
        <v/>
      </c>
      <c r="H1114" s="16">
        <f>IF(AND(A1114="",B1114="",D1114=""),"",IF(OR(A1114="",B1114="",C1114="",D1114=""),"Fill date, SKU, type and qty",IF(ISNA(MATCH(B1114,ItemSku,0)),"SKU not on Items",IF(AND(D1114&lt;0,C1114&lt;&gt;"Adjust"),"Use a positive qty",""))))</f>
        <v/>
      </c>
    </row>
    <row r="1115">
      <c r="A1115" s="6" t="n"/>
      <c r="B1115" s="22" t="n"/>
      <c r="C1115" s="22" t="n"/>
      <c r="D1115" s="29" t="n"/>
      <c r="E1115" s="22" t="n"/>
      <c r="F1115" s="22" t="n"/>
      <c r="G1115" s="26">
        <f>IF(OR(A1115="",B1115="",D1115=""),0,IF(OR(C1115="Received",C1115="Returned",C1115="Adjust"),D1115,IF(C1115="Sold",-D1115,0)))</f>
        <v/>
      </c>
      <c r="H1115" s="16">
        <f>IF(AND(A1115="",B1115="",D1115=""),"",IF(OR(A1115="",B1115="",C1115="",D1115=""),"Fill date, SKU, type and qty",IF(ISNA(MATCH(B1115,ItemSku,0)),"SKU not on Items",IF(AND(D1115&lt;0,C1115&lt;&gt;"Adjust"),"Use a positive qty",""))))</f>
        <v/>
      </c>
    </row>
    <row r="1116">
      <c r="A1116" s="6" t="n"/>
      <c r="B1116" s="22" t="n"/>
      <c r="C1116" s="22" t="n"/>
      <c r="D1116" s="29" t="n"/>
      <c r="E1116" s="22" t="n"/>
      <c r="F1116" s="22" t="n"/>
      <c r="G1116" s="26">
        <f>IF(OR(A1116="",B1116="",D1116=""),0,IF(OR(C1116="Received",C1116="Returned",C1116="Adjust"),D1116,IF(C1116="Sold",-D1116,0)))</f>
        <v/>
      </c>
      <c r="H1116" s="16">
        <f>IF(AND(A1116="",B1116="",D1116=""),"",IF(OR(A1116="",B1116="",C1116="",D1116=""),"Fill date, SKU, type and qty",IF(ISNA(MATCH(B1116,ItemSku,0)),"SKU not on Items",IF(AND(D1116&lt;0,C1116&lt;&gt;"Adjust"),"Use a positive qty",""))))</f>
        <v/>
      </c>
    </row>
    <row r="1117">
      <c r="A1117" s="6" t="n"/>
      <c r="B1117" s="22" t="n"/>
      <c r="C1117" s="22" t="n"/>
      <c r="D1117" s="29" t="n"/>
      <c r="E1117" s="22" t="n"/>
      <c r="F1117" s="22" t="n"/>
      <c r="G1117" s="26">
        <f>IF(OR(A1117="",B1117="",D1117=""),0,IF(OR(C1117="Received",C1117="Returned",C1117="Adjust"),D1117,IF(C1117="Sold",-D1117,0)))</f>
        <v/>
      </c>
      <c r="H1117" s="16">
        <f>IF(AND(A1117="",B1117="",D1117=""),"",IF(OR(A1117="",B1117="",C1117="",D1117=""),"Fill date, SKU, type and qty",IF(ISNA(MATCH(B1117,ItemSku,0)),"SKU not on Items",IF(AND(D1117&lt;0,C1117&lt;&gt;"Adjust"),"Use a positive qty",""))))</f>
        <v/>
      </c>
    </row>
    <row r="1118">
      <c r="A1118" s="6" t="n"/>
      <c r="B1118" s="22" t="n"/>
      <c r="C1118" s="22" t="n"/>
      <c r="D1118" s="29" t="n"/>
      <c r="E1118" s="22" t="n"/>
      <c r="F1118" s="22" t="n"/>
      <c r="G1118" s="26">
        <f>IF(OR(A1118="",B1118="",D1118=""),0,IF(OR(C1118="Received",C1118="Returned",C1118="Adjust"),D1118,IF(C1118="Sold",-D1118,0)))</f>
        <v/>
      </c>
      <c r="H1118" s="16">
        <f>IF(AND(A1118="",B1118="",D1118=""),"",IF(OR(A1118="",B1118="",C1118="",D1118=""),"Fill date, SKU, type and qty",IF(ISNA(MATCH(B1118,ItemSku,0)),"SKU not on Items",IF(AND(D1118&lt;0,C1118&lt;&gt;"Adjust"),"Use a positive qty",""))))</f>
        <v/>
      </c>
    </row>
    <row r="1119">
      <c r="A1119" s="6" t="n"/>
      <c r="B1119" s="22" t="n"/>
      <c r="C1119" s="22" t="n"/>
      <c r="D1119" s="29" t="n"/>
      <c r="E1119" s="22" t="n"/>
      <c r="F1119" s="22" t="n"/>
      <c r="G1119" s="26">
        <f>IF(OR(A1119="",B1119="",D1119=""),0,IF(OR(C1119="Received",C1119="Returned",C1119="Adjust"),D1119,IF(C1119="Sold",-D1119,0)))</f>
        <v/>
      </c>
      <c r="H1119" s="16">
        <f>IF(AND(A1119="",B1119="",D1119=""),"",IF(OR(A1119="",B1119="",C1119="",D1119=""),"Fill date, SKU, type and qty",IF(ISNA(MATCH(B1119,ItemSku,0)),"SKU not on Items",IF(AND(D1119&lt;0,C1119&lt;&gt;"Adjust"),"Use a positive qty",""))))</f>
        <v/>
      </c>
    </row>
    <row r="1120">
      <c r="A1120" s="6" t="n"/>
      <c r="B1120" s="22" t="n"/>
      <c r="C1120" s="22" t="n"/>
      <c r="D1120" s="29" t="n"/>
      <c r="E1120" s="22" t="n"/>
      <c r="F1120" s="22" t="n"/>
      <c r="G1120" s="26">
        <f>IF(OR(A1120="",B1120="",D1120=""),0,IF(OR(C1120="Received",C1120="Returned",C1120="Adjust"),D1120,IF(C1120="Sold",-D1120,0)))</f>
        <v/>
      </c>
      <c r="H1120" s="16">
        <f>IF(AND(A1120="",B1120="",D1120=""),"",IF(OR(A1120="",B1120="",C1120="",D1120=""),"Fill date, SKU, type and qty",IF(ISNA(MATCH(B1120,ItemSku,0)),"SKU not on Items",IF(AND(D1120&lt;0,C1120&lt;&gt;"Adjust"),"Use a positive qty",""))))</f>
        <v/>
      </c>
    </row>
    <row r="1121">
      <c r="A1121" s="6" t="n"/>
      <c r="B1121" s="22" t="n"/>
      <c r="C1121" s="22" t="n"/>
      <c r="D1121" s="29" t="n"/>
      <c r="E1121" s="22" t="n"/>
      <c r="F1121" s="22" t="n"/>
      <c r="G1121" s="26">
        <f>IF(OR(A1121="",B1121="",D1121=""),0,IF(OR(C1121="Received",C1121="Returned",C1121="Adjust"),D1121,IF(C1121="Sold",-D1121,0)))</f>
        <v/>
      </c>
      <c r="H1121" s="16">
        <f>IF(AND(A1121="",B1121="",D1121=""),"",IF(OR(A1121="",B1121="",C1121="",D1121=""),"Fill date, SKU, type and qty",IF(ISNA(MATCH(B1121,ItemSku,0)),"SKU not on Items",IF(AND(D1121&lt;0,C1121&lt;&gt;"Adjust"),"Use a positive qty",""))))</f>
        <v/>
      </c>
    </row>
    <row r="1122">
      <c r="A1122" s="6" t="n"/>
      <c r="B1122" s="22" t="n"/>
      <c r="C1122" s="22" t="n"/>
      <c r="D1122" s="29" t="n"/>
      <c r="E1122" s="22" t="n"/>
      <c r="F1122" s="22" t="n"/>
      <c r="G1122" s="26">
        <f>IF(OR(A1122="",B1122="",D1122=""),0,IF(OR(C1122="Received",C1122="Returned",C1122="Adjust"),D1122,IF(C1122="Sold",-D1122,0)))</f>
        <v/>
      </c>
      <c r="H1122" s="16">
        <f>IF(AND(A1122="",B1122="",D1122=""),"",IF(OR(A1122="",B1122="",C1122="",D1122=""),"Fill date, SKU, type and qty",IF(ISNA(MATCH(B1122,ItemSku,0)),"SKU not on Items",IF(AND(D1122&lt;0,C1122&lt;&gt;"Adjust"),"Use a positive qty",""))))</f>
        <v/>
      </c>
    </row>
    <row r="1123">
      <c r="A1123" s="6" t="n"/>
      <c r="B1123" s="22" t="n"/>
      <c r="C1123" s="22" t="n"/>
      <c r="D1123" s="29" t="n"/>
      <c r="E1123" s="22" t="n"/>
      <c r="F1123" s="22" t="n"/>
      <c r="G1123" s="26">
        <f>IF(OR(A1123="",B1123="",D1123=""),0,IF(OR(C1123="Received",C1123="Returned",C1123="Adjust"),D1123,IF(C1123="Sold",-D1123,0)))</f>
        <v/>
      </c>
      <c r="H1123" s="16">
        <f>IF(AND(A1123="",B1123="",D1123=""),"",IF(OR(A1123="",B1123="",C1123="",D1123=""),"Fill date, SKU, type and qty",IF(ISNA(MATCH(B1123,ItemSku,0)),"SKU not on Items",IF(AND(D1123&lt;0,C1123&lt;&gt;"Adjust"),"Use a positive qty",""))))</f>
        <v/>
      </c>
    </row>
    <row r="1124">
      <c r="A1124" s="6" t="n"/>
      <c r="B1124" s="22" t="n"/>
      <c r="C1124" s="22" t="n"/>
      <c r="D1124" s="29" t="n"/>
      <c r="E1124" s="22" t="n"/>
      <c r="F1124" s="22" t="n"/>
      <c r="G1124" s="26">
        <f>IF(OR(A1124="",B1124="",D1124=""),0,IF(OR(C1124="Received",C1124="Returned",C1124="Adjust"),D1124,IF(C1124="Sold",-D1124,0)))</f>
        <v/>
      </c>
      <c r="H1124" s="16">
        <f>IF(AND(A1124="",B1124="",D1124=""),"",IF(OR(A1124="",B1124="",C1124="",D1124=""),"Fill date, SKU, type and qty",IF(ISNA(MATCH(B1124,ItemSku,0)),"SKU not on Items",IF(AND(D1124&lt;0,C1124&lt;&gt;"Adjust"),"Use a positive qty",""))))</f>
        <v/>
      </c>
    </row>
    <row r="1125">
      <c r="A1125" s="6" t="n"/>
      <c r="B1125" s="22" t="n"/>
      <c r="C1125" s="22" t="n"/>
      <c r="D1125" s="29" t="n"/>
      <c r="E1125" s="22" t="n"/>
      <c r="F1125" s="22" t="n"/>
      <c r="G1125" s="26">
        <f>IF(OR(A1125="",B1125="",D1125=""),0,IF(OR(C1125="Received",C1125="Returned",C1125="Adjust"),D1125,IF(C1125="Sold",-D1125,0)))</f>
        <v/>
      </c>
      <c r="H1125" s="16">
        <f>IF(AND(A1125="",B1125="",D1125=""),"",IF(OR(A1125="",B1125="",C1125="",D1125=""),"Fill date, SKU, type and qty",IF(ISNA(MATCH(B1125,ItemSku,0)),"SKU not on Items",IF(AND(D1125&lt;0,C1125&lt;&gt;"Adjust"),"Use a positive qty",""))))</f>
        <v/>
      </c>
    </row>
    <row r="1126">
      <c r="A1126" s="6" t="n"/>
      <c r="B1126" s="22" t="n"/>
      <c r="C1126" s="22" t="n"/>
      <c r="D1126" s="29" t="n"/>
      <c r="E1126" s="22" t="n"/>
      <c r="F1126" s="22" t="n"/>
      <c r="G1126" s="26">
        <f>IF(OR(A1126="",B1126="",D1126=""),0,IF(OR(C1126="Received",C1126="Returned",C1126="Adjust"),D1126,IF(C1126="Sold",-D1126,0)))</f>
        <v/>
      </c>
      <c r="H1126" s="16">
        <f>IF(AND(A1126="",B1126="",D1126=""),"",IF(OR(A1126="",B1126="",C1126="",D1126=""),"Fill date, SKU, type and qty",IF(ISNA(MATCH(B1126,ItemSku,0)),"SKU not on Items",IF(AND(D1126&lt;0,C1126&lt;&gt;"Adjust"),"Use a positive qty",""))))</f>
        <v/>
      </c>
    </row>
    <row r="1127">
      <c r="A1127" s="6" t="n"/>
      <c r="B1127" s="22" t="n"/>
      <c r="C1127" s="22" t="n"/>
      <c r="D1127" s="29" t="n"/>
      <c r="E1127" s="22" t="n"/>
      <c r="F1127" s="22" t="n"/>
      <c r="G1127" s="26">
        <f>IF(OR(A1127="",B1127="",D1127=""),0,IF(OR(C1127="Received",C1127="Returned",C1127="Adjust"),D1127,IF(C1127="Sold",-D1127,0)))</f>
        <v/>
      </c>
      <c r="H1127" s="16">
        <f>IF(AND(A1127="",B1127="",D1127=""),"",IF(OR(A1127="",B1127="",C1127="",D1127=""),"Fill date, SKU, type and qty",IF(ISNA(MATCH(B1127,ItemSku,0)),"SKU not on Items",IF(AND(D1127&lt;0,C1127&lt;&gt;"Adjust"),"Use a positive qty",""))))</f>
        <v/>
      </c>
    </row>
    <row r="1128">
      <c r="A1128" s="6" t="n"/>
      <c r="B1128" s="22" t="n"/>
      <c r="C1128" s="22" t="n"/>
      <c r="D1128" s="29" t="n"/>
      <c r="E1128" s="22" t="n"/>
      <c r="F1128" s="22" t="n"/>
      <c r="G1128" s="26">
        <f>IF(OR(A1128="",B1128="",D1128=""),0,IF(OR(C1128="Received",C1128="Returned",C1128="Adjust"),D1128,IF(C1128="Sold",-D1128,0)))</f>
        <v/>
      </c>
      <c r="H1128" s="16">
        <f>IF(AND(A1128="",B1128="",D1128=""),"",IF(OR(A1128="",B1128="",C1128="",D1128=""),"Fill date, SKU, type and qty",IF(ISNA(MATCH(B1128,ItemSku,0)),"SKU not on Items",IF(AND(D1128&lt;0,C1128&lt;&gt;"Adjust"),"Use a positive qty",""))))</f>
        <v/>
      </c>
    </row>
    <row r="1129">
      <c r="A1129" s="6" t="n"/>
      <c r="B1129" s="22" t="n"/>
      <c r="C1129" s="22" t="n"/>
      <c r="D1129" s="29" t="n"/>
      <c r="E1129" s="22" t="n"/>
      <c r="F1129" s="22" t="n"/>
      <c r="G1129" s="26">
        <f>IF(OR(A1129="",B1129="",D1129=""),0,IF(OR(C1129="Received",C1129="Returned",C1129="Adjust"),D1129,IF(C1129="Sold",-D1129,0)))</f>
        <v/>
      </c>
      <c r="H1129" s="16">
        <f>IF(AND(A1129="",B1129="",D1129=""),"",IF(OR(A1129="",B1129="",C1129="",D1129=""),"Fill date, SKU, type and qty",IF(ISNA(MATCH(B1129,ItemSku,0)),"SKU not on Items",IF(AND(D1129&lt;0,C1129&lt;&gt;"Adjust"),"Use a positive qty",""))))</f>
        <v/>
      </c>
    </row>
    <row r="1130">
      <c r="A1130" s="6" t="n"/>
      <c r="B1130" s="22" t="n"/>
      <c r="C1130" s="22" t="n"/>
      <c r="D1130" s="29" t="n"/>
      <c r="E1130" s="22" t="n"/>
      <c r="F1130" s="22" t="n"/>
      <c r="G1130" s="26">
        <f>IF(OR(A1130="",B1130="",D1130=""),0,IF(OR(C1130="Received",C1130="Returned",C1130="Adjust"),D1130,IF(C1130="Sold",-D1130,0)))</f>
        <v/>
      </c>
      <c r="H1130" s="16">
        <f>IF(AND(A1130="",B1130="",D1130=""),"",IF(OR(A1130="",B1130="",C1130="",D1130=""),"Fill date, SKU, type and qty",IF(ISNA(MATCH(B1130,ItemSku,0)),"SKU not on Items",IF(AND(D1130&lt;0,C1130&lt;&gt;"Adjust"),"Use a positive qty",""))))</f>
        <v/>
      </c>
    </row>
    <row r="1131">
      <c r="A1131" s="6" t="n"/>
      <c r="B1131" s="22" t="n"/>
      <c r="C1131" s="22" t="n"/>
      <c r="D1131" s="29" t="n"/>
      <c r="E1131" s="22" t="n"/>
      <c r="F1131" s="22" t="n"/>
      <c r="G1131" s="26">
        <f>IF(OR(A1131="",B1131="",D1131=""),0,IF(OR(C1131="Received",C1131="Returned",C1131="Adjust"),D1131,IF(C1131="Sold",-D1131,0)))</f>
        <v/>
      </c>
      <c r="H1131" s="16">
        <f>IF(AND(A1131="",B1131="",D1131=""),"",IF(OR(A1131="",B1131="",C1131="",D1131=""),"Fill date, SKU, type and qty",IF(ISNA(MATCH(B1131,ItemSku,0)),"SKU not on Items",IF(AND(D1131&lt;0,C1131&lt;&gt;"Adjust"),"Use a positive qty",""))))</f>
        <v/>
      </c>
    </row>
    <row r="1132">
      <c r="A1132" s="6" t="n"/>
      <c r="B1132" s="22" t="n"/>
      <c r="C1132" s="22" t="n"/>
      <c r="D1132" s="29" t="n"/>
      <c r="E1132" s="22" t="n"/>
      <c r="F1132" s="22" t="n"/>
      <c r="G1132" s="26">
        <f>IF(OR(A1132="",B1132="",D1132=""),0,IF(OR(C1132="Received",C1132="Returned",C1132="Adjust"),D1132,IF(C1132="Sold",-D1132,0)))</f>
        <v/>
      </c>
      <c r="H1132" s="16">
        <f>IF(AND(A1132="",B1132="",D1132=""),"",IF(OR(A1132="",B1132="",C1132="",D1132=""),"Fill date, SKU, type and qty",IF(ISNA(MATCH(B1132,ItemSku,0)),"SKU not on Items",IF(AND(D1132&lt;0,C1132&lt;&gt;"Adjust"),"Use a positive qty",""))))</f>
        <v/>
      </c>
    </row>
    <row r="1133">
      <c r="A1133" s="6" t="n"/>
      <c r="B1133" s="22" t="n"/>
      <c r="C1133" s="22" t="n"/>
      <c r="D1133" s="29" t="n"/>
      <c r="E1133" s="22" t="n"/>
      <c r="F1133" s="22" t="n"/>
      <c r="G1133" s="26">
        <f>IF(OR(A1133="",B1133="",D1133=""),0,IF(OR(C1133="Received",C1133="Returned",C1133="Adjust"),D1133,IF(C1133="Sold",-D1133,0)))</f>
        <v/>
      </c>
      <c r="H1133" s="16">
        <f>IF(AND(A1133="",B1133="",D1133=""),"",IF(OR(A1133="",B1133="",C1133="",D1133=""),"Fill date, SKU, type and qty",IF(ISNA(MATCH(B1133,ItemSku,0)),"SKU not on Items",IF(AND(D1133&lt;0,C1133&lt;&gt;"Adjust"),"Use a positive qty",""))))</f>
        <v/>
      </c>
    </row>
    <row r="1134">
      <c r="A1134" s="6" t="n"/>
      <c r="B1134" s="22" t="n"/>
      <c r="C1134" s="22" t="n"/>
      <c r="D1134" s="29" t="n"/>
      <c r="E1134" s="22" t="n"/>
      <c r="F1134" s="22" t="n"/>
      <c r="G1134" s="26">
        <f>IF(OR(A1134="",B1134="",D1134=""),0,IF(OR(C1134="Received",C1134="Returned",C1134="Adjust"),D1134,IF(C1134="Sold",-D1134,0)))</f>
        <v/>
      </c>
      <c r="H1134" s="16">
        <f>IF(AND(A1134="",B1134="",D1134=""),"",IF(OR(A1134="",B1134="",C1134="",D1134=""),"Fill date, SKU, type and qty",IF(ISNA(MATCH(B1134,ItemSku,0)),"SKU not on Items",IF(AND(D1134&lt;0,C1134&lt;&gt;"Adjust"),"Use a positive qty",""))))</f>
        <v/>
      </c>
    </row>
    <row r="1135">
      <c r="A1135" s="6" t="n"/>
      <c r="B1135" s="22" t="n"/>
      <c r="C1135" s="22" t="n"/>
      <c r="D1135" s="29" t="n"/>
      <c r="E1135" s="22" t="n"/>
      <c r="F1135" s="22" t="n"/>
      <c r="G1135" s="26">
        <f>IF(OR(A1135="",B1135="",D1135=""),0,IF(OR(C1135="Received",C1135="Returned",C1135="Adjust"),D1135,IF(C1135="Sold",-D1135,0)))</f>
        <v/>
      </c>
      <c r="H1135" s="16">
        <f>IF(AND(A1135="",B1135="",D1135=""),"",IF(OR(A1135="",B1135="",C1135="",D1135=""),"Fill date, SKU, type and qty",IF(ISNA(MATCH(B1135,ItemSku,0)),"SKU not on Items",IF(AND(D1135&lt;0,C1135&lt;&gt;"Adjust"),"Use a positive qty",""))))</f>
        <v/>
      </c>
    </row>
    <row r="1136">
      <c r="A1136" s="6" t="n"/>
      <c r="B1136" s="22" t="n"/>
      <c r="C1136" s="22" t="n"/>
      <c r="D1136" s="29" t="n"/>
      <c r="E1136" s="22" t="n"/>
      <c r="F1136" s="22" t="n"/>
      <c r="G1136" s="26">
        <f>IF(OR(A1136="",B1136="",D1136=""),0,IF(OR(C1136="Received",C1136="Returned",C1136="Adjust"),D1136,IF(C1136="Sold",-D1136,0)))</f>
        <v/>
      </c>
      <c r="H1136" s="16">
        <f>IF(AND(A1136="",B1136="",D1136=""),"",IF(OR(A1136="",B1136="",C1136="",D1136=""),"Fill date, SKU, type and qty",IF(ISNA(MATCH(B1136,ItemSku,0)),"SKU not on Items",IF(AND(D1136&lt;0,C1136&lt;&gt;"Adjust"),"Use a positive qty",""))))</f>
        <v/>
      </c>
    </row>
    <row r="1137">
      <c r="A1137" s="6" t="n"/>
      <c r="B1137" s="22" t="n"/>
      <c r="C1137" s="22" t="n"/>
      <c r="D1137" s="29" t="n"/>
      <c r="E1137" s="22" t="n"/>
      <c r="F1137" s="22" t="n"/>
      <c r="G1137" s="26">
        <f>IF(OR(A1137="",B1137="",D1137=""),0,IF(OR(C1137="Received",C1137="Returned",C1137="Adjust"),D1137,IF(C1137="Sold",-D1137,0)))</f>
        <v/>
      </c>
      <c r="H1137" s="16">
        <f>IF(AND(A1137="",B1137="",D1137=""),"",IF(OR(A1137="",B1137="",C1137="",D1137=""),"Fill date, SKU, type and qty",IF(ISNA(MATCH(B1137,ItemSku,0)),"SKU not on Items",IF(AND(D1137&lt;0,C1137&lt;&gt;"Adjust"),"Use a positive qty",""))))</f>
        <v/>
      </c>
    </row>
    <row r="1138">
      <c r="A1138" s="6" t="n"/>
      <c r="B1138" s="22" t="n"/>
      <c r="C1138" s="22" t="n"/>
      <c r="D1138" s="29" t="n"/>
      <c r="E1138" s="22" t="n"/>
      <c r="F1138" s="22" t="n"/>
      <c r="G1138" s="26">
        <f>IF(OR(A1138="",B1138="",D1138=""),0,IF(OR(C1138="Received",C1138="Returned",C1138="Adjust"),D1138,IF(C1138="Sold",-D1138,0)))</f>
        <v/>
      </c>
      <c r="H1138" s="16">
        <f>IF(AND(A1138="",B1138="",D1138=""),"",IF(OR(A1138="",B1138="",C1138="",D1138=""),"Fill date, SKU, type and qty",IF(ISNA(MATCH(B1138,ItemSku,0)),"SKU not on Items",IF(AND(D1138&lt;0,C1138&lt;&gt;"Adjust"),"Use a positive qty",""))))</f>
        <v/>
      </c>
    </row>
    <row r="1139">
      <c r="A1139" s="6" t="n"/>
      <c r="B1139" s="22" t="n"/>
      <c r="C1139" s="22" t="n"/>
      <c r="D1139" s="29" t="n"/>
      <c r="E1139" s="22" t="n"/>
      <c r="F1139" s="22" t="n"/>
      <c r="G1139" s="26">
        <f>IF(OR(A1139="",B1139="",D1139=""),0,IF(OR(C1139="Received",C1139="Returned",C1139="Adjust"),D1139,IF(C1139="Sold",-D1139,0)))</f>
        <v/>
      </c>
      <c r="H1139" s="16">
        <f>IF(AND(A1139="",B1139="",D1139=""),"",IF(OR(A1139="",B1139="",C1139="",D1139=""),"Fill date, SKU, type and qty",IF(ISNA(MATCH(B1139,ItemSku,0)),"SKU not on Items",IF(AND(D1139&lt;0,C1139&lt;&gt;"Adjust"),"Use a positive qty",""))))</f>
        <v/>
      </c>
    </row>
    <row r="1140">
      <c r="A1140" s="6" t="n"/>
      <c r="B1140" s="22" t="n"/>
      <c r="C1140" s="22" t="n"/>
      <c r="D1140" s="29" t="n"/>
      <c r="E1140" s="22" t="n"/>
      <c r="F1140" s="22" t="n"/>
      <c r="G1140" s="26">
        <f>IF(OR(A1140="",B1140="",D1140=""),0,IF(OR(C1140="Received",C1140="Returned",C1140="Adjust"),D1140,IF(C1140="Sold",-D1140,0)))</f>
        <v/>
      </c>
      <c r="H1140" s="16">
        <f>IF(AND(A1140="",B1140="",D1140=""),"",IF(OR(A1140="",B1140="",C1140="",D1140=""),"Fill date, SKU, type and qty",IF(ISNA(MATCH(B1140,ItemSku,0)),"SKU not on Items",IF(AND(D1140&lt;0,C1140&lt;&gt;"Adjust"),"Use a positive qty",""))))</f>
        <v/>
      </c>
    </row>
    <row r="1141">
      <c r="A1141" s="6" t="n"/>
      <c r="B1141" s="22" t="n"/>
      <c r="C1141" s="22" t="n"/>
      <c r="D1141" s="29" t="n"/>
      <c r="E1141" s="22" t="n"/>
      <c r="F1141" s="22" t="n"/>
      <c r="G1141" s="26">
        <f>IF(OR(A1141="",B1141="",D1141=""),0,IF(OR(C1141="Received",C1141="Returned",C1141="Adjust"),D1141,IF(C1141="Sold",-D1141,0)))</f>
        <v/>
      </c>
      <c r="H1141" s="16">
        <f>IF(AND(A1141="",B1141="",D1141=""),"",IF(OR(A1141="",B1141="",C1141="",D1141=""),"Fill date, SKU, type and qty",IF(ISNA(MATCH(B1141,ItemSku,0)),"SKU not on Items",IF(AND(D1141&lt;0,C1141&lt;&gt;"Adjust"),"Use a positive qty",""))))</f>
        <v/>
      </c>
    </row>
    <row r="1142">
      <c r="A1142" s="6" t="n"/>
      <c r="B1142" s="22" t="n"/>
      <c r="C1142" s="22" t="n"/>
      <c r="D1142" s="29" t="n"/>
      <c r="E1142" s="22" t="n"/>
      <c r="F1142" s="22" t="n"/>
      <c r="G1142" s="26">
        <f>IF(OR(A1142="",B1142="",D1142=""),0,IF(OR(C1142="Received",C1142="Returned",C1142="Adjust"),D1142,IF(C1142="Sold",-D1142,0)))</f>
        <v/>
      </c>
      <c r="H1142" s="16">
        <f>IF(AND(A1142="",B1142="",D1142=""),"",IF(OR(A1142="",B1142="",C1142="",D1142=""),"Fill date, SKU, type and qty",IF(ISNA(MATCH(B1142,ItemSku,0)),"SKU not on Items",IF(AND(D1142&lt;0,C1142&lt;&gt;"Adjust"),"Use a positive qty",""))))</f>
        <v/>
      </c>
    </row>
    <row r="1143">
      <c r="A1143" s="6" t="n"/>
      <c r="B1143" s="22" t="n"/>
      <c r="C1143" s="22" t="n"/>
      <c r="D1143" s="29" t="n"/>
      <c r="E1143" s="22" t="n"/>
      <c r="F1143" s="22" t="n"/>
      <c r="G1143" s="26">
        <f>IF(OR(A1143="",B1143="",D1143=""),0,IF(OR(C1143="Received",C1143="Returned",C1143="Adjust"),D1143,IF(C1143="Sold",-D1143,0)))</f>
        <v/>
      </c>
      <c r="H1143" s="16">
        <f>IF(AND(A1143="",B1143="",D1143=""),"",IF(OR(A1143="",B1143="",C1143="",D1143=""),"Fill date, SKU, type and qty",IF(ISNA(MATCH(B1143,ItemSku,0)),"SKU not on Items",IF(AND(D1143&lt;0,C1143&lt;&gt;"Adjust"),"Use a positive qty",""))))</f>
        <v/>
      </c>
    </row>
    <row r="1144">
      <c r="A1144" s="6" t="n"/>
      <c r="B1144" s="22" t="n"/>
      <c r="C1144" s="22" t="n"/>
      <c r="D1144" s="29" t="n"/>
      <c r="E1144" s="22" t="n"/>
      <c r="F1144" s="22" t="n"/>
      <c r="G1144" s="26">
        <f>IF(OR(A1144="",B1144="",D1144=""),0,IF(OR(C1144="Received",C1144="Returned",C1144="Adjust"),D1144,IF(C1144="Sold",-D1144,0)))</f>
        <v/>
      </c>
      <c r="H1144" s="16">
        <f>IF(AND(A1144="",B1144="",D1144=""),"",IF(OR(A1144="",B1144="",C1144="",D1144=""),"Fill date, SKU, type and qty",IF(ISNA(MATCH(B1144,ItemSku,0)),"SKU not on Items",IF(AND(D1144&lt;0,C1144&lt;&gt;"Adjust"),"Use a positive qty",""))))</f>
        <v/>
      </c>
    </row>
    <row r="1145">
      <c r="A1145" s="6" t="n"/>
      <c r="B1145" s="22" t="n"/>
      <c r="C1145" s="22" t="n"/>
      <c r="D1145" s="29" t="n"/>
      <c r="E1145" s="22" t="n"/>
      <c r="F1145" s="22" t="n"/>
      <c r="G1145" s="26">
        <f>IF(OR(A1145="",B1145="",D1145=""),0,IF(OR(C1145="Received",C1145="Returned",C1145="Adjust"),D1145,IF(C1145="Sold",-D1145,0)))</f>
        <v/>
      </c>
      <c r="H1145" s="16">
        <f>IF(AND(A1145="",B1145="",D1145=""),"",IF(OR(A1145="",B1145="",C1145="",D1145=""),"Fill date, SKU, type and qty",IF(ISNA(MATCH(B1145,ItemSku,0)),"SKU not on Items",IF(AND(D1145&lt;0,C1145&lt;&gt;"Adjust"),"Use a positive qty",""))))</f>
        <v/>
      </c>
    </row>
    <row r="1146">
      <c r="A1146" s="6" t="n"/>
      <c r="B1146" s="22" t="n"/>
      <c r="C1146" s="22" t="n"/>
      <c r="D1146" s="29" t="n"/>
      <c r="E1146" s="22" t="n"/>
      <c r="F1146" s="22" t="n"/>
      <c r="G1146" s="26">
        <f>IF(OR(A1146="",B1146="",D1146=""),0,IF(OR(C1146="Received",C1146="Returned",C1146="Adjust"),D1146,IF(C1146="Sold",-D1146,0)))</f>
        <v/>
      </c>
      <c r="H1146" s="16">
        <f>IF(AND(A1146="",B1146="",D1146=""),"",IF(OR(A1146="",B1146="",C1146="",D1146=""),"Fill date, SKU, type and qty",IF(ISNA(MATCH(B1146,ItemSku,0)),"SKU not on Items",IF(AND(D1146&lt;0,C1146&lt;&gt;"Adjust"),"Use a positive qty",""))))</f>
        <v/>
      </c>
    </row>
    <row r="1147">
      <c r="A1147" s="6" t="n"/>
      <c r="B1147" s="22" t="n"/>
      <c r="C1147" s="22" t="n"/>
      <c r="D1147" s="29" t="n"/>
      <c r="E1147" s="22" t="n"/>
      <c r="F1147" s="22" t="n"/>
      <c r="G1147" s="26">
        <f>IF(OR(A1147="",B1147="",D1147=""),0,IF(OR(C1147="Received",C1147="Returned",C1147="Adjust"),D1147,IF(C1147="Sold",-D1147,0)))</f>
        <v/>
      </c>
      <c r="H1147" s="16">
        <f>IF(AND(A1147="",B1147="",D1147=""),"",IF(OR(A1147="",B1147="",C1147="",D1147=""),"Fill date, SKU, type and qty",IF(ISNA(MATCH(B1147,ItemSku,0)),"SKU not on Items",IF(AND(D1147&lt;0,C1147&lt;&gt;"Adjust"),"Use a positive qty",""))))</f>
        <v/>
      </c>
    </row>
    <row r="1148">
      <c r="A1148" s="6" t="n"/>
      <c r="B1148" s="22" t="n"/>
      <c r="C1148" s="22" t="n"/>
      <c r="D1148" s="29" t="n"/>
      <c r="E1148" s="22" t="n"/>
      <c r="F1148" s="22" t="n"/>
      <c r="G1148" s="26">
        <f>IF(OR(A1148="",B1148="",D1148=""),0,IF(OR(C1148="Received",C1148="Returned",C1148="Adjust"),D1148,IF(C1148="Sold",-D1148,0)))</f>
        <v/>
      </c>
      <c r="H1148" s="16">
        <f>IF(AND(A1148="",B1148="",D1148=""),"",IF(OR(A1148="",B1148="",C1148="",D1148=""),"Fill date, SKU, type and qty",IF(ISNA(MATCH(B1148,ItemSku,0)),"SKU not on Items",IF(AND(D1148&lt;0,C1148&lt;&gt;"Adjust"),"Use a positive qty",""))))</f>
        <v/>
      </c>
    </row>
    <row r="1149">
      <c r="A1149" s="6" t="n"/>
      <c r="B1149" s="22" t="n"/>
      <c r="C1149" s="22" t="n"/>
      <c r="D1149" s="29" t="n"/>
      <c r="E1149" s="22" t="n"/>
      <c r="F1149" s="22" t="n"/>
      <c r="G1149" s="26">
        <f>IF(OR(A1149="",B1149="",D1149=""),0,IF(OR(C1149="Received",C1149="Returned",C1149="Adjust"),D1149,IF(C1149="Sold",-D1149,0)))</f>
        <v/>
      </c>
      <c r="H1149" s="16">
        <f>IF(AND(A1149="",B1149="",D1149=""),"",IF(OR(A1149="",B1149="",C1149="",D1149=""),"Fill date, SKU, type and qty",IF(ISNA(MATCH(B1149,ItemSku,0)),"SKU not on Items",IF(AND(D1149&lt;0,C1149&lt;&gt;"Adjust"),"Use a positive qty",""))))</f>
        <v/>
      </c>
    </row>
    <row r="1150">
      <c r="A1150" s="6" t="n"/>
      <c r="B1150" s="22" t="n"/>
      <c r="C1150" s="22" t="n"/>
      <c r="D1150" s="29" t="n"/>
      <c r="E1150" s="22" t="n"/>
      <c r="F1150" s="22" t="n"/>
      <c r="G1150" s="26">
        <f>IF(OR(A1150="",B1150="",D1150=""),0,IF(OR(C1150="Received",C1150="Returned",C1150="Adjust"),D1150,IF(C1150="Sold",-D1150,0)))</f>
        <v/>
      </c>
      <c r="H1150" s="16">
        <f>IF(AND(A1150="",B1150="",D1150=""),"",IF(OR(A1150="",B1150="",C1150="",D1150=""),"Fill date, SKU, type and qty",IF(ISNA(MATCH(B1150,ItemSku,0)),"SKU not on Items",IF(AND(D1150&lt;0,C1150&lt;&gt;"Adjust"),"Use a positive qty",""))))</f>
        <v/>
      </c>
    </row>
    <row r="1151">
      <c r="A1151" s="6" t="n"/>
      <c r="B1151" s="22" t="n"/>
      <c r="C1151" s="22" t="n"/>
      <c r="D1151" s="29" t="n"/>
      <c r="E1151" s="22" t="n"/>
      <c r="F1151" s="22" t="n"/>
      <c r="G1151" s="26">
        <f>IF(OR(A1151="",B1151="",D1151=""),0,IF(OR(C1151="Received",C1151="Returned",C1151="Adjust"),D1151,IF(C1151="Sold",-D1151,0)))</f>
        <v/>
      </c>
      <c r="H1151" s="16">
        <f>IF(AND(A1151="",B1151="",D1151=""),"",IF(OR(A1151="",B1151="",C1151="",D1151=""),"Fill date, SKU, type and qty",IF(ISNA(MATCH(B1151,ItemSku,0)),"SKU not on Items",IF(AND(D1151&lt;0,C1151&lt;&gt;"Adjust"),"Use a positive qty",""))))</f>
        <v/>
      </c>
    </row>
    <row r="1152">
      <c r="A1152" s="6" t="n"/>
      <c r="B1152" s="22" t="n"/>
      <c r="C1152" s="22" t="n"/>
      <c r="D1152" s="29" t="n"/>
      <c r="E1152" s="22" t="n"/>
      <c r="F1152" s="22" t="n"/>
      <c r="G1152" s="26">
        <f>IF(OR(A1152="",B1152="",D1152=""),0,IF(OR(C1152="Received",C1152="Returned",C1152="Adjust"),D1152,IF(C1152="Sold",-D1152,0)))</f>
        <v/>
      </c>
      <c r="H1152" s="16">
        <f>IF(AND(A1152="",B1152="",D1152=""),"",IF(OR(A1152="",B1152="",C1152="",D1152=""),"Fill date, SKU, type and qty",IF(ISNA(MATCH(B1152,ItemSku,0)),"SKU not on Items",IF(AND(D1152&lt;0,C1152&lt;&gt;"Adjust"),"Use a positive qty",""))))</f>
        <v/>
      </c>
    </row>
    <row r="1153">
      <c r="A1153" s="6" t="n"/>
      <c r="B1153" s="22" t="n"/>
      <c r="C1153" s="22" t="n"/>
      <c r="D1153" s="29" t="n"/>
      <c r="E1153" s="22" t="n"/>
      <c r="F1153" s="22" t="n"/>
      <c r="G1153" s="26">
        <f>IF(OR(A1153="",B1153="",D1153=""),0,IF(OR(C1153="Received",C1153="Returned",C1153="Adjust"),D1153,IF(C1153="Sold",-D1153,0)))</f>
        <v/>
      </c>
      <c r="H1153" s="16">
        <f>IF(AND(A1153="",B1153="",D1153=""),"",IF(OR(A1153="",B1153="",C1153="",D1153=""),"Fill date, SKU, type and qty",IF(ISNA(MATCH(B1153,ItemSku,0)),"SKU not on Items",IF(AND(D1153&lt;0,C1153&lt;&gt;"Adjust"),"Use a positive qty",""))))</f>
        <v/>
      </c>
    </row>
    <row r="1154">
      <c r="A1154" s="6" t="n"/>
      <c r="B1154" s="22" t="n"/>
      <c r="C1154" s="22" t="n"/>
      <c r="D1154" s="29" t="n"/>
      <c r="E1154" s="22" t="n"/>
      <c r="F1154" s="22" t="n"/>
      <c r="G1154" s="26">
        <f>IF(OR(A1154="",B1154="",D1154=""),0,IF(OR(C1154="Received",C1154="Returned",C1154="Adjust"),D1154,IF(C1154="Sold",-D1154,0)))</f>
        <v/>
      </c>
      <c r="H1154" s="16">
        <f>IF(AND(A1154="",B1154="",D1154=""),"",IF(OR(A1154="",B1154="",C1154="",D1154=""),"Fill date, SKU, type and qty",IF(ISNA(MATCH(B1154,ItemSku,0)),"SKU not on Items",IF(AND(D1154&lt;0,C1154&lt;&gt;"Adjust"),"Use a positive qty",""))))</f>
        <v/>
      </c>
    </row>
    <row r="1155">
      <c r="A1155" s="6" t="n"/>
      <c r="B1155" s="22" t="n"/>
      <c r="C1155" s="22" t="n"/>
      <c r="D1155" s="29" t="n"/>
      <c r="E1155" s="22" t="n"/>
      <c r="F1155" s="22" t="n"/>
      <c r="G1155" s="26">
        <f>IF(OR(A1155="",B1155="",D1155=""),0,IF(OR(C1155="Received",C1155="Returned",C1155="Adjust"),D1155,IF(C1155="Sold",-D1155,0)))</f>
        <v/>
      </c>
      <c r="H1155" s="16">
        <f>IF(AND(A1155="",B1155="",D1155=""),"",IF(OR(A1155="",B1155="",C1155="",D1155=""),"Fill date, SKU, type and qty",IF(ISNA(MATCH(B1155,ItemSku,0)),"SKU not on Items",IF(AND(D1155&lt;0,C1155&lt;&gt;"Adjust"),"Use a positive qty",""))))</f>
        <v/>
      </c>
    </row>
    <row r="1156">
      <c r="A1156" s="6" t="n"/>
      <c r="B1156" s="22" t="n"/>
      <c r="C1156" s="22" t="n"/>
      <c r="D1156" s="29" t="n"/>
      <c r="E1156" s="22" t="n"/>
      <c r="F1156" s="22" t="n"/>
      <c r="G1156" s="26">
        <f>IF(OR(A1156="",B1156="",D1156=""),0,IF(OR(C1156="Received",C1156="Returned",C1156="Adjust"),D1156,IF(C1156="Sold",-D1156,0)))</f>
        <v/>
      </c>
      <c r="H1156" s="16">
        <f>IF(AND(A1156="",B1156="",D1156=""),"",IF(OR(A1156="",B1156="",C1156="",D1156=""),"Fill date, SKU, type and qty",IF(ISNA(MATCH(B1156,ItemSku,0)),"SKU not on Items",IF(AND(D1156&lt;0,C1156&lt;&gt;"Adjust"),"Use a positive qty",""))))</f>
        <v/>
      </c>
    </row>
    <row r="1157">
      <c r="A1157" s="6" t="n"/>
      <c r="B1157" s="22" t="n"/>
      <c r="C1157" s="22" t="n"/>
      <c r="D1157" s="29" t="n"/>
      <c r="E1157" s="22" t="n"/>
      <c r="F1157" s="22" t="n"/>
      <c r="G1157" s="26">
        <f>IF(OR(A1157="",B1157="",D1157=""),0,IF(OR(C1157="Received",C1157="Returned",C1157="Adjust"),D1157,IF(C1157="Sold",-D1157,0)))</f>
        <v/>
      </c>
      <c r="H1157" s="16">
        <f>IF(AND(A1157="",B1157="",D1157=""),"",IF(OR(A1157="",B1157="",C1157="",D1157=""),"Fill date, SKU, type and qty",IF(ISNA(MATCH(B1157,ItemSku,0)),"SKU not on Items",IF(AND(D1157&lt;0,C1157&lt;&gt;"Adjust"),"Use a positive qty",""))))</f>
        <v/>
      </c>
    </row>
    <row r="1158">
      <c r="A1158" s="6" t="n"/>
      <c r="B1158" s="22" t="n"/>
      <c r="C1158" s="22" t="n"/>
      <c r="D1158" s="29" t="n"/>
      <c r="E1158" s="22" t="n"/>
      <c r="F1158" s="22" t="n"/>
      <c r="G1158" s="26">
        <f>IF(OR(A1158="",B1158="",D1158=""),0,IF(OR(C1158="Received",C1158="Returned",C1158="Adjust"),D1158,IF(C1158="Sold",-D1158,0)))</f>
        <v/>
      </c>
      <c r="H1158" s="16">
        <f>IF(AND(A1158="",B1158="",D1158=""),"",IF(OR(A1158="",B1158="",C1158="",D1158=""),"Fill date, SKU, type and qty",IF(ISNA(MATCH(B1158,ItemSku,0)),"SKU not on Items",IF(AND(D1158&lt;0,C1158&lt;&gt;"Adjust"),"Use a positive qty",""))))</f>
        <v/>
      </c>
    </row>
    <row r="1159">
      <c r="A1159" s="6" t="n"/>
      <c r="B1159" s="22" t="n"/>
      <c r="C1159" s="22" t="n"/>
      <c r="D1159" s="29" t="n"/>
      <c r="E1159" s="22" t="n"/>
      <c r="F1159" s="22" t="n"/>
      <c r="G1159" s="26">
        <f>IF(OR(A1159="",B1159="",D1159=""),0,IF(OR(C1159="Received",C1159="Returned",C1159="Adjust"),D1159,IF(C1159="Sold",-D1159,0)))</f>
        <v/>
      </c>
      <c r="H1159" s="16">
        <f>IF(AND(A1159="",B1159="",D1159=""),"",IF(OR(A1159="",B1159="",C1159="",D1159=""),"Fill date, SKU, type and qty",IF(ISNA(MATCH(B1159,ItemSku,0)),"SKU not on Items",IF(AND(D1159&lt;0,C1159&lt;&gt;"Adjust"),"Use a positive qty",""))))</f>
        <v/>
      </c>
    </row>
    <row r="1160">
      <c r="A1160" s="6" t="n"/>
      <c r="B1160" s="22" t="n"/>
      <c r="C1160" s="22" t="n"/>
      <c r="D1160" s="29" t="n"/>
      <c r="E1160" s="22" t="n"/>
      <c r="F1160" s="22" t="n"/>
      <c r="G1160" s="26">
        <f>IF(OR(A1160="",B1160="",D1160=""),0,IF(OR(C1160="Received",C1160="Returned",C1160="Adjust"),D1160,IF(C1160="Sold",-D1160,0)))</f>
        <v/>
      </c>
      <c r="H1160" s="16">
        <f>IF(AND(A1160="",B1160="",D1160=""),"",IF(OR(A1160="",B1160="",C1160="",D1160=""),"Fill date, SKU, type and qty",IF(ISNA(MATCH(B1160,ItemSku,0)),"SKU not on Items",IF(AND(D1160&lt;0,C1160&lt;&gt;"Adjust"),"Use a positive qty",""))))</f>
        <v/>
      </c>
    </row>
    <row r="1161">
      <c r="A1161" s="6" t="n"/>
      <c r="B1161" s="22" t="n"/>
      <c r="C1161" s="22" t="n"/>
      <c r="D1161" s="29" t="n"/>
      <c r="E1161" s="22" t="n"/>
      <c r="F1161" s="22" t="n"/>
      <c r="G1161" s="26">
        <f>IF(OR(A1161="",B1161="",D1161=""),0,IF(OR(C1161="Received",C1161="Returned",C1161="Adjust"),D1161,IF(C1161="Sold",-D1161,0)))</f>
        <v/>
      </c>
      <c r="H1161" s="16">
        <f>IF(AND(A1161="",B1161="",D1161=""),"",IF(OR(A1161="",B1161="",C1161="",D1161=""),"Fill date, SKU, type and qty",IF(ISNA(MATCH(B1161,ItemSku,0)),"SKU not on Items",IF(AND(D1161&lt;0,C1161&lt;&gt;"Adjust"),"Use a positive qty",""))))</f>
        <v/>
      </c>
    </row>
    <row r="1162">
      <c r="A1162" s="6" t="n"/>
      <c r="B1162" s="22" t="n"/>
      <c r="C1162" s="22" t="n"/>
      <c r="D1162" s="29" t="n"/>
      <c r="E1162" s="22" t="n"/>
      <c r="F1162" s="22" t="n"/>
      <c r="G1162" s="26">
        <f>IF(OR(A1162="",B1162="",D1162=""),0,IF(OR(C1162="Received",C1162="Returned",C1162="Adjust"),D1162,IF(C1162="Sold",-D1162,0)))</f>
        <v/>
      </c>
      <c r="H1162" s="16">
        <f>IF(AND(A1162="",B1162="",D1162=""),"",IF(OR(A1162="",B1162="",C1162="",D1162=""),"Fill date, SKU, type and qty",IF(ISNA(MATCH(B1162,ItemSku,0)),"SKU not on Items",IF(AND(D1162&lt;0,C1162&lt;&gt;"Adjust"),"Use a positive qty",""))))</f>
        <v/>
      </c>
    </row>
    <row r="1163">
      <c r="A1163" s="6" t="n"/>
      <c r="B1163" s="22" t="n"/>
      <c r="C1163" s="22" t="n"/>
      <c r="D1163" s="29" t="n"/>
      <c r="E1163" s="22" t="n"/>
      <c r="F1163" s="22" t="n"/>
      <c r="G1163" s="26">
        <f>IF(OR(A1163="",B1163="",D1163=""),0,IF(OR(C1163="Received",C1163="Returned",C1163="Adjust"),D1163,IF(C1163="Sold",-D1163,0)))</f>
        <v/>
      </c>
      <c r="H1163" s="16">
        <f>IF(AND(A1163="",B1163="",D1163=""),"",IF(OR(A1163="",B1163="",C1163="",D1163=""),"Fill date, SKU, type and qty",IF(ISNA(MATCH(B1163,ItemSku,0)),"SKU not on Items",IF(AND(D1163&lt;0,C1163&lt;&gt;"Adjust"),"Use a positive qty",""))))</f>
        <v/>
      </c>
    </row>
    <row r="1164">
      <c r="A1164" s="6" t="n"/>
      <c r="B1164" s="22" t="n"/>
      <c r="C1164" s="22" t="n"/>
      <c r="D1164" s="29" t="n"/>
      <c r="E1164" s="22" t="n"/>
      <c r="F1164" s="22" t="n"/>
      <c r="G1164" s="26">
        <f>IF(OR(A1164="",B1164="",D1164=""),0,IF(OR(C1164="Received",C1164="Returned",C1164="Adjust"),D1164,IF(C1164="Sold",-D1164,0)))</f>
        <v/>
      </c>
      <c r="H1164" s="16">
        <f>IF(AND(A1164="",B1164="",D1164=""),"",IF(OR(A1164="",B1164="",C1164="",D1164=""),"Fill date, SKU, type and qty",IF(ISNA(MATCH(B1164,ItemSku,0)),"SKU not on Items",IF(AND(D1164&lt;0,C1164&lt;&gt;"Adjust"),"Use a positive qty",""))))</f>
        <v/>
      </c>
    </row>
    <row r="1165">
      <c r="A1165" s="6" t="n"/>
      <c r="B1165" s="22" t="n"/>
      <c r="C1165" s="22" t="n"/>
      <c r="D1165" s="29" t="n"/>
      <c r="E1165" s="22" t="n"/>
      <c r="F1165" s="22" t="n"/>
      <c r="G1165" s="26">
        <f>IF(OR(A1165="",B1165="",D1165=""),0,IF(OR(C1165="Received",C1165="Returned",C1165="Adjust"),D1165,IF(C1165="Sold",-D1165,0)))</f>
        <v/>
      </c>
      <c r="H1165" s="16">
        <f>IF(AND(A1165="",B1165="",D1165=""),"",IF(OR(A1165="",B1165="",C1165="",D1165=""),"Fill date, SKU, type and qty",IF(ISNA(MATCH(B1165,ItemSku,0)),"SKU not on Items",IF(AND(D1165&lt;0,C1165&lt;&gt;"Adjust"),"Use a positive qty",""))))</f>
        <v/>
      </c>
    </row>
    <row r="1166">
      <c r="A1166" s="6" t="n"/>
      <c r="B1166" s="22" t="n"/>
      <c r="C1166" s="22" t="n"/>
      <c r="D1166" s="29" t="n"/>
      <c r="E1166" s="22" t="n"/>
      <c r="F1166" s="22" t="n"/>
      <c r="G1166" s="26">
        <f>IF(OR(A1166="",B1166="",D1166=""),0,IF(OR(C1166="Received",C1166="Returned",C1166="Adjust"),D1166,IF(C1166="Sold",-D1166,0)))</f>
        <v/>
      </c>
      <c r="H1166" s="16">
        <f>IF(AND(A1166="",B1166="",D1166=""),"",IF(OR(A1166="",B1166="",C1166="",D1166=""),"Fill date, SKU, type and qty",IF(ISNA(MATCH(B1166,ItemSku,0)),"SKU not on Items",IF(AND(D1166&lt;0,C1166&lt;&gt;"Adjust"),"Use a positive qty",""))))</f>
        <v/>
      </c>
    </row>
    <row r="1167">
      <c r="A1167" s="6" t="n"/>
      <c r="B1167" s="22" t="n"/>
      <c r="C1167" s="22" t="n"/>
      <c r="D1167" s="29" t="n"/>
      <c r="E1167" s="22" t="n"/>
      <c r="F1167" s="22" t="n"/>
      <c r="G1167" s="26">
        <f>IF(OR(A1167="",B1167="",D1167=""),0,IF(OR(C1167="Received",C1167="Returned",C1167="Adjust"),D1167,IF(C1167="Sold",-D1167,0)))</f>
        <v/>
      </c>
      <c r="H1167" s="16">
        <f>IF(AND(A1167="",B1167="",D1167=""),"",IF(OR(A1167="",B1167="",C1167="",D1167=""),"Fill date, SKU, type and qty",IF(ISNA(MATCH(B1167,ItemSku,0)),"SKU not on Items",IF(AND(D1167&lt;0,C1167&lt;&gt;"Adjust"),"Use a positive qty",""))))</f>
        <v/>
      </c>
    </row>
    <row r="1168">
      <c r="A1168" s="6" t="n"/>
      <c r="B1168" s="22" t="n"/>
      <c r="C1168" s="22" t="n"/>
      <c r="D1168" s="29" t="n"/>
      <c r="E1168" s="22" t="n"/>
      <c r="F1168" s="22" t="n"/>
      <c r="G1168" s="26">
        <f>IF(OR(A1168="",B1168="",D1168=""),0,IF(OR(C1168="Received",C1168="Returned",C1168="Adjust"),D1168,IF(C1168="Sold",-D1168,0)))</f>
        <v/>
      </c>
      <c r="H1168" s="16">
        <f>IF(AND(A1168="",B1168="",D1168=""),"",IF(OR(A1168="",B1168="",C1168="",D1168=""),"Fill date, SKU, type and qty",IF(ISNA(MATCH(B1168,ItemSku,0)),"SKU not on Items",IF(AND(D1168&lt;0,C1168&lt;&gt;"Adjust"),"Use a positive qty",""))))</f>
        <v/>
      </c>
    </row>
    <row r="1169">
      <c r="A1169" s="6" t="n"/>
      <c r="B1169" s="22" t="n"/>
      <c r="C1169" s="22" t="n"/>
      <c r="D1169" s="29" t="n"/>
      <c r="E1169" s="22" t="n"/>
      <c r="F1169" s="22" t="n"/>
      <c r="G1169" s="26">
        <f>IF(OR(A1169="",B1169="",D1169=""),0,IF(OR(C1169="Received",C1169="Returned",C1169="Adjust"),D1169,IF(C1169="Sold",-D1169,0)))</f>
        <v/>
      </c>
      <c r="H1169" s="16">
        <f>IF(AND(A1169="",B1169="",D1169=""),"",IF(OR(A1169="",B1169="",C1169="",D1169=""),"Fill date, SKU, type and qty",IF(ISNA(MATCH(B1169,ItemSku,0)),"SKU not on Items",IF(AND(D1169&lt;0,C1169&lt;&gt;"Adjust"),"Use a positive qty",""))))</f>
        <v/>
      </c>
    </row>
    <row r="1170">
      <c r="A1170" s="6" t="n"/>
      <c r="B1170" s="22" t="n"/>
      <c r="C1170" s="22" t="n"/>
      <c r="D1170" s="29" t="n"/>
      <c r="E1170" s="22" t="n"/>
      <c r="F1170" s="22" t="n"/>
      <c r="G1170" s="26">
        <f>IF(OR(A1170="",B1170="",D1170=""),0,IF(OR(C1170="Received",C1170="Returned",C1170="Adjust"),D1170,IF(C1170="Sold",-D1170,0)))</f>
        <v/>
      </c>
      <c r="H1170" s="16">
        <f>IF(AND(A1170="",B1170="",D1170=""),"",IF(OR(A1170="",B1170="",C1170="",D1170=""),"Fill date, SKU, type and qty",IF(ISNA(MATCH(B1170,ItemSku,0)),"SKU not on Items",IF(AND(D1170&lt;0,C1170&lt;&gt;"Adjust"),"Use a positive qty",""))))</f>
        <v/>
      </c>
    </row>
    <row r="1171">
      <c r="A1171" s="6" t="n"/>
      <c r="B1171" s="22" t="n"/>
      <c r="C1171" s="22" t="n"/>
      <c r="D1171" s="29" t="n"/>
      <c r="E1171" s="22" t="n"/>
      <c r="F1171" s="22" t="n"/>
      <c r="G1171" s="26">
        <f>IF(OR(A1171="",B1171="",D1171=""),0,IF(OR(C1171="Received",C1171="Returned",C1171="Adjust"),D1171,IF(C1171="Sold",-D1171,0)))</f>
        <v/>
      </c>
      <c r="H1171" s="16">
        <f>IF(AND(A1171="",B1171="",D1171=""),"",IF(OR(A1171="",B1171="",C1171="",D1171=""),"Fill date, SKU, type and qty",IF(ISNA(MATCH(B1171,ItemSku,0)),"SKU not on Items",IF(AND(D1171&lt;0,C1171&lt;&gt;"Adjust"),"Use a positive qty",""))))</f>
        <v/>
      </c>
    </row>
    <row r="1172">
      <c r="A1172" s="6" t="n"/>
      <c r="B1172" s="22" t="n"/>
      <c r="C1172" s="22" t="n"/>
      <c r="D1172" s="29" t="n"/>
      <c r="E1172" s="22" t="n"/>
      <c r="F1172" s="22" t="n"/>
      <c r="G1172" s="26">
        <f>IF(OR(A1172="",B1172="",D1172=""),0,IF(OR(C1172="Received",C1172="Returned",C1172="Adjust"),D1172,IF(C1172="Sold",-D1172,0)))</f>
        <v/>
      </c>
      <c r="H1172" s="16">
        <f>IF(AND(A1172="",B1172="",D1172=""),"",IF(OR(A1172="",B1172="",C1172="",D1172=""),"Fill date, SKU, type and qty",IF(ISNA(MATCH(B1172,ItemSku,0)),"SKU not on Items",IF(AND(D1172&lt;0,C1172&lt;&gt;"Adjust"),"Use a positive qty",""))))</f>
        <v/>
      </c>
    </row>
    <row r="1173">
      <c r="A1173" s="6" t="n"/>
      <c r="B1173" s="22" t="n"/>
      <c r="C1173" s="22" t="n"/>
      <c r="D1173" s="29" t="n"/>
      <c r="E1173" s="22" t="n"/>
      <c r="F1173" s="22" t="n"/>
      <c r="G1173" s="26">
        <f>IF(OR(A1173="",B1173="",D1173=""),0,IF(OR(C1173="Received",C1173="Returned",C1173="Adjust"),D1173,IF(C1173="Sold",-D1173,0)))</f>
        <v/>
      </c>
      <c r="H1173" s="16">
        <f>IF(AND(A1173="",B1173="",D1173=""),"",IF(OR(A1173="",B1173="",C1173="",D1173=""),"Fill date, SKU, type and qty",IF(ISNA(MATCH(B1173,ItemSku,0)),"SKU not on Items",IF(AND(D1173&lt;0,C1173&lt;&gt;"Adjust"),"Use a positive qty",""))))</f>
        <v/>
      </c>
    </row>
    <row r="1174">
      <c r="A1174" s="6" t="n"/>
      <c r="B1174" s="22" t="n"/>
      <c r="C1174" s="22" t="n"/>
      <c r="D1174" s="29" t="n"/>
      <c r="E1174" s="22" t="n"/>
      <c r="F1174" s="22" t="n"/>
      <c r="G1174" s="26">
        <f>IF(OR(A1174="",B1174="",D1174=""),0,IF(OR(C1174="Received",C1174="Returned",C1174="Adjust"),D1174,IF(C1174="Sold",-D1174,0)))</f>
        <v/>
      </c>
      <c r="H1174" s="16">
        <f>IF(AND(A1174="",B1174="",D1174=""),"",IF(OR(A1174="",B1174="",C1174="",D1174=""),"Fill date, SKU, type and qty",IF(ISNA(MATCH(B1174,ItemSku,0)),"SKU not on Items",IF(AND(D1174&lt;0,C1174&lt;&gt;"Adjust"),"Use a positive qty",""))))</f>
        <v/>
      </c>
    </row>
    <row r="1175">
      <c r="A1175" s="6" t="n"/>
      <c r="B1175" s="22" t="n"/>
      <c r="C1175" s="22" t="n"/>
      <c r="D1175" s="29" t="n"/>
      <c r="E1175" s="22" t="n"/>
      <c r="F1175" s="22" t="n"/>
      <c r="G1175" s="26">
        <f>IF(OR(A1175="",B1175="",D1175=""),0,IF(OR(C1175="Received",C1175="Returned",C1175="Adjust"),D1175,IF(C1175="Sold",-D1175,0)))</f>
        <v/>
      </c>
      <c r="H1175" s="16">
        <f>IF(AND(A1175="",B1175="",D1175=""),"",IF(OR(A1175="",B1175="",C1175="",D1175=""),"Fill date, SKU, type and qty",IF(ISNA(MATCH(B1175,ItemSku,0)),"SKU not on Items",IF(AND(D1175&lt;0,C1175&lt;&gt;"Adjust"),"Use a positive qty",""))))</f>
        <v/>
      </c>
    </row>
    <row r="1176">
      <c r="A1176" s="6" t="n"/>
      <c r="B1176" s="22" t="n"/>
      <c r="C1176" s="22" t="n"/>
      <c r="D1176" s="29" t="n"/>
      <c r="E1176" s="22" t="n"/>
      <c r="F1176" s="22" t="n"/>
      <c r="G1176" s="26">
        <f>IF(OR(A1176="",B1176="",D1176=""),0,IF(OR(C1176="Received",C1176="Returned",C1176="Adjust"),D1176,IF(C1176="Sold",-D1176,0)))</f>
        <v/>
      </c>
      <c r="H1176" s="16">
        <f>IF(AND(A1176="",B1176="",D1176=""),"",IF(OR(A1176="",B1176="",C1176="",D1176=""),"Fill date, SKU, type and qty",IF(ISNA(MATCH(B1176,ItemSku,0)),"SKU not on Items",IF(AND(D1176&lt;0,C1176&lt;&gt;"Adjust"),"Use a positive qty",""))))</f>
        <v/>
      </c>
    </row>
    <row r="1177">
      <c r="A1177" s="6" t="n"/>
      <c r="B1177" s="22" t="n"/>
      <c r="C1177" s="22" t="n"/>
      <c r="D1177" s="29" t="n"/>
      <c r="E1177" s="22" t="n"/>
      <c r="F1177" s="22" t="n"/>
      <c r="G1177" s="26">
        <f>IF(OR(A1177="",B1177="",D1177=""),0,IF(OR(C1177="Received",C1177="Returned",C1177="Adjust"),D1177,IF(C1177="Sold",-D1177,0)))</f>
        <v/>
      </c>
      <c r="H1177" s="16">
        <f>IF(AND(A1177="",B1177="",D1177=""),"",IF(OR(A1177="",B1177="",C1177="",D1177=""),"Fill date, SKU, type and qty",IF(ISNA(MATCH(B1177,ItemSku,0)),"SKU not on Items",IF(AND(D1177&lt;0,C1177&lt;&gt;"Adjust"),"Use a positive qty",""))))</f>
        <v/>
      </c>
    </row>
    <row r="1178">
      <c r="A1178" s="6" t="n"/>
      <c r="B1178" s="22" t="n"/>
      <c r="C1178" s="22" t="n"/>
      <c r="D1178" s="29" t="n"/>
      <c r="E1178" s="22" t="n"/>
      <c r="F1178" s="22" t="n"/>
      <c r="G1178" s="26">
        <f>IF(OR(A1178="",B1178="",D1178=""),0,IF(OR(C1178="Received",C1178="Returned",C1178="Adjust"),D1178,IF(C1178="Sold",-D1178,0)))</f>
        <v/>
      </c>
      <c r="H1178" s="16">
        <f>IF(AND(A1178="",B1178="",D1178=""),"",IF(OR(A1178="",B1178="",C1178="",D1178=""),"Fill date, SKU, type and qty",IF(ISNA(MATCH(B1178,ItemSku,0)),"SKU not on Items",IF(AND(D1178&lt;0,C1178&lt;&gt;"Adjust"),"Use a positive qty",""))))</f>
        <v/>
      </c>
    </row>
    <row r="1179">
      <c r="A1179" s="6" t="n"/>
      <c r="B1179" s="22" t="n"/>
      <c r="C1179" s="22" t="n"/>
      <c r="D1179" s="29" t="n"/>
      <c r="E1179" s="22" t="n"/>
      <c r="F1179" s="22" t="n"/>
      <c r="G1179" s="26">
        <f>IF(OR(A1179="",B1179="",D1179=""),0,IF(OR(C1179="Received",C1179="Returned",C1179="Adjust"),D1179,IF(C1179="Sold",-D1179,0)))</f>
        <v/>
      </c>
      <c r="H1179" s="16">
        <f>IF(AND(A1179="",B1179="",D1179=""),"",IF(OR(A1179="",B1179="",C1179="",D1179=""),"Fill date, SKU, type and qty",IF(ISNA(MATCH(B1179,ItemSku,0)),"SKU not on Items",IF(AND(D1179&lt;0,C1179&lt;&gt;"Adjust"),"Use a positive qty",""))))</f>
        <v/>
      </c>
    </row>
    <row r="1180">
      <c r="A1180" s="6" t="n"/>
      <c r="B1180" s="22" t="n"/>
      <c r="C1180" s="22" t="n"/>
      <c r="D1180" s="29" t="n"/>
      <c r="E1180" s="22" t="n"/>
      <c r="F1180" s="22" t="n"/>
      <c r="G1180" s="26">
        <f>IF(OR(A1180="",B1180="",D1180=""),0,IF(OR(C1180="Received",C1180="Returned",C1180="Adjust"),D1180,IF(C1180="Sold",-D1180,0)))</f>
        <v/>
      </c>
      <c r="H1180" s="16">
        <f>IF(AND(A1180="",B1180="",D1180=""),"",IF(OR(A1180="",B1180="",C1180="",D1180=""),"Fill date, SKU, type and qty",IF(ISNA(MATCH(B1180,ItemSku,0)),"SKU not on Items",IF(AND(D1180&lt;0,C1180&lt;&gt;"Adjust"),"Use a positive qty",""))))</f>
        <v/>
      </c>
    </row>
    <row r="1181">
      <c r="A1181" s="6" t="n"/>
      <c r="B1181" s="22" t="n"/>
      <c r="C1181" s="22" t="n"/>
      <c r="D1181" s="29" t="n"/>
      <c r="E1181" s="22" t="n"/>
      <c r="F1181" s="22" t="n"/>
      <c r="G1181" s="26">
        <f>IF(OR(A1181="",B1181="",D1181=""),0,IF(OR(C1181="Received",C1181="Returned",C1181="Adjust"),D1181,IF(C1181="Sold",-D1181,0)))</f>
        <v/>
      </c>
      <c r="H1181" s="16">
        <f>IF(AND(A1181="",B1181="",D1181=""),"",IF(OR(A1181="",B1181="",C1181="",D1181=""),"Fill date, SKU, type and qty",IF(ISNA(MATCH(B1181,ItemSku,0)),"SKU not on Items",IF(AND(D1181&lt;0,C1181&lt;&gt;"Adjust"),"Use a positive qty",""))))</f>
        <v/>
      </c>
    </row>
    <row r="1182">
      <c r="A1182" s="6" t="n"/>
      <c r="B1182" s="22" t="n"/>
      <c r="C1182" s="22" t="n"/>
      <c r="D1182" s="29" t="n"/>
      <c r="E1182" s="22" t="n"/>
      <c r="F1182" s="22" t="n"/>
      <c r="G1182" s="26">
        <f>IF(OR(A1182="",B1182="",D1182=""),0,IF(OR(C1182="Received",C1182="Returned",C1182="Adjust"),D1182,IF(C1182="Sold",-D1182,0)))</f>
        <v/>
      </c>
      <c r="H1182" s="16">
        <f>IF(AND(A1182="",B1182="",D1182=""),"",IF(OR(A1182="",B1182="",C1182="",D1182=""),"Fill date, SKU, type and qty",IF(ISNA(MATCH(B1182,ItemSku,0)),"SKU not on Items",IF(AND(D1182&lt;0,C1182&lt;&gt;"Adjust"),"Use a positive qty",""))))</f>
        <v/>
      </c>
    </row>
    <row r="1183">
      <c r="A1183" s="6" t="n"/>
      <c r="B1183" s="22" t="n"/>
      <c r="C1183" s="22" t="n"/>
      <c r="D1183" s="29" t="n"/>
      <c r="E1183" s="22" t="n"/>
      <c r="F1183" s="22" t="n"/>
      <c r="G1183" s="26">
        <f>IF(OR(A1183="",B1183="",D1183=""),0,IF(OR(C1183="Received",C1183="Returned",C1183="Adjust"),D1183,IF(C1183="Sold",-D1183,0)))</f>
        <v/>
      </c>
      <c r="H1183" s="16">
        <f>IF(AND(A1183="",B1183="",D1183=""),"",IF(OR(A1183="",B1183="",C1183="",D1183=""),"Fill date, SKU, type and qty",IF(ISNA(MATCH(B1183,ItemSku,0)),"SKU not on Items",IF(AND(D1183&lt;0,C1183&lt;&gt;"Adjust"),"Use a positive qty",""))))</f>
        <v/>
      </c>
    </row>
    <row r="1184">
      <c r="A1184" s="6" t="n"/>
      <c r="B1184" s="22" t="n"/>
      <c r="C1184" s="22" t="n"/>
      <c r="D1184" s="29" t="n"/>
      <c r="E1184" s="22" t="n"/>
      <c r="F1184" s="22" t="n"/>
      <c r="G1184" s="26">
        <f>IF(OR(A1184="",B1184="",D1184=""),0,IF(OR(C1184="Received",C1184="Returned",C1184="Adjust"),D1184,IF(C1184="Sold",-D1184,0)))</f>
        <v/>
      </c>
      <c r="H1184" s="16">
        <f>IF(AND(A1184="",B1184="",D1184=""),"",IF(OR(A1184="",B1184="",C1184="",D1184=""),"Fill date, SKU, type and qty",IF(ISNA(MATCH(B1184,ItemSku,0)),"SKU not on Items",IF(AND(D1184&lt;0,C1184&lt;&gt;"Adjust"),"Use a positive qty",""))))</f>
        <v/>
      </c>
    </row>
    <row r="1185">
      <c r="A1185" s="6" t="n"/>
      <c r="B1185" s="22" t="n"/>
      <c r="C1185" s="22" t="n"/>
      <c r="D1185" s="29" t="n"/>
      <c r="E1185" s="22" t="n"/>
      <c r="F1185" s="22" t="n"/>
      <c r="G1185" s="26">
        <f>IF(OR(A1185="",B1185="",D1185=""),0,IF(OR(C1185="Received",C1185="Returned",C1185="Adjust"),D1185,IF(C1185="Sold",-D1185,0)))</f>
        <v/>
      </c>
      <c r="H1185" s="16">
        <f>IF(AND(A1185="",B1185="",D1185=""),"",IF(OR(A1185="",B1185="",C1185="",D1185=""),"Fill date, SKU, type and qty",IF(ISNA(MATCH(B1185,ItemSku,0)),"SKU not on Items",IF(AND(D1185&lt;0,C1185&lt;&gt;"Adjust"),"Use a positive qty",""))))</f>
        <v/>
      </c>
    </row>
    <row r="1186">
      <c r="A1186" s="6" t="n"/>
      <c r="B1186" s="22" t="n"/>
      <c r="C1186" s="22" t="n"/>
      <c r="D1186" s="29" t="n"/>
      <c r="E1186" s="22" t="n"/>
      <c r="F1186" s="22" t="n"/>
      <c r="G1186" s="26">
        <f>IF(OR(A1186="",B1186="",D1186=""),0,IF(OR(C1186="Received",C1186="Returned",C1186="Adjust"),D1186,IF(C1186="Sold",-D1186,0)))</f>
        <v/>
      </c>
      <c r="H1186" s="16">
        <f>IF(AND(A1186="",B1186="",D1186=""),"",IF(OR(A1186="",B1186="",C1186="",D1186=""),"Fill date, SKU, type and qty",IF(ISNA(MATCH(B1186,ItemSku,0)),"SKU not on Items",IF(AND(D1186&lt;0,C1186&lt;&gt;"Adjust"),"Use a positive qty",""))))</f>
        <v/>
      </c>
    </row>
    <row r="1187">
      <c r="A1187" s="6" t="n"/>
      <c r="B1187" s="22" t="n"/>
      <c r="C1187" s="22" t="n"/>
      <c r="D1187" s="29" t="n"/>
      <c r="E1187" s="22" t="n"/>
      <c r="F1187" s="22" t="n"/>
      <c r="G1187" s="26">
        <f>IF(OR(A1187="",B1187="",D1187=""),0,IF(OR(C1187="Received",C1187="Returned",C1187="Adjust"),D1187,IF(C1187="Sold",-D1187,0)))</f>
        <v/>
      </c>
      <c r="H1187" s="16">
        <f>IF(AND(A1187="",B1187="",D1187=""),"",IF(OR(A1187="",B1187="",C1187="",D1187=""),"Fill date, SKU, type and qty",IF(ISNA(MATCH(B1187,ItemSku,0)),"SKU not on Items",IF(AND(D1187&lt;0,C1187&lt;&gt;"Adjust"),"Use a positive qty",""))))</f>
        <v/>
      </c>
    </row>
    <row r="1188">
      <c r="A1188" s="6" t="n"/>
      <c r="B1188" s="22" t="n"/>
      <c r="C1188" s="22" t="n"/>
      <c r="D1188" s="29" t="n"/>
      <c r="E1188" s="22" t="n"/>
      <c r="F1188" s="22" t="n"/>
      <c r="G1188" s="26">
        <f>IF(OR(A1188="",B1188="",D1188=""),0,IF(OR(C1188="Received",C1188="Returned",C1188="Adjust"),D1188,IF(C1188="Sold",-D1188,0)))</f>
        <v/>
      </c>
      <c r="H1188" s="16">
        <f>IF(AND(A1188="",B1188="",D1188=""),"",IF(OR(A1188="",B1188="",C1188="",D1188=""),"Fill date, SKU, type and qty",IF(ISNA(MATCH(B1188,ItemSku,0)),"SKU not on Items",IF(AND(D1188&lt;0,C1188&lt;&gt;"Adjust"),"Use a positive qty",""))))</f>
        <v/>
      </c>
    </row>
    <row r="1189">
      <c r="A1189" s="6" t="n"/>
      <c r="B1189" s="22" t="n"/>
      <c r="C1189" s="22" t="n"/>
      <c r="D1189" s="29" t="n"/>
      <c r="E1189" s="22" t="n"/>
      <c r="F1189" s="22" t="n"/>
      <c r="G1189" s="26">
        <f>IF(OR(A1189="",B1189="",D1189=""),0,IF(OR(C1189="Received",C1189="Returned",C1189="Adjust"),D1189,IF(C1189="Sold",-D1189,0)))</f>
        <v/>
      </c>
      <c r="H1189" s="16">
        <f>IF(AND(A1189="",B1189="",D1189=""),"",IF(OR(A1189="",B1189="",C1189="",D1189=""),"Fill date, SKU, type and qty",IF(ISNA(MATCH(B1189,ItemSku,0)),"SKU not on Items",IF(AND(D1189&lt;0,C1189&lt;&gt;"Adjust"),"Use a positive qty",""))))</f>
        <v/>
      </c>
    </row>
    <row r="1190">
      <c r="A1190" s="6" t="n"/>
      <c r="B1190" s="22" t="n"/>
      <c r="C1190" s="22" t="n"/>
      <c r="D1190" s="29" t="n"/>
      <c r="E1190" s="22" t="n"/>
      <c r="F1190" s="22" t="n"/>
      <c r="G1190" s="26">
        <f>IF(OR(A1190="",B1190="",D1190=""),0,IF(OR(C1190="Received",C1190="Returned",C1190="Adjust"),D1190,IF(C1190="Sold",-D1190,0)))</f>
        <v/>
      </c>
      <c r="H1190" s="16">
        <f>IF(AND(A1190="",B1190="",D1190=""),"",IF(OR(A1190="",B1190="",C1190="",D1190=""),"Fill date, SKU, type and qty",IF(ISNA(MATCH(B1190,ItemSku,0)),"SKU not on Items",IF(AND(D1190&lt;0,C1190&lt;&gt;"Adjust"),"Use a positive qty",""))))</f>
        <v/>
      </c>
    </row>
    <row r="1191">
      <c r="A1191" s="6" t="n"/>
      <c r="B1191" s="22" t="n"/>
      <c r="C1191" s="22" t="n"/>
      <c r="D1191" s="29" t="n"/>
      <c r="E1191" s="22" t="n"/>
      <c r="F1191" s="22" t="n"/>
      <c r="G1191" s="26">
        <f>IF(OR(A1191="",B1191="",D1191=""),0,IF(OR(C1191="Received",C1191="Returned",C1191="Adjust"),D1191,IF(C1191="Sold",-D1191,0)))</f>
        <v/>
      </c>
      <c r="H1191" s="16">
        <f>IF(AND(A1191="",B1191="",D1191=""),"",IF(OR(A1191="",B1191="",C1191="",D1191=""),"Fill date, SKU, type and qty",IF(ISNA(MATCH(B1191,ItemSku,0)),"SKU not on Items",IF(AND(D1191&lt;0,C1191&lt;&gt;"Adjust"),"Use a positive qty",""))))</f>
        <v/>
      </c>
    </row>
    <row r="1192">
      <c r="A1192" s="6" t="n"/>
      <c r="B1192" s="22" t="n"/>
      <c r="C1192" s="22" t="n"/>
      <c r="D1192" s="29" t="n"/>
      <c r="E1192" s="22" t="n"/>
      <c r="F1192" s="22" t="n"/>
      <c r="G1192" s="26">
        <f>IF(OR(A1192="",B1192="",D1192=""),0,IF(OR(C1192="Received",C1192="Returned",C1192="Adjust"),D1192,IF(C1192="Sold",-D1192,0)))</f>
        <v/>
      </c>
      <c r="H1192" s="16">
        <f>IF(AND(A1192="",B1192="",D1192=""),"",IF(OR(A1192="",B1192="",C1192="",D1192=""),"Fill date, SKU, type and qty",IF(ISNA(MATCH(B1192,ItemSku,0)),"SKU not on Items",IF(AND(D1192&lt;0,C1192&lt;&gt;"Adjust"),"Use a positive qty",""))))</f>
        <v/>
      </c>
    </row>
    <row r="1193">
      <c r="A1193" s="6" t="n"/>
      <c r="B1193" s="22" t="n"/>
      <c r="C1193" s="22" t="n"/>
      <c r="D1193" s="29" t="n"/>
      <c r="E1193" s="22" t="n"/>
      <c r="F1193" s="22" t="n"/>
      <c r="G1193" s="26">
        <f>IF(OR(A1193="",B1193="",D1193=""),0,IF(OR(C1193="Received",C1193="Returned",C1193="Adjust"),D1193,IF(C1193="Sold",-D1193,0)))</f>
        <v/>
      </c>
      <c r="H1193" s="16">
        <f>IF(AND(A1193="",B1193="",D1193=""),"",IF(OR(A1193="",B1193="",C1193="",D1193=""),"Fill date, SKU, type and qty",IF(ISNA(MATCH(B1193,ItemSku,0)),"SKU not on Items",IF(AND(D1193&lt;0,C1193&lt;&gt;"Adjust"),"Use a positive qty",""))))</f>
        <v/>
      </c>
    </row>
    <row r="1194">
      <c r="A1194" s="6" t="n"/>
      <c r="B1194" s="22" t="n"/>
      <c r="C1194" s="22" t="n"/>
      <c r="D1194" s="29" t="n"/>
      <c r="E1194" s="22" t="n"/>
      <c r="F1194" s="22" t="n"/>
      <c r="G1194" s="26">
        <f>IF(OR(A1194="",B1194="",D1194=""),0,IF(OR(C1194="Received",C1194="Returned",C1194="Adjust"),D1194,IF(C1194="Sold",-D1194,0)))</f>
        <v/>
      </c>
      <c r="H1194" s="16">
        <f>IF(AND(A1194="",B1194="",D1194=""),"",IF(OR(A1194="",B1194="",C1194="",D1194=""),"Fill date, SKU, type and qty",IF(ISNA(MATCH(B1194,ItemSku,0)),"SKU not on Items",IF(AND(D1194&lt;0,C1194&lt;&gt;"Adjust"),"Use a positive qty",""))))</f>
        <v/>
      </c>
    </row>
    <row r="1195">
      <c r="A1195" s="6" t="n"/>
      <c r="B1195" s="22" t="n"/>
      <c r="C1195" s="22" t="n"/>
      <c r="D1195" s="29" t="n"/>
      <c r="E1195" s="22" t="n"/>
      <c r="F1195" s="22" t="n"/>
      <c r="G1195" s="26">
        <f>IF(OR(A1195="",B1195="",D1195=""),0,IF(OR(C1195="Received",C1195="Returned",C1195="Adjust"),D1195,IF(C1195="Sold",-D1195,0)))</f>
        <v/>
      </c>
      <c r="H1195" s="16">
        <f>IF(AND(A1195="",B1195="",D1195=""),"",IF(OR(A1195="",B1195="",C1195="",D1195=""),"Fill date, SKU, type and qty",IF(ISNA(MATCH(B1195,ItemSku,0)),"SKU not on Items",IF(AND(D1195&lt;0,C1195&lt;&gt;"Adjust"),"Use a positive qty",""))))</f>
        <v/>
      </c>
    </row>
    <row r="1196">
      <c r="A1196" s="6" t="n"/>
      <c r="B1196" s="22" t="n"/>
      <c r="C1196" s="22" t="n"/>
      <c r="D1196" s="29" t="n"/>
      <c r="E1196" s="22" t="n"/>
      <c r="F1196" s="22" t="n"/>
      <c r="G1196" s="26">
        <f>IF(OR(A1196="",B1196="",D1196=""),0,IF(OR(C1196="Received",C1196="Returned",C1196="Adjust"),D1196,IF(C1196="Sold",-D1196,0)))</f>
        <v/>
      </c>
      <c r="H1196" s="16">
        <f>IF(AND(A1196="",B1196="",D1196=""),"",IF(OR(A1196="",B1196="",C1196="",D1196=""),"Fill date, SKU, type and qty",IF(ISNA(MATCH(B1196,ItemSku,0)),"SKU not on Items",IF(AND(D1196&lt;0,C1196&lt;&gt;"Adjust"),"Use a positive qty",""))))</f>
        <v/>
      </c>
    </row>
    <row r="1197">
      <c r="A1197" s="6" t="n"/>
      <c r="B1197" s="22" t="n"/>
      <c r="C1197" s="22" t="n"/>
      <c r="D1197" s="29" t="n"/>
      <c r="E1197" s="22" t="n"/>
      <c r="F1197" s="22" t="n"/>
      <c r="G1197" s="26">
        <f>IF(OR(A1197="",B1197="",D1197=""),0,IF(OR(C1197="Received",C1197="Returned",C1197="Adjust"),D1197,IF(C1197="Sold",-D1197,0)))</f>
        <v/>
      </c>
      <c r="H1197" s="16">
        <f>IF(AND(A1197="",B1197="",D1197=""),"",IF(OR(A1197="",B1197="",C1197="",D1197=""),"Fill date, SKU, type and qty",IF(ISNA(MATCH(B1197,ItemSku,0)),"SKU not on Items",IF(AND(D1197&lt;0,C1197&lt;&gt;"Adjust"),"Use a positive qty",""))))</f>
        <v/>
      </c>
    </row>
    <row r="1198">
      <c r="A1198" s="6" t="n"/>
      <c r="B1198" s="22" t="n"/>
      <c r="C1198" s="22" t="n"/>
      <c r="D1198" s="29" t="n"/>
      <c r="E1198" s="22" t="n"/>
      <c r="F1198" s="22" t="n"/>
      <c r="G1198" s="26">
        <f>IF(OR(A1198="",B1198="",D1198=""),0,IF(OR(C1198="Received",C1198="Returned",C1198="Adjust"),D1198,IF(C1198="Sold",-D1198,0)))</f>
        <v/>
      </c>
      <c r="H1198" s="16">
        <f>IF(AND(A1198="",B1198="",D1198=""),"",IF(OR(A1198="",B1198="",C1198="",D1198=""),"Fill date, SKU, type and qty",IF(ISNA(MATCH(B1198,ItemSku,0)),"SKU not on Items",IF(AND(D1198&lt;0,C1198&lt;&gt;"Adjust"),"Use a positive qty",""))))</f>
        <v/>
      </c>
    </row>
    <row r="1199">
      <c r="A1199" s="6" t="n"/>
      <c r="B1199" s="22" t="n"/>
      <c r="C1199" s="22" t="n"/>
      <c r="D1199" s="29" t="n"/>
      <c r="E1199" s="22" t="n"/>
      <c r="F1199" s="22" t="n"/>
      <c r="G1199" s="26">
        <f>IF(OR(A1199="",B1199="",D1199=""),0,IF(OR(C1199="Received",C1199="Returned",C1199="Adjust"),D1199,IF(C1199="Sold",-D1199,0)))</f>
        <v/>
      </c>
      <c r="H1199" s="16">
        <f>IF(AND(A1199="",B1199="",D1199=""),"",IF(OR(A1199="",B1199="",C1199="",D1199=""),"Fill date, SKU, type and qty",IF(ISNA(MATCH(B1199,ItemSku,0)),"SKU not on Items",IF(AND(D1199&lt;0,C1199&lt;&gt;"Adjust"),"Use a positive qty",""))))</f>
        <v/>
      </c>
    </row>
    <row r="1200">
      <c r="A1200" s="6" t="n"/>
      <c r="B1200" s="22" t="n"/>
      <c r="C1200" s="22" t="n"/>
      <c r="D1200" s="29" t="n"/>
      <c r="E1200" s="22" t="n"/>
      <c r="F1200" s="22" t="n"/>
      <c r="G1200" s="26">
        <f>IF(OR(A1200="",B1200="",D1200=""),0,IF(OR(C1200="Received",C1200="Returned",C1200="Adjust"),D1200,IF(C1200="Sold",-D1200,0)))</f>
        <v/>
      </c>
      <c r="H1200" s="16">
        <f>IF(AND(A1200="",B1200="",D1200=""),"",IF(OR(A1200="",B1200="",C1200="",D1200=""),"Fill date, SKU, type and qty",IF(ISNA(MATCH(B1200,ItemSku,0)),"SKU not on Items",IF(AND(D1200&lt;0,C1200&lt;&gt;"Adjust"),"Use a positive qty",""))))</f>
        <v/>
      </c>
    </row>
    <row r="1201">
      <c r="A1201" s="6" t="n"/>
      <c r="B1201" s="22" t="n"/>
      <c r="C1201" s="22" t="n"/>
      <c r="D1201" s="29" t="n"/>
      <c r="E1201" s="22" t="n"/>
      <c r="F1201" s="22" t="n"/>
      <c r="G1201" s="26">
        <f>IF(OR(A1201="",B1201="",D1201=""),0,IF(OR(C1201="Received",C1201="Returned",C1201="Adjust"),D1201,IF(C1201="Sold",-D1201,0)))</f>
        <v/>
      </c>
      <c r="H1201" s="16">
        <f>IF(AND(A1201="",B1201="",D1201=""),"",IF(OR(A1201="",B1201="",C1201="",D1201=""),"Fill date, SKU, type and qty",IF(ISNA(MATCH(B1201,ItemSku,0)),"SKU not on Items",IF(AND(D1201&lt;0,C1201&lt;&gt;"Adjust"),"Use a positive qty",""))))</f>
        <v/>
      </c>
    </row>
    <row r="1202">
      <c r="A1202" s="6" t="n"/>
      <c r="B1202" s="22" t="n"/>
      <c r="C1202" s="22" t="n"/>
      <c r="D1202" s="29" t="n"/>
      <c r="E1202" s="22" t="n"/>
      <c r="F1202" s="22" t="n"/>
      <c r="G1202" s="26">
        <f>IF(OR(A1202="",B1202="",D1202=""),0,IF(OR(C1202="Received",C1202="Returned",C1202="Adjust"),D1202,IF(C1202="Sold",-D1202,0)))</f>
        <v/>
      </c>
      <c r="H1202" s="16">
        <f>IF(AND(A1202="",B1202="",D1202=""),"",IF(OR(A1202="",B1202="",C1202="",D1202=""),"Fill date, SKU, type and qty",IF(ISNA(MATCH(B1202,ItemSku,0)),"SKU not on Items",IF(AND(D1202&lt;0,C1202&lt;&gt;"Adjust"),"Use a positive qty",""))))</f>
        <v/>
      </c>
    </row>
    <row r="1203">
      <c r="A1203" s="6" t="n"/>
      <c r="B1203" s="22" t="n"/>
      <c r="C1203" s="22" t="n"/>
      <c r="D1203" s="29" t="n"/>
      <c r="E1203" s="22" t="n"/>
      <c r="F1203" s="22" t="n"/>
      <c r="G1203" s="26">
        <f>IF(OR(A1203="",B1203="",D1203=""),0,IF(OR(C1203="Received",C1203="Returned",C1203="Adjust"),D1203,IF(C1203="Sold",-D1203,0)))</f>
        <v/>
      </c>
      <c r="H1203" s="16">
        <f>IF(AND(A1203="",B1203="",D1203=""),"",IF(OR(A1203="",B1203="",C1203="",D1203=""),"Fill date, SKU, type and qty",IF(ISNA(MATCH(B1203,ItemSku,0)),"SKU not on Items",IF(AND(D1203&lt;0,C1203&lt;&gt;"Adjust"),"Use a positive qty",""))))</f>
        <v/>
      </c>
    </row>
    <row r="1204">
      <c r="A1204" s="6" t="n"/>
      <c r="B1204" s="22" t="n"/>
      <c r="C1204" s="22" t="n"/>
      <c r="D1204" s="29" t="n"/>
      <c r="E1204" s="22" t="n"/>
      <c r="F1204" s="22" t="n"/>
      <c r="G1204" s="26">
        <f>IF(OR(A1204="",B1204="",D1204=""),0,IF(OR(C1204="Received",C1204="Returned",C1204="Adjust"),D1204,IF(C1204="Sold",-D1204,0)))</f>
        <v/>
      </c>
      <c r="H1204" s="16">
        <f>IF(AND(A1204="",B1204="",D1204=""),"",IF(OR(A1204="",B1204="",C1204="",D1204=""),"Fill date, SKU, type and qty",IF(ISNA(MATCH(B1204,ItemSku,0)),"SKU not on Items",IF(AND(D1204&lt;0,C1204&lt;&gt;"Adjust"),"Use a positive qty",""))))</f>
        <v/>
      </c>
    </row>
    <row r="1205">
      <c r="A1205" s="6" t="n"/>
      <c r="B1205" s="22" t="n"/>
      <c r="C1205" s="22" t="n"/>
      <c r="D1205" s="29" t="n"/>
      <c r="E1205" s="22" t="n"/>
      <c r="F1205" s="22" t="n"/>
      <c r="G1205" s="26">
        <f>IF(OR(A1205="",B1205="",D1205=""),0,IF(OR(C1205="Received",C1205="Returned",C1205="Adjust"),D1205,IF(C1205="Sold",-D1205,0)))</f>
        <v/>
      </c>
      <c r="H1205" s="16">
        <f>IF(AND(A1205="",B1205="",D1205=""),"",IF(OR(A1205="",B1205="",C1205="",D1205=""),"Fill date, SKU, type and qty",IF(ISNA(MATCH(B1205,ItemSku,0)),"SKU not on Items",IF(AND(D1205&lt;0,C1205&lt;&gt;"Adjust"),"Use a positive qty",""))))</f>
        <v/>
      </c>
    </row>
    <row r="1206">
      <c r="A1206" s="6" t="n"/>
      <c r="B1206" s="22" t="n"/>
      <c r="C1206" s="22" t="n"/>
      <c r="D1206" s="29" t="n"/>
      <c r="E1206" s="22" t="n"/>
      <c r="F1206" s="22" t="n"/>
      <c r="G1206" s="26">
        <f>IF(OR(A1206="",B1206="",D1206=""),0,IF(OR(C1206="Received",C1206="Returned",C1206="Adjust"),D1206,IF(C1206="Sold",-D1206,0)))</f>
        <v/>
      </c>
      <c r="H1206" s="16">
        <f>IF(AND(A1206="",B1206="",D1206=""),"",IF(OR(A1206="",B1206="",C1206="",D1206=""),"Fill date, SKU, type and qty",IF(ISNA(MATCH(B1206,ItemSku,0)),"SKU not on Items",IF(AND(D1206&lt;0,C1206&lt;&gt;"Adjust"),"Use a positive qty",""))))</f>
        <v/>
      </c>
    </row>
    <row r="1207">
      <c r="A1207" s="6" t="n"/>
      <c r="B1207" s="22" t="n"/>
      <c r="C1207" s="22" t="n"/>
      <c r="D1207" s="29" t="n"/>
      <c r="E1207" s="22" t="n"/>
      <c r="F1207" s="22" t="n"/>
      <c r="G1207" s="26">
        <f>IF(OR(A1207="",B1207="",D1207=""),0,IF(OR(C1207="Received",C1207="Returned",C1207="Adjust"),D1207,IF(C1207="Sold",-D1207,0)))</f>
        <v/>
      </c>
      <c r="H1207" s="16">
        <f>IF(AND(A1207="",B1207="",D1207=""),"",IF(OR(A1207="",B1207="",C1207="",D1207=""),"Fill date, SKU, type and qty",IF(ISNA(MATCH(B1207,ItemSku,0)),"SKU not on Items",IF(AND(D1207&lt;0,C1207&lt;&gt;"Adjust"),"Use a positive qty",""))))</f>
        <v/>
      </c>
    </row>
    <row r="1208">
      <c r="A1208" s="6" t="n"/>
      <c r="B1208" s="22" t="n"/>
      <c r="C1208" s="22" t="n"/>
      <c r="D1208" s="29" t="n"/>
      <c r="E1208" s="22" t="n"/>
      <c r="F1208" s="22" t="n"/>
      <c r="G1208" s="26">
        <f>IF(OR(A1208="",B1208="",D1208=""),0,IF(OR(C1208="Received",C1208="Returned",C1208="Adjust"),D1208,IF(C1208="Sold",-D1208,0)))</f>
        <v/>
      </c>
      <c r="H1208" s="16">
        <f>IF(AND(A1208="",B1208="",D1208=""),"",IF(OR(A1208="",B1208="",C1208="",D1208=""),"Fill date, SKU, type and qty",IF(ISNA(MATCH(B1208,ItemSku,0)),"SKU not on Items",IF(AND(D1208&lt;0,C1208&lt;&gt;"Adjust"),"Use a positive qty",""))))</f>
        <v/>
      </c>
    </row>
    <row r="1209">
      <c r="A1209" s="6" t="n"/>
      <c r="B1209" s="22" t="n"/>
      <c r="C1209" s="22" t="n"/>
      <c r="D1209" s="29" t="n"/>
      <c r="E1209" s="22" t="n"/>
      <c r="F1209" s="22" t="n"/>
      <c r="G1209" s="26">
        <f>IF(OR(A1209="",B1209="",D1209=""),0,IF(OR(C1209="Received",C1209="Returned",C1209="Adjust"),D1209,IF(C1209="Sold",-D1209,0)))</f>
        <v/>
      </c>
      <c r="H1209" s="16">
        <f>IF(AND(A1209="",B1209="",D1209=""),"",IF(OR(A1209="",B1209="",C1209="",D1209=""),"Fill date, SKU, type and qty",IF(ISNA(MATCH(B1209,ItemSku,0)),"SKU not on Items",IF(AND(D1209&lt;0,C1209&lt;&gt;"Adjust"),"Use a positive qty",""))))</f>
        <v/>
      </c>
    </row>
    <row r="1210">
      <c r="A1210" s="6" t="n"/>
      <c r="B1210" s="22" t="n"/>
      <c r="C1210" s="22" t="n"/>
      <c r="D1210" s="29" t="n"/>
      <c r="E1210" s="22" t="n"/>
      <c r="F1210" s="22" t="n"/>
      <c r="G1210" s="26">
        <f>IF(OR(A1210="",B1210="",D1210=""),0,IF(OR(C1210="Received",C1210="Returned",C1210="Adjust"),D1210,IF(C1210="Sold",-D1210,0)))</f>
        <v/>
      </c>
      <c r="H1210" s="16">
        <f>IF(AND(A1210="",B1210="",D1210=""),"",IF(OR(A1210="",B1210="",C1210="",D1210=""),"Fill date, SKU, type and qty",IF(ISNA(MATCH(B1210,ItemSku,0)),"SKU not on Items",IF(AND(D1210&lt;0,C1210&lt;&gt;"Adjust"),"Use a positive qty",""))))</f>
        <v/>
      </c>
    </row>
    <row r="1211">
      <c r="A1211" s="6" t="n"/>
      <c r="B1211" s="22" t="n"/>
      <c r="C1211" s="22" t="n"/>
      <c r="D1211" s="29" t="n"/>
      <c r="E1211" s="22" t="n"/>
      <c r="F1211" s="22" t="n"/>
      <c r="G1211" s="26">
        <f>IF(OR(A1211="",B1211="",D1211=""),0,IF(OR(C1211="Received",C1211="Returned",C1211="Adjust"),D1211,IF(C1211="Sold",-D1211,0)))</f>
        <v/>
      </c>
      <c r="H1211" s="16">
        <f>IF(AND(A1211="",B1211="",D1211=""),"",IF(OR(A1211="",B1211="",C1211="",D1211=""),"Fill date, SKU, type and qty",IF(ISNA(MATCH(B1211,ItemSku,0)),"SKU not on Items",IF(AND(D1211&lt;0,C1211&lt;&gt;"Adjust"),"Use a positive qty",""))))</f>
        <v/>
      </c>
    </row>
    <row r="1212">
      <c r="A1212" s="6" t="n"/>
      <c r="B1212" s="22" t="n"/>
      <c r="C1212" s="22" t="n"/>
      <c r="D1212" s="29" t="n"/>
      <c r="E1212" s="22" t="n"/>
      <c r="F1212" s="22" t="n"/>
      <c r="G1212" s="26">
        <f>IF(OR(A1212="",B1212="",D1212=""),0,IF(OR(C1212="Received",C1212="Returned",C1212="Adjust"),D1212,IF(C1212="Sold",-D1212,0)))</f>
        <v/>
      </c>
      <c r="H1212" s="16">
        <f>IF(AND(A1212="",B1212="",D1212=""),"",IF(OR(A1212="",B1212="",C1212="",D1212=""),"Fill date, SKU, type and qty",IF(ISNA(MATCH(B1212,ItemSku,0)),"SKU not on Items",IF(AND(D1212&lt;0,C1212&lt;&gt;"Adjust"),"Use a positive qty",""))))</f>
        <v/>
      </c>
    </row>
    <row r="1213">
      <c r="A1213" s="6" t="n"/>
      <c r="B1213" s="22" t="n"/>
      <c r="C1213" s="22" t="n"/>
      <c r="D1213" s="29" t="n"/>
      <c r="E1213" s="22" t="n"/>
      <c r="F1213" s="22" t="n"/>
      <c r="G1213" s="26">
        <f>IF(OR(A1213="",B1213="",D1213=""),0,IF(OR(C1213="Received",C1213="Returned",C1213="Adjust"),D1213,IF(C1213="Sold",-D1213,0)))</f>
        <v/>
      </c>
      <c r="H1213" s="16">
        <f>IF(AND(A1213="",B1213="",D1213=""),"",IF(OR(A1213="",B1213="",C1213="",D1213=""),"Fill date, SKU, type and qty",IF(ISNA(MATCH(B1213,ItemSku,0)),"SKU not on Items",IF(AND(D1213&lt;0,C1213&lt;&gt;"Adjust"),"Use a positive qty",""))))</f>
        <v/>
      </c>
    </row>
    <row r="1214">
      <c r="A1214" s="6" t="n"/>
      <c r="B1214" s="22" t="n"/>
      <c r="C1214" s="22" t="n"/>
      <c r="D1214" s="29" t="n"/>
      <c r="E1214" s="22" t="n"/>
      <c r="F1214" s="22" t="n"/>
      <c r="G1214" s="26">
        <f>IF(OR(A1214="",B1214="",D1214=""),0,IF(OR(C1214="Received",C1214="Returned",C1214="Adjust"),D1214,IF(C1214="Sold",-D1214,0)))</f>
        <v/>
      </c>
      <c r="H1214" s="16">
        <f>IF(AND(A1214="",B1214="",D1214=""),"",IF(OR(A1214="",B1214="",C1214="",D1214=""),"Fill date, SKU, type and qty",IF(ISNA(MATCH(B1214,ItemSku,0)),"SKU not on Items",IF(AND(D1214&lt;0,C1214&lt;&gt;"Adjust"),"Use a positive qty",""))))</f>
        <v/>
      </c>
    </row>
    <row r="1215">
      <c r="A1215" s="6" t="n"/>
      <c r="B1215" s="22" t="n"/>
      <c r="C1215" s="22" t="n"/>
      <c r="D1215" s="29" t="n"/>
      <c r="E1215" s="22" t="n"/>
      <c r="F1215" s="22" t="n"/>
      <c r="G1215" s="26">
        <f>IF(OR(A1215="",B1215="",D1215=""),0,IF(OR(C1215="Received",C1215="Returned",C1215="Adjust"),D1215,IF(C1215="Sold",-D1215,0)))</f>
        <v/>
      </c>
      <c r="H1215" s="16">
        <f>IF(AND(A1215="",B1215="",D1215=""),"",IF(OR(A1215="",B1215="",C1215="",D1215=""),"Fill date, SKU, type and qty",IF(ISNA(MATCH(B1215,ItemSku,0)),"SKU not on Items",IF(AND(D1215&lt;0,C1215&lt;&gt;"Adjust"),"Use a positive qty",""))))</f>
        <v/>
      </c>
    </row>
    <row r="1216">
      <c r="A1216" s="6" t="n"/>
      <c r="B1216" s="22" t="n"/>
      <c r="C1216" s="22" t="n"/>
      <c r="D1216" s="29" t="n"/>
      <c r="E1216" s="22" t="n"/>
      <c r="F1216" s="22" t="n"/>
      <c r="G1216" s="26">
        <f>IF(OR(A1216="",B1216="",D1216=""),0,IF(OR(C1216="Received",C1216="Returned",C1216="Adjust"),D1216,IF(C1216="Sold",-D1216,0)))</f>
        <v/>
      </c>
      <c r="H1216" s="16">
        <f>IF(AND(A1216="",B1216="",D1216=""),"",IF(OR(A1216="",B1216="",C1216="",D1216=""),"Fill date, SKU, type and qty",IF(ISNA(MATCH(B1216,ItemSku,0)),"SKU not on Items",IF(AND(D1216&lt;0,C1216&lt;&gt;"Adjust"),"Use a positive qty",""))))</f>
        <v/>
      </c>
    </row>
    <row r="1217">
      <c r="A1217" s="6" t="n"/>
      <c r="B1217" s="22" t="n"/>
      <c r="C1217" s="22" t="n"/>
      <c r="D1217" s="29" t="n"/>
      <c r="E1217" s="22" t="n"/>
      <c r="F1217" s="22" t="n"/>
      <c r="G1217" s="26">
        <f>IF(OR(A1217="",B1217="",D1217=""),0,IF(OR(C1217="Received",C1217="Returned",C1217="Adjust"),D1217,IF(C1217="Sold",-D1217,0)))</f>
        <v/>
      </c>
      <c r="H1217" s="16">
        <f>IF(AND(A1217="",B1217="",D1217=""),"",IF(OR(A1217="",B1217="",C1217="",D1217=""),"Fill date, SKU, type and qty",IF(ISNA(MATCH(B1217,ItemSku,0)),"SKU not on Items",IF(AND(D1217&lt;0,C1217&lt;&gt;"Adjust"),"Use a positive qty",""))))</f>
        <v/>
      </c>
    </row>
    <row r="1218">
      <c r="A1218" s="6" t="n"/>
      <c r="B1218" s="22" t="n"/>
      <c r="C1218" s="22" t="n"/>
      <c r="D1218" s="29" t="n"/>
      <c r="E1218" s="22" t="n"/>
      <c r="F1218" s="22" t="n"/>
      <c r="G1218" s="26">
        <f>IF(OR(A1218="",B1218="",D1218=""),0,IF(OR(C1218="Received",C1218="Returned",C1218="Adjust"),D1218,IF(C1218="Sold",-D1218,0)))</f>
        <v/>
      </c>
      <c r="H1218" s="16">
        <f>IF(AND(A1218="",B1218="",D1218=""),"",IF(OR(A1218="",B1218="",C1218="",D1218=""),"Fill date, SKU, type and qty",IF(ISNA(MATCH(B1218,ItemSku,0)),"SKU not on Items",IF(AND(D1218&lt;0,C1218&lt;&gt;"Adjust"),"Use a positive qty",""))))</f>
        <v/>
      </c>
    </row>
    <row r="1219">
      <c r="A1219" s="6" t="n"/>
      <c r="B1219" s="22" t="n"/>
      <c r="C1219" s="22" t="n"/>
      <c r="D1219" s="29" t="n"/>
      <c r="E1219" s="22" t="n"/>
      <c r="F1219" s="22" t="n"/>
      <c r="G1219" s="26">
        <f>IF(OR(A1219="",B1219="",D1219=""),0,IF(OR(C1219="Received",C1219="Returned",C1219="Adjust"),D1219,IF(C1219="Sold",-D1219,0)))</f>
        <v/>
      </c>
      <c r="H1219" s="16">
        <f>IF(AND(A1219="",B1219="",D1219=""),"",IF(OR(A1219="",B1219="",C1219="",D1219=""),"Fill date, SKU, type and qty",IF(ISNA(MATCH(B1219,ItemSku,0)),"SKU not on Items",IF(AND(D1219&lt;0,C1219&lt;&gt;"Adjust"),"Use a positive qty",""))))</f>
        <v/>
      </c>
    </row>
    <row r="1220">
      <c r="A1220" s="6" t="n"/>
      <c r="B1220" s="22" t="n"/>
      <c r="C1220" s="22" t="n"/>
      <c r="D1220" s="29" t="n"/>
      <c r="E1220" s="22" t="n"/>
      <c r="F1220" s="22" t="n"/>
      <c r="G1220" s="26">
        <f>IF(OR(A1220="",B1220="",D1220=""),0,IF(OR(C1220="Received",C1220="Returned",C1220="Adjust"),D1220,IF(C1220="Sold",-D1220,0)))</f>
        <v/>
      </c>
      <c r="H1220" s="16">
        <f>IF(AND(A1220="",B1220="",D1220=""),"",IF(OR(A1220="",B1220="",C1220="",D1220=""),"Fill date, SKU, type and qty",IF(ISNA(MATCH(B1220,ItemSku,0)),"SKU not on Items",IF(AND(D1220&lt;0,C1220&lt;&gt;"Adjust"),"Use a positive qty",""))))</f>
        <v/>
      </c>
    </row>
    <row r="1221">
      <c r="A1221" s="6" t="n"/>
      <c r="B1221" s="22" t="n"/>
      <c r="C1221" s="22" t="n"/>
      <c r="D1221" s="29" t="n"/>
      <c r="E1221" s="22" t="n"/>
      <c r="F1221" s="22" t="n"/>
      <c r="G1221" s="26">
        <f>IF(OR(A1221="",B1221="",D1221=""),0,IF(OR(C1221="Received",C1221="Returned",C1221="Adjust"),D1221,IF(C1221="Sold",-D1221,0)))</f>
        <v/>
      </c>
      <c r="H1221" s="16">
        <f>IF(AND(A1221="",B1221="",D1221=""),"",IF(OR(A1221="",B1221="",C1221="",D1221=""),"Fill date, SKU, type and qty",IF(ISNA(MATCH(B1221,ItemSku,0)),"SKU not on Items",IF(AND(D1221&lt;0,C1221&lt;&gt;"Adjust"),"Use a positive qty",""))))</f>
        <v/>
      </c>
    </row>
    <row r="1222">
      <c r="A1222" s="6" t="n"/>
      <c r="B1222" s="22" t="n"/>
      <c r="C1222" s="22" t="n"/>
      <c r="D1222" s="29" t="n"/>
      <c r="E1222" s="22" t="n"/>
      <c r="F1222" s="22" t="n"/>
      <c r="G1222" s="26">
        <f>IF(OR(A1222="",B1222="",D1222=""),0,IF(OR(C1222="Received",C1222="Returned",C1222="Adjust"),D1222,IF(C1222="Sold",-D1222,0)))</f>
        <v/>
      </c>
      <c r="H1222" s="16">
        <f>IF(AND(A1222="",B1222="",D1222=""),"",IF(OR(A1222="",B1222="",C1222="",D1222=""),"Fill date, SKU, type and qty",IF(ISNA(MATCH(B1222,ItemSku,0)),"SKU not on Items",IF(AND(D1222&lt;0,C1222&lt;&gt;"Adjust"),"Use a positive qty",""))))</f>
        <v/>
      </c>
    </row>
    <row r="1223">
      <c r="A1223" s="6" t="n"/>
      <c r="B1223" s="22" t="n"/>
      <c r="C1223" s="22" t="n"/>
      <c r="D1223" s="29" t="n"/>
      <c r="E1223" s="22" t="n"/>
      <c r="F1223" s="22" t="n"/>
      <c r="G1223" s="26">
        <f>IF(OR(A1223="",B1223="",D1223=""),0,IF(OR(C1223="Received",C1223="Returned",C1223="Adjust"),D1223,IF(C1223="Sold",-D1223,0)))</f>
        <v/>
      </c>
      <c r="H1223" s="16">
        <f>IF(AND(A1223="",B1223="",D1223=""),"",IF(OR(A1223="",B1223="",C1223="",D1223=""),"Fill date, SKU, type and qty",IF(ISNA(MATCH(B1223,ItemSku,0)),"SKU not on Items",IF(AND(D1223&lt;0,C1223&lt;&gt;"Adjust"),"Use a positive qty",""))))</f>
        <v/>
      </c>
    </row>
    <row r="1224">
      <c r="A1224" s="6" t="n"/>
      <c r="B1224" s="22" t="n"/>
      <c r="C1224" s="22" t="n"/>
      <c r="D1224" s="29" t="n"/>
      <c r="E1224" s="22" t="n"/>
      <c r="F1224" s="22" t="n"/>
      <c r="G1224" s="26">
        <f>IF(OR(A1224="",B1224="",D1224=""),0,IF(OR(C1224="Received",C1224="Returned",C1224="Adjust"),D1224,IF(C1224="Sold",-D1224,0)))</f>
        <v/>
      </c>
      <c r="H1224" s="16">
        <f>IF(AND(A1224="",B1224="",D1224=""),"",IF(OR(A1224="",B1224="",C1224="",D1224=""),"Fill date, SKU, type and qty",IF(ISNA(MATCH(B1224,ItemSku,0)),"SKU not on Items",IF(AND(D1224&lt;0,C1224&lt;&gt;"Adjust"),"Use a positive qty",""))))</f>
        <v/>
      </c>
    </row>
    <row r="1225">
      <c r="A1225" s="6" t="n"/>
      <c r="B1225" s="22" t="n"/>
      <c r="C1225" s="22" t="n"/>
      <c r="D1225" s="29" t="n"/>
      <c r="E1225" s="22" t="n"/>
      <c r="F1225" s="22" t="n"/>
      <c r="G1225" s="26">
        <f>IF(OR(A1225="",B1225="",D1225=""),0,IF(OR(C1225="Received",C1225="Returned",C1225="Adjust"),D1225,IF(C1225="Sold",-D1225,0)))</f>
        <v/>
      </c>
      <c r="H1225" s="16">
        <f>IF(AND(A1225="",B1225="",D1225=""),"",IF(OR(A1225="",B1225="",C1225="",D1225=""),"Fill date, SKU, type and qty",IF(ISNA(MATCH(B1225,ItemSku,0)),"SKU not on Items",IF(AND(D1225&lt;0,C1225&lt;&gt;"Adjust"),"Use a positive qty",""))))</f>
        <v/>
      </c>
    </row>
    <row r="1226">
      <c r="A1226" s="6" t="n"/>
      <c r="B1226" s="22" t="n"/>
      <c r="C1226" s="22" t="n"/>
      <c r="D1226" s="29" t="n"/>
      <c r="E1226" s="22" t="n"/>
      <c r="F1226" s="22" t="n"/>
      <c r="G1226" s="26">
        <f>IF(OR(A1226="",B1226="",D1226=""),0,IF(OR(C1226="Received",C1226="Returned",C1226="Adjust"),D1226,IF(C1226="Sold",-D1226,0)))</f>
        <v/>
      </c>
      <c r="H1226" s="16">
        <f>IF(AND(A1226="",B1226="",D1226=""),"",IF(OR(A1226="",B1226="",C1226="",D1226=""),"Fill date, SKU, type and qty",IF(ISNA(MATCH(B1226,ItemSku,0)),"SKU not on Items",IF(AND(D1226&lt;0,C1226&lt;&gt;"Adjust"),"Use a positive qty",""))))</f>
        <v/>
      </c>
    </row>
    <row r="1227">
      <c r="A1227" s="6" t="n"/>
      <c r="B1227" s="22" t="n"/>
      <c r="C1227" s="22" t="n"/>
      <c r="D1227" s="29" t="n"/>
      <c r="E1227" s="22" t="n"/>
      <c r="F1227" s="22" t="n"/>
      <c r="G1227" s="26">
        <f>IF(OR(A1227="",B1227="",D1227=""),0,IF(OR(C1227="Received",C1227="Returned",C1227="Adjust"),D1227,IF(C1227="Sold",-D1227,0)))</f>
        <v/>
      </c>
      <c r="H1227" s="16">
        <f>IF(AND(A1227="",B1227="",D1227=""),"",IF(OR(A1227="",B1227="",C1227="",D1227=""),"Fill date, SKU, type and qty",IF(ISNA(MATCH(B1227,ItemSku,0)),"SKU not on Items",IF(AND(D1227&lt;0,C1227&lt;&gt;"Adjust"),"Use a positive qty",""))))</f>
        <v/>
      </c>
    </row>
    <row r="1228">
      <c r="A1228" s="6" t="n"/>
      <c r="B1228" s="22" t="n"/>
      <c r="C1228" s="22" t="n"/>
      <c r="D1228" s="29" t="n"/>
      <c r="E1228" s="22" t="n"/>
      <c r="F1228" s="22" t="n"/>
      <c r="G1228" s="26">
        <f>IF(OR(A1228="",B1228="",D1228=""),0,IF(OR(C1228="Received",C1228="Returned",C1228="Adjust"),D1228,IF(C1228="Sold",-D1228,0)))</f>
        <v/>
      </c>
      <c r="H1228" s="16">
        <f>IF(AND(A1228="",B1228="",D1228=""),"",IF(OR(A1228="",B1228="",C1228="",D1228=""),"Fill date, SKU, type and qty",IF(ISNA(MATCH(B1228,ItemSku,0)),"SKU not on Items",IF(AND(D1228&lt;0,C1228&lt;&gt;"Adjust"),"Use a positive qty",""))))</f>
        <v/>
      </c>
    </row>
    <row r="1229">
      <c r="A1229" s="6" t="n"/>
      <c r="B1229" s="22" t="n"/>
      <c r="C1229" s="22" t="n"/>
      <c r="D1229" s="29" t="n"/>
      <c r="E1229" s="22" t="n"/>
      <c r="F1229" s="22" t="n"/>
      <c r="G1229" s="26">
        <f>IF(OR(A1229="",B1229="",D1229=""),0,IF(OR(C1229="Received",C1229="Returned",C1229="Adjust"),D1229,IF(C1229="Sold",-D1229,0)))</f>
        <v/>
      </c>
      <c r="H1229" s="16">
        <f>IF(AND(A1229="",B1229="",D1229=""),"",IF(OR(A1229="",B1229="",C1229="",D1229=""),"Fill date, SKU, type and qty",IF(ISNA(MATCH(B1229,ItemSku,0)),"SKU not on Items",IF(AND(D1229&lt;0,C1229&lt;&gt;"Adjust"),"Use a positive qty",""))))</f>
        <v/>
      </c>
    </row>
    <row r="1230">
      <c r="A1230" s="6" t="n"/>
      <c r="B1230" s="22" t="n"/>
      <c r="C1230" s="22" t="n"/>
      <c r="D1230" s="29" t="n"/>
      <c r="E1230" s="22" t="n"/>
      <c r="F1230" s="22" t="n"/>
      <c r="G1230" s="26">
        <f>IF(OR(A1230="",B1230="",D1230=""),0,IF(OR(C1230="Received",C1230="Returned",C1230="Adjust"),D1230,IF(C1230="Sold",-D1230,0)))</f>
        <v/>
      </c>
      <c r="H1230" s="16">
        <f>IF(AND(A1230="",B1230="",D1230=""),"",IF(OR(A1230="",B1230="",C1230="",D1230=""),"Fill date, SKU, type and qty",IF(ISNA(MATCH(B1230,ItemSku,0)),"SKU not on Items",IF(AND(D1230&lt;0,C1230&lt;&gt;"Adjust"),"Use a positive qty",""))))</f>
        <v/>
      </c>
    </row>
    <row r="1231">
      <c r="A1231" s="6" t="n"/>
      <c r="B1231" s="22" t="n"/>
      <c r="C1231" s="22" t="n"/>
      <c r="D1231" s="29" t="n"/>
      <c r="E1231" s="22" t="n"/>
      <c r="F1231" s="22" t="n"/>
      <c r="G1231" s="26">
        <f>IF(OR(A1231="",B1231="",D1231=""),0,IF(OR(C1231="Received",C1231="Returned",C1231="Adjust"),D1231,IF(C1231="Sold",-D1231,0)))</f>
        <v/>
      </c>
      <c r="H1231" s="16">
        <f>IF(AND(A1231="",B1231="",D1231=""),"",IF(OR(A1231="",B1231="",C1231="",D1231=""),"Fill date, SKU, type and qty",IF(ISNA(MATCH(B1231,ItemSku,0)),"SKU not on Items",IF(AND(D1231&lt;0,C1231&lt;&gt;"Adjust"),"Use a positive qty",""))))</f>
        <v/>
      </c>
    </row>
    <row r="1232">
      <c r="A1232" s="6" t="n"/>
      <c r="B1232" s="22" t="n"/>
      <c r="C1232" s="22" t="n"/>
      <c r="D1232" s="29" t="n"/>
      <c r="E1232" s="22" t="n"/>
      <c r="F1232" s="22" t="n"/>
      <c r="G1232" s="26">
        <f>IF(OR(A1232="",B1232="",D1232=""),0,IF(OR(C1232="Received",C1232="Returned",C1232="Adjust"),D1232,IF(C1232="Sold",-D1232,0)))</f>
        <v/>
      </c>
      <c r="H1232" s="16">
        <f>IF(AND(A1232="",B1232="",D1232=""),"",IF(OR(A1232="",B1232="",C1232="",D1232=""),"Fill date, SKU, type and qty",IF(ISNA(MATCH(B1232,ItemSku,0)),"SKU not on Items",IF(AND(D1232&lt;0,C1232&lt;&gt;"Adjust"),"Use a positive qty",""))))</f>
        <v/>
      </c>
    </row>
    <row r="1233">
      <c r="A1233" s="6" t="n"/>
      <c r="B1233" s="22" t="n"/>
      <c r="C1233" s="22" t="n"/>
      <c r="D1233" s="29" t="n"/>
      <c r="E1233" s="22" t="n"/>
      <c r="F1233" s="22" t="n"/>
      <c r="G1233" s="26">
        <f>IF(OR(A1233="",B1233="",D1233=""),0,IF(OR(C1233="Received",C1233="Returned",C1233="Adjust"),D1233,IF(C1233="Sold",-D1233,0)))</f>
        <v/>
      </c>
      <c r="H1233" s="16">
        <f>IF(AND(A1233="",B1233="",D1233=""),"",IF(OR(A1233="",B1233="",C1233="",D1233=""),"Fill date, SKU, type and qty",IF(ISNA(MATCH(B1233,ItemSku,0)),"SKU not on Items",IF(AND(D1233&lt;0,C1233&lt;&gt;"Adjust"),"Use a positive qty",""))))</f>
        <v/>
      </c>
    </row>
    <row r="1234">
      <c r="A1234" s="6" t="n"/>
      <c r="B1234" s="22" t="n"/>
      <c r="C1234" s="22" t="n"/>
      <c r="D1234" s="29" t="n"/>
      <c r="E1234" s="22" t="n"/>
      <c r="F1234" s="22" t="n"/>
      <c r="G1234" s="26">
        <f>IF(OR(A1234="",B1234="",D1234=""),0,IF(OR(C1234="Received",C1234="Returned",C1234="Adjust"),D1234,IF(C1234="Sold",-D1234,0)))</f>
        <v/>
      </c>
      <c r="H1234" s="16">
        <f>IF(AND(A1234="",B1234="",D1234=""),"",IF(OR(A1234="",B1234="",C1234="",D1234=""),"Fill date, SKU, type and qty",IF(ISNA(MATCH(B1234,ItemSku,0)),"SKU not on Items",IF(AND(D1234&lt;0,C1234&lt;&gt;"Adjust"),"Use a positive qty",""))))</f>
        <v/>
      </c>
    </row>
    <row r="1235">
      <c r="A1235" s="6" t="n"/>
      <c r="B1235" s="22" t="n"/>
      <c r="C1235" s="22" t="n"/>
      <c r="D1235" s="29" t="n"/>
      <c r="E1235" s="22" t="n"/>
      <c r="F1235" s="22" t="n"/>
      <c r="G1235" s="26">
        <f>IF(OR(A1235="",B1235="",D1235=""),0,IF(OR(C1235="Received",C1235="Returned",C1235="Adjust"),D1235,IF(C1235="Sold",-D1235,0)))</f>
        <v/>
      </c>
      <c r="H1235" s="16">
        <f>IF(AND(A1235="",B1235="",D1235=""),"",IF(OR(A1235="",B1235="",C1235="",D1235=""),"Fill date, SKU, type and qty",IF(ISNA(MATCH(B1235,ItemSku,0)),"SKU not on Items",IF(AND(D1235&lt;0,C1235&lt;&gt;"Adjust"),"Use a positive qty",""))))</f>
        <v/>
      </c>
    </row>
    <row r="1236">
      <c r="A1236" s="6" t="n"/>
      <c r="B1236" s="22" t="n"/>
      <c r="C1236" s="22" t="n"/>
      <c r="D1236" s="29" t="n"/>
      <c r="E1236" s="22" t="n"/>
      <c r="F1236" s="22" t="n"/>
      <c r="G1236" s="26">
        <f>IF(OR(A1236="",B1236="",D1236=""),0,IF(OR(C1236="Received",C1236="Returned",C1236="Adjust"),D1236,IF(C1236="Sold",-D1236,0)))</f>
        <v/>
      </c>
      <c r="H1236" s="16">
        <f>IF(AND(A1236="",B1236="",D1236=""),"",IF(OR(A1236="",B1236="",C1236="",D1236=""),"Fill date, SKU, type and qty",IF(ISNA(MATCH(B1236,ItemSku,0)),"SKU not on Items",IF(AND(D1236&lt;0,C1236&lt;&gt;"Adjust"),"Use a positive qty",""))))</f>
        <v/>
      </c>
    </row>
    <row r="1237">
      <c r="A1237" s="6" t="n"/>
      <c r="B1237" s="22" t="n"/>
      <c r="C1237" s="22" t="n"/>
      <c r="D1237" s="29" t="n"/>
      <c r="E1237" s="22" t="n"/>
      <c r="F1237" s="22" t="n"/>
      <c r="G1237" s="26">
        <f>IF(OR(A1237="",B1237="",D1237=""),0,IF(OR(C1237="Received",C1237="Returned",C1237="Adjust"),D1237,IF(C1237="Sold",-D1237,0)))</f>
        <v/>
      </c>
      <c r="H1237" s="16">
        <f>IF(AND(A1237="",B1237="",D1237=""),"",IF(OR(A1237="",B1237="",C1237="",D1237=""),"Fill date, SKU, type and qty",IF(ISNA(MATCH(B1237,ItemSku,0)),"SKU not on Items",IF(AND(D1237&lt;0,C1237&lt;&gt;"Adjust"),"Use a positive qty",""))))</f>
        <v/>
      </c>
    </row>
    <row r="1238">
      <c r="A1238" s="6" t="n"/>
      <c r="B1238" s="22" t="n"/>
      <c r="C1238" s="22" t="n"/>
      <c r="D1238" s="29" t="n"/>
      <c r="E1238" s="22" t="n"/>
      <c r="F1238" s="22" t="n"/>
      <c r="G1238" s="26">
        <f>IF(OR(A1238="",B1238="",D1238=""),0,IF(OR(C1238="Received",C1238="Returned",C1238="Adjust"),D1238,IF(C1238="Sold",-D1238,0)))</f>
        <v/>
      </c>
      <c r="H1238" s="16">
        <f>IF(AND(A1238="",B1238="",D1238=""),"",IF(OR(A1238="",B1238="",C1238="",D1238=""),"Fill date, SKU, type and qty",IF(ISNA(MATCH(B1238,ItemSku,0)),"SKU not on Items",IF(AND(D1238&lt;0,C1238&lt;&gt;"Adjust"),"Use a positive qty",""))))</f>
        <v/>
      </c>
    </row>
    <row r="1239">
      <c r="A1239" s="6" t="n"/>
      <c r="B1239" s="22" t="n"/>
      <c r="C1239" s="22" t="n"/>
      <c r="D1239" s="29" t="n"/>
      <c r="E1239" s="22" t="n"/>
      <c r="F1239" s="22" t="n"/>
      <c r="G1239" s="26">
        <f>IF(OR(A1239="",B1239="",D1239=""),0,IF(OR(C1239="Received",C1239="Returned",C1239="Adjust"),D1239,IF(C1239="Sold",-D1239,0)))</f>
        <v/>
      </c>
      <c r="H1239" s="16">
        <f>IF(AND(A1239="",B1239="",D1239=""),"",IF(OR(A1239="",B1239="",C1239="",D1239=""),"Fill date, SKU, type and qty",IF(ISNA(MATCH(B1239,ItemSku,0)),"SKU not on Items",IF(AND(D1239&lt;0,C1239&lt;&gt;"Adjust"),"Use a positive qty",""))))</f>
        <v/>
      </c>
    </row>
    <row r="1240">
      <c r="A1240" s="6" t="n"/>
      <c r="B1240" s="22" t="n"/>
      <c r="C1240" s="22" t="n"/>
      <c r="D1240" s="29" t="n"/>
      <c r="E1240" s="22" t="n"/>
      <c r="F1240" s="22" t="n"/>
      <c r="G1240" s="26">
        <f>IF(OR(A1240="",B1240="",D1240=""),0,IF(OR(C1240="Received",C1240="Returned",C1240="Adjust"),D1240,IF(C1240="Sold",-D1240,0)))</f>
        <v/>
      </c>
      <c r="H1240" s="16">
        <f>IF(AND(A1240="",B1240="",D1240=""),"",IF(OR(A1240="",B1240="",C1240="",D1240=""),"Fill date, SKU, type and qty",IF(ISNA(MATCH(B1240,ItemSku,0)),"SKU not on Items",IF(AND(D1240&lt;0,C1240&lt;&gt;"Adjust"),"Use a positive qty",""))))</f>
        <v/>
      </c>
    </row>
    <row r="1241">
      <c r="A1241" s="6" t="n"/>
      <c r="B1241" s="22" t="n"/>
      <c r="C1241" s="22" t="n"/>
      <c r="D1241" s="29" t="n"/>
      <c r="E1241" s="22" t="n"/>
      <c r="F1241" s="22" t="n"/>
      <c r="G1241" s="26">
        <f>IF(OR(A1241="",B1241="",D1241=""),0,IF(OR(C1241="Received",C1241="Returned",C1241="Adjust"),D1241,IF(C1241="Sold",-D1241,0)))</f>
        <v/>
      </c>
      <c r="H1241" s="16">
        <f>IF(AND(A1241="",B1241="",D1241=""),"",IF(OR(A1241="",B1241="",C1241="",D1241=""),"Fill date, SKU, type and qty",IF(ISNA(MATCH(B1241,ItemSku,0)),"SKU not on Items",IF(AND(D1241&lt;0,C1241&lt;&gt;"Adjust"),"Use a positive qty",""))))</f>
        <v/>
      </c>
    </row>
    <row r="1242">
      <c r="A1242" s="6" t="n"/>
      <c r="B1242" s="22" t="n"/>
      <c r="C1242" s="22" t="n"/>
      <c r="D1242" s="29" t="n"/>
      <c r="E1242" s="22" t="n"/>
      <c r="F1242" s="22" t="n"/>
      <c r="G1242" s="26">
        <f>IF(OR(A1242="",B1242="",D1242=""),0,IF(OR(C1242="Received",C1242="Returned",C1242="Adjust"),D1242,IF(C1242="Sold",-D1242,0)))</f>
        <v/>
      </c>
      <c r="H1242" s="16">
        <f>IF(AND(A1242="",B1242="",D1242=""),"",IF(OR(A1242="",B1242="",C1242="",D1242=""),"Fill date, SKU, type and qty",IF(ISNA(MATCH(B1242,ItemSku,0)),"SKU not on Items",IF(AND(D1242&lt;0,C1242&lt;&gt;"Adjust"),"Use a positive qty",""))))</f>
        <v/>
      </c>
    </row>
    <row r="1243">
      <c r="A1243" s="6" t="n"/>
      <c r="B1243" s="22" t="n"/>
      <c r="C1243" s="22" t="n"/>
      <c r="D1243" s="29" t="n"/>
      <c r="E1243" s="22" t="n"/>
      <c r="F1243" s="22" t="n"/>
      <c r="G1243" s="26">
        <f>IF(OR(A1243="",B1243="",D1243=""),0,IF(OR(C1243="Received",C1243="Returned",C1243="Adjust"),D1243,IF(C1243="Sold",-D1243,0)))</f>
        <v/>
      </c>
      <c r="H1243" s="16">
        <f>IF(AND(A1243="",B1243="",D1243=""),"",IF(OR(A1243="",B1243="",C1243="",D1243=""),"Fill date, SKU, type and qty",IF(ISNA(MATCH(B1243,ItemSku,0)),"SKU not on Items",IF(AND(D1243&lt;0,C1243&lt;&gt;"Adjust"),"Use a positive qty",""))))</f>
        <v/>
      </c>
    </row>
    <row r="1244">
      <c r="A1244" s="6" t="n"/>
      <c r="B1244" s="22" t="n"/>
      <c r="C1244" s="22" t="n"/>
      <c r="D1244" s="29" t="n"/>
      <c r="E1244" s="22" t="n"/>
      <c r="F1244" s="22" t="n"/>
      <c r="G1244" s="26">
        <f>IF(OR(A1244="",B1244="",D1244=""),0,IF(OR(C1244="Received",C1244="Returned",C1244="Adjust"),D1244,IF(C1244="Sold",-D1244,0)))</f>
        <v/>
      </c>
      <c r="H1244" s="16">
        <f>IF(AND(A1244="",B1244="",D1244=""),"",IF(OR(A1244="",B1244="",C1244="",D1244=""),"Fill date, SKU, type and qty",IF(ISNA(MATCH(B1244,ItemSku,0)),"SKU not on Items",IF(AND(D1244&lt;0,C1244&lt;&gt;"Adjust"),"Use a positive qty",""))))</f>
        <v/>
      </c>
    </row>
    <row r="1245">
      <c r="A1245" s="6" t="n"/>
      <c r="B1245" s="22" t="n"/>
      <c r="C1245" s="22" t="n"/>
      <c r="D1245" s="29" t="n"/>
      <c r="E1245" s="22" t="n"/>
      <c r="F1245" s="22" t="n"/>
      <c r="G1245" s="26">
        <f>IF(OR(A1245="",B1245="",D1245=""),0,IF(OR(C1245="Received",C1245="Returned",C1245="Adjust"),D1245,IF(C1245="Sold",-D1245,0)))</f>
        <v/>
      </c>
      <c r="H1245" s="16">
        <f>IF(AND(A1245="",B1245="",D1245=""),"",IF(OR(A1245="",B1245="",C1245="",D1245=""),"Fill date, SKU, type and qty",IF(ISNA(MATCH(B1245,ItemSku,0)),"SKU not on Items",IF(AND(D1245&lt;0,C1245&lt;&gt;"Adjust"),"Use a positive qty",""))))</f>
        <v/>
      </c>
    </row>
    <row r="1246">
      <c r="A1246" s="6" t="n"/>
      <c r="B1246" s="22" t="n"/>
      <c r="C1246" s="22" t="n"/>
      <c r="D1246" s="29" t="n"/>
      <c r="E1246" s="22" t="n"/>
      <c r="F1246" s="22" t="n"/>
      <c r="G1246" s="26">
        <f>IF(OR(A1246="",B1246="",D1246=""),0,IF(OR(C1246="Received",C1246="Returned",C1246="Adjust"),D1246,IF(C1246="Sold",-D1246,0)))</f>
        <v/>
      </c>
      <c r="H1246" s="16">
        <f>IF(AND(A1246="",B1246="",D1246=""),"",IF(OR(A1246="",B1246="",C1246="",D1246=""),"Fill date, SKU, type and qty",IF(ISNA(MATCH(B1246,ItemSku,0)),"SKU not on Items",IF(AND(D1246&lt;0,C1246&lt;&gt;"Adjust"),"Use a positive qty",""))))</f>
        <v/>
      </c>
    </row>
    <row r="1247">
      <c r="A1247" s="6" t="n"/>
      <c r="B1247" s="22" t="n"/>
      <c r="C1247" s="22" t="n"/>
      <c r="D1247" s="29" t="n"/>
      <c r="E1247" s="22" t="n"/>
      <c r="F1247" s="22" t="n"/>
      <c r="G1247" s="26">
        <f>IF(OR(A1247="",B1247="",D1247=""),0,IF(OR(C1247="Received",C1247="Returned",C1247="Adjust"),D1247,IF(C1247="Sold",-D1247,0)))</f>
        <v/>
      </c>
      <c r="H1247" s="16">
        <f>IF(AND(A1247="",B1247="",D1247=""),"",IF(OR(A1247="",B1247="",C1247="",D1247=""),"Fill date, SKU, type and qty",IF(ISNA(MATCH(B1247,ItemSku,0)),"SKU not on Items",IF(AND(D1247&lt;0,C1247&lt;&gt;"Adjust"),"Use a positive qty",""))))</f>
        <v/>
      </c>
    </row>
    <row r="1248">
      <c r="A1248" s="6" t="n"/>
      <c r="B1248" s="22" t="n"/>
      <c r="C1248" s="22" t="n"/>
      <c r="D1248" s="29" t="n"/>
      <c r="E1248" s="22" t="n"/>
      <c r="F1248" s="22" t="n"/>
      <c r="G1248" s="26">
        <f>IF(OR(A1248="",B1248="",D1248=""),0,IF(OR(C1248="Received",C1248="Returned",C1248="Adjust"),D1248,IF(C1248="Sold",-D1248,0)))</f>
        <v/>
      </c>
      <c r="H1248" s="16">
        <f>IF(AND(A1248="",B1248="",D1248=""),"",IF(OR(A1248="",B1248="",C1248="",D1248=""),"Fill date, SKU, type and qty",IF(ISNA(MATCH(B1248,ItemSku,0)),"SKU not on Items",IF(AND(D1248&lt;0,C1248&lt;&gt;"Adjust"),"Use a positive qty",""))))</f>
        <v/>
      </c>
    </row>
    <row r="1249">
      <c r="A1249" s="6" t="n"/>
      <c r="B1249" s="22" t="n"/>
      <c r="C1249" s="22" t="n"/>
      <c r="D1249" s="29" t="n"/>
      <c r="E1249" s="22" t="n"/>
      <c r="F1249" s="22" t="n"/>
      <c r="G1249" s="26">
        <f>IF(OR(A1249="",B1249="",D1249=""),0,IF(OR(C1249="Received",C1249="Returned",C1249="Adjust"),D1249,IF(C1249="Sold",-D1249,0)))</f>
        <v/>
      </c>
      <c r="H1249" s="16">
        <f>IF(AND(A1249="",B1249="",D1249=""),"",IF(OR(A1249="",B1249="",C1249="",D1249=""),"Fill date, SKU, type and qty",IF(ISNA(MATCH(B1249,ItemSku,0)),"SKU not on Items",IF(AND(D1249&lt;0,C1249&lt;&gt;"Adjust"),"Use a positive qty",""))))</f>
        <v/>
      </c>
    </row>
    <row r="1250">
      <c r="A1250" s="6" t="n"/>
      <c r="B1250" s="22" t="n"/>
      <c r="C1250" s="22" t="n"/>
      <c r="D1250" s="29" t="n"/>
      <c r="E1250" s="22" t="n"/>
      <c r="F1250" s="22" t="n"/>
      <c r="G1250" s="26">
        <f>IF(OR(A1250="",B1250="",D1250=""),0,IF(OR(C1250="Received",C1250="Returned",C1250="Adjust"),D1250,IF(C1250="Sold",-D1250,0)))</f>
        <v/>
      </c>
      <c r="H1250" s="16">
        <f>IF(AND(A1250="",B1250="",D1250=""),"",IF(OR(A1250="",B1250="",C1250="",D1250=""),"Fill date, SKU, type and qty",IF(ISNA(MATCH(B1250,ItemSku,0)),"SKU not on Items",IF(AND(D1250&lt;0,C1250&lt;&gt;"Adjust"),"Use a positive qty",""))))</f>
        <v/>
      </c>
    </row>
    <row r="1251">
      <c r="A1251" s="6" t="n"/>
      <c r="B1251" s="22" t="n"/>
      <c r="C1251" s="22" t="n"/>
      <c r="D1251" s="29" t="n"/>
      <c r="E1251" s="22" t="n"/>
      <c r="F1251" s="22" t="n"/>
      <c r="G1251" s="26">
        <f>IF(OR(A1251="",B1251="",D1251=""),0,IF(OR(C1251="Received",C1251="Returned",C1251="Adjust"),D1251,IF(C1251="Sold",-D1251,0)))</f>
        <v/>
      </c>
      <c r="H1251" s="16">
        <f>IF(AND(A1251="",B1251="",D1251=""),"",IF(OR(A1251="",B1251="",C1251="",D1251=""),"Fill date, SKU, type and qty",IF(ISNA(MATCH(B1251,ItemSku,0)),"SKU not on Items",IF(AND(D1251&lt;0,C1251&lt;&gt;"Adjust"),"Use a positive qty",""))))</f>
        <v/>
      </c>
    </row>
    <row r="1252">
      <c r="A1252" s="6" t="n"/>
      <c r="B1252" s="22" t="n"/>
      <c r="C1252" s="22" t="n"/>
      <c r="D1252" s="29" t="n"/>
      <c r="E1252" s="22" t="n"/>
      <c r="F1252" s="22" t="n"/>
      <c r="G1252" s="26">
        <f>IF(OR(A1252="",B1252="",D1252=""),0,IF(OR(C1252="Received",C1252="Returned",C1252="Adjust"),D1252,IF(C1252="Sold",-D1252,0)))</f>
        <v/>
      </c>
      <c r="H1252" s="16">
        <f>IF(AND(A1252="",B1252="",D1252=""),"",IF(OR(A1252="",B1252="",C1252="",D1252=""),"Fill date, SKU, type and qty",IF(ISNA(MATCH(B1252,ItemSku,0)),"SKU not on Items",IF(AND(D1252&lt;0,C1252&lt;&gt;"Adjust"),"Use a positive qty",""))))</f>
        <v/>
      </c>
    </row>
    <row r="1253">
      <c r="A1253" s="6" t="n"/>
      <c r="B1253" s="22" t="n"/>
      <c r="C1253" s="22" t="n"/>
      <c r="D1253" s="29" t="n"/>
      <c r="E1253" s="22" t="n"/>
      <c r="F1253" s="22" t="n"/>
      <c r="G1253" s="26">
        <f>IF(OR(A1253="",B1253="",D1253=""),0,IF(OR(C1253="Received",C1253="Returned",C1253="Adjust"),D1253,IF(C1253="Sold",-D1253,0)))</f>
        <v/>
      </c>
      <c r="H1253" s="16">
        <f>IF(AND(A1253="",B1253="",D1253=""),"",IF(OR(A1253="",B1253="",C1253="",D1253=""),"Fill date, SKU, type and qty",IF(ISNA(MATCH(B1253,ItemSku,0)),"SKU not on Items",IF(AND(D1253&lt;0,C1253&lt;&gt;"Adjust"),"Use a positive qty",""))))</f>
        <v/>
      </c>
    </row>
    <row r="1254">
      <c r="A1254" s="6" t="n"/>
      <c r="B1254" s="22" t="n"/>
      <c r="C1254" s="22" t="n"/>
      <c r="D1254" s="29" t="n"/>
      <c r="E1254" s="22" t="n"/>
      <c r="F1254" s="22" t="n"/>
      <c r="G1254" s="26">
        <f>IF(OR(A1254="",B1254="",D1254=""),0,IF(OR(C1254="Received",C1254="Returned",C1254="Adjust"),D1254,IF(C1254="Sold",-D1254,0)))</f>
        <v/>
      </c>
      <c r="H1254" s="16">
        <f>IF(AND(A1254="",B1254="",D1254=""),"",IF(OR(A1254="",B1254="",C1254="",D1254=""),"Fill date, SKU, type and qty",IF(ISNA(MATCH(B1254,ItemSku,0)),"SKU not on Items",IF(AND(D1254&lt;0,C1254&lt;&gt;"Adjust"),"Use a positive qty",""))))</f>
        <v/>
      </c>
    </row>
    <row r="1255">
      <c r="A1255" s="6" t="n"/>
      <c r="B1255" s="22" t="n"/>
      <c r="C1255" s="22" t="n"/>
      <c r="D1255" s="29" t="n"/>
      <c r="E1255" s="22" t="n"/>
      <c r="F1255" s="22" t="n"/>
      <c r="G1255" s="26">
        <f>IF(OR(A1255="",B1255="",D1255=""),0,IF(OR(C1255="Received",C1255="Returned",C1255="Adjust"),D1255,IF(C1255="Sold",-D1255,0)))</f>
        <v/>
      </c>
      <c r="H1255" s="16">
        <f>IF(AND(A1255="",B1255="",D1255=""),"",IF(OR(A1255="",B1255="",C1255="",D1255=""),"Fill date, SKU, type and qty",IF(ISNA(MATCH(B1255,ItemSku,0)),"SKU not on Items",IF(AND(D1255&lt;0,C1255&lt;&gt;"Adjust"),"Use a positive qty",""))))</f>
        <v/>
      </c>
    </row>
    <row r="1256">
      <c r="A1256" s="6" t="n"/>
      <c r="B1256" s="22" t="n"/>
      <c r="C1256" s="22" t="n"/>
      <c r="D1256" s="29" t="n"/>
      <c r="E1256" s="22" t="n"/>
      <c r="F1256" s="22" t="n"/>
      <c r="G1256" s="26">
        <f>IF(OR(A1256="",B1256="",D1256=""),0,IF(OR(C1256="Received",C1256="Returned",C1256="Adjust"),D1256,IF(C1256="Sold",-D1256,0)))</f>
        <v/>
      </c>
      <c r="H1256" s="16">
        <f>IF(AND(A1256="",B1256="",D1256=""),"",IF(OR(A1256="",B1256="",C1256="",D1256=""),"Fill date, SKU, type and qty",IF(ISNA(MATCH(B1256,ItemSku,0)),"SKU not on Items",IF(AND(D1256&lt;0,C1256&lt;&gt;"Adjust"),"Use a positive qty",""))))</f>
        <v/>
      </c>
    </row>
    <row r="1257">
      <c r="A1257" s="6" t="n"/>
      <c r="B1257" s="22" t="n"/>
      <c r="C1257" s="22" t="n"/>
      <c r="D1257" s="29" t="n"/>
      <c r="E1257" s="22" t="n"/>
      <c r="F1257" s="22" t="n"/>
      <c r="G1257" s="26">
        <f>IF(OR(A1257="",B1257="",D1257=""),0,IF(OR(C1257="Received",C1257="Returned",C1257="Adjust"),D1257,IF(C1257="Sold",-D1257,0)))</f>
        <v/>
      </c>
      <c r="H1257" s="16">
        <f>IF(AND(A1257="",B1257="",D1257=""),"",IF(OR(A1257="",B1257="",C1257="",D1257=""),"Fill date, SKU, type and qty",IF(ISNA(MATCH(B1257,ItemSku,0)),"SKU not on Items",IF(AND(D1257&lt;0,C1257&lt;&gt;"Adjust"),"Use a positive qty",""))))</f>
        <v/>
      </c>
    </row>
    <row r="1258">
      <c r="A1258" s="6" t="n"/>
      <c r="B1258" s="22" t="n"/>
      <c r="C1258" s="22" t="n"/>
      <c r="D1258" s="29" t="n"/>
      <c r="E1258" s="22" t="n"/>
      <c r="F1258" s="22" t="n"/>
      <c r="G1258" s="26">
        <f>IF(OR(A1258="",B1258="",D1258=""),0,IF(OR(C1258="Received",C1258="Returned",C1258="Adjust"),D1258,IF(C1258="Sold",-D1258,0)))</f>
        <v/>
      </c>
      <c r="H1258" s="16">
        <f>IF(AND(A1258="",B1258="",D1258=""),"",IF(OR(A1258="",B1258="",C1258="",D1258=""),"Fill date, SKU, type and qty",IF(ISNA(MATCH(B1258,ItemSku,0)),"SKU not on Items",IF(AND(D1258&lt;0,C1258&lt;&gt;"Adjust"),"Use a positive qty",""))))</f>
        <v/>
      </c>
    </row>
    <row r="1259">
      <c r="A1259" s="6" t="n"/>
      <c r="B1259" s="22" t="n"/>
      <c r="C1259" s="22" t="n"/>
      <c r="D1259" s="29" t="n"/>
      <c r="E1259" s="22" t="n"/>
      <c r="F1259" s="22" t="n"/>
      <c r="G1259" s="26">
        <f>IF(OR(A1259="",B1259="",D1259=""),0,IF(OR(C1259="Received",C1259="Returned",C1259="Adjust"),D1259,IF(C1259="Sold",-D1259,0)))</f>
        <v/>
      </c>
      <c r="H1259" s="16">
        <f>IF(AND(A1259="",B1259="",D1259=""),"",IF(OR(A1259="",B1259="",C1259="",D1259=""),"Fill date, SKU, type and qty",IF(ISNA(MATCH(B1259,ItemSku,0)),"SKU not on Items",IF(AND(D1259&lt;0,C1259&lt;&gt;"Adjust"),"Use a positive qty",""))))</f>
        <v/>
      </c>
    </row>
    <row r="1260">
      <c r="A1260" s="6" t="n"/>
      <c r="B1260" s="22" t="n"/>
      <c r="C1260" s="22" t="n"/>
      <c r="D1260" s="29" t="n"/>
      <c r="E1260" s="22" t="n"/>
      <c r="F1260" s="22" t="n"/>
      <c r="G1260" s="26">
        <f>IF(OR(A1260="",B1260="",D1260=""),0,IF(OR(C1260="Received",C1260="Returned",C1260="Adjust"),D1260,IF(C1260="Sold",-D1260,0)))</f>
        <v/>
      </c>
      <c r="H1260" s="16">
        <f>IF(AND(A1260="",B1260="",D1260=""),"",IF(OR(A1260="",B1260="",C1260="",D1260=""),"Fill date, SKU, type and qty",IF(ISNA(MATCH(B1260,ItemSku,0)),"SKU not on Items",IF(AND(D1260&lt;0,C1260&lt;&gt;"Adjust"),"Use a positive qty",""))))</f>
        <v/>
      </c>
    </row>
    <row r="1261">
      <c r="A1261" s="6" t="n"/>
      <c r="B1261" s="22" t="n"/>
      <c r="C1261" s="22" t="n"/>
      <c r="D1261" s="29" t="n"/>
      <c r="E1261" s="22" t="n"/>
      <c r="F1261" s="22" t="n"/>
      <c r="G1261" s="26">
        <f>IF(OR(A1261="",B1261="",D1261=""),0,IF(OR(C1261="Received",C1261="Returned",C1261="Adjust"),D1261,IF(C1261="Sold",-D1261,0)))</f>
        <v/>
      </c>
      <c r="H1261" s="16">
        <f>IF(AND(A1261="",B1261="",D1261=""),"",IF(OR(A1261="",B1261="",C1261="",D1261=""),"Fill date, SKU, type and qty",IF(ISNA(MATCH(B1261,ItemSku,0)),"SKU not on Items",IF(AND(D1261&lt;0,C1261&lt;&gt;"Adjust"),"Use a positive qty",""))))</f>
        <v/>
      </c>
    </row>
    <row r="1262">
      <c r="A1262" s="6" t="n"/>
      <c r="B1262" s="22" t="n"/>
      <c r="C1262" s="22" t="n"/>
      <c r="D1262" s="29" t="n"/>
      <c r="E1262" s="22" t="n"/>
      <c r="F1262" s="22" t="n"/>
      <c r="G1262" s="26">
        <f>IF(OR(A1262="",B1262="",D1262=""),0,IF(OR(C1262="Received",C1262="Returned",C1262="Adjust"),D1262,IF(C1262="Sold",-D1262,0)))</f>
        <v/>
      </c>
      <c r="H1262" s="16">
        <f>IF(AND(A1262="",B1262="",D1262=""),"",IF(OR(A1262="",B1262="",C1262="",D1262=""),"Fill date, SKU, type and qty",IF(ISNA(MATCH(B1262,ItemSku,0)),"SKU not on Items",IF(AND(D1262&lt;0,C1262&lt;&gt;"Adjust"),"Use a positive qty",""))))</f>
        <v/>
      </c>
    </row>
    <row r="1263">
      <c r="A1263" s="6" t="n"/>
      <c r="B1263" s="22" t="n"/>
      <c r="C1263" s="22" t="n"/>
      <c r="D1263" s="29" t="n"/>
      <c r="E1263" s="22" t="n"/>
      <c r="F1263" s="22" t="n"/>
      <c r="G1263" s="26">
        <f>IF(OR(A1263="",B1263="",D1263=""),0,IF(OR(C1263="Received",C1263="Returned",C1263="Adjust"),D1263,IF(C1263="Sold",-D1263,0)))</f>
        <v/>
      </c>
      <c r="H1263" s="16">
        <f>IF(AND(A1263="",B1263="",D1263=""),"",IF(OR(A1263="",B1263="",C1263="",D1263=""),"Fill date, SKU, type and qty",IF(ISNA(MATCH(B1263,ItemSku,0)),"SKU not on Items",IF(AND(D1263&lt;0,C1263&lt;&gt;"Adjust"),"Use a positive qty",""))))</f>
        <v/>
      </c>
    </row>
    <row r="1264">
      <c r="A1264" s="6" t="n"/>
      <c r="B1264" s="22" t="n"/>
      <c r="C1264" s="22" t="n"/>
      <c r="D1264" s="29" t="n"/>
      <c r="E1264" s="22" t="n"/>
      <c r="F1264" s="22" t="n"/>
      <c r="G1264" s="26">
        <f>IF(OR(A1264="",B1264="",D1264=""),0,IF(OR(C1264="Received",C1264="Returned",C1264="Adjust"),D1264,IF(C1264="Sold",-D1264,0)))</f>
        <v/>
      </c>
      <c r="H1264" s="16">
        <f>IF(AND(A1264="",B1264="",D1264=""),"",IF(OR(A1264="",B1264="",C1264="",D1264=""),"Fill date, SKU, type and qty",IF(ISNA(MATCH(B1264,ItemSku,0)),"SKU not on Items",IF(AND(D1264&lt;0,C1264&lt;&gt;"Adjust"),"Use a positive qty",""))))</f>
        <v/>
      </c>
    </row>
    <row r="1265">
      <c r="A1265" s="6" t="n"/>
      <c r="B1265" s="22" t="n"/>
      <c r="C1265" s="22" t="n"/>
      <c r="D1265" s="29" t="n"/>
      <c r="E1265" s="22" t="n"/>
      <c r="F1265" s="22" t="n"/>
      <c r="G1265" s="26">
        <f>IF(OR(A1265="",B1265="",D1265=""),0,IF(OR(C1265="Received",C1265="Returned",C1265="Adjust"),D1265,IF(C1265="Sold",-D1265,0)))</f>
        <v/>
      </c>
      <c r="H1265" s="16">
        <f>IF(AND(A1265="",B1265="",D1265=""),"",IF(OR(A1265="",B1265="",C1265="",D1265=""),"Fill date, SKU, type and qty",IF(ISNA(MATCH(B1265,ItemSku,0)),"SKU not on Items",IF(AND(D1265&lt;0,C1265&lt;&gt;"Adjust"),"Use a positive qty",""))))</f>
        <v/>
      </c>
    </row>
    <row r="1266">
      <c r="A1266" s="6" t="n"/>
      <c r="B1266" s="22" t="n"/>
      <c r="C1266" s="22" t="n"/>
      <c r="D1266" s="29" t="n"/>
      <c r="E1266" s="22" t="n"/>
      <c r="F1266" s="22" t="n"/>
      <c r="G1266" s="26">
        <f>IF(OR(A1266="",B1266="",D1266=""),0,IF(OR(C1266="Received",C1266="Returned",C1266="Adjust"),D1266,IF(C1266="Sold",-D1266,0)))</f>
        <v/>
      </c>
      <c r="H1266" s="16">
        <f>IF(AND(A1266="",B1266="",D1266=""),"",IF(OR(A1266="",B1266="",C1266="",D1266=""),"Fill date, SKU, type and qty",IF(ISNA(MATCH(B1266,ItemSku,0)),"SKU not on Items",IF(AND(D1266&lt;0,C1266&lt;&gt;"Adjust"),"Use a positive qty",""))))</f>
        <v/>
      </c>
    </row>
    <row r="1267">
      <c r="A1267" s="6" t="n"/>
      <c r="B1267" s="22" t="n"/>
      <c r="C1267" s="22" t="n"/>
      <c r="D1267" s="29" t="n"/>
      <c r="E1267" s="22" t="n"/>
      <c r="F1267" s="22" t="n"/>
      <c r="G1267" s="26">
        <f>IF(OR(A1267="",B1267="",D1267=""),0,IF(OR(C1267="Received",C1267="Returned",C1267="Adjust"),D1267,IF(C1267="Sold",-D1267,0)))</f>
        <v/>
      </c>
      <c r="H1267" s="16">
        <f>IF(AND(A1267="",B1267="",D1267=""),"",IF(OR(A1267="",B1267="",C1267="",D1267=""),"Fill date, SKU, type and qty",IF(ISNA(MATCH(B1267,ItemSku,0)),"SKU not on Items",IF(AND(D1267&lt;0,C1267&lt;&gt;"Adjust"),"Use a positive qty",""))))</f>
        <v/>
      </c>
    </row>
    <row r="1268">
      <c r="A1268" s="6" t="n"/>
      <c r="B1268" s="22" t="n"/>
      <c r="C1268" s="22" t="n"/>
      <c r="D1268" s="29" t="n"/>
      <c r="E1268" s="22" t="n"/>
      <c r="F1268" s="22" t="n"/>
      <c r="G1268" s="26">
        <f>IF(OR(A1268="",B1268="",D1268=""),0,IF(OR(C1268="Received",C1268="Returned",C1268="Adjust"),D1268,IF(C1268="Sold",-D1268,0)))</f>
        <v/>
      </c>
      <c r="H1268" s="16">
        <f>IF(AND(A1268="",B1268="",D1268=""),"",IF(OR(A1268="",B1268="",C1268="",D1268=""),"Fill date, SKU, type and qty",IF(ISNA(MATCH(B1268,ItemSku,0)),"SKU not on Items",IF(AND(D1268&lt;0,C1268&lt;&gt;"Adjust"),"Use a positive qty",""))))</f>
        <v/>
      </c>
    </row>
    <row r="1269">
      <c r="A1269" s="6" t="n"/>
      <c r="B1269" s="22" t="n"/>
      <c r="C1269" s="22" t="n"/>
      <c r="D1269" s="29" t="n"/>
      <c r="E1269" s="22" t="n"/>
      <c r="F1269" s="22" t="n"/>
      <c r="G1269" s="26">
        <f>IF(OR(A1269="",B1269="",D1269=""),0,IF(OR(C1269="Received",C1269="Returned",C1269="Adjust"),D1269,IF(C1269="Sold",-D1269,0)))</f>
        <v/>
      </c>
      <c r="H1269" s="16">
        <f>IF(AND(A1269="",B1269="",D1269=""),"",IF(OR(A1269="",B1269="",C1269="",D1269=""),"Fill date, SKU, type and qty",IF(ISNA(MATCH(B1269,ItemSku,0)),"SKU not on Items",IF(AND(D1269&lt;0,C1269&lt;&gt;"Adjust"),"Use a positive qty",""))))</f>
        <v/>
      </c>
    </row>
    <row r="1270">
      <c r="A1270" s="6" t="n"/>
      <c r="B1270" s="22" t="n"/>
      <c r="C1270" s="22" t="n"/>
      <c r="D1270" s="29" t="n"/>
      <c r="E1270" s="22" t="n"/>
      <c r="F1270" s="22" t="n"/>
      <c r="G1270" s="26">
        <f>IF(OR(A1270="",B1270="",D1270=""),0,IF(OR(C1270="Received",C1270="Returned",C1270="Adjust"),D1270,IF(C1270="Sold",-D1270,0)))</f>
        <v/>
      </c>
      <c r="H1270" s="16">
        <f>IF(AND(A1270="",B1270="",D1270=""),"",IF(OR(A1270="",B1270="",C1270="",D1270=""),"Fill date, SKU, type and qty",IF(ISNA(MATCH(B1270,ItemSku,0)),"SKU not on Items",IF(AND(D1270&lt;0,C1270&lt;&gt;"Adjust"),"Use a positive qty",""))))</f>
        <v/>
      </c>
    </row>
    <row r="1271">
      <c r="A1271" s="6" t="n"/>
      <c r="B1271" s="22" t="n"/>
      <c r="C1271" s="22" t="n"/>
      <c r="D1271" s="29" t="n"/>
      <c r="E1271" s="22" t="n"/>
      <c r="F1271" s="22" t="n"/>
      <c r="G1271" s="26">
        <f>IF(OR(A1271="",B1271="",D1271=""),0,IF(OR(C1271="Received",C1271="Returned",C1271="Adjust"),D1271,IF(C1271="Sold",-D1271,0)))</f>
        <v/>
      </c>
      <c r="H1271" s="16">
        <f>IF(AND(A1271="",B1271="",D1271=""),"",IF(OR(A1271="",B1271="",C1271="",D1271=""),"Fill date, SKU, type and qty",IF(ISNA(MATCH(B1271,ItemSku,0)),"SKU not on Items",IF(AND(D1271&lt;0,C1271&lt;&gt;"Adjust"),"Use a positive qty",""))))</f>
        <v/>
      </c>
    </row>
    <row r="1272">
      <c r="A1272" s="6" t="n"/>
      <c r="B1272" s="22" t="n"/>
      <c r="C1272" s="22" t="n"/>
      <c r="D1272" s="29" t="n"/>
      <c r="E1272" s="22" t="n"/>
      <c r="F1272" s="22" t="n"/>
      <c r="G1272" s="26">
        <f>IF(OR(A1272="",B1272="",D1272=""),0,IF(OR(C1272="Received",C1272="Returned",C1272="Adjust"),D1272,IF(C1272="Sold",-D1272,0)))</f>
        <v/>
      </c>
      <c r="H1272" s="16">
        <f>IF(AND(A1272="",B1272="",D1272=""),"",IF(OR(A1272="",B1272="",C1272="",D1272=""),"Fill date, SKU, type and qty",IF(ISNA(MATCH(B1272,ItemSku,0)),"SKU not on Items",IF(AND(D1272&lt;0,C1272&lt;&gt;"Adjust"),"Use a positive qty",""))))</f>
        <v/>
      </c>
    </row>
    <row r="1273">
      <c r="A1273" s="6" t="n"/>
      <c r="B1273" s="22" t="n"/>
      <c r="C1273" s="22" t="n"/>
      <c r="D1273" s="29" t="n"/>
      <c r="E1273" s="22" t="n"/>
      <c r="F1273" s="22" t="n"/>
      <c r="G1273" s="26">
        <f>IF(OR(A1273="",B1273="",D1273=""),0,IF(OR(C1273="Received",C1273="Returned",C1273="Adjust"),D1273,IF(C1273="Sold",-D1273,0)))</f>
        <v/>
      </c>
      <c r="H1273" s="16">
        <f>IF(AND(A1273="",B1273="",D1273=""),"",IF(OR(A1273="",B1273="",C1273="",D1273=""),"Fill date, SKU, type and qty",IF(ISNA(MATCH(B1273,ItemSku,0)),"SKU not on Items",IF(AND(D1273&lt;0,C1273&lt;&gt;"Adjust"),"Use a positive qty",""))))</f>
        <v/>
      </c>
    </row>
    <row r="1274">
      <c r="A1274" s="6" t="n"/>
      <c r="B1274" s="22" t="n"/>
      <c r="C1274" s="22" t="n"/>
      <c r="D1274" s="29" t="n"/>
      <c r="E1274" s="22" t="n"/>
      <c r="F1274" s="22" t="n"/>
      <c r="G1274" s="26">
        <f>IF(OR(A1274="",B1274="",D1274=""),0,IF(OR(C1274="Received",C1274="Returned",C1274="Adjust"),D1274,IF(C1274="Sold",-D1274,0)))</f>
        <v/>
      </c>
      <c r="H1274" s="16">
        <f>IF(AND(A1274="",B1274="",D1274=""),"",IF(OR(A1274="",B1274="",C1274="",D1274=""),"Fill date, SKU, type and qty",IF(ISNA(MATCH(B1274,ItemSku,0)),"SKU not on Items",IF(AND(D1274&lt;0,C1274&lt;&gt;"Adjust"),"Use a positive qty",""))))</f>
        <v/>
      </c>
    </row>
    <row r="1275">
      <c r="A1275" s="6" t="n"/>
      <c r="B1275" s="22" t="n"/>
      <c r="C1275" s="22" t="n"/>
      <c r="D1275" s="29" t="n"/>
      <c r="E1275" s="22" t="n"/>
      <c r="F1275" s="22" t="n"/>
      <c r="G1275" s="26">
        <f>IF(OR(A1275="",B1275="",D1275=""),0,IF(OR(C1275="Received",C1275="Returned",C1275="Adjust"),D1275,IF(C1275="Sold",-D1275,0)))</f>
        <v/>
      </c>
      <c r="H1275" s="16">
        <f>IF(AND(A1275="",B1275="",D1275=""),"",IF(OR(A1275="",B1275="",C1275="",D1275=""),"Fill date, SKU, type and qty",IF(ISNA(MATCH(B1275,ItemSku,0)),"SKU not on Items",IF(AND(D1275&lt;0,C1275&lt;&gt;"Adjust"),"Use a positive qty",""))))</f>
        <v/>
      </c>
    </row>
    <row r="1276">
      <c r="A1276" s="6" t="n"/>
      <c r="B1276" s="22" t="n"/>
      <c r="C1276" s="22" t="n"/>
      <c r="D1276" s="29" t="n"/>
      <c r="E1276" s="22" t="n"/>
      <c r="F1276" s="22" t="n"/>
      <c r="G1276" s="26">
        <f>IF(OR(A1276="",B1276="",D1276=""),0,IF(OR(C1276="Received",C1276="Returned",C1276="Adjust"),D1276,IF(C1276="Sold",-D1276,0)))</f>
        <v/>
      </c>
      <c r="H1276" s="16">
        <f>IF(AND(A1276="",B1276="",D1276=""),"",IF(OR(A1276="",B1276="",C1276="",D1276=""),"Fill date, SKU, type and qty",IF(ISNA(MATCH(B1276,ItemSku,0)),"SKU not on Items",IF(AND(D1276&lt;0,C1276&lt;&gt;"Adjust"),"Use a positive qty",""))))</f>
        <v/>
      </c>
    </row>
    <row r="1277">
      <c r="A1277" s="6" t="n"/>
      <c r="B1277" s="22" t="n"/>
      <c r="C1277" s="22" t="n"/>
      <c r="D1277" s="29" t="n"/>
      <c r="E1277" s="22" t="n"/>
      <c r="F1277" s="22" t="n"/>
      <c r="G1277" s="26">
        <f>IF(OR(A1277="",B1277="",D1277=""),0,IF(OR(C1277="Received",C1277="Returned",C1277="Adjust"),D1277,IF(C1277="Sold",-D1277,0)))</f>
        <v/>
      </c>
      <c r="H1277" s="16">
        <f>IF(AND(A1277="",B1277="",D1277=""),"",IF(OR(A1277="",B1277="",C1277="",D1277=""),"Fill date, SKU, type and qty",IF(ISNA(MATCH(B1277,ItemSku,0)),"SKU not on Items",IF(AND(D1277&lt;0,C1277&lt;&gt;"Adjust"),"Use a positive qty",""))))</f>
        <v/>
      </c>
    </row>
    <row r="1278">
      <c r="A1278" s="6" t="n"/>
      <c r="B1278" s="22" t="n"/>
      <c r="C1278" s="22" t="n"/>
      <c r="D1278" s="29" t="n"/>
      <c r="E1278" s="22" t="n"/>
      <c r="F1278" s="22" t="n"/>
      <c r="G1278" s="26">
        <f>IF(OR(A1278="",B1278="",D1278=""),0,IF(OR(C1278="Received",C1278="Returned",C1278="Adjust"),D1278,IF(C1278="Sold",-D1278,0)))</f>
        <v/>
      </c>
      <c r="H1278" s="16">
        <f>IF(AND(A1278="",B1278="",D1278=""),"",IF(OR(A1278="",B1278="",C1278="",D1278=""),"Fill date, SKU, type and qty",IF(ISNA(MATCH(B1278,ItemSku,0)),"SKU not on Items",IF(AND(D1278&lt;0,C1278&lt;&gt;"Adjust"),"Use a positive qty",""))))</f>
        <v/>
      </c>
    </row>
    <row r="1279">
      <c r="A1279" s="6" t="n"/>
      <c r="B1279" s="22" t="n"/>
      <c r="C1279" s="22" t="n"/>
      <c r="D1279" s="29" t="n"/>
      <c r="E1279" s="22" t="n"/>
      <c r="F1279" s="22" t="n"/>
      <c r="G1279" s="26">
        <f>IF(OR(A1279="",B1279="",D1279=""),0,IF(OR(C1279="Received",C1279="Returned",C1279="Adjust"),D1279,IF(C1279="Sold",-D1279,0)))</f>
        <v/>
      </c>
      <c r="H1279" s="16">
        <f>IF(AND(A1279="",B1279="",D1279=""),"",IF(OR(A1279="",B1279="",C1279="",D1279=""),"Fill date, SKU, type and qty",IF(ISNA(MATCH(B1279,ItemSku,0)),"SKU not on Items",IF(AND(D1279&lt;0,C1279&lt;&gt;"Adjust"),"Use a positive qty",""))))</f>
        <v/>
      </c>
    </row>
    <row r="1280">
      <c r="A1280" s="6" t="n"/>
      <c r="B1280" s="22" t="n"/>
      <c r="C1280" s="22" t="n"/>
      <c r="D1280" s="29" t="n"/>
      <c r="E1280" s="22" t="n"/>
      <c r="F1280" s="22" t="n"/>
      <c r="G1280" s="26">
        <f>IF(OR(A1280="",B1280="",D1280=""),0,IF(OR(C1280="Received",C1280="Returned",C1280="Adjust"),D1280,IF(C1280="Sold",-D1280,0)))</f>
        <v/>
      </c>
      <c r="H1280" s="16">
        <f>IF(AND(A1280="",B1280="",D1280=""),"",IF(OR(A1280="",B1280="",C1280="",D1280=""),"Fill date, SKU, type and qty",IF(ISNA(MATCH(B1280,ItemSku,0)),"SKU not on Items",IF(AND(D1280&lt;0,C1280&lt;&gt;"Adjust"),"Use a positive qty",""))))</f>
        <v/>
      </c>
    </row>
    <row r="1281">
      <c r="A1281" s="6" t="n"/>
      <c r="B1281" s="22" t="n"/>
      <c r="C1281" s="22" t="n"/>
      <c r="D1281" s="29" t="n"/>
      <c r="E1281" s="22" t="n"/>
      <c r="F1281" s="22" t="n"/>
      <c r="G1281" s="26">
        <f>IF(OR(A1281="",B1281="",D1281=""),0,IF(OR(C1281="Received",C1281="Returned",C1281="Adjust"),D1281,IF(C1281="Sold",-D1281,0)))</f>
        <v/>
      </c>
      <c r="H1281" s="16">
        <f>IF(AND(A1281="",B1281="",D1281=""),"",IF(OR(A1281="",B1281="",C1281="",D1281=""),"Fill date, SKU, type and qty",IF(ISNA(MATCH(B1281,ItemSku,0)),"SKU not on Items",IF(AND(D1281&lt;0,C1281&lt;&gt;"Adjust"),"Use a positive qty",""))))</f>
        <v/>
      </c>
    </row>
    <row r="1282">
      <c r="A1282" s="6" t="n"/>
      <c r="B1282" s="22" t="n"/>
      <c r="C1282" s="22" t="n"/>
      <c r="D1282" s="29" t="n"/>
      <c r="E1282" s="22" t="n"/>
      <c r="F1282" s="22" t="n"/>
      <c r="G1282" s="26">
        <f>IF(OR(A1282="",B1282="",D1282=""),0,IF(OR(C1282="Received",C1282="Returned",C1282="Adjust"),D1282,IF(C1282="Sold",-D1282,0)))</f>
        <v/>
      </c>
      <c r="H1282" s="16">
        <f>IF(AND(A1282="",B1282="",D1282=""),"",IF(OR(A1282="",B1282="",C1282="",D1282=""),"Fill date, SKU, type and qty",IF(ISNA(MATCH(B1282,ItemSku,0)),"SKU not on Items",IF(AND(D1282&lt;0,C1282&lt;&gt;"Adjust"),"Use a positive qty",""))))</f>
        <v/>
      </c>
    </row>
    <row r="1283">
      <c r="A1283" s="6" t="n"/>
      <c r="B1283" s="22" t="n"/>
      <c r="C1283" s="22" t="n"/>
      <c r="D1283" s="29" t="n"/>
      <c r="E1283" s="22" t="n"/>
      <c r="F1283" s="22" t="n"/>
      <c r="G1283" s="26">
        <f>IF(OR(A1283="",B1283="",D1283=""),0,IF(OR(C1283="Received",C1283="Returned",C1283="Adjust"),D1283,IF(C1283="Sold",-D1283,0)))</f>
        <v/>
      </c>
      <c r="H1283" s="16">
        <f>IF(AND(A1283="",B1283="",D1283=""),"",IF(OR(A1283="",B1283="",C1283="",D1283=""),"Fill date, SKU, type and qty",IF(ISNA(MATCH(B1283,ItemSku,0)),"SKU not on Items",IF(AND(D1283&lt;0,C1283&lt;&gt;"Adjust"),"Use a positive qty",""))))</f>
        <v/>
      </c>
    </row>
    <row r="1284">
      <c r="A1284" s="6" t="n"/>
      <c r="B1284" s="22" t="n"/>
      <c r="C1284" s="22" t="n"/>
      <c r="D1284" s="29" t="n"/>
      <c r="E1284" s="22" t="n"/>
      <c r="F1284" s="22" t="n"/>
      <c r="G1284" s="26">
        <f>IF(OR(A1284="",B1284="",D1284=""),0,IF(OR(C1284="Received",C1284="Returned",C1284="Adjust"),D1284,IF(C1284="Sold",-D1284,0)))</f>
        <v/>
      </c>
      <c r="H1284" s="16">
        <f>IF(AND(A1284="",B1284="",D1284=""),"",IF(OR(A1284="",B1284="",C1284="",D1284=""),"Fill date, SKU, type and qty",IF(ISNA(MATCH(B1284,ItemSku,0)),"SKU not on Items",IF(AND(D1284&lt;0,C1284&lt;&gt;"Adjust"),"Use a positive qty",""))))</f>
        <v/>
      </c>
    </row>
    <row r="1285">
      <c r="A1285" s="6" t="n"/>
      <c r="B1285" s="22" t="n"/>
      <c r="C1285" s="22" t="n"/>
      <c r="D1285" s="29" t="n"/>
      <c r="E1285" s="22" t="n"/>
      <c r="F1285" s="22" t="n"/>
      <c r="G1285" s="26">
        <f>IF(OR(A1285="",B1285="",D1285=""),0,IF(OR(C1285="Received",C1285="Returned",C1285="Adjust"),D1285,IF(C1285="Sold",-D1285,0)))</f>
        <v/>
      </c>
      <c r="H1285" s="16">
        <f>IF(AND(A1285="",B1285="",D1285=""),"",IF(OR(A1285="",B1285="",C1285="",D1285=""),"Fill date, SKU, type and qty",IF(ISNA(MATCH(B1285,ItemSku,0)),"SKU not on Items",IF(AND(D1285&lt;0,C1285&lt;&gt;"Adjust"),"Use a positive qty",""))))</f>
        <v/>
      </c>
    </row>
    <row r="1286">
      <c r="A1286" s="6" t="n"/>
      <c r="B1286" s="22" t="n"/>
      <c r="C1286" s="22" t="n"/>
      <c r="D1286" s="29" t="n"/>
      <c r="E1286" s="22" t="n"/>
      <c r="F1286" s="22" t="n"/>
      <c r="G1286" s="26">
        <f>IF(OR(A1286="",B1286="",D1286=""),0,IF(OR(C1286="Received",C1286="Returned",C1286="Adjust"),D1286,IF(C1286="Sold",-D1286,0)))</f>
        <v/>
      </c>
      <c r="H1286" s="16">
        <f>IF(AND(A1286="",B1286="",D1286=""),"",IF(OR(A1286="",B1286="",C1286="",D1286=""),"Fill date, SKU, type and qty",IF(ISNA(MATCH(B1286,ItemSku,0)),"SKU not on Items",IF(AND(D1286&lt;0,C1286&lt;&gt;"Adjust"),"Use a positive qty",""))))</f>
        <v/>
      </c>
    </row>
    <row r="1287">
      <c r="A1287" s="6" t="n"/>
      <c r="B1287" s="22" t="n"/>
      <c r="C1287" s="22" t="n"/>
      <c r="D1287" s="29" t="n"/>
      <c r="E1287" s="22" t="n"/>
      <c r="F1287" s="22" t="n"/>
      <c r="G1287" s="26">
        <f>IF(OR(A1287="",B1287="",D1287=""),0,IF(OR(C1287="Received",C1287="Returned",C1287="Adjust"),D1287,IF(C1287="Sold",-D1287,0)))</f>
        <v/>
      </c>
      <c r="H1287" s="16">
        <f>IF(AND(A1287="",B1287="",D1287=""),"",IF(OR(A1287="",B1287="",C1287="",D1287=""),"Fill date, SKU, type and qty",IF(ISNA(MATCH(B1287,ItemSku,0)),"SKU not on Items",IF(AND(D1287&lt;0,C1287&lt;&gt;"Adjust"),"Use a positive qty",""))))</f>
        <v/>
      </c>
    </row>
    <row r="1288">
      <c r="A1288" s="6" t="n"/>
      <c r="B1288" s="22" t="n"/>
      <c r="C1288" s="22" t="n"/>
      <c r="D1288" s="29" t="n"/>
      <c r="E1288" s="22" t="n"/>
      <c r="F1288" s="22" t="n"/>
      <c r="G1288" s="26">
        <f>IF(OR(A1288="",B1288="",D1288=""),0,IF(OR(C1288="Received",C1288="Returned",C1288="Adjust"),D1288,IF(C1288="Sold",-D1288,0)))</f>
        <v/>
      </c>
      <c r="H1288" s="16">
        <f>IF(AND(A1288="",B1288="",D1288=""),"",IF(OR(A1288="",B1288="",C1288="",D1288=""),"Fill date, SKU, type and qty",IF(ISNA(MATCH(B1288,ItemSku,0)),"SKU not on Items",IF(AND(D1288&lt;0,C1288&lt;&gt;"Adjust"),"Use a positive qty",""))))</f>
        <v/>
      </c>
    </row>
    <row r="1289">
      <c r="A1289" s="6" t="n"/>
      <c r="B1289" s="22" t="n"/>
      <c r="C1289" s="22" t="n"/>
      <c r="D1289" s="29" t="n"/>
      <c r="E1289" s="22" t="n"/>
      <c r="F1289" s="22" t="n"/>
      <c r="G1289" s="26">
        <f>IF(OR(A1289="",B1289="",D1289=""),0,IF(OR(C1289="Received",C1289="Returned",C1289="Adjust"),D1289,IF(C1289="Sold",-D1289,0)))</f>
        <v/>
      </c>
      <c r="H1289" s="16">
        <f>IF(AND(A1289="",B1289="",D1289=""),"",IF(OR(A1289="",B1289="",C1289="",D1289=""),"Fill date, SKU, type and qty",IF(ISNA(MATCH(B1289,ItemSku,0)),"SKU not on Items",IF(AND(D1289&lt;0,C1289&lt;&gt;"Adjust"),"Use a positive qty",""))))</f>
        <v/>
      </c>
    </row>
    <row r="1290">
      <c r="A1290" s="6" t="n"/>
      <c r="B1290" s="22" t="n"/>
      <c r="C1290" s="22" t="n"/>
      <c r="D1290" s="29" t="n"/>
      <c r="E1290" s="22" t="n"/>
      <c r="F1290" s="22" t="n"/>
      <c r="G1290" s="26">
        <f>IF(OR(A1290="",B1290="",D1290=""),0,IF(OR(C1290="Received",C1290="Returned",C1290="Adjust"),D1290,IF(C1290="Sold",-D1290,0)))</f>
        <v/>
      </c>
      <c r="H1290" s="16">
        <f>IF(AND(A1290="",B1290="",D1290=""),"",IF(OR(A1290="",B1290="",C1290="",D1290=""),"Fill date, SKU, type and qty",IF(ISNA(MATCH(B1290,ItemSku,0)),"SKU not on Items",IF(AND(D1290&lt;0,C1290&lt;&gt;"Adjust"),"Use a positive qty",""))))</f>
        <v/>
      </c>
    </row>
    <row r="1291">
      <c r="A1291" s="6" t="n"/>
      <c r="B1291" s="22" t="n"/>
      <c r="C1291" s="22" t="n"/>
      <c r="D1291" s="29" t="n"/>
      <c r="E1291" s="22" t="n"/>
      <c r="F1291" s="22" t="n"/>
      <c r="G1291" s="26">
        <f>IF(OR(A1291="",B1291="",D1291=""),0,IF(OR(C1291="Received",C1291="Returned",C1291="Adjust"),D1291,IF(C1291="Sold",-D1291,0)))</f>
        <v/>
      </c>
      <c r="H1291" s="16">
        <f>IF(AND(A1291="",B1291="",D1291=""),"",IF(OR(A1291="",B1291="",C1291="",D1291=""),"Fill date, SKU, type and qty",IF(ISNA(MATCH(B1291,ItemSku,0)),"SKU not on Items",IF(AND(D1291&lt;0,C1291&lt;&gt;"Adjust"),"Use a positive qty",""))))</f>
        <v/>
      </c>
    </row>
    <row r="1292">
      <c r="A1292" s="6" t="n"/>
      <c r="B1292" s="22" t="n"/>
      <c r="C1292" s="22" t="n"/>
      <c r="D1292" s="29" t="n"/>
      <c r="E1292" s="22" t="n"/>
      <c r="F1292" s="22" t="n"/>
      <c r="G1292" s="26">
        <f>IF(OR(A1292="",B1292="",D1292=""),0,IF(OR(C1292="Received",C1292="Returned",C1292="Adjust"),D1292,IF(C1292="Sold",-D1292,0)))</f>
        <v/>
      </c>
      <c r="H1292" s="16">
        <f>IF(AND(A1292="",B1292="",D1292=""),"",IF(OR(A1292="",B1292="",C1292="",D1292=""),"Fill date, SKU, type and qty",IF(ISNA(MATCH(B1292,ItemSku,0)),"SKU not on Items",IF(AND(D1292&lt;0,C1292&lt;&gt;"Adjust"),"Use a positive qty",""))))</f>
        <v/>
      </c>
    </row>
    <row r="1293">
      <c r="A1293" s="6" t="n"/>
      <c r="B1293" s="22" t="n"/>
      <c r="C1293" s="22" t="n"/>
      <c r="D1293" s="29" t="n"/>
      <c r="E1293" s="22" t="n"/>
      <c r="F1293" s="22" t="n"/>
      <c r="G1293" s="26">
        <f>IF(OR(A1293="",B1293="",D1293=""),0,IF(OR(C1293="Received",C1293="Returned",C1293="Adjust"),D1293,IF(C1293="Sold",-D1293,0)))</f>
        <v/>
      </c>
      <c r="H1293" s="16">
        <f>IF(AND(A1293="",B1293="",D1293=""),"",IF(OR(A1293="",B1293="",C1293="",D1293=""),"Fill date, SKU, type and qty",IF(ISNA(MATCH(B1293,ItemSku,0)),"SKU not on Items",IF(AND(D1293&lt;0,C1293&lt;&gt;"Adjust"),"Use a positive qty",""))))</f>
        <v/>
      </c>
    </row>
    <row r="1294">
      <c r="A1294" s="6" t="n"/>
      <c r="B1294" s="22" t="n"/>
      <c r="C1294" s="22" t="n"/>
      <c r="D1294" s="29" t="n"/>
      <c r="E1294" s="22" t="n"/>
      <c r="F1294" s="22" t="n"/>
      <c r="G1294" s="26">
        <f>IF(OR(A1294="",B1294="",D1294=""),0,IF(OR(C1294="Received",C1294="Returned",C1294="Adjust"),D1294,IF(C1294="Sold",-D1294,0)))</f>
        <v/>
      </c>
      <c r="H1294" s="16">
        <f>IF(AND(A1294="",B1294="",D1294=""),"",IF(OR(A1294="",B1294="",C1294="",D1294=""),"Fill date, SKU, type and qty",IF(ISNA(MATCH(B1294,ItemSku,0)),"SKU not on Items",IF(AND(D1294&lt;0,C1294&lt;&gt;"Adjust"),"Use a positive qty",""))))</f>
        <v/>
      </c>
    </row>
    <row r="1295">
      <c r="A1295" s="6" t="n"/>
      <c r="B1295" s="22" t="n"/>
      <c r="C1295" s="22" t="n"/>
      <c r="D1295" s="29" t="n"/>
      <c r="E1295" s="22" t="n"/>
      <c r="F1295" s="22" t="n"/>
      <c r="G1295" s="26">
        <f>IF(OR(A1295="",B1295="",D1295=""),0,IF(OR(C1295="Received",C1295="Returned",C1295="Adjust"),D1295,IF(C1295="Sold",-D1295,0)))</f>
        <v/>
      </c>
      <c r="H1295" s="16">
        <f>IF(AND(A1295="",B1295="",D1295=""),"",IF(OR(A1295="",B1295="",C1295="",D1295=""),"Fill date, SKU, type and qty",IF(ISNA(MATCH(B1295,ItemSku,0)),"SKU not on Items",IF(AND(D1295&lt;0,C1295&lt;&gt;"Adjust"),"Use a positive qty",""))))</f>
        <v/>
      </c>
    </row>
    <row r="1296">
      <c r="A1296" s="6" t="n"/>
      <c r="B1296" s="22" t="n"/>
      <c r="C1296" s="22" t="n"/>
      <c r="D1296" s="29" t="n"/>
      <c r="E1296" s="22" t="n"/>
      <c r="F1296" s="22" t="n"/>
      <c r="G1296" s="26">
        <f>IF(OR(A1296="",B1296="",D1296=""),0,IF(OR(C1296="Received",C1296="Returned",C1296="Adjust"),D1296,IF(C1296="Sold",-D1296,0)))</f>
        <v/>
      </c>
      <c r="H1296" s="16">
        <f>IF(AND(A1296="",B1296="",D1296=""),"",IF(OR(A1296="",B1296="",C1296="",D1296=""),"Fill date, SKU, type and qty",IF(ISNA(MATCH(B1296,ItemSku,0)),"SKU not on Items",IF(AND(D1296&lt;0,C1296&lt;&gt;"Adjust"),"Use a positive qty",""))))</f>
        <v/>
      </c>
    </row>
    <row r="1297">
      <c r="A1297" s="6" t="n"/>
      <c r="B1297" s="22" t="n"/>
      <c r="C1297" s="22" t="n"/>
      <c r="D1297" s="29" t="n"/>
      <c r="E1297" s="22" t="n"/>
      <c r="F1297" s="22" t="n"/>
      <c r="G1297" s="26">
        <f>IF(OR(A1297="",B1297="",D1297=""),0,IF(OR(C1297="Received",C1297="Returned",C1297="Adjust"),D1297,IF(C1297="Sold",-D1297,0)))</f>
        <v/>
      </c>
      <c r="H1297" s="16">
        <f>IF(AND(A1297="",B1297="",D1297=""),"",IF(OR(A1297="",B1297="",C1297="",D1297=""),"Fill date, SKU, type and qty",IF(ISNA(MATCH(B1297,ItemSku,0)),"SKU not on Items",IF(AND(D1297&lt;0,C1297&lt;&gt;"Adjust"),"Use a positive qty",""))))</f>
        <v/>
      </c>
    </row>
    <row r="1298">
      <c r="A1298" s="6" t="n"/>
      <c r="B1298" s="22" t="n"/>
      <c r="C1298" s="22" t="n"/>
      <c r="D1298" s="29" t="n"/>
      <c r="E1298" s="22" t="n"/>
      <c r="F1298" s="22" t="n"/>
      <c r="G1298" s="26">
        <f>IF(OR(A1298="",B1298="",D1298=""),0,IF(OR(C1298="Received",C1298="Returned",C1298="Adjust"),D1298,IF(C1298="Sold",-D1298,0)))</f>
        <v/>
      </c>
      <c r="H1298" s="16">
        <f>IF(AND(A1298="",B1298="",D1298=""),"",IF(OR(A1298="",B1298="",C1298="",D1298=""),"Fill date, SKU, type and qty",IF(ISNA(MATCH(B1298,ItemSku,0)),"SKU not on Items",IF(AND(D1298&lt;0,C1298&lt;&gt;"Adjust"),"Use a positive qty",""))))</f>
        <v/>
      </c>
    </row>
    <row r="1299">
      <c r="A1299" s="6" t="n"/>
      <c r="B1299" s="22" t="n"/>
      <c r="C1299" s="22" t="n"/>
      <c r="D1299" s="29" t="n"/>
      <c r="E1299" s="22" t="n"/>
      <c r="F1299" s="22" t="n"/>
      <c r="G1299" s="26">
        <f>IF(OR(A1299="",B1299="",D1299=""),0,IF(OR(C1299="Received",C1299="Returned",C1299="Adjust"),D1299,IF(C1299="Sold",-D1299,0)))</f>
        <v/>
      </c>
      <c r="H1299" s="16">
        <f>IF(AND(A1299="",B1299="",D1299=""),"",IF(OR(A1299="",B1299="",C1299="",D1299=""),"Fill date, SKU, type and qty",IF(ISNA(MATCH(B1299,ItemSku,0)),"SKU not on Items",IF(AND(D1299&lt;0,C1299&lt;&gt;"Adjust"),"Use a positive qty",""))))</f>
        <v/>
      </c>
    </row>
    <row r="1300">
      <c r="A1300" s="6" t="n"/>
      <c r="B1300" s="22" t="n"/>
      <c r="C1300" s="22" t="n"/>
      <c r="D1300" s="29" t="n"/>
      <c r="E1300" s="22" t="n"/>
      <c r="F1300" s="22" t="n"/>
      <c r="G1300" s="26">
        <f>IF(OR(A1300="",B1300="",D1300=""),0,IF(OR(C1300="Received",C1300="Returned",C1300="Adjust"),D1300,IF(C1300="Sold",-D1300,0)))</f>
        <v/>
      </c>
      <c r="H1300" s="16">
        <f>IF(AND(A1300="",B1300="",D1300=""),"",IF(OR(A1300="",B1300="",C1300="",D1300=""),"Fill date, SKU, type and qty",IF(ISNA(MATCH(B1300,ItemSku,0)),"SKU not on Items",IF(AND(D1300&lt;0,C1300&lt;&gt;"Adjust"),"Use a positive qty",""))))</f>
        <v/>
      </c>
    </row>
    <row r="1301">
      <c r="A1301" s="6" t="n"/>
      <c r="B1301" s="22" t="n"/>
      <c r="C1301" s="22" t="n"/>
      <c r="D1301" s="29" t="n"/>
      <c r="E1301" s="22" t="n"/>
      <c r="F1301" s="22" t="n"/>
      <c r="G1301" s="26">
        <f>IF(OR(A1301="",B1301="",D1301=""),0,IF(OR(C1301="Received",C1301="Returned",C1301="Adjust"),D1301,IF(C1301="Sold",-D1301,0)))</f>
        <v/>
      </c>
      <c r="H1301" s="16">
        <f>IF(AND(A1301="",B1301="",D1301=""),"",IF(OR(A1301="",B1301="",C1301="",D1301=""),"Fill date, SKU, type and qty",IF(ISNA(MATCH(B1301,ItemSku,0)),"SKU not on Items",IF(AND(D1301&lt;0,C1301&lt;&gt;"Adjust"),"Use a positive qty",""))))</f>
        <v/>
      </c>
    </row>
    <row r="1302">
      <c r="A1302" s="6" t="n"/>
      <c r="B1302" s="22" t="n"/>
      <c r="C1302" s="22" t="n"/>
      <c r="D1302" s="29" t="n"/>
      <c r="E1302" s="22" t="n"/>
      <c r="F1302" s="22" t="n"/>
      <c r="G1302" s="26">
        <f>IF(OR(A1302="",B1302="",D1302=""),0,IF(OR(C1302="Received",C1302="Returned",C1302="Adjust"),D1302,IF(C1302="Sold",-D1302,0)))</f>
        <v/>
      </c>
      <c r="H1302" s="16">
        <f>IF(AND(A1302="",B1302="",D1302=""),"",IF(OR(A1302="",B1302="",C1302="",D1302=""),"Fill date, SKU, type and qty",IF(ISNA(MATCH(B1302,ItemSku,0)),"SKU not on Items",IF(AND(D1302&lt;0,C1302&lt;&gt;"Adjust"),"Use a positive qty",""))))</f>
        <v/>
      </c>
    </row>
    <row r="1303">
      <c r="A1303" s="6" t="n"/>
      <c r="B1303" s="22" t="n"/>
      <c r="C1303" s="22" t="n"/>
      <c r="D1303" s="29" t="n"/>
      <c r="E1303" s="22" t="n"/>
      <c r="F1303" s="22" t="n"/>
      <c r="G1303" s="26">
        <f>IF(OR(A1303="",B1303="",D1303=""),0,IF(OR(C1303="Received",C1303="Returned",C1303="Adjust"),D1303,IF(C1303="Sold",-D1303,0)))</f>
        <v/>
      </c>
      <c r="H1303" s="16">
        <f>IF(AND(A1303="",B1303="",D1303=""),"",IF(OR(A1303="",B1303="",C1303="",D1303=""),"Fill date, SKU, type and qty",IF(ISNA(MATCH(B1303,ItemSku,0)),"SKU not on Items",IF(AND(D1303&lt;0,C1303&lt;&gt;"Adjust"),"Use a positive qty",""))))</f>
        <v/>
      </c>
    </row>
    <row r="1304">
      <c r="A1304" s="6" t="n"/>
      <c r="B1304" s="22" t="n"/>
      <c r="C1304" s="22" t="n"/>
      <c r="D1304" s="29" t="n"/>
      <c r="E1304" s="22" t="n"/>
      <c r="F1304" s="22" t="n"/>
      <c r="G1304" s="26">
        <f>IF(OR(A1304="",B1304="",D1304=""),0,IF(OR(C1304="Received",C1304="Returned",C1304="Adjust"),D1304,IF(C1304="Sold",-D1304,0)))</f>
        <v/>
      </c>
      <c r="H1304" s="16">
        <f>IF(AND(A1304="",B1304="",D1304=""),"",IF(OR(A1304="",B1304="",C1304="",D1304=""),"Fill date, SKU, type and qty",IF(ISNA(MATCH(B1304,ItemSku,0)),"SKU not on Items",IF(AND(D1304&lt;0,C1304&lt;&gt;"Adjust"),"Use a positive qty",""))))</f>
        <v/>
      </c>
    </row>
    <row r="1305">
      <c r="A1305" s="6" t="n"/>
      <c r="B1305" s="22" t="n"/>
      <c r="C1305" s="22" t="n"/>
      <c r="D1305" s="29" t="n"/>
      <c r="E1305" s="22" t="n"/>
      <c r="F1305" s="22" t="n"/>
      <c r="G1305" s="26">
        <f>IF(OR(A1305="",B1305="",D1305=""),0,IF(OR(C1305="Received",C1305="Returned",C1305="Adjust"),D1305,IF(C1305="Sold",-D1305,0)))</f>
        <v/>
      </c>
      <c r="H1305" s="16">
        <f>IF(AND(A1305="",B1305="",D1305=""),"",IF(OR(A1305="",B1305="",C1305="",D1305=""),"Fill date, SKU, type and qty",IF(ISNA(MATCH(B1305,ItemSku,0)),"SKU not on Items",IF(AND(D1305&lt;0,C1305&lt;&gt;"Adjust"),"Use a positive qty",""))))</f>
        <v/>
      </c>
    </row>
    <row r="1306">
      <c r="A1306" s="6" t="n"/>
      <c r="B1306" s="22" t="n"/>
      <c r="C1306" s="22" t="n"/>
      <c r="D1306" s="29" t="n"/>
      <c r="E1306" s="22" t="n"/>
      <c r="F1306" s="22" t="n"/>
      <c r="G1306" s="26">
        <f>IF(OR(A1306="",B1306="",D1306=""),0,IF(OR(C1306="Received",C1306="Returned",C1306="Adjust"),D1306,IF(C1306="Sold",-D1306,0)))</f>
        <v/>
      </c>
      <c r="H1306" s="16">
        <f>IF(AND(A1306="",B1306="",D1306=""),"",IF(OR(A1306="",B1306="",C1306="",D1306=""),"Fill date, SKU, type and qty",IF(ISNA(MATCH(B1306,ItemSku,0)),"SKU not on Items",IF(AND(D1306&lt;0,C1306&lt;&gt;"Adjust"),"Use a positive qty",""))))</f>
        <v/>
      </c>
    </row>
    <row r="1307">
      <c r="A1307" s="6" t="n"/>
      <c r="B1307" s="22" t="n"/>
      <c r="C1307" s="22" t="n"/>
      <c r="D1307" s="29" t="n"/>
      <c r="E1307" s="22" t="n"/>
      <c r="F1307" s="22" t="n"/>
      <c r="G1307" s="26">
        <f>IF(OR(A1307="",B1307="",D1307=""),0,IF(OR(C1307="Received",C1307="Returned",C1307="Adjust"),D1307,IF(C1307="Sold",-D1307,0)))</f>
        <v/>
      </c>
      <c r="H1307" s="16">
        <f>IF(AND(A1307="",B1307="",D1307=""),"",IF(OR(A1307="",B1307="",C1307="",D1307=""),"Fill date, SKU, type and qty",IF(ISNA(MATCH(B1307,ItemSku,0)),"SKU not on Items",IF(AND(D1307&lt;0,C1307&lt;&gt;"Adjust"),"Use a positive qty",""))))</f>
        <v/>
      </c>
    </row>
    <row r="1308">
      <c r="A1308" s="6" t="n"/>
      <c r="B1308" s="22" t="n"/>
      <c r="C1308" s="22" t="n"/>
      <c r="D1308" s="29" t="n"/>
      <c r="E1308" s="22" t="n"/>
      <c r="F1308" s="22" t="n"/>
      <c r="G1308" s="26">
        <f>IF(OR(A1308="",B1308="",D1308=""),0,IF(OR(C1308="Received",C1308="Returned",C1308="Adjust"),D1308,IF(C1308="Sold",-D1308,0)))</f>
        <v/>
      </c>
      <c r="H1308" s="16">
        <f>IF(AND(A1308="",B1308="",D1308=""),"",IF(OR(A1308="",B1308="",C1308="",D1308=""),"Fill date, SKU, type and qty",IF(ISNA(MATCH(B1308,ItemSku,0)),"SKU not on Items",IF(AND(D1308&lt;0,C1308&lt;&gt;"Adjust"),"Use a positive qty",""))))</f>
        <v/>
      </c>
    </row>
    <row r="1309">
      <c r="A1309" s="6" t="n"/>
      <c r="B1309" s="22" t="n"/>
      <c r="C1309" s="22" t="n"/>
      <c r="D1309" s="29" t="n"/>
      <c r="E1309" s="22" t="n"/>
      <c r="F1309" s="22" t="n"/>
      <c r="G1309" s="26">
        <f>IF(OR(A1309="",B1309="",D1309=""),0,IF(OR(C1309="Received",C1309="Returned",C1309="Adjust"),D1309,IF(C1309="Sold",-D1309,0)))</f>
        <v/>
      </c>
      <c r="H1309" s="16">
        <f>IF(AND(A1309="",B1309="",D1309=""),"",IF(OR(A1309="",B1309="",C1309="",D1309=""),"Fill date, SKU, type and qty",IF(ISNA(MATCH(B1309,ItemSku,0)),"SKU not on Items",IF(AND(D1309&lt;0,C1309&lt;&gt;"Adjust"),"Use a positive qty",""))))</f>
        <v/>
      </c>
    </row>
    <row r="1310">
      <c r="A1310" s="6" t="n"/>
      <c r="B1310" s="22" t="n"/>
      <c r="C1310" s="22" t="n"/>
      <c r="D1310" s="29" t="n"/>
      <c r="E1310" s="22" t="n"/>
      <c r="F1310" s="22" t="n"/>
      <c r="G1310" s="26">
        <f>IF(OR(A1310="",B1310="",D1310=""),0,IF(OR(C1310="Received",C1310="Returned",C1310="Adjust"),D1310,IF(C1310="Sold",-D1310,0)))</f>
        <v/>
      </c>
      <c r="H1310" s="16">
        <f>IF(AND(A1310="",B1310="",D1310=""),"",IF(OR(A1310="",B1310="",C1310="",D1310=""),"Fill date, SKU, type and qty",IF(ISNA(MATCH(B1310,ItemSku,0)),"SKU not on Items",IF(AND(D1310&lt;0,C1310&lt;&gt;"Adjust"),"Use a positive qty",""))))</f>
        <v/>
      </c>
    </row>
    <row r="1311">
      <c r="A1311" s="6" t="n"/>
      <c r="B1311" s="22" t="n"/>
      <c r="C1311" s="22" t="n"/>
      <c r="D1311" s="29" t="n"/>
      <c r="E1311" s="22" t="n"/>
      <c r="F1311" s="22" t="n"/>
      <c r="G1311" s="26">
        <f>IF(OR(A1311="",B1311="",D1311=""),0,IF(OR(C1311="Received",C1311="Returned",C1311="Adjust"),D1311,IF(C1311="Sold",-D1311,0)))</f>
        <v/>
      </c>
      <c r="H1311" s="16">
        <f>IF(AND(A1311="",B1311="",D1311=""),"",IF(OR(A1311="",B1311="",C1311="",D1311=""),"Fill date, SKU, type and qty",IF(ISNA(MATCH(B1311,ItemSku,0)),"SKU not on Items",IF(AND(D1311&lt;0,C1311&lt;&gt;"Adjust"),"Use a positive qty",""))))</f>
        <v/>
      </c>
    </row>
    <row r="1312">
      <c r="A1312" s="6" t="n"/>
      <c r="B1312" s="22" t="n"/>
      <c r="C1312" s="22" t="n"/>
      <c r="D1312" s="29" t="n"/>
      <c r="E1312" s="22" t="n"/>
      <c r="F1312" s="22" t="n"/>
      <c r="G1312" s="26">
        <f>IF(OR(A1312="",B1312="",D1312=""),0,IF(OR(C1312="Received",C1312="Returned",C1312="Adjust"),D1312,IF(C1312="Sold",-D1312,0)))</f>
        <v/>
      </c>
      <c r="H1312" s="16">
        <f>IF(AND(A1312="",B1312="",D1312=""),"",IF(OR(A1312="",B1312="",C1312="",D1312=""),"Fill date, SKU, type and qty",IF(ISNA(MATCH(B1312,ItemSku,0)),"SKU not on Items",IF(AND(D1312&lt;0,C1312&lt;&gt;"Adjust"),"Use a positive qty",""))))</f>
        <v/>
      </c>
    </row>
    <row r="1313">
      <c r="A1313" s="6" t="n"/>
      <c r="B1313" s="22" t="n"/>
      <c r="C1313" s="22" t="n"/>
      <c r="D1313" s="29" t="n"/>
      <c r="E1313" s="22" t="n"/>
      <c r="F1313" s="22" t="n"/>
      <c r="G1313" s="26">
        <f>IF(OR(A1313="",B1313="",D1313=""),0,IF(OR(C1313="Received",C1313="Returned",C1313="Adjust"),D1313,IF(C1313="Sold",-D1313,0)))</f>
        <v/>
      </c>
      <c r="H1313" s="16">
        <f>IF(AND(A1313="",B1313="",D1313=""),"",IF(OR(A1313="",B1313="",C1313="",D1313=""),"Fill date, SKU, type and qty",IF(ISNA(MATCH(B1313,ItemSku,0)),"SKU not on Items",IF(AND(D1313&lt;0,C1313&lt;&gt;"Adjust"),"Use a positive qty",""))))</f>
        <v/>
      </c>
    </row>
    <row r="1314">
      <c r="A1314" s="6" t="n"/>
      <c r="B1314" s="22" t="n"/>
      <c r="C1314" s="22" t="n"/>
      <c r="D1314" s="29" t="n"/>
      <c r="E1314" s="22" t="n"/>
      <c r="F1314" s="22" t="n"/>
      <c r="G1314" s="26">
        <f>IF(OR(A1314="",B1314="",D1314=""),0,IF(OR(C1314="Received",C1314="Returned",C1314="Adjust"),D1314,IF(C1314="Sold",-D1314,0)))</f>
        <v/>
      </c>
      <c r="H1314" s="16">
        <f>IF(AND(A1314="",B1314="",D1314=""),"",IF(OR(A1314="",B1314="",C1314="",D1314=""),"Fill date, SKU, type and qty",IF(ISNA(MATCH(B1314,ItemSku,0)),"SKU not on Items",IF(AND(D1314&lt;0,C1314&lt;&gt;"Adjust"),"Use a positive qty",""))))</f>
        <v/>
      </c>
    </row>
    <row r="1315">
      <c r="A1315" s="6" t="n"/>
      <c r="B1315" s="22" t="n"/>
      <c r="C1315" s="22" t="n"/>
      <c r="D1315" s="29" t="n"/>
      <c r="E1315" s="22" t="n"/>
      <c r="F1315" s="22" t="n"/>
      <c r="G1315" s="26">
        <f>IF(OR(A1315="",B1315="",D1315=""),0,IF(OR(C1315="Received",C1315="Returned",C1315="Adjust"),D1315,IF(C1315="Sold",-D1315,0)))</f>
        <v/>
      </c>
      <c r="H1315" s="16">
        <f>IF(AND(A1315="",B1315="",D1315=""),"",IF(OR(A1315="",B1315="",C1315="",D1315=""),"Fill date, SKU, type and qty",IF(ISNA(MATCH(B1315,ItemSku,0)),"SKU not on Items",IF(AND(D1315&lt;0,C1315&lt;&gt;"Adjust"),"Use a positive qty",""))))</f>
        <v/>
      </c>
    </row>
    <row r="1316">
      <c r="A1316" s="6" t="n"/>
      <c r="B1316" s="22" t="n"/>
      <c r="C1316" s="22" t="n"/>
      <c r="D1316" s="29" t="n"/>
      <c r="E1316" s="22" t="n"/>
      <c r="F1316" s="22" t="n"/>
      <c r="G1316" s="26">
        <f>IF(OR(A1316="",B1316="",D1316=""),0,IF(OR(C1316="Received",C1316="Returned",C1316="Adjust"),D1316,IF(C1316="Sold",-D1316,0)))</f>
        <v/>
      </c>
      <c r="H1316" s="16">
        <f>IF(AND(A1316="",B1316="",D1316=""),"",IF(OR(A1316="",B1316="",C1316="",D1316=""),"Fill date, SKU, type and qty",IF(ISNA(MATCH(B1316,ItemSku,0)),"SKU not on Items",IF(AND(D1316&lt;0,C1316&lt;&gt;"Adjust"),"Use a positive qty",""))))</f>
        <v/>
      </c>
    </row>
    <row r="1317">
      <c r="A1317" s="6" t="n"/>
      <c r="B1317" s="22" t="n"/>
      <c r="C1317" s="22" t="n"/>
      <c r="D1317" s="29" t="n"/>
      <c r="E1317" s="22" t="n"/>
      <c r="F1317" s="22" t="n"/>
      <c r="G1317" s="26">
        <f>IF(OR(A1317="",B1317="",D1317=""),0,IF(OR(C1317="Received",C1317="Returned",C1317="Adjust"),D1317,IF(C1317="Sold",-D1317,0)))</f>
        <v/>
      </c>
      <c r="H1317" s="16">
        <f>IF(AND(A1317="",B1317="",D1317=""),"",IF(OR(A1317="",B1317="",C1317="",D1317=""),"Fill date, SKU, type and qty",IF(ISNA(MATCH(B1317,ItemSku,0)),"SKU not on Items",IF(AND(D1317&lt;0,C1317&lt;&gt;"Adjust"),"Use a positive qty",""))))</f>
        <v/>
      </c>
    </row>
    <row r="1318">
      <c r="A1318" s="6" t="n"/>
      <c r="B1318" s="22" t="n"/>
      <c r="C1318" s="22" t="n"/>
      <c r="D1318" s="29" t="n"/>
      <c r="E1318" s="22" t="n"/>
      <c r="F1318" s="22" t="n"/>
      <c r="G1318" s="26">
        <f>IF(OR(A1318="",B1318="",D1318=""),0,IF(OR(C1318="Received",C1318="Returned",C1318="Adjust"),D1318,IF(C1318="Sold",-D1318,0)))</f>
        <v/>
      </c>
      <c r="H1318" s="16">
        <f>IF(AND(A1318="",B1318="",D1318=""),"",IF(OR(A1318="",B1318="",C1318="",D1318=""),"Fill date, SKU, type and qty",IF(ISNA(MATCH(B1318,ItemSku,0)),"SKU not on Items",IF(AND(D1318&lt;0,C1318&lt;&gt;"Adjust"),"Use a positive qty",""))))</f>
        <v/>
      </c>
    </row>
    <row r="1319">
      <c r="A1319" s="6" t="n"/>
      <c r="B1319" s="22" t="n"/>
      <c r="C1319" s="22" t="n"/>
      <c r="D1319" s="29" t="n"/>
      <c r="E1319" s="22" t="n"/>
      <c r="F1319" s="22" t="n"/>
      <c r="G1319" s="26">
        <f>IF(OR(A1319="",B1319="",D1319=""),0,IF(OR(C1319="Received",C1319="Returned",C1319="Adjust"),D1319,IF(C1319="Sold",-D1319,0)))</f>
        <v/>
      </c>
      <c r="H1319" s="16">
        <f>IF(AND(A1319="",B1319="",D1319=""),"",IF(OR(A1319="",B1319="",C1319="",D1319=""),"Fill date, SKU, type and qty",IF(ISNA(MATCH(B1319,ItemSku,0)),"SKU not on Items",IF(AND(D1319&lt;0,C1319&lt;&gt;"Adjust"),"Use a positive qty",""))))</f>
        <v/>
      </c>
    </row>
    <row r="1320">
      <c r="A1320" s="6" t="n"/>
      <c r="B1320" s="22" t="n"/>
      <c r="C1320" s="22" t="n"/>
      <c r="D1320" s="29" t="n"/>
      <c r="E1320" s="22" t="n"/>
      <c r="F1320" s="22" t="n"/>
      <c r="G1320" s="26">
        <f>IF(OR(A1320="",B1320="",D1320=""),0,IF(OR(C1320="Received",C1320="Returned",C1320="Adjust"),D1320,IF(C1320="Sold",-D1320,0)))</f>
        <v/>
      </c>
      <c r="H1320" s="16">
        <f>IF(AND(A1320="",B1320="",D1320=""),"",IF(OR(A1320="",B1320="",C1320="",D1320=""),"Fill date, SKU, type and qty",IF(ISNA(MATCH(B1320,ItemSku,0)),"SKU not on Items",IF(AND(D1320&lt;0,C1320&lt;&gt;"Adjust"),"Use a positive qty",""))))</f>
        <v/>
      </c>
    </row>
    <row r="1321">
      <c r="A1321" s="6" t="n"/>
      <c r="B1321" s="22" t="n"/>
      <c r="C1321" s="22" t="n"/>
      <c r="D1321" s="29" t="n"/>
      <c r="E1321" s="22" t="n"/>
      <c r="F1321" s="22" t="n"/>
      <c r="G1321" s="26">
        <f>IF(OR(A1321="",B1321="",D1321=""),0,IF(OR(C1321="Received",C1321="Returned",C1321="Adjust"),D1321,IF(C1321="Sold",-D1321,0)))</f>
        <v/>
      </c>
      <c r="H1321" s="16">
        <f>IF(AND(A1321="",B1321="",D1321=""),"",IF(OR(A1321="",B1321="",C1321="",D1321=""),"Fill date, SKU, type and qty",IF(ISNA(MATCH(B1321,ItemSku,0)),"SKU not on Items",IF(AND(D1321&lt;0,C1321&lt;&gt;"Adjust"),"Use a positive qty",""))))</f>
        <v/>
      </c>
    </row>
    <row r="1322">
      <c r="A1322" s="6" t="n"/>
      <c r="B1322" s="22" t="n"/>
      <c r="C1322" s="22" t="n"/>
      <c r="D1322" s="29" t="n"/>
      <c r="E1322" s="22" t="n"/>
      <c r="F1322" s="22" t="n"/>
      <c r="G1322" s="26">
        <f>IF(OR(A1322="",B1322="",D1322=""),0,IF(OR(C1322="Received",C1322="Returned",C1322="Adjust"),D1322,IF(C1322="Sold",-D1322,0)))</f>
        <v/>
      </c>
      <c r="H1322" s="16">
        <f>IF(AND(A1322="",B1322="",D1322=""),"",IF(OR(A1322="",B1322="",C1322="",D1322=""),"Fill date, SKU, type and qty",IF(ISNA(MATCH(B1322,ItemSku,0)),"SKU not on Items",IF(AND(D1322&lt;0,C1322&lt;&gt;"Adjust"),"Use a positive qty",""))))</f>
        <v/>
      </c>
    </row>
    <row r="1323">
      <c r="A1323" s="6" t="n"/>
      <c r="B1323" s="22" t="n"/>
      <c r="C1323" s="22" t="n"/>
      <c r="D1323" s="29" t="n"/>
      <c r="E1323" s="22" t="n"/>
      <c r="F1323" s="22" t="n"/>
      <c r="G1323" s="26">
        <f>IF(OR(A1323="",B1323="",D1323=""),0,IF(OR(C1323="Received",C1323="Returned",C1323="Adjust"),D1323,IF(C1323="Sold",-D1323,0)))</f>
        <v/>
      </c>
      <c r="H1323" s="16">
        <f>IF(AND(A1323="",B1323="",D1323=""),"",IF(OR(A1323="",B1323="",C1323="",D1323=""),"Fill date, SKU, type and qty",IF(ISNA(MATCH(B1323,ItemSku,0)),"SKU not on Items",IF(AND(D1323&lt;0,C1323&lt;&gt;"Adjust"),"Use a positive qty",""))))</f>
        <v/>
      </c>
    </row>
    <row r="1324">
      <c r="A1324" s="6" t="n"/>
      <c r="B1324" s="22" t="n"/>
      <c r="C1324" s="22" t="n"/>
      <c r="D1324" s="29" t="n"/>
      <c r="E1324" s="22" t="n"/>
      <c r="F1324" s="22" t="n"/>
      <c r="G1324" s="26">
        <f>IF(OR(A1324="",B1324="",D1324=""),0,IF(OR(C1324="Received",C1324="Returned",C1324="Adjust"),D1324,IF(C1324="Sold",-D1324,0)))</f>
        <v/>
      </c>
      <c r="H1324" s="16">
        <f>IF(AND(A1324="",B1324="",D1324=""),"",IF(OR(A1324="",B1324="",C1324="",D1324=""),"Fill date, SKU, type and qty",IF(ISNA(MATCH(B1324,ItemSku,0)),"SKU not on Items",IF(AND(D1324&lt;0,C1324&lt;&gt;"Adjust"),"Use a positive qty",""))))</f>
        <v/>
      </c>
    </row>
    <row r="1325">
      <c r="A1325" s="6" t="n"/>
      <c r="B1325" s="22" t="n"/>
      <c r="C1325" s="22" t="n"/>
      <c r="D1325" s="29" t="n"/>
      <c r="E1325" s="22" t="n"/>
      <c r="F1325" s="22" t="n"/>
      <c r="G1325" s="26">
        <f>IF(OR(A1325="",B1325="",D1325=""),0,IF(OR(C1325="Received",C1325="Returned",C1325="Adjust"),D1325,IF(C1325="Sold",-D1325,0)))</f>
        <v/>
      </c>
      <c r="H1325" s="16">
        <f>IF(AND(A1325="",B1325="",D1325=""),"",IF(OR(A1325="",B1325="",C1325="",D1325=""),"Fill date, SKU, type and qty",IF(ISNA(MATCH(B1325,ItemSku,0)),"SKU not on Items",IF(AND(D1325&lt;0,C1325&lt;&gt;"Adjust"),"Use a positive qty",""))))</f>
        <v/>
      </c>
    </row>
    <row r="1326">
      <c r="A1326" s="6" t="n"/>
      <c r="B1326" s="22" t="n"/>
      <c r="C1326" s="22" t="n"/>
      <c r="D1326" s="29" t="n"/>
      <c r="E1326" s="22" t="n"/>
      <c r="F1326" s="22" t="n"/>
      <c r="G1326" s="26">
        <f>IF(OR(A1326="",B1326="",D1326=""),0,IF(OR(C1326="Received",C1326="Returned",C1326="Adjust"),D1326,IF(C1326="Sold",-D1326,0)))</f>
        <v/>
      </c>
      <c r="H1326" s="16">
        <f>IF(AND(A1326="",B1326="",D1326=""),"",IF(OR(A1326="",B1326="",C1326="",D1326=""),"Fill date, SKU, type and qty",IF(ISNA(MATCH(B1326,ItemSku,0)),"SKU not on Items",IF(AND(D1326&lt;0,C1326&lt;&gt;"Adjust"),"Use a positive qty",""))))</f>
        <v/>
      </c>
    </row>
    <row r="1327">
      <c r="A1327" s="6" t="n"/>
      <c r="B1327" s="22" t="n"/>
      <c r="C1327" s="22" t="n"/>
      <c r="D1327" s="29" t="n"/>
      <c r="E1327" s="22" t="n"/>
      <c r="F1327" s="22" t="n"/>
      <c r="G1327" s="26">
        <f>IF(OR(A1327="",B1327="",D1327=""),0,IF(OR(C1327="Received",C1327="Returned",C1327="Adjust"),D1327,IF(C1327="Sold",-D1327,0)))</f>
        <v/>
      </c>
      <c r="H1327" s="16">
        <f>IF(AND(A1327="",B1327="",D1327=""),"",IF(OR(A1327="",B1327="",C1327="",D1327=""),"Fill date, SKU, type and qty",IF(ISNA(MATCH(B1327,ItemSku,0)),"SKU not on Items",IF(AND(D1327&lt;0,C1327&lt;&gt;"Adjust"),"Use a positive qty",""))))</f>
        <v/>
      </c>
    </row>
    <row r="1328">
      <c r="A1328" s="6" t="n"/>
      <c r="B1328" s="22" t="n"/>
      <c r="C1328" s="22" t="n"/>
      <c r="D1328" s="29" t="n"/>
      <c r="E1328" s="22" t="n"/>
      <c r="F1328" s="22" t="n"/>
      <c r="G1328" s="26">
        <f>IF(OR(A1328="",B1328="",D1328=""),0,IF(OR(C1328="Received",C1328="Returned",C1328="Adjust"),D1328,IF(C1328="Sold",-D1328,0)))</f>
        <v/>
      </c>
      <c r="H1328" s="16">
        <f>IF(AND(A1328="",B1328="",D1328=""),"",IF(OR(A1328="",B1328="",C1328="",D1328=""),"Fill date, SKU, type and qty",IF(ISNA(MATCH(B1328,ItemSku,0)),"SKU not on Items",IF(AND(D1328&lt;0,C1328&lt;&gt;"Adjust"),"Use a positive qty",""))))</f>
        <v/>
      </c>
    </row>
    <row r="1329">
      <c r="A1329" s="6" t="n"/>
      <c r="B1329" s="22" t="n"/>
      <c r="C1329" s="22" t="n"/>
      <c r="D1329" s="29" t="n"/>
      <c r="E1329" s="22" t="n"/>
      <c r="F1329" s="22" t="n"/>
      <c r="G1329" s="26">
        <f>IF(OR(A1329="",B1329="",D1329=""),0,IF(OR(C1329="Received",C1329="Returned",C1329="Adjust"),D1329,IF(C1329="Sold",-D1329,0)))</f>
        <v/>
      </c>
      <c r="H1329" s="16">
        <f>IF(AND(A1329="",B1329="",D1329=""),"",IF(OR(A1329="",B1329="",C1329="",D1329=""),"Fill date, SKU, type and qty",IF(ISNA(MATCH(B1329,ItemSku,0)),"SKU not on Items",IF(AND(D1329&lt;0,C1329&lt;&gt;"Adjust"),"Use a positive qty",""))))</f>
        <v/>
      </c>
    </row>
    <row r="1330">
      <c r="A1330" s="6" t="n"/>
      <c r="B1330" s="22" t="n"/>
      <c r="C1330" s="22" t="n"/>
      <c r="D1330" s="29" t="n"/>
      <c r="E1330" s="22" t="n"/>
      <c r="F1330" s="22" t="n"/>
      <c r="G1330" s="26">
        <f>IF(OR(A1330="",B1330="",D1330=""),0,IF(OR(C1330="Received",C1330="Returned",C1330="Adjust"),D1330,IF(C1330="Sold",-D1330,0)))</f>
        <v/>
      </c>
      <c r="H1330" s="16">
        <f>IF(AND(A1330="",B1330="",D1330=""),"",IF(OR(A1330="",B1330="",C1330="",D1330=""),"Fill date, SKU, type and qty",IF(ISNA(MATCH(B1330,ItemSku,0)),"SKU not on Items",IF(AND(D1330&lt;0,C1330&lt;&gt;"Adjust"),"Use a positive qty",""))))</f>
        <v/>
      </c>
    </row>
    <row r="1331">
      <c r="A1331" s="6" t="n"/>
      <c r="B1331" s="22" t="n"/>
      <c r="C1331" s="22" t="n"/>
      <c r="D1331" s="29" t="n"/>
      <c r="E1331" s="22" t="n"/>
      <c r="F1331" s="22" t="n"/>
      <c r="G1331" s="26">
        <f>IF(OR(A1331="",B1331="",D1331=""),0,IF(OR(C1331="Received",C1331="Returned",C1331="Adjust"),D1331,IF(C1331="Sold",-D1331,0)))</f>
        <v/>
      </c>
      <c r="H1331" s="16">
        <f>IF(AND(A1331="",B1331="",D1331=""),"",IF(OR(A1331="",B1331="",C1331="",D1331=""),"Fill date, SKU, type and qty",IF(ISNA(MATCH(B1331,ItemSku,0)),"SKU not on Items",IF(AND(D1331&lt;0,C1331&lt;&gt;"Adjust"),"Use a positive qty",""))))</f>
        <v/>
      </c>
    </row>
    <row r="1332">
      <c r="A1332" s="6" t="n"/>
      <c r="B1332" s="22" t="n"/>
      <c r="C1332" s="22" t="n"/>
      <c r="D1332" s="29" t="n"/>
      <c r="E1332" s="22" t="n"/>
      <c r="F1332" s="22" t="n"/>
      <c r="G1332" s="26">
        <f>IF(OR(A1332="",B1332="",D1332=""),0,IF(OR(C1332="Received",C1332="Returned",C1332="Adjust"),D1332,IF(C1332="Sold",-D1332,0)))</f>
        <v/>
      </c>
      <c r="H1332" s="16">
        <f>IF(AND(A1332="",B1332="",D1332=""),"",IF(OR(A1332="",B1332="",C1332="",D1332=""),"Fill date, SKU, type and qty",IF(ISNA(MATCH(B1332,ItemSku,0)),"SKU not on Items",IF(AND(D1332&lt;0,C1332&lt;&gt;"Adjust"),"Use a positive qty",""))))</f>
        <v/>
      </c>
    </row>
    <row r="1333">
      <c r="A1333" s="6" t="n"/>
      <c r="B1333" s="22" t="n"/>
      <c r="C1333" s="22" t="n"/>
      <c r="D1333" s="29" t="n"/>
      <c r="E1333" s="22" t="n"/>
      <c r="F1333" s="22" t="n"/>
      <c r="G1333" s="26">
        <f>IF(OR(A1333="",B1333="",D1333=""),0,IF(OR(C1333="Received",C1333="Returned",C1333="Adjust"),D1333,IF(C1333="Sold",-D1333,0)))</f>
        <v/>
      </c>
      <c r="H1333" s="16">
        <f>IF(AND(A1333="",B1333="",D1333=""),"",IF(OR(A1333="",B1333="",C1333="",D1333=""),"Fill date, SKU, type and qty",IF(ISNA(MATCH(B1333,ItemSku,0)),"SKU not on Items",IF(AND(D1333&lt;0,C1333&lt;&gt;"Adjust"),"Use a positive qty",""))))</f>
        <v/>
      </c>
    </row>
    <row r="1334">
      <c r="A1334" s="6" t="n"/>
      <c r="B1334" s="22" t="n"/>
      <c r="C1334" s="22" t="n"/>
      <c r="D1334" s="29" t="n"/>
      <c r="E1334" s="22" t="n"/>
      <c r="F1334" s="22" t="n"/>
      <c r="G1334" s="26">
        <f>IF(OR(A1334="",B1334="",D1334=""),0,IF(OR(C1334="Received",C1334="Returned",C1334="Adjust"),D1334,IF(C1334="Sold",-D1334,0)))</f>
        <v/>
      </c>
      <c r="H1334" s="16">
        <f>IF(AND(A1334="",B1334="",D1334=""),"",IF(OR(A1334="",B1334="",C1334="",D1334=""),"Fill date, SKU, type and qty",IF(ISNA(MATCH(B1334,ItemSku,0)),"SKU not on Items",IF(AND(D1334&lt;0,C1334&lt;&gt;"Adjust"),"Use a positive qty",""))))</f>
        <v/>
      </c>
    </row>
    <row r="1335">
      <c r="A1335" s="6" t="n"/>
      <c r="B1335" s="22" t="n"/>
      <c r="C1335" s="22" t="n"/>
      <c r="D1335" s="29" t="n"/>
      <c r="E1335" s="22" t="n"/>
      <c r="F1335" s="22" t="n"/>
      <c r="G1335" s="26">
        <f>IF(OR(A1335="",B1335="",D1335=""),0,IF(OR(C1335="Received",C1335="Returned",C1335="Adjust"),D1335,IF(C1335="Sold",-D1335,0)))</f>
        <v/>
      </c>
      <c r="H1335" s="16">
        <f>IF(AND(A1335="",B1335="",D1335=""),"",IF(OR(A1335="",B1335="",C1335="",D1335=""),"Fill date, SKU, type and qty",IF(ISNA(MATCH(B1335,ItemSku,0)),"SKU not on Items",IF(AND(D1335&lt;0,C1335&lt;&gt;"Adjust"),"Use a positive qty",""))))</f>
        <v/>
      </c>
    </row>
    <row r="1336">
      <c r="A1336" s="6" t="n"/>
      <c r="B1336" s="22" t="n"/>
      <c r="C1336" s="22" t="n"/>
      <c r="D1336" s="29" t="n"/>
      <c r="E1336" s="22" t="n"/>
      <c r="F1336" s="22" t="n"/>
      <c r="G1336" s="26">
        <f>IF(OR(A1336="",B1336="",D1336=""),0,IF(OR(C1336="Received",C1336="Returned",C1336="Adjust"),D1336,IF(C1336="Sold",-D1336,0)))</f>
        <v/>
      </c>
      <c r="H1336" s="16">
        <f>IF(AND(A1336="",B1336="",D1336=""),"",IF(OR(A1336="",B1336="",C1336="",D1336=""),"Fill date, SKU, type and qty",IF(ISNA(MATCH(B1336,ItemSku,0)),"SKU not on Items",IF(AND(D1336&lt;0,C1336&lt;&gt;"Adjust"),"Use a positive qty",""))))</f>
        <v/>
      </c>
    </row>
    <row r="1337">
      <c r="A1337" s="6" t="n"/>
      <c r="B1337" s="22" t="n"/>
      <c r="C1337" s="22" t="n"/>
      <c r="D1337" s="29" t="n"/>
      <c r="E1337" s="22" t="n"/>
      <c r="F1337" s="22" t="n"/>
      <c r="G1337" s="26">
        <f>IF(OR(A1337="",B1337="",D1337=""),0,IF(OR(C1337="Received",C1337="Returned",C1337="Adjust"),D1337,IF(C1337="Sold",-D1337,0)))</f>
        <v/>
      </c>
      <c r="H1337" s="16">
        <f>IF(AND(A1337="",B1337="",D1337=""),"",IF(OR(A1337="",B1337="",C1337="",D1337=""),"Fill date, SKU, type and qty",IF(ISNA(MATCH(B1337,ItemSku,0)),"SKU not on Items",IF(AND(D1337&lt;0,C1337&lt;&gt;"Adjust"),"Use a positive qty",""))))</f>
        <v/>
      </c>
    </row>
    <row r="1338">
      <c r="A1338" s="6" t="n"/>
      <c r="B1338" s="22" t="n"/>
      <c r="C1338" s="22" t="n"/>
      <c r="D1338" s="29" t="n"/>
      <c r="E1338" s="22" t="n"/>
      <c r="F1338" s="22" t="n"/>
      <c r="G1338" s="26">
        <f>IF(OR(A1338="",B1338="",D1338=""),0,IF(OR(C1338="Received",C1338="Returned",C1338="Adjust"),D1338,IF(C1338="Sold",-D1338,0)))</f>
        <v/>
      </c>
      <c r="H1338" s="16">
        <f>IF(AND(A1338="",B1338="",D1338=""),"",IF(OR(A1338="",B1338="",C1338="",D1338=""),"Fill date, SKU, type and qty",IF(ISNA(MATCH(B1338,ItemSku,0)),"SKU not on Items",IF(AND(D1338&lt;0,C1338&lt;&gt;"Adjust"),"Use a positive qty",""))))</f>
        <v/>
      </c>
    </row>
    <row r="1339">
      <c r="A1339" s="6" t="n"/>
      <c r="B1339" s="22" t="n"/>
      <c r="C1339" s="22" t="n"/>
      <c r="D1339" s="29" t="n"/>
      <c r="E1339" s="22" t="n"/>
      <c r="F1339" s="22" t="n"/>
      <c r="G1339" s="26">
        <f>IF(OR(A1339="",B1339="",D1339=""),0,IF(OR(C1339="Received",C1339="Returned",C1339="Adjust"),D1339,IF(C1339="Sold",-D1339,0)))</f>
        <v/>
      </c>
      <c r="H1339" s="16">
        <f>IF(AND(A1339="",B1339="",D1339=""),"",IF(OR(A1339="",B1339="",C1339="",D1339=""),"Fill date, SKU, type and qty",IF(ISNA(MATCH(B1339,ItemSku,0)),"SKU not on Items",IF(AND(D1339&lt;0,C1339&lt;&gt;"Adjust"),"Use a positive qty",""))))</f>
        <v/>
      </c>
    </row>
    <row r="1340">
      <c r="A1340" s="6" t="n"/>
      <c r="B1340" s="22" t="n"/>
      <c r="C1340" s="22" t="n"/>
      <c r="D1340" s="29" t="n"/>
      <c r="E1340" s="22" t="n"/>
      <c r="F1340" s="22" t="n"/>
      <c r="G1340" s="26">
        <f>IF(OR(A1340="",B1340="",D1340=""),0,IF(OR(C1340="Received",C1340="Returned",C1340="Adjust"),D1340,IF(C1340="Sold",-D1340,0)))</f>
        <v/>
      </c>
      <c r="H1340" s="16">
        <f>IF(AND(A1340="",B1340="",D1340=""),"",IF(OR(A1340="",B1340="",C1340="",D1340=""),"Fill date, SKU, type and qty",IF(ISNA(MATCH(B1340,ItemSku,0)),"SKU not on Items",IF(AND(D1340&lt;0,C1340&lt;&gt;"Adjust"),"Use a positive qty",""))))</f>
        <v/>
      </c>
    </row>
    <row r="1341">
      <c r="A1341" s="6" t="n"/>
      <c r="B1341" s="22" t="n"/>
      <c r="C1341" s="22" t="n"/>
      <c r="D1341" s="29" t="n"/>
      <c r="E1341" s="22" t="n"/>
      <c r="F1341" s="22" t="n"/>
      <c r="G1341" s="26">
        <f>IF(OR(A1341="",B1341="",D1341=""),0,IF(OR(C1341="Received",C1341="Returned",C1341="Adjust"),D1341,IF(C1341="Sold",-D1341,0)))</f>
        <v/>
      </c>
      <c r="H1341" s="16">
        <f>IF(AND(A1341="",B1341="",D1341=""),"",IF(OR(A1341="",B1341="",C1341="",D1341=""),"Fill date, SKU, type and qty",IF(ISNA(MATCH(B1341,ItemSku,0)),"SKU not on Items",IF(AND(D1341&lt;0,C1341&lt;&gt;"Adjust"),"Use a positive qty",""))))</f>
        <v/>
      </c>
    </row>
    <row r="1342">
      <c r="A1342" s="6" t="n"/>
      <c r="B1342" s="22" t="n"/>
      <c r="C1342" s="22" t="n"/>
      <c r="D1342" s="29" t="n"/>
      <c r="E1342" s="22" t="n"/>
      <c r="F1342" s="22" t="n"/>
      <c r="G1342" s="26">
        <f>IF(OR(A1342="",B1342="",D1342=""),0,IF(OR(C1342="Received",C1342="Returned",C1342="Adjust"),D1342,IF(C1342="Sold",-D1342,0)))</f>
        <v/>
      </c>
      <c r="H1342" s="16">
        <f>IF(AND(A1342="",B1342="",D1342=""),"",IF(OR(A1342="",B1342="",C1342="",D1342=""),"Fill date, SKU, type and qty",IF(ISNA(MATCH(B1342,ItemSku,0)),"SKU not on Items",IF(AND(D1342&lt;0,C1342&lt;&gt;"Adjust"),"Use a positive qty",""))))</f>
        <v/>
      </c>
    </row>
    <row r="1343">
      <c r="A1343" s="6" t="n"/>
      <c r="B1343" s="22" t="n"/>
      <c r="C1343" s="22" t="n"/>
      <c r="D1343" s="29" t="n"/>
      <c r="E1343" s="22" t="n"/>
      <c r="F1343" s="22" t="n"/>
      <c r="G1343" s="26">
        <f>IF(OR(A1343="",B1343="",D1343=""),0,IF(OR(C1343="Received",C1343="Returned",C1343="Adjust"),D1343,IF(C1343="Sold",-D1343,0)))</f>
        <v/>
      </c>
      <c r="H1343" s="16">
        <f>IF(AND(A1343="",B1343="",D1343=""),"",IF(OR(A1343="",B1343="",C1343="",D1343=""),"Fill date, SKU, type and qty",IF(ISNA(MATCH(B1343,ItemSku,0)),"SKU not on Items",IF(AND(D1343&lt;0,C1343&lt;&gt;"Adjust"),"Use a positive qty",""))))</f>
        <v/>
      </c>
    </row>
    <row r="1344">
      <c r="A1344" s="6" t="n"/>
      <c r="B1344" s="22" t="n"/>
      <c r="C1344" s="22" t="n"/>
      <c r="D1344" s="29" t="n"/>
      <c r="E1344" s="22" t="n"/>
      <c r="F1344" s="22" t="n"/>
      <c r="G1344" s="26">
        <f>IF(OR(A1344="",B1344="",D1344=""),0,IF(OR(C1344="Received",C1344="Returned",C1344="Adjust"),D1344,IF(C1344="Sold",-D1344,0)))</f>
        <v/>
      </c>
      <c r="H1344" s="16">
        <f>IF(AND(A1344="",B1344="",D1344=""),"",IF(OR(A1344="",B1344="",C1344="",D1344=""),"Fill date, SKU, type and qty",IF(ISNA(MATCH(B1344,ItemSku,0)),"SKU not on Items",IF(AND(D1344&lt;0,C1344&lt;&gt;"Adjust"),"Use a positive qty",""))))</f>
        <v/>
      </c>
    </row>
    <row r="1345">
      <c r="A1345" s="6" t="n"/>
      <c r="B1345" s="22" t="n"/>
      <c r="C1345" s="22" t="n"/>
      <c r="D1345" s="29" t="n"/>
      <c r="E1345" s="22" t="n"/>
      <c r="F1345" s="22" t="n"/>
      <c r="G1345" s="26">
        <f>IF(OR(A1345="",B1345="",D1345=""),0,IF(OR(C1345="Received",C1345="Returned",C1345="Adjust"),D1345,IF(C1345="Sold",-D1345,0)))</f>
        <v/>
      </c>
      <c r="H1345" s="16">
        <f>IF(AND(A1345="",B1345="",D1345=""),"",IF(OR(A1345="",B1345="",C1345="",D1345=""),"Fill date, SKU, type and qty",IF(ISNA(MATCH(B1345,ItemSku,0)),"SKU not on Items",IF(AND(D1345&lt;0,C1345&lt;&gt;"Adjust"),"Use a positive qty",""))))</f>
        <v/>
      </c>
    </row>
    <row r="1346">
      <c r="A1346" s="6" t="n"/>
      <c r="B1346" s="22" t="n"/>
      <c r="C1346" s="22" t="n"/>
      <c r="D1346" s="29" t="n"/>
      <c r="E1346" s="22" t="n"/>
      <c r="F1346" s="22" t="n"/>
      <c r="G1346" s="26">
        <f>IF(OR(A1346="",B1346="",D1346=""),0,IF(OR(C1346="Received",C1346="Returned",C1346="Adjust"),D1346,IF(C1346="Sold",-D1346,0)))</f>
        <v/>
      </c>
      <c r="H1346" s="16">
        <f>IF(AND(A1346="",B1346="",D1346=""),"",IF(OR(A1346="",B1346="",C1346="",D1346=""),"Fill date, SKU, type and qty",IF(ISNA(MATCH(B1346,ItemSku,0)),"SKU not on Items",IF(AND(D1346&lt;0,C1346&lt;&gt;"Adjust"),"Use a positive qty",""))))</f>
        <v/>
      </c>
    </row>
    <row r="1347">
      <c r="A1347" s="6" t="n"/>
      <c r="B1347" s="22" t="n"/>
      <c r="C1347" s="22" t="n"/>
      <c r="D1347" s="29" t="n"/>
      <c r="E1347" s="22" t="n"/>
      <c r="F1347" s="22" t="n"/>
      <c r="G1347" s="26">
        <f>IF(OR(A1347="",B1347="",D1347=""),0,IF(OR(C1347="Received",C1347="Returned",C1347="Adjust"),D1347,IF(C1347="Sold",-D1347,0)))</f>
        <v/>
      </c>
      <c r="H1347" s="16">
        <f>IF(AND(A1347="",B1347="",D1347=""),"",IF(OR(A1347="",B1347="",C1347="",D1347=""),"Fill date, SKU, type and qty",IF(ISNA(MATCH(B1347,ItemSku,0)),"SKU not on Items",IF(AND(D1347&lt;0,C1347&lt;&gt;"Adjust"),"Use a positive qty",""))))</f>
        <v/>
      </c>
    </row>
    <row r="1348">
      <c r="A1348" s="6" t="n"/>
      <c r="B1348" s="22" t="n"/>
      <c r="C1348" s="22" t="n"/>
      <c r="D1348" s="29" t="n"/>
      <c r="E1348" s="22" t="n"/>
      <c r="F1348" s="22" t="n"/>
      <c r="G1348" s="26">
        <f>IF(OR(A1348="",B1348="",D1348=""),0,IF(OR(C1348="Received",C1348="Returned",C1348="Adjust"),D1348,IF(C1348="Sold",-D1348,0)))</f>
        <v/>
      </c>
      <c r="H1348" s="16">
        <f>IF(AND(A1348="",B1348="",D1348=""),"",IF(OR(A1348="",B1348="",C1348="",D1348=""),"Fill date, SKU, type and qty",IF(ISNA(MATCH(B1348,ItemSku,0)),"SKU not on Items",IF(AND(D1348&lt;0,C1348&lt;&gt;"Adjust"),"Use a positive qty",""))))</f>
        <v/>
      </c>
    </row>
    <row r="1349">
      <c r="A1349" s="6" t="n"/>
      <c r="B1349" s="22" t="n"/>
      <c r="C1349" s="22" t="n"/>
      <c r="D1349" s="29" t="n"/>
      <c r="E1349" s="22" t="n"/>
      <c r="F1349" s="22" t="n"/>
      <c r="G1349" s="26">
        <f>IF(OR(A1349="",B1349="",D1349=""),0,IF(OR(C1349="Received",C1349="Returned",C1349="Adjust"),D1349,IF(C1349="Sold",-D1349,0)))</f>
        <v/>
      </c>
      <c r="H1349" s="16">
        <f>IF(AND(A1349="",B1349="",D1349=""),"",IF(OR(A1349="",B1349="",C1349="",D1349=""),"Fill date, SKU, type and qty",IF(ISNA(MATCH(B1349,ItemSku,0)),"SKU not on Items",IF(AND(D1349&lt;0,C1349&lt;&gt;"Adjust"),"Use a positive qty",""))))</f>
        <v/>
      </c>
    </row>
    <row r="1350">
      <c r="A1350" s="6" t="n"/>
      <c r="B1350" s="22" t="n"/>
      <c r="C1350" s="22" t="n"/>
      <c r="D1350" s="29" t="n"/>
      <c r="E1350" s="22" t="n"/>
      <c r="F1350" s="22" t="n"/>
      <c r="G1350" s="26">
        <f>IF(OR(A1350="",B1350="",D1350=""),0,IF(OR(C1350="Received",C1350="Returned",C1350="Adjust"),D1350,IF(C1350="Sold",-D1350,0)))</f>
        <v/>
      </c>
      <c r="H1350" s="16">
        <f>IF(AND(A1350="",B1350="",D1350=""),"",IF(OR(A1350="",B1350="",C1350="",D1350=""),"Fill date, SKU, type and qty",IF(ISNA(MATCH(B1350,ItemSku,0)),"SKU not on Items",IF(AND(D1350&lt;0,C1350&lt;&gt;"Adjust"),"Use a positive qty",""))))</f>
        <v/>
      </c>
    </row>
    <row r="1351">
      <c r="A1351" s="6" t="n"/>
      <c r="B1351" s="22" t="n"/>
      <c r="C1351" s="22" t="n"/>
      <c r="D1351" s="29" t="n"/>
      <c r="E1351" s="22" t="n"/>
      <c r="F1351" s="22" t="n"/>
      <c r="G1351" s="26">
        <f>IF(OR(A1351="",B1351="",D1351=""),0,IF(OR(C1351="Received",C1351="Returned",C1351="Adjust"),D1351,IF(C1351="Sold",-D1351,0)))</f>
        <v/>
      </c>
      <c r="H1351" s="16">
        <f>IF(AND(A1351="",B1351="",D1351=""),"",IF(OR(A1351="",B1351="",C1351="",D1351=""),"Fill date, SKU, type and qty",IF(ISNA(MATCH(B1351,ItemSku,0)),"SKU not on Items",IF(AND(D1351&lt;0,C1351&lt;&gt;"Adjust"),"Use a positive qty",""))))</f>
        <v/>
      </c>
    </row>
    <row r="1352">
      <c r="A1352" s="6" t="n"/>
      <c r="B1352" s="22" t="n"/>
      <c r="C1352" s="22" t="n"/>
      <c r="D1352" s="29" t="n"/>
      <c r="E1352" s="22" t="n"/>
      <c r="F1352" s="22" t="n"/>
      <c r="G1352" s="26">
        <f>IF(OR(A1352="",B1352="",D1352=""),0,IF(OR(C1352="Received",C1352="Returned",C1352="Adjust"),D1352,IF(C1352="Sold",-D1352,0)))</f>
        <v/>
      </c>
      <c r="H1352" s="16">
        <f>IF(AND(A1352="",B1352="",D1352=""),"",IF(OR(A1352="",B1352="",C1352="",D1352=""),"Fill date, SKU, type and qty",IF(ISNA(MATCH(B1352,ItemSku,0)),"SKU not on Items",IF(AND(D1352&lt;0,C1352&lt;&gt;"Adjust"),"Use a positive qty",""))))</f>
        <v/>
      </c>
    </row>
    <row r="1353">
      <c r="A1353" s="6" t="n"/>
      <c r="B1353" s="22" t="n"/>
      <c r="C1353" s="22" t="n"/>
      <c r="D1353" s="29" t="n"/>
      <c r="E1353" s="22" t="n"/>
      <c r="F1353" s="22" t="n"/>
      <c r="G1353" s="26">
        <f>IF(OR(A1353="",B1353="",D1353=""),0,IF(OR(C1353="Received",C1353="Returned",C1353="Adjust"),D1353,IF(C1353="Sold",-D1353,0)))</f>
        <v/>
      </c>
      <c r="H1353" s="16">
        <f>IF(AND(A1353="",B1353="",D1353=""),"",IF(OR(A1353="",B1353="",C1353="",D1353=""),"Fill date, SKU, type and qty",IF(ISNA(MATCH(B1353,ItemSku,0)),"SKU not on Items",IF(AND(D1353&lt;0,C1353&lt;&gt;"Adjust"),"Use a positive qty",""))))</f>
        <v/>
      </c>
    </row>
    <row r="1354">
      <c r="A1354" s="6" t="n"/>
      <c r="B1354" s="22" t="n"/>
      <c r="C1354" s="22" t="n"/>
      <c r="D1354" s="29" t="n"/>
      <c r="E1354" s="22" t="n"/>
      <c r="F1354" s="22" t="n"/>
      <c r="G1354" s="26">
        <f>IF(OR(A1354="",B1354="",D1354=""),0,IF(OR(C1354="Received",C1354="Returned",C1354="Adjust"),D1354,IF(C1354="Sold",-D1354,0)))</f>
        <v/>
      </c>
      <c r="H1354" s="16">
        <f>IF(AND(A1354="",B1354="",D1354=""),"",IF(OR(A1354="",B1354="",C1354="",D1354=""),"Fill date, SKU, type and qty",IF(ISNA(MATCH(B1354,ItemSku,0)),"SKU not on Items",IF(AND(D1354&lt;0,C1354&lt;&gt;"Adjust"),"Use a positive qty",""))))</f>
        <v/>
      </c>
    </row>
    <row r="1355">
      <c r="A1355" s="6" t="n"/>
      <c r="B1355" s="22" t="n"/>
      <c r="C1355" s="22" t="n"/>
      <c r="D1355" s="29" t="n"/>
      <c r="E1355" s="22" t="n"/>
      <c r="F1355" s="22" t="n"/>
      <c r="G1355" s="26">
        <f>IF(OR(A1355="",B1355="",D1355=""),0,IF(OR(C1355="Received",C1355="Returned",C1355="Adjust"),D1355,IF(C1355="Sold",-D1355,0)))</f>
        <v/>
      </c>
      <c r="H1355" s="16">
        <f>IF(AND(A1355="",B1355="",D1355=""),"",IF(OR(A1355="",B1355="",C1355="",D1355=""),"Fill date, SKU, type and qty",IF(ISNA(MATCH(B1355,ItemSku,0)),"SKU not on Items",IF(AND(D1355&lt;0,C1355&lt;&gt;"Adjust"),"Use a positive qty",""))))</f>
        <v/>
      </c>
    </row>
    <row r="1356">
      <c r="A1356" s="6" t="n"/>
      <c r="B1356" s="22" t="n"/>
      <c r="C1356" s="22" t="n"/>
      <c r="D1356" s="29" t="n"/>
      <c r="E1356" s="22" t="n"/>
      <c r="F1356" s="22" t="n"/>
      <c r="G1356" s="26">
        <f>IF(OR(A1356="",B1356="",D1356=""),0,IF(OR(C1356="Received",C1356="Returned",C1356="Adjust"),D1356,IF(C1356="Sold",-D1356,0)))</f>
        <v/>
      </c>
      <c r="H1356" s="16">
        <f>IF(AND(A1356="",B1356="",D1356=""),"",IF(OR(A1356="",B1356="",C1356="",D1356=""),"Fill date, SKU, type and qty",IF(ISNA(MATCH(B1356,ItemSku,0)),"SKU not on Items",IF(AND(D1356&lt;0,C1356&lt;&gt;"Adjust"),"Use a positive qty",""))))</f>
        <v/>
      </c>
    </row>
    <row r="1357">
      <c r="A1357" s="6" t="n"/>
      <c r="B1357" s="22" t="n"/>
      <c r="C1357" s="22" t="n"/>
      <c r="D1357" s="29" t="n"/>
      <c r="E1357" s="22" t="n"/>
      <c r="F1357" s="22" t="n"/>
      <c r="G1357" s="26">
        <f>IF(OR(A1357="",B1357="",D1357=""),0,IF(OR(C1357="Received",C1357="Returned",C1357="Adjust"),D1357,IF(C1357="Sold",-D1357,0)))</f>
        <v/>
      </c>
      <c r="H1357" s="16">
        <f>IF(AND(A1357="",B1357="",D1357=""),"",IF(OR(A1357="",B1357="",C1357="",D1357=""),"Fill date, SKU, type and qty",IF(ISNA(MATCH(B1357,ItemSku,0)),"SKU not on Items",IF(AND(D1357&lt;0,C1357&lt;&gt;"Adjust"),"Use a positive qty",""))))</f>
        <v/>
      </c>
    </row>
    <row r="1358">
      <c r="A1358" s="6" t="n"/>
      <c r="B1358" s="22" t="n"/>
      <c r="C1358" s="22" t="n"/>
      <c r="D1358" s="29" t="n"/>
      <c r="E1358" s="22" t="n"/>
      <c r="F1358" s="22" t="n"/>
      <c r="G1358" s="26">
        <f>IF(OR(A1358="",B1358="",D1358=""),0,IF(OR(C1358="Received",C1358="Returned",C1358="Adjust"),D1358,IF(C1358="Sold",-D1358,0)))</f>
        <v/>
      </c>
      <c r="H1358" s="16">
        <f>IF(AND(A1358="",B1358="",D1358=""),"",IF(OR(A1358="",B1358="",C1358="",D1358=""),"Fill date, SKU, type and qty",IF(ISNA(MATCH(B1358,ItemSku,0)),"SKU not on Items",IF(AND(D1358&lt;0,C1358&lt;&gt;"Adjust"),"Use a positive qty",""))))</f>
        <v/>
      </c>
    </row>
    <row r="1359">
      <c r="A1359" s="6" t="n"/>
      <c r="B1359" s="22" t="n"/>
      <c r="C1359" s="22" t="n"/>
      <c r="D1359" s="29" t="n"/>
      <c r="E1359" s="22" t="n"/>
      <c r="F1359" s="22" t="n"/>
      <c r="G1359" s="26">
        <f>IF(OR(A1359="",B1359="",D1359=""),0,IF(OR(C1359="Received",C1359="Returned",C1359="Adjust"),D1359,IF(C1359="Sold",-D1359,0)))</f>
        <v/>
      </c>
      <c r="H1359" s="16">
        <f>IF(AND(A1359="",B1359="",D1359=""),"",IF(OR(A1359="",B1359="",C1359="",D1359=""),"Fill date, SKU, type and qty",IF(ISNA(MATCH(B1359,ItemSku,0)),"SKU not on Items",IF(AND(D1359&lt;0,C1359&lt;&gt;"Adjust"),"Use a positive qty",""))))</f>
        <v/>
      </c>
    </row>
    <row r="1360">
      <c r="A1360" s="6" t="n"/>
      <c r="B1360" s="22" t="n"/>
      <c r="C1360" s="22" t="n"/>
      <c r="D1360" s="29" t="n"/>
      <c r="E1360" s="22" t="n"/>
      <c r="F1360" s="22" t="n"/>
      <c r="G1360" s="26">
        <f>IF(OR(A1360="",B1360="",D1360=""),0,IF(OR(C1360="Received",C1360="Returned",C1360="Adjust"),D1360,IF(C1360="Sold",-D1360,0)))</f>
        <v/>
      </c>
      <c r="H1360" s="16">
        <f>IF(AND(A1360="",B1360="",D1360=""),"",IF(OR(A1360="",B1360="",C1360="",D1360=""),"Fill date, SKU, type and qty",IF(ISNA(MATCH(B1360,ItemSku,0)),"SKU not on Items",IF(AND(D1360&lt;0,C1360&lt;&gt;"Adjust"),"Use a positive qty",""))))</f>
        <v/>
      </c>
    </row>
    <row r="1361">
      <c r="A1361" s="6" t="n"/>
      <c r="B1361" s="22" t="n"/>
      <c r="C1361" s="22" t="n"/>
      <c r="D1361" s="29" t="n"/>
      <c r="E1361" s="22" t="n"/>
      <c r="F1361" s="22" t="n"/>
      <c r="G1361" s="26">
        <f>IF(OR(A1361="",B1361="",D1361=""),0,IF(OR(C1361="Received",C1361="Returned",C1361="Adjust"),D1361,IF(C1361="Sold",-D1361,0)))</f>
        <v/>
      </c>
      <c r="H1361" s="16">
        <f>IF(AND(A1361="",B1361="",D1361=""),"",IF(OR(A1361="",B1361="",C1361="",D1361=""),"Fill date, SKU, type and qty",IF(ISNA(MATCH(B1361,ItemSku,0)),"SKU not on Items",IF(AND(D1361&lt;0,C1361&lt;&gt;"Adjust"),"Use a positive qty",""))))</f>
        <v/>
      </c>
    </row>
    <row r="1362">
      <c r="A1362" s="6" t="n"/>
      <c r="B1362" s="22" t="n"/>
      <c r="C1362" s="22" t="n"/>
      <c r="D1362" s="29" t="n"/>
      <c r="E1362" s="22" t="n"/>
      <c r="F1362" s="22" t="n"/>
      <c r="G1362" s="26">
        <f>IF(OR(A1362="",B1362="",D1362=""),0,IF(OR(C1362="Received",C1362="Returned",C1362="Adjust"),D1362,IF(C1362="Sold",-D1362,0)))</f>
        <v/>
      </c>
      <c r="H1362" s="16">
        <f>IF(AND(A1362="",B1362="",D1362=""),"",IF(OR(A1362="",B1362="",C1362="",D1362=""),"Fill date, SKU, type and qty",IF(ISNA(MATCH(B1362,ItemSku,0)),"SKU not on Items",IF(AND(D1362&lt;0,C1362&lt;&gt;"Adjust"),"Use a positive qty",""))))</f>
        <v/>
      </c>
    </row>
    <row r="1363">
      <c r="A1363" s="6" t="n"/>
      <c r="B1363" s="22" t="n"/>
      <c r="C1363" s="22" t="n"/>
      <c r="D1363" s="29" t="n"/>
      <c r="E1363" s="22" t="n"/>
      <c r="F1363" s="22" t="n"/>
      <c r="G1363" s="26">
        <f>IF(OR(A1363="",B1363="",D1363=""),0,IF(OR(C1363="Received",C1363="Returned",C1363="Adjust"),D1363,IF(C1363="Sold",-D1363,0)))</f>
        <v/>
      </c>
      <c r="H1363" s="16">
        <f>IF(AND(A1363="",B1363="",D1363=""),"",IF(OR(A1363="",B1363="",C1363="",D1363=""),"Fill date, SKU, type and qty",IF(ISNA(MATCH(B1363,ItemSku,0)),"SKU not on Items",IF(AND(D1363&lt;0,C1363&lt;&gt;"Adjust"),"Use a positive qty",""))))</f>
        <v/>
      </c>
    </row>
    <row r="1364">
      <c r="A1364" s="6" t="n"/>
      <c r="B1364" s="22" t="n"/>
      <c r="C1364" s="22" t="n"/>
      <c r="D1364" s="29" t="n"/>
      <c r="E1364" s="22" t="n"/>
      <c r="F1364" s="22" t="n"/>
      <c r="G1364" s="26">
        <f>IF(OR(A1364="",B1364="",D1364=""),0,IF(OR(C1364="Received",C1364="Returned",C1364="Adjust"),D1364,IF(C1364="Sold",-D1364,0)))</f>
        <v/>
      </c>
      <c r="H1364" s="16">
        <f>IF(AND(A1364="",B1364="",D1364=""),"",IF(OR(A1364="",B1364="",C1364="",D1364=""),"Fill date, SKU, type and qty",IF(ISNA(MATCH(B1364,ItemSku,0)),"SKU not on Items",IF(AND(D1364&lt;0,C1364&lt;&gt;"Adjust"),"Use a positive qty",""))))</f>
        <v/>
      </c>
    </row>
    <row r="1365">
      <c r="A1365" s="6" t="n"/>
      <c r="B1365" s="22" t="n"/>
      <c r="C1365" s="22" t="n"/>
      <c r="D1365" s="29" t="n"/>
      <c r="E1365" s="22" t="n"/>
      <c r="F1365" s="22" t="n"/>
      <c r="G1365" s="26">
        <f>IF(OR(A1365="",B1365="",D1365=""),0,IF(OR(C1365="Received",C1365="Returned",C1365="Adjust"),D1365,IF(C1365="Sold",-D1365,0)))</f>
        <v/>
      </c>
      <c r="H1365" s="16">
        <f>IF(AND(A1365="",B1365="",D1365=""),"",IF(OR(A1365="",B1365="",C1365="",D1365=""),"Fill date, SKU, type and qty",IF(ISNA(MATCH(B1365,ItemSku,0)),"SKU not on Items",IF(AND(D1365&lt;0,C1365&lt;&gt;"Adjust"),"Use a positive qty",""))))</f>
        <v/>
      </c>
    </row>
    <row r="1366">
      <c r="A1366" s="6" t="n"/>
      <c r="B1366" s="22" t="n"/>
      <c r="C1366" s="22" t="n"/>
      <c r="D1366" s="29" t="n"/>
      <c r="E1366" s="22" t="n"/>
      <c r="F1366" s="22" t="n"/>
      <c r="G1366" s="26">
        <f>IF(OR(A1366="",B1366="",D1366=""),0,IF(OR(C1366="Received",C1366="Returned",C1366="Adjust"),D1366,IF(C1366="Sold",-D1366,0)))</f>
        <v/>
      </c>
      <c r="H1366" s="16">
        <f>IF(AND(A1366="",B1366="",D1366=""),"",IF(OR(A1366="",B1366="",C1366="",D1366=""),"Fill date, SKU, type and qty",IF(ISNA(MATCH(B1366,ItemSku,0)),"SKU not on Items",IF(AND(D1366&lt;0,C1366&lt;&gt;"Adjust"),"Use a positive qty",""))))</f>
        <v/>
      </c>
    </row>
    <row r="1367">
      <c r="A1367" s="6" t="n"/>
      <c r="B1367" s="22" t="n"/>
      <c r="C1367" s="22" t="n"/>
      <c r="D1367" s="29" t="n"/>
      <c r="E1367" s="22" t="n"/>
      <c r="F1367" s="22" t="n"/>
      <c r="G1367" s="26">
        <f>IF(OR(A1367="",B1367="",D1367=""),0,IF(OR(C1367="Received",C1367="Returned",C1367="Adjust"),D1367,IF(C1367="Sold",-D1367,0)))</f>
        <v/>
      </c>
      <c r="H1367" s="16">
        <f>IF(AND(A1367="",B1367="",D1367=""),"",IF(OR(A1367="",B1367="",C1367="",D1367=""),"Fill date, SKU, type and qty",IF(ISNA(MATCH(B1367,ItemSku,0)),"SKU not on Items",IF(AND(D1367&lt;0,C1367&lt;&gt;"Adjust"),"Use a positive qty",""))))</f>
        <v/>
      </c>
    </row>
    <row r="1368">
      <c r="A1368" s="6" t="n"/>
      <c r="B1368" s="22" t="n"/>
      <c r="C1368" s="22" t="n"/>
      <c r="D1368" s="29" t="n"/>
      <c r="E1368" s="22" t="n"/>
      <c r="F1368" s="22" t="n"/>
      <c r="G1368" s="26">
        <f>IF(OR(A1368="",B1368="",D1368=""),0,IF(OR(C1368="Received",C1368="Returned",C1368="Adjust"),D1368,IF(C1368="Sold",-D1368,0)))</f>
        <v/>
      </c>
      <c r="H1368" s="16">
        <f>IF(AND(A1368="",B1368="",D1368=""),"",IF(OR(A1368="",B1368="",C1368="",D1368=""),"Fill date, SKU, type and qty",IF(ISNA(MATCH(B1368,ItemSku,0)),"SKU not on Items",IF(AND(D1368&lt;0,C1368&lt;&gt;"Adjust"),"Use a positive qty",""))))</f>
        <v/>
      </c>
    </row>
    <row r="1369">
      <c r="A1369" s="6" t="n"/>
      <c r="B1369" s="22" t="n"/>
      <c r="C1369" s="22" t="n"/>
      <c r="D1369" s="29" t="n"/>
      <c r="E1369" s="22" t="n"/>
      <c r="F1369" s="22" t="n"/>
      <c r="G1369" s="26">
        <f>IF(OR(A1369="",B1369="",D1369=""),0,IF(OR(C1369="Received",C1369="Returned",C1369="Adjust"),D1369,IF(C1369="Sold",-D1369,0)))</f>
        <v/>
      </c>
      <c r="H1369" s="16">
        <f>IF(AND(A1369="",B1369="",D1369=""),"",IF(OR(A1369="",B1369="",C1369="",D1369=""),"Fill date, SKU, type and qty",IF(ISNA(MATCH(B1369,ItemSku,0)),"SKU not on Items",IF(AND(D1369&lt;0,C1369&lt;&gt;"Adjust"),"Use a positive qty",""))))</f>
        <v/>
      </c>
    </row>
    <row r="1370">
      <c r="A1370" s="6" t="n"/>
      <c r="B1370" s="22" t="n"/>
      <c r="C1370" s="22" t="n"/>
      <c r="D1370" s="29" t="n"/>
      <c r="E1370" s="22" t="n"/>
      <c r="F1370" s="22" t="n"/>
      <c r="G1370" s="26">
        <f>IF(OR(A1370="",B1370="",D1370=""),0,IF(OR(C1370="Received",C1370="Returned",C1370="Adjust"),D1370,IF(C1370="Sold",-D1370,0)))</f>
        <v/>
      </c>
      <c r="H1370" s="16">
        <f>IF(AND(A1370="",B1370="",D1370=""),"",IF(OR(A1370="",B1370="",C1370="",D1370=""),"Fill date, SKU, type and qty",IF(ISNA(MATCH(B1370,ItemSku,0)),"SKU not on Items",IF(AND(D1370&lt;0,C1370&lt;&gt;"Adjust"),"Use a positive qty",""))))</f>
        <v/>
      </c>
    </row>
    <row r="1371">
      <c r="A1371" s="6" t="n"/>
      <c r="B1371" s="22" t="n"/>
      <c r="C1371" s="22" t="n"/>
      <c r="D1371" s="29" t="n"/>
      <c r="E1371" s="22" t="n"/>
      <c r="F1371" s="22" t="n"/>
      <c r="G1371" s="26">
        <f>IF(OR(A1371="",B1371="",D1371=""),0,IF(OR(C1371="Received",C1371="Returned",C1371="Adjust"),D1371,IF(C1371="Sold",-D1371,0)))</f>
        <v/>
      </c>
      <c r="H1371" s="16">
        <f>IF(AND(A1371="",B1371="",D1371=""),"",IF(OR(A1371="",B1371="",C1371="",D1371=""),"Fill date, SKU, type and qty",IF(ISNA(MATCH(B1371,ItemSku,0)),"SKU not on Items",IF(AND(D1371&lt;0,C1371&lt;&gt;"Adjust"),"Use a positive qty",""))))</f>
        <v/>
      </c>
    </row>
    <row r="1372">
      <c r="A1372" s="6" t="n"/>
      <c r="B1372" s="22" t="n"/>
      <c r="C1372" s="22" t="n"/>
      <c r="D1372" s="29" t="n"/>
      <c r="E1372" s="22" t="n"/>
      <c r="F1372" s="22" t="n"/>
      <c r="G1372" s="26">
        <f>IF(OR(A1372="",B1372="",D1372=""),0,IF(OR(C1372="Received",C1372="Returned",C1372="Adjust"),D1372,IF(C1372="Sold",-D1372,0)))</f>
        <v/>
      </c>
      <c r="H1372" s="16">
        <f>IF(AND(A1372="",B1372="",D1372=""),"",IF(OR(A1372="",B1372="",C1372="",D1372=""),"Fill date, SKU, type and qty",IF(ISNA(MATCH(B1372,ItemSku,0)),"SKU not on Items",IF(AND(D1372&lt;0,C1372&lt;&gt;"Adjust"),"Use a positive qty",""))))</f>
        <v/>
      </c>
    </row>
    <row r="1373">
      <c r="A1373" s="6" t="n"/>
      <c r="B1373" s="22" t="n"/>
      <c r="C1373" s="22" t="n"/>
      <c r="D1373" s="29" t="n"/>
      <c r="E1373" s="22" t="n"/>
      <c r="F1373" s="22" t="n"/>
      <c r="G1373" s="26">
        <f>IF(OR(A1373="",B1373="",D1373=""),0,IF(OR(C1373="Received",C1373="Returned",C1373="Adjust"),D1373,IF(C1373="Sold",-D1373,0)))</f>
        <v/>
      </c>
      <c r="H1373" s="16">
        <f>IF(AND(A1373="",B1373="",D1373=""),"",IF(OR(A1373="",B1373="",C1373="",D1373=""),"Fill date, SKU, type and qty",IF(ISNA(MATCH(B1373,ItemSku,0)),"SKU not on Items",IF(AND(D1373&lt;0,C1373&lt;&gt;"Adjust"),"Use a positive qty",""))))</f>
        <v/>
      </c>
    </row>
    <row r="1374">
      <c r="A1374" s="6" t="n"/>
      <c r="B1374" s="22" t="n"/>
      <c r="C1374" s="22" t="n"/>
      <c r="D1374" s="29" t="n"/>
      <c r="E1374" s="22" t="n"/>
      <c r="F1374" s="22" t="n"/>
      <c r="G1374" s="26">
        <f>IF(OR(A1374="",B1374="",D1374=""),0,IF(OR(C1374="Received",C1374="Returned",C1374="Adjust"),D1374,IF(C1374="Sold",-D1374,0)))</f>
        <v/>
      </c>
      <c r="H1374" s="16">
        <f>IF(AND(A1374="",B1374="",D1374=""),"",IF(OR(A1374="",B1374="",C1374="",D1374=""),"Fill date, SKU, type and qty",IF(ISNA(MATCH(B1374,ItemSku,0)),"SKU not on Items",IF(AND(D1374&lt;0,C1374&lt;&gt;"Adjust"),"Use a positive qty",""))))</f>
        <v/>
      </c>
    </row>
    <row r="1375">
      <c r="A1375" s="6" t="n"/>
      <c r="B1375" s="22" t="n"/>
      <c r="C1375" s="22" t="n"/>
      <c r="D1375" s="29" t="n"/>
      <c r="E1375" s="22" t="n"/>
      <c r="F1375" s="22" t="n"/>
      <c r="G1375" s="26">
        <f>IF(OR(A1375="",B1375="",D1375=""),0,IF(OR(C1375="Received",C1375="Returned",C1375="Adjust"),D1375,IF(C1375="Sold",-D1375,0)))</f>
        <v/>
      </c>
      <c r="H1375" s="16">
        <f>IF(AND(A1375="",B1375="",D1375=""),"",IF(OR(A1375="",B1375="",C1375="",D1375=""),"Fill date, SKU, type and qty",IF(ISNA(MATCH(B1375,ItemSku,0)),"SKU not on Items",IF(AND(D1375&lt;0,C1375&lt;&gt;"Adjust"),"Use a positive qty",""))))</f>
        <v/>
      </c>
    </row>
    <row r="1376">
      <c r="A1376" s="6" t="n"/>
      <c r="B1376" s="22" t="n"/>
      <c r="C1376" s="22" t="n"/>
      <c r="D1376" s="29" t="n"/>
      <c r="E1376" s="22" t="n"/>
      <c r="F1376" s="22" t="n"/>
      <c r="G1376" s="26">
        <f>IF(OR(A1376="",B1376="",D1376=""),0,IF(OR(C1376="Received",C1376="Returned",C1376="Adjust"),D1376,IF(C1376="Sold",-D1376,0)))</f>
        <v/>
      </c>
      <c r="H1376" s="16">
        <f>IF(AND(A1376="",B1376="",D1376=""),"",IF(OR(A1376="",B1376="",C1376="",D1376=""),"Fill date, SKU, type and qty",IF(ISNA(MATCH(B1376,ItemSku,0)),"SKU not on Items",IF(AND(D1376&lt;0,C1376&lt;&gt;"Adjust"),"Use a positive qty",""))))</f>
        <v/>
      </c>
    </row>
    <row r="1377">
      <c r="A1377" s="6" t="n"/>
      <c r="B1377" s="22" t="n"/>
      <c r="C1377" s="22" t="n"/>
      <c r="D1377" s="29" t="n"/>
      <c r="E1377" s="22" t="n"/>
      <c r="F1377" s="22" t="n"/>
      <c r="G1377" s="26">
        <f>IF(OR(A1377="",B1377="",D1377=""),0,IF(OR(C1377="Received",C1377="Returned",C1377="Adjust"),D1377,IF(C1377="Sold",-D1377,0)))</f>
        <v/>
      </c>
      <c r="H1377" s="16">
        <f>IF(AND(A1377="",B1377="",D1377=""),"",IF(OR(A1377="",B1377="",C1377="",D1377=""),"Fill date, SKU, type and qty",IF(ISNA(MATCH(B1377,ItemSku,0)),"SKU not on Items",IF(AND(D1377&lt;0,C1377&lt;&gt;"Adjust"),"Use a positive qty",""))))</f>
        <v/>
      </c>
    </row>
    <row r="1378">
      <c r="A1378" s="6" t="n"/>
      <c r="B1378" s="22" t="n"/>
      <c r="C1378" s="22" t="n"/>
      <c r="D1378" s="29" t="n"/>
      <c r="E1378" s="22" t="n"/>
      <c r="F1378" s="22" t="n"/>
      <c r="G1378" s="26">
        <f>IF(OR(A1378="",B1378="",D1378=""),0,IF(OR(C1378="Received",C1378="Returned",C1378="Adjust"),D1378,IF(C1378="Sold",-D1378,0)))</f>
        <v/>
      </c>
      <c r="H1378" s="16">
        <f>IF(AND(A1378="",B1378="",D1378=""),"",IF(OR(A1378="",B1378="",C1378="",D1378=""),"Fill date, SKU, type and qty",IF(ISNA(MATCH(B1378,ItemSku,0)),"SKU not on Items",IF(AND(D1378&lt;0,C1378&lt;&gt;"Adjust"),"Use a positive qty",""))))</f>
        <v/>
      </c>
    </row>
    <row r="1379">
      <c r="A1379" s="6" t="n"/>
      <c r="B1379" s="22" t="n"/>
      <c r="C1379" s="22" t="n"/>
      <c r="D1379" s="29" t="n"/>
      <c r="E1379" s="22" t="n"/>
      <c r="F1379" s="22" t="n"/>
      <c r="G1379" s="26">
        <f>IF(OR(A1379="",B1379="",D1379=""),0,IF(OR(C1379="Received",C1379="Returned",C1379="Adjust"),D1379,IF(C1379="Sold",-D1379,0)))</f>
        <v/>
      </c>
      <c r="H1379" s="16">
        <f>IF(AND(A1379="",B1379="",D1379=""),"",IF(OR(A1379="",B1379="",C1379="",D1379=""),"Fill date, SKU, type and qty",IF(ISNA(MATCH(B1379,ItemSku,0)),"SKU not on Items",IF(AND(D1379&lt;0,C1379&lt;&gt;"Adjust"),"Use a positive qty",""))))</f>
        <v/>
      </c>
    </row>
    <row r="1380">
      <c r="A1380" s="6" t="n"/>
      <c r="B1380" s="22" t="n"/>
      <c r="C1380" s="22" t="n"/>
      <c r="D1380" s="29" t="n"/>
      <c r="E1380" s="22" t="n"/>
      <c r="F1380" s="22" t="n"/>
      <c r="G1380" s="26">
        <f>IF(OR(A1380="",B1380="",D1380=""),0,IF(OR(C1380="Received",C1380="Returned",C1380="Adjust"),D1380,IF(C1380="Sold",-D1380,0)))</f>
        <v/>
      </c>
      <c r="H1380" s="16">
        <f>IF(AND(A1380="",B1380="",D1380=""),"",IF(OR(A1380="",B1380="",C1380="",D1380=""),"Fill date, SKU, type and qty",IF(ISNA(MATCH(B1380,ItemSku,0)),"SKU not on Items",IF(AND(D1380&lt;0,C1380&lt;&gt;"Adjust"),"Use a positive qty",""))))</f>
        <v/>
      </c>
    </row>
    <row r="1381">
      <c r="A1381" s="6" t="n"/>
      <c r="B1381" s="22" t="n"/>
      <c r="C1381" s="22" t="n"/>
      <c r="D1381" s="29" t="n"/>
      <c r="E1381" s="22" t="n"/>
      <c r="F1381" s="22" t="n"/>
      <c r="G1381" s="26">
        <f>IF(OR(A1381="",B1381="",D1381=""),0,IF(OR(C1381="Received",C1381="Returned",C1381="Adjust"),D1381,IF(C1381="Sold",-D1381,0)))</f>
        <v/>
      </c>
      <c r="H1381" s="16">
        <f>IF(AND(A1381="",B1381="",D1381=""),"",IF(OR(A1381="",B1381="",C1381="",D1381=""),"Fill date, SKU, type and qty",IF(ISNA(MATCH(B1381,ItemSku,0)),"SKU not on Items",IF(AND(D1381&lt;0,C1381&lt;&gt;"Adjust"),"Use a positive qty",""))))</f>
        <v/>
      </c>
    </row>
    <row r="1382">
      <c r="A1382" s="6" t="n"/>
      <c r="B1382" s="22" t="n"/>
      <c r="C1382" s="22" t="n"/>
      <c r="D1382" s="29" t="n"/>
      <c r="E1382" s="22" t="n"/>
      <c r="F1382" s="22" t="n"/>
      <c r="G1382" s="26">
        <f>IF(OR(A1382="",B1382="",D1382=""),0,IF(OR(C1382="Received",C1382="Returned",C1382="Adjust"),D1382,IF(C1382="Sold",-D1382,0)))</f>
        <v/>
      </c>
      <c r="H1382" s="16">
        <f>IF(AND(A1382="",B1382="",D1382=""),"",IF(OR(A1382="",B1382="",C1382="",D1382=""),"Fill date, SKU, type and qty",IF(ISNA(MATCH(B1382,ItemSku,0)),"SKU not on Items",IF(AND(D1382&lt;0,C1382&lt;&gt;"Adjust"),"Use a positive qty",""))))</f>
        <v/>
      </c>
    </row>
    <row r="1383">
      <c r="A1383" s="6" t="n"/>
      <c r="B1383" s="22" t="n"/>
      <c r="C1383" s="22" t="n"/>
      <c r="D1383" s="29" t="n"/>
      <c r="E1383" s="22" t="n"/>
      <c r="F1383" s="22" t="n"/>
      <c r="G1383" s="26">
        <f>IF(OR(A1383="",B1383="",D1383=""),0,IF(OR(C1383="Received",C1383="Returned",C1383="Adjust"),D1383,IF(C1383="Sold",-D1383,0)))</f>
        <v/>
      </c>
      <c r="H1383" s="16">
        <f>IF(AND(A1383="",B1383="",D1383=""),"",IF(OR(A1383="",B1383="",C1383="",D1383=""),"Fill date, SKU, type and qty",IF(ISNA(MATCH(B1383,ItemSku,0)),"SKU not on Items",IF(AND(D1383&lt;0,C1383&lt;&gt;"Adjust"),"Use a positive qty",""))))</f>
        <v/>
      </c>
    </row>
    <row r="1384">
      <c r="A1384" s="6" t="n"/>
      <c r="B1384" s="22" t="n"/>
      <c r="C1384" s="22" t="n"/>
      <c r="D1384" s="29" t="n"/>
      <c r="E1384" s="22" t="n"/>
      <c r="F1384" s="22" t="n"/>
      <c r="G1384" s="26">
        <f>IF(OR(A1384="",B1384="",D1384=""),0,IF(OR(C1384="Received",C1384="Returned",C1384="Adjust"),D1384,IF(C1384="Sold",-D1384,0)))</f>
        <v/>
      </c>
      <c r="H1384" s="16">
        <f>IF(AND(A1384="",B1384="",D1384=""),"",IF(OR(A1384="",B1384="",C1384="",D1384=""),"Fill date, SKU, type and qty",IF(ISNA(MATCH(B1384,ItemSku,0)),"SKU not on Items",IF(AND(D1384&lt;0,C1384&lt;&gt;"Adjust"),"Use a positive qty",""))))</f>
        <v/>
      </c>
    </row>
    <row r="1385">
      <c r="A1385" s="6" t="n"/>
      <c r="B1385" s="22" t="n"/>
      <c r="C1385" s="22" t="n"/>
      <c r="D1385" s="29" t="n"/>
      <c r="E1385" s="22" t="n"/>
      <c r="F1385" s="22" t="n"/>
      <c r="G1385" s="26">
        <f>IF(OR(A1385="",B1385="",D1385=""),0,IF(OR(C1385="Received",C1385="Returned",C1385="Adjust"),D1385,IF(C1385="Sold",-D1385,0)))</f>
        <v/>
      </c>
      <c r="H1385" s="16">
        <f>IF(AND(A1385="",B1385="",D1385=""),"",IF(OR(A1385="",B1385="",C1385="",D1385=""),"Fill date, SKU, type and qty",IF(ISNA(MATCH(B1385,ItemSku,0)),"SKU not on Items",IF(AND(D1385&lt;0,C1385&lt;&gt;"Adjust"),"Use a positive qty",""))))</f>
        <v/>
      </c>
    </row>
    <row r="1386">
      <c r="A1386" s="6" t="n"/>
      <c r="B1386" s="22" t="n"/>
      <c r="C1386" s="22" t="n"/>
      <c r="D1386" s="29" t="n"/>
      <c r="E1386" s="22" t="n"/>
      <c r="F1386" s="22" t="n"/>
      <c r="G1386" s="26">
        <f>IF(OR(A1386="",B1386="",D1386=""),0,IF(OR(C1386="Received",C1386="Returned",C1386="Adjust"),D1386,IF(C1386="Sold",-D1386,0)))</f>
        <v/>
      </c>
      <c r="H1386" s="16">
        <f>IF(AND(A1386="",B1386="",D1386=""),"",IF(OR(A1386="",B1386="",C1386="",D1386=""),"Fill date, SKU, type and qty",IF(ISNA(MATCH(B1386,ItemSku,0)),"SKU not on Items",IF(AND(D1386&lt;0,C1386&lt;&gt;"Adjust"),"Use a positive qty",""))))</f>
        <v/>
      </c>
    </row>
    <row r="1387">
      <c r="A1387" s="6" t="n"/>
      <c r="B1387" s="22" t="n"/>
      <c r="C1387" s="22" t="n"/>
      <c r="D1387" s="29" t="n"/>
      <c r="E1387" s="22" t="n"/>
      <c r="F1387" s="22" t="n"/>
      <c r="G1387" s="26">
        <f>IF(OR(A1387="",B1387="",D1387=""),0,IF(OR(C1387="Received",C1387="Returned",C1387="Adjust"),D1387,IF(C1387="Sold",-D1387,0)))</f>
        <v/>
      </c>
      <c r="H1387" s="16">
        <f>IF(AND(A1387="",B1387="",D1387=""),"",IF(OR(A1387="",B1387="",C1387="",D1387=""),"Fill date, SKU, type and qty",IF(ISNA(MATCH(B1387,ItemSku,0)),"SKU not on Items",IF(AND(D1387&lt;0,C1387&lt;&gt;"Adjust"),"Use a positive qty",""))))</f>
        <v/>
      </c>
    </row>
    <row r="1388">
      <c r="A1388" s="6" t="n"/>
      <c r="B1388" s="22" t="n"/>
      <c r="C1388" s="22" t="n"/>
      <c r="D1388" s="29" t="n"/>
      <c r="E1388" s="22" t="n"/>
      <c r="F1388" s="22" t="n"/>
      <c r="G1388" s="26">
        <f>IF(OR(A1388="",B1388="",D1388=""),0,IF(OR(C1388="Received",C1388="Returned",C1388="Adjust"),D1388,IF(C1388="Sold",-D1388,0)))</f>
        <v/>
      </c>
      <c r="H1388" s="16">
        <f>IF(AND(A1388="",B1388="",D1388=""),"",IF(OR(A1388="",B1388="",C1388="",D1388=""),"Fill date, SKU, type and qty",IF(ISNA(MATCH(B1388,ItemSku,0)),"SKU not on Items",IF(AND(D1388&lt;0,C1388&lt;&gt;"Adjust"),"Use a positive qty",""))))</f>
        <v/>
      </c>
    </row>
    <row r="1389">
      <c r="A1389" s="6" t="n"/>
      <c r="B1389" s="22" t="n"/>
      <c r="C1389" s="22" t="n"/>
      <c r="D1389" s="29" t="n"/>
      <c r="E1389" s="22" t="n"/>
      <c r="F1389" s="22" t="n"/>
      <c r="G1389" s="26">
        <f>IF(OR(A1389="",B1389="",D1389=""),0,IF(OR(C1389="Received",C1389="Returned",C1389="Adjust"),D1389,IF(C1389="Sold",-D1389,0)))</f>
        <v/>
      </c>
      <c r="H1389" s="16">
        <f>IF(AND(A1389="",B1389="",D1389=""),"",IF(OR(A1389="",B1389="",C1389="",D1389=""),"Fill date, SKU, type and qty",IF(ISNA(MATCH(B1389,ItemSku,0)),"SKU not on Items",IF(AND(D1389&lt;0,C1389&lt;&gt;"Adjust"),"Use a positive qty",""))))</f>
        <v/>
      </c>
    </row>
    <row r="1390">
      <c r="A1390" s="6" t="n"/>
      <c r="B1390" s="22" t="n"/>
      <c r="C1390" s="22" t="n"/>
      <c r="D1390" s="29" t="n"/>
      <c r="E1390" s="22" t="n"/>
      <c r="F1390" s="22" t="n"/>
      <c r="G1390" s="26">
        <f>IF(OR(A1390="",B1390="",D1390=""),0,IF(OR(C1390="Received",C1390="Returned",C1390="Adjust"),D1390,IF(C1390="Sold",-D1390,0)))</f>
        <v/>
      </c>
      <c r="H1390" s="16">
        <f>IF(AND(A1390="",B1390="",D1390=""),"",IF(OR(A1390="",B1390="",C1390="",D1390=""),"Fill date, SKU, type and qty",IF(ISNA(MATCH(B1390,ItemSku,0)),"SKU not on Items",IF(AND(D1390&lt;0,C1390&lt;&gt;"Adjust"),"Use a positive qty",""))))</f>
        <v/>
      </c>
    </row>
    <row r="1391">
      <c r="A1391" s="6" t="n"/>
      <c r="B1391" s="22" t="n"/>
      <c r="C1391" s="22" t="n"/>
      <c r="D1391" s="29" t="n"/>
      <c r="E1391" s="22" t="n"/>
      <c r="F1391" s="22" t="n"/>
      <c r="G1391" s="26">
        <f>IF(OR(A1391="",B1391="",D1391=""),0,IF(OR(C1391="Received",C1391="Returned",C1391="Adjust"),D1391,IF(C1391="Sold",-D1391,0)))</f>
        <v/>
      </c>
      <c r="H1391" s="16">
        <f>IF(AND(A1391="",B1391="",D1391=""),"",IF(OR(A1391="",B1391="",C1391="",D1391=""),"Fill date, SKU, type and qty",IF(ISNA(MATCH(B1391,ItemSku,0)),"SKU not on Items",IF(AND(D1391&lt;0,C1391&lt;&gt;"Adjust"),"Use a positive qty",""))))</f>
        <v/>
      </c>
    </row>
    <row r="1392">
      <c r="A1392" s="6" t="n"/>
      <c r="B1392" s="22" t="n"/>
      <c r="C1392" s="22" t="n"/>
      <c r="D1392" s="29" t="n"/>
      <c r="E1392" s="22" t="n"/>
      <c r="F1392" s="22" t="n"/>
      <c r="G1392" s="26">
        <f>IF(OR(A1392="",B1392="",D1392=""),0,IF(OR(C1392="Received",C1392="Returned",C1392="Adjust"),D1392,IF(C1392="Sold",-D1392,0)))</f>
        <v/>
      </c>
      <c r="H1392" s="16">
        <f>IF(AND(A1392="",B1392="",D1392=""),"",IF(OR(A1392="",B1392="",C1392="",D1392=""),"Fill date, SKU, type and qty",IF(ISNA(MATCH(B1392,ItemSku,0)),"SKU not on Items",IF(AND(D1392&lt;0,C1392&lt;&gt;"Adjust"),"Use a positive qty",""))))</f>
        <v/>
      </c>
    </row>
    <row r="1393">
      <c r="A1393" s="6" t="n"/>
      <c r="B1393" s="22" t="n"/>
      <c r="C1393" s="22" t="n"/>
      <c r="D1393" s="29" t="n"/>
      <c r="E1393" s="22" t="n"/>
      <c r="F1393" s="22" t="n"/>
      <c r="G1393" s="26">
        <f>IF(OR(A1393="",B1393="",D1393=""),0,IF(OR(C1393="Received",C1393="Returned",C1393="Adjust"),D1393,IF(C1393="Sold",-D1393,0)))</f>
        <v/>
      </c>
      <c r="H1393" s="16">
        <f>IF(AND(A1393="",B1393="",D1393=""),"",IF(OR(A1393="",B1393="",C1393="",D1393=""),"Fill date, SKU, type and qty",IF(ISNA(MATCH(B1393,ItemSku,0)),"SKU not on Items",IF(AND(D1393&lt;0,C1393&lt;&gt;"Adjust"),"Use a positive qty",""))))</f>
        <v/>
      </c>
    </row>
    <row r="1394">
      <c r="A1394" s="6" t="n"/>
      <c r="B1394" s="22" t="n"/>
      <c r="C1394" s="22" t="n"/>
      <c r="D1394" s="29" t="n"/>
      <c r="E1394" s="22" t="n"/>
      <c r="F1394" s="22" t="n"/>
      <c r="G1394" s="26">
        <f>IF(OR(A1394="",B1394="",D1394=""),0,IF(OR(C1394="Received",C1394="Returned",C1394="Adjust"),D1394,IF(C1394="Sold",-D1394,0)))</f>
        <v/>
      </c>
      <c r="H1394" s="16">
        <f>IF(AND(A1394="",B1394="",D1394=""),"",IF(OR(A1394="",B1394="",C1394="",D1394=""),"Fill date, SKU, type and qty",IF(ISNA(MATCH(B1394,ItemSku,0)),"SKU not on Items",IF(AND(D1394&lt;0,C1394&lt;&gt;"Adjust"),"Use a positive qty",""))))</f>
        <v/>
      </c>
    </row>
    <row r="1395">
      <c r="A1395" s="6" t="n"/>
      <c r="B1395" s="22" t="n"/>
      <c r="C1395" s="22" t="n"/>
      <c r="D1395" s="29" t="n"/>
      <c r="E1395" s="22" t="n"/>
      <c r="F1395" s="22" t="n"/>
      <c r="G1395" s="26">
        <f>IF(OR(A1395="",B1395="",D1395=""),0,IF(OR(C1395="Received",C1395="Returned",C1395="Adjust"),D1395,IF(C1395="Sold",-D1395,0)))</f>
        <v/>
      </c>
      <c r="H1395" s="16">
        <f>IF(AND(A1395="",B1395="",D1395=""),"",IF(OR(A1395="",B1395="",C1395="",D1395=""),"Fill date, SKU, type and qty",IF(ISNA(MATCH(B1395,ItemSku,0)),"SKU not on Items",IF(AND(D1395&lt;0,C1395&lt;&gt;"Adjust"),"Use a positive qty",""))))</f>
        <v/>
      </c>
    </row>
    <row r="1396">
      <c r="A1396" s="6" t="n"/>
      <c r="B1396" s="22" t="n"/>
      <c r="C1396" s="22" t="n"/>
      <c r="D1396" s="29" t="n"/>
      <c r="E1396" s="22" t="n"/>
      <c r="F1396" s="22" t="n"/>
      <c r="G1396" s="26">
        <f>IF(OR(A1396="",B1396="",D1396=""),0,IF(OR(C1396="Received",C1396="Returned",C1396="Adjust"),D1396,IF(C1396="Sold",-D1396,0)))</f>
        <v/>
      </c>
      <c r="H1396" s="16">
        <f>IF(AND(A1396="",B1396="",D1396=""),"",IF(OR(A1396="",B1396="",C1396="",D1396=""),"Fill date, SKU, type and qty",IF(ISNA(MATCH(B1396,ItemSku,0)),"SKU not on Items",IF(AND(D1396&lt;0,C1396&lt;&gt;"Adjust"),"Use a positive qty",""))))</f>
        <v/>
      </c>
    </row>
    <row r="1397">
      <c r="A1397" s="6" t="n"/>
      <c r="B1397" s="22" t="n"/>
      <c r="C1397" s="22" t="n"/>
      <c r="D1397" s="29" t="n"/>
      <c r="E1397" s="22" t="n"/>
      <c r="F1397" s="22" t="n"/>
      <c r="G1397" s="26">
        <f>IF(OR(A1397="",B1397="",D1397=""),0,IF(OR(C1397="Received",C1397="Returned",C1397="Adjust"),D1397,IF(C1397="Sold",-D1397,0)))</f>
        <v/>
      </c>
      <c r="H1397" s="16">
        <f>IF(AND(A1397="",B1397="",D1397=""),"",IF(OR(A1397="",B1397="",C1397="",D1397=""),"Fill date, SKU, type and qty",IF(ISNA(MATCH(B1397,ItemSku,0)),"SKU not on Items",IF(AND(D1397&lt;0,C1397&lt;&gt;"Adjust"),"Use a positive qty",""))))</f>
        <v/>
      </c>
    </row>
    <row r="1398">
      <c r="A1398" s="6" t="n"/>
      <c r="B1398" s="22" t="n"/>
      <c r="C1398" s="22" t="n"/>
      <c r="D1398" s="29" t="n"/>
      <c r="E1398" s="22" t="n"/>
      <c r="F1398" s="22" t="n"/>
      <c r="G1398" s="26">
        <f>IF(OR(A1398="",B1398="",D1398=""),0,IF(OR(C1398="Received",C1398="Returned",C1398="Adjust"),D1398,IF(C1398="Sold",-D1398,0)))</f>
        <v/>
      </c>
      <c r="H1398" s="16">
        <f>IF(AND(A1398="",B1398="",D1398=""),"",IF(OR(A1398="",B1398="",C1398="",D1398=""),"Fill date, SKU, type and qty",IF(ISNA(MATCH(B1398,ItemSku,0)),"SKU not on Items",IF(AND(D1398&lt;0,C1398&lt;&gt;"Adjust"),"Use a positive qty",""))))</f>
        <v/>
      </c>
    </row>
    <row r="1399">
      <c r="A1399" s="6" t="n"/>
      <c r="B1399" s="22" t="n"/>
      <c r="C1399" s="22" t="n"/>
      <c r="D1399" s="29" t="n"/>
      <c r="E1399" s="22" t="n"/>
      <c r="F1399" s="22" t="n"/>
      <c r="G1399" s="26">
        <f>IF(OR(A1399="",B1399="",D1399=""),0,IF(OR(C1399="Received",C1399="Returned",C1399="Adjust"),D1399,IF(C1399="Sold",-D1399,0)))</f>
        <v/>
      </c>
      <c r="H1399" s="16">
        <f>IF(AND(A1399="",B1399="",D1399=""),"",IF(OR(A1399="",B1399="",C1399="",D1399=""),"Fill date, SKU, type and qty",IF(ISNA(MATCH(B1399,ItemSku,0)),"SKU not on Items",IF(AND(D1399&lt;0,C1399&lt;&gt;"Adjust"),"Use a positive qty",""))))</f>
        <v/>
      </c>
    </row>
    <row r="1400">
      <c r="A1400" s="6" t="n"/>
      <c r="B1400" s="22" t="n"/>
      <c r="C1400" s="22" t="n"/>
      <c r="D1400" s="29" t="n"/>
      <c r="E1400" s="22" t="n"/>
      <c r="F1400" s="22" t="n"/>
      <c r="G1400" s="26">
        <f>IF(OR(A1400="",B1400="",D1400=""),0,IF(OR(C1400="Received",C1400="Returned",C1400="Adjust"),D1400,IF(C1400="Sold",-D1400,0)))</f>
        <v/>
      </c>
      <c r="H1400" s="16">
        <f>IF(AND(A1400="",B1400="",D1400=""),"",IF(OR(A1400="",B1400="",C1400="",D1400=""),"Fill date, SKU, type and qty",IF(ISNA(MATCH(B1400,ItemSku,0)),"SKU not on Items",IF(AND(D1400&lt;0,C1400&lt;&gt;"Adjust"),"Use a positive qty",""))))</f>
        <v/>
      </c>
    </row>
    <row r="1401">
      <c r="A1401" s="6" t="n"/>
      <c r="B1401" s="22" t="n"/>
      <c r="C1401" s="22" t="n"/>
      <c r="D1401" s="29" t="n"/>
      <c r="E1401" s="22" t="n"/>
      <c r="F1401" s="22" t="n"/>
      <c r="G1401" s="26">
        <f>IF(OR(A1401="",B1401="",D1401=""),0,IF(OR(C1401="Received",C1401="Returned",C1401="Adjust"),D1401,IF(C1401="Sold",-D1401,0)))</f>
        <v/>
      </c>
      <c r="H1401" s="16">
        <f>IF(AND(A1401="",B1401="",D1401=""),"",IF(OR(A1401="",B1401="",C1401="",D1401=""),"Fill date, SKU, type and qty",IF(ISNA(MATCH(B1401,ItemSku,0)),"SKU not on Items",IF(AND(D1401&lt;0,C1401&lt;&gt;"Adjust"),"Use a positive qty",""))))</f>
        <v/>
      </c>
    </row>
    <row r="1402">
      <c r="A1402" s="6" t="n"/>
      <c r="B1402" s="22" t="n"/>
      <c r="C1402" s="22" t="n"/>
      <c r="D1402" s="29" t="n"/>
      <c r="E1402" s="22" t="n"/>
      <c r="F1402" s="22" t="n"/>
      <c r="G1402" s="26">
        <f>IF(OR(A1402="",B1402="",D1402=""),0,IF(OR(C1402="Received",C1402="Returned",C1402="Adjust"),D1402,IF(C1402="Sold",-D1402,0)))</f>
        <v/>
      </c>
      <c r="H1402" s="16">
        <f>IF(AND(A1402="",B1402="",D1402=""),"",IF(OR(A1402="",B1402="",C1402="",D1402=""),"Fill date, SKU, type and qty",IF(ISNA(MATCH(B1402,ItemSku,0)),"SKU not on Items",IF(AND(D1402&lt;0,C1402&lt;&gt;"Adjust"),"Use a positive qty",""))))</f>
        <v/>
      </c>
    </row>
    <row r="1403">
      <c r="A1403" s="6" t="n"/>
      <c r="B1403" s="22" t="n"/>
      <c r="C1403" s="22" t="n"/>
      <c r="D1403" s="29" t="n"/>
      <c r="E1403" s="22" t="n"/>
      <c r="F1403" s="22" t="n"/>
      <c r="G1403" s="26">
        <f>IF(OR(A1403="",B1403="",D1403=""),0,IF(OR(C1403="Received",C1403="Returned",C1403="Adjust"),D1403,IF(C1403="Sold",-D1403,0)))</f>
        <v/>
      </c>
      <c r="H1403" s="16">
        <f>IF(AND(A1403="",B1403="",D1403=""),"",IF(OR(A1403="",B1403="",C1403="",D1403=""),"Fill date, SKU, type and qty",IF(ISNA(MATCH(B1403,ItemSku,0)),"SKU not on Items",IF(AND(D1403&lt;0,C1403&lt;&gt;"Adjust"),"Use a positive qty",""))))</f>
        <v/>
      </c>
    </row>
    <row r="1404">
      <c r="A1404" s="6" t="n"/>
      <c r="B1404" s="22" t="n"/>
      <c r="C1404" s="22" t="n"/>
      <c r="D1404" s="29" t="n"/>
      <c r="E1404" s="22" t="n"/>
      <c r="F1404" s="22" t="n"/>
      <c r="G1404" s="26">
        <f>IF(OR(A1404="",B1404="",D1404=""),0,IF(OR(C1404="Received",C1404="Returned",C1404="Adjust"),D1404,IF(C1404="Sold",-D1404,0)))</f>
        <v/>
      </c>
      <c r="H1404" s="16">
        <f>IF(AND(A1404="",B1404="",D1404=""),"",IF(OR(A1404="",B1404="",C1404="",D1404=""),"Fill date, SKU, type and qty",IF(ISNA(MATCH(B1404,ItemSku,0)),"SKU not on Items",IF(AND(D1404&lt;0,C1404&lt;&gt;"Adjust"),"Use a positive qty",""))))</f>
        <v/>
      </c>
    </row>
    <row r="1405">
      <c r="A1405" s="6" t="n"/>
      <c r="B1405" s="22" t="n"/>
      <c r="C1405" s="22" t="n"/>
      <c r="D1405" s="29" t="n"/>
      <c r="E1405" s="22" t="n"/>
      <c r="F1405" s="22" t="n"/>
      <c r="G1405" s="26">
        <f>IF(OR(A1405="",B1405="",D1405=""),0,IF(OR(C1405="Received",C1405="Returned",C1405="Adjust"),D1405,IF(C1405="Sold",-D1405,0)))</f>
        <v/>
      </c>
      <c r="H1405" s="16">
        <f>IF(AND(A1405="",B1405="",D1405=""),"",IF(OR(A1405="",B1405="",C1405="",D1405=""),"Fill date, SKU, type and qty",IF(ISNA(MATCH(B1405,ItemSku,0)),"SKU not on Items",IF(AND(D1405&lt;0,C1405&lt;&gt;"Adjust"),"Use a positive qty",""))))</f>
        <v/>
      </c>
    </row>
    <row r="1406">
      <c r="A1406" s="6" t="n"/>
      <c r="B1406" s="22" t="n"/>
      <c r="C1406" s="22" t="n"/>
      <c r="D1406" s="29" t="n"/>
      <c r="E1406" s="22" t="n"/>
      <c r="F1406" s="22" t="n"/>
      <c r="G1406" s="26">
        <f>IF(OR(A1406="",B1406="",D1406=""),0,IF(OR(C1406="Received",C1406="Returned",C1406="Adjust"),D1406,IF(C1406="Sold",-D1406,0)))</f>
        <v/>
      </c>
      <c r="H1406" s="16">
        <f>IF(AND(A1406="",B1406="",D1406=""),"",IF(OR(A1406="",B1406="",C1406="",D1406=""),"Fill date, SKU, type and qty",IF(ISNA(MATCH(B1406,ItemSku,0)),"SKU not on Items",IF(AND(D1406&lt;0,C1406&lt;&gt;"Adjust"),"Use a positive qty",""))))</f>
        <v/>
      </c>
    </row>
    <row r="1407">
      <c r="A1407" s="6" t="n"/>
      <c r="B1407" s="22" t="n"/>
      <c r="C1407" s="22" t="n"/>
      <c r="D1407" s="29" t="n"/>
      <c r="E1407" s="22" t="n"/>
      <c r="F1407" s="22" t="n"/>
      <c r="G1407" s="26">
        <f>IF(OR(A1407="",B1407="",D1407=""),0,IF(OR(C1407="Received",C1407="Returned",C1407="Adjust"),D1407,IF(C1407="Sold",-D1407,0)))</f>
        <v/>
      </c>
      <c r="H1407" s="16">
        <f>IF(AND(A1407="",B1407="",D1407=""),"",IF(OR(A1407="",B1407="",C1407="",D1407=""),"Fill date, SKU, type and qty",IF(ISNA(MATCH(B1407,ItemSku,0)),"SKU not on Items",IF(AND(D1407&lt;0,C1407&lt;&gt;"Adjust"),"Use a positive qty",""))))</f>
        <v/>
      </c>
    </row>
    <row r="1408">
      <c r="A1408" s="6" t="n"/>
      <c r="B1408" s="22" t="n"/>
      <c r="C1408" s="22" t="n"/>
      <c r="D1408" s="29" t="n"/>
      <c r="E1408" s="22" t="n"/>
      <c r="F1408" s="22" t="n"/>
      <c r="G1408" s="26">
        <f>IF(OR(A1408="",B1408="",D1408=""),0,IF(OR(C1408="Received",C1408="Returned",C1408="Adjust"),D1408,IF(C1408="Sold",-D1408,0)))</f>
        <v/>
      </c>
      <c r="H1408" s="16">
        <f>IF(AND(A1408="",B1408="",D1408=""),"",IF(OR(A1408="",B1408="",C1408="",D1408=""),"Fill date, SKU, type and qty",IF(ISNA(MATCH(B1408,ItemSku,0)),"SKU not on Items",IF(AND(D1408&lt;0,C1408&lt;&gt;"Adjust"),"Use a positive qty",""))))</f>
        <v/>
      </c>
    </row>
    <row r="1409">
      <c r="A1409" s="6" t="n"/>
      <c r="B1409" s="22" t="n"/>
      <c r="C1409" s="22" t="n"/>
      <c r="D1409" s="29" t="n"/>
      <c r="E1409" s="22" t="n"/>
      <c r="F1409" s="22" t="n"/>
      <c r="G1409" s="26">
        <f>IF(OR(A1409="",B1409="",D1409=""),0,IF(OR(C1409="Received",C1409="Returned",C1409="Adjust"),D1409,IF(C1409="Sold",-D1409,0)))</f>
        <v/>
      </c>
      <c r="H1409" s="16">
        <f>IF(AND(A1409="",B1409="",D1409=""),"",IF(OR(A1409="",B1409="",C1409="",D1409=""),"Fill date, SKU, type and qty",IF(ISNA(MATCH(B1409,ItemSku,0)),"SKU not on Items",IF(AND(D1409&lt;0,C1409&lt;&gt;"Adjust"),"Use a positive qty",""))))</f>
        <v/>
      </c>
    </row>
    <row r="1410">
      <c r="A1410" s="6" t="n"/>
      <c r="B1410" s="22" t="n"/>
      <c r="C1410" s="22" t="n"/>
      <c r="D1410" s="29" t="n"/>
      <c r="E1410" s="22" t="n"/>
      <c r="F1410" s="22" t="n"/>
      <c r="G1410" s="26">
        <f>IF(OR(A1410="",B1410="",D1410=""),0,IF(OR(C1410="Received",C1410="Returned",C1410="Adjust"),D1410,IF(C1410="Sold",-D1410,0)))</f>
        <v/>
      </c>
      <c r="H1410" s="16">
        <f>IF(AND(A1410="",B1410="",D1410=""),"",IF(OR(A1410="",B1410="",C1410="",D1410=""),"Fill date, SKU, type and qty",IF(ISNA(MATCH(B1410,ItemSku,0)),"SKU not on Items",IF(AND(D1410&lt;0,C1410&lt;&gt;"Adjust"),"Use a positive qty",""))))</f>
        <v/>
      </c>
    </row>
    <row r="1411">
      <c r="A1411" s="6" t="n"/>
      <c r="B1411" s="22" t="n"/>
      <c r="C1411" s="22" t="n"/>
      <c r="D1411" s="29" t="n"/>
      <c r="E1411" s="22" t="n"/>
      <c r="F1411" s="22" t="n"/>
      <c r="G1411" s="26">
        <f>IF(OR(A1411="",B1411="",D1411=""),0,IF(OR(C1411="Received",C1411="Returned",C1411="Adjust"),D1411,IF(C1411="Sold",-D1411,0)))</f>
        <v/>
      </c>
      <c r="H1411" s="16">
        <f>IF(AND(A1411="",B1411="",D1411=""),"",IF(OR(A1411="",B1411="",C1411="",D1411=""),"Fill date, SKU, type and qty",IF(ISNA(MATCH(B1411,ItemSku,0)),"SKU not on Items",IF(AND(D1411&lt;0,C1411&lt;&gt;"Adjust"),"Use a positive qty",""))))</f>
        <v/>
      </c>
    </row>
    <row r="1412">
      <c r="A1412" s="6" t="n"/>
      <c r="B1412" s="22" t="n"/>
      <c r="C1412" s="22" t="n"/>
      <c r="D1412" s="29" t="n"/>
      <c r="E1412" s="22" t="n"/>
      <c r="F1412" s="22" t="n"/>
      <c r="G1412" s="26">
        <f>IF(OR(A1412="",B1412="",D1412=""),0,IF(OR(C1412="Received",C1412="Returned",C1412="Adjust"),D1412,IF(C1412="Sold",-D1412,0)))</f>
        <v/>
      </c>
      <c r="H1412" s="16">
        <f>IF(AND(A1412="",B1412="",D1412=""),"",IF(OR(A1412="",B1412="",C1412="",D1412=""),"Fill date, SKU, type and qty",IF(ISNA(MATCH(B1412,ItemSku,0)),"SKU not on Items",IF(AND(D1412&lt;0,C1412&lt;&gt;"Adjust"),"Use a positive qty",""))))</f>
        <v/>
      </c>
    </row>
    <row r="1413">
      <c r="A1413" s="6" t="n"/>
      <c r="B1413" s="22" t="n"/>
      <c r="C1413" s="22" t="n"/>
      <c r="D1413" s="29" t="n"/>
      <c r="E1413" s="22" t="n"/>
      <c r="F1413" s="22" t="n"/>
      <c r="G1413" s="26">
        <f>IF(OR(A1413="",B1413="",D1413=""),0,IF(OR(C1413="Received",C1413="Returned",C1413="Adjust"),D1413,IF(C1413="Sold",-D1413,0)))</f>
        <v/>
      </c>
      <c r="H1413" s="16">
        <f>IF(AND(A1413="",B1413="",D1413=""),"",IF(OR(A1413="",B1413="",C1413="",D1413=""),"Fill date, SKU, type and qty",IF(ISNA(MATCH(B1413,ItemSku,0)),"SKU not on Items",IF(AND(D1413&lt;0,C1413&lt;&gt;"Adjust"),"Use a positive qty",""))))</f>
        <v/>
      </c>
    </row>
    <row r="1414">
      <c r="A1414" s="6" t="n"/>
      <c r="B1414" s="22" t="n"/>
      <c r="C1414" s="22" t="n"/>
      <c r="D1414" s="29" t="n"/>
      <c r="E1414" s="22" t="n"/>
      <c r="F1414" s="22" t="n"/>
      <c r="G1414" s="26">
        <f>IF(OR(A1414="",B1414="",D1414=""),0,IF(OR(C1414="Received",C1414="Returned",C1414="Adjust"),D1414,IF(C1414="Sold",-D1414,0)))</f>
        <v/>
      </c>
      <c r="H1414" s="16">
        <f>IF(AND(A1414="",B1414="",D1414=""),"",IF(OR(A1414="",B1414="",C1414="",D1414=""),"Fill date, SKU, type and qty",IF(ISNA(MATCH(B1414,ItemSku,0)),"SKU not on Items",IF(AND(D1414&lt;0,C1414&lt;&gt;"Adjust"),"Use a positive qty",""))))</f>
        <v/>
      </c>
    </row>
    <row r="1415">
      <c r="A1415" s="6" t="n"/>
      <c r="B1415" s="22" t="n"/>
      <c r="C1415" s="22" t="n"/>
      <c r="D1415" s="29" t="n"/>
      <c r="E1415" s="22" t="n"/>
      <c r="F1415" s="22" t="n"/>
      <c r="G1415" s="26">
        <f>IF(OR(A1415="",B1415="",D1415=""),0,IF(OR(C1415="Received",C1415="Returned",C1415="Adjust"),D1415,IF(C1415="Sold",-D1415,0)))</f>
        <v/>
      </c>
      <c r="H1415" s="16">
        <f>IF(AND(A1415="",B1415="",D1415=""),"",IF(OR(A1415="",B1415="",C1415="",D1415=""),"Fill date, SKU, type and qty",IF(ISNA(MATCH(B1415,ItemSku,0)),"SKU not on Items",IF(AND(D1415&lt;0,C1415&lt;&gt;"Adjust"),"Use a positive qty",""))))</f>
        <v/>
      </c>
    </row>
    <row r="1416">
      <c r="A1416" s="6" t="n"/>
      <c r="B1416" s="22" t="n"/>
      <c r="C1416" s="22" t="n"/>
      <c r="D1416" s="29" t="n"/>
      <c r="E1416" s="22" t="n"/>
      <c r="F1416" s="22" t="n"/>
      <c r="G1416" s="26">
        <f>IF(OR(A1416="",B1416="",D1416=""),0,IF(OR(C1416="Received",C1416="Returned",C1416="Adjust"),D1416,IF(C1416="Sold",-D1416,0)))</f>
        <v/>
      </c>
      <c r="H1416" s="16">
        <f>IF(AND(A1416="",B1416="",D1416=""),"",IF(OR(A1416="",B1416="",C1416="",D1416=""),"Fill date, SKU, type and qty",IF(ISNA(MATCH(B1416,ItemSku,0)),"SKU not on Items",IF(AND(D1416&lt;0,C1416&lt;&gt;"Adjust"),"Use a positive qty",""))))</f>
        <v/>
      </c>
    </row>
    <row r="1417">
      <c r="A1417" s="6" t="n"/>
      <c r="B1417" s="22" t="n"/>
      <c r="C1417" s="22" t="n"/>
      <c r="D1417" s="29" t="n"/>
      <c r="E1417" s="22" t="n"/>
      <c r="F1417" s="22" t="n"/>
      <c r="G1417" s="26">
        <f>IF(OR(A1417="",B1417="",D1417=""),0,IF(OR(C1417="Received",C1417="Returned",C1417="Adjust"),D1417,IF(C1417="Sold",-D1417,0)))</f>
        <v/>
      </c>
      <c r="H1417" s="16">
        <f>IF(AND(A1417="",B1417="",D1417=""),"",IF(OR(A1417="",B1417="",C1417="",D1417=""),"Fill date, SKU, type and qty",IF(ISNA(MATCH(B1417,ItemSku,0)),"SKU not on Items",IF(AND(D1417&lt;0,C1417&lt;&gt;"Adjust"),"Use a positive qty",""))))</f>
        <v/>
      </c>
    </row>
    <row r="1418">
      <c r="A1418" s="6" t="n"/>
      <c r="B1418" s="22" t="n"/>
      <c r="C1418" s="22" t="n"/>
      <c r="D1418" s="29" t="n"/>
      <c r="E1418" s="22" t="n"/>
      <c r="F1418" s="22" t="n"/>
      <c r="G1418" s="26">
        <f>IF(OR(A1418="",B1418="",D1418=""),0,IF(OR(C1418="Received",C1418="Returned",C1418="Adjust"),D1418,IF(C1418="Sold",-D1418,0)))</f>
        <v/>
      </c>
      <c r="H1418" s="16">
        <f>IF(AND(A1418="",B1418="",D1418=""),"",IF(OR(A1418="",B1418="",C1418="",D1418=""),"Fill date, SKU, type and qty",IF(ISNA(MATCH(B1418,ItemSku,0)),"SKU not on Items",IF(AND(D1418&lt;0,C1418&lt;&gt;"Adjust"),"Use a positive qty",""))))</f>
        <v/>
      </c>
    </row>
    <row r="1419">
      <c r="A1419" s="6" t="n"/>
      <c r="B1419" s="22" t="n"/>
      <c r="C1419" s="22" t="n"/>
      <c r="D1419" s="29" t="n"/>
      <c r="E1419" s="22" t="n"/>
      <c r="F1419" s="22" t="n"/>
      <c r="G1419" s="26">
        <f>IF(OR(A1419="",B1419="",D1419=""),0,IF(OR(C1419="Received",C1419="Returned",C1419="Adjust"),D1419,IF(C1419="Sold",-D1419,0)))</f>
        <v/>
      </c>
      <c r="H1419" s="16">
        <f>IF(AND(A1419="",B1419="",D1419=""),"",IF(OR(A1419="",B1419="",C1419="",D1419=""),"Fill date, SKU, type and qty",IF(ISNA(MATCH(B1419,ItemSku,0)),"SKU not on Items",IF(AND(D1419&lt;0,C1419&lt;&gt;"Adjust"),"Use a positive qty",""))))</f>
        <v/>
      </c>
    </row>
    <row r="1420">
      <c r="A1420" s="6" t="n"/>
      <c r="B1420" s="22" t="n"/>
      <c r="C1420" s="22" t="n"/>
      <c r="D1420" s="29" t="n"/>
      <c r="E1420" s="22" t="n"/>
      <c r="F1420" s="22" t="n"/>
      <c r="G1420" s="26">
        <f>IF(OR(A1420="",B1420="",D1420=""),0,IF(OR(C1420="Received",C1420="Returned",C1420="Adjust"),D1420,IF(C1420="Sold",-D1420,0)))</f>
        <v/>
      </c>
      <c r="H1420" s="16">
        <f>IF(AND(A1420="",B1420="",D1420=""),"",IF(OR(A1420="",B1420="",C1420="",D1420=""),"Fill date, SKU, type and qty",IF(ISNA(MATCH(B1420,ItemSku,0)),"SKU not on Items",IF(AND(D1420&lt;0,C1420&lt;&gt;"Adjust"),"Use a positive qty",""))))</f>
        <v/>
      </c>
    </row>
    <row r="1421">
      <c r="A1421" s="6" t="n"/>
      <c r="B1421" s="22" t="n"/>
      <c r="C1421" s="22" t="n"/>
      <c r="D1421" s="29" t="n"/>
      <c r="E1421" s="22" t="n"/>
      <c r="F1421" s="22" t="n"/>
      <c r="G1421" s="26">
        <f>IF(OR(A1421="",B1421="",D1421=""),0,IF(OR(C1421="Received",C1421="Returned",C1421="Adjust"),D1421,IF(C1421="Sold",-D1421,0)))</f>
        <v/>
      </c>
      <c r="H1421" s="16">
        <f>IF(AND(A1421="",B1421="",D1421=""),"",IF(OR(A1421="",B1421="",C1421="",D1421=""),"Fill date, SKU, type and qty",IF(ISNA(MATCH(B1421,ItemSku,0)),"SKU not on Items",IF(AND(D1421&lt;0,C1421&lt;&gt;"Adjust"),"Use a positive qty",""))))</f>
        <v/>
      </c>
    </row>
    <row r="1422">
      <c r="A1422" s="6" t="n"/>
      <c r="B1422" s="22" t="n"/>
      <c r="C1422" s="22" t="n"/>
      <c r="D1422" s="29" t="n"/>
      <c r="E1422" s="22" t="n"/>
      <c r="F1422" s="22" t="n"/>
      <c r="G1422" s="26">
        <f>IF(OR(A1422="",B1422="",D1422=""),0,IF(OR(C1422="Received",C1422="Returned",C1422="Adjust"),D1422,IF(C1422="Sold",-D1422,0)))</f>
        <v/>
      </c>
      <c r="H1422" s="16">
        <f>IF(AND(A1422="",B1422="",D1422=""),"",IF(OR(A1422="",B1422="",C1422="",D1422=""),"Fill date, SKU, type and qty",IF(ISNA(MATCH(B1422,ItemSku,0)),"SKU not on Items",IF(AND(D1422&lt;0,C1422&lt;&gt;"Adjust"),"Use a positive qty",""))))</f>
        <v/>
      </c>
    </row>
    <row r="1423">
      <c r="A1423" s="6" t="n"/>
      <c r="B1423" s="22" t="n"/>
      <c r="C1423" s="22" t="n"/>
      <c r="D1423" s="29" t="n"/>
      <c r="E1423" s="22" t="n"/>
      <c r="F1423" s="22" t="n"/>
      <c r="G1423" s="26">
        <f>IF(OR(A1423="",B1423="",D1423=""),0,IF(OR(C1423="Received",C1423="Returned",C1423="Adjust"),D1423,IF(C1423="Sold",-D1423,0)))</f>
        <v/>
      </c>
      <c r="H1423" s="16">
        <f>IF(AND(A1423="",B1423="",D1423=""),"",IF(OR(A1423="",B1423="",C1423="",D1423=""),"Fill date, SKU, type and qty",IF(ISNA(MATCH(B1423,ItemSku,0)),"SKU not on Items",IF(AND(D1423&lt;0,C1423&lt;&gt;"Adjust"),"Use a positive qty",""))))</f>
        <v/>
      </c>
    </row>
    <row r="1424">
      <c r="A1424" s="6" t="n"/>
      <c r="B1424" s="22" t="n"/>
      <c r="C1424" s="22" t="n"/>
      <c r="D1424" s="29" t="n"/>
      <c r="E1424" s="22" t="n"/>
      <c r="F1424" s="22" t="n"/>
      <c r="G1424" s="26">
        <f>IF(OR(A1424="",B1424="",D1424=""),0,IF(OR(C1424="Received",C1424="Returned",C1424="Adjust"),D1424,IF(C1424="Sold",-D1424,0)))</f>
        <v/>
      </c>
      <c r="H1424" s="16">
        <f>IF(AND(A1424="",B1424="",D1424=""),"",IF(OR(A1424="",B1424="",C1424="",D1424=""),"Fill date, SKU, type and qty",IF(ISNA(MATCH(B1424,ItemSku,0)),"SKU not on Items",IF(AND(D1424&lt;0,C1424&lt;&gt;"Adjust"),"Use a positive qty",""))))</f>
        <v/>
      </c>
    </row>
    <row r="1425">
      <c r="A1425" s="6" t="n"/>
      <c r="B1425" s="22" t="n"/>
      <c r="C1425" s="22" t="n"/>
      <c r="D1425" s="29" t="n"/>
      <c r="E1425" s="22" t="n"/>
      <c r="F1425" s="22" t="n"/>
      <c r="G1425" s="26">
        <f>IF(OR(A1425="",B1425="",D1425=""),0,IF(OR(C1425="Received",C1425="Returned",C1425="Adjust"),D1425,IF(C1425="Sold",-D1425,0)))</f>
        <v/>
      </c>
      <c r="H1425" s="16">
        <f>IF(AND(A1425="",B1425="",D1425=""),"",IF(OR(A1425="",B1425="",C1425="",D1425=""),"Fill date, SKU, type and qty",IF(ISNA(MATCH(B1425,ItemSku,0)),"SKU not on Items",IF(AND(D1425&lt;0,C1425&lt;&gt;"Adjust"),"Use a positive qty",""))))</f>
        <v/>
      </c>
    </row>
    <row r="1426">
      <c r="A1426" s="6" t="n"/>
      <c r="B1426" s="22" t="n"/>
      <c r="C1426" s="22" t="n"/>
      <c r="D1426" s="29" t="n"/>
      <c r="E1426" s="22" t="n"/>
      <c r="F1426" s="22" t="n"/>
      <c r="G1426" s="26">
        <f>IF(OR(A1426="",B1426="",D1426=""),0,IF(OR(C1426="Received",C1426="Returned",C1426="Adjust"),D1426,IF(C1426="Sold",-D1426,0)))</f>
        <v/>
      </c>
      <c r="H1426" s="16">
        <f>IF(AND(A1426="",B1426="",D1426=""),"",IF(OR(A1426="",B1426="",C1426="",D1426=""),"Fill date, SKU, type and qty",IF(ISNA(MATCH(B1426,ItemSku,0)),"SKU not on Items",IF(AND(D1426&lt;0,C1426&lt;&gt;"Adjust"),"Use a positive qty",""))))</f>
        <v/>
      </c>
    </row>
    <row r="1427">
      <c r="A1427" s="6" t="n"/>
      <c r="B1427" s="22" t="n"/>
      <c r="C1427" s="22" t="n"/>
      <c r="D1427" s="29" t="n"/>
      <c r="E1427" s="22" t="n"/>
      <c r="F1427" s="22" t="n"/>
      <c r="G1427" s="26">
        <f>IF(OR(A1427="",B1427="",D1427=""),0,IF(OR(C1427="Received",C1427="Returned",C1427="Adjust"),D1427,IF(C1427="Sold",-D1427,0)))</f>
        <v/>
      </c>
      <c r="H1427" s="16">
        <f>IF(AND(A1427="",B1427="",D1427=""),"",IF(OR(A1427="",B1427="",C1427="",D1427=""),"Fill date, SKU, type and qty",IF(ISNA(MATCH(B1427,ItemSku,0)),"SKU not on Items",IF(AND(D1427&lt;0,C1427&lt;&gt;"Adjust"),"Use a positive qty",""))))</f>
        <v/>
      </c>
    </row>
    <row r="1428">
      <c r="A1428" s="6" t="n"/>
      <c r="B1428" s="22" t="n"/>
      <c r="C1428" s="22" t="n"/>
      <c r="D1428" s="29" t="n"/>
      <c r="E1428" s="22" t="n"/>
      <c r="F1428" s="22" t="n"/>
      <c r="G1428" s="26">
        <f>IF(OR(A1428="",B1428="",D1428=""),0,IF(OR(C1428="Received",C1428="Returned",C1428="Adjust"),D1428,IF(C1428="Sold",-D1428,0)))</f>
        <v/>
      </c>
      <c r="H1428" s="16">
        <f>IF(AND(A1428="",B1428="",D1428=""),"",IF(OR(A1428="",B1428="",C1428="",D1428=""),"Fill date, SKU, type and qty",IF(ISNA(MATCH(B1428,ItemSku,0)),"SKU not on Items",IF(AND(D1428&lt;0,C1428&lt;&gt;"Adjust"),"Use a positive qty",""))))</f>
        <v/>
      </c>
    </row>
    <row r="1429">
      <c r="A1429" s="6" t="n"/>
      <c r="B1429" s="22" t="n"/>
      <c r="C1429" s="22" t="n"/>
      <c r="D1429" s="29" t="n"/>
      <c r="E1429" s="22" t="n"/>
      <c r="F1429" s="22" t="n"/>
      <c r="G1429" s="26">
        <f>IF(OR(A1429="",B1429="",D1429=""),0,IF(OR(C1429="Received",C1429="Returned",C1429="Adjust"),D1429,IF(C1429="Sold",-D1429,0)))</f>
        <v/>
      </c>
      <c r="H1429" s="16">
        <f>IF(AND(A1429="",B1429="",D1429=""),"",IF(OR(A1429="",B1429="",C1429="",D1429=""),"Fill date, SKU, type and qty",IF(ISNA(MATCH(B1429,ItemSku,0)),"SKU not on Items",IF(AND(D1429&lt;0,C1429&lt;&gt;"Adjust"),"Use a positive qty",""))))</f>
        <v/>
      </c>
    </row>
    <row r="1430">
      <c r="A1430" s="6" t="n"/>
      <c r="B1430" s="22" t="n"/>
      <c r="C1430" s="22" t="n"/>
      <c r="D1430" s="29" t="n"/>
      <c r="E1430" s="22" t="n"/>
      <c r="F1430" s="22" t="n"/>
      <c r="G1430" s="26">
        <f>IF(OR(A1430="",B1430="",D1430=""),0,IF(OR(C1430="Received",C1430="Returned",C1430="Adjust"),D1430,IF(C1430="Sold",-D1430,0)))</f>
        <v/>
      </c>
      <c r="H1430" s="16">
        <f>IF(AND(A1430="",B1430="",D1430=""),"",IF(OR(A1430="",B1430="",C1430="",D1430=""),"Fill date, SKU, type and qty",IF(ISNA(MATCH(B1430,ItemSku,0)),"SKU not on Items",IF(AND(D1430&lt;0,C1430&lt;&gt;"Adjust"),"Use a positive qty",""))))</f>
        <v/>
      </c>
    </row>
    <row r="1431">
      <c r="A1431" s="6" t="n"/>
      <c r="B1431" s="22" t="n"/>
      <c r="C1431" s="22" t="n"/>
      <c r="D1431" s="29" t="n"/>
      <c r="E1431" s="22" t="n"/>
      <c r="F1431" s="22" t="n"/>
      <c r="G1431" s="26">
        <f>IF(OR(A1431="",B1431="",D1431=""),0,IF(OR(C1431="Received",C1431="Returned",C1431="Adjust"),D1431,IF(C1431="Sold",-D1431,0)))</f>
        <v/>
      </c>
      <c r="H1431" s="16">
        <f>IF(AND(A1431="",B1431="",D1431=""),"",IF(OR(A1431="",B1431="",C1431="",D1431=""),"Fill date, SKU, type and qty",IF(ISNA(MATCH(B1431,ItemSku,0)),"SKU not on Items",IF(AND(D1431&lt;0,C1431&lt;&gt;"Adjust"),"Use a positive qty",""))))</f>
        <v/>
      </c>
    </row>
    <row r="1432">
      <c r="A1432" s="6" t="n"/>
      <c r="B1432" s="22" t="n"/>
      <c r="C1432" s="22" t="n"/>
      <c r="D1432" s="29" t="n"/>
      <c r="E1432" s="22" t="n"/>
      <c r="F1432" s="22" t="n"/>
      <c r="G1432" s="26">
        <f>IF(OR(A1432="",B1432="",D1432=""),0,IF(OR(C1432="Received",C1432="Returned",C1432="Adjust"),D1432,IF(C1432="Sold",-D1432,0)))</f>
        <v/>
      </c>
      <c r="H1432" s="16">
        <f>IF(AND(A1432="",B1432="",D1432=""),"",IF(OR(A1432="",B1432="",C1432="",D1432=""),"Fill date, SKU, type and qty",IF(ISNA(MATCH(B1432,ItemSku,0)),"SKU not on Items",IF(AND(D1432&lt;0,C1432&lt;&gt;"Adjust"),"Use a positive qty",""))))</f>
        <v/>
      </c>
    </row>
    <row r="1433">
      <c r="A1433" s="6" t="n"/>
      <c r="B1433" s="22" t="n"/>
      <c r="C1433" s="22" t="n"/>
      <c r="D1433" s="29" t="n"/>
      <c r="E1433" s="22" t="n"/>
      <c r="F1433" s="22" t="n"/>
      <c r="G1433" s="26">
        <f>IF(OR(A1433="",B1433="",D1433=""),0,IF(OR(C1433="Received",C1433="Returned",C1433="Adjust"),D1433,IF(C1433="Sold",-D1433,0)))</f>
        <v/>
      </c>
      <c r="H1433" s="16">
        <f>IF(AND(A1433="",B1433="",D1433=""),"",IF(OR(A1433="",B1433="",C1433="",D1433=""),"Fill date, SKU, type and qty",IF(ISNA(MATCH(B1433,ItemSku,0)),"SKU not on Items",IF(AND(D1433&lt;0,C1433&lt;&gt;"Adjust"),"Use a positive qty",""))))</f>
        <v/>
      </c>
    </row>
    <row r="1434">
      <c r="A1434" s="6" t="n"/>
      <c r="B1434" s="22" t="n"/>
      <c r="C1434" s="22" t="n"/>
      <c r="D1434" s="29" t="n"/>
      <c r="E1434" s="22" t="n"/>
      <c r="F1434" s="22" t="n"/>
      <c r="G1434" s="26">
        <f>IF(OR(A1434="",B1434="",D1434=""),0,IF(OR(C1434="Received",C1434="Returned",C1434="Adjust"),D1434,IF(C1434="Sold",-D1434,0)))</f>
        <v/>
      </c>
      <c r="H1434" s="16">
        <f>IF(AND(A1434="",B1434="",D1434=""),"",IF(OR(A1434="",B1434="",C1434="",D1434=""),"Fill date, SKU, type and qty",IF(ISNA(MATCH(B1434,ItemSku,0)),"SKU not on Items",IF(AND(D1434&lt;0,C1434&lt;&gt;"Adjust"),"Use a positive qty",""))))</f>
        <v/>
      </c>
    </row>
    <row r="1435">
      <c r="A1435" s="6" t="n"/>
      <c r="B1435" s="22" t="n"/>
      <c r="C1435" s="22" t="n"/>
      <c r="D1435" s="29" t="n"/>
      <c r="E1435" s="22" t="n"/>
      <c r="F1435" s="22" t="n"/>
      <c r="G1435" s="26">
        <f>IF(OR(A1435="",B1435="",D1435=""),0,IF(OR(C1435="Received",C1435="Returned",C1435="Adjust"),D1435,IF(C1435="Sold",-D1435,0)))</f>
        <v/>
      </c>
      <c r="H1435" s="16">
        <f>IF(AND(A1435="",B1435="",D1435=""),"",IF(OR(A1435="",B1435="",C1435="",D1435=""),"Fill date, SKU, type and qty",IF(ISNA(MATCH(B1435,ItemSku,0)),"SKU not on Items",IF(AND(D1435&lt;0,C1435&lt;&gt;"Adjust"),"Use a positive qty",""))))</f>
        <v/>
      </c>
    </row>
    <row r="1436">
      <c r="A1436" s="6" t="n"/>
      <c r="B1436" s="22" t="n"/>
      <c r="C1436" s="22" t="n"/>
      <c r="D1436" s="29" t="n"/>
      <c r="E1436" s="22" t="n"/>
      <c r="F1436" s="22" t="n"/>
      <c r="G1436" s="26">
        <f>IF(OR(A1436="",B1436="",D1436=""),0,IF(OR(C1436="Received",C1436="Returned",C1436="Adjust"),D1436,IF(C1436="Sold",-D1436,0)))</f>
        <v/>
      </c>
      <c r="H1436" s="16">
        <f>IF(AND(A1436="",B1436="",D1436=""),"",IF(OR(A1436="",B1436="",C1436="",D1436=""),"Fill date, SKU, type and qty",IF(ISNA(MATCH(B1436,ItemSku,0)),"SKU not on Items",IF(AND(D1436&lt;0,C1436&lt;&gt;"Adjust"),"Use a positive qty",""))))</f>
        <v/>
      </c>
    </row>
    <row r="1437">
      <c r="A1437" s="6" t="n"/>
      <c r="B1437" s="22" t="n"/>
      <c r="C1437" s="22" t="n"/>
      <c r="D1437" s="29" t="n"/>
      <c r="E1437" s="22" t="n"/>
      <c r="F1437" s="22" t="n"/>
      <c r="G1437" s="26">
        <f>IF(OR(A1437="",B1437="",D1437=""),0,IF(OR(C1437="Received",C1437="Returned",C1437="Adjust"),D1437,IF(C1437="Sold",-D1437,0)))</f>
        <v/>
      </c>
      <c r="H1437" s="16">
        <f>IF(AND(A1437="",B1437="",D1437=""),"",IF(OR(A1437="",B1437="",C1437="",D1437=""),"Fill date, SKU, type and qty",IF(ISNA(MATCH(B1437,ItemSku,0)),"SKU not on Items",IF(AND(D1437&lt;0,C1437&lt;&gt;"Adjust"),"Use a positive qty",""))))</f>
        <v/>
      </c>
    </row>
    <row r="1438">
      <c r="A1438" s="6" t="n"/>
      <c r="B1438" s="22" t="n"/>
      <c r="C1438" s="22" t="n"/>
      <c r="D1438" s="29" t="n"/>
      <c r="E1438" s="22" t="n"/>
      <c r="F1438" s="22" t="n"/>
      <c r="G1438" s="26">
        <f>IF(OR(A1438="",B1438="",D1438=""),0,IF(OR(C1438="Received",C1438="Returned",C1438="Adjust"),D1438,IF(C1438="Sold",-D1438,0)))</f>
        <v/>
      </c>
      <c r="H1438" s="16">
        <f>IF(AND(A1438="",B1438="",D1438=""),"",IF(OR(A1438="",B1438="",C1438="",D1438=""),"Fill date, SKU, type and qty",IF(ISNA(MATCH(B1438,ItemSku,0)),"SKU not on Items",IF(AND(D1438&lt;0,C1438&lt;&gt;"Adjust"),"Use a positive qty",""))))</f>
        <v/>
      </c>
    </row>
    <row r="1439">
      <c r="A1439" s="6" t="n"/>
      <c r="B1439" s="22" t="n"/>
      <c r="C1439" s="22" t="n"/>
      <c r="D1439" s="29" t="n"/>
      <c r="E1439" s="22" t="n"/>
      <c r="F1439" s="22" t="n"/>
      <c r="G1439" s="26">
        <f>IF(OR(A1439="",B1439="",D1439=""),0,IF(OR(C1439="Received",C1439="Returned",C1439="Adjust"),D1439,IF(C1439="Sold",-D1439,0)))</f>
        <v/>
      </c>
      <c r="H1439" s="16">
        <f>IF(AND(A1439="",B1439="",D1439=""),"",IF(OR(A1439="",B1439="",C1439="",D1439=""),"Fill date, SKU, type and qty",IF(ISNA(MATCH(B1439,ItemSku,0)),"SKU not on Items",IF(AND(D1439&lt;0,C1439&lt;&gt;"Adjust"),"Use a positive qty",""))))</f>
        <v/>
      </c>
    </row>
    <row r="1440">
      <c r="A1440" s="6" t="n"/>
      <c r="B1440" s="22" t="n"/>
      <c r="C1440" s="22" t="n"/>
      <c r="D1440" s="29" t="n"/>
      <c r="E1440" s="22" t="n"/>
      <c r="F1440" s="22" t="n"/>
      <c r="G1440" s="26">
        <f>IF(OR(A1440="",B1440="",D1440=""),0,IF(OR(C1440="Received",C1440="Returned",C1440="Adjust"),D1440,IF(C1440="Sold",-D1440,0)))</f>
        <v/>
      </c>
      <c r="H1440" s="16">
        <f>IF(AND(A1440="",B1440="",D1440=""),"",IF(OR(A1440="",B1440="",C1440="",D1440=""),"Fill date, SKU, type and qty",IF(ISNA(MATCH(B1440,ItemSku,0)),"SKU not on Items",IF(AND(D1440&lt;0,C1440&lt;&gt;"Adjust"),"Use a positive qty",""))))</f>
        <v/>
      </c>
    </row>
    <row r="1441">
      <c r="A1441" s="6" t="n"/>
      <c r="B1441" s="22" t="n"/>
      <c r="C1441" s="22" t="n"/>
      <c r="D1441" s="29" t="n"/>
      <c r="E1441" s="22" t="n"/>
      <c r="F1441" s="22" t="n"/>
      <c r="G1441" s="26">
        <f>IF(OR(A1441="",B1441="",D1441=""),0,IF(OR(C1441="Received",C1441="Returned",C1441="Adjust"),D1441,IF(C1441="Sold",-D1441,0)))</f>
        <v/>
      </c>
      <c r="H1441" s="16">
        <f>IF(AND(A1441="",B1441="",D1441=""),"",IF(OR(A1441="",B1441="",C1441="",D1441=""),"Fill date, SKU, type and qty",IF(ISNA(MATCH(B1441,ItemSku,0)),"SKU not on Items",IF(AND(D1441&lt;0,C1441&lt;&gt;"Adjust"),"Use a positive qty",""))))</f>
        <v/>
      </c>
    </row>
    <row r="1442">
      <c r="A1442" s="6" t="n"/>
      <c r="B1442" s="22" t="n"/>
      <c r="C1442" s="22" t="n"/>
      <c r="D1442" s="29" t="n"/>
      <c r="E1442" s="22" t="n"/>
      <c r="F1442" s="22" t="n"/>
      <c r="G1442" s="26">
        <f>IF(OR(A1442="",B1442="",D1442=""),0,IF(OR(C1442="Received",C1442="Returned",C1442="Adjust"),D1442,IF(C1442="Sold",-D1442,0)))</f>
        <v/>
      </c>
      <c r="H1442" s="16">
        <f>IF(AND(A1442="",B1442="",D1442=""),"",IF(OR(A1442="",B1442="",C1442="",D1442=""),"Fill date, SKU, type and qty",IF(ISNA(MATCH(B1442,ItemSku,0)),"SKU not on Items",IF(AND(D1442&lt;0,C1442&lt;&gt;"Adjust"),"Use a positive qty",""))))</f>
        <v/>
      </c>
    </row>
    <row r="1443">
      <c r="A1443" s="6" t="n"/>
      <c r="B1443" s="22" t="n"/>
      <c r="C1443" s="22" t="n"/>
      <c r="D1443" s="29" t="n"/>
      <c r="E1443" s="22" t="n"/>
      <c r="F1443" s="22" t="n"/>
      <c r="G1443" s="26">
        <f>IF(OR(A1443="",B1443="",D1443=""),0,IF(OR(C1443="Received",C1443="Returned",C1443="Adjust"),D1443,IF(C1443="Sold",-D1443,0)))</f>
        <v/>
      </c>
      <c r="H1443" s="16">
        <f>IF(AND(A1443="",B1443="",D1443=""),"",IF(OR(A1443="",B1443="",C1443="",D1443=""),"Fill date, SKU, type and qty",IF(ISNA(MATCH(B1443,ItemSku,0)),"SKU not on Items",IF(AND(D1443&lt;0,C1443&lt;&gt;"Adjust"),"Use a positive qty",""))))</f>
        <v/>
      </c>
    </row>
    <row r="1444">
      <c r="A1444" s="6" t="n"/>
      <c r="B1444" s="22" t="n"/>
      <c r="C1444" s="22" t="n"/>
      <c r="D1444" s="29" t="n"/>
      <c r="E1444" s="22" t="n"/>
      <c r="F1444" s="22" t="n"/>
      <c r="G1444" s="26">
        <f>IF(OR(A1444="",B1444="",D1444=""),0,IF(OR(C1444="Received",C1444="Returned",C1444="Adjust"),D1444,IF(C1444="Sold",-D1444,0)))</f>
        <v/>
      </c>
      <c r="H1444" s="16">
        <f>IF(AND(A1444="",B1444="",D1444=""),"",IF(OR(A1444="",B1444="",C1444="",D1444=""),"Fill date, SKU, type and qty",IF(ISNA(MATCH(B1444,ItemSku,0)),"SKU not on Items",IF(AND(D1444&lt;0,C1444&lt;&gt;"Adjust"),"Use a positive qty",""))))</f>
        <v/>
      </c>
    </row>
    <row r="1445">
      <c r="A1445" s="6" t="n"/>
      <c r="B1445" s="22" t="n"/>
      <c r="C1445" s="22" t="n"/>
      <c r="D1445" s="29" t="n"/>
      <c r="E1445" s="22" t="n"/>
      <c r="F1445" s="22" t="n"/>
      <c r="G1445" s="26">
        <f>IF(OR(A1445="",B1445="",D1445=""),0,IF(OR(C1445="Received",C1445="Returned",C1445="Adjust"),D1445,IF(C1445="Sold",-D1445,0)))</f>
        <v/>
      </c>
      <c r="H1445" s="16">
        <f>IF(AND(A1445="",B1445="",D1445=""),"",IF(OR(A1445="",B1445="",C1445="",D1445=""),"Fill date, SKU, type and qty",IF(ISNA(MATCH(B1445,ItemSku,0)),"SKU not on Items",IF(AND(D1445&lt;0,C1445&lt;&gt;"Adjust"),"Use a positive qty",""))))</f>
        <v/>
      </c>
    </row>
    <row r="1446">
      <c r="A1446" s="6" t="n"/>
      <c r="B1446" s="22" t="n"/>
      <c r="C1446" s="22" t="n"/>
      <c r="D1446" s="29" t="n"/>
      <c r="E1446" s="22" t="n"/>
      <c r="F1446" s="22" t="n"/>
      <c r="G1446" s="26">
        <f>IF(OR(A1446="",B1446="",D1446=""),0,IF(OR(C1446="Received",C1446="Returned",C1446="Adjust"),D1446,IF(C1446="Sold",-D1446,0)))</f>
        <v/>
      </c>
      <c r="H1446" s="16">
        <f>IF(AND(A1446="",B1446="",D1446=""),"",IF(OR(A1446="",B1446="",C1446="",D1446=""),"Fill date, SKU, type and qty",IF(ISNA(MATCH(B1446,ItemSku,0)),"SKU not on Items",IF(AND(D1446&lt;0,C1446&lt;&gt;"Adjust"),"Use a positive qty",""))))</f>
        <v/>
      </c>
    </row>
    <row r="1447">
      <c r="A1447" s="6" t="n"/>
      <c r="B1447" s="22" t="n"/>
      <c r="C1447" s="22" t="n"/>
      <c r="D1447" s="29" t="n"/>
      <c r="E1447" s="22" t="n"/>
      <c r="F1447" s="22" t="n"/>
      <c r="G1447" s="26">
        <f>IF(OR(A1447="",B1447="",D1447=""),0,IF(OR(C1447="Received",C1447="Returned",C1447="Adjust"),D1447,IF(C1447="Sold",-D1447,0)))</f>
        <v/>
      </c>
      <c r="H1447" s="16">
        <f>IF(AND(A1447="",B1447="",D1447=""),"",IF(OR(A1447="",B1447="",C1447="",D1447=""),"Fill date, SKU, type and qty",IF(ISNA(MATCH(B1447,ItemSku,0)),"SKU not on Items",IF(AND(D1447&lt;0,C1447&lt;&gt;"Adjust"),"Use a positive qty",""))))</f>
        <v/>
      </c>
    </row>
    <row r="1448">
      <c r="A1448" s="6" t="n"/>
      <c r="B1448" s="22" t="n"/>
      <c r="C1448" s="22" t="n"/>
      <c r="D1448" s="29" t="n"/>
      <c r="E1448" s="22" t="n"/>
      <c r="F1448" s="22" t="n"/>
      <c r="G1448" s="26">
        <f>IF(OR(A1448="",B1448="",D1448=""),0,IF(OR(C1448="Received",C1448="Returned",C1448="Adjust"),D1448,IF(C1448="Sold",-D1448,0)))</f>
        <v/>
      </c>
      <c r="H1448" s="16">
        <f>IF(AND(A1448="",B1448="",D1448=""),"",IF(OR(A1448="",B1448="",C1448="",D1448=""),"Fill date, SKU, type and qty",IF(ISNA(MATCH(B1448,ItemSku,0)),"SKU not on Items",IF(AND(D1448&lt;0,C1448&lt;&gt;"Adjust"),"Use a positive qty",""))))</f>
        <v/>
      </c>
    </row>
    <row r="1449">
      <c r="A1449" s="6" t="n"/>
      <c r="B1449" s="22" t="n"/>
      <c r="C1449" s="22" t="n"/>
      <c r="D1449" s="29" t="n"/>
      <c r="E1449" s="22" t="n"/>
      <c r="F1449" s="22" t="n"/>
      <c r="G1449" s="26">
        <f>IF(OR(A1449="",B1449="",D1449=""),0,IF(OR(C1449="Received",C1449="Returned",C1449="Adjust"),D1449,IF(C1449="Sold",-D1449,0)))</f>
        <v/>
      </c>
      <c r="H1449" s="16">
        <f>IF(AND(A1449="",B1449="",D1449=""),"",IF(OR(A1449="",B1449="",C1449="",D1449=""),"Fill date, SKU, type and qty",IF(ISNA(MATCH(B1449,ItemSku,0)),"SKU not on Items",IF(AND(D1449&lt;0,C1449&lt;&gt;"Adjust"),"Use a positive qty",""))))</f>
        <v/>
      </c>
    </row>
    <row r="1450">
      <c r="A1450" s="6" t="n"/>
      <c r="B1450" s="22" t="n"/>
      <c r="C1450" s="22" t="n"/>
      <c r="D1450" s="29" t="n"/>
      <c r="E1450" s="22" t="n"/>
      <c r="F1450" s="22" t="n"/>
      <c r="G1450" s="26">
        <f>IF(OR(A1450="",B1450="",D1450=""),0,IF(OR(C1450="Received",C1450="Returned",C1450="Adjust"),D1450,IF(C1450="Sold",-D1450,0)))</f>
        <v/>
      </c>
      <c r="H1450" s="16">
        <f>IF(AND(A1450="",B1450="",D1450=""),"",IF(OR(A1450="",B1450="",C1450="",D1450=""),"Fill date, SKU, type and qty",IF(ISNA(MATCH(B1450,ItemSku,0)),"SKU not on Items",IF(AND(D1450&lt;0,C1450&lt;&gt;"Adjust"),"Use a positive qty",""))))</f>
        <v/>
      </c>
    </row>
    <row r="1451">
      <c r="A1451" s="6" t="n"/>
      <c r="B1451" s="22" t="n"/>
      <c r="C1451" s="22" t="n"/>
      <c r="D1451" s="29" t="n"/>
      <c r="E1451" s="22" t="n"/>
      <c r="F1451" s="22" t="n"/>
      <c r="G1451" s="26">
        <f>IF(OR(A1451="",B1451="",D1451=""),0,IF(OR(C1451="Received",C1451="Returned",C1451="Adjust"),D1451,IF(C1451="Sold",-D1451,0)))</f>
        <v/>
      </c>
      <c r="H1451" s="16">
        <f>IF(AND(A1451="",B1451="",D1451=""),"",IF(OR(A1451="",B1451="",C1451="",D1451=""),"Fill date, SKU, type and qty",IF(ISNA(MATCH(B1451,ItemSku,0)),"SKU not on Items",IF(AND(D1451&lt;0,C1451&lt;&gt;"Adjust"),"Use a positive qty",""))))</f>
        <v/>
      </c>
    </row>
    <row r="1452">
      <c r="A1452" s="6" t="n"/>
      <c r="B1452" s="22" t="n"/>
      <c r="C1452" s="22" t="n"/>
      <c r="D1452" s="29" t="n"/>
      <c r="E1452" s="22" t="n"/>
      <c r="F1452" s="22" t="n"/>
      <c r="G1452" s="26">
        <f>IF(OR(A1452="",B1452="",D1452=""),0,IF(OR(C1452="Received",C1452="Returned",C1452="Adjust"),D1452,IF(C1452="Sold",-D1452,0)))</f>
        <v/>
      </c>
      <c r="H1452" s="16">
        <f>IF(AND(A1452="",B1452="",D1452=""),"",IF(OR(A1452="",B1452="",C1452="",D1452=""),"Fill date, SKU, type and qty",IF(ISNA(MATCH(B1452,ItemSku,0)),"SKU not on Items",IF(AND(D1452&lt;0,C1452&lt;&gt;"Adjust"),"Use a positive qty",""))))</f>
        <v/>
      </c>
    </row>
    <row r="1453">
      <c r="A1453" s="6" t="n"/>
      <c r="B1453" s="22" t="n"/>
      <c r="C1453" s="22" t="n"/>
      <c r="D1453" s="29" t="n"/>
      <c r="E1453" s="22" t="n"/>
      <c r="F1453" s="22" t="n"/>
      <c r="G1453" s="26">
        <f>IF(OR(A1453="",B1453="",D1453=""),0,IF(OR(C1453="Received",C1453="Returned",C1453="Adjust"),D1453,IF(C1453="Sold",-D1453,0)))</f>
        <v/>
      </c>
      <c r="H1453" s="16">
        <f>IF(AND(A1453="",B1453="",D1453=""),"",IF(OR(A1453="",B1453="",C1453="",D1453=""),"Fill date, SKU, type and qty",IF(ISNA(MATCH(B1453,ItemSku,0)),"SKU not on Items",IF(AND(D1453&lt;0,C1453&lt;&gt;"Adjust"),"Use a positive qty",""))))</f>
        <v/>
      </c>
    </row>
    <row r="1454">
      <c r="A1454" s="6" t="n"/>
      <c r="B1454" s="22" t="n"/>
      <c r="C1454" s="22" t="n"/>
      <c r="D1454" s="29" t="n"/>
      <c r="E1454" s="22" t="n"/>
      <c r="F1454" s="22" t="n"/>
      <c r="G1454" s="26">
        <f>IF(OR(A1454="",B1454="",D1454=""),0,IF(OR(C1454="Received",C1454="Returned",C1454="Adjust"),D1454,IF(C1454="Sold",-D1454,0)))</f>
        <v/>
      </c>
      <c r="H1454" s="16">
        <f>IF(AND(A1454="",B1454="",D1454=""),"",IF(OR(A1454="",B1454="",C1454="",D1454=""),"Fill date, SKU, type and qty",IF(ISNA(MATCH(B1454,ItemSku,0)),"SKU not on Items",IF(AND(D1454&lt;0,C1454&lt;&gt;"Adjust"),"Use a positive qty",""))))</f>
        <v/>
      </c>
    </row>
    <row r="1455">
      <c r="A1455" s="6" t="n"/>
      <c r="B1455" s="22" t="n"/>
      <c r="C1455" s="22" t="n"/>
      <c r="D1455" s="29" t="n"/>
      <c r="E1455" s="22" t="n"/>
      <c r="F1455" s="22" t="n"/>
      <c r="G1455" s="26">
        <f>IF(OR(A1455="",B1455="",D1455=""),0,IF(OR(C1455="Received",C1455="Returned",C1455="Adjust"),D1455,IF(C1455="Sold",-D1455,0)))</f>
        <v/>
      </c>
      <c r="H1455" s="16">
        <f>IF(AND(A1455="",B1455="",D1455=""),"",IF(OR(A1455="",B1455="",C1455="",D1455=""),"Fill date, SKU, type and qty",IF(ISNA(MATCH(B1455,ItemSku,0)),"SKU not on Items",IF(AND(D1455&lt;0,C1455&lt;&gt;"Adjust"),"Use a positive qty",""))))</f>
        <v/>
      </c>
    </row>
    <row r="1456">
      <c r="A1456" s="6" t="n"/>
      <c r="B1456" s="22" t="n"/>
      <c r="C1456" s="22" t="n"/>
      <c r="D1456" s="29" t="n"/>
      <c r="E1456" s="22" t="n"/>
      <c r="F1456" s="22" t="n"/>
      <c r="G1456" s="26">
        <f>IF(OR(A1456="",B1456="",D1456=""),0,IF(OR(C1456="Received",C1456="Returned",C1456="Adjust"),D1456,IF(C1456="Sold",-D1456,0)))</f>
        <v/>
      </c>
      <c r="H1456" s="16">
        <f>IF(AND(A1456="",B1456="",D1456=""),"",IF(OR(A1456="",B1456="",C1456="",D1456=""),"Fill date, SKU, type and qty",IF(ISNA(MATCH(B1456,ItemSku,0)),"SKU not on Items",IF(AND(D1456&lt;0,C1456&lt;&gt;"Adjust"),"Use a positive qty",""))))</f>
        <v/>
      </c>
    </row>
    <row r="1457">
      <c r="A1457" s="6" t="n"/>
      <c r="B1457" s="22" t="n"/>
      <c r="C1457" s="22" t="n"/>
      <c r="D1457" s="29" t="n"/>
      <c r="E1457" s="22" t="n"/>
      <c r="F1457" s="22" t="n"/>
      <c r="G1457" s="26">
        <f>IF(OR(A1457="",B1457="",D1457=""),0,IF(OR(C1457="Received",C1457="Returned",C1457="Adjust"),D1457,IF(C1457="Sold",-D1457,0)))</f>
        <v/>
      </c>
      <c r="H1457" s="16">
        <f>IF(AND(A1457="",B1457="",D1457=""),"",IF(OR(A1457="",B1457="",C1457="",D1457=""),"Fill date, SKU, type and qty",IF(ISNA(MATCH(B1457,ItemSku,0)),"SKU not on Items",IF(AND(D1457&lt;0,C1457&lt;&gt;"Adjust"),"Use a positive qty",""))))</f>
        <v/>
      </c>
    </row>
    <row r="1458">
      <c r="A1458" s="6" t="n"/>
      <c r="B1458" s="22" t="n"/>
      <c r="C1458" s="22" t="n"/>
      <c r="D1458" s="29" t="n"/>
      <c r="E1458" s="22" t="n"/>
      <c r="F1458" s="22" t="n"/>
      <c r="G1458" s="26">
        <f>IF(OR(A1458="",B1458="",D1458=""),0,IF(OR(C1458="Received",C1458="Returned",C1458="Adjust"),D1458,IF(C1458="Sold",-D1458,0)))</f>
        <v/>
      </c>
      <c r="H1458" s="16">
        <f>IF(AND(A1458="",B1458="",D1458=""),"",IF(OR(A1458="",B1458="",C1458="",D1458=""),"Fill date, SKU, type and qty",IF(ISNA(MATCH(B1458,ItemSku,0)),"SKU not on Items",IF(AND(D1458&lt;0,C1458&lt;&gt;"Adjust"),"Use a positive qty",""))))</f>
        <v/>
      </c>
    </row>
    <row r="1459">
      <c r="A1459" s="6" t="n"/>
      <c r="B1459" s="22" t="n"/>
      <c r="C1459" s="22" t="n"/>
      <c r="D1459" s="29" t="n"/>
      <c r="E1459" s="22" t="n"/>
      <c r="F1459" s="22" t="n"/>
      <c r="G1459" s="26">
        <f>IF(OR(A1459="",B1459="",D1459=""),0,IF(OR(C1459="Received",C1459="Returned",C1459="Adjust"),D1459,IF(C1459="Sold",-D1459,0)))</f>
        <v/>
      </c>
      <c r="H1459" s="16">
        <f>IF(AND(A1459="",B1459="",D1459=""),"",IF(OR(A1459="",B1459="",C1459="",D1459=""),"Fill date, SKU, type and qty",IF(ISNA(MATCH(B1459,ItemSku,0)),"SKU not on Items",IF(AND(D1459&lt;0,C1459&lt;&gt;"Adjust"),"Use a positive qty",""))))</f>
        <v/>
      </c>
    </row>
    <row r="1460">
      <c r="A1460" s="6" t="n"/>
      <c r="B1460" s="22" t="n"/>
      <c r="C1460" s="22" t="n"/>
      <c r="D1460" s="29" t="n"/>
      <c r="E1460" s="22" t="n"/>
      <c r="F1460" s="22" t="n"/>
      <c r="G1460" s="26">
        <f>IF(OR(A1460="",B1460="",D1460=""),0,IF(OR(C1460="Received",C1460="Returned",C1460="Adjust"),D1460,IF(C1460="Sold",-D1460,0)))</f>
        <v/>
      </c>
      <c r="H1460" s="16">
        <f>IF(AND(A1460="",B1460="",D1460=""),"",IF(OR(A1460="",B1460="",C1460="",D1460=""),"Fill date, SKU, type and qty",IF(ISNA(MATCH(B1460,ItemSku,0)),"SKU not on Items",IF(AND(D1460&lt;0,C1460&lt;&gt;"Adjust"),"Use a positive qty",""))))</f>
        <v/>
      </c>
    </row>
    <row r="1461">
      <c r="A1461" s="6" t="n"/>
      <c r="B1461" s="22" t="n"/>
      <c r="C1461" s="22" t="n"/>
      <c r="D1461" s="29" t="n"/>
      <c r="E1461" s="22" t="n"/>
      <c r="F1461" s="22" t="n"/>
      <c r="G1461" s="26">
        <f>IF(OR(A1461="",B1461="",D1461=""),0,IF(OR(C1461="Received",C1461="Returned",C1461="Adjust"),D1461,IF(C1461="Sold",-D1461,0)))</f>
        <v/>
      </c>
      <c r="H1461" s="16">
        <f>IF(AND(A1461="",B1461="",D1461=""),"",IF(OR(A1461="",B1461="",C1461="",D1461=""),"Fill date, SKU, type and qty",IF(ISNA(MATCH(B1461,ItemSku,0)),"SKU not on Items",IF(AND(D1461&lt;0,C1461&lt;&gt;"Adjust"),"Use a positive qty",""))))</f>
        <v/>
      </c>
    </row>
    <row r="1462">
      <c r="A1462" s="6" t="n"/>
      <c r="B1462" s="22" t="n"/>
      <c r="C1462" s="22" t="n"/>
      <c r="D1462" s="29" t="n"/>
      <c r="E1462" s="22" t="n"/>
      <c r="F1462" s="22" t="n"/>
      <c r="G1462" s="26">
        <f>IF(OR(A1462="",B1462="",D1462=""),0,IF(OR(C1462="Received",C1462="Returned",C1462="Adjust"),D1462,IF(C1462="Sold",-D1462,0)))</f>
        <v/>
      </c>
      <c r="H1462" s="16">
        <f>IF(AND(A1462="",B1462="",D1462=""),"",IF(OR(A1462="",B1462="",C1462="",D1462=""),"Fill date, SKU, type and qty",IF(ISNA(MATCH(B1462,ItemSku,0)),"SKU not on Items",IF(AND(D1462&lt;0,C1462&lt;&gt;"Adjust"),"Use a positive qty",""))))</f>
        <v/>
      </c>
    </row>
    <row r="1463">
      <c r="A1463" s="6" t="n"/>
      <c r="B1463" s="22" t="n"/>
      <c r="C1463" s="22" t="n"/>
      <c r="D1463" s="29" t="n"/>
      <c r="E1463" s="22" t="n"/>
      <c r="F1463" s="22" t="n"/>
      <c r="G1463" s="26">
        <f>IF(OR(A1463="",B1463="",D1463=""),0,IF(OR(C1463="Received",C1463="Returned",C1463="Adjust"),D1463,IF(C1463="Sold",-D1463,0)))</f>
        <v/>
      </c>
      <c r="H1463" s="16">
        <f>IF(AND(A1463="",B1463="",D1463=""),"",IF(OR(A1463="",B1463="",C1463="",D1463=""),"Fill date, SKU, type and qty",IF(ISNA(MATCH(B1463,ItemSku,0)),"SKU not on Items",IF(AND(D1463&lt;0,C1463&lt;&gt;"Adjust"),"Use a positive qty",""))))</f>
        <v/>
      </c>
    </row>
    <row r="1464">
      <c r="A1464" s="6" t="n"/>
      <c r="B1464" s="22" t="n"/>
      <c r="C1464" s="22" t="n"/>
      <c r="D1464" s="29" t="n"/>
      <c r="E1464" s="22" t="n"/>
      <c r="F1464" s="22" t="n"/>
      <c r="G1464" s="26">
        <f>IF(OR(A1464="",B1464="",D1464=""),0,IF(OR(C1464="Received",C1464="Returned",C1464="Adjust"),D1464,IF(C1464="Sold",-D1464,0)))</f>
        <v/>
      </c>
      <c r="H1464" s="16">
        <f>IF(AND(A1464="",B1464="",D1464=""),"",IF(OR(A1464="",B1464="",C1464="",D1464=""),"Fill date, SKU, type and qty",IF(ISNA(MATCH(B1464,ItemSku,0)),"SKU not on Items",IF(AND(D1464&lt;0,C1464&lt;&gt;"Adjust"),"Use a positive qty",""))))</f>
        <v/>
      </c>
    </row>
    <row r="1465">
      <c r="A1465" s="6" t="n"/>
      <c r="B1465" s="22" t="n"/>
      <c r="C1465" s="22" t="n"/>
      <c r="D1465" s="29" t="n"/>
      <c r="E1465" s="22" t="n"/>
      <c r="F1465" s="22" t="n"/>
      <c r="G1465" s="26">
        <f>IF(OR(A1465="",B1465="",D1465=""),0,IF(OR(C1465="Received",C1465="Returned",C1465="Adjust"),D1465,IF(C1465="Sold",-D1465,0)))</f>
        <v/>
      </c>
      <c r="H1465" s="16">
        <f>IF(AND(A1465="",B1465="",D1465=""),"",IF(OR(A1465="",B1465="",C1465="",D1465=""),"Fill date, SKU, type and qty",IF(ISNA(MATCH(B1465,ItemSku,0)),"SKU not on Items",IF(AND(D1465&lt;0,C1465&lt;&gt;"Adjust"),"Use a positive qty",""))))</f>
        <v/>
      </c>
    </row>
    <row r="1466">
      <c r="A1466" s="6" t="n"/>
      <c r="B1466" s="22" t="n"/>
      <c r="C1466" s="22" t="n"/>
      <c r="D1466" s="29" t="n"/>
      <c r="E1466" s="22" t="n"/>
      <c r="F1466" s="22" t="n"/>
      <c r="G1466" s="26">
        <f>IF(OR(A1466="",B1466="",D1466=""),0,IF(OR(C1466="Received",C1466="Returned",C1466="Adjust"),D1466,IF(C1466="Sold",-D1466,0)))</f>
        <v/>
      </c>
      <c r="H1466" s="16">
        <f>IF(AND(A1466="",B1466="",D1466=""),"",IF(OR(A1466="",B1466="",C1466="",D1466=""),"Fill date, SKU, type and qty",IF(ISNA(MATCH(B1466,ItemSku,0)),"SKU not on Items",IF(AND(D1466&lt;0,C1466&lt;&gt;"Adjust"),"Use a positive qty",""))))</f>
        <v/>
      </c>
    </row>
    <row r="1467">
      <c r="A1467" s="6" t="n"/>
      <c r="B1467" s="22" t="n"/>
      <c r="C1467" s="22" t="n"/>
      <c r="D1467" s="29" t="n"/>
      <c r="E1467" s="22" t="n"/>
      <c r="F1467" s="22" t="n"/>
      <c r="G1467" s="26">
        <f>IF(OR(A1467="",B1467="",D1467=""),0,IF(OR(C1467="Received",C1467="Returned",C1467="Adjust"),D1467,IF(C1467="Sold",-D1467,0)))</f>
        <v/>
      </c>
      <c r="H1467" s="16">
        <f>IF(AND(A1467="",B1467="",D1467=""),"",IF(OR(A1467="",B1467="",C1467="",D1467=""),"Fill date, SKU, type and qty",IF(ISNA(MATCH(B1467,ItemSku,0)),"SKU not on Items",IF(AND(D1467&lt;0,C1467&lt;&gt;"Adjust"),"Use a positive qty",""))))</f>
        <v/>
      </c>
    </row>
    <row r="1468">
      <c r="A1468" s="6" t="n"/>
      <c r="B1468" s="22" t="n"/>
      <c r="C1468" s="22" t="n"/>
      <c r="D1468" s="29" t="n"/>
      <c r="E1468" s="22" t="n"/>
      <c r="F1468" s="22" t="n"/>
      <c r="G1468" s="26">
        <f>IF(OR(A1468="",B1468="",D1468=""),0,IF(OR(C1468="Received",C1468="Returned",C1468="Adjust"),D1468,IF(C1468="Sold",-D1468,0)))</f>
        <v/>
      </c>
      <c r="H1468" s="16">
        <f>IF(AND(A1468="",B1468="",D1468=""),"",IF(OR(A1468="",B1468="",C1468="",D1468=""),"Fill date, SKU, type and qty",IF(ISNA(MATCH(B1468,ItemSku,0)),"SKU not on Items",IF(AND(D1468&lt;0,C1468&lt;&gt;"Adjust"),"Use a positive qty",""))))</f>
        <v/>
      </c>
    </row>
    <row r="1469">
      <c r="A1469" s="6" t="n"/>
      <c r="B1469" s="22" t="n"/>
      <c r="C1469" s="22" t="n"/>
      <c r="D1469" s="29" t="n"/>
      <c r="E1469" s="22" t="n"/>
      <c r="F1469" s="22" t="n"/>
      <c r="G1469" s="26">
        <f>IF(OR(A1469="",B1469="",D1469=""),0,IF(OR(C1469="Received",C1469="Returned",C1469="Adjust"),D1469,IF(C1469="Sold",-D1469,0)))</f>
        <v/>
      </c>
      <c r="H1469" s="16">
        <f>IF(AND(A1469="",B1469="",D1469=""),"",IF(OR(A1469="",B1469="",C1469="",D1469=""),"Fill date, SKU, type and qty",IF(ISNA(MATCH(B1469,ItemSku,0)),"SKU not on Items",IF(AND(D1469&lt;0,C1469&lt;&gt;"Adjust"),"Use a positive qty",""))))</f>
        <v/>
      </c>
    </row>
    <row r="1470">
      <c r="A1470" s="6" t="n"/>
      <c r="B1470" s="22" t="n"/>
      <c r="C1470" s="22" t="n"/>
      <c r="D1470" s="29" t="n"/>
      <c r="E1470" s="22" t="n"/>
      <c r="F1470" s="22" t="n"/>
      <c r="G1470" s="26">
        <f>IF(OR(A1470="",B1470="",D1470=""),0,IF(OR(C1470="Received",C1470="Returned",C1470="Adjust"),D1470,IF(C1470="Sold",-D1470,0)))</f>
        <v/>
      </c>
      <c r="H1470" s="16">
        <f>IF(AND(A1470="",B1470="",D1470=""),"",IF(OR(A1470="",B1470="",C1470="",D1470=""),"Fill date, SKU, type and qty",IF(ISNA(MATCH(B1470,ItemSku,0)),"SKU not on Items",IF(AND(D1470&lt;0,C1470&lt;&gt;"Adjust"),"Use a positive qty",""))))</f>
        <v/>
      </c>
    </row>
    <row r="1471">
      <c r="A1471" s="6" t="n"/>
      <c r="B1471" s="22" t="n"/>
      <c r="C1471" s="22" t="n"/>
      <c r="D1471" s="29" t="n"/>
      <c r="E1471" s="22" t="n"/>
      <c r="F1471" s="22" t="n"/>
      <c r="G1471" s="26">
        <f>IF(OR(A1471="",B1471="",D1471=""),0,IF(OR(C1471="Received",C1471="Returned",C1471="Adjust"),D1471,IF(C1471="Sold",-D1471,0)))</f>
        <v/>
      </c>
      <c r="H1471" s="16">
        <f>IF(AND(A1471="",B1471="",D1471=""),"",IF(OR(A1471="",B1471="",C1471="",D1471=""),"Fill date, SKU, type and qty",IF(ISNA(MATCH(B1471,ItemSku,0)),"SKU not on Items",IF(AND(D1471&lt;0,C1471&lt;&gt;"Adjust"),"Use a positive qty",""))))</f>
        <v/>
      </c>
    </row>
    <row r="1472">
      <c r="A1472" s="6" t="n"/>
      <c r="B1472" s="22" t="n"/>
      <c r="C1472" s="22" t="n"/>
      <c r="D1472" s="29" t="n"/>
      <c r="E1472" s="22" t="n"/>
      <c r="F1472" s="22" t="n"/>
      <c r="G1472" s="26">
        <f>IF(OR(A1472="",B1472="",D1472=""),0,IF(OR(C1472="Received",C1472="Returned",C1472="Adjust"),D1472,IF(C1472="Sold",-D1472,0)))</f>
        <v/>
      </c>
      <c r="H1472" s="16">
        <f>IF(AND(A1472="",B1472="",D1472=""),"",IF(OR(A1472="",B1472="",C1472="",D1472=""),"Fill date, SKU, type and qty",IF(ISNA(MATCH(B1472,ItemSku,0)),"SKU not on Items",IF(AND(D1472&lt;0,C1472&lt;&gt;"Adjust"),"Use a positive qty",""))))</f>
        <v/>
      </c>
    </row>
    <row r="1473">
      <c r="A1473" s="6" t="n"/>
      <c r="B1473" s="22" t="n"/>
      <c r="C1473" s="22" t="n"/>
      <c r="D1473" s="29" t="n"/>
      <c r="E1473" s="22" t="n"/>
      <c r="F1473" s="22" t="n"/>
      <c r="G1473" s="26">
        <f>IF(OR(A1473="",B1473="",D1473=""),0,IF(OR(C1473="Received",C1473="Returned",C1473="Adjust"),D1473,IF(C1473="Sold",-D1473,0)))</f>
        <v/>
      </c>
      <c r="H1473" s="16">
        <f>IF(AND(A1473="",B1473="",D1473=""),"",IF(OR(A1473="",B1473="",C1473="",D1473=""),"Fill date, SKU, type and qty",IF(ISNA(MATCH(B1473,ItemSku,0)),"SKU not on Items",IF(AND(D1473&lt;0,C1473&lt;&gt;"Adjust"),"Use a positive qty",""))))</f>
        <v/>
      </c>
    </row>
    <row r="1474">
      <c r="A1474" s="6" t="n"/>
      <c r="B1474" s="22" t="n"/>
      <c r="C1474" s="22" t="n"/>
      <c r="D1474" s="29" t="n"/>
      <c r="E1474" s="22" t="n"/>
      <c r="F1474" s="22" t="n"/>
      <c r="G1474" s="26">
        <f>IF(OR(A1474="",B1474="",D1474=""),0,IF(OR(C1474="Received",C1474="Returned",C1474="Adjust"),D1474,IF(C1474="Sold",-D1474,0)))</f>
        <v/>
      </c>
      <c r="H1474" s="16">
        <f>IF(AND(A1474="",B1474="",D1474=""),"",IF(OR(A1474="",B1474="",C1474="",D1474=""),"Fill date, SKU, type and qty",IF(ISNA(MATCH(B1474,ItemSku,0)),"SKU not on Items",IF(AND(D1474&lt;0,C1474&lt;&gt;"Adjust"),"Use a positive qty",""))))</f>
        <v/>
      </c>
    </row>
    <row r="1475">
      <c r="A1475" s="6" t="n"/>
      <c r="B1475" s="22" t="n"/>
      <c r="C1475" s="22" t="n"/>
      <c r="D1475" s="29" t="n"/>
      <c r="E1475" s="22" t="n"/>
      <c r="F1475" s="22" t="n"/>
      <c r="G1475" s="26">
        <f>IF(OR(A1475="",B1475="",D1475=""),0,IF(OR(C1475="Received",C1475="Returned",C1475="Adjust"),D1475,IF(C1475="Sold",-D1475,0)))</f>
        <v/>
      </c>
      <c r="H1475" s="16">
        <f>IF(AND(A1475="",B1475="",D1475=""),"",IF(OR(A1475="",B1475="",C1475="",D1475=""),"Fill date, SKU, type and qty",IF(ISNA(MATCH(B1475,ItemSku,0)),"SKU not on Items",IF(AND(D1475&lt;0,C1475&lt;&gt;"Adjust"),"Use a positive qty",""))))</f>
        <v/>
      </c>
    </row>
    <row r="1476">
      <c r="A1476" s="6" t="n"/>
      <c r="B1476" s="22" t="n"/>
      <c r="C1476" s="22" t="n"/>
      <c r="D1476" s="29" t="n"/>
      <c r="E1476" s="22" t="n"/>
      <c r="F1476" s="22" t="n"/>
      <c r="G1476" s="26">
        <f>IF(OR(A1476="",B1476="",D1476=""),0,IF(OR(C1476="Received",C1476="Returned",C1476="Adjust"),D1476,IF(C1476="Sold",-D1476,0)))</f>
        <v/>
      </c>
      <c r="H1476" s="16">
        <f>IF(AND(A1476="",B1476="",D1476=""),"",IF(OR(A1476="",B1476="",C1476="",D1476=""),"Fill date, SKU, type and qty",IF(ISNA(MATCH(B1476,ItemSku,0)),"SKU not on Items",IF(AND(D1476&lt;0,C1476&lt;&gt;"Adjust"),"Use a positive qty",""))))</f>
        <v/>
      </c>
    </row>
    <row r="1477">
      <c r="A1477" s="6" t="n"/>
      <c r="B1477" s="22" t="n"/>
      <c r="C1477" s="22" t="n"/>
      <c r="D1477" s="29" t="n"/>
      <c r="E1477" s="22" t="n"/>
      <c r="F1477" s="22" t="n"/>
      <c r="G1477" s="26">
        <f>IF(OR(A1477="",B1477="",D1477=""),0,IF(OR(C1477="Received",C1477="Returned",C1477="Adjust"),D1477,IF(C1477="Sold",-D1477,0)))</f>
        <v/>
      </c>
      <c r="H1477" s="16">
        <f>IF(AND(A1477="",B1477="",D1477=""),"",IF(OR(A1477="",B1477="",C1477="",D1477=""),"Fill date, SKU, type and qty",IF(ISNA(MATCH(B1477,ItemSku,0)),"SKU not on Items",IF(AND(D1477&lt;0,C1477&lt;&gt;"Adjust"),"Use a positive qty",""))))</f>
        <v/>
      </c>
    </row>
    <row r="1478">
      <c r="A1478" s="6" t="n"/>
      <c r="B1478" s="22" t="n"/>
      <c r="C1478" s="22" t="n"/>
      <c r="D1478" s="29" t="n"/>
      <c r="E1478" s="22" t="n"/>
      <c r="F1478" s="22" t="n"/>
      <c r="G1478" s="26">
        <f>IF(OR(A1478="",B1478="",D1478=""),0,IF(OR(C1478="Received",C1478="Returned",C1478="Adjust"),D1478,IF(C1478="Sold",-D1478,0)))</f>
        <v/>
      </c>
      <c r="H1478" s="16">
        <f>IF(AND(A1478="",B1478="",D1478=""),"",IF(OR(A1478="",B1478="",C1478="",D1478=""),"Fill date, SKU, type and qty",IF(ISNA(MATCH(B1478,ItemSku,0)),"SKU not on Items",IF(AND(D1478&lt;0,C1478&lt;&gt;"Adjust"),"Use a positive qty",""))))</f>
        <v/>
      </c>
    </row>
    <row r="1479">
      <c r="A1479" s="6" t="n"/>
      <c r="B1479" s="22" t="n"/>
      <c r="C1479" s="22" t="n"/>
      <c r="D1479" s="29" t="n"/>
      <c r="E1479" s="22" t="n"/>
      <c r="F1479" s="22" t="n"/>
      <c r="G1479" s="26">
        <f>IF(OR(A1479="",B1479="",D1479=""),0,IF(OR(C1479="Received",C1479="Returned",C1479="Adjust"),D1479,IF(C1479="Sold",-D1479,0)))</f>
        <v/>
      </c>
      <c r="H1479" s="16">
        <f>IF(AND(A1479="",B1479="",D1479=""),"",IF(OR(A1479="",B1479="",C1479="",D1479=""),"Fill date, SKU, type and qty",IF(ISNA(MATCH(B1479,ItemSku,0)),"SKU not on Items",IF(AND(D1479&lt;0,C1479&lt;&gt;"Adjust"),"Use a positive qty",""))))</f>
        <v/>
      </c>
    </row>
    <row r="1480">
      <c r="A1480" s="6" t="n"/>
      <c r="B1480" s="22" t="n"/>
      <c r="C1480" s="22" t="n"/>
      <c r="D1480" s="29" t="n"/>
      <c r="E1480" s="22" t="n"/>
      <c r="F1480" s="22" t="n"/>
      <c r="G1480" s="26">
        <f>IF(OR(A1480="",B1480="",D1480=""),0,IF(OR(C1480="Received",C1480="Returned",C1480="Adjust"),D1480,IF(C1480="Sold",-D1480,0)))</f>
        <v/>
      </c>
      <c r="H1480" s="16">
        <f>IF(AND(A1480="",B1480="",D1480=""),"",IF(OR(A1480="",B1480="",C1480="",D1480=""),"Fill date, SKU, type and qty",IF(ISNA(MATCH(B1480,ItemSku,0)),"SKU not on Items",IF(AND(D1480&lt;0,C1480&lt;&gt;"Adjust"),"Use a positive qty",""))))</f>
        <v/>
      </c>
    </row>
    <row r="1481">
      <c r="A1481" s="6" t="n"/>
      <c r="B1481" s="22" t="n"/>
      <c r="C1481" s="22" t="n"/>
      <c r="D1481" s="29" t="n"/>
      <c r="E1481" s="22" t="n"/>
      <c r="F1481" s="22" t="n"/>
      <c r="G1481" s="26">
        <f>IF(OR(A1481="",B1481="",D1481=""),0,IF(OR(C1481="Received",C1481="Returned",C1481="Adjust"),D1481,IF(C1481="Sold",-D1481,0)))</f>
        <v/>
      </c>
      <c r="H1481" s="16">
        <f>IF(AND(A1481="",B1481="",D1481=""),"",IF(OR(A1481="",B1481="",C1481="",D1481=""),"Fill date, SKU, type and qty",IF(ISNA(MATCH(B1481,ItemSku,0)),"SKU not on Items",IF(AND(D1481&lt;0,C1481&lt;&gt;"Adjust"),"Use a positive qty",""))))</f>
        <v/>
      </c>
    </row>
    <row r="1482">
      <c r="A1482" s="6" t="n"/>
      <c r="B1482" s="22" t="n"/>
      <c r="C1482" s="22" t="n"/>
      <c r="D1482" s="29" t="n"/>
      <c r="E1482" s="22" t="n"/>
      <c r="F1482" s="22" t="n"/>
      <c r="G1482" s="26">
        <f>IF(OR(A1482="",B1482="",D1482=""),0,IF(OR(C1482="Received",C1482="Returned",C1482="Adjust"),D1482,IF(C1482="Sold",-D1482,0)))</f>
        <v/>
      </c>
      <c r="H1482" s="16">
        <f>IF(AND(A1482="",B1482="",D1482=""),"",IF(OR(A1482="",B1482="",C1482="",D1482=""),"Fill date, SKU, type and qty",IF(ISNA(MATCH(B1482,ItemSku,0)),"SKU not on Items",IF(AND(D1482&lt;0,C1482&lt;&gt;"Adjust"),"Use a positive qty",""))))</f>
        <v/>
      </c>
    </row>
    <row r="1483">
      <c r="A1483" s="6" t="n"/>
      <c r="B1483" s="22" t="n"/>
      <c r="C1483" s="22" t="n"/>
      <c r="D1483" s="29" t="n"/>
      <c r="E1483" s="22" t="n"/>
      <c r="F1483" s="22" t="n"/>
      <c r="G1483" s="26">
        <f>IF(OR(A1483="",B1483="",D1483=""),0,IF(OR(C1483="Received",C1483="Returned",C1483="Adjust"),D1483,IF(C1483="Sold",-D1483,0)))</f>
        <v/>
      </c>
      <c r="H1483" s="16">
        <f>IF(AND(A1483="",B1483="",D1483=""),"",IF(OR(A1483="",B1483="",C1483="",D1483=""),"Fill date, SKU, type and qty",IF(ISNA(MATCH(B1483,ItemSku,0)),"SKU not on Items",IF(AND(D1483&lt;0,C1483&lt;&gt;"Adjust"),"Use a positive qty",""))))</f>
        <v/>
      </c>
    </row>
    <row r="1484">
      <c r="A1484" s="6" t="n"/>
      <c r="B1484" s="22" t="n"/>
      <c r="C1484" s="22" t="n"/>
      <c r="D1484" s="29" t="n"/>
      <c r="E1484" s="22" t="n"/>
      <c r="F1484" s="22" t="n"/>
      <c r="G1484" s="26">
        <f>IF(OR(A1484="",B1484="",D1484=""),0,IF(OR(C1484="Received",C1484="Returned",C1484="Adjust"),D1484,IF(C1484="Sold",-D1484,0)))</f>
        <v/>
      </c>
      <c r="H1484" s="16">
        <f>IF(AND(A1484="",B1484="",D1484=""),"",IF(OR(A1484="",B1484="",C1484="",D1484=""),"Fill date, SKU, type and qty",IF(ISNA(MATCH(B1484,ItemSku,0)),"SKU not on Items",IF(AND(D1484&lt;0,C1484&lt;&gt;"Adjust"),"Use a positive qty",""))))</f>
        <v/>
      </c>
    </row>
    <row r="1485">
      <c r="A1485" s="6" t="n"/>
      <c r="B1485" s="22" t="n"/>
      <c r="C1485" s="22" t="n"/>
      <c r="D1485" s="29" t="n"/>
      <c r="E1485" s="22" t="n"/>
      <c r="F1485" s="22" t="n"/>
      <c r="G1485" s="26">
        <f>IF(OR(A1485="",B1485="",D1485=""),0,IF(OR(C1485="Received",C1485="Returned",C1485="Adjust"),D1485,IF(C1485="Sold",-D1485,0)))</f>
        <v/>
      </c>
      <c r="H1485" s="16">
        <f>IF(AND(A1485="",B1485="",D1485=""),"",IF(OR(A1485="",B1485="",C1485="",D1485=""),"Fill date, SKU, type and qty",IF(ISNA(MATCH(B1485,ItemSku,0)),"SKU not on Items",IF(AND(D1485&lt;0,C1485&lt;&gt;"Adjust"),"Use a positive qty",""))))</f>
        <v/>
      </c>
    </row>
    <row r="1486">
      <c r="A1486" s="6" t="n"/>
      <c r="B1486" s="22" t="n"/>
      <c r="C1486" s="22" t="n"/>
      <c r="D1486" s="29" t="n"/>
      <c r="E1486" s="22" t="n"/>
      <c r="F1486" s="22" t="n"/>
      <c r="G1486" s="26">
        <f>IF(OR(A1486="",B1486="",D1486=""),0,IF(OR(C1486="Received",C1486="Returned",C1486="Adjust"),D1486,IF(C1486="Sold",-D1486,0)))</f>
        <v/>
      </c>
      <c r="H1486" s="16">
        <f>IF(AND(A1486="",B1486="",D1486=""),"",IF(OR(A1486="",B1486="",C1486="",D1486=""),"Fill date, SKU, type and qty",IF(ISNA(MATCH(B1486,ItemSku,0)),"SKU not on Items",IF(AND(D1486&lt;0,C1486&lt;&gt;"Adjust"),"Use a positive qty",""))))</f>
        <v/>
      </c>
    </row>
    <row r="1487">
      <c r="A1487" s="6" t="n"/>
      <c r="B1487" s="22" t="n"/>
      <c r="C1487" s="22" t="n"/>
      <c r="D1487" s="29" t="n"/>
      <c r="E1487" s="22" t="n"/>
      <c r="F1487" s="22" t="n"/>
      <c r="G1487" s="26">
        <f>IF(OR(A1487="",B1487="",D1487=""),0,IF(OR(C1487="Received",C1487="Returned",C1487="Adjust"),D1487,IF(C1487="Sold",-D1487,0)))</f>
        <v/>
      </c>
      <c r="H1487" s="16">
        <f>IF(AND(A1487="",B1487="",D1487=""),"",IF(OR(A1487="",B1487="",C1487="",D1487=""),"Fill date, SKU, type and qty",IF(ISNA(MATCH(B1487,ItemSku,0)),"SKU not on Items",IF(AND(D1487&lt;0,C1487&lt;&gt;"Adjust"),"Use a positive qty",""))))</f>
        <v/>
      </c>
    </row>
    <row r="1488">
      <c r="A1488" s="6" t="n"/>
      <c r="B1488" s="22" t="n"/>
      <c r="C1488" s="22" t="n"/>
      <c r="D1488" s="29" t="n"/>
      <c r="E1488" s="22" t="n"/>
      <c r="F1488" s="22" t="n"/>
      <c r="G1488" s="26">
        <f>IF(OR(A1488="",B1488="",D1488=""),0,IF(OR(C1488="Received",C1488="Returned",C1488="Adjust"),D1488,IF(C1488="Sold",-D1488,0)))</f>
        <v/>
      </c>
      <c r="H1488" s="16">
        <f>IF(AND(A1488="",B1488="",D1488=""),"",IF(OR(A1488="",B1488="",C1488="",D1488=""),"Fill date, SKU, type and qty",IF(ISNA(MATCH(B1488,ItemSku,0)),"SKU not on Items",IF(AND(D1488&lt;0,C1488&lt;&gt;"Adjust"),"Use a positive qty",""))))</f>
        <v/>
      </c>
    </row>
    <row r="1489">
      <c r="A1489" s="6" t="n"/>
      <c r="B1489" s="22" t="n"/>
      <c r="C1489" s="22" t="n"/>
      <c r="D1489" s="29" t="n"/>
      <c r="E1489" s="22" t="n"/>
      <c r="F1489" s="22" t="n"/>
      <c r="G1489" s="26">
        <f>IF(OR(A1489="",B1489="",D1489=""),0,IF(OR(C1489="Received",C1489="Returned",C1489="Adjust"),D1489,IF(C1489="Sold",-D1489,0)))</f>
        <v/>
      </c>
      <c r="H1489" s="16">
        <f>IF(AND(A1489="",B1489="",D1489=""),"",IF(OR(A1489="",B1489="",C1489="",D1489=""),"Fill date, SKU, type and qty",IF(ISNA(MATCH(B1489,ItemSku,0)),"SKU not on Items",IF(AND(D1489&lt;0,C1489&lt;&gt;"Adjust"),"Use a positive qty",""))))</f>
        <v/>
      </c>
    </row>
    <row r="1490">
      <c r="A1490" s="6" t="n"/>
      <c r="B1490" s="22" t="n"/>
      <c r="C1490" s="22" t="n"/>
      <c r="D1490" s="29" t="n"/>
      <c r="E1490" s="22" t="n"/>
      <c r="F1490" s="22" t="n"/>
      <c r="G1490" s="26">
        <f>IF(OR(A1490="",B1490="",D1490=""),0,IF(OR(C1490="Received",C1490="Returned",C1490="Adjust"),D1490,IF(C1490="Sold",-D1490,0)))</f>
        <v/>
      </c>
      <c r="H1490" s="16">
        <f>IF(AND(A1490="",B1490="",D1490=""),"",IF(OR(A1490="",B1490="",C1490="",D1490=""),"Fill date, SKU, type and qty",IF(ISNA(MATCH(B1490,ItemSku,0)),"SKU not on Items",IF(AND(D1490&lt;0,C1490&lt;&gt;"Adjust"),"Use a positive qty",""))))</f>
        <v/>
      </c>
    </row>
    <row r="1491">
      <c r="A1491" s="6" t="n"/>
      <c r="B1491" s="22" t="n"/>
      <c r="C1491" s="22" t="n"/>
      <c r="D1491" s="29" t="n"/>
      <c r="E1491" s="22" t="n"/>
      <c r="F1491" s="22" t="n"/>
      <c r="G1491" s="26">
        <f>IF(OR(A1491="",B1491="",D1491=""),0,IF(OR(C1491="Received",C1491="Returned",C1491="Adjust"),D1491,IF(C1491="Sold",-D1491,0)))</f>
        <v/>
      </c>
      <c r="H1491" s="16">
        <f>IF(AND(A1491="",B1491="",D1491=""),"",IF(OR(A1491="",B1491="",C1491="",D1491=""),"Fill date, SKU, type and qty",IF(ISNA(MATCH(B1491,ItemSku,0)),"SKU not on Items",IF(AND(D1491&lt;0,C1491&lt;&gt;"Adjust"),"Use a positive qty",""))))</f>
        <v/>
      </c>
    </row>
    <row r="1492">
      <c r="A1492" s="6" t="n"/>
      <c r="B1492" s="22" t="n"/>
      <c r="C1492" s="22" t="n"/>
      <c r="D1492" s="29" t="n"/>
      <c r="E1492" s="22" t="n"/>
      <c r="F1492" s="22" t="n"/>
      <c r="G1492" s="26">
        <f>IF(OR(A1492="",B1492="",D1492=""),0,IF(OR(C1492="Received",C1492="Returned",C1492="Adjust"),D1492,IF(C1492="Sold",-D1492,0)))</f>
        <v/>
      </c>
      <c r="H1492" s="16">
        <f>IF(AND(A1492="",B1492="",D1492=""),"",IF(OR(A1492="",B1492="",C1492="",D1492=""),"Fill date, SKU, type and qty",IF(ISNA(MATCH(B1492,ItemSku,0)),"SKU not on Items",IF(AND(D1492&lt;0,C1492&lt;&gt;"Adjust"),"Use a positive qty",""))))</f>
        <v/>
      </c>
    </row>
    <row r="1493">
      <c r="A1493" s="6" t="n"/>
      <c r="B1493" s="22" t="n"/>
      <c r="C1493" s="22" t="n"/>
      <c r="D1493" s="29" t="n"/>
      <c r="E1493" s="22" t="n"/>
      <c r="F1493" s="22" t="n"/>
      <c r="G1493" s="26">
        <f>IF(OR(A1493="",B1493="",D1493=""),0,IF(OR(C1493="Received",C1493="Returned",C1493="Adjust"),D1493,IF(C1493="Sold",-D1493,0)))</f>
        <v/>
      </c>
      <c r="H1493" s="16">
        <f>IF(AND(A1493="",B1493="",D1493=""),"",IF(OR(A1493="",B1493="",C1493="",D1493=""),"Fill date, SKU, type and qty",IF(ISNA(MATCH(B1493,ItemSku,0)),"SKU not on Items",IF(AND(D1493&lt;0,C1493&lt;&gt;"Adjust"),"Use a positive qty",""))))</f>
        <v/>
      </c>
    </row>
    <row r="1494">
      <c r="A1494" s="6" t="n"/>
      <c r="B1494" s="22" t="n"/>
      <c r="C1494" s="22" t="n"/>
      <c r="D1494" s="29" t="n"/>
      <c r="E1494" s="22" t="n"/>
      <c r="F1494" s="22" t="n"/>
      <c r="G1494" s="26">
        <f>IF(OR(A1494="",B1494="",D1494=""),0,IF(OR(C1494="Received",C1494="Returned",C1494="Adjust"),D1494,IF(C1494="Sold",-D1494,0)))</f>
        <v/>
      </c>
      <c r="H1494" s="16">
        <f>IF(AND(A1494="",B1494="",D1494=""),"",IF(OR(A1494="",B1494="",C1494="",D1494=""),"Fill date, SKU, type and qty",IF(ISNA(MATCH(B1494,ItemSku,0)),"SKU not on Items",IF(AND(D1494&lt;0,C1494&lt;&gt;"Adjust"),"Use a positive qty",""))))</f>
        <v/>
      </c>
    </row>
    <row r="1495">
      <c r="A1495" s="6" t="n"/>
      <c r="B1495" s="22" t="n"/>
      <c r="C1495" s="22" t="n"/>
      <c r="D1495" s="29" t="n"/>
      <c r="E1495" s="22" t="n"/>
      <c r="F1495" s="22" t="n"/>
      <c r="G1495" s="26">
        <f>IF(OR(A1495="",B1495="",D1495=""),0,IF(OR(C1495="Received",C1495="Returned",C1495="Adjust"),D1495,IF(C1495="Sold",-D1495,0)))</f>
        <v/>
      </c>
      <c r="H1495" s="16">
        <f>IF(AND(A1495="",B1495="",D1495=""),"",IF(OR(A1495="",B1495="",C1495="",D1495=""),"Fill date, SKU, type and qty",IF(ISNA(MATCH(B1495,ItemSku,0)),"SKU not on Items",IF(AND(D1495&lt;0,C1495&lt;&gt;"Adjust"),"Use a positive qty",""))))</f>
        <v/>
      </c>
    </row>
    <row r="1496">
      <c r="A1496" s="6" t="n"/>
      <c r="B1496" s="22" t="n"/>
      <c r="C1496" s="22" t="n"/>
      <c r="D1496" s="29" t="n"/>
      <c r="E1496" s="22" t="n"/>
      <c r="F1496" s="22" t="n"/>
      <c r="G1496" s="26">
        <f>IF(OR(A1496="",B1496="",D1496=""),0,IF(OR(C1496="Received",C1496="Returned",C1496="Adjust"),D1496,IF(C1496="Sold",-D1496,0)))</f>
        <v/>
      </c>
      <c r="H1496" s="16">
        <f>IF(AND(A1496="",B1496="",D1496=""),"",IF(OR(A1496="",B1496="",C1496="",D1496=""),"Fill date, SKU, type and qty",IF(ISNA(MATCH(B1496,ItemSku,0)),"SKU not on Items",IF(AND(D1496&lt;0,C1496&lt;&gt;"Adjust"),"Use a positive qty",""))))</f>
        <v/>
      </c>
    </row>
    <row r="1497">
      <c r="A1497" s="6" t="n"/>
      <c r="B1497" s="22" t="n"/>
      <c r="C1497" s="22" t="n"/>
      <c r="D1497" s="29" t="n"/>
      <c r="E1497" s="22" t="n"/>
      <c r="F1497" s="22" t="n"/>
      <c r="G1497" s="26">
        <f>IF(OR(A1497="",B1497="",D1497=""),0,IF(OR(C1497="Received",C1497="Returned",C1497="Adjust"),D1497,IF(C1497="Sold",-D1497,0)))</f>
        <v/>
      </c>
      <c r="H1497" s="16">
        <f>IF(AND(A1497="",B1497="",D1497=""),"",IF(OR(A1497="",B1497="",C1497="",D1497=""),"Fill date, SKU, type and qty",IF(ISNA(MATCH(B1497,ItemSku,0)),"SKU not on Items",IF(AND(D1497&lt;0,C1497&lt;&gt;"Adjust"),"Use a positive qty",""))))</f>
        <v/>
      </c>
    </row>
    <row r="1498">
      <c r="A1498" s="6" t="n"/>
      <c r="B1498" s="22" t="n"/>
      <c r="C1498" s="22" t="n"/>
      <c r="D1498" s="29" t="n"/>
      <c r="E1498" s="22" t="n"/>
      <c r="F1498" s="22" t="n"/>
      <c r="G1498" s="26">
        <f>IF(OR(A1498="",B1498="",D1498=""),0,IF(OR(C1498="Received",C1498="Returned",C1498="Adjust"),D1498,IF(C1498="Sold",-D1498,0)))</f>
        <v/>
      </c>
      <c r="H1498" s="16">
        <f>IF(AND(A1498="",B1498="",D1498=""),"",IF(OR(A1498="",B1498="",C1498="",D1498=""),"Fill date, SKU, type and qty",IF(ISNA(MATCH(B1498,ItemSku,0)),"SKU not on Items",IF(AND(D1498&lt;0,C1498&lt;&gt;"Adjust"),"Use a positive qty",""))))</f>
        <v/>
      </c>
    </row>
    <row r="1499">
      <c r="A1499" s="6" t="n"/>
      <c r="B1499" s="22" t="n"/>
      <c r="C1499" s="22" t="n"/>
      <c r="D1499" s="29" t="n"/>
      <c r="E1499" s="22" t="n"/>
      <c r="F1499" s="22" t="n"/>
      <c r="G1499" s="26">
        <f>IF(OR(A1499="",B1499="",D1499=""),0,IF(OR(C1499="Received",C1499="Returned",C1499="Adjust"),D1499,IF(C1499="Sold",-D1499,0)))</f>
        <v/>
      </c>
      <c r="H1499" s="16">
        <f>IF(AND(A1499="",B1499="",D1499=""),"",IF(OR(A1499="",B1499="",C1499="",D1499=""),"Fill date, SKU, type and qty",IF(ISNA(MATCH(B1499,ItemSku,0)),"SKU not on Items",IF(AND(D1499&lt;0,C1499&lt;&gt;"Adjust"),"Use a positive qty",""))))</f>
        <v/>
      </c>
    </row>
    <row r="1500">
      <c r="A1500" s="6" t="n"/>
      <c r="B1500" s="22" t="n"/>
      <c r="C1500" s="22" t="n"/>
      <c r="D1500" s="29" t="n"/>
      <c r="E1500" s="22" t="n"/>
      <c r="F1500" s="22" t="n"/>
      <c r="G1500" s="26">
        <f>IF(OR(A1500="",B1500="",D1500=""),0,IF(OR(C1500="Received",C1500="Returned",C1500="Adjust"),D1500,IF(C1500="Sold",-D1500,0)))</f>
        <v/>
      </c>
      <c r="H1500" s="16">
        <f>IF(AND(A1500="",B1500="",D1500=""),"",IF(OR(A1500="",B1500="",C1500="",D1500=""),"Fill date, SKU, type and qty",IF(ISNA(MATCH(B1500,ItemSku,0)),"SKU not on Items",IF(AND(D1500&lt;0,C1500&lt;&gt;"Adjust"),"Use a positive qty",""))))</f>
        <v/>
      </c>
    </row>
    <row r="1501">
      <c r="A1501" s="6" t="n"/>
      <c r="B1501" s="22" t="n"/>
      <c r="C1501" s="22" t="n"/>
      <c r="D1501" s="29" t="n"/>
      <c r="E1501" s="22" t="n"/>
      <c r="F1501" s="22" t="n"/>
      <c r="G1501" s="26">
        <f>IF(OR(A1501="",B1501="",D1501=""),0,IF(OR(C1501="Received",C1501="Returned",C1501="Adjust"),D1501,IF(C1501="Sold",-D1501,0)))</f>
        <v/>
      </c>
      <c r="H1501" s="16">
        <f>IF(AND(A1501="",B1501="",D1501=""),"",IF(OR(A1501="",B1501="",C1501="",D1501=""),"Fill date, SKU, type and qty",IF(ISNA(MATCH(B1501,ItemSku,0)),"SKU not on Items",IF(AND(D1501&lt;0,C1501&lt;&gt;"Adjust"),"Use a positive qty",""))))</f>
        <v/>
      </c>
    </row>
    <row r="1502">
      <c r="A1502" s="6" t="n"/>
      <c r="B1502" s="22" t="n"/>
      <c r="C1502" s="22" t="n"/>
      <c r="D1502" s="29" t="n"/>
      <c r="E1502" s="22" t="n"/>
      <c r="F1502" s="22" t="n"/>
      <c r="G1502" s="26">
        <f>IF(OR(A1502="",B1502="",D1502=""),0,IF(OR(C1502="Received",C1502="Returned",C1502="Adjust"),D1502,IF(C1502="Sold",-D1502,0)))</f>
        <v/>
      </c>
      <c r="H1502" s="16">
        <f>IF(AND(A1502="",B1502="",D1502=""),"",IF(OR(A1502="",B1502="",C1502="",D1502=""),"Fill date, SKU, type and qty",IF(ISNA(MATCH(B1502,ItemSku,0)),"SKU not on Items",IF(AND(D1502&lt;0,C1502&lt;&gt;"Adjust"),"Use a positive qty",""))))</f>
        <v/>
      </c>
    </row>
    <row r="1503">
      <c r="A1503" s="6" t="n"/>
      <c r="B1503" s="22" t="n"/>
      <c r="C1503" s="22" t="n"/>
      <c r="D1503" s="29" t="n"/>
      <c r="E1503" s="22" t="n"/>
      <c r="F1503" s="22" t="n"/>
      <c r="G1503" s="26">
        <f>IF(OR(A1503="",B1503="",D1503=""),0,IF(OR(C1503="Received",C1503="Returned",C1503="Adjust"),D1503,IF(C1503="Sold",-D1503,0)))</f>
        <v/>
      </c>
      <c r="H1503" s="16">
        <f>IF(AND(A1503="",B1503="",D1503=""),"",IF(OR(A1503="",B1503="",C1503="",D1503=""),"Fill date, SKU, type and qty",IF(ISNA(MATCH(B1503,ItemSku,0)),"SKU not on Items",IF(AND(D1503&lt;0,C1503&lt;&gt;"Adjust"),"Use a positive qty",""))))</f>
        <v/>
      </c>
    </row>
    <row r="1504">
      <c r="A1504" s="6" t="n"/>
      <c r="B1504" s="22" t="n"/>
      <c r="C1504" s="22" t="n"/>
      <c r="D1504" s="29" t="n"/>
      <c r="E1504" s="22" t="n"/>
      <c r="F1504" s="22" t="n"/>
      <c r="G1504" s="26">
        <f>IF(OR(A1504="",B1504="",D1504=""),0,IF(OR(C1504="Received",C1504="Returned",C1504="Adjust"),D1504,IF(C1504="Sold",-D1504,0)))</f>
        <v/>
      </c>
      <c r="H1504" s="16">
        <f>IF(AND(A1504="",B1504="",D1504=""),"",IF(OR(A1504="",B1504="",C1504="",D1504=""),"Fill date, SKU, type and qty",IF(ISNA(MATCH(B1504,ItemSku,0)),"SKU not on Items",IF(AND(D1504&lt;0,C1504&lt;&gt;"Adjust"),"Use a positive qty",""))))</f>
        <v/>
      </c>
    </row>
    <row r="1505">
      <c r="A1505" s="6" t="n"/>
      <c r="B1505" s="22" t="n"/>
      <c r="C1505" s="22" t="n"/>
      <c r="D1505" s="29" t="n"/>
      <c r="E1505" s="22" t="n"/>
      <c r="F1505" s="22" t="n"/>
      <c r="G1505" s="26">
        <f>IF(OR(A1505="",B1505="",D1505=""),0,IF(OR(C1505="Received",C1505="Returned",C1505="Adjust"),D1505,IF(C1505="Sold",-D1505,0)))</f>
        <v/>
      </c>
      <c r="H1505" s="16">
        <f>IF(AND(A1505="",B1505="",D1505=""),"",IF(OR(A1505="",B1505="",C1505="",D1505=""),"Fill date, SKU, type and qty",IF(ISNA(MATCH(B1505,ItemSku,0)),"SKU not on Items",IF(AND(D1505&lt;0,C1505&lt;&gt;"Adjust"),"Use a positive qty",""))))</f>
        <v/>
      </c>
    </row>
    <row r="1506">
      <c r="A1506" s="6" t="n"/>
      <c r="B1506" s="22" t="n"/>
      <c r="C1506" s="22" t="n"/>
      <c r="D1506" s="29" t="n"/>
      <c r="E1506" s="22" t="n"/>
      <c r="F1506" s="22" t="n"/>
      <c r="G1506" s="26">
        <f>IF(OR(A1506="",B1506="",D1506=""),0,IF(OR(C1506="Received",C1506="Returned",C1506="Adjust"),D1506,IF(C1506="Sold",-D1506,0)))</f>
        <v/>
      </c>
      <c r="H1506" s="16">
        <f>IF(AND(A1506="",B1506="",D1506=""),"",IF(OR(A1506="",B1506="",C1506="",D1506=""),"Fill date, SKU, type and qty",IF(ISNA(MATCH(B1506,ItemSku,0)),"SKU not on Items",IF(AND(D1506&lt;0,C1506&lt;&gt;"Adjust"),"Use a positive qty",""))))</f>
        <v/>
      </c>
    </row>
    <row r="1507">
      <c r="A1507" s="6" t="n"/>
      <c r="B1507" s="22" t="n"/>
      <c r="C1507" s="22" t="n"/>
      <c r="D1507" s="29" t="n"/>
      <c r="E1507" s="22" t="n"/>
      <c r="F1507" s="22" t="n"/>
      <c r="G1507" s="26">
        <f>IF(OR(A1507="",B1507="",D1507=""),0,IF(OR(C1507="Received",C1507="Returned",C1507="Adjust"),D1507,IF(C1507="Sold",-D1507,0)))</f>
        <v/>
      </c>
      <c r="H1507" s="16">
        <f>IF(AND(A1507="",B1507="",D1507=""),"",IF(OR(A1507="",B1507="",C1507="",D1507=""),"Fill date, SKU, type and qty",IF(ISNA(MATCH(B1507,ItemSku,0)),"SKU not on Items",IF(AND(D1507&lt;0,C1507&lt;&gt;"Adjust"),"Use a positive qty",""))))</f>
        <v/>
      </c>
    </row>
    <row r="1508">
      <c r="A1508" s="6" t="n"/>
      <c r="B1508" s="22" t="n"/>
      <c r="C1508" s="22" t="n"/>
      <c r="D1508" s="29" t="n"/>
      <c r="E1508" s="22" t="n"/>
      <c r="F1508" s="22" t="n"/>
      <c r="G1508" s="26">
        <f>IF(OR(A1508="",B1508="",D1508=""),0,IF(OR(C1508="Received",C1508="Returned",C1508="Adjust"),D1508,IF(C1508="Sold",-D1508,0)))</f>
        <v/>
      </c>
      <c r="H1508" s="16">
        <f>IF(AND(A1508="",B1508="",D1508=""),"",IF(OR(A1508="",B1508="",C1508="",D1508=""),"Fill date, SKU, type and qty",IF(ISNA(MATCH(B1508,ItemSku,0)),"SKU not on Items",IF(AND(D1508&lt;0,C1508&lt;&gt;"Adjust"),"Use a positive qty",""))))</f>
        <v/>
      </c>
    </row>
    <row r="1509">
      <c r="A1509" s="6" t="n"/>
      <c r="B1509" s="22" t="n"/>
      <c r="C1509" s="22" t="n"/>
      <c r="D1509" s="29" t="n"/>
      <c r="E1509" s="22" t="n"/>
      <c r="F1509" s="22" t="n"/>
      <c r="G1509" s="26">
        <f>IF(OR(A1509="",B1509="",D1509=""),0,IF(OR(C1509="Received",C1509="Returned",C1509="Adjust"),D1509,IF(C1509="Sold",-D1509,0)))</f>
        <v/>
      </c>
      <c r="H1509" s="16">
        <f>IF(AND(A1509="",B1509="",D1509=""),"",IF(OR(A1509="",B1509="",C1509="",D1509=""),"Fill date, SKU, type and qty",IF(ISNA(MATCH(B1509,ItemSku,0)),"SKU not on Items",IF(AND(D1509&lt;0,C1509&lt;&gt;"Adjust"),"Use a positive qty",""))))</f>
        <v/>
      </c>
    </row>
    <row r="1510">
      <c r="A1510" s="6" t="n"/>
      <c r="B1510" s="22" t="n"/>
      <c r="C1510" s="22" t="n"/>
      <c r="D1510" s="29" t="n"/>
      <c r="E1510" s="22" t="n"/>
      <c r="F1510" s="22" t="n"/>
      <c r="G1510" s="26">
        <f>IF(OR(A1510="",B1510="",D1510=""),0,IF(OR(C1510="Received",C1510="Returned",C1510="Adjust"),D1510,IF(C1510="Sold",-D1510,0)))</f>
        <v/>
      </c>
      <c r="H1510" s="16">
        <f>IF(AND(A1510="",B1510="",D1510=""),"",IF(OR(A1510="",B1510="",C1510="",D1510=""),"Fill date, SKU, type and qty",IF(ISNA(MATCH(B1510,ItemSku,0)),"SKU not on Items",IF(AND(D1510&lt;0,C1510&lt;&gt;"Adjust"),"Use a positive qty",""))))</f>
        <v/>
      </c>
    </row>
    <row r="1511">
      <c r="A1511" s="6" t="n"/>
      <c r="B1511" s="22" t="n"/>
      <c r="C1511" s="22" t="n"/>
      <c r="D1511" s="29" t="n"/>
      <c r="E1511" s="22" t="n"/>
      <c r="F1511" s="22" t="n"/>
      <c r="G1511" s="26">
        <f>IF(OR(A1511="",B1511="",D1511=""),0,IF(OR(C1511="Received",C1511="Returned",C1511="Adjust"),D1511,IF(C1511="Sold",-D1511,0)))</f>
        <v/>
      </c>
      <c r="H1511" s="16">
        <f>IF(AND(A1511="",B1511="",D1511=""),"",IF(OR(A1511="",B1511="",C1511="",D1511=""),"Fill date, SKU, type and qty",IF(ISNA(MATCH(B1511,ItemSku,0)),"SKU not on Items",IF(AND(D1511&lt;0,C1511&lt;&gt;"Adjust"),"Use a positive qty",""))))</f>
        <v/>
      </c>
    </row>
    <row r="1512">
      <c r="A1512" s="6" t="n"/>
      <c r="B1512" s="22" t="n"/>
      <c r="C1512" s="22" t="n"/>
      <c r="D1512" s="29" t="n"/>
      <c r="E1512" s="22" t="n"/>
      <c r="F1512" s="22" t="n"/>
      <c r="G1512" s="26">
        <f>IF(OR(A1512="",B1512="",D1512=""),0,IF(OR(C1512="Received",C1512="Returned",C1512="Adjust"),D1512,IF(C1512="Sold",-D1512,0)))</f>
        <v/>
      </c>
      <c r="H1512" s="16">
        <f>IF(AND(A1512="",B1512="",D1512=""),"",IF(OR(A1512="",B1512="",C1512="",D1512=""),"Fill date, SKU, type and qty",IF(ISNA(MATCH(B1512,ItemSku,0)),"SKU not on Items",IF(AND(D1512&lt;0,C1512&lt;&gt;"Adjust"),"Use a positive qty",""))))</f>
        <v/>
      </c>
    </row>
    <row r="1513">
      <c r="A1513" s="6" t="n"/>
      <c r="B1513" s="22" t="n"/>
      <c r="C1513" s="22" t="n"/>
      <c r="D1513" s="29" t="n"/>
      <c r="E1513" s="22" t="n"/>
      <c r="F1513" s="22" t="n"/>
      <c r="G1513" s="26">
        <f>IF(OR(A1513="",B1513="",D1513=""),0,IF(OR(C1513="Received",C1513="Returned",C1513="Adjust"),D1513,IF(C1513="Sold",-D1513,0)))</f>
        <v/>
      </c>
      <c r="H1513" s="16">
        <f>IF(AND(A1513="",B1513="",D1513=""),"",IF(OR(A1513="",B1513="",C1513="",D1513=""),"Fill date, SKU, type and qty",IF(ISNA(MATCH(B1513,ItemSku,0)),"SKU not on Items",IF(AND(D1513&lt;0,C1513&lt;&gt;"Adjust"),"Use a positive qty",""))))</f>
        <v/>
      </c>
    </row>
    <row r="1514">
      <c r="A1514" s="6" t="n"/>
      <c r="B1514" s="22" t="n"/>
      <c r="C1514" s="22" t="n"/>
      <c r="D1514" s="29" t="n"/>
      <c r="E1514" s="22" t="n"/>
      <c r="F1514" s="22" t="n"/>
      <c r="G1514" s="26">
        <f>IF(OR(A1514="",B1514="",D1514=""),0,IF(OR(C1514="Received",C1514="Returned",C1514="Adjust"),D1514,IF(C1514="Sold",-D1514,0)))</f>
        <v/>
      </c>
      <c r="H1514" s="16">
        <f>IF(AND(A1514="",B1514="",D1514=""),"",IF(OR(A1514="",B1514="",C1514="",D1514=""),"Fill date, SKU, type and qty",IF(ISNA(MATCH(B1514,ItemSku,0)),"SKU not on Items",IF(AND(D1514&lt;0,C1514&lt;&gt;"Adjust"),"Use a positive qty",""))))</f>
        <v/>
      </c>
    </row>
    <row r="1515">
      <c r="A1515" s="6" t="n"/>
      <c r="B1515" s="22" t="n"/>
      <c r="C1515" s="22" t="n"/>
      <c r="D1515" s="29" t="n"/>
      <c r="E1515" s="22" t="n"/>
      <c r="F1515" s="22" t="n"/>
      <c r="G1515" s="26">
        <f>IF(OR(A1515="",B1515="",D1515=""),0,IF(OR(C1515="Received",C1515="Returned",C1515="Adjust"),D1515,IF(C1515="Sold",-D1515,0)))</f>
        <v/>
      </c>
      <c r="H1515" s="16">
        <f>IF(AND(A1515="",B1515="",D1515=""),"",IF(OR(A1515="",B1515="",C1515="",D1515=""),"Fill date, SKU, type and qty",IF(ISNA(MATCH(B1515,ItemSku,0)),"SKU not on Items",IF(AND(D1515&lt;0,C1515&lt;&gt;"Adjust"),"Use a positive qty",""))))</f>
        <v/>
      </c>
    </row>
    <row r="1516">
      <c r="A1516" s="6" t="n"/>
      <c r="B1516" s="22" t="n"/>
      <c r="C1516" s="22" t="n"/>
      <c r="D1516" s="29" t="n"/>
      <c r="E1516" s="22" t="n"/>
      <c r="F1516" s="22" t="n"/>
      <c r="G1516" s="26">
        <f>IF(OR(A1516="",B1516="",D1516=""),0,IF(OR(C1516="Received",C1516="Returned",C1516="Adjust"),D1516,IF(C1516="Sold",-D1516,0)))</f>
        <v/>
      </c>
      <c r="H1516" s="16">
        <f>IF(AND(A1516="",B1516="",D1516=""),"",IF(OR(A1516="",B1516="",C1516="",D1516=""),"Fill date, SKU, type and qty",IF(ISNA(MATCH(B1516,ItemSku,0)),"SKU not on Items",IF(AND(D1516&lt;0,C1516&lt;&gt;"Adjust"),"Use a positive qty",""))))</f>
        <v/>
      </c>
    </row>
    <row r="1517">
      <c r="A1517" s="6" t="n"/>
      <c r="B1517" s="22" t="n"/>
      <c r="C1517" s="22" t="n"/>
      <c r="D1517" s="29" t="n"/>
      <c r="E1517" s="22" t="n"/>
      <c r="F1517" s="22" t="n"/>
      <c r="G1517" s="26">
        <f>IF(OR(A1517="",B1517="",D1517=""),0,IF(OR(C1517="Received",C1517="Returned",C1517="Adjust"),D1517,IF(C1517="Sold",-D1517,0)))</f>
        <v/>
      </c>
      <c r="H1517" s="16">
        <f>IF(AND(A1517="",B1517="",D1517=""),"",IF(OR(A1517="",B1517="",C1517="",D1517=""),"Fill date, SKU, type and qty",IF(ISNA(MATCH(B1517,ItemSku,0)),"SKU not on Items",IF(AND(D1517&lt;0,C1517&lt;&gt;"Adjust"),"Use a positive qty",""))))</f>
        <v/>
      </c>
    </row>
    <row r="1518">
      <c r="A1518" s="6" t="n"/>
      <c r="B1518" s="22" t="n"/>
      <c r="C1518" s="22" t="n"/>
      <c r="D1518" s="29" t="n"/>
      <c r="E1518" s="22" t="n"/>
      <c r="F1518" s="22" t="n"/>
      <c r="G1518" s="26">
        <f>IF(OR(A1518="",B1518="",D1518=""),0,IF(OR(C1518="Received",C1518="Returned",C1518="Adjust"),D1518,IF(C1518="Sold",-D1518,0)))</f>
        <v/>
      </c>
      <c r="H1518" s="16">
        <f>IF(AND(A1518="",B1518="",D1518=""),"",IF(OR(A1518="",B1518="",C1518="",D1518=""),"Fill date, SKU, type and qty",IF(ISNA(MATCH(B1518,ItemSku,0)),"SKU not on Items",IF(AND(D1518&lt;0,C1518&lt;&gt;"Adjust"),"Use a positive qty",""))))</f>
        <v/>
      </c>
    </row>
    <row r="1519">
      <c r="A1519" s="6" t="n"/>
      <c r="B1519" s="22" t="n"/>
      <c r="C1519" s="22" t="n"/>
      <c r="D1519" s="29" t="n"/>
      <c r="E1519" s="22" t="n"/>
      <c r="F1519" s="22" t="n"/>
      <c r="G1519" s="26">
        <f>IF(OR(A1519="",B1519="",D1519=""),0,IF(OR(C1519="Received",C1519="Returned",C1519="Adjust"),D1519,IF(C1519="Sold",-D1519,0)))</f>
        <v/>
      </c>
      <c r="H1519" s="16">
        <f>IF(AND(A1519="",B1519="",D1519=""),"",IF(OR(A1519="",B1519="",C1519="",D1519=""),"Fill date, SKU, type and qty",IF(ISNA(MATCH(B1519,ItemSku,0)),"SKU not on Items",IF(AND(D1519&lt;0,C1519&lt;&gt;"Adjust"),"Use a positive qty",""))))</f>
        <v/>
      </c>
    </row>
    <row r="1520">
      <c r="A1520" s="6" t="n"/>
      <c r="B1520" s="22" t="n"/>
      <c r="C1520" s="22" t="n"/>
      <c r="D1520" s="29" t="n"/>
      <c r="E1520" s="22" t="n"/>
      <c r="F1520" s="22" t="n"/>
      <c r="G1520" s="26">
        <f>IF(OR(A1520="",B1520="",D1520=""),0,IF(OR(C1520="Received",C1520="Returned",C1520="Adjust"),D1520,IF(C1520="Sold",-D1520,0)))</f>
        <v/>
      </c>
      <c r="H1520" s="16">
        <f>IF(AND(A1520="",B1520="",D1520=""),"",IF(OR(A1520="",B1520="",C1520="",D1520=""),"Fill date, SKU, type and qty",IF(ISNA(MATCH(B1520,ItemSku,0)),"SKU not on Items",IF(AND(D1520&lt;0,C1520&lt;&gt;"Adjust"),"Use a positive qty",""))))</f>
        <v/>
      </c>
    </row>
    <row r="1521">
      <c r="A1521" s="6" t="n"/>
      <c r="B1521" s="22" t="n"/>
      <c r="C1521" s="22" t="n"/>
      <c r="D1521" s="29" t="n"/>
      <c r="E1521" s="22" t="n"/>
      <c r="F1521" s="22" t="n"/>
      <c r="G1521" s="26">
        <f>IF(OR(A1521="",B1521="",D1521=""),0,IF(OR(C1521="Received",C1521="Returned",C1521="Adjust"),D1521,IF(C1521="Sold",-D1521,0)))</f>
        <v/>
      </c>
      <c r="H1521" s="16">
        <f>IF(AND(A1521="",B1521="",D1521=""),"",IF(OR(A1521="",B1521="",C1521="",D1521=""),"Fill date, SKU, type and qty",IF(ISNA(MATCH(B1521,ItemSku,0)),"SKU not on Items",IF(AND(D1521&lt;0,C1521&lt;&gt;"Adjust"),"Use a positive qty",""))))</f>
        <v/>
      </c>
    </row>
    <row r="1522">
      <c r="A1522" s="6" t="n"/>
      <c r="B1522" s="22" t="n"/>
      <c r="C1522" s="22" t="n"/>
      <c r="D1522" s="29" t="n"/>
      <c r="E1522" s="22" t="n"/>
      <c r="F1522" s="22" t="n"/>
      <c r="G1522" s="26">
        <f>IF(OR(A1522="",B1522="",D1522=""),0,IF(OR(C1522="Received",C1522="Returned",C1522="Adjust"),D1522,IF(C1522="Sold",-D1522,0)))</f>
        <v/>
      </c>
      <c r="H1522" s="16">
        <f>IF(AND(A1522="",B1522="",D1522=""),"",IF(OR(A1522="",B1522="",C1522="",D1522=""),"Fill date, SKU, type and qty",IF(ISNA(MATCH(B1522,ItemSku,0)),"SKU not on Items",IF(AND(D1522&lt;0,C1522&lt;&gt;"Adjust"),"Use a positive qty",""))))</f>
        <v/>
      </c>
    </row>
    <row r="1523">
      <c r="A1523" s="6" t="n"/>
      <c r="B1523" s="22" t="n"/>
      <c r="C1523" s="22" t="n"/>
      <c r="D1523" s="29" t="n"/>
      <c r="E1523" s="22" t="n"/>
      <c r="F1523" s="22" t="n"/>
      <c r="G1523" s="26">
        <f>IF(OR(A1523="",B1523="",D1523=""),0,IF(OR(C1523="Received",C1523="Returned",C1523="Adjust"),D1523,IF(C1523="Sold",-D1523,0)))</f>
        <v/>
      </c>
      <c r="H1523" s="16">
        <f>IF(AND(A1523="",B1523="",D1523=""),"",IF(OR(A1523="",B1523="",C1523="",D1523=""),"Fill date, SKU, type and qty",IF(ISNA(MATCH(B1523,ItemSku,0)),"SKU not on Items",IF(AND(D1523&lt;0,C1523&lt;&gt;"Adjust"),"Use a positive qty",""))))</f>
        <v/>
      </c>
    </row>
    <row r="1524">
      <c r="A1524" s="6" t="n"/>
      <c r="B1524" s="22" t="n"/>
      <c r="C1524" s="22" t="n"/>
      <c r="D1524" s="29" t="n"/>
      <c r="E1524" s="22" t="n"/>
      <c r="F1524" s="22" t="n"/>
      <c r="G1524" s="26">
        <f>IF(OR(A1524="",B1524="",D1524=""),0,IF(OR(C1524="Received",C1524="Returned",C1524="Adjust"),D1524,IF(C1524="Sold",-D1524,0)))</f>
        <v/>
      </c>
      <c r="H1524" s="16">
        <f>IF(AND(A1524="",B1524="",D1524=""),"",IF(OR(A1524="",B1524="",C1524="",D1524=""),"Fill date, SKU, type and qty",IF(ISNA(MATCH(B1524,ItemSku,0)),"SKU not on Items",IF(AND(D1524&lt;0,C1524&lt;&gt;"Adjust"),"Use a positive qty",""))))</f>
        <v/>
      </c>
    </row>
    <row r="1525">
      <c r="A1525" s="6" t="n"/>
      <c r="B1525" s="22" t="n"/>
      <c r="C1525" s="22" t="n"/>
      <c r="D1525" s="29" t="n"/>
      <c r="E1525" s="22" t="n"/>
      <c r="F1525" s="22" t="n"/>
      <c r="G1525" s="26">
        <f>IF(OR(A1525="",B1525="",D1525=""),0,IF(OR(C1525="Received",C1525="Returned",C1525="Adjust"),D1525,IF(C1525="Sold",-D1525,0)))</f>
        <v/>
      </c>
      <c r="H1525" s="16">
        <f>IF(AND(A1525="",B1525="",D1525=""),"",IF(OR(A1525="",B1525="",C1525="",D1525=""),"Fill date, SKU, type and qty",IF(ISNA(MATCH(B1525,ItemSku,0)),"SKU not on Items",IF(AND(D1525&lt;0,C1525&lt;&gt;"Adjust"),"Use a positive qty",""))))</f>
        <v/>
      </c>
    </row>
    <row r="1526">
      <c r="A1526" s="6" t="n"/>
      <c r="B1526" s="22" t="n"/>
      <c r="C1526" s="22" t="n"/>
      <c r="D1526" s="29" t="n"/>
      <c r="E1526" s="22" t="n"/>
      <c r="F1526" s="22" t="n"/>
      <c r="G1526" s="26">
        <f>IF(OR(A1526="",B1526="",D1526=""),0,IF(OR(C1526="Received",C1526="Returned",C1526="Adjust"),D1526,IF(C1526="Sold",-D1526,0)))</f>
        <v/>
      </c>
      <c r="H1526" s="16">
        <f>IF(AND(A1526="",B1526="",D1526=""),"",IF(OR(A1526="",B1526="",C1526="",D1526=""),"Fill date, SKU, type and qty",IF(ISNA(MATCH(B1526,ItemSku,0)),"SKU not on Items",IF(AND(D1526&lt;0,C1526&lt;&gt;"Adjust"),"Use a positive qty",""))))</f>
        <v/>
      </c>
    </row>
    <row r="1527">
      <c r="A1527" s="6" t="n"/>
      <c r="B1527" s="22" t="n"/>
      <c r="C1527" s="22" t="n"/>
      <c r="D1527" s="29" t="n"/>
      <c r="E1527" s="22" t="n"/>
      <c r="F1527" s="22" t="n"/>
      <c r="G1527" s="26">
        <f>IF(OR(A1527="",B1527="",D1527=""),0,IF(OR(C1527="Received",C1527="Returned",C1527="Adjust"),D1527,IF(C1527="Sold",-D1527,0)))</f>
        <v/>
      </c>
      <c r="H1527" s="16">
        <f>IF(AND(A1527="",B1527="",D1527=""),"",IF(OR(A1527="",B1527="",C1527="",D1527=""),"Fill date, SKU, type and qty",IF(ISNA(MATCH(B1527,ItemSku,0)),"SKU not on Items",IF(AND(D1527&lt;0,C1527&lt;&gt;"Adjust"),"Use a positive qty",""))))</f>
        <v/>
      </c>
    </row>
    <row r="1528">
      <c r="A1528" s="6" t="n"/>
      <c r="B1528" s="22" t="n"/>
      <c r="C1528" s="22" t="n"/>
      <c r="D1528" s="29" t="n"/>
      <c r="E1528" s="22" t="n"/>
      <c r="F1528" s="22" t="n"/>
      <c r="G1528" s="26">
        <f>IF(OR(A1528="",B1528="",D1528=""),0,IF(OR(C1528="Received",C1528="Returned",C1528="Adjust"),D1528,IF(C1528="Sold",-D1528,0)))</f>
        <v/>
      </c>
      <c r="H1528" s="16">
        <f>IF(AND(A1528="",B1528="",D1528=""),"",IF(OR(A1528="",B1528="",C1528="",D1528=""),"Fill date, SKU, type and qty",IF(ISNA(MATCH(B1528,ItemSku,0)),"SKU not on Items",IF(AND(D1528&lt;0,C1528&lt;&gt;"Adjust"),"Use a positive qty",""))))</f>
        <v/>
      </c>
    </row>
    <row r="1529">
      <c r="A1529" s="6" t="n"/>
      <c r="B1529" s="22" t="n"/>
      <c r="C1529" s="22" t="n"/>
      <c r="D1529" s="29" t="n"/>
      <c r="E1529" s="22" t="n"/>
      <c r="F1529" s="22" t="n"/>
      <c r="G1529" s="26">
        <f>IF(OR(A1529="",B1529="",D1529=""),0,IF(OR(C1529="Received",C1529="Returned",C1529="Adjust"),D1529,IF(C1529="Sold",-D1529,0)))</f>
        <v/>
      </c>
      <c r="H1529" s="16">
        <f>IF(AND(A1529="",B1529="",D1529=""),"",IF(OR(A1529="",B1529="",C1529="",D1529=""),"Fill date, SKU, type and qty",IF(ISNA(MATCH(B1529,ItemSku,0)),"SKU not on Items",IF(AND(D1529&lt;0,C1529&lt;&gt;"Adjust"),"Use a positive qty",""))))</f>
        <v/>
      </c>
    </row>
    <row r="1530">
      <c r="A1530" s="6" t="n"/>
      <c r="B1530" s="22" t="n"/>
      <c r="C1530" s="22" t="n"/>
      <c r="D1530" s="29" t="n"/>
      <c r="E1530" s="22" t="n"/>
      <c r="F1530" s="22" t="n"/>
      <c r="G1530" s="26">
        <f>IF(OR(A1530="",B1530="",D1530=""),0,IF(OR(C1530="Received",C1530="Returned",C1530="Adjust"),D1530,IF(C1530="Sold",-D1530,0)))</f>
        <v/>
      </c>
      <c r="H1530" s="16">
        <f>IF(AND(A1530="",B1530="",D1530=""),"",IF(OR(A1530="",B1530="",C1530="",D1530=""),"Fill date, SKU, type and qty",IF(ISNA(MATCH(B1530,ItemSku,0)),"SKU not on Items",IF(AND(D1530&lt;0,C1530&lt;&gt;"Adjust"),"Use a positive qty",""))))</f>
        <v/>
      </c>
    </row>
    <row r="1531">
      <c r="A1531" s="6" t="n"/>
      <c r="B1531" s="22" t="n"/>
      <c r="C1531" s="22" t="n"/>
      <c r="D1531" s="29" t="n"/>
      <c r="E1531" s="22" t="n"/>
      <c r="F1531" s="22" t="n"/>
      <c r="G1531" s="26">
        <f>IF(OR(A1531="",B1531="",D1531=""),0,IF(OR(C1531="Received",C1531="Returned",C1531="Adjust"),D1531,IF(C1531="Sold",-D1531,0)))</f>
        <v/>
      </c>
      <c r="H1531" s="16">
        <f>IF(AND(A1531="",B1531="",D1531=""),"",IF(OR(A1531="",B1531="",C1531="",D1531=""),"Fill date, SKU, type and qty",IF(ISNA(MATCH(B1531,ItemSku,0)),"SKU not on Items",IF(AND(D1531&lt;0,C1531&lt;&gt;"Adjust"),"Use a positive qty",""))))</f>
        <v/>
      </c>
    </row>
    <row r="1532">
      <c r="A1532" s="6" t="n"/>
      <c r="B1532" s="22" t="n"/>
      <c r="C1532" s="22" t="n"/>
      <c r="D1532" s="29" t="n"/>
      <c r="E1532" s="22" t="n"/>
      <c r="F1532" s="22" t="n"/>
      <c r="G1532" s="26">
        <f>IF(OR(A1532="",B1532="",D1532=""),0,IF(OR(C1532="Received",C1532="Returned",C1532="Adjust"),D1532,IF(C1532="Sold",-D1532,0)))</f>
        <v/>
      </c>
      <c r="H1532" s="16">
        <f>IF(AND(A1532="",B1532="",D1532=""),"",IF(OR(A1532="",B1532="",C1532="",D1532=""),"Fill date, SKU, type and qty",IF(ISNA(MATCH(B1532,ItemSku,0)),"SKU not on Items",IF(AND(D1532&lt;0,C1532&lt;&gt;"Adjust"),"Use a positive qty",""))))</f>
        <v/>
      </c>
    </row>
    <row r="1533">
      <c r="A1533" s="6" t="n"/>
      <c r="B1533" s="22" t="n"/>
      <c r="C1533" s="22" t="n"/>
      <c r="D1533" s="29" t="n"/>
      <c r="E1533" s="22" t="n"/>
      <c r="F1533" s="22" t="n"/>
      <c r="G1533" s="26">
        <f>IF(OR(A1533="",B1533="",D1533=""),0,IF(OR(C1533="Received",C1533="Returned",C1533="Adjust"),D1533,IF(C1533="Sold",-D1533,0)))</f>
        <v/>
      </c>
      <c r="H1533" s="16">
        <f>IF(AND(A1533="",B1533="",D1533=""),"",IF(OR(A1533="",B1533="",C1533="",D1533=""),"Fill date, SKU, type and qty",IF(ISNA(MATCH(B1533,ItemSku,0)),"SKU not on Items",IF(AND(D1533&lt;0,C1533&lt;&gt;"Adjust"),"Use a positive qty",""))))</f>
        <v/>
      </c>
    </row>
    <row r="1534">
      <c r="A1534" s="6" t="n"/>
      <c r="B1534" s="22" t="n"/>
      <c r="C1534" s="22" t="n"/>
      <c r="D1534" s="29" t="n"/>
      <c r="E1534" s="22" t="n"/>
      <c r="F1534" s="22" t="n"/>
      <c r="G1534" s="26">
        <f>IF(OR(A1534="",B1534="",D1534=""),0,IF(OR(C1534="Received",C1534="Returned",C1534="Adjust"),D1534,IF(C1534="Sold",-D1534,0)))</f>
        <v/>
      </c>
      <c r="H1534" s="16">
        <f>IF(AND(A1534="",B1534="",D1534=""),"",IF(OR(A1534="",B1534="",C1534="",D1534=""),"Fill date, SKU, type and qty",IF(ISNA(MATCH(B1534,ItemSku,0)),"SKU not on Items",IF(AND(D1534&lt;0,C1534&lt;&gt;"Adjust"),"Use a positive qty",""))))</f>
        <v/>
      </c>
    </row>
    <row r="1535">
      <c r="A1535" s="6" t="n"/>
      <c r="B1535" s="22" t="n"/>
      <c r="C1535" s="22" t="n"/>
      <c r="D1535" s="29" t="n"/>
      <c r="E1535" s="22" t="n"/>
      <c r="F1535" s="22" t="n"/>
      <c r="G1535" s="26">
        <f>IF(OR(A1535="",B1535="",D1535=""),0,IF(OR(C1535="Received",C1535="Returned",C1535="Adjust"),D1535,IF(C1535="Sold",-D1535,0)))</f>
        <v/>
      </c>
      <c r="H1535" s="16">
        <f>IF(AND(A1535="",B1535="",D1535=""),"",IF(OR(A1535="",B1535="",C1535="",D1535=""),"Fill date, SKU, type and qty",IF(ISNA(MATCH(B1535,ItemSku,0)),"SKU not on Items",IF(AND(D1535&lt;0,C1535&lt;&gt;"Adjust"),"Use a positive qty",""))))</f>
        <v/>
      </c>
    </row>
    <row r="1536">
      <c r="A1536" s="6" t="n"/>
      <c r="B1536" s="22" t="n"/>
      <c r="C1536" s="22" t="n"/>
      <c r="D1536" s="29" t="n"/>
      <c r="E1536" s="22" t="n"/>
      <c r="F1536" s="22" t="n"/>
      <c r="G1536" s="26">
        <f>IF(OR(A1536="",B1536="",D1536=""),0,IF(OR(C1536="Received",C1536="Returned",C1536="Adjust"),D1536,IF(C1536="Sold",-D1536,0)))</f>
        <v/>
      </c>
      <c r="H1536" s="16">
        <f>IF(AND(A1536="",B1536="",D1536=""),"",IF(OR(A1536="",B1536="",C1536="",D1536=""),"Fill date, SKU, type and qty",IF(ISNA(MATCH(B1536,ItemSku,0)),"SKU not on Items",IF(AND(D1536&lt;0,C1536&lt;&gt;"Adjust"),"Use a positive qty",""))))</f>
        <v/>
      </c>
    </row>
    <row r="1537">
      <c r="A1537" s="6" t="n"/>
      <c r="B1537" s="22" t="n"/>
      <c r="C1537" s="22" t="n"/>
      <c r="D1537" s="29" t="n"/>
      <c r="E1537" s="22" t="n"/>
      <c r="F1537" s="22" t="n"/>
      <c r="G1537" s="26">
        <f>IF(OR(A1537="",B1537="",D1537=""),0,IF(OR(C1537="Received",C1537="Returned",C1537="Adjust"),D1537,IF(C1537="Sold",-D1537,0)))</f>
        <v/>
      </c>
      <c r="H1537" s="16">
        <f>IF(AND(A1537="",B1537="",D1537=""),"",IF(OR(A1537="",B1537="",C1537="",D1537=""),"Fill date, SKU, type and qty",IF(ISNA(MATCH(B1537,ItemSku,0)),"SKU not on Items",IF(AND(D1537&lt;0,C1537&lt;&gt;"Adjust"),"Use a positive qty",""))))</f>
        <v/>
      </c>
    </row>
    <row r="1538">
      <c r="A1538" s="6" t="n"/>
      <c r="B1538" s="22" t="n"/>
      <c r="C1538" s="22" t="n"/>
      <c r="D1538" s="29" t="n"/>
      <c r="E1538" s="22" t="n"/>
      <c r="F1538" s="22" t="n"/>
      <c r="G1538" s="26">
        <f>IF(OR(A1538="",B1538="",D1538=""),0,IF(OR(C1538="Received",C1538="Returned",C1538="Adjust"),D1538,IF(C1538="Sold",-D1538,0)))</f>
        <v/>
      </c>
      <c r="H1538" s="16">
        <f>IF(AND(A1538="",B1538="",D1538=""),"",IF(OR(A1538="",B1538="",C1538="",D1538=""),"Fill date, SKU, type and qty",IF(ISNA(MATCH(B1538,ItemSku,0)),"SKU not on Items",IF(AND(D1538&lt;0,C1538&lt;&gt;"Adjust"),"Use a positive qty",""))))</f>
        <v/>
      </c>
    </row>
    <row r="1539">
      <c r="A1539" s="6" t="n"/>
      <c r="B1539" s="22" t="n"/>
      <c r="C1539" s="22" t="n"/>
      <c r="D1539" s="29" t="n"/>
      <c r="E1539" s="22" t="n"/>
      <c r="F1539" s="22" t="n"/>
      <c r="G1539" s="26">
        <f>IF(OR(A1539="",B1539="",D1539=""),0,IF(OR(C1539="Received",C1539="Returned",C1539="Adjust"),D1539,IF(C1539="Sold",-D1539,0)))</f>
        <v/>
      </c>
      <c r="H1539" s="16">
        <f>IF(AND(A1539="",B1539="",D1539=""),"",IF(OR(A1539="",B1539="",C1539="",D1539=""),"Fill date, SKU, type and qty",IF(ISNA(MATCH(B1539,ItemSku,0)),"SKU not on Items",IF(AND(D1539&lt;0,C1539&lt;&gt;"Adjust"),"Use a positive qty",""))))</f>
        <v/>
      </c>
    </row>
    <row r="1540">
      <c r="A1540" s="6" t="n"/>
      <c r="B1540" s="22" t="n"/>
      <c r="C1540" s="22" t="n"/>
      <c r="D1540" s="29" t="n"/>
      <c r="E1540" s="22" t="n"/>
      <c r="F1540" s="22" t="n"/>
      <c r="G1540" s="26">
        <f>IF(OR(A1540="",B1540="",D1540=""),0,IF(OR(C1540="Received",C1540="Returned",C1540="Adjust"),D1540,IF(C1540="Sold",-D1540,0)))</f>
        <v/>
      </c>
      <c r="H1540" s="16">
        <f>IF(AND(A1540="",B1540="",D1540=""),"",IF(OR(A1540="",B1540="",C1540="",D1540=""),"Fill date, SKU, type and qty",IF(ISNA(MATCH(B1540,ItemSku,0)),"SKU not on Items",IF(AND(D1540&lt;0,C1540&lt;&gt;"Adjust"),"Use a positive qty",""))))</f>
        <v/>
      </c>
    </row>
    <row r="1541">
      <c r="A1541" s="6" t="n"/>
      <c r="B1541" s="22" t="n"/>
      <c r="C1541" s="22" t="n"/>
      <c r="D1541" s="29" t="n"/>
      <c r="E1541" s="22" t="n"/>
      <c r="F1541" s="22" t="n"/>
      <c r="G1541" s="26">
        <f>IF(OR(A1541="",B1541="",D1541=""),0,IF(OR(C1541="Received",C1541="Returned",C1541="Adjust"),D1541,IF(C1541="Sold",-D1541,0)))</f>
        <v/>
      </c>
      <c r="H1541" s="16">
        <f>IF(AND(A1541="",B1541="",D1541=""),"",IF(OR(A1541="",B1541="",C1541="",D1541=""),"Fill date, SKU, type and qty",IF(ISNA(MATCH(B1541,ItemSku,0)),"SKU not on Items",IF(AND(D1541&lt;0,C1541&lt;&gt;"Adjust"),"Use a positive qty",""))))</f>
        <v/>
      </c>
    </row>
    <row r="1542">
      <c r="A1542" s="6" t="n"/>
      <c r="B1542" s="22" t="n"/>
      <c r="C1542" s="22" t="n"/>
      <c r="D1542" s="29" t="n"/>
      <c r="E1542" s="22" t="n"/>
      <c r="F1542" s="22" t="n"/>
      <c r="G1542" s="26">
        <f>IF(OR(A1542="",B1542="",D1542=""),0,IF(OR(C1542="Received",C1542="Returned",C1542="Adjust"),D1542,IF(C1542="Sold",-D1542,0)))</f>
        <v/>
      </c>
      <c r="H1542" s="16">
        <f>IF(AND(A1542="",B1542="",D1542=""),"",IF(OR(A1542="",B1542="",C1542="",D1542=""),"Fill date, SKU, type and qty",IF(ISNA(MATCH(B1542,ItemSku,0)),"SKU not on Items",IF(AND(D1542&lt;0,C1542&lt;&gt;"Adjust"),"Use a positive qty",""))))</f>
        <v/>
      </c>
    </row>
    <row r="1543">
      <c r="A1543" s="6" t="n"/>
      <c r="B1543" s="22" t="n"/>
      <c r="C1543" s="22" t="n"/>
      <c r="D1543" s="29" t="n"/>
      <c r="E1543" s="22" t="n"/>
      <c r="F1543" s="22" t="n"/>
      <c r="G1543" s="26">
        <f>IF(OR(A1543="",B1543="",D1543=""),0,IF(OR(C1543="Received",C1543="Returned",C1543="Adjust"),D1543,IF(C1543="Sold",-D1543,0)))</f>
        <v/>
      </c>
      <c r="H1543" s="16">
        <f>IF(AND(A1543="",B1543="",D1543=""),"",IF(OR(A1543="",B1543="",C1543="",D1543=""),"Fill date, SKU, type and qty",IF(ISNA(MATCH(B1543,ItemSku,0)),"SKU not on Items",IF(AND(D1543&lt;0,C1543&lt;&gt;"Adjust"),"Use a positive qty",""))))</f>
        <v/>
      </c>
    </row>
    <row r="1544">
      <c r="A1544" s="6" t="n"/>
      <c r="B1544" s="22" t="n"/>
      <c r="C1544" s="22" t="n"/>
      <c r="D1544" s="29" t="n"/>
      <c r="E1544" s="22" t="n"/>
      <c r="F1544" s="22" t="n"/>
      <c r="G1544" s="26">
        <f>IF(OR(A1544="",B1544="",D1544=""),0,IF(OR(C1544="Received",C1544="Returned",C1544="Adjust"),D1544,IF(C1544="Sold",-D1544,0)))</f>
        <v/>
      </c>
      <c r="H1544" s="16">
        <f>IF(AND(A1544="",B1544="",D1544=""),"",IF(OR(A1544="",B1544="",C1544="",D1544=""),"Fill date, SKU, type and qty",IF(ISNA(MATCH(B1544,ItemSku,0)),"SKU not on Items",IF(AND(D1544&lt;0,C1544&lt;&gt;"Adjust"),"Use a positive qty",""))))</f>
        <v/>
      </c>
    </row>
    <row r="1545">
      <c r="A1545" s="6" t="n"/>
      <c r="B1545" s="22" t="n"/>
      <c r="C1545" s="22" t="n"/>
      <c r="D1545" s="29" t="n"/>
      <c r="E1545" s="22" t="n"/>
      <c r="F1545" s="22" t="n"/>
      <c r="G1545" s="26">
        <f>IF(OR(A1545="",B1545="",D1545=""),0,IF(OR(C1545="Received",C1545="Returned",C1545="Adjust"),D1545,IF(C1545="Sold",-D1545,0)))</f>
        <v/>
      </c>
      <c r="H1545" s="16">
        <f>IF(AND(A1545="",B1545="",D1545=""),"",IF(OR(A1545="",B1545="",C1545="",D1545=""),"Fill date, SKU, type and qty",IF(ISNA(MATCH(B1545,ItemSku,0)),"SKU not on Items",IF(AND(D1545&lt;0,C1545&lt;&gt;"Adjust"),"Use a positive qty",""))))</f>
        <v/>
      </c>
    </row>
    <row r="1546">
      <c r="A1546" s="6" t="n"/>
      <c r="B1546" s="22" t="n"/>
      <c r="C1546" s="22" t="n"/>
      <c r="D1546" s="29" t="n"/>
      <c r="E1546" s="22" t="n"/>
      <c r="F1546" s="22" t="n"/>
      <c r="G1546" s="26">
        <f>IF(OR(A1546="",B1546="",D1546=""),0,IF(OR(C1546="Received",C1546="Returned",C1546="Adjust"),D1546,IF(C1546="Sold",-D1546,0)))</f>
        <v/>
      </c>
      <c r="H1546" s="16">
        <f>IF(AND(A1546="",B1546="",D1546=""),"",IF(OR(A1546="",B1546="",C1546="",D1546=""),"Fill date, SKU, type and qty",IF(ISNA(MATCH(B1546,ItemSku,0)),"SKU not on Items",IF(AND(D1546&lt;0,C1546&lt;&gt;"Adjust"),"Use a positive qty",""))))</f>
        <v/>
      </c>
    </row>
    <row r="1547">
      <c r="A1547" s="6" t="n"/>
      <c r="B1547" s="22" t="n"/>
      <c r="C1547" s="22" t="n"/>
      <c r="D1547" s="29" t="n"/>
      <c r="E1547" s="22" t="n"/>
      <c r="F1547" s="22" t="n"/>
      <c r="G1547" s="26">
        <f>IF(OR(A1547="",B1547="",D1547=""),0,IF(OR(C1547="Received",C1547="Returned",C1547="Adjust"),D1547,IF(C1547="Sold",-D1547,0)))</f>
        <v/>
      </c>
      <c r="H1547" s="16">
        <f>IF(AND(A1547="",B1547="",D1547=""),"",IF(OR(A1547="",B1547="",C1547="",D1547=""),"Fill date, SKU, type and qty",IF(ISNA(MATCH(B1547,ItemSku,0)),"SKU not on Items",IF(AND(D1547&lt;0,C1547&lt;&gt;"Adjust"),"Use a positive qty",""))))</f>
        <v/>
      </c>
    </row>
    <row r="1548">
      <c r="A1548" s="6" t="n"/>
      <c r="B1548" s="22" t="n"/>
      <c r="C1548" s="22" t="n"/>
      <c r="D1548" s="29" t="n"/>
      <c r="E1548" s="22" t="n"/>
      <c r="F1548" s="22" t="n"/>
      <c r="G1548" s="26">
        <f>IF(OR(A1548="",B1548="",D1548=""),0,IF(OR(C1548="Received",C1548="Returned",C1548="Adjust"),D1548,IF(C1548="Sold",-D1548,0)))</f>
        <v/>
      </c>
      <c r="H1548" s="16">
        <f>IF(AND(A1548="",B1548="",D1548=""),"",IF(OR(A1548="",B1548="",C1548="",D1548=""),"Fill date, SKU, type and qty",IF(ISNA(MATCH(B1548,ItemSku,0)),"SKU not on Items",IF(AND(D1548&lt;0,C1548&lt;&gt;"Adjust"),"Use a positive qty",""))))</f>
        <v/>
      </c>
    </row>
    <row r="1549">
      <c r="A1549" s="6" t="n"/>
      <c r="B1549" s="22" t="n"/>
      <c r="C1549" s="22" t="n"/>
      <c r="D1549" s="29" t="n"/>
      <c r="E1549" s="22" t="n"/>
      <c r="F1549" s="22" t="n"/>
      <c r="G1549" s="26">
        <f>IF(OR(A1549="",B1549="",D1549=""),0,IF(OR(C1549="Received",C1549="Returned",C1549="Adjust"),D1549,IF(C1549="Sold",-D1549,0)))</f>
        <v/>
      </c>
      <c r="H1549" s="16">
        <f>IF(AND(A1549="",B1549="",D1549=""),"",IF(OR(A1549="",B1549="",C1549="",D1549=""),"Fill date, SKU, type and qty",IF(ISNA(MATCH(B1549,ItemSku,0)),"SKU not on Items",IF(AND(D1549&lt;0,C1549&lt;&gt;"Adjust"),"Use a positive qty",""))))</f>
        <v/>
      </c>
    </row>
    <row r="1550">
      <c r="A1550" s="6" t="n"/>
      <c r="B1550" s="22" t="n"/>
      <c r="C1550" s="22" t="n"/>
      <c r="D1550" s="29" t="n"/>
      <c r="E1550" s="22" t="n"/>
      <c r="F1550" s="22" t="n"/>
      <c r="G1550" s="26">
        <f>IF(OR(A1550="",B1550="",D1550=""),0,IF(OR(C1550="Received",C1550="Returned",C1550="Adjust"),D1550,IF(C1550="Sold",-D1550,0)))</f>
        <v/>
      </c>
      <c r="H1550" s="16">
        <f>IF(AND(A1550="",B1550="",D1550=""),"",IF(OR(A1550="",B1550="",C1550="",D1550=""),"Fill date, SKU, type and qty",IF(ISNA(MATCH(B1550,ItemSku,0)),"SKU not on Items",IF(AND(D1550&lt;0,C1550&lt;&gt;"Adjust"),"Use a positive qty",""))))</f>
        <v/>
      </c>
    </row>
    <row r="1551">
      <c r="A1551" s="6" t="n"/>
      <c r="B1551" s="22" t="n"/>
      <c r="C1551" s="22" t="n"/>
      <c r="D1551" s="29" t="n"/>
      <c r="E1551" s="22" t="n"/>
      <c r="F1551" s="22" t="n"/>
      <c r="G1551" s="26">
        <f>IF(OR(A1551="",B1551="",D1551=""),0,IF(OR(C1551="Received",C1551="Returned",C1551="Adjust"),D1551,IF(C1551="Sold",-D1551,0)))</f>
        <v/>
      </c>
      <c r="H1551" s="16">
        <f>IF(AND(A1551="",B1551="",D1551=""),"",IF(OR(A1551="",B1551="",C1551="",D1551=""),"Fill date, SKU, type and qty",IF(ISNA(MATCH(B1551,ItemSku,0)),"SKU not on Items",IF(AND(D1551&lt;0,C1551&lt;&gt;"Adjust"),"Use a positive qty",""))))</f>
        <v/>
      </c>
    </row>
    <row r="1552">
      <c r="A1552" s="6" t="n"/>
      <c r="B1552" s="22" t="n"/>
      <c r="C1552" s="22" t="n"/>
      <c r="D1552" s="29" t="n"/>
      <c r="E1552" s="22" t="n"/>
      <c r="F1552" s="22" t="n"/>
      <c r="G1552" s="26">
        <f>IF(OR(A1552="",B1552="",D1552=""),0,IF(OR(C1552="Received",C1552="Returned",C1552="Adjust"),D1552,IF(C1552="Sold",-D1552,0)))</f>
        <v/>
      </c>
      <c r="H1552" s="16">
        <f>IF(AND(A1552="",B1552="",D1552=""),"",IF(OR(A1552="",B1552="",C1552="",D1552=""),"Fill date, SKU, type and qty",IF(ISNA(MATCH(B1552,ItemSku,0)),"SKU not on Items",IF(AND(D1552&lt;0,C1552&lt;&gt;"Adjust"),"Use a positive qty",""))))</f>
        <v/>
      </c>
    </row>
    <row r="1553">
      <c r="A1553" s="6" t="n"/>
      <c r="B1553" s="22" t="n"/>
      <c r="C1553" s="22" t="n"/>
      <c r="D1553" s="29" t="n"/>
      <c r="E1553" s="22" t="n"/>
      <c r="F1553" s="22" t="n"/>
      <c r="G1553" s="26">
        <f>IF(OR(A1553="",B1553="",D1553=""),0,IF(OR(C1553="Received",C1553="Returned",C1553="Adjust"),D1553,IF(C1553="Sold",-D1553,0)))</f>
        <v/>
      </c>
      <c r="H1553" s="16">
        <f>IF(AND(A1553="",B1553="",D1553=""),"",IF(OR(A1553="",B1553="",C1553="",D1553=""),"Fill date, SKU, type and qty",IF(ISNA(MATCH(B1553,ItemSku,0)),"SKU not on Items",IF(AND(D1553&lt;0,C1553&lt;&gt;"Adjust"),"Use a positive qty",""))))</f>
        <v/>
      </c>
    </row>
    <row r="1554">
      <c r="A1554" s="6" t="n"/>
      <c r="B1554" s="22" t="n"/>
      <c r="C1554" s="22" t="n"/>
      <c r="D1554" s="29" t="n"/>
      <c r="E1554" s="22" t="n"/>
      <c r="F1554" s="22" t="n"/>
      <c r="G1554" s="26">
        <f>IF(OR(A1554="",B1554="",D1554=""),0,IF(OR(C1554="Received",C1554="Returned",C1554="Adjust"),D1554,IF(C1554="Sold",-D1554,0)))</f>
        <v/>
      </c>
      <c r="H1554" s="16">
        <f>IF(AND(A1554="",B1554="",D1554=""),"",IF(OR(A1554="",B1554="",C1554="",D1554=""),"Fill date, SKU, type and qty",IF(ISNA(MATCH(B1554,ItemSku,0)),"SKU not on Items",IF(AND(D1554&lt;0,C1554&lt;&gt;"Adjust"),"Use a positive qty",""))))</f>
        <v/>
      </c>
    </row>
    <row r="1555">
      <c r="A1555" s="6" t="n"/>
      <c r="B1555" s="22" t="n"/>
      <c r="C1555" s="22" t="n"/>
      <c r="D1555" s="29" t="n"/>
      <c r="E1555" s="22" t="n"/>
      <c r="F1555" s="22" t="n"/>
      <c r="G1555" s="26">
        <f>IF(OR(A1555="",B1555="",D1555=""),0,IF(OR(C1555="Received",C1555="Returned",C1555="Adjust"),D1555,IF(C1555="Sold",-D1555,0)))</f>
        <v/>
      </c>
      <c r="H1555" s="16">
        <f>IF(AND(A1555="",B1555="",D1555=""),"",IF(OR(A1555="",B1555="",C1555="",D1555=""),"Fill date, SKU, type and qty",IF(ISNA(MATCH(B1555,ItemSku,0)),"SKU not on Items",IF(AND(D1555&lt;0,C1555&lt;&gt;"Adjust"),"Use a positive qty",""))))</f>
        <v/>
      </c>
    </row>
    <row r="1556">
      <c r="A1556" s="6" t="n"/>
      <c r="B1556" s="22" t="n"/>
      <c r="C1556" s="22" t="n"/>
      <c r="D1556" s="29" t="n"/>
      <c r="E1556" s="22" t="n"/>
      <c r="F1556" s="22" t="n"/>
      <c r="G1556" s="26">
        <f>IF(OR(A1556="",B1556="",D1556=""),0,IF(OR(C1556="Received",C1556="Returned",C1556="Adjust"),D1556,IF(C1556="Sold",-D1556,0)))</f>
        <v/>
      </c>
      <c r="H1556" s="16">
        <f>IF(AND(A1556="",B1556="",D1556=""),"",IF(OR(A1556="",B1556="",C1556="",D1556=""),"Fill date, SKU, type and qty",IF(ISNA(MATCH(B1556,ItemSku,0)),"SKU not on Items",IF(AND(D1556&lt;0,C1556&lt;&gt;"Adjust"),"Use a positive qty",""))))</f>
        <v/>
      </c>
    </row>
    <row r="1557">
      <c r="A1557" s="6" t="n"/>
      <c r="B1557" s="22" t="n"/>
      <c r="C1557" s="22" t="n"/>
      <c r="D1557" s="29" t="n"/>
      <c r="E1557" s="22" t="n"/>
      <c r="F1557" s="22" t="n"/>
      <c r="G1557" s="26">
        <f>IF(OR(A1557="",B1557="",D1557=""),0,IF(OR(C1557="Received",C1557="Returned",C1557="Adjust"),D1557,IF(C1557="Sold",-D1557,0)))</f>
        <v/>
      </c>
      <c r="H1557" s="16">
        <f>IF(AND(A1557="",B1557="",D1557=""),"",IF(OR(A1557="",B1557="",C1557="",D1557=""),"Fill date, SKU, type and qty",IF(ISNA(MATCH(B1557,ItemSku,0)),"SKU not on Items",IF(AND(D1557&lt;0,C1557&lt;&gt;"Adjust"),"Use a positive qty",""))))</f>
        <v/>
      </c>
    </row>
    <row r="1558">
      <c r="A1558" s="6" t="n"/>
      <c r="B1558" s="22" t="n"/>
      <c r="C1558" s="22" t="n"/>
      <c r="D1558" s="29" t="n"/>
      <c r="E1558" s="22" t="n"/>
      <c r="F1558" s="22" t="n"/>
      <c r="G1558" s="26">
        <f>IF(OR(A1558="",B1558="",D1558=""),0,IF(OR(C1558="Received",C1558="Returned",C1558="Adjust"),D1558,IF(C1558="Sold",-D1558,0)))</f>
        <v/>
      </c>
      <c r="H1558" s="16">
        <f>IF(AND(A1558="",B1558="",D1558=""),"",IF(OR(A1558="",B1558="",C1558="",D1558=""),"Fill date, SKU, type and qty",IF(ISNA(MATCH(B1558,ItemSku,0)),"SKU not on Items",IF(AND(D1558&lt;0,C1558&lt;&gt;"Adjust"),"Use a positive qty",""))))</f>
        <v/>
      </c>
    </row>
    <row r="1559">
      <c r="A1559" s="6" t="n"/>
      <c r="B1559" s="22" t="n"/>
      <c r="C1559" s="22" t="n"/>
      <c r="D1559" s="29" t="n"/>
      <c r="E1559" s="22" t="n"/>
      <c r="F1559" s="22" t="n"/>
      <c r="G1559" s="26">
        <f>IF(OR(A1559="",B1559="",D1559=""),0,IF(OR(C1559="Received",C1559="Returned",C1559="Adjust"),D1559,IF(C1559="Sold",-D1559,0)))</f>
        <v/>
      </c>
      <c r="H1559" s="16">
        <f>IF(AND(A1559="",B1559="",D1559=""),"",IF(OR(A1559="",B1559="",C1559="",D1559=""),"Fill date, SKU, type and qty",IF(ISNA(MATCH(B1559,ItemSku,0)),"SKU not on Items",IF(AND(D1559&lt;0,C1559&lt;&gt;"Adjust"),"Use a positive qty",""))))</f>
        <v/>
      </c>
    </row>
    <row r="1560">
      <c r="A1560" s="6" t="n"/>
      <c r="B1560" s="22" t="n"/>
      <c r="C1560" s="22" t="n"/>
      <c r="D1560" s="29" t="n"/>
      <c r="E1560" s="22" t="n"/>
      <c r="F1560" s="22" t="n"/>
      <c r="G1560" s="26">
        <f>IF(OR(A1560="",B1560="",D1560=""),0,IF(OR(C1560="Received",C1560="Returned",C1560="Adjust"),D1560,IF(C1560="Sold",-D1560,0)))</f>
        <v/>
      </c>
      <c r="H1560" s="16">
        <f>IF(AND(A1560="",B1560="",D1560=""),"",IF(OR(A1560="",B1560="",C1560="",D1560=""),"Fill date, SKU, type and qty",IF(ISNA(MATCH(B1560,ItemSku,0)),"SKU not on Items",IF(AND(D1560&lt;0,C1560&lt;&gt;"Adjust"),"Use a positive qty",""))))</f>
        <v/>
      </c>
    </row>
    <row r="1561">
      <c r="A1561" s="6" t="n"/>
      <c r="B1561" s="22" t="n"/>
      <c r="C1561" s="22" t="n"/>
      <c r="D1561" s="29" t="n"/>
      <c r="E1561" s="22" t="n"/>
      <c r="F1561" s="22" t="n"/>
      <c r="G1561" s="26">
        <f>IF(OR(A1561="",B1561="",D1561=""),0,IF(OR(C1561="Received",C1561="Returned",C1561="Adjust"),D1561,IF(C1561="Sold",-D1561,0)))</f>
        <v/>
      </c>
      <c r="H1561" s="16">
        <f>IF(AND(A1561="",B1561="",D1561=""),"",IF(OR(A1561="",B1561="",C1561="",D1561=""),"Fill date, SKU, type and qty",IF(ISNA(MATCH(B1561,ItemSku,0)),"SKU not on Items",IF(AND(D1561&lt;0,C1561&lt;&gt;"Adjust"),"Use a positive qty",""))))</f>
        <v/>
      </c>
    </row>
    <row r="1562">
      <c r="A1562" s="6" t="n"/>
      <c r="B1562" s="22" t="n"/>
      <c r="C1562" s="22" t="n"/>
      <c r="D1562" s="29" t="n"/>
      <c r="E1562" s="22" t="n"/>
      <c r="F1562" s="22" t="n"/>
      <c r="G1562" s="26">
        <f>IF(OR(A1562="",B1562="",D1562=""),0,IF(OR(C1562="Received",C1562="Returned",C1562="Adjust"),D1562,IF(C1562="Sold",-D1562,0)))</f>
        <v/>
      </c>
      <c r="H1562" s="16">
        <f>IF(AND(A1562="",B1562="",D1562=""),"",IF(OR(A1562="",B1562="",C1562="",D1562=""),"Fill date, SKU, type and qty",IF(ISNA(MATCH(B1562,ItemSku,0)),"SKU not on Items",IF(AND(D1562&lt;0,C1562&lt;&gt;"Adjust"),"Use a positive qty",""))))</f>
        <v/>
      </c>
    </row>
    <row r="1563">
      <c r="A1563" s="6" t="n"/>
      <c r="B1563" s="22" t="n"/>
      <c r="C1563" s="22" t="n"/>
      <c r="D1563" s="29" t="n"/>
      <c r="E1563" s="22" t="n"/>
      <c r="F1563" s="22" t="n"/>
      <c r="G1563" s="26">
        <f>IF(OR(A1563="",B1563="",D1563=""),0,IF(OR(C1563="Received",C1563="Returned",C1563="Adjust"),D1563,IF(C1563="Sold",-D1563,0)))</f>
        <v/>
      </c>
      <c r="H1563" s="16">
        <f>IF(AND(A1563="",B1563="",D1563=""),"",IF(OR(A1563="",B1563="",C1563="",D1563=""),"Fill date, SKU, type and qty",IF(ISNA(MATCH(B1563,ItemSku,0)),"SKU not on Items",IF(AND(D1563&lt;0,C1563&lt;&gt;"Adjust"),"Use a positive qty",""))))</f>
        <v/>
      </c>
    </row>
    <row r="1564">
      <c r="A1564" s="6" t="n"/>
      <c r="B1564" s="22" t="n"/>
      <c r="C1564" s="22" t="n"/>
      <c r="D1564" s="29" t="n"/>
      <c r="E1564" s="22" t="n"/>
      <c r="F1564" s="22" t="n"/>
      <c r="G1564" s="26">
        <f>IF(OR(A1564="",B1564="",D1564=""),0,IF(OR(C1564="Received",C1564="Returned",C1564="Adjust"),D1564,IF(C1564="Sold",-D1564,0)))</f>
        <v/>
      </c>
      <c r="H1564" s="16">
        <f>IF(AND(A1564="",B1564="",D1564=""),"",IF(OR(A1564="",B1564="",C1564="",D1564=""),"Fill date, SKU, type and qty",IF(ISNA(MATCH(B1564,ItemSku,0)),"SKU not on Items",IF(AND(D1564&lt;0,C1564&lt;&gt;"Adjust"),"Use a positive qty",""))))</f>
        <v/>
      </c>
    </row>
    <row r="1565">
      <c r="A1565" s="6" t="n"/>
      <c r="B1565" s="22" t="n"/>
      <c r="C1565" s="22" t="n"/>
      <c r="D1565" s="29" t="n"/>
      <c r="E1565" s="22" t="n"/>
      <c r="F1565" s="22" t="n"/>
      <c r="G1565" s="26">
        <f>IF(OR(A1565="",B1565="",D1565=""),0,IF(OR(C1565="Received",C1565="Returned",C1565="Adjust"),D1565,IF(C1565="Sold",-D1565,0)))</f>
        <v/>
      </c>
      <c r="H1565" s="16">
        <f>IF(AND(A1565="",B1565="",D1565=""),"",IF(OR(A1565="",B1565="",C1565="",D1565=""),"Fill date, SKU, type and qty",IF(ISNA(MATCH(B1565,ItemSku,0)),"SKU not on Items",IF(AND(D1565&lt;0,C1565&lt;&gt;"Adjust"),"Use a positive qty",""))))</f>
        <v/>
      </c>
    </row>
    <row r="1566">
      <c r="A1566" s="6" t="n"/>
      <c r="B1566" s="22" t="n"/>
      <c r="C1566" s="22" t="n"/>
      <c r="D1566" s="29" t="n"/>
      <c r="E1566" s="22" t="n"/>
      <c r="F1566" s="22" t="n"/>
      <c r="G1566" s="26">
        <f>IF(OR(A1566="",B1566="",D1566=""),0,IF(OR(C1566="Received",C1566="Returned",C1566="Adjust"),D1566,IF(C1566="Sold",-D1566,0)))</f>
        <v/>
      </c>
      <c r="H1566" s="16">
        <f>IF(AND(A1566="",B1566="",D1566=""),"",IF(OR(A1566="",B1566="",C1566="",D1566=""),"Fill date, SKU, type and qty",IF(ISNA(MATCH(B1566,ItemSku,0)),"SKU not on Items",IF(AND(D1566&lt;0,C1566&lt;&gt;"Adjust"),"Use a positive qty",""))))</f>
        <v/>
      </c>
    </row>
    <row r="1567">
      <c r="A1567" s="6" t="n"/>
      <c r="B1567" s="22" t="n"/>
      <c r="C1567" s="22" t="n"/>
      <c r="D1567" s="29" t="n"/>
      <c r="E1567" s="22" t="n"/>
      <c r="F1567" s="22" t="n"/>
      <c r="G1567" s="26">
        <f>IF(OR(A1567="",B1567="",D1567=""),0,IF(OR(C1567="Received",C1567="Returned",C1567="Adjust"),D1567,IF(C1567="Sold",-D1567,0)))</f>
        <v/>
      </c>
      <c r="H1567" s="16">
        <f>IF(AND(A1567="",B1567="",D1567=""),"",IF(OR(A1567="",B1567="",C1567="",D1567=""),"Fill date, SKU, type and qty",IF(ISNA(MATCH(B1567,ItemSku,0)),"SKU not on Items",IF(AND(D1567&lt;0,C1567&lt;&gt;"Adjust"),"Use a positive qty",""))))</f>
        <v/>
      </c>
    </row>
    <row r="1568">
      <c r="A1568" s="6" t="n"/>
      <c r="B1568" s="22" t="n"/>
      <c r="C1568" s="22" t="n"/>
      <c r="D1568" s="29" t="n"/>
      <c r="E1568" s="22" t="n"/>
      <c r="F1568" s="22" t="n"/>
      <c r="G1568" s="26">
        <f>IF(OR(A1568="",B1568="",D1568=""),0,IF(OR(C1568="Received",C1568="Returned",C1568="Adjust"),D1568,IF(C1568="Sold",-D1568,0)))</f>
        <v/>
      </c>
      <c r="H1568" s="16">
        <f>IF(AND(A1568="",B1568="",D1568=""),"",IF(OR(A1568="",B1568="",C1568="",D1568=""),"Fill date, SKU, type and qty",IF(ISNA(MATCH(B1568,ItemSku,0)),"SKU not on Items",IF(AND(D1568&lt;0,C1568&lt;&gt;"Adjust"),"Use a positive qty",""))))</f>
        <v/>
      </c>
    </row>
    <row r="1569">
      <c r="A1569" s="6" t="n"/>
      <c r="B1569" s="22" t="n"/>
      <c r="C1569" s="22" t="n"/>
      <c r="D1569" s="29" t="n"/>
      <c r="E1569" s="22" t="n"/>
      <c r="F1569" s="22" t="n"/>
      <c r="G1569" s="26">
        <f>IF(OR(A1569="",B1569="",D1569=""),0,IF(OR(C1569="Received",C1569="Returned",C1569="Adjust"),D1569,IF(C1569="Sold",-D1569,0)))</f>
        <v/>
      </c>
      <c r="H1569" s="16">
        <f>IF(AND(A1569="",B1569="",D1569=""),"",IF(OR(A1569="",B1569="",C1569="",D1569=""),"Fill date, SKU, type and qty",IF(ISNA(MATCH(B1569,ItemSku,0)),"SKU not on Items",IF(AND(D1569&lt;0,C1569&lt;&gt;"Adjust"),"Use a positive qty",""))))</f>
        <v/>
      </c>
    </row>
    <row r="1570">
      <c r="A1570" s="6" t="n"/>
      <c r="B1570" s="22" t="n"/>
      <c r="C1570" s="22" t="n"/>
      <c r="D1570" s="29" t="n"/>
      <c r="E1570" s="22" t="n"/>
      <c r="F1570" s="22" t="n"/>
      <c r="G1570" s="26">
        <f>IF(OR(A1570="",B1570="",D1570=""),0,IF(OR(C1570="Received",C1570="Returned",C1570="Adjust"),D1570,IF(C1570="Sold",-D1570,0)))</f>
        <v/>
      </c>
      <c r="H1570" s="16">
        <f>IF(AND(A1570="",B1570="",D1570=""),"",IF(OR(A1570="",B1570="",C1570="",D1570=""),"Fill date, SKU, type and qty",IF(ISNA(MATCH(B1570,ItemSku,0)),"SKU not on Items",IF(AND(D1570&lt;0,C1570&lt;&gt;"Adjust"),"Use a positive qty",""))))</f>
        <v/>
      </c>
    </row>
    <row r="1571">
      <c r="A1571" s="6" t="n"/>
      <c r="B1571" s="22" t="n"/>
      <c r="C1571" s="22" t="n"/>
      <c r="D1571" s="29" t="n"/>
      <c r="E1571" s="22" t="n"/>
      <c r="F1571" s="22" t="n"/>
      <c r="G1571" s="26">
        <f>IF(OR(A1571="",B1571="",D1571=""),0,IF(OR(C1571="Received",C1571="Returned",C1571="Adjust"),D1571,IF(C1571="Sold",-D1571,0)))</f>
        <v/>
      </c>
      <c r="H1571" s="16">
        <f>IF(AND(A1571="",B1571="",D1571=""),"",IF(OR(A1571="",B1571="",C1571="",D1571=""),"Fill date, SKU, type and qty",IF(ISNA(MATCH(B1571,ItemSku,0)),"SKU not on Items",IF(AND(D1571&lt;0,C1571&lt;&gt;"Adjust"),"Use a positive qty",""))))</f>
        <v/>
      </c>
    </row>
    <row r="1572">
      <c r="A1572" s="6" t="n"/>
      <c r="B1572" s="22" t="n"/>
      <c r="C1572" s="22" t="n"/>
      <c r="D1572" s="29" t="n"/>
      <c r="E1572" s="22" t="n"/>
      <c r="F1572" s="22" t="n"/>
      <c r="G1572" s="26">
        <f>IF(OR(A1572="",B1572="",D1572=""),0,IF(OR(C1572="Received",C1572="Returned",C1572="Adjust"),D1572,IF(C1572="Sold",-D1572,0)))</f>
        <v/>
      </c>
      <c r="H1572" s="16">
        <f>IF(AND(A1572="",B1572="",D1572=""),"",IF(OR(A1572="",B1572="",C1572="",D1572=""),"Fill date, SKU, type and qty",IF(ISNA(MATCH(B1572,ItemSku,0)),"SKU not on Items",IF(AND(D1572&lt;0,C1572&lt;&gt;"Adjust"),"Use a positive qty",""))))</f>
        <v/>
      </c>
    </row>
    <row r="1573">
      <c r="A1573" s="6" t="n"/>
      <c r="B1573" s="22" t="n"/>
      <c r="C1573" s="22" t="n"/>
      <c r="D1573" s="29" t="n"/>
      <c r="E1573" s="22" t="n"/>
      <c r="F1573" s="22" t="n"/>
      <c r="G1573" s="26">
        <f>IF(OR(A1573="",B1573="",D1573=""),0,IF(OR(C1573="Received",C1573="Returned",C1573="Adjust"),D1573,IF(C1573="Sold",-D1573,0)))</f>
        <v/>
      </c>
      <c r="H1573" s="16">
        <f>IF(AND(A1573="",B1573="",D1573=""),"",IF(OR(A1573="",B1573="",C1573="",D1573=""),"Fill date, SKU, type and qty",IF(ISNA(MATCH(B1573,ItemSku,0)),"SKU not on Items",IF(AND(D1573&lt;0,C1573&lt;&gt;"Adjust"),"Use a positive qty",""))))</f>
        <v/>
      </c>
    </row>
    <row r="1574">
      <c r="A1574" s="6" t="n"/>
      <c r="B1574" s="22" t="n"/>
      <c r="C1574" s="22" t="n"/>
      <c r="D1574" s="29" t="n"/>
      <c r="E1574" s="22" t="n"/>
      <c r="F1574" s="22" t="n"/>
      <c r="G1574" s="26">
        <f>IF(OR(A1574="",B1574="",D1574=""),0,IF(OR(C1574="Received",C1574="Returned",C1574="Adjust"),D1574,IF(C1574="Sold",-D1574,0)))</f>
        <v/>
      </c>
      <c r="H1574" s="16">
        <f>IF(AND(A1574="",B1574="",D1574=""),"",IF(OR(A1574="",B1574="",C1574="",D1574=""),"Fill date, SKU, type and qty",IF(ISNA(MATCH(B1574,ItemSku,0)),"SKU not on Items",IF(AND(D1574&lt;0,C1574&lt;&gt;"Adjust"),"Use a positive qty",""))))</f>
        <v/>
      </c>
    </row>
    <row r="1575">
      <c r="A1575" s="6" t="n"/>
      <c r="B1575" s="22" t="n"/>
      <c r="C1575" s="22" t="n"/>
      <c r="D1575" s="29" t="n"/>
      <c r="E1575" s="22" t="n"/>
      <c r="F1575" s="22" t="n"/>
      <c r="G1575" s="26">
        <f>IF(OR(A1575="",B1575="",D1575=""),0,IF(OR(C1575="Received",C1575="Returned",C1575="Adjust"),D1575,IF(C1575="Sold",-D1575,0)))</f>
        <v/>
      </c>
      <c r="H1575" s="16">
        <f>IF(AND(A1575="",B1575="",D1575=""),"",IF(OR(A1575="",B1575="",C1575="",D1575=""),"Fill date, SKU, type and qty",IF(ISNA(MATCH(B1575,ItemSku,0)),"SKU not on Items",IF(AND(D1575&lt;0,C1575&lt;&gt;"Adjust"),"Use a positive qty",""))))</f>
        <v/>
      </c>
    </row>
    <row r="1576">
      <c r="A1576" s="6" t="n"/>
      <c r="B1576" s="22" t="n"/>
      <c r="C1576" s="22" t="n"/>
      <c r="D1576" s="29" t="n"/>
      <c r="E1576" s="22" t="n"/>
      <c r="F1576" s="22" t="n"/>
      <c r="G1576" s="26">
        <f>IF(OR(A1576="",B1576="",D1576=""),0,IF(OR(C1576="Received",C1576="Returned",C1576="Adjust"),D1576,IF(C1576="Sold",-D1576,0)))</f>
        <v/>
      </c>
      <c r="H1576" s="16">
        <f>IF(AND(A1576="",B1576="",D1576=""),"",IF(OR(A1576="",B1576="",C1576="",D1576=""),"Fill date, SKU, type and qty",IF(ISNA(MATCH(B1576,ItemSku,0)),"SKU not on Items",IF(AND(D1576&lt;0,C1576&lt;&gt;"Adjust"),"Use a positive qty",""))))</f>
        <v/>
      </c>
    </row>
    <row r="1577">
      <c r="A1577" s="6" t="n"/>
      <c r="B1577" s="22" t="n"/>
      <c r="C1577" s="22" t="n"/>
      <c r="D1577" s="29" t="n"/>
      <c r="E1577" s="22" t="n"/>
      <c r="F1577" s="22" t="n"/>
      <c r="G1577" s="26">
        <f>IF(OR(A1577="",B1577="",D1577=""),0,IF(OR(C1577="Received",C1577="Returned",C1577="Adjust"),D1577,IF(C1577="Sold",-D1577,0)))</f>
        <v/>
      </c>
      <c r="H1577" s="16">
        <f>IF(AND(A1577="",B1577="",D1577=""),"",IF(OR(A1577="",B1577="",C1577="",D1577=""),"Fill date, SKU, type and qty",IF(ISNA(MATCH(B1577,ItemSku,0)),"SKU not on Items",IF(AND(D1577&lt;0,C1577&lt;&gt;"Adjust"),"Use a positive qty",""))))</f>
        <v/>
      </c>
    </row>
    <row r="1578">
      <c r="A1578" s="6" t="n"/>
      <c r="B1578" s="22" t="n"/>
      <c r="C1578" s="22" t="n"/>
      <c r="D1578" s="29" t="n"/>
      <c r="E1578" s="22" t="n"/>
      <c r="F1578" s="22" t="n"/>
      <c r="G1578" s="26">
        <f>IF(OR(A1578="",B1578="",D1578=""),0,IF(OR(C1578="Received",C1578="Returned",C1578="Adjust"),D1578,IF(C1578="Sold",-D1578,0)))</f>
        <v/>
      </c>
      <c r="H1578" s="16">
        <f>IF(AND(A1578="",B1578="",D1578=""),"",IF(OR(A1578="",B1578="",C1578="",D1578=""),"Fill date, SKU, type and qty",IF(ISNA(MATCH(B1578,ItemSku,0)),"SKU not on Items",IF(AND(D1578&lt;0,C1578&lt;&gt;"Adjust"),"Use a positive qty",""))))</f>
        <v/>
      </c>
    </row>
    <row r="1579">
      <c r="A1579" s="6" t="n"/>
      <c r="B1579" s="22" t="n"/>
      <c r="C1579" s="22" t="n"/>
      <c r="D1579" s="29" t="n"/>
      <c r="E1579" s="22" t="n"/>
      <c r="F1579" s="22" t="n"/>
      <c r="G1579" s="26">
        <f>IF(OR(A1579="",B1579="",D1579=""),0,IF(OR(C1579="Received",C1579="Returned",C1579="Adjust"),D1579,IF(C1579="Sold",-D1579,0)))</f>
        <v/>
      </c>
      <c r="H1579" s="16">
        <f>IF(AND(A1579="",B1579="",D1579=""),"",IF(OR(A1579="",B1579="",C1579="",D1579=""),"Fill date, SKU, type and qty",IF(ISNA(MATCH(B1579,ItemSku,0)),"SKU not on Items",IF(AND(D1579&lt;0,C1579&lt;&gt;"Adjust"),"Use a positive qty",""))))</f>
        <v/>
      </c>
    </row>
    <row r="1580">
      <c r="A1580" s="6" t="n"/>
      <c r="B1580" s="22" t="n"/>
      <c r="C1580" s="22" t="n"/>
      <c r="D1580" s="29" t="n"/>
      <c r="E1580" s="22" t="n"/>
      <c r="F1580" s="22" t="n"/>
      <c r="G1580" s="26">
        <f>IF(OR(A1580="",B1580="",D1580=""),0,IF(OR(C1580="Received",C1580="Returned",C1580="Adjust"),D1580,IF(C1580="Sold",-D1580,0)))</f>
        <v/>
      </c>
      <c r="H1580" s="16">
        <f>IF(AND(A1580="",B1580="",D1580=""),"",IF(OR(A1580="",B1580="",C1580="",D1580=""),"Fill date, SKU, type and qty",IF(ISNA(MATCH(B1580,ItemSku,0)),"SKU not on Items",IF(AND(D1580&lt;0,C1580&lt;&gt;"Adjust"),"Use a positive qty",""))))</f>
        <v/>
      </c>
    </row>
    <row r="1581">
      <c r="A1581" s="6" t="n"/>
      <c r="B1581" s="22" t="n"/>
      <c r="C1581" s="22" t="n"/>
      <c r="D1581" s="29" t="n"/>
      <c r="E1581" s="22" t="n"/>
      <c r="F1581" s="22" t="n"/>
      <c r="G1581" s="26">
        <f>IF(OR(A1581="",B1581="",D1581=""),0,IF(OR(C1581="Received",C1581="Returned",C1581="Adjust"),D1581,IF(C1581="Sold",-D1581,0)))</f>
        <v/>
      </c>
      <c r="H1581" s="16">
        <f>IF(AND(A1581="",B1581="",D1581=""),"",IF(OR(A1581="",B1581="",C1581="",D1581=""),"Fill date, SKU, type and qty",IF(ISNA(MATCH(B1581,ItemSku,0)),"SKU not on Items",IF(AND(D1581&lt;0,C1581&lt;&gt;"Adjust"),"Use a positive qty",""))))</f>
        <v/>
      </c>
    </row>
    <row r="1582">
      <c r="A1582" s="6" t="n"/>
      <c r="B1582" s="22" t="n"/>
      <c r="C1582" s="22" t="n"/>
      <c r="D1582" s="29" t="n"/>
      <c r="E1582" s="22" t="n"/>
      <c r="F1582" s="22" t="n"/>
      <c r="G1582" s="26">
        <f>IF(OR(A1582="",B1582="",D1582=""),0,IF(OR(C1582="Received",C1582="Returned",C1582="Adjust"),D1582,IF(C1582="Sold",-D1582,0)))</f>
        <v/>
      </c>
      <c r="H1582" s="16">
        <f>IF(AND(A1582="",B1582="",D1582=""),"",IF(OR(A1582="",B1582="",C1582="",D1582=""),"Fill date, SKU, type and qty",IF(ISNA(MATCH(B1582,ItemSku,0)),"SKU not on Items",IF(AND(D1582&lt;0,C1582&lt;&gt;"Adjust"),"Use a positive qty",""))))</f>
        <v/>
      </c>
    </row>
    <row r="1583">
      <c r="A1583" s="6" t="n"/>
      <c r="B1583" s="22" t="n"/>
      <c r="C1583" s="22" t="n"/>
      <c r="D1583" s="29" t="n"/>
      <c r="E1583" s="22" t="n"/>
      <c r="F1583" s="22" t="n"/>
      <c r="G1583" s="26">
        <f>IF(OR(A1583="",B1583="",D1583=""),0,IF(OR(C1583="Received",C1583="Returned",C1583="Adjust"),D1583,IF(C1583="Sold",-D1583,0)))</f>
        <v/>
      </c>
      <c r="H1583" s="16">
        <f>IF(AND(A1583="",B1583="",D1583=""),"",IF(OR(A1583="",B1583="",C1583="",D1583=""),"Fill date, SKU, type and qty",IF(ISNA(MATCH(B1583,ItemSku,0)),"SKU not on Items",IF(AND(D1583&lt;0,C1583&lt;&gt;"Adjust"),"Use a positive qty",""))))</f>
        <v/>
      </c>
    </row>
    <row r="1584">
      <c r="A1584" s="6" t="n"/>
      <c r="B1584" s="22" t="n"/>
      <c r="C1584" s="22" t="n"/>
      <c r="D1584" s="29" t="n"/>
      <c r="E1584" s="22" t="n"/>
      <c r="F1584" s="22" t="n"/>
      <c r="G1584" s="26">
        <f>IF(OR(A1584="",B1584="",D1584=""),0,IF(OR(C1584="Received",C1584="Returned",C1584="Adjust"),D1584,IF(C1584="Sold",-D1584,0)))</f>
        <v/>
      </c>
      <c r="H1584" s="16">
        <f>IF(AND(A1584="",B1584="",D1584=""),"",IF(OR(A1584="",B1584="",C1584="",D1584=""),"Fill date, SKU, type and qty",IF(ISNA(MATCH(B1584,ItemSku,0)),"SKU not on Items",IF(AND(D1584&lt;0,C1584&lt;&gt;"Adjust"),"Use a positive qty",""))))</f>
        <v/>
      </c>
    </row>
    <row r="1585">
      <c r="A1585" s="6" t="n"/>
      <c r="B1585" s="22" t="n"/>
      <c r="C1585" s="22" t="n"/>
      <c r="D1585" s="29" t="n"/>
      <c r="E1585" s="22" t="n"/>
      <c r="F1585" s="22" t="n"/>
      <c r="G1585" s="26">
        <f>IF(OR(A1585="",B1585="",D1585=""),0,IF(OR(C1585="Received",C1585="Returned",C1585="Adjust"),D1585,IF(C1585="Sold",-D1585,0)))</f>
        <v/>
      </c>
      <c r="H1585" s="16">
        <f>IF(AND(A1585="",B1585="",D1585=""),"",IF(OR(A1585="",B1585="",C1585="",D1585=""),"Fill date, SKU, type and qty",IF(ISNA(MATCH(B1585,ItemSku,0)),"SKU not on Items",IF(AND(D1585&lt;0,C1585&lt;&gt;"Adjust"),"Use a positive qty",""))))</f>
        <v/>
      </c>
    </row>
    <row r="1586">
      <c r="A1586" s="6" t="n"/>
      <c r="B1586" s="22" t="n"/>
      <c r="C1586" s="22" t="n"/>
      <c r="D1586" s="29" t="n"/>
      <c r="E1586" s="22" t="n"/>
      <c r="F1586" s="22" t="n"/>
      <c r="G1586" s="26">
        <f>IF(OR(A1586="",B1586="",D1586=""),0,IF(OR(C1586="Received",C1586="Returned",C1586="Adjust"),D1586,IF(C1586="Sold",-D1586,0)))</f>
        <v/>
      </c>
      <c r="H1586" s="16">
        <f>IF(AND(A1586="",B1586="",D1586=""),"",IF(OR(A1586="",B1586="",C1586="",D1586=""),"Fill date, SKU, type and qty",IF(ISNA(MATCH(B1586,ItemSku,0)),"SKU not on Items",IF(AND(D1586&lt;0,C1586&lt;&gt;"Adjust"),"Use a positive qty",""))))</f>
        <v/>
      </c>
    </row>
    <row r="1587">
      <c r="A1587" s="6" t="n"/>
      <c r="B1587" s="22" t="n"/>
      <c r="C1587" s="22" t="n"/>
      <c r="D1587" s="29" t="n"/>
      <c r="E1587" s="22" t="n"/>
      <c r="F1587" s="22" t="n"/>
      <c r="G1587" s="26">
        <f>IF(OR(A1587="",B1587="",D1587=""),0,IF(OR(C1587="Received",C1587="Returned",C1587="Adjust"),D1587,IF(C1587="Sold",-D1587,0)))</f>
        <v/>
      </c>
      <c r="H1587" s="16">
        <f>IF(AND(A1587="",B1587="",D1587=""),"",IF(OR(A1587="",B1587="",C1587="",D1587=""),"Fill date, SKU, type and qty",IF(ISNA(MATCH(B1587,ItemSku,0)),"SKU not on Items",IF(AND(D1587&lt;0,C1587&lt;&gt;"Adjust"),"Use a positive qty",""))))</f>
        <v/>
      </c>
    </row>
    <row r="1588">
      <c r="A1588" s="6" t="n"/>
      <c r="B1588" s="22" t="n"/>
      <c r="C1588" s="22" t="n"/>
      <c r="D1588" s="29" t="n"/>
      <c r="E1588" s="22" t="n"/>
      <c r="F1588" s="22" t="n"/>
      <c r="G1588" s="26">
        <f>IF(OR(A1588="",B1588="",D1588=""),0,IF(OR(C1588="Received",C1588="Returned",C1588="Adjust"),D1588,IF(C1588="Sold",-D1588,0)))</f>
        <v/>
      </c>
      <c r="H1588" s="16">
        <f>IF(AND(A1588="",B1588="",D1588=""),"",IF(OR(A1588="",B1588="",C1588="",D1588=""),"Fill date, SKU, type and qty",IF(ISNA(MATCH(B1588,ItemSku,0)),"SKU not on Items",IF(AND(D1588&lt;0,C1588&lt;&gt;"Adjust"),"Use a positive qty",""))))</f>
        <v/>
      </c>
    </row>
    <row r="1589">
      <c r="A1589" s="6" t="n"/>
      <c r="B1589" s="22" t="n"/>
      <c r="C1589" s="22" t="n"/>
      <c r="D1589" s="29" t="n"/>
      <c r="E1589" s="22" t="n"/>
      <c r="F1589" s="22" t="n"/>
      <c r="G1589" s="26">
        <f>IF(OR(A1589="",B1589="",D1589=""),0,IF(OR(C1589="Received",C1589="Returned",C1589="Adjust"),D1589,IF(C1589="Sold",-D1589,0)))</f>
        <v/>
      </c>
      <c r="H1589" s="16">
        <f>IF(AND(A1589="",B1589="",D1589=""),"",IF(OR(A1589="",B1589="",C1589="",D1589=""),"Fill date, SKU, type and qty",IF(ISNA(MATCH(B1589,ItemSku,0)),"SKU not on Items",IF(AND(D1589&lt;0,C1589&lt;&gt;"Adjust"),"Use a positive qty",""))))</f>
        <v/>
      </c>
    </row>
    <row r="1590">
      <c r="A1590" s="6" t="n"/>
      <c r="B1590" s="22" t="n"/>
      <c r="C1590" s="22" t="n"/>
      <c r="D1590" s="29" t="n"/>
      <c r="E1590" s="22" t="n"/>
      <c r="F1590" s="22" t="n"/>
      <c r="G1590" s="26">
        <f>IF(OR(A1590="",B1590="",D1590=""),0,IF(OR(C1590="Received",C1590="Returned",C1590="Adjust"),D1590,IF(C1590="Sold",-D1590,0)))</f>
        <v/>
      </c>
      <c r="H1590" s="16">
        <f>IF(AND(A1590="",B1590="",D1590=""),"",IF(OR(A1590="",B1590="",C1590="",D1590=""),"Fill date, SKU, type and qty",IF(ISNA(MATCH(B1590,ItemSku,0)),"SKU not on Items",IF(AND(D1590&lt;0,C1590&lt;&gt;"Adjust"),"Use a positive qty",""))))</f>
        <v/>
      </c>
    </row>
    <row r="1591">
      <c r="A1591" s="6" t="n"/>
      <c r="B1591" s="22" t="n"/>
      <c r="C1591" s="22" t="n"/>
      <c r="D1591" s="29" t="n"/>
      <c r="E1591" s="22" t="n"/>
      <c r="F1591" s="22" t="n"/>
      <c r="G1591" s="26">
        <f>IF(OR(A1591="",B1591="",D1591=""),0,IF(OR(C1591="Received",C1591="Returned",C1591="Adjust"),D1591,IF(C1591="Sold",-D1591,0)))</f>
        <v/>
      </c>
      <c r="H1591" s="16">
        <f>IF(AND(A1591="",B1591="",D1591=""),"",IF(OR(A1591="",B1591="",C1591="",D1591=""),"Fill date, SKU, type and qty",IF(ISNA(MATCH(B1591,ItemSku,0)),"SKU not on Items",IF(AND(D1591&lt;0,C1591&lt;&gt;"Adjust"),"Use a positive qty",""))))</f>
        <v/>
      </c>
    </row>
    <row r="1592">
      <c r="A1592" s="6" t="n"/>
      <c r="B1592" s="22" t="n"/>
      <c r="C1592" s="22" t="n"/>
      <c r="D1592" s="29" t="n"/>
      <c r="E1592" s="22" t="n"/>
      <c r="F1592" s="22" t="n"/>
      <c r="G1592" s="26">
        <f>IF(OR(A1592="",B1592="",D1592=""),0,IF(OR(C1592="Received",C1592="Returned",C1592="Adjust"),D1592,IF(C1592="Sold",-D1592,0)))</f>
        <v/>
      </c>
      <c r="H1592" s="16">
        <f>IF(AND(A1592="",B1592="",D1592=""),"",IF(OR(A1592="",B1592="",C1592="",D1592=""),"Fill date, SKU, type and qty",IF(ISNA(MATCH(B1592,ItemSku,0)),"SKU not on Items",IF(AND(D1592&lt;0,C1592&lt;&gt;"Adjust"),"Use a positive qty",""))))</f>
        <v/>
      </c>
    </row>
    <row r="1593">
      <c r="A1593" s="6" t="n"/>
      <c r="B1593" s="22" t="n"/>
      <c r="C1593" s="22" t="n"/>
      <c r="D1593" s="29" t="n"/>
      <c r="E1593" s="22" t="n"/>
      <c r="F1593" s="22" t="n"/>
      <c r="G1593" s="26">
        <f>IF(OR(A1593="",B1593="",D1593=""),0,IF(OR(C1593="Received",C1593="Returned",C1593="Adjust"),D1593,IF(C1593="Sold",-D1593,0)))</f>
        <v/>
      </c>
      <c r="H1593" s="16">
        <f>IF(AND(A1593="",B1593="",D1593=""),"",IF(OR(A1593="",B1593="",C1593="",D1593=""),"Fill date, SKU, type and qty",IF(ISNA(MATCH(B1593,ItemSku,0)),"SKU not on Items",IF(AND(D1593&lt;0,C1593&lt;&gt;"Adjust"),"Use a positive qty",""))))</f>
        <v/>
      </c>
    </row>
    <row r="1594">
      <c r="A1594" s="6" t="n"/>
      <c r="B1594" s="22" t="n"/>
      <c r="C1594" s="22" t="n"/>
      <c r="D1594" s="29" t="n"/>
      <c r="E1594" s="22" t="n"/>
      <c r="F1594" s="22" t="n"/>
      <c r="G1594" s="26">
        <f>IF(OR(A1594="",B1594="",D1594=""),0,IF(OR(C1594="Received",C1594="Returned",C1594="Adjust"),D1594,IF(C1594="Sold",-D1594,0)))</f>
        <v/>
      </c>
      <c r="H1594" s="16">
        <f>IF(AND(A1594="",B1594="",D1594=""),"",IF(OR(A1594="",B1594="",C1594="",D1594=""),"Fill date, SKU, type and qty",IF(ISNA(MATCH(B1594,ItemSku,0)),"SKU not on Items",IF(AND(D1594&lt;0,C1594&lt;&gt;"Adjust"),"Use a positive qty",""))))</f>
        <v/>
      </c>
    </row>
    <row r="1595">
      <c r="A1595" s="6" t="n"/>
      <c r="B1595" s="22" t="n"/>
      <c r="C1595" s="22" t="n"/>
      <c r="D1595" s="29" t="n"/>
      <c r="E1595" s="22" t="n"/>
      <c r="F1595" s="22" t="n"/>
      <c r="G1595" s="26">
        <f>IF(OR(A1595="",B1595="",D1595=""),0,IF(OR(C1595="Received",C1595="Returned",C1595="Adjust"),D1595,IF(C1595="Sold",-D1595,0)))</f>
        <v/>
      </c>
      <c r="H1595" s="16">
        <f>IF(AND(A1595="",B1595="",D1595=""),"",IF(OR(A1595="",B1595="",C1595="",D1595=""),"Fill date, SKU, type and qty",IF(ISNA(MATCH(B1595,ItemSku,0)),"SKU not on Items",IF(AND(D1595&lt;0,C1595&lt;&gt;"Adjust"),"Use a positive qty",""))))</f>
        <v/>
      </c>
    </row>
    <row r="1596">
      <c r="A1596" s="6" t="n"/>
      <c r="B1596" s="22" t="n"/>
      <c r="C1596" s="22" t="n"/>
      <c r="D1596" s="29" t="n"/>
      <c r="E1596" s="22" t="n"/>
      <c r="F1596" s="22" t="n"/>
      <c r="G1596" s="26">
        <f>IF(OR(A1596="",B1596="",D1596=""),0,IF(OR(C1596="Received",C1596="Returned",C1596="Adjust"),D1596,IF(C1596="Sold",-D1596,0)))</f>
        <v/>
      </c>
      <c r="H1596" s="16">
        <f>IF(AND(A1596="",B1596="",D1596=""),"",IF(OR(A1596="",B1596="",C1596="",D1596=""),"Fill date, SKU, type and qty",IF(ISNA(MATCH(B1596,ItemSku,0)),"SKU not on Items",IF(AND(D1596&lt;0,C1596&lt;&gt;"Adjust"),"Use a positive qty",""))))</f>
        <v/>
      </c>
    </row>
    <row r="1597">
      <c r="A1597" s="6" t="n"/>
      <c r="B1597" s="22" t="n"/>
      <c r="C1597" s="22" t="n"/>
      <c r="D1597" s="29" t="n"/>
      <c r="E1597" s="22" t="n"/>
      <c r="F1597" s="22" t="n"/>
      <c r="G1597" s="26">
        <f>IF(OR(A1597="",B1597="",D1597=""),0,IF(OR(C1597="Received",C1597="Returned",C1597="Adjust"),D1597,IF(C1597="Sold",-D1597,0)))</f>
        <v/>
      </c>
      <c r="H1597" s="16">
        <f>IF(AND(A1597="",B1597="",D1597=""),"",IF(OR(A1597="",B1597="",C1597="",D1597=""),"Fill date, SKU, type and qty",IF(ISNA(MATCH(B1597,ItemSku,0)),"SKU not on Items",IF(AND(D1597&lt;0,C1597&lt;&gt;"Adjust"),"Use a positive qty",""))))</f>
        <v/>
      </c>
    </row>
    <row r="1598">
      <c r="A1598" s="6" t="n"/>
      <c r="B1598" s="22" t="n"/>
      <c r="C1598" s="22" t="n"/>
      <c r="D1598" s="29" t="n"/>
      <c r="E1598" s="22" t="n"/>
      <c r="F1598" s="22" t="n"/>
      <c r="G1598" s="26">
        <f>IF(OR(A1598="",B1598="",D1598=""),0,IF(OR(C1598="Received",C1598="Returned",C1598="Adjust"),D1598,IF(C1598="Sold",-D1598,0)))</f>
        <v/>
      </c>
      <c r="H1598" s="16">
        <f>IF(AND(A1598="",B1598="",D1598=""),"",IF(OR(A1598="",B1598="",C1598="",D1598=""),"Fill date, SKU, type and qty",IF(ISNA(MATCH(B1598,ItemSku,0)),"SKU not on Items",IF(AND(D1598&lt;0,C1598&lt;&gt;"Adjust"),"Use a positive qty",""))))</f>
        <v/>
      </c>
    </row>
    <row r="1599">
      <c r="A1599" s="6" t="n"/>
      <c r="B1599" s="22" t="n"/>
      <c r="C1599" s="22" t="n"/>
      <c r="D1599" s="29" t="n"/>
      <c r="E1599" s="22" t="n"/>
      <c r="F1599" s="22" t="n"/>
      <c r="G1599" s="26">
        <f>IF(OR(A1599="",B1599="",D1599=""),0,IF(OR(C1599="Received",C1599="Returned",C1599="Adjust"),D1599,IF(C1599="Sold",-D1599,0)))</f>
        <v/>
      </c>
      <c r="H1599" s="16">
        <f>IF(AND(A1599="",B1599="",D1599=""),"",IF(OR(A1599="",B1599="",C1599="",D1599=""),"Fill date, SKU, type and qty",IF(ISNA(MATCH(B1599,ItemSku,0)),"SKU not on Items",IF(AND(D1599&lt;0,C1599&lt;&gt;"Adjust"),"Use a positive qty",""))))</f>
        <v/>
      </c>
    </row>
    <row r="1600">
      <c r="A1600" s="6" t="n"/>
      <c r="B1600" s="22" t="n"/>
      <c r="C1600" s="22" t="n"/>
      <c r="D1600" s="29" t="n"/>
      <c r="E1600" s="22" t="n"/>
      <c r="F1600" s="22" t="n"/>
      <c r="G1600" s="26">
        <f>IF(OR(A1600="",B1600="",D1600=""),0,IF(OR(C1600="Received",C1600="Returned",C1600="Adjust"),D1600,IF(C1600="Sold",-D1600,0)))</f>
        <v/>
      </c>
      <c r="H1600" s="16">
        <f>IF(AND(A1600="",B1600="",D1600=""),"",IF(OR(A1600="",B1600="",C1600="",D1600=""),"Fill date, SKU, type and qty",IF(ISNA(MATCH(B1600,ItemSku,0)),"SKU not on Items",IF(AND(D1600&lt;0,C1600&lt;&gt;"Adjust"),"Use a positive qty",""))))</f>
        <v/>
      </c>
    </row>
    <row r="1601">
      <c r="A1601" s="6" t="n"/>
      <c r="B1601" s="22" t="n"/>
      <c r="C1601" s="22" t="n"/>
      <c r="D1601" s="29" t="n"/>
      <c r="E1601" s="22" t="n"/>
      <c r="F1601" s="22" t="n"/>
      <c r="G1601" s="26">
        <f>IF(OR(A1601="",B1601="",D1601=""),0,IF(OR(C1601="Received",C1601="Returned",C1601="Adjust"),D1601,IF(C1601="Sold",-D1601,0)))</f>
        <v/>
      </c>
      <c r="H1601" s="16">
        <f>IF(AND(A1601="",B1601="",D1601=""),"",IF(OR(A1601="",B1601="",C1601="",D1601=""),"Fill date, SKU, type and qty",IF(ISNA(MATCH(B1601,ItemSku,0)),"SKU not on Items",IF(AND(D1601&lt;0,C1601&lt;&gt;"Adjust"),"Use a positive qty",""))))</f>
        <v/>
      </c>
    </row>
    <row r="1602">
      <c r="A1602" s="6" t="n"/>
      <c r="B1602" s="22" t="n"/>
      <c r="C1602" s="22" t="n"/>
      <c r="D1602" s="29" t="n"/>
      <c r="E1602" s="22" t="n"/>
      <c r="F1602" s="22" t="n"/>
      <c r="G1602" s="26">
        <f>IF(OR(A1602="",B1602="",D1602=""),0,IF(OR(C1602="Received",C1602="Returned",C1602="Adjust"),D1602,IF(C1602="Sold",-D1602,0)))</f>
        <v/>
      </c>
      <c r="H1602" s="16">
        <f>IF(AND(A1602="",B1602="",D1602=""),"",IF(OR(A1602="",B1602="",C1602="",D1602=""),"Fill date, SKU, type and qty",IF(ISNA(MATCH(B1602,ItemSku,0)),"SKU not on Items",IF(AND(D1602&lt;0,C1602&lt;&gt;"Adjust"),"Use a positive qty",""))))</f>
        <v/>
      </c>
    </row>
    <row r="1603">
      <c r="A1603" s="6" t="n"/>
      <c r="B1603" s="22" t="n"/>
      <c r="C1603" s="22" t="n"/>
      <c r="D1603" s="29" t="n"/>
      <c r="E1603" s="22" t="n"/>
      <c r="F1603" s="22" t="n"/>
      <c r="G1603" s="26">
        <f>IF(OR(A1603="",B1603="",D1603=""),0,IF(OR(C1603="Received",C1603="Returned",C1603="Adjust"),D1603,IF(C1603="Sold",-D1603,0)))</f>
        <v/>
      </c>
      <c r="H1603" s="16">
        <f>IF(AND(A1603="",B1603="",D1603=""),"",IF(OR(A1603="",B1603="",C1603="",D1603=""),"Fill date, SKU, type and qty",IF(ISNA(MATCH(B1603,ItemSku,0)),"SKU not on Items",IF(AND(D1603&lt;0,C1603&lt;&gt;"Adjust"),"Use a positive qty",""))))</f>
        <v/>
      </c>
    </row>
    <row r="1604">
      <c r="A1604" s="6" t="n"/>
      <c r="B1604" s="22" t="n"/>
      <c r="C1604" s="22" t="n"/>
      <c r="D1604" s="29" t="n"/>
      <c r="E1604" s="22" t="n"/>
      <c r="F1604" s="22" t="n"/>
      <c r="G1604" s="26">
        <f>IF(OR(A1604="",B1604="",D1604=""),0,IF(OR(C1604="Received",C1604="Returned",C1604="Adjust"),D1604,IF(C1604="Sold",-D1604,0)))</f>
        <v/>
      </c>
      <c r="H1604" s="16">
        <f>IF(AND(A1604="",B1604="",D1604=""),"",IF(OR(A1604="",B1604="",C1604="",D1604=""),"Fill date, SKU, type and qty",IF(ISNA(MATCH(B1604,ItemSku,0)),"SKU not on Items",IF(AND(D1604&lt;0,C1604&lt;&gt;"Adjust"),"Use a positive qty",""))))</f>
        <v/>
      </c>
    </row>
    <row r="1605">
      <c r="A1605" s="6" t="n"/>
      <c r="B1605" s="22" t="n"/>
      <c r="C1605" s="22" t="n"/>
      <c r="D1605" s="29" t="n"/>
      <c r="E1605" s="22" t="n"/>
      <c r="F1605" s="22" t="n"/>
      <c r="G1605" s="26">
        <f>IF(OR(A1605="",B1605="",D1605=""),0,IF(OR(C1605="Received",C1605="Returned",C1605="Adjust"),D1605,IF(C1605="Sold",-D1605,0)))</f>
        <v/>
      </c>
      <c r="H1605" s="16">
        <f>IF(AND(A1605="",B1605="",D1605=""),"",IF(OR(A1605="",B1605="",C1605="",D1605=""),"Fill date, SKU, type and qty",IF(ISNA(MATCH(B1605,ItemSku,0)),"SKU not on Items",IF(AND(D1605&lt;0,C1605&lt;&gt;"Adjust"),"Use a positive qty",""))))</f>
        <v/>
      </c>
    </row>
    <row r="1606">
      <c r="A1606" s="6" t="n"/>
      <c r="B1606" s="22" t="n"/>
      <c r="C1606" s="22" t="n"/>
      <c r="D1606" s="29" t="n"/>
      <c r="E1606" s="22" t="n"/>
      <c r="F1606" s="22" t="n"/>
      <c r="G1606" s="26">
        <f>IF(OR(A1606="",B1606="",D1606=""),0,IF(OR(C1606="Received",C1606="Returned",C1606="Adjust"),D1606,IF(C1606="Sold",-D1606,0)))</f>
        <v/>
      </c>
      <c r="H1606" s="16">
        <f>IF(AND(A1606="",B1606="",D1606=""),"",IF(OR(A1606="",B1606="",C1606="",D1606=""),"Fill date, SKU, type and qty",IF(ISNA(MATCH(B1606,ItemSku,0)),"SKU not on Items",IF(AND(D1606&lt;0,C1606&lt;&gt;"Adjust"),"Use a positive qty",""))))</f>
        <v/>
      </c>
    </row>
    <row r="1607">
      <c r="A1607" s="6" t="n"/>
      <c r="B1607" s="22" t="n"/>
      <c r="C1607" s="22" t="n"/>
      <c r="D1607" s="29" t="n"/>
      <c r="E1607" s="22" t="n"/>
      <c r="F1607" s="22" t="n"/>
      <c r="G1607" s="26">
        <f>IF(OR(A1607="",B1607="",D1607=""),0,IF(OR(C1607="Received",C1607="Returned",C1607="Adjust"),D1607,IF(C1607="Sold",-D1607,0)))</f>
        <v/>
      </c>
      <c r="H1607" s="16">
        <f>IF(AND(A1607="",B1607="",D1607=""),"",IF(OR(A1607="",B1607="",C1607="",D1607=""),"Fill date, SKU, type and qty",IF(ISNA(MATCH(B1607,ItemSku,0)),"SKU not on Items",IF(AND(D1607&lt;0,C1607&lt;&gt;"Adjust"),"Use a positive qty",""))))</f>
        <v/>
      </c>
    </row>
    <row r="1608">
      <c r="A1608" s="6" t="n"/>
      <c r="B1608" s="22" t="n"/>
      <c r="C1608" s="22" t="n"/>
      <c r="D1608" s="29" t="n"/>
      <c r="E1608" s="22" t="n"/>
      <c r="F1608" s="22" t="n"/>
      <c r="G1608" s="26">
        <f>IF(OR(A1608="",B1608="",D1608=""),0,IF(OR(C1608="Received",C1608="Returned",C1608="Adjust"),D1608,IF(C1608="Sold",-D1608,0)))</f>
        <v/>
      </c>
      <c r="H1608" s="16">
        <f>IF(AND(A1608="",B1608="",D1608=""),"",IF(OR(A1608="",B1608="",C1608="",D1608=""),"Fill date, SKU, type and qty",IF(ISNA(MATCH(B1608,ItemSku,0)),"SKU not on Items",IF(AND(D1608&lt;0,C1608&lt;&gt;"Adjust"),"Use a positive qty",""))))</f>
        <v/>
      </c>
    </row>
    <row r="1609">
      <c r="A1609" s="6" t="n"/>
      <c r="B1609" s="22" t="n"/>
      <c r="C1609" s="22" t="n"/>
      <c r="D1609" s="29" t="n"/>
      <c r="E1609" s="22" t="n"/>
      <c r="F1609" s="22" t="n"/>
      <c r="G1609" s="26">
        <f>IF(OR(A1609="",B1609="",D1609=""),0,IF(OR(C1609="Received",C1609="Returned",C1609="Adjust"),D1609,IF(C1609="Sold",-D1609,0)))</f>
        <v/>
      </c>
      <c r="H1609" s="16">
        <f>IF(AND(A1609="",B1609="",D1609=""),"",IF(OR(A1609="",B1609="",C1609="",D1609=""),"Fill date, SKU, type and qty",IF(ISNA(MATCH(B1609,ItemSku,0)),"SKU not on Items",IF(AND(D1609&lt;0,C1609&lt;&gt;"Adjust"),"Use a positive qty",""))))</f>
        <v/>
      </c>
    </row>
    <row r="1610">
      <c r="A1610" s="6" t="n"/>
      <c r="B1610" s="22" t="n"/>
      <c r="C1610" s="22" t="n"/>
      <c r="D1610" s="29" t="n"/>
      <c r="E1610" s="22" t="n"/>
      <c r="F1610" s="22" t="n"/>
      <c r="G1610" s="26">
        <f>IF(OR(A1610="",B1610="",D1610=""),0,IF(OR(C1610="Received",C1610="Returned",C1610="Adjust"),D1610,IF(C1610="Sold",-D1610,0)))</f>
        <v/>
      </c>
      <c r="H1610" s="16">
        <f>IF(AND(A1610="",B1610="",D1610=""),"",IF(OR(A1610="",B1610="",C1610="",D1610=""),"Fill date, SKU, type and qty",IF(ISNA(MATCH(B1610,ItemSku,0)),"SKU not on Items",IF(AND(D1610&lt;0,C1610&lt;&gt;"Adjust"),"Use a positive qty",""))))</f>
        <v/>
      </c>
    </row>
    <row r="1611">
      <c r="A1611" s="6" t="n"/>
      <c r="B1611" s="22" t="n"/>
      <c r="C1611" s="22" t="n"/>
      <c r="D1611" s="29" t="n"/>
      <c r="E1611" s="22" t="n"/>
      <c r="F1611" s="22" t="n"/>
      <c r="G1611" s="26">
        <f>IF(OR(A1611="",B1611="",D1611=""),0,IF(OR(C1611="Received",C1611="Returned",C1611="Adjust"),D1611,IF(C1611="Sold",-D1611,0)))</f>
        <v/>
      </c>
      <c r="H1611" s="16">
        <f>IF(AND(A1611="",B1611="",D1611=""),"",IF(OR(A1611="",B1611="",C1611="",D1611=""),"Fill date, SKU, type and qty",IF(ISNA(MATCH(B1611,ItemSku,0)),"SKU not on Items",IF(AND(D1611&lt;0,C1611&lt;&gt;"Adjust"),"Use a positive qty",""))))</f>
        <v/>
      </c>
    </row>
    <row r="1612">
      <c r="A1612" s="6" t="n"/>
      <c r="B1612" s="22" t="n"/>
      <c r="C1612" s="22" t="n"/>
      <c r="D1612" s="29" t="n"/>
      <c r="E1612" s="22" t="n"/>
      <c r="F1612" s="22" t="n"/>
      <c r="G1612" s="26">
        <f>IF(OR(A1612="",B1612="",D1612=""),0,IF(OR(C1612="Received",C1612="Returned",C1612="Adjust"),D1612,IF(C1612="Sold",-D1612,0)))</f>
        <v/>
      </c>
      <c r="H1612" s="16">
        <f>IF(AND(A1612="",B1612="",D1612=""),"",IF(OR(A1612="",B1612="",C1612="",D1612=""),"Fill date, SKU, type and qty",IF(ISNA(MATCH(B1612,ItemSku,0)),"SKU not on Items",IF(AND(D1612&lt;0,C1612&lt;&gt;"Adjust"),"Use a positive qty",""))))</f>
        <v/>
      </c>
    </row>
    <row r="1613">
      <c r="A1613" s="6" t="n"/>
      <c r="B1613" s="22" t="n"/>
      <c r="C1613" s="22" t="n"/>
      <c r="D1613" s="29" t="n"/>
      <c r="E1613" s="22" t="n"/>
      <c r="F1613" s="22" t="n"/>
      <c r="G1613" s="26">
        <f>IF(OR(A1613="",B1613="",D1613=""),0,IF(OR(C1613="Received",C1613="Returned",C1613="Adjust"),D1613,IF(C1613="Sold",-D1613,0)))</f>
        <v/>
      </c>
      <c r="H1613" s="16">
        <f>IF(AND(A1613="",B1613="",D1613=""),"",IF(OR(A1613="",B1613="",C1613="",D1613=""),"Fill date, SKU, type and qty",IF(ISNA(MATCH(B1613,ItemSku,0)),"SKU not on Items",IF(AND(D1613&lt;0,C1613&lt;&gt;"Adjust"),"Use a positive qty",""))))</f>
        <v/>
      </c>
    </row>
    <row r="1614">
      <c r="A1614" s="6" t="n"/>
      <c r="B1614" s="22" t="n"/>
      <c r="C1614" s="22" t="n"/>
      <c r="D1614" s="29" t="n"/>
      <c r="E1614" s="22" t="n"/>
      <c r="F1614" s="22" t="n"/>
      <c r="G1614" s="26">
        <f>IF(OR(A1614="",B1614="",D1614=""),0,IF(OR(C1614="Received",C1614="Returned",C1614="Adjust"),D1614,IF(C1614="Sold",-D1614,0)))</f>
        <v/>
      </c>
      <c r="H1614" s="16">
        <f>IF(AND(A1614="",B1614="",D1614=""),"",IF(OR(A1614="",B1614="",C1614="",D1614=""),"Fill date, SKU, type and qty",IF(ISNA(MATCH(B1614,ItemSku,0)),"SKU not on Items",IF(AND(D1614&lt;0,C1614&lt;&gt;"Adjust"),"Use a positive qty",""))))</f>
        <v/>
      </c>
    </row>
    <row r="1615">
      <c r="A1615" s="6" t="n"/>
      <c r="B1615" s="22" t="n"/>
      <c r="C1615" s="22" t="n"/>
      <c r="D1615" s="29" t="n"/>
      <c r="E1615" s="22" t="n"/>
      <c r="F1615" s="22" t="n"/>
      <c r="G1615" s="26">
        <f>IF(OR(A1615="",B1615="",D1615=""),0,IF(OR(C1615="Received",C1615="Returned",C1615="Adjust"),D1615,IF(C1615="Sold",-D1615,0)))</f>
        <v/>
      </c>
      <c r="H1615" s="16">
        <f>IF(AND(A1615="",B1615="",D1615=""),"",IF(OR(A1615="",B1615="",C1615="",D1615=""),"Fill date, SKU, type and qty",IF(ISNA(MATCH(B1615,ItemSku,0)),"SKU not on Items",IF(AND(D1615&lt;0,C1615&lt;&gt;"Adjust"),"Use a positive qty",""))))</f>
        <v/>
      </c>
    </row>
    <row r="1616">
      <c r="A1616" s="6" t="n"/>
      <c r="B1616" s="22" t="n"/>
      <c r="C1616" s="22" t="n"/>
      <c r="D1616" s="29" t="n"/>
      <c r="E1616" s="22" t="n"/>
      <c r="F1616" s="22" t="n"/>
      <c r="G1616" s="26">
        <f>IF(OR(A1616="",B1616="",D1616=""),0,IF(OR(C1616="Received",C1616="Returned",C1616="Adjust"),D1616,IF(C1616="Sold",-D1616,0)))</f>
        <v/>
      </c>
      <c r="H1616" s="16">
        <f>IF(AND(A1616="",B1616="",D1616=""),"",IF(OR(A1616="",B1616="",C1616="",D1616=""),"Fill date, SKU, type and qty",IF(ISNA(MATCH(B1616,ItemSku,0)),"SKU not on Items",IF(AND(D1616&lt;0,C1616&lt;&gt;"Adjust"),"Use a positive qty",""))))</f>
        <v/>
      </c>
    </row>
    <row r="1617">
      <c r="A1617" s="6" t="n"/>
      <c r="B1617" s="22" t="n"/>
      <c r="C1617" s="22" t="n"/>
      <c r="D1617" s="29" t="n"/>
      <c r="E1617" s="22" t="n"/>
      <c r="F1617" s="22" t="n"/>
      <c r="G1617" s="26">
        <f>IF(OR(A1617="",B1617="",D1617=""),0,IF(OR(C1617="Received",C1617="Returned",C1617="Adjust"),D1617,IF(C1617="Sold",-D1617,0)))</f>
        <v/>
      </c>
      <c r="H1617" s="16">
        <f>IF(AND(A1617="",B1617="",D1617=""),"",IF(OR(A1617="",B1617="",C1617="",D1617=""),"Fill date, SKU, type and qty",IF(ISNA(MATCH(B1617,ItemSku,0)),"SKU not on Items",IF(AND(D1617&lt;0,C1617&lt;&gt;"Adjust"),"Use a positive qty",""))))</f>
        <v/>
      </c>
    </row>
    <row r="1618">
      <c r="A1618" s="6" t="n"/>
      <c r="B1618" s="22" t="n"/>
      <c r="C1618" s="22" t="n"/>
      <c r="D1618" s="29" t="n"/>
      <c r="E1618" s="22" t="n"/>
      <c r="F1618" s="22" t="n"/>
      <c r="G1618" s="26">
        <f>IF(OR(A1618="",B1618="",D1618=""),0,IF(OR(C1618="Received",C1618="Returned",C1618="Adjust"),D1618,IF(C1618="Sold",-D1618,0)))</f>
        <v/>
      </c>
      <c r="H1618" s="16">
        <f>IF(AND(A1618="",B1618="",D1618=""),"",IF(OR(A1618="",B1618="",C1618="",D1618=""),"Fill date, SKU, type and qty",IF(ISNA(MATCH(B1618,ItemSku,0)),"SKU not on Items",IF(AND(D1618&lt;0,C1618&lt;&gt;"Adjust"),"Use a positive qty",""))))</f>
        <v/>
      </c>
    </row>
    <row r="1619">
      <c r="A1619" s="6" t="n"/>
      <c r="B1619" s="22" t="n"/>
      <c r="C1619" s="22" t="n"/>
      <c r="D1619" s="29" t="n"/>
      <c r="E1619" s="22" t="n"/>
      <c r="F1619" s="22" t="n"/>
      <c r="G1619" s="26">
        <f>IF(OR(A1619="",B1619="",D1619=""),0,IF(OR(C1619="Received",C1619="Returned",C1619="Adjust"),D1619,IF(C1619="Sold",-D1619,0)))</f>
        <v/>
      </c>
      <c r="H1619" s="16">
        <f>IF(AND(A1619="",B1619="",D1619=""),"",IF(OR(A1619="",B1619="",C1619="",D1619=""),"Fill date, SKU, type and qty",IF(ISNA(MATCH(B1619,ItemSku,0)),"SKU not on Items",IF(AND(D1619&lt;0,C1619&lt;&gt;"Adjust"),"Use a positive qty",""))))</f>
        <v/>
      </c>
    </row>
    <row r="1620">
      <c r="A1620" s="6" t="n"/>
      <c r="B1620" s="22" t="n"/>
      <c r="C1620" s="22" t="n"/>
      <c r="D1620" s="29" t="n"/>
      <c r="E1620" s="22" t="n"/>
      <c r="F1620" s="22" t="n"/>
      <c r="G1620" s="26">
        <f>IF(OR(A1620="",B1620="",D1620=""),0,IF(OR(C1620="Received",C1620="Returned",C1620="Adjust"),D1620,IF(C1620="Sold",-D1620,0)))</f>
        <v/>
      </c>
      <c r="H1620" s="16">
        <f>IF(AND(A1620="",B1620="",D1620=""),"",IF(OR(A1620="",B1620="",C1620="",D1620=""),"Fill date, SKU, type and qty",IF(ISNA(MATCH(B1620,ItemSku,0)),"SKU not on Items",IF(AND(D1620&lt;0,C1620&lt;&gt;"Adjust"),"Use a positive qty",""))))</f>
        <v/>
      </c>
    </row>
    <row r="1621">
      <c r="A1621" s="6" t="n"/>
      <c r="B1621" s="22" t="n"/>
      <c r="C1621" s="22" t="n"/>
      <c r="D1621" s="29" t="n"/>
      <c r="E1621" s="22" t="n"/>
      <c r="F1621" s="22" t="n"/>
      <c r="G1621" s="26">
        <f>IF(OR(A1621="",B1621="",D1621=""),0,IF(OR(C1621="Received",C1621="Returned",C1621="Adjust"),D1621,IF(C1621="Sold",-D1621,0)))</f>
        <v/>
      </c>
      <c r="H1621" s="16">
        <f>IF(AND(A1621="",B1621="",D1621=""),"",IF(OR(A1621="",B1621="",C1621="",D1621=""),"Fill date, SKU, type and qty",IF(ISNA(MATCH(B1621,ItemSku,0)),"SKU not on Items",IF(AND(D1621&lt;0,C1621&lt;&gt;"Adjust"),"Use a positive qty",""))))</f>
        <v/>
      </c>
    </row>
    <row r="1622">
      <c r="A1622" s="6" t="n"/>
      <c r="B1622" s="22" t="n"/>
      <c r="C1622" s="22" t="n"/>
      <c r="D1622" s="29" t="n"/>
      <c r="E1622" s="22" t="n"/>
      <c r="F1622" s="22" t="n"/>
      <c r="G1622" s="26">
        <f>IF(OR(A1622="",B1622="",D1622=""),0,IF(OR(C1622="Received",C1622="Returned",C1622="Adjust"),D1622,IF(C1622="Sold",-D1622,0)))</f>
        <v/>
      </c>
      <c r="H1622" s="16">
        <f>IF(AND(A1622="",B1622="",D1622=""),"",IF(OR(A1622="",B1622="",C1622="",D1622=""),"Fill date, SKU, type and qty",IF(ISNA(MATCH(B1622,ItemSku,0)),"SKU not on Items",IF(AND(D1622&lt;0,C1622&lt;&gt;"Adjust"),"Use a positive qty",""))))</f>
        <v/>
      </c>
    </row>
    <row r="1623">
      <c r="A1623" s="6" t="n"/>
      <c r="B1623" s="22" t="n"/>
      <c r="C1623" s="22" t="n"/>
      <c r="D1623" s="29" t="n"/>
      <c r="E1623" s="22" t="n"/>
      <c r="F1623" s="22" t="n"/>
      <c r="G1623" s="26">
        <f>IF(OR(A1623="",B1623="",D1623=""),0,IF(OR(C1623="Received",C1623="Returned",C1623="Adjust"),D1623,IF(C1623="Sold",-D1623,0)))</f>
        <v/>
      </c>
      <c r="H1623" s="16">
        <f>IF(AND(A1623="",B1623="",D1623=""),"",IF(OR(A1623="",B1623="",C1623="",D1623=""),"Fill date, SKU, type and qty",IF(ISNA(MATCH(B1623,ItemSku,0)),"SKU not on Items",IF(AND(D1623&lt;0,C1623&lt;&gt;"Adjust"),"Use a positive qty",""))))</f>
        <v/>
      </c>
    </row>
    <row r="1624">
      <c r="A1624" s="6" t="n"/>
      <c r="B1624" s="22" t="n"/>
      <c r="C1624" s="22" t="n"/>
      <c r="D1624" s="29" t="n"/>
      <c r="E1624" s="22" t="n"/>
      <c r="F1624" s="22" t="n"/>
      <c r="G1624" s="26">
        <f>IF(OR(A1624="",B1624="",D1624=""),0,IF(OR(C1624="Received",C1624="Returned",C1624="Adjust"),D1624,IF(C1624="Sold",-D1624,0)))</f>
        <v/>
      </c>
      <c r="H1624" s="16">
        <f>IF(AND(A1624="",B1624="",D1624=""),"",IF(OR(A1624="",B1624="",C1624="",D1624=""),"Fill date, SKU, type and qty",IF(ISNA(MATCH(B1624,ItemSku,0)),"SKU not on Items",IF(AND(D1624&lt;0,C1624&lt;&gt;"Adjust"),"Use a positive qty",""))))</f>
        <v/>
      </c>
    </row>
    <row r="1625">
      <c r="A1625" s="6" t="n"/>
      <c r="B1625" s="22" t="n"/>
      <c r="C1625" s="22" t="n"/>
      <c r="D1625" s="29" t="n"/>
      <c r="E1625" s="22" t="n"/>
      <c r="F1625" s="22" t="n"/>
      <c r="G1625" s="26">
        <f>IF(OR(A1625="",B1625="",D1625=""),0,IF(OR(C1625="Received",C1625="Returned",C1625="Adjust"),D1625,IF(C1625="Sold",-D1625,0)))</f>
        <v/>
      </c>
      <c r="H1625" s="16">
        <f>IF(AND(A1625="",B1625="",D1625=""),"",IF(OR(A1625="",B1625="",C1625="",D1625=""),"Fill date, SKU, type and qty",IF(ISNA(MATCH(B1625,ItemSku,0)),"SKU not on Items",IF(AND(D1625&lt;0,C1625&lt;&gt;"Adjust"),"Use a positive qty",""))))</f>
        <v/>
      </c>
    </row>
    <row r="1626">
      <c r="A1626" s="6" t="n"/>
      <c r="B1626" s="22" t="n"/>
      <c r="C1626" s="22" t="n"/>
      <c r="D1626" s="29" t="n"/>
      <c r="E1626" s="22" t="n"/>
      <c r="F1626" s="22" t="n"/>
      <c r="G1626" s="26">
        <f>IF(OR(A1626="",B1626="",D1626=""),0,IF(OR(C1626="Received",C1626="Returned",C1626="Adjust"),D1626,IF(C1626="Sold",-D1626,0)))</f>
        <v/>
      </c>
      <c r="H1626" s="16">
        <f>IF(AND(A1626="",B1626="",D1626=""),"",IF(OR(A1626="",B1626="",C1626="",D1626=""),"Fill date, SKU, type and qty",IF(ISNA(MATCH(B1626,ItemSku,0)),"SKU not on Items",IF(AND(D1626&lt;0,C1626&lt;&gt;"Adjust"),"Use a positive qty",""))))</f>
        <v/>
      </c>
    </row>
    <row r="1627">
      <c r="A1627" s="6" t="n"/>
      <c r="B1627" s="22" t="n"/>
      <c r="C1627" s="22" t="n"/>
      <c r="D1627" s="29" t="n"/>
      <c r="E1627" s="22" t="n"/>
      <c r="F1627" s="22" t="n"/>
      <c r="G1627" s="26">
        <f>IF(OR(A1627="",B1627="",D1627=""),0,IF(OR(C1627="Received",C1627="Returned",C1627="Adjust"),D1627,IF(C1627="Sold",-D1627,0)))</f>
        <v/>
      </c>
      <c r="H1627" s="16">
        <f>IF(AND(A1627="",B1627="",D1627=""),"",IF(OR(A1627="",B1627="",C1627="",D1627=""),"Fill date, SKU, type and qty",IF(ISNA(MATCH(B1627,ItemSku,0)),"SKU not on Items",IF(AND(D1627&lt;0,C1627&lt;&gt;"Adjust"),"Use a positive qty",""))))</f>
        <v/>
      </c>
    </row>
    <row r="1628">
      <c r="A1628" s="6" t="n"/>
      <c r="B1628" s="22" t="n"/>
      <c r="C1628" s="22" t="n"/>
      <c r="D1628" s="29" t="n"/>
      <c r="E1628" s="22" t="n"/>
      <c r="F1628" s="22" t="n"/>
      <c r="G1628" s="26">
        <f>IF(OR(A1628="",B1628="",D1628=""),0,IF(OR(C1628="Received",C1628="Returned",C1628="Adjust"),D1628,IF(C1628="Sold",-D1628,0)))</f>
        <v/>
      </c>
      <c r="H1628" s="16">
        <f>IF(AND(A1628="",B1628="",D1628=""),"",IF(OR(A1628="",B1628="",C1628="",D1628=""),"Fill date, SKU, type and qty",IF(ISNA(MATCH(B1628,ItemSku,0)),"SKU not on Items",IF(AND(D1628&lt;0,C1628&lt;&gt;"Adjust"),"Use a positive qty",""))))</f>
        <v/>
      </c>
    </row>
    <row r="1629">
      <c r="A1629" s="6" t="n"/>
      <c r="B1629" s="22" t="n"/>
      <c r="C1629" s="22" t="n"/>
      <c r="D1629" s="29" t="n"/>
      <c r="E1629" s="22" t="n"/>
      <c r="F1629" s="22" t="n"/>
      <c r="G1629" s="26">
        <f>IF(OR(A1629="",B1629="",D1629=""),0,IF(OR(C1629="Received",C1629="Returned",C1629="Adjust"),D1629,IF(C1629="Sold",-D1629,0)))</f>
        <v/>
      </c>
      <c r="H1629" s="16">
        <f>IF(AND(A1629="",B1629="",D1629=""),"",IF(OR(A1629="",B1629="",C1629="",D1629=""),"Fill date, SKU, type and qty",IF(ISNA(MATCH(B1629,ItemSku,0)),"SKU not on Items",IF(AND(D1629&lt;0,C1629&lt;&gt;"Adjust"),"Use a positive qty",""))))</f>
        <v/>
      </c>
    </row>
    <row r="1630">
      <c r="A1630" s="6" t="n"/>
      <c r="B1630" s="22" t="n"/>
      <c r="C1630" s="22" t="n"/>
      <c r="D1630" s="29" t="n"/>
      <c r="E1630" s="22" t="n"/>
      <c r="F1630" s="22" t="n"/>
      <c r="G1630" s="26">
        <f>IF(OR(A1630="",B1630="",D1630=""),0,IF(OR(C1630="Received",C1630="Returned",C1630="Adjust"),D1630,IF(C1630="Sold",-D1630,0)))</f>
        <v/>
      </c>
      <c r="H1630" s="16">
        <f>IF(AND(A1630="",B1630="",D1630=""),"",IF(OR(A1630="",B1630="",C1630="",D1630=""),"Fill date, SKU, type and qty",IF(ISNA(MATCH(B1630,ItemSku,0)),"SKU not on Items",IF(AND(D1630&lt;0,C1630&lt;&gt;"Adjust"),"Use a positive qty",""))))</f>
        <v/>
      </c>
    </row>
    <row r="1631">
      <c r="A1631" s="6" t="n"/>
      <c r="B1631" s="22" t="n"/>
      <c r="C1631" s="22" t="n"/>
      <c r="D1631" s="29" t="n"/>
      <c r="E1631" s="22" t="n"/>
      <c r="F1631" s="22" t="n"/>
      <c r="G1631" s="26">
        <f>IF(OR(A1631="",B1631="",D1631=""),0,IF(OR(C1631="Received",C1631="Returned",C1631="Adjust"),D1631,IF(C1631="Sold",-D1631,0)))</f>
        <v/>
      </c>
      <c r="H1631" s="16">
        <f>IF(AND(A1631="",B1631="",D1631=""),"",IF(OR(A1631="",B1631="",C1631="",D1631=""),"Fill date, SKU, type and qty",IF(ISNA(MATCH(B1631,ItemSku,0)),"SKU not on Items",IF(AND(D1631&lt;0,C1631&lt;&gt;"Adjust"),"Use a positive qty",""))))</f>
        <v/>
      </c>
    </row>
    <row r="1632">
      <c r="A1632" s="6" t="n"/>
      <c r="B1632" s="22" t="n"/>
      <c r="C1632" s="22" t="n"/>
      <c r="D1632" s="29" t="n"/>
      <c r="E1632" s="22" t="n"/>
      <c r="F1632" s="22" t="n"/>
      <c r="G1632" s="26">
        <f>IF(OR(A1632="",B1632="",D1632=""),0,IF(OR(C1632="Received",C1632="Returned",C1632="Adjust"),D1632,IF(C1632="Sold",-D1632,0)))</f>
        <v/>
      </c>
      <c r="H1632" s="16">
        <f>IF(AND(A1632="",B1632="",D1632=""),"",IF(OR(A1632="",B1632="",C1632="",D1632=""),"Fill date, SKU, type and qty",IF(ISNA(MATCH(B1632,ItemSku,0)),"SKU not on Items",IF(AND(D1632&lt;0,C1632&lt;&gt;"Adjust"),"Use a positive qty",""))))</f>
        <v/>
      </c>
    </row>
    <row r="1633">
      <c r="A1633" s="6" t="n"/>
      <c r="B1633" s="22" t="n"/>
      <c r="C1633" s="22" t="n"/>
      <c r="D1633" s="29" t="n"/>
      <c r="E1633" s="22" t="n"/>
      <c r="F1633" s="22" t="n"/>
      <c r="G1633" s="26">
        <f>IF(OR(A1633="",B1633="",D1633=""),0,IF(OR(C1633="Received",C1633="Returned",C1633="Adjust"),D1633,IF(C1633="Sold",-D1633,0)))</f>
        <v/>
      </c>
      <c r="H1633" s="16">
        <f>IF(AND(A1633="",B1633="",D1633=""),"",IF(OR(A1633="",B1633="",C1633="",D1633=""),"Fill date, SKU, type and qty",IF(ISNA(MATCH(B1633,ItemSku,0)),"SKU not on Items",IF(AND(D1633&lt;0,C1633&lt;&gt;"Adjust"),"Use a positive qty",""))))</f>
        <v/>
      </c>
    </row>
    <row r="1634">
      <c r="A1634" s="6" t="n"/>
      <c r="B1634" s="22" t="n"/>
      <c r="C1634" s="22" t="n"/>
      <c r="D1634" s="29" t="n"/>
      <c r="E1634" s="22" t="n"/>
      <c r="F1634" s="22" t="n"/>
      <c r="G1634" s="26">
        <f>IF(OR(A1634="",B1634="",D1634=""),0,IF(OR(C1634="Received",C1634="Returned",C1634="Adjust"),D1634,IF(C1634="Sold",-D1634,0)))</f>
        <v/>
      </c>
      <c r="H1634" s="16">
        <f>IF(AND(A1634="",B1634="",D1634=""),"",IF(OR(A1634="",B1634="",C1634="",D1634=""),"Fill date, SKU, type and qty",IF(ISNA(MATCH(B1634,ItemSku,0)),"SKU not on Items",IF(AND(D1634&lt;0,C1634&lt;&gt;"Adjust"),"Use a positive qty",""))))</f>
        <v/>
      </c>
    </row>
    <row r="1635">
      <c r="A1635" s="6" t="n"/>
      <c r="B1635" s="22" t="n"/>
      <c r="C1635" s="22" t="n"/>
      <c r="D1635" s="29" t="n"/>
      <c r="E1635" s="22" t="n"/>
      <c r="F1635" s="22" t="n"/>
      <c r="G1635" s="26">
        <f>IF(OR(A1635="",B1635="",D1635=""),0,IF(OR(C1635="Received",C1635="Returned",C1635="Adjust"),D1635,IF(C1635="Sold",-D1635,0)))</f>
        <v/>
      </c>
      <c r="H1635" s="16">
        <f>IF(AND(A1635="",B1635="",D1635=""),"",IF(OR(A1635="",B1635="",C1635="",D1635=""),"Fill date, SKU, type and qty",IF(ISNA(MATCH(B1635,ItemSku,0)),"SKU not on Items",IF(AND(D1635&lt;0,C1635&lt;&gt;"Adjust"),"Use a positive qty",""))))</f>
        <v/>
      </c>
    </row>
    <row r="1636">
      <c r="A1636" s="6" t="n"/>
      <c r="B1636" s="22" t="n"/>
      <c r="C1636" s="22" t="n"/>
      <c r="D1636" s="29" t="n"/>
      <c r="E1636" s="22" t="n"/>
      <c r="F1636" s="22" t="n"/>
      <c r="G1636" s="26">
        <f>IF(OR(A1636="",B1636="",D1636=""),0,IF(OR(C1636="Received",C1636="Returned",C1636="Adjust"),D1636,IF(C1636="Sold",-D1636,0)))</f>
        <v/>
      </c>
      <c r="H1636" s="16">
        <f>IF(AND(A1636="",B1636="",D1636=""),"",IF(OR(A1636="",B1636="",C1636="",D1636=""),"Fill date, SKU, type and qty",IF(ISNA(MATCH(B1636,ItemSku,0)),"SKU not on Items",IF(AND(D1636&lt;0,C1636&lt;&gt;"Adjust"),"Use a positive qty",""))))</f>
        <v/>
      </c>
    </row>
    <row r="1637">
      <c r="A1637" s="6" t="n"/>
      <c r="B1637" s="22" t="n"/>
      <c r="C1637" s="22" t="n"/>
      <c r="D1637" s="29" t="n"/>
      <c r="E1637" s="22" t="n"/>
      <c r="F1637" s="22" t="n"/>
      <c r="G1637" s="26">
        <f>IF(OR(A1637="",B1637="",D1637=""),0,IF(OR(C1637="Received",C1637="Returned",C1637="Adjust"),D1637,IF(C1637="Sold",-D1637,0)))</f>
        <v/>
      </c>
      <c r="H1637" s="16">
        <f>IF(AND(A1637="",B1637="",D1637=""),"",IF(OR(A1637="",B1637="",C1637="",D1637=""),"Fill date, SKU, type and qty",IF(ISNA(MATCH(B1637,ItemSku,0)),"SKU not on Items",IF(AND(D1637&lt;0,C1637&lt;&gt;"Adjust"),"Use a positive qty",""))))</f>
        <v/>
      </c>
    </row>
    <row r="1638">
      <c r="A1638" s="6" t="n"/>
      <c r="B1638" s="22" t="n"/>
      <c r="C1638" s="22" t="n"/>
      <c r="D1638" s="29" t="n"/>
      <c r="E1638" s="22" t="n"/>
      <c r="F1638" s="22" t="n"/>
      <c r="G1638" s="26">
        <f>IF(OR(A1638="",B1638="",D1638=""),0,IF(OR(C1638="Received",C1638="Returned",C1638="Adjust"),D1638,IF(C1638="Sold",-D1638,0)))</f>
        <v/>
      </c>
      <c r="H1638" s="16">
        <f>IF(AND(A1638="",B1638="",D1638=""),"",IF(OR(A1638="",B1638="",C1638="",D1638=""),"Fill date, SKU, type and qty",IF(ISNA(MATCH(B1638,ItemSku,0)),"SKU not on Items",IF(AND(D1638&lt;0,C1638&lt;&gt;"Adjust"),"Use a positive qty",""))))</f>
        <v/>
      </c>
    </row>
    <row r="1639">
      <c r="A1639" s="6" t="n"/>
      <c r="B1639" s="22" t="n"/>
      <c r="C1639" s="22" t="n"/>
      <c r="D1639" s="29" t="n"/>
      <c r="E1639" s="22" t="n"/>
      <c r="F1639" s="22" t="n"/>
      <c r="G1639" s="26">
        <f>IF(OR(A1639="",B1639="",D1639=""),0,IF(OR(C1639="Received",C1639="Returned",C1639="Adjust"),D1639,IF(C1639="Sold",-D1639,0)))</f>
        <v/>
      </c>
      <c r="H1639" s="16">
        <f>IF(AND(A1639="",B1639="",D1639=""),"",IF(OR(A1639="",B1639="",C1639="",D1639=""),"Fill date, SKU, type and qty",IF(ISNA(MATCH(B1639,ItemSku,0)),"SKU not on Items",IF(AND(D1639&lt;0,C1639&lt;&gt;"Adjust"),"Use a positive qty",""))))</f>
        <v/>
      </c>
    </row>
    <row r="1640">
      <c r="A1640" s="6" t="n"/>
      <c r="B1640" s="22" t="n"/>
      <c r="C1640" s="22" t="n"/>
      <c r="D1640" s="29" t="n"/>
      <c r="E1640" s="22" t="n"/>
      <c r="F1640" s="22" t="n"/>
      <c r="G1640" s="26">
        <f>IF(OR(A1640="",B1640="",D1640=""),0,IF(OR(C1640="Received",C1640="Returned",C1640="Adjust"),D1640,IF(C1640="Sold",-D1640,0)))</f>
        <v/>
      </c>
      <c r="H1640" s="16">
        <f>IF(AND(A1640="",B1640="",D1640=""),"",IF(OR(A1640="",B1640="",C1640="",D1640=""),"Fill date, SKU, type and qty",IF(ISNA(MATCH(B1640,ItemSku,0)),"SKU not on Items",IF(AND(D1640&lt;0,C1640&lt;&gt;"Adjust"),"Use a positive qty",""))))</f>
        <v/>
      </c>
    </row>
    <row r="1641">
      <c r="A1641" s="6" t="n"/>
      <c r="B1641" s="22" t="n"/>
      <c r="C1641" s="22" t="n"/>
      <c r="D1641" s="29" t="n"/>
      <c r="E1641" s="22" t="n"/>
      <c r="F1641" s="22" t="n"/>
      <c r="G1641" s="26">
        <f>IF(OR(A1641="",B1641="",D1641=""),0,IF(OR(C1641="Received",C1641="Returned",C1641="Adjust"),D1641,IF(C1641="Sold",-D1641,0)))</f>
        <v/>
      </c>
      <c r="H1641" s="16">
        <f>IF(AND(A1641="",B1641="",D1641=""),"",IF(OR(A1641="",B1641="",C1641="",D1641=""),"Fill date, SKU, type and qty",IF(ISNA(MATCH(B1641,ItemSku,0)),"SKU not on Items",IF(AND(D1641&lt;0,C1641&lt;&gt;"Adjust"),"Use a positive qty",""))))</f>
        <v/>
      </c>
    </row>
    <row r="1642">
      <c r="A1642" s="6" t="n"/>
      <c r="B1642" s="22" t="n"/>
      <c r="C1642" s="22" t="n"/>
      <c r="D1642" s="29" t="n"/>
      <c r="E1642" s="22" t="n"/>
      <c r="F1642" s="22" t="n"/>
      <c r="G1642" s="26">
        <f>IF(OR(A1642="",B1642="",D1642=""),0,IF(OR(C1642="Received",C1642="Returned",C1642="Adjust"),D1642,IF(C1642="Sold",-D1642,0)))</f>
        <v/>
      </c>
      <c r="H1642" s="16">
        <f>IF(AND(A1642="",B1642="",D1642=""),"",IF(OR(A1642="",B1642="",C1642="",D1642=""),"Fill date, SKU, type and qty",IF(ISNA(MATCH(B1642,ItemSku,0)),"SKU not on Items",IF(AND(D1642&lt;0,C1642&lt;&gt;"Adjust"),"Use a positive qty",""))))</f>
        <v/>
      </c>
    </row>
    <row r="1643">
      <c r="A1643" s="6" t="n"/>
      <c r="B1643" s="22" t="n"/>
      <c r="C1643" s="22" t="n"/>
      <c r="D1643" s="29" t="n"/>
      <c r="E1643" s="22" t="n"/>
      <c r="F1643" s="22" t="n"/>
      <c r="G1643" s="26">
        <f>IF(OR(A1643="",B1643="",D1643=""),0,IF(OR(C1643="Received",C1643="Returned",C1643="Adjust"),D1643,IF(C1643="Sold",-D1643,0)))</f>
        <v/>
      </c>
      <c r="H1643" s="16">
        <f>IF(AND(A1643="",B1643="",D1643=""),"",IF(OR(A1643="",B1643="",C1643="",D1643=""),"Fill date, SKU, type and qty",IF(ISNA(MATCH(B1643,ItemSku,0)),"SKU not on Items",IF(AND(D1643&lt;0,C1643&lt;&gt;"Adjust"),"Use a positive qty",""))))</f>
        <v/>
      </c>
    </row>
    <row r="1644">
      <c r="A1644" s="6" t="n"/>
      <c r="B1644" s="22" t="n"/>
      <c r="C1644" s="22" t="n"/>
      <c r="D1644" s="29" t="n"/>
      <c r="E1644" s="22" t="n"/>
      <c r="F1644" s="22" t="n"/>
      <c r="G1644" s="26">
        <f>IF(OR(A1644="",B1644="",D1644=""),0,IF(OR(C1644="Received",C1644="Returned",C1644="Adjust"),D1644,IF(C1644="Sold",-D1644,0)))</f>
        <v/>
      </c>
      <c r="H1644" s="16">
        <f>IF(AND(A1644="",B1644="",D1644=""),"",IF(OR(A1644="",B1644="",C1644="",D1644=""),"Fill date, SKU, type and qty",IF(ISNA(MATCH(B1644,ItemSku,0)),"SKU not on Items",IF(AND(D1644&lt;0,C1644&lt;&gt;"Adjust"),"Use a positive qty",""))))</f>
        <v/>
      </c>
    </row>
    <row r="1645">
      <c r="A1645" s="6" t="n"/>
      <c r="B1645" s="22" t="n"/>
      <c r="C1645" s="22" t="n"/>
      <c r="D1645" s="29" t="n"/>
      <c r="E1645" s="22" t="n"/>
      <c r="F1645" s="22" t="n"/>
      <c r="G1645" s="26">
        <f>IF(OR(A1645="",B1645="",D1645=""),0,IF(OR(C1645="Received",C1645="Returned",C1645="Adjust"),D1645,IF(C1645="Sold",-D1645,0)))</f>
        <v/>
      </c>
      <c r="H1645" s="16">
        <f>IF(AND(A1645="",B1645="",D1645=""),"",IF(OR(A1645="",B1645="",C1645="",D1645=""),"Fill date, SKU, type and qty",IF(ISNA(MATCH(B1645,ItemSku,0)),"SKU not on Items",IF(AND(D1645&lt;0,C1645&lt;&gt;"Adjust"),"Use a positive qty",""))))</f>
        <v/>
      </c>
    </row>
    <row r="1646">
      <c r="A1646" s="6" t="n"/>
      <c r="B1646" s="22" t="n"/>
      <c r="C1646" s="22" t="n"/>
      <c r="D1646" s="29" t="n"/>
      <c r="E1646" s="22" t="n"/>
      <c r="F1646" s="22" t="n"/>
      <c r="G1646" s="26">
        <f>IF(OR(A1646="",B1646="",D1646=""),0,IF(OR(C1646="Received",C1646="Returned",C1646="Adjust"),D1646,IF(C1646="Sold",-D1646,0)))</f>
        <v/>
      </c>
      <c r="H1646" s="16">
        <f>IF(AND(A1646="",B1646="",D1646=""),"",IF(OR(A1646="",B1646="",C1646="",D1646=""),"Fill date, SKU, type and qty",IF(ISNA(MATCH(B1646,ItemSku,0)),"SKU not on Items",IF(AND(D1646&lt;0,C1646&lt;&gt;"Adjust"),"Use a positive qty",""))))</f>
        <v/>
      </c>
    </row>
    <row r="1647">
      <c r="A1647" s="6" t="n"/>
      <c r="B1647" s="22" t="n"/>
      <c r="C1647" s="22" t="n"/>
      <c r="D1647" s="29" t="n"/>
      <c r="E1647" s="22" t="n"/>
      <c r="F1647" s="22" t="n"/>
      <c r="G1647" s="26">
        <f>IF(OR(A1647="",B1647="",D1647=""),0,IF(OR(C1647="Received",C1647="Returned",C1647="Adjust"),D1647,IF(C1647="Sold",-D1647,0)))</f>
        <v/>
      </c>
      <c r="H1647" s="16">
        <f>IF(AND(A1647="",B1647="",D1647=""),"",IF(OR(A1647="",B1647="",C1647="",D1647=""),"Fill date, SKU, type and qty",IF(ISNA(MATCH(B1647,ItemSku,0)),"SKU not on Items",IF(AND(D1647&lt;0,C1647&lt;&gt;"Adjust"),"Use a positive qty",""))))</f>
        <v/>
      </c>
    </row>
    <row r="1648">
      <c r="A1648" s="6" t="n"/>
      <c r="B1648" s="22" t="n"/>
      <c r="C1648" s="22" t="n"/>
      <c r="D1648" s="29" t="n"/>
      <c r="E1648" s="22" t="n"/>
      <c r="F1648" s="22" t="n"/>
      <c r="G1648" s="26">
        <f>IF(OR(A1648="",B1648="",D1648=""),0,IF(OR(C1648="Received",C1648="Returned",C1648="Adjust"),D1648,IF(C1648="Sold",-D1648,0)))</f>
        <v/>
      </c>
      <c r="H1648" s="16">
        <f>IF(AND(A1648="",B1648="",D1648=""),"",IF(OR(A1648="",B1648="",C1648="",D1648=""),"Fill date, SKU, type and qty",IF(ISNA(MATCH(B1648,ItemSku,0)),"SKU not on Items",IF(AND(D1648&lt;0,C1648&lt;&gt;"Adjust"),"Use a positive qty",""))))</f>
        <v/>
      </c>
    </row>
    <row r="1649">
      <c r="A1649" s="6" t="n"/>
      <c r="B1649" s="22" t="n"/>
      <c r="C1649" s="22" t="n"/>
      <c r="D1649" s="29" t="n"/>
      <c r="E1649" s="22" t="n"/>
      <c r="F1649" s="22" t="n"/>
      <c r="G1649" s="26">
        <f>IF(OR(A1649="",B1649="",D1649=""),0,IF(OR(C1649="Received",C1649="Returned",C1649="Adjust"),D1649,IF(C1649="Sold",-D1649,0)))</f>
        <v/>
      </c>
      <c r="H1649" s="16">
        <f>IF(AND(A1649="",B1649="",D1649=""),"",IF(OR(A1649="",B1649="",C1649="",D1649=""),"Fill date, SKU, type and qty",IF(ISNA(MATCH(B1649,ItemSku,0)),"SKU not on Items",IF(AND(D1649&lt;0,C1649&lt;&gt;"Adjust"),"Use a positive qty",""))))</f>
        <v/>
      </c>
    </row>
    <row r="1650">
      <c r="A1650" s="6" t="n"/>
      <c r="B1650" s="22" t="n"/>
      <c r="C1650" s="22" t="n"/>
      <c r="D1650" s="29" t="n"/>
      <c r="E1650" s="22" t="n"/>
      <c r="F1650" s="22" t="n"/>
      <c r="G1650" s="26">
        <f>IF(OR(A1650="",B1650="",D1650=""),0,IF(OR(C1650="Received",C1650="Returned",C1650="Adjust"),D1650,IF(C1650="Sold",-D1650,0)))</f>
        <v/>
      </c>
      <c r="H1650" s="16">
        <f>IF(AND(A1650="",B1650="",D1650=""),"",IF(OR(A1650="",B1650="",C1650="",D1650=""),"Fill date, SKU, type and qty",IF(ISNA(MATCH(B1650,ItemSku,0)),"SKU not on Items",IF(AND(D1650&lt;0,C1650&lt;&gt;"Adjust"),"Use a positive qty",""))))</f>
        <v/>
      </c>
    </row>
    <row r="1651">
      <c r="A1651" s="6" t="n"/>
      <c r="B1651" s="22" t="n"/>
      <c r="C1651" s="22" t="n"/>
      <c r="D1651" s="29" t="n"/>
      <c r="E1651" s="22" t="n"/>
      <c r="F1651" s="22" t="n"/>
      <c r="G1651" s="26">
        <f>IF(OR(A1651="",B1651="",D1651=""),0,IF(OR(C1651="Received",C1651="Returned",C1651="Adjust"),D1651,IF(C1651="Sold",-D1651,0)))</f>
        <v/>
      </c>
      <c r="H1651" s="16">
        <f>IF(AND(A1651="",B1651="",D1651=""),"",IF(OR(A1651="",B1651="",C1651="",D1651=""),"Fill date, SKU, type and qty",IF(ISNA(MATCH(B1651,ItemSku,0)),"SKU not on Items",IF(AND(D1651&lt;0,C1651&lt;&gt;"Adjust"),"Use a positive qty",""))))</f>
        <v/>
      </c>
    </row>
    <row r="1652">
      <c r="A1652" s="6" t="n"/>
      <c r="B1652" s="22" t="n"/>
      <c r="C1652" s="22" t="n"/>
      <c r="D1652" s="29" t="n"/>
      <c r="E1652" s="22" t="n"/>
      <c r="F1652" s="22" t="n"/>
      <c r="G1652" s="26">
        <f>IF(OR(A1652="",B1652="",D1652=""),0,IF(OR(C1652="Received",C1652="Returned",C1652="Adjust"),D1652,IF(C1652="Sold",-D1652,0)))</f>
        <v/>
      </c>
      <c r="H1652" s="16">
        <f>IF(AND(A1652="",B1652="",D1652=""),"",IF(OR(A1652="",B1652="",C1652="",D1652=""),"Fill date, SKU, type and qty",IF(ISNA(MATCH(B1652,ItemSku,0)),"SKU not on Items",IF(AND(D1652&lt;0,C1652&lt;&gt;"Adjust"),"Use a positive qty",""))))</f>
        <v/>
      </c>
    </row>
    <row r="1653">
      <c r="A1653" s="6" t="n"/>
      <c r="B1653" s="22" t="n"/>
      <c r="C1653" s="22" t="n"/>
      <c r="D1653" s="29" t="n"/>
      <c r="E1653" s="22" t="n"/>
      <c r="F1653" s="22" t="n"/>
      <c r="G1653" s="26">
        <f>IF(OR(A1653="",B1653="",D1653=""),0,IF(OR(C1653="Received",C1653="Returned",C1653="Adjust"),D1653,IF(C1653="Sold",-D1653,0)))</f>
        <v/>
      </c>
      <c r="H1653" s="16">
        <f>IF(AND(A1653="",B1653="",D1653=""),"",IF(OR(A1653="",B1653="",C1653="",D1653=""),"Fill date, SKU, type and qty",IF(ISNA(MATCH(B1653,ItemSku,0)),"SKU not on Items",IF(AND(D1653&lt;0,C1653&lt;&gt;"Adjust"),"Use a positive qty",""))))</f>
        <v/>
      </c>
    </row>
    <row r="1654">
      <c r="A1654" s="6" t="n"/>
      <c r="B1654" s="22" t="n"/>
      <c r="C1654" s="22" t="n"/>
      <c r="D1654" s="29" t="n"/>
      <c r="E1654" s="22" t="n"/>
      <c r="F1654" s="22" t="n"/>
      <c r="G1654" s="26">
        <f>IF(OR(A1654="",B1654="",D1654=""),0,IF(OR(C1654="Received",C1654="Returned",C1654="Adjust"),D1654,IF(C1654="Sold",-D1654,0)))</f>
        <v/>
      </c>
      <c r="H1654" s="16">
        <f>IF(AND(A1654="",B1654="",D1654=""),"",IF(OR(A1654="",B1654="",C1654="",D1654=""),"Fill date, SKU, type and qty",IF(ISNA(MATCH(B1654,ItemSku,0)),"SKU not on Items",IF(AND(D1654&lt;0,C1654&lt;&gt;"Adjust"),"Use a positive qty",""))))</f>
        <v/>
      </c>
    </row>
    <row r="1655">
      <c r="A1655" s="6" t="n"/>
      <c r="B1655" s="22" t="n"/>
      <c r="C1655" s="22" t="n"/>
      <c r="D1655" s="29" t="n"/>
      <c r="E1655" s="22" t="n"/>
      <c r="F1655" s="22" t="n"/>
      <c r="G1655" s="26">
        <f>IF(OR(A1655="",B1655="",D1655=""),0,IF(OR(C1655="Received",C1655="Returned",C1655="Adjust"),D1655,IF(C1655="Sold",-D1655,0)))</f>
        <v/>
      </c>
      <c r="H1655" s="16">
        <f>IF(AND(A1655="",B1655="",D1655=""),"",IF(OR(A1655="",B1655="",C1655="",D1655=""),"Fill date, SKU, type and qty",IF(ISNA(MATCH(B1655,ItemSku,0)),"SKU not on Items",IF(AND(D1655&lt;0,C1655&lt;&gt;"Adjust"),"Use a positive qty",""))))</f>
        <v/>
      </c>
    </row>
    <row r="1656">
      <c r="A1656" s="6" t="n"/>
      <c r="B1656" s="22" t="n"/>
      <c r="C1656" s="22" t="n"/>
      <c r="D1656" s="29" t="n"/>
      <c r="E1656" s="22" t="n"/>
      <c r="F1656" s="22" t="n"/>
      <c r="G1656" s="26">
        <f>IF(OR(A1656="",B1656="",D1656=""),0,IF(OR(C1656="Received",C1656="Returned",C1656="Adjust"),D1656,IF(C1656="Sold",-D1656,0)))</f>
        <v/>
      </c>
      <c r="H1656" s="16">
        <f>IF(AND(A1656="",B1656="",D1656=""),"",IF(OR(A1656="",B1656="",C1656="",D1656=""),"Fill date, SKU, type and qty",IF(ISNA(MATCH(B1656,ItemSku,0)),"SKU not on Items",IF(AND(D1656&lt;0,C1656&lt;&gt;"Adjust"),"Use a positive qty",""))))</f>
        <v/>
      </c>
    </row>
    <row r="1657">
      <c r="A1657" s="6" t="n"/>
      <c r="B1657" s="22" t="n"/>
      <c r="C1657" s="22" t="n"/>
      <c r="D1657" s="29" t="n"/>
      <c r="E1657" s="22" t="n"/>
      <c r="F1657" s="22" t="n"/>
      <c r="G1657" s="26">
        <f>IF(OR(A1657="",B1657="",D1657=""),0,IF(OR(C1657="Received",C1657="Returned",C1657="Adjust"),D1657,IF(C1657="Sold",-D1657,0)))</f>
        <v/>
      </c>
      <c r="H1657" s="16">
        <f>IF(AND(A1657="",B1657="",D1657=""),"",IF(OR(A1657="",B1657="",C1657="",D1657=""),"Fill date, SKU, type and qty",IF(ISNA(MATCH(B1657,ItemSku,0)),"SKU not on Items",IF(AND(D1657&lt;0,C1657&lt;&gt;"Adjust"),"Use a positive qty",""))))</f>
        <v/>
      </c>
    </row>
    <row r="1658">
      <c r="A1658" s="6" t="n"/>
      <c r="B1658" s="22" t="n"/>
      <c r="C1658" s="22" t="n"/>
      <c r="D1658" s="29" t="n"/>
      <c r="E1658" s="22" t="n"/>
      <c r="F1658" s="22" t="n"/>
      <c r="G1658" s="26">
        <f>IF(OR(A1658="",B1658="",D1658=""),0,IF(OR(C1658="Received",C1658="Returned",C1658="Adjust"),D1658,IF(C1658="Sold",-D1658,0)))</f>
        <v/>
      </c>
      <c r="H1658" s="16">
        <f>IF(AND(A1658="",B1658="",D1658=""),"",IF(OR(A1658="",B1658="",C1658="",D1658=""),"Fill date, SKU, type and qty",IF(ISNA(MATCH(B1658,ItemSku,0)),"SKU not on Items",IF(AND(D1658&lt;0,C1658&lt;&gt;"Adjust"),"Use a positive qty",""))))</f>
        <v/>
      </c>
    </row>
    <row r="1659">
      <c r="A1659" s="6" t="n"/>
      <c r="B1659" s="22" t="n"/>
      <c r="C1659" s="22" t="n"/>
      <c r="D1659" s="29" t="n"/>
      <c r="E1659" s="22" t="n"/>
      <c r="F1659" s="22" t="n"/>
      <c r="G1659" s="26">
        <f>IF(OR(A1659="",B1659="",D1659=""),0,IF(OR(C1659="Received",C1659="Returned",C1659="Adjust"),D1659,IF(C1659="Sold",-D1659,0)))</f>
        <v/>
      </c>
      <c r="H1659" s="16">
        <f>IF(AND(A1659="",B1659="",D1659=""),"",IF(OR(A1659="",B1659="",C1659="",D1659=""),"Fill date, SKU, type and qty",IF(ISNA(MATCH(B1659,ItemSku,0)),"SKU not on Items",IF(AND(D1659&lt;0,C1659&lt;&gt;"Adjust"),"Use a positive qty",""))))</f>
        <v/>
      </c>
    </row>
    <row r="1660">
      <c r="A1660" s="6" t="n"/>
      <c r="B1660" s="22" t="n"/>
      <c r="C1660" s="22" t="n"/>
      <c r="D1660" s="29" t="n"/>
      <c r="E1660" s="22" t="n"/>
      <c r="F1660" s="22" t="n"/>
      <c r="G1660" s="26">
        <f>IF(OR(A1660="",B1660="",D1660=""),0,IF(OR(C1660="Received",C1660="Returned",C1660="Adjust"),D1660,IF(C1660="Sold",-D1660,0)))</f>
        <v/>
      </c>
      <c r="H1660" s="16">
        <f>IF(AND(A1660="",B1660="",D1660=""),"",IF(OR(A1660="",B1660="",C1660="",D1660=""),"Fill date, SKU, type and qty",IF(ISNA(MATCH(B1660,ItemSku,0)),"SKU not on Items",IF(AND(D1660&lt;0,C1660&lt;&gt;"Adjust"),"Use a positive qty",""))))</f>
        <v/>
      </c>
    </row>
    <row r="1661">
      <c r="A1661" s="6" t="n"/>
      <c r="B1661" s="22" t="n"/>
      <c r="C1661" s="22" t="n"/>
      <c r="D1661" s="29" t="n"/>
      <c r="E1661" s="22" t="n"/>
      <c r="F1661" s="22" t="n"/>
      <c r="G1661" s="26">
        <f>IF(OR(A1661="",B1661="",D1661=""),0,IF(OR(C1661="Received",C1661="Returned",C1661="Adjust"),D1661,IF(C1661="Sold",-D1661,0)))</f>
        <v/>
      </c>
      <c r="H1661" s="16">
        <f>IF(AND(A1661="",B1661="",D1661=""),"",IF(OR(A1661="",B1661="",C1661="",D1661=""),"Fill date, SKU, type and qty",IF(ISNA(MATCH(B1661,ItemSku,0)),"SKU not on Items",IF(AND(D1661&lt;0,C1661&lt;&gt;"Adjust"),"Use a positive qty",""))))</f>
        <v/>
      </c>
    </row>
    <row r="1662">
      <c r="A1662" s="6" t="n"/>
      <c r="B1662" s="22" t="n"/>
      <c r="C1662" s="22" t="n"/>
      <c r="D1662" s="29" t="n"/>
      <c r="E1662" s="22" t="n"/>
      <c r="F1662" s="22" t="n"/>
      <c r="G1662" s="26">
        <f>IF(OR(A1662="",B1662="",D1662=""),0,IF(OR(C1662="Received",C1662="Returned",C1662="Adjust"),D1662,IF(C1662="Sold",-D1662,0)))</f>
        <v/>
      </c>
      <c r="H1662" s="16">
        <f>IF(AND(A1662="",B1662="",D1662=""),"",IF(OR(A1662="",B1662="",C1662="",D1662=""),"Fill date, SKU, type and qty",IF(ISNA(MATCH(B1662,ItemSku,0)),"SKU not on Items",IF(AND(D1662&lt;0,C1662&lt;&gt;"Adjust"),"Use a positive qty",""))))</f>
        <v/>
      </c>
    </row>
    <row r="1663">
      <c r="A1663" s="6" t="n"/>
      <c r="B1663" s="22" t="n"/>
      <c r="C1663" s="22" t="n"/>
      <c r="D1663" s="29" t="n"/>
      <c r="E1663" s="22" t="n"/>
      <c r="F1663" s="22" t="n"/>
      <c r="G1663" s="26">
        <f>IF(OR(A1663="",B1663="",D1663=""),0,IF(OR(C1663="Received",C1663="Returned",C1663="Adjust"),D1663,IF(C1663="Sold",-D1663,0)))</f>
        <v/>
      </c>
      <c r="H1663" s="16">
        <f>IF(AND(A1663="",B1663="",D1663=""),"",IF(OR(A1663="",B1663="",C1663="",D1663=""),"Fill date, SKU, type and qty",IF(ISNA(MATCH(B1663,ItemSku,0)),"SKU not on Items",IF(AND(D1663&lt;0,C1663&lt;&gt;"Adjust"),"Use a positive qty",""))))</f>
        <v/>
      </c>
    </row>
    <row r="1664">
      <c r="A1664" s="6" t="n"/>
      <c r="B1664" s="22" t="n"/>
      <c r="C1664" s="22" t="n"/>
      <c r="D1664" s="29" t="n"/>
      <c r="E1664" s="22" t="n"/>
      <c r="F1664" s="22" t="n"/>
      <c r="G1664" s="26">
        <f>IF(OR(A1664="",B1664="",D1664=""),0,IF(OR(C1664="Received",C1664="Returned",C1664="Adjust"),D1664,IF(C1664="Sold",-D1664,0)))</f>
        <v/>
      </c>
      <c r="H1664" s="16">
        <f>IF(AND(A1664="",B1664="",D1664=""),"",IF(OR(A1664="",B1664="",C1664="",D1664=""),"Fill date, SKU, type and qty",IF(ISNA(MATCH(B1664,ItemSku,0)),"SKU not on Items",IF(AND(D1664&lt;0,C1664&lt;&gt;"Adjust"),"Use a positive qty",""))))</f>
        <v/>
      </c>
    </row>
    <row r="1665">
      <c r="A1665" s="6" t="n"/>
      <c r="B1665" s="22" t="n"/>
      <c r="C1665" s="22" t="n"/>
      <c r="D1665" s="29" t="n"/>
      <c r="E1665" s="22" t="n"/>
      <c r="F1665" s="22" t="n"/>
      <c r="G1665" s="26">
        <f>IF(OR(A1665="",B1665="",D1665=""),0,IF(OR(C1665="Received",C1665="Returned",C1665="Adjust"),D1665,IF(C1665="Sold",-D1665,0)))</f>
        <v/>
      </c>
      <c r="H1665" s="16">
        <f>IF(AND(A1665="",B1665="",D1665=""),"",IF(OR(A1665="",B1665="",C1665="",D1665=""),"Fill date, SKU, type and qty",IF(ISNA(MATCH(B1665,ItemSku,0)),"SKU not on Items",IF(AND(D1665&lt;0,C1665&lt;&gt;"Adjust"),"Use a positive qty",""))))</f>
        <v/>
      </c>
    </row>
    <row r="1666">
      <c r="A1666" s="6" t="n"/>
      <c r="B1666" s="22" t="n"/>
      <c r="C1666" s="22" t="n"/>
      <c r="D1666" s="29" t="n"/>
      <c r="E1666" s="22" t="n"/>
      <c r="F1666" s="22" t="n"/>
      <c r="G1666" s="26">
        <f>IF(OR(A1666="",B1666="",D1666=""),0,IF(OR(C1666="Received",C1666="Returned",C1666="Adjust"),D1666,IF(C1666="Sold",-D1666,0)))</f>
        <v/>
      </c>
      <c r="H1666" s="16">
        <f>IF(AND(A1666="",B1666="",D1666=""),"",IF(OR(A1666="",B1666="",C1666="",D1666=""),"Fill date, SKU, type and qty",IF(ISNA(MATCH(B1666,ItemSku,0)),"SKU not on Items",IF(AND(D1666&lt;0,C1666&lt;&gt;"Adjust"),"Use a positive qty",""))))</f>
        <v/>
      </c>
    </row>
    <row r="1667">
      <c r="A1667" s="6" t="n"/>
      <c r="B1667" s="22" t="n"/>
      <c r="C1667" s="22" t="n"/>
      <c r="D1667" s="29" t="n"/>
      <c r="E1667" s="22" t="n"/>
      <c r="F1667" s="22" t="n"/>
      <c r="G1667" s="26">
        <f>IF(OR(A1667="",B1667="",D1667=""),0,IF(OR(C1667="Received",C1667="Returned",C1667="Adjust"),D1667,IF(C1667="Sold",-D1667,0)))</f>
        <v/>
      </c>
      <c r="H1667" s="16">
        <f>IF(AND(A1667="",B1667="",D1667=""),"",IF(OR(A1667="",B1667="",C1667="",D1667=""),"Fill date, SKU, type and qty",IF(ISNA(MATCH(B1667,ItemSku,0)),"SKU not on Items",IF(AND(D1667&lt;0,C1667&lt;&gt;"Adjust"),"Use a positive qty",""))))</f>
        <v/>
      </c>
    </row>
    <row r="1668">
      <c r="A1668" s="6" t="n"/>
      <c r="B1668" s="22" t="n"/>
      <c r="C1668" s="22" t="n"/>
      <c r="D1668" s="29" t="n"/>
      <c r="E1668" s="22" t="n"/>
      <c r="F1668" s="22" t="n"/>
      <c r="G1668" s="26">
        <f>IF(OR(A1668="",B1668="",D1668=""),0,IF(OR(C1668="Received",C1668="Returned",C1668="Adjust"),D1668,IF(C1668="Sold",-D1668,0)))</f>
        <v/>
      </c>
      <c r="H1668" s="16">
        <f>IF(AND(A1668="",B1668="",D1668=""),"",IF(OR(A1668="",B1668="",C1668="",D1668=""),"Fill date, SKU, type and qty",IF(ISNA(MATCH(B1668,ItemSku,0)),"SKU not on Items",IF(AND(D1668&lt;0,C1668&lt;&gt;"Adjust"),"Use a positive qty",""))))</f>
        <v/>
      </c>
    </row>
    <row r="1669">
      <c r="A1669" s="6" t="n"/>
      <c r="B1669" s="22" t="n"/>
      <c r="C1669" s="22" t="n"/>
      <c r="D1669" s="29" t="n"/>
      <c r="E1669" s="22" t="n"/>
      <c r="F1669" s="22" t="n"/>
      <c r="G1669" s="26">
        <f>IF(OR(A1669="",B1669="",D1669=""),0,IF(OR(C1669="Received",C1669="Returned",C1669="Adjust"),D1669,IF(C1669="Sold",-D1669,0)))</f>
        <v/>
      </c>
      <c r="H1669" s="16">
        <f>IF(AND(A1669="",B1669="",D1669=""),"",IF(OR(A1669="",B1669="",C1669="",D1669=""),"Fill date, SKU, type and qty",IF(ISNA(MATCH(B1669,ItemSku,0)),"SKU not on Items",IF(AND(D1669&lt;0,C1669&lt;&gt;"Adjust"),"Use a positive qty",""))))</f>
        <v/>
      </c>
    </row>
    <row r="1670">
      <c r="A1670" s="6" t="n"/>
      <c r="B1670" s="22" t="n"/>
      <c r="C1670" s="22" t="n"/>
      <c r="D1670" s="29" t="n"/>
      <c r="E1670" s="22" t="n"/>
      <c r="F1670" s="22" t="n"/>
      <c r="G1670" s="26">
        <f>IF(OR(A1670="",B1670="",D1670=""),0,IF(OR(C1670="Received",C1670="Returned",C1670="Adjust"),D1670,IF(C1670="Sold",-D1670,0)))</f>
        <v/>
      </c>
      <c r="H1670" s="16">
        <f>IF(AND(A1670="",B1670="",D1670=""),"",IF(OR(A1670="",B1670="",C1670="",D1670=""),"Fill date, SKU, type and qty",IF(ISNA(MATCH(B1670,ItemSku,0)),"SKU not on Items",IF(AND(D1670&lt;0,C1670&lt;&gt;"Adjust"),"Use a positive qty",""))))</f>
        <v/>
      </c>
    </row>
    <row r="1671">
      <c r="A1671" s="6" t="n"/>
      <c r="B1671" s="22" t="n"/>
      <c r="C1671" s="22" t="n"/>
      <c r="D1671" s="29" t="n"/>
      <c r="E1671" s="22" t="n"/>
      <c r="F1671" s="22" t="n"/>
      <c r="G1671" s="26">
        <f>IF(OR(A1671="",B1671="",D1671=""),0,IF(OR(C1671="Received",C1671="Returned",C1671="Adjust"),D1671,IF(C1671="Sold",-D1671,0)))</f>
        <v/>
      </c>
      <c r="H1671" s="16">
        <f>IF(AND(A1671="",B1671="",D1671=""),"",IF(OR(A1671="",B1671="",C1671="",D1671=""),"Fill date, SKU, type and qty",IF(ISNA(MATCH(B1671,ItemSku,0)),"SKU not on Items",IF(AND(D1671&lt;0,C1671&lt;&gt;"Adjust"),"Use a positive qty",""))))</f>
        <v/>
      </c>
    </row>
    <row r="1672">
      <c r="A1672" s="6" t="n"/>
      <c r="B1672" s="22" t="n"/>
      <c r="C1672" s="22" t="n"/>
      <c r="D1672" s="29" t="n"/>
      <c r="E1672" s="22" t="n"/>
      <c r="F1672" s="22" t="n"/>
      <c r="G1672" s="26">
        <f>IF(OR(A1672="",B1672="",D1672=""),0,IF(OR(C1672="Received",C1672="Returned",C1672="Adjust"),D1672,IF(C1672="Sold",-D1672,0)))</f>
        <v/>
      </c>
      <c r="H1672" s="16">
        <f>IF(AND(A1672="",B1672="",D1672=""),"",IF(OR(A1672="",B1672="",C1672="",D1672=""),"Fill date, SKU, type and qty",IF(ISNA(MATCH(B1672,ItemSku,0)),"SKU not on Items",IF(AND(D1672&lt;0,C1672&lt;&gt;"Adjust"),"Use a positive qty",""))))</f>
        <v/>
      </c>
    </row>
    <row r="1673">
      <c r="A1673" s="6" t="n"/>
      <c r="B1673" s="22" t="n"/>
      <c r="C1673" s="22" t="n"/>
      <c r="D1673" s="29" t="n"/>
      <c r="E1673" s="22" t="n"/>
      <c r="F1673" s="22" t="n"/>
      <c r="G1673" s="26">
        <f>IF(OR(A1673="",B1673="",D1673=""),0,IF(OR(C1673="Received",C1673="Returned",C1673="Adjust"),D1673,IF(C1673="Sold",-D1673,0)))</f>
        <v/>
      </c>
      <c r="H1673" s="16">
        <f>IF(AND(A1673="",B1673="",D1673=""),"",IF(OR(A1673="",B1673="",C1673="",D1673=""),"Fill date, SKU, type and qty",IF(ISNA(MATCH(B1673,ItemSku,0)),"SKU not on Items",IF(AND(D1673&lt;0,C1673&lt;&gt;"Adjust"),"Use a positive qty",""))))</f>
        <v/>
      </c>
    </row>
    <row r="1674">
      <c r="A1674" s="6" t="n"/>
      <c r="B1674" s="22" t="n"/>
      <c r="C1674" s="22" t="n"/>
      <c r="D1674" s="29" t="n"/>
      <c r="E1674" s="22" t="n"/>
      <c r="F1674" s="22" t="n"/>
      <c r="G1674" s="26">
        <f>IF(OR(A1674="",B1674="",D1674=""),0,IF(OR(C1674="Received",C1674="Returned",C1674="Adjust"),D1674,IF(C1674="Sold",-D1674,0)))</f>
        <v/>
      </c>
      <c r="H1674" s="16">
        <f>IF(AND(A1674="",B1674="",D1674=""),"",IF(OR(A1674="",B1674="",C1674="",D1674=""),"Fill date, SKU, type and qty",IF(ISNA(MATCH(B1674,ItemSku,0)),"SKU not on Items",IF(AND(D1674&lt;0,C1674&lt;&gt;"Adjust"),"Use a positive qty",""))))</f>
        <v/>
      </c>
    </row>
    <row r="1675">
      <c r="A1675" s="6" t="n"/>
      <c r="B1675" s="22" t="n"/>
      <c r="C1675" s="22" t="n"/>
      <c r="D1675" s="29" t="n"/>
      <c r="E1675" s="22" t="n"/>
      <c r="F1675" s="22" t="n"/>
      <c r="G1675" s="26">
        <f>IF(OR(A1675="",B1675="",D1675=""),0,IF(OR(C1675="Received",C1675="Returned",C1675="Adjust"),D1675,IF(C1675="Sold",-D1675,0)))</f>
        <v/>
      </c>
      <c r="H1675" s="16">
        <f>IF(AND(A1675="",B1675="",D1675=""),"",IF(OR(A1675="",B1675="",C1675="",D1675=""),"Fill date, SKU, type and qty",IF(ISNA(MATCH(B1675,ItemSku,0)),"SKU not on Items",IF(AND(D1675&lt;0,C1675&lt;&gt;"Adjust"),"Use a positive qty",""))))</f>
        <v/>
      </c>
    </row>
    <row r="1676">
      <c r="A1676" s="6" t="n"/>
      <c r="B1676" s="22" t="n"/>
      <c r="C1676" s="22" t="n"/>
      <c r="D1676" s="29" t="n"/>
      <c r="E1676" s="22" t="n"/>
      <c r="F1676" s="22" t="n"/>
      <c r="G1676" s="26">
        <f>IF(OR(A1676="",B1676="",D1676=""),0,IF(OR(C1676="Received",C1676="Returned",C1676="Adjust"),D1676,IF(C1676="Sold",-D1676,0)))</f>
        <v/>
      </c>
      <c r="H1676" s="16">
        <f>IF(AND(A1676="",B1676="",D1676=""),"",IF(OR(A1676="",B1676="",C1676="",D1676=""),"Fill date, SKU, type and qty",IF(ISNA(MATCH(B1676,ItemSku,0)),"SKU not on Items",IF(AND(D1676&lt;0,C1676&lt;&gt;"Adjust"),"Use a positive qty",""))))</f>
        <v/>
      </c>
    </row>
    <row r="1677">
      <c r="A1677" s="6" t="n"/>
      <c r="B1677" s="22" t="n"/>
      <c r="C1677" s="22" t="n"/>
      <c r="D1677" s="29" t="n"/>
      <c r="E1677" s="22" t="n"/>
      <c r="F1677" s="22" t="n"/>
      <c r="G1677" s="26">
        <f>IF(OR(A1677="",B1677="",D1677=""),0,IF(OR(C1677="Received",C1677="Returned",C1677="Adjust"),D1677,IF(C1677="Sold",-D1677,0)))</f>
        <v/>
      </c>
      <c r="H1677" s="16">
        <f>IF(AND(A1677="",B1677="",D1677=""),"",IF(OR(A1677="",B1677="",C1677="",D1677=""),"Fill date, SKU, type and qty",IF(ISNA(MATCH(B1677,ItemSku,0)),"SKU not on Items",IF(AND(D1677&lt;0,C1677&lt;&gt;"Adjust"),"Use a positive qty",""))))</f>
        <v/>
      </c>
    </row>
    <row r="1678">
      <c r="A1678" s="6" t="n"/>
      <c r="B1678" s="22" t="n"/>
      <c r="C1678" s="22" t="n"/>
      <c r="D1678" s="29" t="n"/>
      <c r="E1678" s="22" t="n"/>
      <c r="F1678" s="22" t="n"/>
      <c r="G1678" s="26">
        <f>IF(OR(A1678="",B1678="",D1678=""),0,IF(OR(C1678="Received",C1678="Returned",C1678="Adjust"),D1678,IF(C1678="Sold",-D1678,0)))</f>
        <v/>
      </c>
      <c r="H1678" s="16">
        <f>IF(AND(A1678="",B1678="",D1678=""),"",IF(OR(A1678="",B1678="",C1678="",D1678=""),"Fill date, SKU, type and qty",IF(ISNA(MATCH(B1678,ItemSku,0)),"SKU not on Items",IF(AND(D1678&lt;0,C1678&lt;&gt;"Adjust"),"Use a positive qty",""))))</f>
        <v/>
      </c>
    </row>
    <row r="1679">
      <c r="A1679" s="6" t="n"/>
      <c r="B1679" s="22" t="n"/>
      <c r="C1679" s="22" t="n"/>
      <c r="D1679" s="29" t="n"/>
      <c r="E1679" s="22" t="n"/>
      <c r="F1679" s="22" t="n"/>
      <c r="G1679" s="26">
        <f>IF(OR(A1679="",B1679="",D1679=""),0,IF(OR(C1679="Received",C1679="Returned",C1679="Adjust"),D1679,IF(C1679="Sold",-D1679,0)))</f>
        <v/>
      </c>
      <c r="H1679" s="16">
        <f>IF(AND(A1679="",B1679="",D1679=""),"",IF(OR(A1679="",B1679="",C1679="",D1679=""),"Fill date, SKU, type and qty",IF(ISNA(MATCH(B1679,ItemSku,0)),"SKU not on Items",IF(AND(D1679&lt;0,C1679&lt;&gt;"Adjust"),"Use a positive qty",""))))</f>
        <v/>
      </c>
    </row>
    <row r="1680">
      <c r="A1680" s="6" t="n"/>
      <c r="B1680" s="22" t="n"/>
      <c r="C1680" s="22" t="n"/>
      <c r="D1680" s="29" t="n"/>
      <c r="E1680" s="22" t="n"/>
      <c r="F1680" s="22" t="n"/>
      <c r="G1680" s="26">
        <f>IF(OR(A1680="",B1680="",D1680=""),0,IF(OR(C1680="Received",C1680="Returned",C1680="Adjust"),D1680,IF(C1680="Sold",-D1680,0)))</f>
        <v/>
      </c>
      <c r="H1680" s="16">
        <f>IF(AND(A1680="",B1680="",D1680=""),"",IF(OR(A1680="",B1680="",C1680="",D1680=""),"Fill date, SKU, type and qty",IF(ISNA(MATCH(B1680,ItemSku,0)),"SKU not on Items",IF(AND(D1680&lt;0,C1680&lt;&gt;"Adjust"),"Use a positive qty",""))))</f>
        <v/>
      </c>
    </row>
    <row r="1681">
      <c r="A1681" s="6" t="n"/>
      <c r="B1681" s="22" t="n"/>
      <c r="C1681" s="22" t="n"/>
      <c r="D1681" s="29" t="n"/>
      <c r="E1681" s="22" t="n"/>
      <c r="F1681" s="22" t="n"/>
      <c r="G1681" s="26">
        <f>IF(OR(A1681="",B1681="",D1681=""),0,IF(OR(C1681="Received",C1681="Returned",C1681="Adjust"),D1681,IF(C1681="Sold",-D1681,0)))</f>
        <v/>
      </c>
      <c r="H1681" s="16">
        <f>IF(AND(A1681="",B1681="",D1681=""),"",IF(OR(A1681="",B1681="",C1681="",D1681=""),"Fill date, SKU, type and qty",IF(ISNA(MATCH(B1681,ItemSku,0)),"SKU not on Items",IF(AND(D1681&lt;0,C1681&lt;&gt;"Adjust"),"Use a positive qty",""))))</f>
        <v/>
      </c>
    </row>
    <row r="1682">
      <c r="A1682" s="6" t="n"/>
      <c r="B1682" s="22" t="n"/>
      <c r="C1682" s="22" t="n"/>
      <c r="D1682" s="29" t="n"/>
      <c r="E1682" s="22" t="n"/>
      <c r="F1682" s="22" t="n"/>
      <c r="G1682" s="26">
        <f>IF(OR(A1682="",B1682="",D1682=""),0,IF(OR(C1682="Received",C1682="Returned",C1682="Adjust"),D1682,IF(C1682="Sold",-D1682,0)))</f>
        <v/>
      </c>
      <c r="H1682" s="16">
        <f>IF(AND(A1682="",B1682="",D1682=""),"",IF(OR(A1682="",B1682="",C1682="",D1682=""),"Fill date, SKU, type and qty",IF(ISNA(MATCH(B1682,ItemSku,0)),"SKU not on Items",IF(AND(D1682&lt;0,C1682&lt;&gt;"Adjust"),"Use a positive qty",""))))</f>
        <v/>
      </c>
    </row>
    <row r="1683">
      <c r="A1683" s="6" t="n"/>
      <c r="B1683" s="22" t="n"/>
      <c r="C1683" s="22" t="n"/>
      <c r="D1683" s="29" t="n"/>
      <c r="E1683" s="22" t="n"/>
      <c r="F1683" s="22" t="n"/>
      <c r="G1683" s="26">
        <f>IF(OR(A1683="",B1683="",D1683=""),0,IF(OR(C1683="Received",C1683="Returned",C1683="Adjust"),D1683,IF(C1683="Sold",-D1683,0)))</f>
        <v/>
      </c>
      <c r="H1683" s="16">
        <f>IF(AND(A1683="",B1683="",D1683=""),"",IF(OR(A1683="",B1683="",C1683="",D1683=""),"Fill date, SKU, type and qty",IF(ISNA(MATCH(B1683,ItemSku,0)),"SKU not on Items",IF(AND(D1683&lt;0,C1683&lt;&gt;"Adjust"),"Use a positive qty",""))))</f>
        <v/>
      </c>
    </row>
    <row r="1684">
      <c r="A1684" s="6" t="n"/>
      <c r="B1684" s="22" t="n"/>
      <c r="C1684" s="22" t="n"/>
      <c r="D1684" s="29" t="n"/>
      <c r="E1684" s="22" t="n"/>
      <c r="F1684" s="22" t="n"/>
      <c r="G1684" s="26">
        <f>IF(OR(A1684="",B1684="",D1684=""),0,IF(OR(C1684="Received",C1684="Returned",C1684="Adjust"),D1684,IF(C1684="Sold",-D1684,0)))</f>
        <v/>
      </c>
      <c r="H1684" s="16">
        <f>IF(AND(A1684="",B1684="",D1684=""),"",IF(OR(A1684="",B1684="",C1684="",D1684=""),"Fill date, SKU, type and qty",IF(ISNA(MATCH(B1684,ItemSku,0)),"SKU not on Items",IF(AND(D1684&lt;0,C1684&lt;&gt;"Adjust"),"Use a positive qty",""))))</f>
        <v/>
      </c>
    </row>
    <row r="1685">
      <c r="A1685" s="6" t="n"/>
      <c r="B1685" s="22" t="n"/>
      <c r="C1685" s="22" t="n"/>
      <c r="D1685" s="29" t="n"/>
      <c r="E1685" s="22" t="n"/>
      <c r="F1685" s="22" t="n"/>
      <c r="G1685" s="26">
        <f>IF(OR(A1685="",B1685="",D1685=""),0,IF(OR(C1685="Received",C1685="Returned",C1685="Adjust"),D1685,IF(C1685="Sold",-D1685,0)))</f>
        <v/>
      </c>
      <c r="H1685" s="16">
        <f>IF(AND(A1685="",B1685="",D1685=""),"",IF(OR(A1685="",B1685="",C1685="",D1685=""),"Fill date, SKU, type and qty",IF(ISNA(MATCH(B1685,ItemSku,0)),"SKU not on Items",IF(AND(D1685&lt;0,C1685&lt;&gt;"Adjust"),"Use a positive qty",""))))</f>
        <v/>
      </c>
    </row>
    <row r="1686">
      <c r="A1686" s="6" t="n"/>
      <c r="B1686" s="22" t="n"/>
      <c r="C1686" s="22" t="n"/>
      <c r="D1686" s="29" t="n"/>
      <c r="E1686" s="22" t="n"/>
      <c r="F1686" s="22" t="n"/>
      <c r="G1686" s="26">
        <f>IF(OR(A1686="",B1686="",D1686=""),0,IF(OR(C1686="Received",C1686="Returned",C1686="Adjust"),D1686,IF(C1686="Sold",-D1686,0)))</f>
        <v/>
      </c>
      <c r="H1686" s="16">
        <f>IF(AND(A1686="",B1686="",D1686=""),"",IF(OR(A1686="",B1686="",C1686="",D1686=""),"Fill date, SKU, type and qty",IF(ISNA(MATCH(B1686,ItemSku,0)),"SKU not on Items",IF(AND(D1686&lt;0,C1686&lt;&gt;"Adjust"),"Use a positive qty",""))))</f>
        <v/>
      </c>
    </row>
    <row r="1687">
      <c r="A1687" s="6" t="n"/>
      <c r="B1687" s="22" t="n"/>
      <c r="C1687" s="22" t="n"/>
      <c r="D1687" s="29" t="n"/>
      <c r="E1687" s="22" t="n"/>
      <c r="F1687" s="22" t="n"/>
      <c r="G1687" s="26">
        <f>IF(OR(A1687="",B1687="",D1687=""),0,IF(OR(C1687="Received",C1687="Returned",C1687="Adjust"),D1687,IF(C1687="Sold",-D1687,0)))</f>
        <v/>
      </c>
      <c r="H1687" s="16">
        <f>IF(AND(A1687="",B1687="",D1687=""),"",IF(OR(A1687="",B1687="",C1687="",D1687=""),"Fill date, SKU, type and qty",IF(ISNA(MATCH(B1687,ItemSku,0)),"SKU not on Items",IF(AND(D1687&lt;0,C1687&lt;&gt;"Adjust"),"Use a positive qty",""))))</f>
        <v/>
      </c>
    </row>
    <row r="1688">
      <c r="A1688" s="6" t="n"/>
      <c r="B1688" s="22" t="n"/>
      <c r="C1688" s="22" t="n"/>
      <c r="D1688" s="29" t="n"/>
      <c r="E1688" s="22" t="n"/>
      <c r="F1688" s="22" t="n"/>
      <c r="G1688" s="26">
        <f>IF(OR(A1688="",B1688="",D1688=""),0,IF(OR(C1688="Received",C1688="Returned",C1688="Adjust"),D1688,IF(C1688="Sold",-D1688,0)))</f>
        <v/>
      </c>
      <c r="H1688" s="16">
        <f>IF(AND(A1688="",B1688="",D1688=""),"",IF(OR(A1688="",B1688="",C1688="",D1688=""),"Fill date, SKU, type and qty",IF(ISNA(MATCH(B1688,ItemSku,0)),"SKU not on Items",IF(AND(D1688&lt;0,C1688&lt;&gt;"Adjust"),"Use a positive qty",""))))</f>
        <v/>
      </c>
    </row>
    <row r="1689">
      <c r="A1689" s="6" t="n"/>
      <c r="B1689" s="22" t="n"/>
      <c r="C1689" s="22" t="n"/>
      <c r="D1689" s="29" t="n"/>
      <c r="E1689" s="22" t="n"/>
      <c r="F1689" s="22" t="n"/>
      <c r="G1689" s="26">
        <f>IF(OR(A1689="",B1689="",D1689=""),0,IF(OR(C1689="Received",C1689="Returned",C1689="Adjust"),D1689,IF(C1689="Sold",-D1689,0)))</f>
        <v/>
      </c>
      <c r="H1689" s="16">
        <f>IF(AND(A1689="",B1689="",D1689=""),"",IF(OR(A1689="",B1689="",C1689="",D1689=""),"Fill date, SKU, type and qty",IF(ISNA(MATCH(B1689,ItemSku,0)),"SKU not on Items",IF(AND(D1689&lt;0,C1689&lt;&gt;"Adjust"),"Use a positive qty",""))))</f>
        <v/>
      </c>
    </row>
    <row r="1690">
      <c r="A1690" s="6" t="n"/>
      <c r="B1690" s="22" t="n"/>
      <c r="C1690" s="22" t="n"/>
      <c r="D1690" s="29" t="n"/>
      <c r="E1690" s="22" t="n"/>
      <c r="F1690" s="22" t="n"/>
      <c r="G1690" s="26">
        <f>IF(OR(A1690="",B1690="",D1690=""),0,IF(OR(C1690="Received",C1690="Returned",C1690="Adjust"),D1690,IF(C1690="Sold",-D1690,0)))</f>
        <v/>
      </c>
      <c r="H1690" s="16">
        <f>IF(AND(A1690="",B1690="",D1690=""),"",IF(OR(A1690="",B1690="",C1690="",D1690=""),"Fill date, SKU, type and qty",IF(ISNA(MATCH(B1690,ItemSku,0)),"SKU not on Items",IF(AND(D1690&lt;0,C1690&lt;&gt;"Adjust"),"Use a positive qty",""))))</f>
        <v/>
      </c>
    </row>
    <row r="1691">
      <c r="A1691" s="6" t="n"/>
      <c r="B1691" s="22" t="n"/>
      <c r="C1691" s="22" t="n"/>
      <c r="D1691" s="29" t="n"/>
      <c r="E1691" s="22" t="n"/>
      <c r="F1691" s="22" t="n"/>
      <c r="G1691" s="26">
        <f>IF(OR(A1691="",B1691="",D1691=""),0,IF(OR(C1691="Received",C1691="Returned",C1691="Adjust"),D1691,IF(C1691="Sold",-D1691,0)))</f>
        <v/>
      </c>
      <c r="H1691" s="16">
        <f>IF(AND(A1691="",B1691="",D1691=""),"",IF(OR(A1691="",B1691="",C1691="",D1691=""),"Fill date, SKU, type and qty",IF(ISNA(MATCH(B1691,ItemSku,0)),"SKU not on Items",IF(AND(D1691&lt;0,C1691&lt;&gt;"Adjust"),"Use a positive qty",""))))</f>
        <v/>
      </c>
    </row>
    <row r="1692">
      <c r="A1692" s="6" t="n"/>
      <c r="B1692" s="22" t="n"/>
      <c r="C1692" s="22" t="n"/>
      <c r="D1692" s="29" t="n"/>
      <c r="E1692" s="22" t="n"/>
      <c r="F1692" s="22" t="n"/>
      <c r="G1692" s="26">
        <f>IF(OR(A1692="",B1692="",D1692=""),0,IF(OR(C1692="Received",C1692="Returned",C1692="Adjust"),D1692,IF(C1692="Sold",-D1692,0)))</f>
        <v/>
      </c>
      <c r="H1692" s="16">
        <f>IF(AND(A1692="",B1692="",D1692=""),"",IF(OR(A1692="",B1692="",C1692="",D1692=""),"Fill date, SKU, type and qty",IF(ISNA(MATCH(B1692,ItemSku,0)),"SKU not on Items",IF(AND(D1692&lt;0,C1692&lt;&gt;"Adjust"),"Use a positive qty",""))))</f>
        <v/>
      </c>
    </row>
    <row r="1693">
      <c r="A1693" s="6" t="n"/>
      <c r="B1693" s="22" t="n"/>
      <c r="C1693" s="22" t="n"/>
      <c r="D1693" s="29" t="n"/>
      <c r="E1693" s="22" t="n"/>
      <c r="F1693" s="22" t="n"/>
      <c r="G1693" s="26">
        <f>IF(OR(A1693="",B1693="",D1693=""),0,IF(OR(C1693="Received",C1693="Returned",C1693="Adjust"),D1693,IF(C1693="Sold",-D1693,0)))</f>
        <v/>
      </c>
      <c r="H1693" s="16">
        <f>IF(AND(A1693="",B1693="",D1693=""),"",IF(OR(A1693="",B1693="",C1693="",D1693=""),"Fill date, SKU, type and qty",IF(ISNA(MATCH(B1693,ItemSku,0)),"SKU not on Items",IF(AND(D1693&lt;0,C1693&lt;&gt;"Adjust"),"Use a positive qty",""))))</f>
        <v/>
      </c>
    </row>
    <row r="1694">
      <c r="A1694" s="6" t="n"/>
      <c r="B1694" s="22" t="n"/>
      <c r="C1694" s="22" t="n"/>
      <c r="D1694" s="29" t="n"/>
      <c r="E1694" s="22" t="n"/>
      <c r="F1694" s="22" t="n"/>
      <c r="G1694" s="26">
        <f>IF(OR(A1694="",B1694="",D1694=""),0,IF(OR(C1694="Received",C1694="Returned",C1694="Adjust"),D1694,IF(C1694="Sold",-D1694,0)))</f>
        <v/>
      </c>
      <c r="H1694" s="16">
        <f>IF(AND(A1694="",B1694="",D1694=""),"",IF(OR(A1694="",B1694="",C1694="",D1694=""),"Fill date, SKU, type and qty",IF(ISNA(MATCH(B1694,ItemSku,0)),"SKU not on Items",IF(AND(D1694&lt;0,C1694&lt;&gt;"Adjust"),"Use a positive qty",""))))</f>
        <v/>
      </c>
    </row>
    <row r="1695">
      <c r="A1695" s="6" t="n"/>
      <c r="B1695" s="22" t="n"/>
      <c r="C1695" s="22" t="n"/>
      <c r="D1695" s="29" t="n"/>
      <c r="E1695" s="22" t="n"/>
      <c r="F1695" s="22" t="n"/>
      <c r="G1695" s="26">
        <f>IF(OR(A1695="",B1695="",D1695=""),0,IF(OR(C1695="Received",C1695="Returned",C1695="Adjust"),D1695,IF(C1695="Sold",-D1695,0)))</f>
        <v/>
      </c>
      <c r="H1695" s="16">
        <f>IF(AND(A1695="",B1695="",D1695=""),"",IF(OR(A1695="",B1695="",C1695="",D1695=""),"Fill date, SKU, type and qty",IF(ISNA(MATCH(B1695,ItemSku,0)),"SKU not on Items",IF(AND(D1695&lt;0,C1695&lt;&gt;"Adjust"),"Use a positive qty",""))))</f>
        <v/>
      </c>
    </row>
    <row r="1696">
      <c r="A1696" s="6" t="n"/>
      <c r="B1696" s="22" t="n"/>
      <c r="C1696" s="22" t="n"/>
      <c r="D1696" s="29" t="n"/>
      <c r="E1696" s="22" t="n"/>
      <c r="F1696" s="22" t="n"/>
      <c r="G1696" s="26">
        <f>IF(OR(A1696="",B1696="",D1696=""),0,IF(OR(C1696="Received",C1696="Returned",C1696="Adjust"),D1696,IF(C1696="Sold",-D1696,0)))</f>
        <v/>
      </c>
      <c r="H1696" s="16">
        <f>IF(AND(A1696="",B1696="",D1696=""),"",IF(OR(A1696="",B1696="",C1696="",D1696=""),"Fill date, SKU, type and qty",IF(ISNA(MATCH(B1696,ItemSku,0)),"SKU not on Items",IF(AND(D1696&lt;0,C1696&lt;&gt;"Adjust"),"Use a positive qty",""))))</f>
        <v/>
      </c>
    </row>
    <row r="1697">
      <c r="A1697" s="6" t="n"/>
      <c r="B1697" s="22" t="n"/>
      <c r="C1697" s="22" t="n"/>
      <c r="D1697" s="29" t="n"/>
      <c r="E1697" s="22" t="n"/>
      <c r="F1697" s="22" t="n"/>
      <c r="G1697" s="26">
        <f>IF(OR(A1697="",B1697="",D1697=""),0,IF(OR(C1697="Received",C1697="Returned",C1697="Adjust"),D1697,IF(C1697="Sold",-D1697,0)))</f>
        <v/>
      </c>
      <c r="H1697" s="16">
        <f>IF(AND(A1697="",B1697="",D1697=""),"",IF(OR(A1697="",B1697="",C1697="",D1697=""),"Fill date, SKU, type and qty",IF(ISNA(MATCH(B1697,ItemSku,0)),"SKU not on Items",IF(AND(D1697&lt;0,C1697&lt;&gt;"Adjust"),"Use a positive qty",""))))</f>
        <v/>
      </c>
    </row>
    <row r="1698">
      <c r="A1698" s="6" t="n"/>
      <c r="B1698" s="22" t="n"/>
      <c r="C1698" s="22" t="n"/>
      <c r="D1698" s="29" t="n"/>
      <c r="E1698" s="22" t="n"/>
      <c r="F1698" s="22" t="n"/>
      <c r="G1698" s="26">
        <f>IF(OR(A1698="",B1698="",D1698=""),0,IF(OR(C1698="Received",C1698="Returned",C1698="Adjust"),D1698,IF(C1698="Sold",-D1698,0)))</f>
        <v/>
      </c>
      <c r="H1698" s="16">
        <f>IF(AND(A1698="",B1698="",D1698=""),"",IF(OR(A1698="",B1698="",C1698="",D1698=""),"Fill date, SKU, type and qty",IF(ISNA(MATCH(B1698,ItemSku,0)),"SKU not on Items",IF(AND(D1698&lt;0,C1698&lt;&gt;"Adjust"),"Use a positive qty",""))))</f>
        <v/>
      </c>
    </row>
    <row r="1699">
      <c r="A1699" s="6" t="n"/>
      <c r="B1699" s="22" t="n"/>
      <c r="C1699" s="22" t="n"/>
      <c r="D1699" s="29" t="n"/>
      <c r="E1699" s="22" t="n"/>
      <c r="F1699" s="22" t="n"/>
      <c r="G1699" s="26">
        <f>IF(OR(A1699="",B1699="",D1699=""),0,IF(OR(C1699="Received",C1699="Returned",C1699="Adjust"),D1699,IF(C1699="Sold",-D1699,0)))</f>
        <v/>
      </c>
      <c r="H1699" s="16">
        <f>IF(AND(A1699="",B1699="",D1699=""),"",IF(OR(A1699="",B1699="",C1699="",D1699=""),"Fill date, SKU, type and qty",IF(ISNA(MATCH(B1699,ItemSku,0)),"SKU not on Items",IF(AND(D1699&lt;0,C1699&lt;&gt;"Adjust"),"Use a positive qty",""))))</f>
        <v/>
      </c>
    </row>
    <row r="1700">
      <c r="A1700" s="6" t="n"/>
      <c r="B1700" s="22" t="n"/>
      <c r="C1700" s="22" t="n"/>
      <c r="D1700" s="29" t="n"/>
      <c r="E1700" s="22" t="n"/>
      <c r="F1700" s="22" t="n"/>
      <c r="G1700" s="26">
        <f>IF(OR(A1700="",B1700="",D1700=""),0,IF(OR(C1700="Received",C1700="Returned",C1700="Adjust"),D1700,IF(C1700="Sold",-D1700,0)))</f>
        <v/>
      </c>
      <c r="H1700" s="16">
        <f>IF(AND(A1700="",B1700="",D1700=""),"",IF(OR(A1700="",B1700="",C1700="",D1700=""),"Fill date, SKU, type and qty",IF(ISNA(MATCH(B1700,ItemSku,0)),"SKU not on Items",IF(AND(D1700&lt;0,C1700&lt;&gt;"Adjust"),"Use a positive qty",""))))</f>
        <v/>
      </c>
    </row>
    <row r="1701">
      <c r="A1701" s="6" t="n"/>
      <c r="B1701" s="22" t="n"/>
      <c r="C1701" s="22" t="n"/>
      <c r="D1701" s="29" t="n"/>
      <c r="E1701" s="22" t="n"/>
      <c r="F1701" s="22" t="n"/>
      <c r="G1701" s="26">
        <f>IF(OR(A1701="",B1701="",D1701=""),0,IF(OR(C1701="Received",C1701="Returned",C1701="Adjust"),D1701,IF(C1701="Sold",-D1701,0)))</f>
        <v/>
      </c>
      <c r="H1701" s="16">
        <f>IF(AND(A1701="",B1701="",D1701=""),"",IF(OR(A1701="",B1701="",C1701="",D1701=""),"Fill date, SKU, type and qty",IF(ISNA(MATCH(B1701,ItemSku,0)),"SKU not on Items",IF(AND(D1701&lt;0,C1701&lt;&gt;"Adjust"),"Use a positive qty",""))))</f>
        <v/>
      </c>
    </row>
    <row r="1702">
      <c r="A1702" s="6" t="n"/>
      <c r="B1702" s="22" t="n"/>
      <c r="C1702" s="22" t="n"/>
      <c r="D1702" s="29" t="n"/>
      <c r="E1702" s="22" t="n"/>
      <c r="F1702" s="22" t="n"/>
      <c r="G1702" s="26">
        <f>IF(OR(A1702="",B1702="",D1702=""),0,IF(OR(C1702="Received",C1702="Returned",C1702="Adjust"),D1702,IF(C1702="Sold",-D1702,0)))</f>
        <v/>
      </c>
      <c r="H1702" s="16">
        <f>IF(AND(A1702="",B1702="",D1702=""),"",IF(OR(A1702="",B1702="",C1702="",D1702=""),"Fill date, SKU, type and qty",IF(ISNA(MATCH(B1702,ItemSku,0)),"SKU not on Items",IF(AND(D1702&lt;0,C1702&lt;&gt;"Adjust"),"Use a positive qty",""))))</f>
        <v/>
      </c>
    </row>
    <row r="1703">
      <c r="A1703" s="6" t="n"/>
      <c r="B1703" s="22" t="n"/>
      <c r="C1703" s="22" t="n"/>
      <c r="D1703" s="29" t="n"/>
      <c r="E1703" s="22" t="n"/>
      <c r="F1703" s="22" t="n"/>
      <c r="G1703" s="26">
        <f>IF(OR(A1703="",B1703="",D1703=""),0,IF(OR(C1703="Received",C1703="Returned",C1703="Adjust"),D1703,IF(C1703="Sold",-D1703,0)))</f>
        <v/>
      </c>
      <c r="H1703" s="16">
        <f>IF(AND(A1703="",B1703="",D1703=""),"",IF(OR(A1703="",B1703="",C1703="",D1703=""),"Fill date, SKU, type and qty",IF(ISNA(MATCH(B1703,ItemSku,0)),"SKU not on Items",IF(AND(D1703&lt;0,C1703&lt;&gt;"Adjust"),"Use a positive qty",""))))</f>
        <v/>
      </c>
    </row>
    <row r="1704">
      <c r="A1704" s="6" t="n"/>
      <c r="B1704" s="22" t="n"/>
      <c r="C1704" s="22" t="n"/>
      <c r="D1704" s="29" t="n"/>
      <c r="E1704" s="22" t="n"/>
      <c r="F1704" s="22" t="n"/>
      <c r="G1704" s="26">
        <f>IF(OR(A1704="",B1704="",D1704=""),0,IF(OR(C1704="Received",C1704="Returned",C1704="Adjust"),D1704,IF(C1704="Sold",-D1704,0)))</f>
        <v/>
      </c>
      <c r="H1704" s="16">
        <f>IF(AND(A1704="",B1704="",D1704=""),"",IF(OR(A1704="",B1704="",C1704="",D1704=""),"Fill date, SKU, type and qty",IF(ISNA(MATCH(B1704,ItemSku,0)),"SKU not on Items",IF(AND(D1704&lt;0,C1704&lt;&gt;"Adjust"),"Use a positive qty",""))))</f>
        <v/>
      </c>
    </row>
    <row r="1705">
      <c r="A1705" s="6" t="n"/>
      <c r="B1705" s="22" t="n"/>
      <c r="C1705" s="22" t="n"/>
      <c r="D1705" s="29" t="n"/>
      <c r="E1705" s="22" t="n"/>
      <c r="F1705" s="22" t="n"/>
      <c r="G1705" s="26">
        <f>IF(OR(A1705="",B1705="",D1705=""),0,IF(OR(C1705="Received",C1705="Returned",C1705="Adjust"),D1705,IF(C1705="Sold",-D1705,0)))</f>
        <v/>
      </c>
      <c r="H1705" s="16">
        <f>IF(AND(A1705="",B1705="",D1705=""),"",IF(OR(A1705="",B1705="",C1705="",D1705=""),"Fill date, SKU, type and qty",IF(ISNA(MATCH(B1705,ItemSku,0)),"SKU not on Items",IF(AND(D1705&lt;0,C1705&lt;&gt;"Adjust"),"Use a positive qty",""))))</f>
        <v/>
      </c>
    </row>
    <row r="1706">
      <c r="A1706" s="6" t="n"/>
      <c r="B1706" s="22" t="n"/>
      <c r="C1706" s="22" t="n"/>
      <c r="D1706" s="29" t="n"/>
      <c r="E1706" s="22" t="n"/>
      <c r="F1706" s="22" t="n"/>
      <c r="G1706" s="26">
        <f>IF(OR(A1706="",B1706="",D1706=""),0,IF(OR(C1706="Received",C1706="Returned",C1706="Adjust"),D1706,IF(C1706="Sold",-D1706,0)))</f>
        <v/>
      </c>
      <c r="H1706" s="16">
        <f>IF(AND(A1706="",B1706="",D1706=""),"",IF(OR(A1706="",B1706="",C1706="",D1706=""),"Fill date, SKU, type and qty",IF(ISNA(MATCH(B1706,ItemSku,0)),"SKU not on Items",IF(AND(D1706&lt;0,C1706&lt;&gt;"Adjust"),"Use a positive qty",""))))</f>
        <v/>
      </c>
    </row>
    <row r="1707">
      <c r="A1707" s="6" t="n"/>
      <c r="B1707" s="22" t="n"/>
      <c r="C1707" s="22" t="n"/>
      <c r="D1707" s="29" t="n"/>
      <c r="E1707" s="22" t="n"/>
      <c r="F1707" s="22" t="n"/>
      <c r="G1707" s="26">
        <f>IF(OR(A1707="",B1707="",D1707=""),0,IF(OR(C1707="Received",C1707="Returned",C1707="Adjust"),D1707,IF(C1707="Sold",-D1707,0)))</f>
        <v/>
      </c>
      <c r="H1707" s="16">
        <f>IF(AND(A1707="",B1707="",D1707=""),"",IF(OR(A1707="",B1707="",C1707="",D1707=""),"Fill date, SKU, type and qty",IF(ISNA(MATCH(B1707,ItemSku,0)),"SKU not on Items",IF(AND(D1707&lt;0,C1707&lt;&gt;"Adjust"),"Use a positive qty",""))))</f>
        <v/>
      </c>
    </row>
    <row r="1708">
      <c r="A1708" s="6" t="n"/>
      <c r="B1708" s="22" t="n"/>
      <c r="C1708" s="22" t="n"/>
      <c r="D1708" s="29" t="n"/>
      <c r="E1708" s="22" t="n"/>
      <c r="F1708" s="22" t="n"/>
      <c r="G1708" s="26">
        <f>IF(OR(A1708="",B1708="",D1708=""),0,IF(OR(C1708="Received",C1708="Returned",C1708="Adjust"),D1708,IF(C1708="Sold",-D1708,0)))</f>
        <v/>
      </c>
      <c r="H1708" s="16">
        <f>IF(AND(A1708="",B1708="",D1708=""),"",IF(OR(A1708="",B1708="",C1708="",D1708=""),"Fill date, SKU, type and qty",IF(ISNA(MATCH(B1708,ItemSku,0)),"SKU not on Items",IF(AND(D1708&lt;0,C1708&lt;&gt;"Adjust"),"Use a positive qty",""))))</f>
        <v/>
      </c>
    </row>
    <row r="1709">
      <c r="A1709" s="6" t="n"/>
      <c r="B1709" s="22" t="n"/>
      <c r="C1709" s="22" t="n"/>
      <c r="D1709" s="29" t="n"/>
      <c r="E1709" s="22" t="n"/>
      <c r="F1709" s="22" t="n"/>
      <c r="G1709" s="26">
        <f>IF(OR(A1709="",B1709="",D1709=""),0,IF(OR(C1709="Received",C1709="Returned",C1709="Adjust"),D1709,IF(C1709="Sold",-D1709,0)))</f>
        <v/>
      </c>
      <c r="H1709" s="16">
        <f>IF(AND(A1709="",B1709="",D1709=""),"",IF(OR(A1709="",B1709="",C1709="",D1709=""),"Fill date, SKU, type and qty",IF(ISNA(MATCH(B1709,ItemSku,0)),"SKU not on Items",IF(AND(D1709&lt;0,C1709&lt;&gt;"Adjust"),"Use a positive qty",""))))</f>
        <v/>
      </c>
    </row>
    <row r="1710">
      <c r="A1710" s="6" t="n"/>
      <c r="B1710" s="22" t="n"/>
      <c r="C1710" s="22" t="n"/>
      <c r="D1710" s="29" t="n"/>
      <c r="E1710" s="22" t="n"/>
      <c r="F1710" s="22" t="n"/>
      <c r="G1710" s="26">
        <f>IF(OR(A1710="",B1710="",D1710=""),0,IF(OR(C1710="Received",C1710="Returned",C1710="Adjust"),D1710,IF(C1710="Sold",-D1710,0)))</f>
        <v/>
      </c>
      <c r="H1710" s="16">
        <f>IF(AND(A1710="",B1710="",D1710=""),"",IF(OR(A1710="",B1710="",C1710="",D1710=""),"Fill date, SKU, type and qty",IF(ISNA(MATCH(B1710,ItemSku,0)),"SKU not on Items",IF(AND(D1710&lt;0,C1710&lt;&gt;"Adjust"),"Use a positive qty",""))))</f>
        <v/>
      </c>
    </row>
    <row r="1711">
      <c r="A1711" s="6" t="n"/>
      <c r="B1711" s="22" t="n"/>
      <c r="C1711" s="22" t="n"/>
      <c r="D1711" s="29" t="n"/>
      <c r="E1711" s="22" t="n"/>
      <c r="F1711" s="22" t="n"/>
      <c r="G1711" s="26">
        <f>IF(OR(A1711="",B1711="",D1711=""),0,IF(OR(C1711="Received",C1711="Returned",C1711="Adjust"),D1711,IF(C1711="Sold",-D1711,0)))</f>
        <v/>
      </c>
      <c r="H1711" s="16">
        <f>IF(AND(A1711="",B1711="",D1711=""),"",IF(OR(A1711="",B1711="",C1711="",D1711=""),"Fill date, SKU, type and qty",IF(ISNA(MATCH(B1711,ItemSku,0)),"SKU not on Items",IF(AND(D1711&lt;0,C1711&lt;&gt;"Adjust"),"Use a positive qty",""))))</f>
        <v/>
      </c>
    </row>
    <row r="1712">
      <c r="A1712" s="6" t="n"/>
      <c r="B1712" s="22" t="n"/>
      <c r="C1712" s="22" t="n"/>
      <c r="D1712" s="29" t="n"/>
      <c r="E1712" s="22" t="n"/>
      <c r="F1712" s="22" t="n"/>
      <c r="G1712" s="26">
        <f>IF(OR(A1712="",B1712="",D1712=""),0,IF(OR(C1712="Received",C1712="Returned",C1712="Adjust"),D1712,IF(C1712="Sold",-D1712,0)))</f>
        <v/>
      </c>
      <c r="H1712" s="16">
        <f>IF(AND(A1712="",B1712="",D1712=""),"",IF(OR(A1712="",B1712="",C1712="",D1712=""),"Fill date, SKU, type and qty",IF(ISNA(MATCH(B1712,ItemSku,0)),"SKU not on Items",IF(AND(D1712&lt;0,C1712&lt;&gt;"Adjust"),"Use a positive qty",""))))</f>
        <v/>
      </c>
    </row>
    <row r="1713">
      <c r="A1713" s="6" t="n"/>
      <c r="B1713" s="22" t="n"/>
      <c r="C1713" s="22" t="n"/>
      <c r="D1713" s="29" t="n"/>
      <c r="E1713" s="22" t="n"/>
      <c r="F1713" s="22" t="n"/>
      <c r="G1713" s="26">
        <f>IF(OR(A1713="",B1713="",D1713=""),0,IF(OR(C1713="Received",C1713="Returned",C1713="Adjust"),D1713,IF(C1713="Sold",-D1713,0)))</f>
        <v/>
      </c>
      <c r="H1713" s="16">
        <f>IF(AND(A1713="",B1713="",D1713=""),"",IF(OR(A1713="",B1713="",C1713="",D1713=""),"Fill date, SKU, type and qty",IF(ISNA(MATCH(B1713,ItemSku,0)),"SKU not on Items",IF(AND(D1713&lt;0,C1713&lt;&gt;"Adjust"),"Use a positive qty",""))))</f>
        <v/>
      </c>
    </row>
    <row r="1714">
      <c r="A1714" s="6" t="n"/>
      <c r="B1714" s="22" t="n"/>
      <c r="C1714" s="22" t="n"/>
      <c r="D1714" s="29" t="n"/>
      <c r="E1714" s="22" t="n"/>
      <c r="F1714" s="22" t="n"/>
      <c r="G1714" s="26">
        <f>IF(OR(A1714="",B1714="",D1714=""),0,IF(OR(C1714="Received",C1714="Returned",C1714="Adjust"),D1714,IF(C1714="Sold",-D1714,0)))</f>
        <v/>
      </c>
      <c r="H1714" s="16">
        <f>IF(AND(A1714="",B1714="",D1714=""),"",IF(OR(A1714="",B1714="",C1714="",D1714=""),"Fill date, SKU, type and qty",IF(ISNA(MATCH(B1714,ItemSku,0)),"SKU not on Items",IF(AND(D1714&lt;0,C1714&lt;&gt;"Adjust"),"Use a positive qty",""))))</f>
        <v/>
      </c>
    </row>
    <row r="1715">
      <c r="A1715" s="6" t="n"/>
      <c r="B1715" s="22" t="n"/>
      <c r="C1715" s="22" t="n"/>
      <c r="D1715" s="29" t="n"/>
      <c r="E1715" s="22" t="n"/>
      <c r="F1715" s="22" t="n"/>
      <c r="G1715" s="26">
        <f>IF(OR(A1715="",B1715="",D1715=""),0,IF(OR(C1715="Received",C1715="Returned",C1715="Adjust"),D1715,IF(C1715="Sold",-D1715,0)))</f>
        <v/>
      </c>
      <c r="H1715" s="16">
        <f>IF(AND(A1715="",B1715="",D1715=""),"",IF(OR(A1715="",B1715="",C1715="",D1715=""),"Fill date, SKU, type and qty",IF(ISNA(MATCH(B1715,ItemSku,0)),"SKU not on Items",IF(AND(D1715&lt;0,C1715&lt;&gt;"Adjust"),"Use a positive qty",""))))</f>
        <v/>
      </c>
    </row>
    <row r="1716">
      <c r="A1716" s="6" t="n"/>
      <c r="B1716" s="22" t="n"/>
      <c r="C1716" s="22" t="n"/>
      <c r="D1716" s="29" t="n"/>
      <c r="E1716" s="22" t="n"/>
      <c r="F1716" s="22" t="n"/>
      <c r="G1716" s="26">
        <f>IF(OR(A1716="",B1716="",D1716=""),0,IF(OR(C1716="Received",C1716="Returned",C1716="Adjust"),D1716,IF(C1716="Sold",-D1716,0)))</f>
        <v/>
      </c>
      <c r="H1716" s="16">
        <f>IF(AND(A1716="",B1716="",D1716=""),"",IF(OR(A1716="",B1716="",C1716="",D1716=""),"Fill date, SKU, type and qty",IF(ISNA(MATCH(B1716,ItemSku,0)),"SKU not on Items",IF(AND(D1716&lt;0,C1716&lt;&gt;"Adjust"),"Use a positive qty",""))))</f>
        <v/>
      </c>
    </row>
    <row r="1717">
      <c r="A1717" s="6" t="n"/>
      <c r="B1717" s="22" t="n"/>
      <c r="C1717" s="22" t="n"/>
      <c r="D1717" s="29" t="n"/>
      <c r="E1717" s="22" t="n"/>
      <c r="F1717" s="22" t="n"/>
      <c r="G1717" s="26">
        <f>IF(OR(A1717="",B1717="",D1717=""),0,IF(OR(C1717="Received",C1717="Returned",C1717="Adjust"),D1717,IF(C1717="Sold",-D1717,0)))</f>
        <v/>
      </c>
      <c r="H1717" s="16">
        <f>IF(AND(A1717="",B1717="",D1717=""),"",IF(OR(A1717="",B1717="",C1717="",D1717=""),"Fill date, SKU, type and qty",IF(ISNA(MATCH(B1717,ItemSku,0)),"SKU not on Items",IF(AND(D1717&lt;0,C1717&lt;&gt;"Adjust"),"Use a positive qty",""))))</f>
        <v/>
      </c>
    </row>
    <row r="1718">
      <c r="A1718" s="6" t="n"/>
      <c r="B1718" s="22" t="n"/>
      <c r="C1718" s="22" t="n"/>
      <c r="D1718" s="29" t="n"/>
      <c r="E1718" s="22" t="n"/>
      <c r="F1718" s="22" t="n"/>
      <c r="G1718" s="26">
        <f>IF(OR(A1718="",B1718="",D1718=""),0,IF(OR(C1718="Received",C1718="Returned",C1718="Adjust"),D1718,IF(C1718="Sold",-D1718,0)))</f>
        <v/>
      </c>
      <c r="H1718" s="16">
        <f>IF(AND(A1718="",B1718="",D1718=""),"",IF(OR(A1718="",B1718="",C1718="",D1718=""),"Fill date, SKU, type and qty",IF(ISNA(MATCH(B1718,ItemSku,0)),"SKU not on Items",IF(AND(D1718&lt;0,C1718&lt;&gt;"Adjust"),"Use a positive qty",""))))</f>
        <v/>
      </c>
    </row>
    <row r="1719">
      <c r="A1719" s="6" t="n"/>
      <c r="B1719" s="22" t="n"/>
      <c r="C1719" s="22" t="n"/>
      <c r="D1719" s="29" t="n"/>
      <c r="E1719" s="22" t="n"/>
      <c r="F1719" s="22" t="n"/>
      <c r="G1719" s="26">
        <f>IF(OR(A1719="",B1719="",D1719=""),0,IF(OR(C1719="Received",C1719="Returned",C1719="Adjust"),D1719,IF(C1719="Sold",-D1719,0)))</f>
        <v/>
      </c>
      <c r="H1719" s="16">
        <f>IF(AND(A1719="",B1719="",D1719=""),"",IF(OR(A1719="",B1719="",C1719="",D1719=""),"Fill date, SKU, type and qty",IF(ISNA(MATCH(B1719,ItemSku,0)),"SKU not on Items",IF(AND(D1719&lt;0,C1719&lt;&gt;"Adjust"),"Use a positive qty",""))))</f>
        <v/>
      </c>
    </row>
    <row r="1720">
      <c r="A1720" s="6" t="n"/>
      <c r="B1720" s="22" t="n"/>
      <c r="C1720" s="22" t="n"/>
      <c r="D1720" s="29" t="n"/>
      <c r="E1720" s="22" t="n"/>
      <c r="F1720" s="22" t="n"/>
      <c r="G1720" s="26">
        <f>IF(OR(A1720="",B1720="",D1720=""),0,IF(OR(C1720="Received",C1720="Returned",C1720="Adjust"),D1720,IF(C1720="Sold",-D1720,0)))</f>
        <v/>
      </c>
      <c r="H1720" s="16">
        <f>IF(AND(A1720="",B1720="",D1720=""),"",IF(OR(A1720="",B1720="",C1720="",D1720=""),"Fill date, SKU, type and qty",IF(ISNA(MATCH(B1720,ItemSku,0)),"SKU not on Items",IF(AND(D1720&lt;0,C1720&lt;&gt;"Adjust"),"Use a positive qty",""))))</f>
        <v/>
      </c>
    </row>
    <row r="1721">
      <c r="A1721" s="6" t="n"/>
      <c r="B1721" s="22" t="n"/>
      <c r="C1721" s="22" t="n"/>
      <c r="D1721" s="29" t="n"/>
      <c r="E1721" s="22" t="n"/>
      <c r="F1721" s="22" t="n"/>
      <c r="G1721" s="26">
        <f>IF(OR(A1721="",B1721="",D1721=""),0,IF(OR(C1721="Received",C1721="Returned",C1721="Adjust"),D1721,IF(C1721="Sold",-D1721,0)))</f>
        <v/>
      </c>
      <c r="H1721" s="16">
        <f>IF(AND(A1721="",B1721="",D1721=""),"",IF(OR(A1721="",B1721="",C1721="",D1721=""),"Fill date, SKU, type and qty",IF(ISNA(MATCH(B1721,ItemSku,0)),"SKU not on Items",IF(AND(D1721&lt;0,C1721&lt;&gt;"Adjust"),"Use a positive qty",""))))</f>
        <v/>
      </c>
    </row>
    <row r="1722">
      <c r="A1722" s="6" t="n"/>
      <c r="B1722" s="22" t="n"/>
      <c r="C1722" s="22" t="n"/>
      <c r="D1722" s="29" t="n"/>
      <c r="E1722" s="22" t="n"/>
      <c r="F1722" s="22" t="n"/>
      <c r="G1722" s="26">
        <f>IF(OR(A1722="",B1722="",D1722=""),0,IF(OR(C1722="Received",C1722="Returned",C1722="Adjust"),D1722,IF(C1722="Sold",-D1722,0)))</f>
        <v/>
      </c>
      <c r="H1722" s="16">
        <f>IF(AND(A1722="",B1722="",D1722=""),"",IF(OR(A1722="",B1722="",C1722="",D1722=""),"Fill date, SKU, type and qty",IF(ISNA(MATCH(B1722,ItemSku,0)),"SKU not on Items",IF(AND(D1722&lt;0,C1722&lt;&gt;"Adjust"),"Use a positive qty",""))))</f>
        <v/>
      </c>
    </row>
    <row r="1723">
      <c r="A1723" s="6" t="n"/>
      <c r="B1723" s="22" t="n"/>
      <c r="C1723" s="22" t="n"/>
      <c r="D1723" s="29" t="n"/>
      <c r="E1723" s="22" t="n"/>
      <c r="F1723" s="22" t="n"/>
      <c r="G1723" s="26">
        <f>IF(OR(A1723="",B1723="",D1723=""),0,IF(OR(C1723="Received",C1723="Returned",C1723="Adjust"),D1723,IF(C1723="Sold",-D1723,0)))</f>
        <v/>
      </c>
      <c r="H1723" s="16">
        <f>IF(AND(A1723="",B1723="",D1723=""),"",IF(OR(A1723="",B1723="",C1723="",D1723=""),"Fill date, SKU, type and qty",IF(ISNA(MATCH(B1723,ItemSku,0)),"SKU not on Items",IF(AND(D1723&lt;0,C1723&lt;&gt;"Adjust"),"Use a positive qty",""))))</f>
        <v/>
      </c>
    </row>
    <row r="1724">
      <c r="A1724" s="6" t="n"/>
      <c r="B1724" s="22" t="n"/>
      <c r="C1724" s="22" t="n"/>
      <c r="D1724" s="29" t="n"/>
      <c r="E1724" s="22" t="n"/>
      <c r="F1724" s="22" t="n"/>
      <c r="G1724" s="26">
        <f>IF(OR(A1724="",B1724="",D1724=""),0,IF(OR(C1724="Received",C1724="Returned",C1724="Adjust"),D1724,IF(C1724="Sold",-D1724,0)))</f>
        <v/>
      </c>
      <c r="H1724" s="16">
        <f>IF(AND(A1724="",B1724="",D1724=""),"",IF(OR(A1724="",B1724="",C1724="",D1724=""),"Fill date, SKU, type and qty",IF(ISNA(MATCH(B1724,ItemSku,0)),"SKU not on Items",IF(AND(D1724&lt;0,C1724&lt;&gt;"Adjust"),"Use a positive qty",""))))</f>
        <v/>
      </c>
    </row>
    <row r="1725">
      <c r="A1725" s="6" t="n"/>
      <c r="B1725" s="22" t="n"/>
      <c r="C1725" s="22" t="n"/>
      <c r="D1725" s="29" t="n"/>
      <c r="E1725" s="22" t="n"/>
      <c r="F1725" s="22" t="n"/>
      <c r="G1725" s="26">
        <f>IF(OR(A1725="",B1725="",D1725=""),0,IF(OR(C1725="Received",C1725="Returned",C1725="Adjust"),D1725,IF(C1725="Sold",-D1725,0)))</f>
        <v/>
      </c>
      <c r="H1725" s="16">
        <f>IF(AND(A1725="",B1725="",D1725=""),"",IF(OR(A1725="",B1725="",C1725="",D1725=""),"Fill date, SKU, type and qty",IF(ISNA(MATCH(B1725,ItemSku,0)),"SKU not on Items",IF(AND(D1725&lt;0,C1725&lt;&gt;"Adjust"),"Use a positive qty",""))))</f>
        <v/>
      </c>
    </row>
    <row r="1726">
      <c r="A1726" s="6" t="n"/>
      <c r="B1726" s="22" t="n"/>
      <c r="C1726" s="22" t="n"/>
      <c r="D1726" s="29" t="n"/>
      <c r="E1726" s="22" t="n"/>
      <c r="F1726" s="22" t="n"/>
      <c r="G1726" s="26">
        <f>IF(OR(A1726="",B1726="",D1726=""),0,IF(OR(C1726="Received",C1726="Returned",C1726="Adjust"),D1726,IF(C1726="Sold",-D1726,0)))</f>
        <v/>
      </c>
      <c r="H1726" s="16">
        <f>IF(AND(A1726="",B1726="",D1726=""),"",IF(OR(A1726="",B1726="",C1726="",D1726=""),"Fill date, SKU, type and qty",IF(ISNA(MATCH(B1726,ItemSku,0)),"SKU not on Items",IF(AND(D1726&lt;0,C1726&lt;&gt;"Adjust"),"Use a positive qty",""))))</f>
        <v/>
      </c>
    </row>
    <row r="1727">
      <c r="A1727" s="6" t="n"/>
      <c r="B1727" s="22" t="n"/>
      <c r="C1727" s="22" t="n"/>
      <c r="D1727" s="29" t="n"/>
      <c r="E1727" s="22" t="n"/>
      <c r="F1727" s="22" t="n"/>
      <c r="G1727" s="26">
        <f>IF(OR(A1727="",B1727="",D1727=""),0,IF(OR(C1727="Received",C1727="Returned",C1727="Adjust"),D1727,IF(C1727="Sold",-D1727,0)))</f>
        <v/>
      </c>
      <c r="H1727" s="16">
        <f>IF(AND(A1727="",B1727="",D1727=""),"",IF(OR(A1727="",B1727="",C1727="",D1727=""),"Fill date, SKU, type and qty",IF(ISNA(MATCH(B1727,ItemSku,0)),"SKU not on Items",IF(AND(D1727&lt;0,C1727&lt;&gt;"Adjust"),"Use a positive qty",""))))</f>
        <v/>
      </c>
    </row>
    <row r="1728">
      <c r="A1728" s="6" t="n"/>
      <c r="B1728" s="22" t="n"/>
      <c r="C1728" s="22" t="n"/>
      <c r="D1728" s="29" t="n"/>
      <c r="E1728" s="22" t="n"/>
      <c r="F1728" s="22" t="n"/>
      <c r="G1728" s="26">
        <f>IF(OR(A1728="",B1728="",D1728=""),0,IF(OR(C1728="Received",C1728="Returned",C1728="Adjust"),D1728,IF(C1728="Sold",-D1728,0)))</f>
        <v/>
      </c>
      <c r="H1728" s="16">
        <f>IF(AND(A1728="",B1728="",D1728=""),"",IF(OR(A1728="",B1728="",C1728="",D1728=""),"Fill date, SKU, type and qty",IF(ISNA(MATCH(B1728,ItemSku,0)),"SKU not on Items",IF(AND(D1728&lt;0,C1728&lt;&gt;"Adjust"),"Use a positive qty",""))))</f>
        <v/>
      </c>
    </row>
    <row r="1729">
      <c r="A1729" s="6" t="n"/>
      <c r="B1729" s="22" t="n"/>
      <c r="C1729" s="22" t="n"/>
      <c r="D1729" s="29" t="n"/>
      <c r="E1729" s="22" t="n"/>
      <c r="F1729" s="22" t="n"/>
      <c r="G1729" s="26">
        <f>IF(OR(A1729="",B1729="",D1729=""),0,IF(OR(C1729="Received",C1729="Returned",C1729="Adjust"),D1729,IF(C1729="Sold",-D1729,0)))</f>
        <v/>
      </c>
      <c r="H1729" s="16">
        <f>IF(AND(A1729="",B1729="",D1729=""),"",IF(OR(A1729="",B1729="",C1729="",D1729=""),"Fill date, SKU, type and qty",IF(ISNA(MATCH(B1729,ItemSku,0)),"SKU not on Items",IF(AND(D1729&lt;0,C1729&lt;&gt;"Adjust"),"Use a positive qty",""))))</f>
        <v/>
      </c>
    </row>
    <row r="1730">
      <c r="A1730" s="6" t="n"/>
      <c r="B1730" s="22" t="n"/>
      <c r="C1730" s="22" t="n"/>
      <c r="D1730" s="29" t="n"/>
      <c r="E1730" s="22" t="n"/>
      <c r="F1730" s="22" t="n"/>
      <c r="G1730" s="26">
        <f>IF(OR(A1730="",B1730="",D1730=""),0,IF(OR(C1730="Received",C1730="Returned",C1730="Adjust"),D1730,IF(C1730="Sold",-D1730,0)))</f>
        <v/>
      </c>
      <c r="H1730" s="16">
        <f>IF(AND(A1730="",B1730="",D1730=""),"",IF(OR(A1730="",B1730="",C1730="",D1730=""),"Fill date, SKU, type and qty",IF(ISNA(MATCH(B1730,ItemSku,0)),"SKU not on Items",IF(AND(D1730&lt;0,C1730&lt;&gt;"Adjust"),"Use a positive qty",""))))</f>
        <v/>
      </c>
    </row>
    <row r="1731">
      <c r="A1731" s="6" t="n"/>
      <c r="B1731" s="22" t="n"/>
      <c r="C1731" s="22" t="n"/>
      <c r="D1731" s="29" t="n"/>
      <c r="E1731" s="22" t="n"/>
      <c r="F1731" s="22" t="n"/>
      <c r="G1731" s="26">
        <f>IF(OR(A1731="",B1731="",D1731=""),0,IF(OR(C1731="Received",C1731="Returned",C1731="Adjust"),D1731,IF(C1731="Sold",-D1731,0)))</f>
        <v/>
      </c>
      <c r="H1731" s="16">
        <f>IF(AND(A1731="",B1731="",D1731=""),"",IF(OR(A1731="",B1731="",C1731="",D1731=""),"Fill date, SKU, type and qty",IF(ISNA(MATCH(B1731,ItemSku,0)),"SKU not on Items",IF(AND(D1731&lt;0,C1731&lt;&gt;"Adjust"),"Use a positive qty",""))))</f>
        <v/>
      </c>
    </row>
    <row r="1732">
      <c r="A1732" s="6" t="n"/>
      <c r="B1732" s="22" t="n"/>
      <c r="C1732" s="22" t="n"/>
      <c r="D1732" s="29" t="n"/>
      <c r="E1732" s="22" t="n"/>
      <c r="F1732" s="22" t="n"/>
      <c r="G1732" s="26">
        <f>IF(OR(A1732="",B1732="",D1732=""),0,IF(OR(C1732="Received",C1732="Returned",C1732="Adjust"),D1732,IF(C1732="Sold",-D1732,0)))</f>
        <v/>
      </c>
      <c r="H1732" s="16">
        <f>IF(AND(A1732="",B1732="",D1732=""),"",IF(OR(A1732="",B1732="",C1732="",D1732=""),"Fill date, SKU, type and qty",IF(ISNA(MATCH(B1732,ItemSku,0)),"SKU not on Items",IF(AND(D1732&lt;0,C1732&lt;&gt;"Adjust"),"Use a positive qty",""))))</f>
        <v/>
      </c>
    </row>
    <row r="1733">
      <c r="A1733" s="6" t="n"/>
      <c r="B1733" s="22" t="n"/>
      <c r="C1733" s="22" t="n"/>
      <c r="D1733" s="29" t="n"/>
      <c r="E1733" s="22" t="n"/>
      <c r="F1733" s="22" t="n"/>
      <c r="G1733" s="26">
        <f>IF(OR(A1733="",B1733="",D1733=""),0,IF(OR(C1733="Received",C1733="Returned",C1733="Adjust"),D1733,IF(C1733="Sold",-D1733,0)))</f>
        <v/>
      </c>
      <c r="H1733" s="16">
        <f>IF(AND(A1733="",B1733="",D1733=""),"",IF(OR(A1733="",B1733="",C1733="",D1733=""),"Fill date, SKU, type and qty",IF(ISNA(MATCH(B1733,ItemSku,0)),"SKU not on Items",IF(AND(D1733&lt;0,C1733&lt;&gt;"Adjust"),"Use a positive qty",""))))</f>
        <v/>
      </c>
    </row>
    <row r="1734">
      <c r="A1734" s="6" t="n"/>
      <c r="B1734" s="22" t="n"/>
      <c r="C1734" s="22" t="n"/>
      <c r="D1734" s="29" t="n"/>
      <c r="E1734" s="22" t="n"/>
      <c r="F1734" s="22" t="n"/>
      <c r="G1734" s="26">
        <f>IF(OR(A1734="",B1734="",D1734=""),0,IF(OR(C1734="Received",C1734="Returned",C1734="Adjust"),D1734,IF(C1734="Sold",-D1734,0)))</f>
        <v/>
      </c>
      <c r="H1734" s="16">
        <f>IF(AND(A1734="",B1734="",D1734=""),"",IF(OR(A1734="",B1734="",C1734="",D1734=""),"Fill date, SKU, type and qty",IF(ISNA(MATCH(B1734,ItemSku,0)),"SKU not on Items",IF(AND(D1734&lt;0,C1734&lt;&gt;"Adjust"),"Use a positive qty",""))))</f>
        <v/>
      </c>
    </row>
    <row r="1735">
      <c r="A1735" s="6" t="n"/>
      <c r="B1735" s="22" t="n"/>
      <c r="C1735" s="22" t="n"/>
      <c r="D1735" s="29" t="n"/>
      <c r="E1735" s="22" t="n"/>
      <c r="F1735" s="22" t="n"/>
      <c r="G1735" s="26">
        <f>IF(OR(A1735="",B1735="",D1735=""),0,IF(OR(C1735="Received",C1735="Returned",C1735="Adjust"),D1735,IF(C1735="Sold",-D1735,0)))</f>
        <v/>
      </c>
      <c r="H1735" s="16">
        <f>IF(AND(A1735="",B1735="",D1735=""),"",IF(OR(A1735="",B1735="",C1735="",D1735=""),"Fill date, SKU, type and qty",IF(ISNA(MATCH(B1735,ItemSku,0)),"SKU not on Items",IF(AND(D1735&lt;0,C1735&lt;&gt;"Adjust"),"Use a positive qty",""))))</f>
        <v/>
      </c>
    </row>
    <row r="1736">
      <c r="A1736" s="6" t="n"/>
      <c r="B1736" s="22" t="n"/>
      <c r="C1736" s="22" t="n"/>
      <c r="D1736" s="29" t="n"/>
      <c r="E1736" s="22" t="n"/>
      <c r="F1736" s="22" t="n"/>
      <c r="G1736" s="26">
        <f>IF(OR(A1736="",B1736="",D1736=""),0,IF(OR(C1736="Received",C1736="Returned",C1736="Adjust"),D1736,IF(C1736="Sold",-D1736,0)))</f>
        <v/>
      </c>
      <c r="H1736" s="16">
        <f>IF(AND(A1736="",B1736="",D1736=""),"",IF(OR(A1736="",B1736="",C1736="",D1736=""),"Fill date, SKU, type and qty",IF(ISNA(MATCH(B1736,ItemSku,0)),"SKU not on Items",IF(AND(D1736&lt;0,C1736&lt;&gt;"Adjust"),"Use a positive qty",""))))</f>
        <v/>
      </c>
    </row>
    <row r="1737">
      <c r="A1737" s="6" t="n"/>
      <c r="B1737" s="22" t="n"/>
      <c r="C1737" s="22" t="n"/>
      <c r="D1737" s="29" t="n"/>
      <c r="E1737" s="22" t="n"/>
      <c r="F1737" s="22" t="n"/>
      <c r="G1737" s="26">
        <f>IF(OR(A1737="",B1737="",D1737=""),0,IF(OR(C1737="Received",C1737="Returned",C1737="Adjust"),D1737,IF(C1737="Sold",-D1737,0)))</f>
        <v/>
      </c>
      <c r="H1737" s="16">
        <f>IF(AND(A1737="",B1737="",D1737=""),"",IF(OR(A1737="",B1737="",C1737="",D1737=""),"Fill date, SKU, type and qty",IF(ISNA(MATCH(B1737,ItemSku,0)),"SKU not on Items",IF(AND(D1737&lt;0,C1737&lt;&gt;"Adjust"),"Use a positive qty",""))))</f>
        <v/>
      </c>
    </row>
    <row r="1738">
      <c r="A1738" s="6" t="n"/>
      <c r="B1738" s="22" t="n"/>
      <c r="C1738" s="22" t="n"/>
      <c r="D1738" s="29" t="n"/>
      <c r="E1738" s="22" t="n"/>
      <c r="F1738" s="22" t="n"/>
      <c r="G1738" s="26">
        <f>IF(OR(A1738="",B1738="",D1738=""),0,IF(OR(C1738="Received",C1738="Returned",C1738="Adjust"),D1738,IF(C1738="Sold",-D1738,0)))</f>
        <v/>
      </c>
      <c r="H1738" s="16">
        <f>IF(AND(A1738="",B1738="",D1738=""),"",IF(OR(A1738="",B1738="",C1738="",D1738=""),"Fill date, SKU, type and qty",IF(ISNA(MATCH(B1738,ItemSku,0)),"SKU not on Items",IF(AND(D1738&lt;0,C1738&lt;&gt;"Adjust"),"Use a positive qty",""))))</f>
        <v/>
      </c>
    </row>
    <row r="1739">
      <c r="A1739" s="6" t="n"/>
      <c r="B1739" s="22" t="n"/>
      <c r="C1739" s="22" t="n"/>
      <c r="D1739" s="29" t="n"/>
      <c r="E1739" s="22" t="n"/>
      <c r="F1739" s="22" t="n"/>
      <c r="G1739" s="26">
        <f>IF(OR(A1739="",B1739="",D1739=""),0,IF(OR(C1739="Received",C1739="Returned",C1739="Adjust"),D1739,IF(C1739="Sold",-D1739,0)))</f>
        <v/>
      </c>
      <c r="H1739" s="16">
        <f>IF(AND(A1739="",B1739="",D1739=""),"",IF(OR(A1739="",B1739="",C1739="",D1739=""),"Fill date, SKU, type and qty",IF(ISNA(MATCH(B1739,ItemSku,0)),"SKU not on Items",IF(AND(D1739&lt;0,C1739&lt;&gt;"Adjust"),"Use a positive qty",""))))</f>
        <v/>
      </c>
    </row>
    <row r="1740">
      <c r="A1740" s="6" t="n"/>
      <c r="B1740" s="22" t="n"/>
      <c r="C1740" s="22" t="n"/>
      <c r="D1740" s="29" t="n"/>
      <c r="E1740" s="22" t="n"/>
      <c r="F1740" s="22" t="n"/>
      <c r="G1740" s="26">
        <f>IF(OR(A1740="",B1740="",D1740=""),0,IF(OR(C1740="Received",C1740="Returned",C1740="Adjust"),D1740,IF(C1740="Sold",-D1740,0)))</f>
        <v/>
      </c>
      <c r="H1740" s="16">
        <f>IF(AND(A1740="",B1740="",D1740=""),"",IF(OR(A1740="",B1740="",C1740="",D1740=""),"Fill date, SKU, type and qty",IF(ISNA(MATCH(B1740,ItemSku,0)),"SKU not on Items",IF(AND(D1740&lt;0,C1740&lt;&gt;"Adjust"),"Use a positive qty",""))))</f>
        <v/>
      </c>
    </row>
    <row r="1741">
      <c r="A1741" s="6" t="n"/>
      <c r="B1741" s="22" t="n"/>
      <c r="C1741" s="22" t="n"/>
      <c r="D1741" s="29" t="n"/>
      <c r="E1741" s="22" t="n"/>
      <c r="F1741" s="22" t="n"/>
      <c r="G1741" s="26">
        <f>IF(OR(A1741="",B1741="",D1741=""),0,IF(OR(C1741="Received",C1741="Returned",C1741="Adjust"),D1741,IF(C1741="Sold",-D1741,0)))</f>
        <v/>
      </c>
      <c r="H1741" s="16">
        <f>IF(AND(A1741="",B1741="",D1741=""),"",IF(OR(A1741="",B1741="",C1741="",D1741=""),"Fill date, SKU, type and qty",IF(ISNA(MATCH(B1741,ItemSku,0)),"SKU not on Items",IF(AND(D1741&lt;0,C1741&lt;&gt;"Adjust"),"Use a positive qty",""))))</f>
        <v/>
      </c>
    </row>
    <row r="1742">
      <c r="A1742" s="6" t="n"/>
      <c r="B1742" s="22" t="n"/>
      <c r="C1742" s="22" t="n"/>
      <c r="D1742" s="29" t="n"/>
      <c r="E1742" s="22" t="n"/>
      <c r="F1742" s="22" t="n"/>
      <c r="G1742" s="26">
        <f>IF(OR(A1742="",B1742="",D1742=""),0,IF(OR(C1742="Received",C1742="Returned",C1742="Adjust"),D1742,IF(C1742="Sold",-D1742,0)))</f>
        <v/>
      </c>
      <c r="H1742" s="16">
        <f>IF(AND(A1742="",B1742="",D1742=""),"",IF(OR(A1742="",B1742="",C1742="",D1742=""),"Fill date, SKU, type and qty",IF(ISNA(MATCH(B1742,ItemSku,0)),"SKU not on Items",IF(AND(D1742&lt;0,C1742&lt;&gt;"Adjust"),"Use a positive qty",""))))</f>
        <v/>
      </c>
    </row>
    <row r="1743">
      <c r="A1743" s="6" t="n"/>
      <c r="B1743" s="22" t="n"/>
      <c r="C1743" s="22" t="n"/>
      <c r="D1743" s="29" t="n"/>
      <c r="E1743" s="22" t="n"/>
      <c r="F1743" s="22" t="n"/>
      <c r="G1743" s="26">
        <f>IF(OR(A1743="",B1743="",D1743=""),0,IF(OR(C1743="Received",C1743="Returned",C1743="Adjust"),D1743,IF(C1743="Sold",-D1743,0)))</f>
        <v/>
      </c>
      <c r="H1743" s="16">
        <f>IF(AND(A1743="",B1743="",D1743=""),"",IF(OR(A1743="",B1743="",C1743="",D1743=""),"Fill date, SKU, type and qty",IF(ISNA(MATCH(B1743,ItemSku,0)),"SKU not on Items",IF(AND(D1743&lt;0,C1743&lt;&gt;"Adjust"),"Use a positive qty",""))))</f>
        <v/>
      </c>
    </row>
    <row r="1744">
      <c r="A1744" s="6" t="n"/>
      <c r="B1744" s="22" t="n"/>
      <c r="C1744" s="22" t="n"/>
      <c r="D1744" s="29" t="n"/>
      <c r="E1744" s="22" t="n"/>
      <c r="F1744" s="22" t="n"/>
      <c r="G1744" s="26">
        <f>IF(OR(A1744="",B1744="",D1744=""),0,IF(OR(C1744="Received",C1744="Returned",C1744="Adjust"),D1744,IF(C1744="Sold",-D1744,0)))</f>
        <v/>
      </c>
      <c r="H1744" s="16">
        <f>IF(AND(A1744="",B1744="",D1744=""),"",IF(OR(A1744="",B1744="",C1744="",D1744=""),"Fill date, SKU, type and qty",IF(ISNA(MATCH(B1744,ItemSku,0)),"SKU not on Items",IF(AND(D1744&lt;0,C1744&lt;&gt;"Adjust"),"Use a positive qty",""))))</f>
        <v/>
      </c>
    </row>
    <row r="1745">
      <c r="A1745" s="6" t="n"/>
      <c r="B1745" s="22" t="n"/>
      <c r="C1745" s="22" t="n"/>
      <c r="D1745" s="29" t="n"/>
      <c r="E1745" s="22" t="n"/>
      <c r="F1745" s="22" t="n"/>
      <c r="G1745" s="26">
        <f>IF(OR(A1745="",B1745="",D1745=""),0,IF(OR(C1745="Received",C1745="Returned",C1745="Adjust"),D1745,IF(C1745="Sold",-D1745,0)))</f>
        <v/>
      </c>
      <c r="H1745" s="16">
        <f>IF(AND(A1745="",B1745="",D1745=""),"",IF(OR(A1745="",B1745="",C1745="",D1745=""),"Fill date, SKU, type and qty",IF(ISNA(MATCH(B1745,ItemSku,0)),"SKU not on Items",IF(AND(D1745&lt;0,C1745&lt;&gt;"Adjust"),"Use a positive qty",""))))</f>
        <v/>
      </c>
    </row>
    <row r="1746">
      <c r="A1746" s="6" t="n"/>
      <c r="B1746" s="22" t="n"/>
      <c r="C1746" s="22" t="n"/>
      <c r="D1746" s="29" t="n"/>
      <c r="E1746" s="22" t="n"/>
      <c r="F1746" s="22" t="n"/>
      <c r="G1746" s="26">
        <f>IF(OR(A1746="",B1746="",D1746=""),0,IF(OR(C1746="Received",C1746="Returned",C1746="Adjust"),D1746,IF(C1746="Sold",-D1746,0)))</f>
        <v/>
      </c>
      <c r="H1746" s="16">
        <f>IF(AND(A1746="",B1746="",D1746=""),"",IF(OR(A1746="",B1746="",C1746="",D1746=""),"Fill date, SKU, type and qty",IF(ISNA(MATCH(B1746,ItemSku,0)),"SKU not on Items",IF(AND(D1746&lt;0,C1746&lt;&gt;"Adjust"),"Use a positive qty",""))))</f>
        <v/>
      </c>
    </row>
    <row r="1747">
      <c r="A1747" s="6" t="n"/>
      <c r="B1747" s="22" t="n"/>
      <c r="C1747" s="22" t="n"/>
      <c r="D1747" s="29" t="n"/>
      <c r="E1747" s="22" t="n"/>
      <c r="F1747" s="22" t="n"/>
      <c r="G1747" s="26">
        <f>IF(OR(A1747="",B1747="",D1747=""),0,IF(OR(C1747="Received",C1747="Returned",C1747="Adjust"),D1747,IF(C1747="Sold",-D1747,0)))</f>
        <v/>
      </c>
      <c r="H1747" s="16">
        <f>IF(AND(A1747="",B1747="",D1747=""),"",IF(OR(A1747="",B1747="",C1747="",D1747=""),"Fill date, SKU, type and qty",IF(ISNA(MATCH(B1747,ItemSku,0)),"SKU not on Items",IF(AND(D1747&lt;0,C1747&lt;&gt;"Adjust"),"Use a positive qty",""))))</f>
        <v/>
      </c>
    </row>
    <row r="1748">
      <c r="A1748" s="6" t="n"/>
      <c r="B1748" s="22" t="n"/>
      <c r="C1748" s="22" t="n"/>
      <c r="D1748" s="29" t="n"/>
      <c r="E1748" s="22" t="n"/>
      <c r="F1748" s="22" t="n"/>
      <c r="G1748" s="26">
        <f>IF(OR(A1748="",B1748="",D1748=""),0,IF(OR(C1748="Received",C1748="Returned",C1748="Adjust"),D1748,IF(C1748="Sold",-D1748,0)))</f>
        <v/>
      </c>
      <c r="H1748" s="16">
        <f>IF(AND(A1748="",B1748="",D1748=""),"",IF(OR(A1748="",B1748="",C1748="",D1748=""),"Fill date, SKU, type and qty",IF(ISNA(MATCH(B1748,ItemSku,0)),"SKU not on Items",IF(AND(D1748&lt;0,C1748&lt;&gt;"Adjust"),"Use a positive qty",""))))</f>
        <v/>
      </c>
    </row>
    <row r="1749">
      <c r="A1749" s="6" t="n"/>
      <c r="B1749" s="22" t="n"/>
      <c r="C1749" s="22" t="n"/>
      <c r="D1749" s="29" t="n"/>
      <c r="E1749" s="22" t="n"/>
      <c r="F1749" s="22" t="n"/>
      <c r="G1749" s="26">
        <f>IF(OR(A1749="",B1749="",D1749=""),0,IF(OR(C1749="Received",C1749="Returned",C1749="Adjust"),D1749,IF(C1749="Sold",-D1749,0)))</f>
        <v/>
      </c>
      <c r="H1749" s="16">
        <f>IF(AND(A1749="",B1749="",D1749=""),"",IF(OR(A1749="",B1749="",C1749="",D1749=""),"Fill date, SKU, type and qty",IF(ISNA(MATCH(B1749,ItemSku,0)),"SKU not on Items",IF(AND(D1749&lt;0,C1749&lt;&gt;"Adjust"),"Use a positive qty",""))))</f>
        <v/>
      </c>
    </row>
    <row r="1750">
      <c r="A1750" s="6" t="n"/>
      <c r="B1750" s="22" t="n"/>
      <c r="C1750" s="22" t="n"/>
      <c r="D1750" s="29" t="n"/>
      <c r="E1750" s="22" t="n"/>
      <c r="F1750" s="22" t="n"/>
      <c r="G1750" s="26">
        <f>IF(OR(A1750="",B1750="",D1750=""),0,IF(OR(C1750="Received",C1750="Returned",C1750="Adjust"),D1750,IF(C1750="Sold",-D1750,0)))</f>
        <v/>
      </c>
      <c r="H1750" s="16">
        <f>IF(AND(A1750="",B1750="",D1750=""),"",IF(OR(A1750="",B1750="",C1750="",D1750=""),"Fill date, SKU, type and qty",IF(ISNA(MATCH(B1750,ItemSku,0)),"SKU not on Items",IF(AND(D1750&lt;0,C1750&lt;&gt;"Adjust"),"Use a positive qty",""))))</f>
        <v/>
      </c>
    </row>
    <row r="1751">
      <c r="A1751" s="6" t="n"/>
      <c r="B1751" s="22" t="n"/>
      <c r="C1751" s="22" t="n"/>
      <c r="D1751" s="29" t="n"/>
      <c r="E1751" s="22" t="n"/>
      <c r="F1751" s="22" t="n"/>
      <c r="G1751" s="26">
        <f>IF(OR(A1751="",B1751="",D1751=""),0,IF(OR(C1751="Received",C1751="Returned",C1751="Adjust"),D1751,IF(C1751="Sold",-D1751,0)))</f>
        <v/>
      </c>
      <c r="H1751" s="16">
        <f>IF(AND(A1751="",B1751="",D1751=""),"",IF(OR(A1751="",B1751="",C1751="",D1751=""),"Fill date, SKU, type and qty",IF(ISNA(MATCH(B1751,ItemSku,0)),"SKU not on Items",IF(AND(D1751&lt;0,C1751&lt;&gt;"Adjust"),"Use a positive qty",""))))</f>
        <v/>
      </c>
    </row>
    <row r="1752">
      <c r="A1752" s="6" t="n"/>
      <c r="B1752" s="22" t="n"/>
      <c r="C1752" s="22" t="n"/>
      <c r="D1752" s="29" t="n"/>
      <c r="E1752" s="22" t="n"/>
      <c r="F1752" s="22" t="n"/>
      <c r="G1752" s="26">
        <f>IF(OR(A1752="",B1752="",D1752=""),0,IF(OR(C1752="Received",C1752="Returned",C1752="Adjust"),D1752,IF(C1752="Sold",-D1752,0)))</f>
        <v/>
      </c>
      <c r="H1752" s="16">
        <f>IF(AND(A1752="",B1752="",D1752=""),"",IF(OR(A1752="",B1752="",C1752="",D1752=""),"Fill date, SKU, type and qty",IF(ISNA(MATCH(B1752,ItemSku,0)),"SKU not on Items",IF(AND(D1752&lt;0,C1752&lt;&gt;"Adjust"),"Use a positive qty",""))))</f>
        <v/>
      </c>
    </row>
    <row r="1753">
      <c r="A1753" s="6" t="n"/>
      <c r="B1753" s="22" t="n"/>
      <c r="C1753" s="22" t="n"/>
      <c r="D1753" s="29" t="n"/>
      <c r="E1753" s="22" t="n"/>
      <c r="F1753" s="22" t="n"/>
      <c r="G1753" s="26">
        <f>IF(OR(A1753="",B1753="",D1753=""),0,IF(OR(C1753="Received",C1753="Returned",C1753="Adjust"),D1753,IF(C1753="Sold",-D1753,0)))</f>
        <v/>
      </c>
      <c r="H1753" s="16">
        <f>IF(AND(A1753="",B1753="",D1753=""),"",IF(OR(A1753="",B1753="",C1753="",D1753=""),"Fill date, SKU, type and qty",IF(ISNA(MATCH(B1753,ItemSku,0)),"SKU not on Items",IF(AND(D1753&lt;0,C1753&lt;&gt;"Adjust"),"Use a positive qty",""))))</f>
        <v/>
      </c>
    </row>
    <row r="1754">
      <c r="A1754" s="6" t="n"/>
      <c r="B1754" s="22" t="n"/>
      <c r="C1754" s="22" t="n"/>
      <c r="D1754" s="29" t="n"/>
      <c r="E1754" s="22" t="n"/>
      <c r="F1754" s="22" t="n"/>
      <c r="G1754" s="26">
        <f>IF(OR(A1754="",B1754="",D1754=""),0,IF(OR(C1754="Received",C1754="Returned",C1754="Adjust"),D1754,IF(C1754="Sold",-D1754,0)))</f>
        <v/>
      </c>
      <c r="H1754" s="16">
        <f>IF(AND(A1754="",B1754="",D1754=""),"",IF(OR(A1754="",B1754="",C1754="",D1754=""),"Fill date, SKU, type and qty",IF(ISNA(MATCH(B1754,ItemSku,0)),"SKU not on Items",IF(AND(D1754&lt;0,C1754&lt;&gt;"Adjust"),"Use a positive qty",""))))</f>
        <v/>
      </c>
    </row>
    <row r="1755">
      <c r="A1755" s="6" t="n"/>
      <c r="B1755" s="22" t="n"/>
      <c r="C1755" s="22" t="n"/>
      <c r="D1755" s="29" t="n"/>
      <c r="E1755" s="22" t="n"/>
      <c r="F1755" s="22" t="n"/>
      <c r="G1755" s="26">
        <f>IF(OR(A1755="",B1755="",D1755=""),0,IF(OR(C1755="Received",C1755="Returned",C1755="Adjust"),D1755,IF(C1755="Sold",-D1755,0)))</f>
        <v/>
      </c>
      <c r="H1755" s="16">
        <f>IF(AND(A1755="",B1755="",D1755=""),"",IF(OR(A1755="",B1755="",C1755="",D1755=""),"Fill date, SKU, type and qty",IF(ISNA(MATCH(B1755,ItemSku,0)),"SKU not on Items",IF(AND(D1755&lt;0,C1755&lt;&gt;"Adjust"),"Use a positive qty",""))))</f>
        <v/>
      </c>
    </row>
    <row r="1756">
      <c r="A1756" s="6" t="n"/>
      <c r="B1756" s="22" t="n"/>
      <c r="C1756" s="22" t="n"/>
      <c r="D1756" s="29" t="n"/>
      <c r="E1756" s="22" t="n"/>
      <c r="F1756" s="22" t="n"/>
      <c r="G1756" s="26">
        <f>IF(OR(A1756="",B1756="",D1756=""),0,IF(OR(C1756="Received",C1756="Returned",C1756="Adjust"),D1756,IF(C1756="Sold",-D1756,0)))</f>
        <v/>
      </c>
      <c r="H1756" s="16">
        <f>IF(AND(A1756="",B1756="",D1756=""),"",IF(OR(A1756="",B1756="",C1756="",D1756=""),"Fill date, SKU, type and qty",IF(ISNA(MATCH(B1756,ItemSku,0)),"SKU not on Items",IF(AND(D1756&lt;0,C1756&lt;&gt;"Adjust"),"Use a positive qty",""))))</f>
        <v/>
      </c>
    </row>
    <row r="1757">
      <c r="A1757" s="6" t="n"/>
      <c r="B1757" s="22" t="n"/>
      <c r="C1757" s="22" t="n"/>
      <c r="D1757" s="29" t="n"/>
      <c r="E1757" s="22" t="n"/>
      <c r="F1757" s="22" t="n"/>
      <c r="G1757" s="26">
        <f>IF(OR(A1757="",B1757="",D1757=""),0,IF(OR(C1757="Received",C1757="Returned",C1757="Adjust"),D1757,IF(C1757="Sold",-D1757,0)))</f>
        <v/>
      </c>
      <c r="H1757" s="16">
        <f>IF(AND(A1757="",B1757="",D1757=""),"",IF(OR(A1757="",B1757="",C1757="",D1757=""),"Fill date, SKU, type and qty",IF(ISNA(MATCH(B1757,ItemSku,0)),"SKU not on Items",IF(AND(D1757&lt;0,C1757&lt;&gt;"Adjust"),"Use a positive qty",""))))</f>
        <v/>
      </c>
    </row>
    <row r="1758">
      <c r="A1758" s="6" t="n"/>
      <c r="B1758" s="22" t="n"/>
      <c r="C1758" s="22" t="n"/>
      <c r="D1758" s="29" t="n"/>
      <c r="E1758" s="22" t="n"/>
      <c r="F1758" s="22" t="n"/>
      <c r="G1758" s="26">
        <f>IF(OR(A1758="",B1758="",D1758=""),0,IF(OR(C1758="Received",C1758="Returned",C1758="Adjust"),D1758,IF(C1758="Sold",-D1758,0)))</f>
        <v/>
      </c>
      <c r="H1758" s="16">
        <f>IF(AND(A1758="",B1758="",D1758=""),"",IF(OR(A1758="",B1758="",C1758="",D1758=""),"Fill date, SKU, type and qty",IF(ISNA(MATCH(B1758,ItemSku,0)),"SKU not on Items",IF(AND(D1758&lt;0,C1758&lt;&gt;"Adjust"),"Use a positive qty",""))))</f>
        <v/>
      </c>
    </row>
    <row r="1759">
      <c r="A1759" s="6" t="n"/>
      <c r="B1759" s="22" t="n"/>
      <c r="C1759" s="22" t="n"/>
      <c r="D1759" s="29" t="n"/>
      <c r="E1759" s="22" t="n"/>
      <c r="F1759" s="22" t="n"/>
      <c r="G1759" s="26">
        <f>IF(OR(A1759="",B1759="",D1759=""),0,IF(OR(C1759="Received",C1759="Returned",C1759="Adjust"),D1759,IF(C1759="Sold",-D1759,0)))</f>
        <v/>
      </c>
      <c r="H1759" s="16">
        <f>IF(AND(A1759="",B1759="",D1759=""),"",IF(OR(A1759="",B1759="",C1759="",D1759=""),"Fill date, SKU, type and qty",IF(ISNA(MATCH(B1759,ItemSku,0)),"SKU not on Items",IF(AND(D1759&lt;0,C1759&lt;&gt;"Adjust"),"Use a positive qty",""))))</f>
        <v/>
      </c>
    </row>
    <row r="1760">
      <c r="A1760" s="6" t="n"/>
      <c r="B1760" s="22" t="n"/>
      <c r="C1760" s="22" t="n"/>
      <c r="D1760" s="29" t="n"/>
      <c r="E1760" s="22" t="n"/>
      <c r="F1760" s="22" t="n"/>
      <c r="G1760" s="26">
        <f>IF(OR(A1760="",B1760="",D1760=""),0,IF(OR(C1760="Received",C1760="Returned",C1760="Adjust"),D1760,IF(C1760="Sold",-D1760,0)))</f>
        <v/>
      </c>
      <c r="H1760" s="16">
        <f>IF(AND(A1760="",B1760="",D1760=""),"",IF(OR(A1760="",B1760="",C1760="",D1760=""),"Fill date, SKU, type and qty",IF(ISNA(MATCH(B1760,ItemSku,0)),"SKU not on Items",IF(AND(D1760&lt;0,C1760&lt;&gt;"Adjust"),"Use a positive qty",""))))</f>
        <v/>
      </c>
    </row>
    <row r="1761">
      <c r="A1761" s="6" t="n"/>
      <c r="B1761" s="22" t="n"/>
      <c r="C1761" s="22" t="n"/>
      <c r="D1761" s="29" t="n"/>
      <c r="E1761" s="22" t="n"/>
      <c r="F1761" s="22" t="n"/>
      <c r="G1761" s="26">
        <f>IF(OR(A1761="",B1761="",D1761=""),0,IF(OR(C1761="Received",C1761="Returned",C1761="Adjust"),D1761,IF(C1761="Sold",-D1761,0)))</f>
        <v/>
      </c>
      <c r="H1761" s="16">
        <f>IF(AND(A1761="",B1761="",D1761=""),"",IF(OR(A1761="",B1761="",C1761="",D1761=""),"Fill date, SKU, type and qty",IF(ISNA(MATCH(B1761,ItemSku,0)),"SKU not on Items",IF(AND(D1761&lt;0,C1761&lt;&gt;"Adjust"),"Use a positive qty",""))))</f>
        <v/>
      </c>
    </row>
    <row r="1762">
      <c r="A1762" s="6" t="n"/>
      <c r="B1762" s="22" t="n"/>
      <c r="C1762" s="22" t="n"/>
      <c r="D1762" s="29" t="n"/>
      <c r="E1762" s="22" t="n"/>
      <c r="F1762" s="22" t="n"/>
      <c r="G1762" s="26">
        <f>IF(OR(A1762="",B1762="",D1762=""),0,IF(OR(C1762="Received",C1762="Returned",C1762="Adjust"),D1762,IF(C1762="Sold",-D1762,0)))</f>
        <v/>
      </c>
      <c r="H1762" s="16">
        <f>IF(AND(A1762="",B1762="",D1762=""),"",IF(OR(A1762="",B1762="",C1762="",D1762=""),"Fill date, SKU, type and qty",IF(ISNA(MATCH(B1762,ItemSku,0)),"SKU not on Items",IF(AND(D1762&lt;0,C1762&lt;&gt;"Adjust"),"Use a positive qty",""))))</f>
        <v/>
      </c>
    </row>
    <row r="1763">
      <c r="A1763" s="6" t="n"/>
      <c r="B1763" s="22" t="n"/>
      <c r="C1763" s="22" t="n"/>
      <c r="D1763" s="29" t="n"/>
      <c r="E1763" s="22" t="n"/>
      <c r="F1763" s="22" t="n"/>
      <c r="G1763" s="26">
        <f>IF(OR(A1763="",B1763="",D1763=""),0,IF(OR(C1763="Received",C1763="Returned",C1763="Adjust"),D1763,IF(C1763="Sold",-D1763,0)))</f>
        <v/>
      </c>
      <c r="H1763" s="16">
        <f>IF(AND(A1763="",B1763="",D1763=""),"",IF(OR(A1763="",B1763="",C1763="",D1763=""),"Fill date, SKU, type and qty",IF(ISNA(MATCH(B1763,ItemSku,0)),"SKU not on Items",IF(AND(D1763&lt;0,C1763&lt;&gt;"Adjust"),"Use a positive qty",""))))</f>
        <v/>
      </c>
    </row>
    <row r="1764">
      <c r="A1764" s="6" t="n"/>
      <c r="B1764" s="22" t="n"/>
      <c r="C1764" s="22" t="n"/>
      <c r="D1764" s="29" t="n"/>
      <c r="E1764" s="22" t="n"/>
      <c r="F1764" s="22" t="n"/>
      <c r="G1764" s="26">
        <f>IF(OR(A1764="",B1764="",D1764=""),0,IF(OR(C1764="Received",C1764="Returned",C1764="Adjust"),D1764,IF(C1764="Sold",-D1764,0)))</f>
        <v/>
      </c>
      <c r="H1764" s="16">
        <f>IF(AND(A1764="",B1764="",D1764=""),"",IF(OR(A1764="",B1764="",C1764="",D1764=""),"Fill date, SKU, type and qty",IF(ISNA(MATCH(B1764,ItemSku,0)),"SKU not on Items",IF(AND(D1764&lt;0,C1764&lt;&gt;"Adjust"),"Use a positive qty",""))))</f>
        <v/>
      </c>
    </row>
    <row r="1765">
      <c r="A1765" s="6" t="n"/>
      <c r="B1765" s="22" t="n"/>
      <c r="C1765" s="22" t="n"/>
      <c r="D1765" s="29" t="n"/>
      <c r="E1765" s="22" t="n"/>
      <c r="F1765" s="22" t="n"/>
      <c r="G1765" s="26">
        <f>IF(OR(A1765="",B1765="",D1765=""),0,IF(OR(C1765="Received",C1765="Returned",C1765="Adjust"),D1765,IF(C1765="Sold",-D1765,0)))</f>
        <v/>
      </c>
      <c r="H1765" s="16">
        <f>IF(AND(A1765="",B1765="",D1765=""),"",IF(OR(A1765="",B1765="",C1765="",D1765=""),"Fill date, SKU, type and qty",IF(ISNA(MATCH(B1765,ItemSku,0)),"SKU not on Items",IF(AND(D1765&lt;0,C1765&lt;&gt;"Adjust"),"Use a positive qty",""))))</f>
        <v/>
      </c>
    </row>
    <row r="1766">
      <c r="A1766" s="6" t="n"/>
      <c r="B1766" s="22" t="n"/>
      <c r="C1766" s="22" t="n"/>
      <c r="D1766" s="29" t="n"/>
      <c r="E1766" s="22" t="n"/>
      <c r="F1766" s="22" t="n"/>
      <c r="G1766" s="26">
        <f>IF(OR(A1766="",B1766="",D1766=""),0,IF(OR(C1766="Received",C1766="Returned",C1766="Adjust"),D1766,IF(C1766="Sold",-D1766,0)))</f>
        <v/>
      </c>
      <c r="H1766" s="16">
        <f>IF(AND(A1766="",B1766="",D1766=""),"",IF(OR(A1766="",B1766="",C1766="",D1766=""),"Fill date, SKU, type and qty",IF(ISNA(MATCH(B1766,ItemSku,0)),"SKU not on Items",IF(AND(D1766&lt;0,C1766&lt;&gt;"Adjust"),"Use a positive qty",""))))</f>
        <v/>
      </c>
    </row>
    <row r="1767">
      <c r="A1767" s="6" t="n"/>
      <c r="B1767" s="22" t="n"/>
      <c r="C1767" s="22" t="n"/>
      <c r="D1767" s="29" t="n"/>
      <c r="E1767" s="22" t="n"/>
      <c r="F1767" s="22" t="n"/>
      <c r="G1767" s="26">
        <f>IF(OR(A1767="",B1767="",D1767=""),0,IF(OR(C1767="Received",C1767="Returned",C1767="Adjust"),D1767,IF(C1767="Sold",-D1767,0)))</f>
        <v/>
      </c>
      <c r="H1767" s="16">
        <f>IF(AND(A1767="",B1767="",D1767=""),"",IF(OR(A1767="",B1767="",C1767="",D1767=""),"Fill date, SKU, type and qty",IF(ISNA(MATCH(B1767,ItemSku,0)),"SKU not on Items",IF(AND(D1767&lt;0,C1767&lt;&gt;"Adjust"),"Use a positive qty",""))))</f>
        <v/>
      </c>
    </row>
    <row r="1768">
      <c r="A1768" s="6" t="n"/>
      <c r="B1768" s="22" t="n"/>
      <c r="C1768" s="22" t="n"/>
      <c r="D1768" s="29" t="n"/>
      <c r="E1768" s="22" t="n"/>
      <c r="F1768" s="22" t="n"/>
      <c r="G1768" s="26">
        <f>IF(OR(A1768="",B1768="",D1768=""),0,IF(OR(C1768="Received",C1768="Returned",C1768="Adjust"),D1768,IF(C1768="Sold",-D1768,0)))</f>
        <v/>
      </c>
      <c r="H1768" s="16">
        <f>IF(AND(A1768="",B1768="",D1768=""),"",IF(OR(A1768="",B1768="",C1768="",D1768=""),"Fill date, SKU, type and qty",IF(ISNA(MATCH(B1768,ItemSku,0)),"SKU not on Items",IF(AND(D1768&lt;0,C1768&lt;&gt;"Adjust"),"Use a positive qty",""))))</f>
        <v/>
      </c>
    </row>
    <row r="1769">
      <c r="A1769" s="6" t="n"/>
      <c r="B1769" s="22" t="n"/>
      <c r="C1769" s="22" t="n"/>
      <c r="D1769" s="29" t="n"/>
      <c r="E1769" s="22" t="n"/>
      <c r="F1769" s="22" t="n"/>
      <c r="G1769" s="26">
        <f>IF(OR(A1769="",B1769="",D1769=""),0,IF(OR(C1769="Received",C1769="Returned",C1769="Adjust"),D1769,IF(C1769="Sold",-D1769,0)))</f>
        <v/>
      </c>
      <c r="H1769" s="16">
        <f>IF(AND(A1769="",B1769="",D1769=""),"",IF(OR(A1769="",B1769="",C1769="",D1769=""),"Fill date, SKU, type and qty",IF(ISNA(MATCH(B1769,ItemSku,0)),"SKU not on Items",IF(AND(D1769&lt;0,C1769&lt;&gt;"Adjust"),"Use a positive qty",""))))</f>
        <v/>
      </c>
    </row>
    <row r="1770">
      <c r="A1770" s="6" t="n"/>
      <c r="B1770" s="22" t="n"/>
      <c r="C1770" s="22" t="n"/>
      <c r="D1770" s="29" t="n"/>
      <c r="E1770" s="22" t="n"/>
      <c r="F1770" s="22" t="n"/>
      <c r="G1770" s="26">
        <f>IF(OR(A1770="",B1770="",D1770=""),0,IF(OR(C1770="Received",C1770="Returned",C1770="Adjust"),D1770,IF(C1770="Sold",-D1770,0)))</f>
        <v/>
      </c>
      <c r="H1770" s="16">
        <f>IF(AND(A1770="",B1770="",D1770=""),"",IF(OR(A1770="",B1770="",C1770="",D1770=""),"Fill date, SKU, type and qty",IF(ISNA(MATCH(B1770,ItemSku,0)),"SKU not on Items",IF(AND(D1770&lt;0,C1770&lt;&gt;"Adjust"),"Use a positive qty",""))))</f>
        <v/>
      </c>
    </row>
    <row r="1771">
      <c r="A1771" s="6" t="n"/>
      <c r="B1771" s="22" t="n"/>
      <c r="C1771" s="22" t="n"/>
      <c r="D1771" s="29" t="n"/>
      <c r="E1771" s="22" t="n"/>
      <c r="F1771" s="22" t="n"/>
      <c r="G1771" s="26">
        <f>IF(OR(A1771="",B1771="",D1771=""),0,IF(OR(C1771="Received",C1771="Returned",C1771="Adjust"),D1771,IF(C1771="Sold",-D1771,0)))</f>
        <v/>
      </c>
      <c r="H1771" s="16">
        <f>IF(AND(A1771="",B1771="",D1771=""),"",IF(OR(A1771="",B1771="",C1771="",D1771=""),"Fill date, SKU, type and qty",IF(ISNA(MATCH(B1771,ItemSku,0)),"SKU not on Items",IF(AND(D1771&lt;0,C1771&lt;&gt;"Adjust"),"Use a positive qty",""))))</f>
        <v/>
      </c>
    </row>
    <row r="1772">
      <c r="A1772" s="6" t="n"/>
      <c r="B1772" s="22" t="n"/>
      <c r="C1772" s="22" t="n"/>
      <c r="D1772" s="29" t="n"/>
      <c r="E1772" s="22" t="n"/>
      <c r="F1772" s="22" t="n"/>
      <c r="G1772" s="26">
        <f>IF(OR(A1772="",B1772="",D1772=""),0,IF(OR(C1772="Received",C1772="Returned",C1772="Adjust"),D1772,IF(C1772="Sold",-D1772,0)))</f>
        <v/>
      </c>
      <c r="H1772" s="16">
        <f>IF(AND(A1772="",B1772="",D1772=""),"",IF(OR(A1772="",B1772="",C1772="",D1772=""),"Fill date, SKU, type and qty",IF(ISNA(MATCH(B1772,ItemSku,0)),"SKU not on Items",IF(AND(D1772&lt;0,C1772&lt;&gt;"Adjust"),"Use a positive qty",""))))</f>
        <v/>
      </c>
    </row>
    <row r="1773">
      <c r="A1773" s="6" t="n"/>
      <c r="B1773" s="22" t="n"/>
      <c r="C1773" s="22" t="n"/>
      <c r="D1773" s="29" t="n"/>
      <c r="E1773" s="22" t="n"/>
      <c r="F1773" s="22" t="n"/>
      <c r="G1773" s="26">
        <f>IF(OR(A1773="",B1773="",D1773=""),0,IF(OR(C1773="Received",C1773="Returned",C1773="Adjust"),D1773,IF(C1773="Sold",-D1773,0)))</f>
        <v/>
      </c>
      <c r="H1773" s="16">
        <f>IF(AND(A1773="",B1773="",D1773=""),"",IF(OR(A1773="",B1773="",C1773="",D1773=""),"Fill date, SKU, type and qty",IF(ISNA(MATCH(B1773,ItemSku,0)),"SKU not on Items",IF(AND(D1773&lt;0,C1773&lt;&gt;"Adjust"),"Use a positive qty",""))))</f>
        <v/>
      </c>
    </row>
    <row r="1774">
      <c r="A1774" s="6" t="n"/>
      <c r="B1774" s="22" t="n"/>
      <c r="C1774" s="22" t="n"/>
      <c r="D1774" s="29" t="n"/>
      <c r="E1774" s="22" t="n"/>
      <c r="F1774" s="22" t="n"/>
      <c r="G1774" s="26">
        <f>IF(OR(A1774="",B1774="",D1774=""),0,IF(OR(C1774="Received",C1774="Returned",C1774="Adjust"),D1774,IF(C1774="Sold",-D1774,0)))</f>
        <v/>
      </c>
      <c r="H1774" s="16">
        <f>IF(AND(A1774="",B1774="",D1774=""),"",IF(OR(A1774="",B1774="",C1774="",D1774=""),"Fill date, SKU, type and qty",IF(ISNA(MATCH(B1774,ItemSku,0)),"SKU not on Items",IF(AND(D1774&lt;0,C1774&lt;&gt;"Adjust"),"Use a positive qty",""))))</f>
        <v/>
      </c>
    </row>
    <row r="1775">
      <c r="A1775" s="6" t="n"/>
      <c r="B1775" s="22" t="n"/>
      <c r="C1775" s="22" t="n"/>
      <c r="D1775" s="29" t="n"/>
      <c r="E1775" s="22" t="n"/>
      <c r="F1775" s="22" t="n"/>
      <c r="G1775" s="26">
        <f>IF(OR(A1775="",B1775="",D1775=""),0,IF(OR(C1775="Received",C1775="Returned",C1775="Adjust"),D1775,IF(C1775="Sold",-D1775,0)))</f>
        <v/>
      </c>
      <c r="H1775" s="16">
        <f>IF(AND(A1775="",B1775="",D1775=""),"",IF(OR(A1775="",B1775="",C1775="",D1775=""),"Fill date, SKU, type and qty",IF(ISNA(MATCH(B1775,ItemSku,0)),"SKU not on Items",IF(AND(D1775&lt;0,C1775&lt;&gt;"Adjust"),"Use a positive qty",""))))</f>
        <v/>
      </c>
    </row>
    <row r="1776">
      <c r="A1776" s="6" t="n"/>
      <c r="B1776" s="22" t="n"/>
      <c r="C1776" s="22" t="n"/>
      <c r="D1776" s="29" t="n"/>
      <c r="E1776" s="22" t="n"/>
      <c r="F1776" s="22" t="n"/>
      <c r="G1776" s="26">
        <f>IF(OR(A1776="",B1776="",D1776=""),0,IF(OR(C1776="Received",C1776="Returned",C1776="Adjust"),D1776,IF(C1776="Sold",-D1776,0)))</f>
        <v/>
      </c>
      <c r="H1776" s="16">
        <f>IF(AND(A1776="",B1776="",D1776=""),"",IF(OR(A1776="",B1776="",C1776="",D1776=""),"Fill date, SKU, type and qty",IF(ISNA(MATCH(B1776,ItemSku,0)),"SKU not on Items",IF(AND(D1776&lt;0,C1776&lt;&gt;"Adjust"),"Use a positive qty",""))))</f>
        <v/>
      </c>
    </row>
    <row r="1777">
      <c r="A1777" s="6" t="n"/>
      <c r="B1777" s="22" t="n"/>
      <c r="C1777" s="22" t="n"/>
      <c r="D1777" s="29" t="n"/>
      <c r="E1777" s="22" t="n"/>
      <c r="F1777" s="22" t="n"/>
      <c r="G1777" s="26">
        <f>IF(OR(A1777="",B1777="",D1777=""),0,IF(OR(C1777="Received",C1777="Returned",C1777="Adjust"),D1777,IF(C1777="Sold",-D1777,0)))</f>
        <v/>
      </c>
      <c r="H1777" s="16">
        <f>IF(AND(A1777="",B1777="",D1777=""),"",IF(OR(A1777="",B1777="",C1777="",D1777=""),"Fill date, SKU, type and qty",IF(ISNA(MATCH(B1777,ItemSku,0)),"SKU not on Items",IF(AND(D1777&lt;0,C1777&lt;&gt;"Adjust"),"Use a positive qty",""))))</f>
        <v/>
      </c>
    </row>
    <row r="1778">
      <c r="A1778" s="6" t="n"/>
      <c r="B1778" s="22" t="n"/>
      <c r="C1778" s="22" t="n"/>
      <c r="D1778" s="29" t="n"/>
      <c r="E1778" s="22" t="n"/>
      <c r="F1778" s="22" t="n"/>
      <c r="G1778" s="26">
        <f>IF(OR(A1778="",B1778="",D1778=""),0,IF(OR(C1778="Received",C1778="Returned",C1778="Adjust"),D1778,IF(C1778="Sold",-D1778,0)))</f>
        <v/>
      </c>
      <c r="H1778" s="16">
        <f>IF(AND(A1778="",B1778="",D1778=""),"",IF(OR(A1778="",B1778="",C1778="",D1778=""),"Fill date, SKU, type and qty",IF(ISNA(MATCH(B1778,ItemSku,0)),"SKU not on Items",IF(AND(D1778&lt;0,C1778&lt;&gt;"Adjust"),"Use a positive qty",""))))</f>
        <v/>
      </c>
    </row>
    <row r="1779">
      <c r="A1779" s="6" t="n"/>
      <c r="B1779" s="22" t="n"/>
      <c r="C1779" s="22" t="n"/>
      <c r="D1779" s="29" t="n"/>
      <c r="E1779" s="22" t="n"/>
      <c r="F1779" s="22" t="n"/>
      <c r="G1779" s="26">
        <f>IF(OR(A1779="",B1779="",D1779=""),0,IF(OR(C1779="Received",C1779="Returned",C1779="Adjust"),D1779,IF(C1779="Sold",-D1779,0)))</f>
        <v/>
      </c>
      <c r="H1779" s="16">
        <f>IF(AND(A1779="",B1779="",D1779=""),"",IF(OR(A1779="",B1779="",C1779="",D1779=""),"Fill date, SKU, type and qty",IF(ISNA(MATCH(B1779,ItemSku,0)),"SKU not on Items",IF(AND(D1779&lt;0,C1779&lt;&gt;"Adjust"),"Use a positive qty",""))))</f>
        <v/>
      </c>
    </row>
    <row r="1780">
      <c r="A1780" s="6" t="n"/>
      <c r="B1780" s="22" t="n"/>
      <c r="C1780" s="22" t="n"/>
      <c r="D1780" s="29" t="n"/>
      <c r="E1780" s="22" t="n"/>
      <c r="F1780" s="22" t="n"/>
      <c r="G1780" s="26">
        <f>IF(OR(A1780="",B1780="",D1780=""),0,IF(OR(C1780="Received",C1780="Returned",C1780="Adjust"),D1780,IF(C1780="Sold",-D1780,0)))</f>
        <v/>
      </c>
      <c r="H1780" s="16">
        <f>IF(AND(A1780="",B1780="",D1780=""),"",IF(OR(A1780="",B1780="",C1780="",D1780=""),"Fill date, SKU, type and qty",IF(ISNA(MATCH(B1780,ItemSku,0)),"SKU not on Items",IF(AND(D1780&lt;0,C1780&lt;&gt;"Adjust"),"Use a positive qty",""))))</f>
        <v/>
      </c>
    </row>
    <row r="1781">
      <c r="A1781" s="6" t="n"/>
      <c r="B1781" s="22" t="n"/>
      <c r="C1781" s="22" t="n"/>
      <c r="D1781" s="29" t="n"/>
      <c r="E1781" s="22" t="n"/>
      <c r="F1781" s="22" t="n"/>
      <c r="G1781" s="26">
        <f>IF(OR(A1781="",B1781="",D1781=""),0,IF(OR(C1781="Received",C1781="Returned",C1781="Adjust"),D1781,IF(C1781="Sold",-D1781,0)))</f>
        <v/>
      </c>
      <c r="H1781" s="16">
        <f>IF(AND(A1781="",B1781="",D1781=""),"",IF(OR(A1781="",B1781="",C1781="",D1781=""),"Fill date, SKU, type and qty",IF(ISNA(MATCH(B1781,ItemSku,0)),"SKU not on Items",IF(AND(D1781&lt;0,C1781&lt;&gt;"Adjust"),"Use a positive qty",""))))</f>
        <v/>
      </c>
    </row>
    <row r="1782">
      <c r="A1782" s="6" t="n"/>
      <c r="B1782" s="22" t="n"/>
      <c r="C1782" s="22" t="n"/>
      <c r="D1782" s="29" t="n"/>
      <c r="E1782" s="22" t="n"/>
      <c r="F1782" s="22" t="n"/>
      <c r="G1782" s="26">
        <f>IF(OR(A1782="",B1782="",D1782=""),0,IF(OR(C1782="Received",C1782="Returned",C1782="Adjust"),D1782,IF(C1782="Sold",-D1782,0)))</f>
        <v/>
      </c>
      <c r="H1782" s="16">
        <f>IF(AND(A1782="",B1782="",D1782=""),"",IF(OR(A1782="",B1782="",C1782="",D1782=""),"Fill date, SKU, type and qty",IF(ISNA(MATCH(B1782,ItemSku,0)),"SKU not on Items",IF(AND(D1782&lt;0,C1782&lt;&gt;"Adjust"),"Use a positive qty",""))))</f>
        <v/>
      </c>
    </row>
    <row r="1783">
      <c r="A1783" s="6" t="n"/>
      <c r="B1783" s="22" t="n"/>
      <c r="C1783" s="22" t="n"/>
      <c r="D1783" s="29" t="n"/>
      <c r="E1783" s="22" t="n"/>
      <c r="F1783" s="22" t="n"/>
      <c r="G1783" s="26">
        <f>IF(OR(A1783="",B1783="",D1783=""),0,IF(OR(C1783="Received",C1783="Returned",C1783="Adjust"),D1783,IF(C1783="Sold",-D1783,0)))</f>
        <v/>
      </c>
      <c r="H1783" s="16">
        <f>IF(AND(A1783="",B1783="",D1783=""),"",IF(OR(A1783="",B1783="",C1783="",D1783=""),"Fill date, SKU, type and qty",IF(ISNA(MATCH(B1783,ItemSku,0)),"SKU not on Items",IF(AND(D1783&lt;0,C1783&lt;&gt;"Adjust"),"Use a positive qty",""))))</f>
        <v/>
      </c>
    </row>
    <row r="1784">
      <c r="A1784" s="6" t="n"/>
      <c r="B1784" s="22" t="n"/>
      <c r="C1784" s="22" t="n"/>
      <c r="D1784" s="29" t="n"/>
      <c r="E1784" s="22" t="n"/>
      <c r="F1784" s="22" t="n"/>
      <c r="G1784" s="26">
        <f>IF(OR(A1784="",B1784="",D1784=""),0,IF(OR(C1784="Received",C1784="Returned",C1784="Adjust"),D1784,IF(C1784="Sold",-D1784,0)))</f>
        <v/>
      </c>
      <c r="H1784" s="16">
        <f>IF(AND(A1784="",B1784="",D1784=""),"",IF(OR(A1784="",B1784="",C1784="",D1784=""),"Fill date, SKU, type and qty",IF(ISNA(MATCH(B1784,ItemSku,0)),"SKU not on Items",IF(AND(D1784&lt;0,C1784&lt;&gt;"Adjust"),"Use a positive qty",""))))</f>
        <v/>
      </c>
    </row>
    <row r="1785">
      <c r="A1785" s="6" t="n"/>
      <c r="B1785" s="22" t="n"/>
      <c r="C1785" s="22" t="n"/>
      <c r="D1785" s="29" t="n"/>
      <c r="E1785" s="22" t="n"/>
      <c r="F1785" s="22" t="n"/>
      <c r="G1785" s="26">
        <f>IF(OR(A1785="",B1785="",D1785=""),0,IF(OR(C1785="Received",C1785="Returned",C1785="Adjust"),D1785,IF(C1785="Sold",-D1785,0)))</f>
        <v/>
      </c>
      <c r="H1785" s="16">
        <f>IF(AND(A1785="",B1785="",D1785=""),"",IF(OR(A1785="",B1785="",C1785="",D1785=""),"Fill date, SKU, type and qty",IF(ISNA(MATCH(B1785,ItemSku,0)),"SKU not on Items",IF(AND(D1785&lt;0,C1785&lt;&gt;"Adjust"),"Use a positive qty",""))))</f>
        <v/>
      </c>
    </row>
    <row r="1786">
      <c r="A1786" s="6" t="n"/>
      <c r="B1786" s="22" t="n"/>
      <c r="C1786" s="22" t="n"/>
      <c r="D1786" s="29" t="n"/>
      <c r="E1786" s="22" t="n"/>
      <c r="F1786" s="22" t="n"/>
      <c r="G1786" s="26">
        <f>IF(OR(A1786="",B1786="",D1786=""),0,IF(OR(C1786="Received",C1786="Returned",C1786="Adjust"),D1786,IF(C1786="Sold",-D1786,0)))</f>
        <v/>
      </c>
      <c r="H1786" s="16">
        <f>IF(AND(A1786="",B1786="",D1786=""),"",IF(OR(A1786="",B1786="",C1786="",D1786=""),"Fill date, SKU, type and qty",IF(ISNA(MATCH(B1786,ItemSku,0)),"SKU not on Items",IF(AND(D1786&lt;0,C1786&lt;&gt;"Adjust"),"Use a positive qty",""))))</f>
        <v/>
      </c>
    </row>
    <row r="1787">
      <c r="A1787" s="6" t="n"/>
      <c r="B1787" s="22" t="n"/>
      <c r="C1787" s="22" t="n"/>
      <c r="D1787" s="29" t="n"/>
      <c r="E1787" s="22" t="n"/>
      <c r="F1787" s="22" t="n"/>
      <c r="G1787" s="26">
        <f>IF(OR(A1787="",B1787="",D1787=""),0,IF(OR(C1787="Received",C1787="Returned",C1787="Adjust"),D1787,IF(C1787="Sold",-D1787,0)))</f>
        <v/>
      </c>
      <c r="H1787" s="16">
        <f>IF(AND(A1787="",B1787="",D1787=""),"",IF(OR(A1787="",B1787="",C1787="",D1787=""),"Fill date, SKU, type and qty",IF(ISNA(MATCH(B1787,ItemSku,0)),"SKU not on Items",IF(AND(D1787&lt;0,C1787&lt;&gt;"Adjust"),"Use a positive qty",""))))</f>
        <v/>
      </c>
    </row>
    <row r="1788">
      <c r="A1788" s="6" t="n"/>
      <c r="B1788" s="22" t="n"/>
      <c r="C1788" s="22" t="n"/>
      <c r="D1788" s="29" t="n"/>
      <c r="E1788" s="22" t="n"/>
      <c r="F1788" s="22" t="n"/>
      <c r="G1788" s="26">
        <f>IF(OR(A1788="",B1788="",D1788=""),0,IF(OR(C1788="Received",C1788="Returned",C1788="Adjust"),D1788,IF(C1788="Sold",-D1788,0)))</f>
        <v/>
      </c>
      <c r="H1788" s="16">
        <f>IF(AND(A1788="",B1788="",D1788=""),"",IF(OR(A1788="",B1788="",C1788="",D1788=""),"Fill date, SKU, type and qty",IF(ISNA(MATCH(B1788,ItemSku,0)),"SKU not on Items",IF(AND(D1788&lt;0,C1788&lt;&gt;"Adjust"),"Use a positive qty",""))))</f>
        <v/>
      </c>
    </row>
    <row r="1789">
      <c r="A1789" s="6" t="n"/>
      <c r="B1789" s="22" t="n"/>
      <c r="C1789" s="22" t="n"/>
      <c r="D1789" s="29" t="n"/>
      <c r="E1789" s="22" t="n"/>
      <c r="F1789" s="22" t="n"/>
      <c r="G1789" s="26">
        <f>IF(OR(A1789="",B1789="",D1789=""),0,IF(OR(C1789="Received",C1789="Returned",C1789="Adjust"),D1789,IF(C1789="Sold",-D1789,0)))</f>
        <v/>
      </c>
      <c r="H1789" s="16">
        <f>IF(AND(A1789="",B1789="",D1789=""),"",IF(OR(A1789="",B1789="",C1789="",D1789=""),"Fill date, SKU, type and qty",IF(ISNA(MATCH(B1789,ItemSku,0)),"SKU not on Items",IF(AND(D1789&lt;0,C1789&lt;&gt;"Adjust"),"Use a positive qty",""))))</f>
        <v/>
      </c>
    </row>
    <row r="1790">
      <c r="A1790" s="6" t="n"/>
      <c r="B1790" s="22" t="n"/>
      <c r="C1790" s="22" t="n"/>
      <c r="D1790" s="29" t="n"/>
      <c r="E1790" s="22" t="n"/>
      <c r="F1790" s="22" t="n"/>
      <c r="G1790" s="26">
        <f>IF(OR(A1790="",B1790="",D1790=""),0,IF(OR(C1790="Received",C1790="Returned",C1790="Adjust"),D1790,IF(C1790="Sold",-D1790,0)))</f>
        <v/>
      </c>
      <c r="H1790" s="16">
        <f>IF(AND(A1790="",B1790="",D1790=""),"",IF(OR(A1790="",B1790="",C1790="",D1790=""),"Fill date, SKU, type and qty",IF(ISNA(MATCH(B1790,ItemSku,0)),"SKU not on Items",IF(AND(D1790&lt;0,C1790&lt;&gt;"Adjust"),"Use a positive qty",""))))</f>
        <v/>
      </c>
    </row>
    <row r="1791">
      <c r="A1791" s="6" t="n"/>
      <c r="B1791" s="22" t="n"/>
      <c r="C1791" s="22" t="n"/>
      <c r="D1791" s="29" t="n"/>
      <c r="E1791" s="22" t="n"/>
      <c r="F1791" s="22" t="n"/>
      <c r="G1791" s="26">
        <f>IF(OR(A1791="",B1791="",D1791=""),0,IF(OR(C1791="Received",C1791="Returned",C1791="Adjust"),D1791,IF(C1791="Sold",-D1791,0)))</f>
        <v/>
      </c>
      <c r="H1791" s="16">
        <f>IF(AND(A1791="",B1791="",D1791=""),"",IF(OR(A1791="",B1791="",C1791="",D1791=""),"Fill date, SKU, type and qty",IF(ISNA(MATCH(B1791,ItemSku,0)),"SKU not on Items",IF(AND(D1791&lt;0,C1791&lt;&gt;"Adjust"),"Use a positive qty",""))))</f>
        <v/>
      </c>
    </row>
    <row r="1792">
      <c r="A1792" s="6" t="n"/>
      <c r="B1792" s="22" t="n"/>
      <c r="C1792" s="22" t="n"/>
      <c r="D1792" s="29" t="n"/>
      <c r="E1792" s="22" t="n"/>
      <c r="F1792" s="22" t="n"/>
      <c r="G1792" s="26">
        <f>IF(OR(A1792="",B1792="",D1792=""),0,IF(OR(C1792="Received",C1792="Returned",C1792="Adjust"),D1792,IF(C1792="Sold",-D1792,0)))</f>
        <v/>
      </c>
      <c r="H1792" s="16">
        <f>IF(AND(A1792="",B1792="",D1792=""),"",IF(OR(A1792="",B1792="",C1792="",D1792=""),"Fill date, SKU, type and qty",IF(ISNA(MATCH(B1792,ItemSku,0)),"SKU not on Items",IF(AND(D1792&lt;0,C1792&lt;&gt;"Adjust"),"Use a positive qty",""))))</f>
        <v/>
      </c>
    </row>
    <row r="1793">
      <c r="A1793" s="6" t="n"/>
      <c r="B1793" s="22" t="n"/>
      <c r="C1793" s="22" t="n"/>
      <c r="D1793" s="29" t="n"/>
      <c r="E1793" s="22" t="n"/>
      <c r="F1793" s="22" t="n"/>
      <c r="G1793" s="26">
        <f>IF(OR(A1793="",B1793="",D1793=""),0,IF(OR(C1793="Received",C1793="Returned",C1793="Adjust"),D1793,IF(C1793="Sold",-D1793,0)))</f>
        <v/>
      </c>
      <c r="H1793" s="16">
        <f>IF(AND(A1793="",B1793="",D1793=""),"",IF(OR(A1793="",B1793="",C1793="",D1793=""),"Fill date, SKU, type and qty",IF(ISNA(MATCH(B1793,ItemSku,0)),"SKU not on Items",IF(AND(D1793&lt;0,C1793&lt;&gt;"Adjust"),"Use a positive qty",""))))</f>
        <v/>
      </c>
    </row>
    <row r="1794">
      <c r="A1794" s="6" t="n"/>
      <c r="B1794" s="22" t="n"/>
      <c r="C1794" s="22" t="n"/>
      <c r="D1794" s="29" t="n"/>
      <c r="E1794" s="22" t="n"/>
      <c r="F1794" s="22" t="n"/>
      <c r="G1794" s="26">
        <f>IF(OR(A1794="",B1794="",D1794=""),0,IF(OR(C1794="Received",C1794="Returned",C1794="Adjust"),D1794,IF(C1794="Sold",-D1794,0)))</f>
        <v/>
      </c>
      <c r="H1794" s="16">
        <f>IF(AND(A1794="",B1794="",D1794=""),"",IF(OR(A1794="",B1794="",C1794="",D1794=""),"Fill date, SKU, type and qty",IF(ISNA(MATCH(B1794,ItemSku,0)),"SKU not on Items",IF(AND(D1794&lt;0,C1794&lt;&gt;"Adjust"),"Use a positive qty",""))))</f>
        <v/>
      </c>
    </row>
    <row r="1795">
      <c r="A1795" s="6" t="n"/>
      <c r="B1795" s="22" t="n"/>
      <c r="C1795" s="22" t="n"/>
      <c r="D1795" s="29" t="n"/>
      <c r="E1795" s="22" t="n"/>
      <c r="F1795" s="22" t="n"/>
      <c r="G1795" s="26">
        <f>IF(OR(A1795="",B1795="",D1795=""),0,IF(OR(C1795="Received",C1795="Returned",C1795="Adjust"),D1795,IF(C1795="Sold",-D1795,0)))</f>
        <v/>
      </c>
      <c r="H1795" s="16">
        <f>IF(AND(A1795="",B1795="",D1795=""),"",IF(OR(A1795="",B1795="",C1795="",D1795=""),"Fill date, SKU, type and qty",IF(ISNA(MATCH(B1795,ItemSku,0)),"SKU not on Items",IF(AND(D1795&lt;0,C1795&lt;&gt;"Adjust"),"Use a positive qty",""))))</f>
        <v/>
      </c>
    </row>
    <row r="1796">
      <c r="A1796" s="6" t="n"/>
      <c r="B1796" s="22" t="n"/>
      <c r="C1796" s="22" t="n"/>
      <c r="D1796" s="29" t="n"/>
      <c r="E1796" s="22" t="n"/>
      <c r="F1796" s="22" t="n"/>
      <c r="G1796" s="26">
        <f>IF(OR(A1796="",B1796="",D1796=""),0,IF(OR(C1796="Received",C1796="Returned",C1796="Adjust"),D1796,IF(C1796="Sold",-D1796,0)))</f>
        <v/>
      </c>
      <c r="H1796" s="16">
        <f>IF(AND(A1796="",B1796="",D1796=""),"",IF(OR(A1796="",B1796="",C1796="",D1796=""),"Fill date, SKU, type and qty",IF(ISNA(MATCH(B1796,ItemSku,0)),"SKU not on Items",IF(AND(D1796&lt;0,C1796&lt;&gt;"Adjust"),"Use a positive qty",""))))</f>
        <v/>
      </c>
    </row>
    <row r="1797">
      <c r="A1797" s="6" t="n"/>
      <c r="B1797" s="22" t="n"/>
      <c r="C1797" s="22" t="n"/>
      <c r="D1797" s="29" t="n"/>
      <c r="E1797" s="22" t="n"/>
      <c r="F1797" s="22" t="n"/>
      <c r="G1797" s="26">
        <f>IF(OR(A1797="",B1797="",D1797=""),0,IF(OR(C1797="Received",C1797="Returned",C1797="Adjust"),D1797,IF(C1797="Sold",-D1797,0)))</f>
        <v/>
      </c>
      <c r="H1797" s="16">
        <f>IF(AND(A1797="",B1797="",D1797=""),"",IF(OR(A1797="",B1797="",C1797="",D1797=""),"Fill date, SKU, type and qty",IF(ISNA(MATCH(B1797,ItemSku,0)),"SKU not on Items",IF(AND(D1797&lt;0,C1797&lt;&gt;"Adjust"),"Use a positive qty",""))))</f>
        <v/>
      </c>
    </row>
    <row r="1798">
      <c r="A1798" s="6" t="n"/>
      <c r="B1798" s="22" t="n"/>
      <c r="C1798" s="22" t="n"/>
      <c r="D1798" s="29" t="n"/>
      <c r="E1798" s="22" t="n"/>
      <c r="F1798" s="22" t="n"/>
      <c r="G1798" s="26">
        <f>IF(OR(A1798="",B1798="",D1798=""),0,IF(OR(C1798="Received",C1798="Returned",C1798="Adjust"),D1798,IF(C1798="Sold",-D1798,0)))</f>
        <v/>
      </c>
      <c r="H1798" s="16">
        <f>IF(AND(A1798="",B1798="",D1798=""),"",IF(OR(A1798="",B1798="",C1798="",D1798=""),"Fill date, SKU, type and qty",IF(ISNA(MATCH(B1798,ItemSku,0)),"SKU not on Items",IF(AND(D1798&lt;0,C1798&lt;&gt;"Adjust"),"Use a positive qty",""))))</f>
        <v/>
      </c>
    </row>
    <row r="1799">
      <c r="A1799" s="6" t="n"/>
      <c r="B1799" s="22" t="n"/>
      <c r="C1799" s="22" t="n"/>
      <c r="D1799" s="29" t="n"/>
      <c r="E1799" s="22" t="n"/>
      <c r="F1799" s="22" t="n"/>
      <c r="G1799" s="26">
        <f>IF(OR(A1799="",B1799="",D1799=""),0,IF(OR(C1799="Received",C1799="Returned",C1799="Adjust"),D1799,IF(C1799="Sold",-D1799,0)))</f>
        <v/>
      </c>
      <c r="H1799" s="16">
        <f>IF(AND(A1799="",B1799="",D1799=""),"",IF(OR(A1799="",B1799="",C1799="",D1799=""),"Fill date, SKU, type and qty",IF(ISNA(MATCH(B1799,ItemSku,0)),"SKU not on Items",IF(AND(D1799&lt;0,C1799&lt;&gt;"Adjust"),"Use a positive qty",""))))</f>
        <v/>
      </c>
    </row>
    <row r="1800">
      <c r="A1800" s="6" t="n"/>
      <c r="B1800" s="22" t="n"/>
      <c r="C1800" s="22" t="n"/>
      <c r="D1800" s="29" t="n"/>
      <c r="E1800" s="22" t="n"/>
      <c r="F1800" s="22" t="n"/>
      <c r="G1800" s="26">
        <f>IF(OR(A1800="",B1800="",D1800=""),0,IF(OR(C1800="Received",C1800="Returned",C1800="Adjust"),D1800,IF(C1800="Sold",-D1800,0)))</f>
        <v/>
      </c>
      <c r="H1800" s="16">
        <f>IF(AND(A1800="",B1800="",D1800=""),"",IF(OR(A1800="",B1800="",C1800="",D1800=""),"Fill date, SKU, type and qty",IF(ISNA(MATCH(B1800,ItemSku,0)),"SKU not on Items",IF(AND(D1800&lt;0,C1800&lt;&gt;"Adjust"),"Use a positive qty",""))))</f>
        <v/>
      </c>
    </row>
    <row r="1801">
      <c r="A1801" s="6" t="n"/>
      <c r="B1801" s="22" t="n"/>
      <c r="C1801" s="22" t="n"/>
      <c r="D1801" s="29" t="n"/>
      <c r="E1801" s="22" t="n"/>
      <c r="F1801" s="22" t="n"/>
      <c r="G1801" s="26">
        <f>IF(OR(A1801="",B1801="",D1801=""),0,IF(OR(C1801="Received",C1801="Returned",C1801="Adjust"),D1801,IF(C1801="Sold",-D1801,0)))</f>
        <v/>
      </c>
      <c r="H1801" s="16">
        <f>IF(AND(A1801="",B1801="",D1801=""),"",IF(OR(A1801="",B1801="",C1801="",D1801=""),"Fill date, SKU, type and qty",IF(ISNA(MATCH(B1801,ItemSku,0)),"SKU not on Items",IF(AND(D1801&lt;0,C1801&lt;&gt;"Adjust"),"Use a positive qty",""))))</f>
        <v/>
      </c>
    </row>
    <row r="1802">
      <c r="A1802" s="6" t="n"/>
      <c r="B1802" s="22" t="n"/>
      <c r="C1802" s="22" t="n"/>
      <c r="D1802" s="29" t="n"/>
      <c r="E1802" s="22" t="n"/>
      <c r="F1802" s="22" t="n"/>
      <c r="G1802" s="26">
        <f>IF(OR(A1802="",B1802="",D1802=""),0,IF(OR(C1802="Received",C1802="Returned",C1802="Adjust"),D1802,IF(C1802="Sold",-D1802,0)))</f>
        <v/>
      </c>
      <c r="H1802" s="16">
        <f>IF(AND(A1802="",B1802="",D1802=""),"",IF(OR(A1802="",B1802="",C1802="",D1802=""),"Fill date, SKU, type and qty",IF(ISNA(MATCH(B1802,ItemSku,0)),"SKU not on Items",IF(AND(D1802&lt;0,C1802&lt;&gt;"Adjust"),"Use a positive qty",""))))</f>
        <v/>
      </c>
    </row>
    <row r="1803">
      <c r="A1803" s="6" t="n"/>
      <c r="B1803" s="22" t="n"/>
      <c r="C1803" s="22" t="n"/>
      <c r="D1803" s="29" t="n"/>
      <c r="E1803" s="22" t="n"/>
      <c r="F1803" s="22" t="n"/>
      <c r="G1803" s="26">
        <f>IF(OR(A1803="",B1803="",D1803=""),0,IF(OR(C1803="Received",C1803="Returned",C1803="Adjust"),D1803,IF(C1803="Sold",-D1803,0)))</f>
        <v/>
      </c>
      <c r="H1803" s="16">
        <f>IF(AND(A1803="",B1803="",D1803=""),"",IF(OR(A1803="",B1803="",C1803="",D1803=""),"Fill date, SKU, type and qty",IF(ISNA(MATCH(B1803,ItemSku,0)),"SKU not on Items",IF(AND(D1803&lt;0,C1803&lt;&gt;"Adjust"),"Use a positive qty",""))))</f>
        <v/>
      </c>
    </row>
    <row r="1804">
      <c r="A1804" s="6" t="n"/>
      <c r="B1804" s="22" t="n"/>
      <c r="C1804" s="22" t="n"/>
      <c r="D1804" s="29" t="n"/>
      <c r="E1804" s="22" t="n"/>
      <c r="F1804" s="22" t="n"/>
      <c r="G1804" s="26">
        <f>IF(OR(A1804="",B1804="",D1804=""),0,IF(OR(C1804="Received",C1804="Returned",C1804="Adjust"),D1804,IF(C1804="Sold",-D1804,0)))</f>
        <v/>
      </c>
      <c r="H1804" s="16">
        <f>IF(AND(A1804="",B1804="",D1804=""),"",IF(OR(A1804="",B1804="",C1804="",D1804=""),"Fill date, SKU, type and qty",IF(ISNA(MATCH(B1804,ItemSku,0)),"SKU not on Items",IF(AND(D1804&lt;0,C1804&lt;&gt;"Adjust"),"Use a positive qty",""))))</f>
        <v/>
      </c>
    </row>
    <row r="1805">
      <c r="A1805" s="6" t="n"/>
      <c r="B1805" s="22" t="n"/>
      <c r="C1805" s="22" t="n"/>
      <c r="D1805" s="29" t="n"/>
      <c r="E1805" s="22" t="n"/>
      <c r="F1805" s="22" t="n"/>
      <c r="G1805" s="26">
        <f>IF(OR(A1805="",B1805="",D1805=""),0,IF(OR(C1805="Received",C1805="Returned",C1805="Adjust"),D1805,IF(C1805="Sold",-D1805,0)))</f>
        <v/>
      </c>
      <c r="H1805" s="16">
        <f>IF(AND(A1805="",B1805="",D1805=""),"",IF(OR(A1805="",B1805="",C1805="",D1805=""),"Fill date, SKU, type and qty",IF(ISNA(MATCH(B1805,ItemSku,0)),"SKU not on Items",IF(AND(D1805&lt;0,C1805&lt;&gt;"Adjust"),"Use a positive qty",""))))</f>
        <v/>
      </c>
    </row>
    <row r="1806">
      <c r="A1806" s="6" t="n"/>
      <c r="B1806" s="22" t="n"/>
      <c r="C1806" s="22" t="n"/>
      <c r="D1806" s="29" t="n"/>
      <c r="E1806" s="22" t="n"/>
      <c r="F1806" s="22" t="n"/>
      <c r="G1806" s="26">
        <f>IF(OR(A1806="",B1806="",D1806=""),0,IF(OR(C1806="Received",C1806="Returned",C1806="Adjust"),D1806,IF(C1806="Sold",-D1806,0)))</f>
        <v/>
      </c>
      <c r="H1806" s="16">
        <f>IF(AND(A1806="",B1806="",D1806=""),"",IF(OR(A1806="",B1806="",C1806="",D1806=""),"Fill date, SKU, type and qty",IF(ISNA(MATCH(B1806,ItemSku,0)),"SKU not on Items",IF(AND(D1806&lt;0,C1806&lt;&gt;"Adjust"),"Use a positive qty",""))))</f>
        <v/>
      </c>
    </row>
    <row r="1807">
      <c r="A1807" s="6" t="n"/>
      <c r="B1807" s="22" t="n"/>
      <c r="C1807" s="22" t="n"/>
      <c r="D1807" s="29" t="n"/>
      <c r="E1807" s="22" t="n"/>
      <c r="F1807" s="22" t="n"/>
      <c r="G1807" s="26">
        <f>IF(OR(A1807="",B1807="",D1807=""),0,IF(OR(C1807="Received",C1807="Returned",C1807="Adjust"),D1807,IF(C1807="Sold",-D1807,0)))</f>
        <v/>
      </c>
      <c r="H1807" s="16">
        <f>IF(AND(A1807="",B1807="",D1807=""),"",IF(OR(A1807="",B1807="",C1807="",D1807=""),"Fill date, SKU, type and qty",IF(ISNA(MATCH(B1807,ItemSku,0)),"SKU not on Items",IF(AND(D1807&lt;0,C1807&lt;&gt;"Adjust"),"Use a positive qty",""))))</f>
        <v/>
      </c>
    </row>
    <row r="1808">
      <c r="A1808" s="6" t="n"/>
      <c r="B1808" s="22" t="n"/>
      <c r="C1808" s="22" t="n"/>
      <c r="D1808" s="29" t="n"/>
      <c r="E1808" s="22" t="n"/>
      <c r="F1808" s="22" t="n"/>
      <c r="G1808" s="26">
        <f>IF(OR(A1808="",B1808="",D1808=""),0,IF(OR(C1808="Received",C1808="Returned",C1808="Adjust"),D1808,IF(C1808="Sold",-D1808,0)))</f>
        <v/>
      </c>
      <c r="H1808" s="16">
        <f>IF(AND(A1808="",B1808="",D1808=""),"",IF(OR(A1808="",B1808="",C1808="",D1808=""),"Fill date, SKU, type and qty",IF(ISNA(MATCH(B1808,ItemSku,0)),"SKU not on Items",IF(AND(D1808&lt;0,C1808&lt;&gt;"Adjust"),"Use a positive qty",""))))</f>
        <v/>
      </c>
    </row>
    <row r="1809">
      <c r="A1809" s="6" t="n"/>
      <c r="B1809" s="22" t="n"/>
      <c r="C1809" s="22" t="n"/>
      <c r="D1809" s="29" t="n"/>
      <c r="E1809" s="22" t="n"/>
      <c r="F1809" s="22" t="n"/>
      <c r="G1809" s="26">
        <f>IF(OR(A1809="",B1809="",D1809=""),0,IF(OR(C1809="Received",C1809="Returned",C1809="Adjust"),D1809,IF(C1809="Sold",-D1809,0)))</f>
        <v/>
      </c>
      <c r="H1809" s="16">
        <f>IF(AND(A1809="",B1809="",D1809=""),"",IF(OR(A1809="",B1809="",C1809="",D1809=""),"Fill date, SKU, type and qty",IF(ISNA(MATCH(B1809,ItemSku,0)),"SKU not on Items",IF(AND(D1809&lt;0,C1809&lt;&gt;"Adjust"),"Use a positive qty",""))))</f>
        <v/>
      </c>
    </row>
    <row r="1810">
      <c r="A1810" s="6" t="n"/>
      <c r="B1810" s="22" t="n"/>
      <c r="C1810" s="22" t="n"/>
      <c r="D1810" s="29" t="n"/>
      <c r="E1810" s="22" t="n"/>
      <c r="F1810" s="22" t="n"/>
      <c r="G1810" s="26">
        <f>IF(OR(A1810="",B1810="",D1810=""),0,IF(OR(C1810="Received",C1810="Returned",C1810="Adjust"),D1810,IF(C1810="Sold",-D1810,0)))</f>
        <v/>
      </c>
      <c r="H1810" s="16">
        <f>IF(AND(A1810="",B1810="",D1810=""),"",IF(OR(A1810="",B1810="",C1810="",D1810=""),"Fill date, SKU, type and qty",IF(ISNA(MATCH(B1810,ItemSku,0)),"SKU not on Items",IF(AND(D1810&lt;0,C1810&lt;&gt;"Adjust"),"Use a positive qty",""))))</f>
        <v/>
      </c>
    </row>
    <row r="1811">
      <c r="A1811" s="6" t="n"/>
      <c r="B1811" s="22" t="n"/>
      <c r="C1811" s="22" t="n"/>
      <c r="D1811" s="29" t="n"/>
      <c r="E1811" s="22" t="n"/>
      <c r="F1811" s="22" t="n"/>
      <c r="G1811" s="26">
        <f>IF(OR(A1811="",B1811="",D1811=""),0,IF(OR(C1811="Received",C1811="Returned",C1811="Adjust"),D1811,IF(C1811="Sold",-D1811,0)))</f>
        <v/>
      </c>
      <c r="H1811" s="16">
        <f>IF(AND(A1811="",B1811="",D1811=""),"",IF(OR(A1811="",B1811="",C1811="",D1811=""),"Fill date, SKU, type and qty",IF(ISNA(MATCH(B1811,ItemSku,0)),"SKU not on Items",IF(AND(D1811&lt;0,C1811&lt;&gt;"Adjust"),"Use a positive qty",""))))</f>
        <v/>
      </c>
    </row>
    <row r="1812">
      <c r="A1812" s="6" t="n"/>
      <c r="B1812" s="22" t="n"/>
      <c r="C1812" s="22" t="n"/>
      <c r="D1812" s="29" t="n"/>
      <c r="E1812" s="22" t="n"/>
      <c r="F1812" s="22" t="n"/>
      <c r="G1812" s="26">
        <f>IF(OR(A1812="",B1812="",D1812=""),0,IF(OR(C1812="Received",C1812="Returned",C1812="Adjust"),D1812,IF(C1812="Sold",-D1812,0)))</f>
        <v/>
      </c>
      <c r="H1812" s="16">
        <f>IF(AND(A1812="",B1812="",D1812=""),"",IF(OR(A1812="",B1812="",C1812="",D1812=""),"Fill date, SKU, type and qty",IF(ISNA(MATCH(B1812,ItemSku,0)),"SKU not on Items",IF(AND(D1812&lt;0,C1812&lt;&gt;"Adjust"),"Use a positive qty",""))))</f>
        <v/>
      </c>
    </row>
    <row r="1813">
      <c r="A1813" s="6" t="n"/>
      <c r="B1813" s="22" t="n"/>
      <c r="C1813" s="22" t="n"/>
      <c r="D1813" s="29" t="n"/>
      <c r="E1813" s="22" t="n"/>
      <c r="F1813" s="22" t="n"/>
      <c r="G1813" s="26">
        <f>IF(OR(A1813="",B1813="",D1813=""),0,IF(OR(C1813="Received",C1813="Returned",C1813="Adjust"),D1813,IF(C1813="Sold",-D1813,0)))</f>
        <v/>
      </c>
      <c r="H1813" s="16">
        <f>IF(AND(A1813="",B1813="",D1813=""),"",IF(OR(A1813="",B1813="",C1813="",D1813=""),"Fill date, SKU, type and qty",IF(ISNA(MATCH(B1813,ItemSku,0)),"SKU not on Items",IF(AND(D1813&lt;0,C1813&lt;&gt;"Adjust"),"Use a positive qty",""))))</f>
        <v/>
      </c>
    </row>
    <row r="1814">
      <c r="A1814" s="6" t="n"/>
      <c r="B1814" s="22" t="n"/>
      <c r="C1814" s="22" t="n"/>
      <c r="D1814" s="29" t="n"/>
      <c r="E1814" s="22" t="n"/>
      <c r="F1814" s="22" t="n"/>
      <c r="G1814" s="26">
        <f>IF(OR(A1814="",B1814="",D1814=""),0,IF(OR(C1814="Received",C1814="Returned",C1814="Adjust"),D1814,IF(C1814="Sold",-D1814,0)))</f>
        <v/>
      </c>
      <c r="H1814" s="16">
        <f>IF(AND(A1814="",B1814="",D1814=""),"",IF(OR(A1814="",B1814="",C1814="",D1814=""),"Fill date, SKU, type and qty",IF(ISNA(MATCH(B1814,ItemSku,0)),"SKU not on Items",IF(AND(D1814&lt;0,C1814&lt;&gt;"Adjust"),"Use a positive qty",""))))</f>
        <v/>
      </c>
    </row>
    <row r="1815">
      <c r="A1815" s="6" t="n"/>
      <c r="B1815" s="22" t="n"/>
      <c r="C1815" s="22" t="n"/>
      <c r="D1815" s="29" t="n"/>
      <c r="E1815" s="22" t="n"/>
      <c r="F1815" s="22" t="n"/>
      <c r="G1815" s="26">
        <f>IF(OR(A1815="",B1815="",D1815=""),0,IF(OR(C1815="Received",C1815="Returned",C1815="Adjust"),D1815,IF(C1815="Sold",-D1815,0)))</f>
        <v/>
      </c>
      <c r="H1815" s="16">
        <f>IF(AND(A1815="",B1815="",D1815=""),"",IF(OR(A1815="",B1815="",C1815="",D1815=""),"Fill date, SKU, type and qty",IF(ISNA(MATCH(B1815,ItemSku,0)),"SKU not on Items",IF(AND(D1815&lt;0,C1815&lt;&gt;"Adjust"),"Use a positive qty",""))))</f>
        <v/>
      </c>
    </row>
    <row r="1816">
      <c r="A1816" s="6" t="n"/>
      <c r="B1816" s="22" t="n"/>
      <c r="C1816" s="22" t="n"/>
      <c r="D1816" s="29" t="n"/>
      <c r="E1816" s="22" t="n"/>
      <c r="F1816" s="22" t="n"/>
      <c r="G1816" s="26">
        <f>IF(OR(A1816="",B1816="",D1816=""),0,IF(OR(C1816="Received",C1816="Returned",C1816="Adjust"),D1816,IF(C1816="Sold",-D1816,0)))</f>
        <v/>
      </c>
      <c r="H1816" s="16">
        <f>IF(AND(A1816="",B1816="",D1816=""),"",IF(OR(A1816="",B1816="",C1816="",D1816=""),"Fill date, SKU, type and qty",IF(ISNA(MATCH(B1816,ItemSku,0)),"SKU not on Items",IF(AND(D1816&lt;0,C1816&lt;&gt;"Adjust"),"Use a positive qty",""))))</f>
        <v/>
      </c>
    </row>
    <row r="1817">
      <c r="A1817" s="6" t="n"/>
      <c r="B1817" s="22" t="n"/>
      <c r="C1817" s="22" t="n"/>
      <c r="D1817" s="29" t="n"/>
      <c r="E1817" s="22" t="n"/>
      <c r="F1817" s="22" t="n"/>
      <c r="G1817" s="26">
        <f>IF(OR(A1817="",B1817="",D1817=""),0,IF(OR(C1817="Received",C1817="Returned",C1817="Adjust"),D1817,IF(C1817="Sold",-D1817,0)))</f>
        <v/>
      </c>
      <c r="H1817" s="16">
        <f>IF(AND(A1817="",B1817="",D1817=""),"",IF(OR(A1817="",B1817="",C1817="",D1817=""),"Fill date, SKU, type and qty",IF(ISNA(MATCH(B1817,ItemSku,0)),"SKU not on Items",IF(AND(D1817&lt;0,C1817&lt;&gt;"Adjust"),"Use a positive qty",""))))</f>
        <v/>
      </c>
    </row>
    <row r="1818">
      <c r="A1818" s="6" t="n"/>
      <c r="B1818" s="22" t="n"/>
      <c r="C1818" s="22" t="n"/>
      <c r="D1818" s="29" t="n"/>
      <c r="E1818" s="22" t="n"/>
      <c r="F1818" s="22" t="n"/>
      <c r="G1818" s="26">
        <f>IF(OR(A1818="",B1818="",D1818=""),0,IF(OR(C1818="Received",C1818="Returned",C1818="Adjust"),D1818,IF(C1818="Sold",-D1818,0)))</f>
        <v/>
      </c>
      <c r="H1818" s="16">
        <f>IF(AND(A1818="",B1818="",D1818=""),"",IF(OR(A1818="",B1818="",C1818="",D1818=""),"Fill date, SKU, type and qty",IF(ISNA(MATCH(B1818,ItemSku,0)),"SKU not on Items",IF(AND(D1818&lt;0,C1818&lt;&gt;"Adjust"),"Use a positive qty",""))))</f>
        <v/>
      </c>
    </row>
    <row r="1819">
      <c r="A1819" s="6" t="n"/>
      <c r="B1819" s="22" t="n"/>
      <c r="C1819" s="22" t="n"/>
      <c r="D1819" s="29" t="n"/>
      <c r="E1819" s="22" t="n"/>
      <c r="F1819" s="22" t="n"/>
      <c r="G1819" s="26">
        <f>IF(OR(A1819="",B1819="",D1819=""),0,IF(OR(C1819="Received",C1819="Returned",C1819="Adjust"),D1819,IF(C1819="Sold",-D1819,0)))</f>
        <v/>
      </c>
      <c r="H1819" s="16">
        <f>IF(AND(A1819="",B1819="",D1819=""),"",IF(OR(A1819="",B1819="",C1819="",D1819=""),"Fill date, SKU, type and qty",IF(ISNA(MATCH(B1819,ItemSku,0)),"SKU not on Items",IF(AND(D1819&lt;0,C1819&lt;&gt;"Adjust"),"Use a positive qty",""))))</f>
        <v/>
      </c>
    </row>
    <row r="1820">
      <c r="A1820" s="6" t="n"/>
      <c r="B1820" s="22" t="n"/>
      <c r="C1820" s="22" t="n"/>
      <c r="D1820" s="29" t="n"/>
      <c r="E1820" s="22" t="n"/>
      <c r="F1820" s="22" t="n"/>
      <c r="G1820" s="26">
        <f>IF(OR(A1820="",B1820="",D1820=""),0,IF(OR(C1820="Received",C1820="Returned",C1820="Adjust"),D1820,IF(C1820="Sold",-D1820,0)))</f>
        <v/>
      </c>
      <c r="H1820" s="16">
        <f>IF(AND(A1820="",B1820="",D1820=""),"",IF(OR(A1820="",B1820="",C1820="",D1820=""),"Fill date, SKU, type and qty",IF(ISNA(MATCH(B1820,ItemSku,0)),"SKU not on Items",IF(AND(D1820&lt;0,C1820&lt;&gt;"Adjust"),"Use a positive qty",""))))</f>
        <v/>
      </c>
    </row>
    <row r="1821">
      <c r="A1821" s="6" t="n"/>
      <c r="B1821" s="22" t="n"/>
      <c r="C1821" s="22" t="n"/>
      <c r="D1821" s="29" t="n"/>
      <c r="E1821" s="22" t="n"/>
      <c r="F1821" s="22" t="n"/>
      <c r="G1821" s="26">
        <f>IF(OR(A1821="",B1821="",D1821=""),0,IF(OR(C1821="Received",C1821="Returned",C1821="Adjust"),D1821,IF(C1821="Sold",-D1821,0)))</f>
        <v/>
      </c>
      <c r="H1821" s="16">
        <f>IF(AND(A1821="",B1821="",D1821=""),"",IF(OR(A1821="",B1821="",C1821="",D1821=""),"Fill date, SKU, type and qty",IF(ISNA(MATCH(B1821,ItemSku,0)),"SKU not on Items",IF(AND(D1821&lt;0,C1821&lt;&gt;"Adjust"),"Use a positive qty",""))))</f>
        <v/>
      </c>
    </row>
    <row r="1822">
      <c r="A1822" s="6" t="n"/>
      <c r="B1822" s="22" t="n"/>
      <c r="C1822" s="22" t="n"/>
      <c r="D1822" s="29" t="n"/>
      <c r="E1822" s="22" t="n"/>
      <c r="F1822" s="22" t="n"/>
      <c r="G1822" s="26">
        <f>IF(OR(A1822="",B1822="",D1822=""),0,IF(OR(C1822="Received",C1822="Returned",C1822="Adjust"),D1822,IF(C1822="Sold",-D1822,0)))</f>
        <v/>
      </c>
      <c r="H1822" s="16">
        <f>IF(AND(A1822="",B1822="",D1822=""),"",IF(OR(A1822="",B1822="",C1822="",D1822=""),"Fill date, SKU, type and qty",IF(ISNA(MATCH(B1822,ItemSku,0)),"SKU not on Items",IF(AND(D1822&lt;0,C1822&lt;&gt;"Adjust"),"Use a positive qty",""))))</f>
        <v/>
      </c>
    </row>
    <row r="1823">
      <c r="A1823" s="6" t="n"/>
      <c r="B1823" s="22" t="n"/>
      <c r="C1823" s="22" t="n"/>
      <c r="D1823" s="29" t="n"/>
      <c r="E1823" s="22" t="n"/>
      <c r="F1823" s="22" t="n"/>
      <c r="G1823" s="26">
        <f>IF(OR(A1823="",B1823="",D1823=""),0,IF(OR(C1823="Received",C1823="Returned",C1823="Adjust"),D1823,IF(C1823="Sold",-D1823,0)))</f>
        <v/>
      </c>
      <c r="H1823" s="16">
        <f>IF(AND(A1823="",B1823="",D1823=""),"",IF(OR(A1823="",B1823="",C1823="",D1823=""),"Fill date, SKU, type and qty",IF(ISNA(MATCH(B1823,ItemSku,0)),"SKU not on Items",IF(AND(D1823&lt;0,C1823&lt;&gt;"Adjust"),"Use a positive qty",""))))</f>
        <v/>
      </c>
    </row>
    <row r="1824">
      <c r="A1824" s="6" t="n"/>
      <c r="B1824" s="22" t="n"/>
      <c r="C1824" s="22" t="n"/>
      <c r="D1824" s="29" t="n"/>
      <c r="E1824" s="22" t="n"/>
      <c r="F1824" s="22" t="n"/>
      <c r="G1824" s="26">
        <f>IF(OR(A1824="",B1824="",D1824=""),0,IF(OR(C1824="Received",C1824="Returned",C1824="Adjust"),D1824,IF(C1824="Sold",-D1824,0)))</f>
        <v/>
      </c>
      <c r="H1824" s="16">
        <f>IF(AND(A1824="",B1824="",D1824=""),"",IF(OR(A1824="",B1824="",C1824="",D1824=""),"Fill date, SKU, type and qty",IF(ISNA(MATCH(B1824,ItemSku,0)),"SKU not on Items",IF(AND(D1824&lt;0,C1824&lt;&gt;"Adjust"),"Use a positive qty",""))))</f>
        <v/>
      </c>
    </row>
    <row r="1825">
      <c r="A1825" s="6" t="n"/>
      <c r="B1825" s="22" t="n"/>
      <c r="C1825" s="22" t="n"/>
      <c r="D1825" s="29" t="n"/>
      <c r="E1825" s="22" t="n"/>
      <c r="F1825" s="22" t="n"/>
      <c r="G1825" s="26">
        <f>IF(OR(A1825="",B1825="",D1825=""),0,IF(OR(C1825="Received",C1825="Returned",C1825="Adjust"),D1825,IF(C1825="Sold",-D1825,0)))</f>
        <v/>
      </c>
      <c r="H1825" s="16">
        <f>IF(AND(A1825="",B1825="",D1825=""),"",IF(OR(A1825="",B1825="",C1825="",D1825=""),"Fill date, SKU, type and qty",IF(ISNA(MATCH(B1825,ItemSku,0)),"SKU not on Items",IF(AND(D1825&lt;0,C1825&lt;&gt;"Adjust"),"Use a positive qty",""))))</f>
        <v/>
      </c>
    </row>
    <row r="1826">
      <c r="A1826" s="6" t="n"/>
      <c r="B1826" s="22" t="n"/>
      <c r="C1826" s="22" t="n"/>
      <c r="D1826" s="29" t="n"/>
      <c r="E1826" s="22" t="n"/>
      <c r="F1826" s="22" t="n"/>
      <c r="G1826" s="26">
        <f>IF(OR(A1826="",B1826="",D1826=""),0,IF(OR(C1826="Received",C1826="Returned",C1826="Adjust"),D1826,IF(C1826="Sold",-D1826,0)))</f>
        <v/>
      </c>
      <c r="H1826" s="16">
        <f>IF(AND(A1826="",B1826="",D1826=""),"",IF(OR(A1826="",B1826="",C1826="",D1826=""),"Fill date, SKU, type and qty",IF(ISNA(MATCH(B1826,ItemSku,0)),"SKU not on Items",IF(AND(D1826&lt;0,C1826&lt;&gt;"Adjust"),"Use a positive qty",""))))</f>
        <v/>
      </c>
    </row>
    <row r="1827">
      <c r="A1827" s="6" t="n"/>
      <c r="B1827" s="22" t="n"/>
      <c r="C1827" s="22" t="n"/>
      <c r="D1827" s="29" t="n"/>
      <c r="E1827" s="22" t="n"/>
      <c r="F1827" s="22" t="n"/>
      <c r="G1827" s="26">
        <f>IF(OR(A1827="",B1827="",D1827=""),0,IF(OR(C1827="Received",C1827="Returned",C1827="Adjust"),D1827,IF(C1827="Sold",-D1827,0)))</f>
        <v/>
      </c>
      <c r="H1827" s="16">
        <f>IF(AND(A1827="",B1827="",D1827=""),"",IF(OR(A1827="",B1827="",C1827="",D1827=""),"Fill date, SKU, type and qty",IF(ISNA(MATCH(B1827,ItemSku,0)),"SKU not on Items",IF(AND(D1827&lt;0,C1827&lt;&gt;"Adjust"),"Use a positive qty",""))))</f>
        <v/>
      </c>
    </row>
    <row r="1828">
      <c r="A1828" s="6" t="n"/>
      <c r="B1828" s="22" t="n"/>
      <c r="C1828" s="22" t="n"/>
      <c r="D1828" s="29" t="n"/>
      <c r="E1828" s="22" t="n"/>
      <c r="F1828" s="22" t="n"/>
      <c r="G1828" s="26">
        <f>IF(OR(A1828="",B1828="",D1828=""),0,IF(OR(C1828="Received",C1828="Returned",C1828="Adjust"),D1828,IF(C1828="Sold",-D1828,0)))</f>
        <v/>
      </c>
      <c r="H1828" s="16">
        <f>IF(AND(A1828="",B1828="",D1828=""),"",IF(OR(A1828="",B1828="",C1828="",D1828=""),"Fill date, SKU, type and qty",IF(ISNA(MATCH(B1828,ItemSku,0)),"SKU not on Items",IF(AND(D1828&lt;0,C1828&lt;&gt;"Adjust"),"Use a positive qty",""))))</f>
        <v/>
      </c>
    </row>
    <row r="1829">
      <c r="A1829" s="6" t="n"/>
      <c r="B1829" s="22" t="n"/>
      <c r="C1829" s="22" t="n"/>
      <c r="D1829" s="29" t="n"/>
      <c r="E1829" s="22" t="n"/>
      <c r="F1829" s="22" t="n"/>
      <c r="G1829" s="26">
        <f>IF(OR(A1829="",B1829="",D1829=""),0,IF(OR(C1829="Received",C1829="Returned",C1829="Adjust"),D1829,IF(C1829="Sold",-D1829,0)))</f>
        <v/>
      </c>
      <c r="H1829" s="16">
        <f>IF(AND(A1829="",B1829="",D1829=""),"",IF(OR(A1829="",B1829="",C1829="",D1829=""),"Fill date, SKU, type and qty",IF(ISNA(MATCH(B1829,ItemSku,0)),"SKU not on Items",IF(AND(D1829&lt;0,C1829&lt;&gt;"Adjust"),"Use a positive qty",""))))</f>
        <v/>
      </c>
    </row>
    <row r="1830">
      <c r="A1830" s="6" t="n"/>
      <c r="B1830" s="22" t="n"/>
      <c r="C1830" s="22" t="n"/>
      <c r="D1830" s="29" t="n"/>
      <c r="E1830" s="22" t="n"/>
      <c r="F1830" s="22" t="n"/>
      <c r="G1830" s="26">
        <f>IF(OR(A1830="",B1830="",D1830=""),0,IF(OR(C1830="Received",C1830="Returned",C1830="Adjust"),D1830,IF(C1830="Sold",-D1830,0)))</f>
        <v/>
      </c>
      <c r="H1830" s="16">
        <f>IF(AND(A1830="",B1830="",D1830=""),"",IF(OR(A1830="",B1830="",C1830="",D1830=""),"Fill date, SKU, type and qty",IF(ISNA(MATCH(B1830,ItemSku,0)),"SKU not on Items",IF(AND(D1830&lt;0,C1830&lt;&gt;"Adjust"),"Use a positive qty",""))))</f>
        <v/>
      </c>
    </row>
    <row r="1831">
      <c r="A1831" s="6" t="n"/>
      <c r="B1831" s="22" t="n"/>
      <c r="C1831" s="22" t="n"/>
      <c r="D1831" s="29" t="n"/>
      <c r="E1831" s="22" t="n"/>
      <c r="F1831" s="22" t="n"/>
      <c r="G1831" s="26">
        <f>IF(OR(A1831="",B1831="",D1831=""),0,IF(OR(C1831="Received",C1831="Returned",C1831="Adjust"),D1831,IF(C1831="Sold",-D1831,0)))</f>
        <v/>
      </c>
      <c r="H1831" s="16">
        <f>IF(AND(A1831="",B1831="",D1831=""),"",IF(OR(A1831="",B1831="",C1831="",D1831=""),"Fill date, SKU, type and qty",IF(ISNA(MATCH(B1831,ItemSku,0)),"SKU not on Items",IF(AND(D1831&lt;0,C1831&lt;&gt;"Adjust"),"Use a positive qty",""))))</f>
        <v/>
      </c>
    </row>
    <row r="1832">
      <c r="A1832" s="6" t="n"/>
      <c r="B1832" s="22" t="n"/>
      <c r="C1832" s="22" t="n"/>
      <c r="D1832" s="29" t="n"/>
      <c r="E1832" s="22" t="n"/>
      <c r="F1832" s="22" t="n"/>
      <c r="G1832" s="26">
        <f>IF(OR(A1832="",B1832="",D1832=""),0,IF(OR(C1832="Received",C1832="Returned",C1832="Adjust"),D1832,IF(C1832="Sold",-D1832,0)))</f>
        <v/>
      </c>
      <c r="H1832" s="16">
        <f>IF(AND(A1832="",B1832="",D1832=""),"",IF(OR(A1832="",B1832="",C1832="",D1832=""),"Fill date, SKU, type and qty",IF(ISNA(MATCH(B1832,ItemSku,0)),"SKU not on Items",IF(AND(D1832&lt;0,C1832&lt;&gt;"Adjust"),"Use a positive qty",""))))</f>
        <v/>
      </c>
    </row>
    <row r="1833">
      <c r="A1833" s="6" t="n"/>
      <c r="B1833" s="22" t="n"/>
      <c r="C1833" s="22" t="n"/>
      <c r="D1833" s="29" t="n"/>
      <c r="E1833" s="22" t="n"/>
      <c r="F1833" s="22" t="n"/>
      <c r="G1833" s="26">
        <f>IF(OR(A1833="",B1833="",D1833=""),0,IF(OR(C1833="Received",C1833="Returned",C1833="Adjust"),D1833,IF(C1833="Sold",-D1833,0)))</f>
        <v/>
      </c>
      <c r="H1833" s="16">
        <f>IF(AND(A1833="",B1833="",D1833=""),"",IF(OR(A1833="",B1833="",C1833="",D1833=""),"Fill date, SKU, type and qty",IF(ISNA(MATCH(B1833,ItemSku,0)),"SKU not on Items",IF(AND(D1833&lt;0,C1833&lt;&gt;"Adjust"),"Use a positive qty",""))))</f>
        <v/>
      </c>
    </row>
    <row r="1834">
      <c r="A1834" s="6" t="n"/>
      <c r="B1834" s="22" t="n"/>
      <c r="C1834" s="22" t="n"/>
      <c r="D1834" s="29" t="n"/>
      <c r="E1834" s="22" t="n"/>
      <c r="F1834" s="22" t="n"/>
      <c r="G1834" s="26">
        <f>IF(OR(A1834="",B1834="",D1834=""),0,IF(OR(C1834="Received",C1834="Returned",C1834="Adjust"),D1834,IF(C1834="Sold",-D1834,0)))</f>
        <v/>
      </c>
      <c r="H1834" s="16">
        <f>IF(AND(A1834="",B1834="",D1834=""),"",IF(OR(A1834="",B1834="",C1834="",D1834=""),"Fill date, SKU, type and qty",IF(ISNA(MATCH(B1834,ItemSku,0)),"SKU not on Items",IF(AND(D1834&lt;0,C1834&lt;&gt;"Adjust"),"Use a positive qty",""))))</f>
        <v/>
      </c>
    </row>
    <row r="1835">
      <c r="A1835" s="6" t="n"/>
      <c r="B1835" s="22" t="n"/>
      <c r="C1835" s="22" t="n"/>
      <c r="D1835" s="29" t="n"/>
      <c r="E1835" s="22" t="n"/>
      <c r="F1835" s="22" t="n"/>
      <c r="G1835" s="26">
        <f>IF(OR(A1835="",B1835="",D1835=""),0,IF(OR(C1835="Received",C1835="Returned",C1835="Adjust"),D1835,IF(C1835="Sold",-D1835,0)))</f>
        <v/>
      </c>
      <c r="H1835" s="16">
        <f>IF(AND(A1835="",B1835="",D1835=""),"",IF(OR(A1835="",B1835="",C1835="",D1835=""),"Fill date, SKU, type and qty",IF(ISNA(MATCH(B1835,ItemSku,0)),"SKU not on Items",IF(AND(D1835&lt;0,C1835&lt;&gt;"Adjust"),"Use a positive qty",""))))</f>
        <v/>
      </c>
    </row>
    <row r="1836">
      <c r="A1836" s="6" t="n"/>
      <c r="B1836" s="22" t="n"/>
      <c r="C1836" s="22" t="n"/>
      <c r="D1836" s="29" t="n"/>
      <c r="E1836" s="22" t="n"/>
      <c r="F1836" s="22" t="n"/>
      <c r="G1836" s="26">
        <f>IF(OR(A1836="",B1836="",D1836=""),0,IF(OR(C1836="Received",C1836="Returned",C1836="Adjust"),D1836,IF(C1836="Sold",-D1836,0)))</f>
        <v/>
      </c>
      <c r="H1836" s="16">
        <f>IF(AND(A1836="",B1836="",D1836=""),"",IF(OR(A1836="",B1836="",C1836="",D1836=""),"Fill date, SKU, type and qty",IF(ISNA(MATCH(B1836,ItemSku,0)),"SKU not on Items",IF(AND(D1836&lt;0,C1836&lt;&gt;"Adjust"),"Use a positive qty",""))))</f>
        <v/>
      </c>
    </row>
    <row r="1837">
      <c r="A1837" s="6" t="n"/>
      <c r="B1837" s="22" t="n"/>
      <c r="C1837" s="22" t="n"/>
      <c r="D1837" s="29" t="n"/>
      <c r="E1837" s="22" t="n"/>
      <c r="F1837" s="22" t="n"/>
      <c r="G1837" s="26">
        <f>IF(OR(A1837="",B1837="",D1837=""),0,IF(OR(C1837="Received",C1837="Returned",C1837="Adjust"),D1837,IF(C1837="Sold",-D1837,0)))</f>
        <v/>
      </c>
      <c r="H1837" s="16">
        <f>IF(AND(A1837="",B1837="",D1837=""),"",IF(OR(A1837="",B1837="",C1837="",D1837=""),"Fill date, SKU, type and qty",IF(ISNA(MATCH(B1837,ItemSku,0)),"SKU not on Items",IF(AND(D1837&lt;0,C1837&lt;&gt;"Adjust"),"Use a positive qty",""))))</f>
        <v/>
      </c>
    </row>
    <row r="1838">
      <c r="A1838" s="6" t="n"/>
      <c r="B1838" s="22" t="n"/>
      <c r="C1838" s="22" t="n"/>
      <c r="D1838" s="29" t="n"/>
      <c r="E1838" s="22" t="n"/>
      <c r="F1838" s="22" t="n"/>
      <c r="G1838" s="26">
        <f>IF(OR(A1838="",B1838="",D1838=""),0,IF(OR(C1838="Received",C1838="Returned",C1838="Adjust"),D1838,IF(C1838="Sold",-D1838,0)))</f>
        <v/>
      </c>
      <c r="H1838" s="16">
        <f>IF(AND(A1838="",B1838="",D1838=""),"",IF(OR(A1838="",B1838="",C1838="",D1838=""),"Fill date, SKU, type and qty",IF(ISNA(MATCH(B1838,ItemSku,0)),"SKU not on Items",IF(AND(D1838&lt;0,C1838&lt;&gt;"Adjust"),"Use a positive qty",""))))</f>
        <v/>
      </c>
    </row>
    <row r="1839">
      <c r="A1839" s="6" t="n"/>
      <c r="B1839" s="22" t="n"/>
      <c r="C1839" s="22" t="n"/>
      <c r="D1839" s="29" t="n"/>
      <c r="E1839" s="22" t="n"/>
      <c r="F1839" s="22" t="n"/>
      <c r="G1839" s="26">
        <f>IF(OR(A1839="",B1839="",D1839=""),0,IF(OR(C1839="Received",C1839="Returned",C1839="Adjust"),D1839,IF(C1839="Sold",-D1839,0)))</f>
        <v/>
      </c>
      <c r="H1839" s="16">
        <f>IF(AND(A1839="",B1839="",D1839=""),"",IF(OR(A1839="",B1839="",C1839="",D1839=""),"Fill date, SKU, type and qty",IF(ISNA(MATCH(B1839,ItemSku,0)),"SKU not on Items",IF(AND(D1839&lt;0,C1839&lt;&gt;"Adjust"),"Use a positive qty",""))))</f>
        <v/>
      </c>
    </row>
    <row r="1840">
      <c r="A1840" s="6" t="n"/>
      <c r="B1840" s="22" t="n"/>
      <c r="C1840" s="22" t="n"/>
      <c r="D1840" s="29" t="n"/>
      <c r="E1840" s="22" t="n"/>
      <c r="F1840" s="22" t="n"/>
      <c r="G1840" s="26">
        <f>IF(OR(A1840="",B1840="",D1840=""),0,IF(OR(C1840="Received",C1840="Returned",C1840="Adjust"),D1840,IF(C1840="Sold",-D1840,0)))</f>
        <v/>
      </c>
      <c r="H1840" s="16">
        <f>IF(AND(A1840="",B1840="",D1840=""),"",IF(OR(A1840="",B1840="",C1840="",D1840=""),"Fill date, SKU, type and qty",IF(ISNA(MATCH(B1840,ItemSku,0)),"SKU not on Items",IF(AND(D1840&lt;0,C1840&lt;&gt;"Adjust"),"Use a positive qty",""))))</f>
        <v/>
      </c>
    </row>
    <row r="1841">
      <c r="A1841" s="6" t="n"/>
      <c r="B1841" s="22" t="n"/>
      <c r="C1841" s="22" t="n"/>
      <c r="D1841" s="29" t="n"/>
      <c r="E1841" s="22" t="n"/>
      <c r="F1841" s="22" t="n"/>
      <c r="G1841" s="26">
        <f>IF(OR(A1841="",B1841="",D1841=""),0,IF(OR(C1841="Received",C1841="Returned",C1841="Adjust"),D1841,IF(C1841="Sold",-D1841,0)))</f>
        <v/>
      </c>
      <c r="H1841" s="16">
        <f>IF(AND(A1841="",B1841="",D1841=""),"",IF(OR(A1841="",B1841="",C1841="",D1841=""),"Fill date, SKU, type and qty",IF(ISNA(MATCH(B1841,ItemSku,0)),"SKU not on Items",IF(AND(D1841&lt;0,C1841&lt;&gt;"Adjust"),"Use a positive qty",""))))</f>
        <v/>
      </c>
    </row>
    <row r="1842">
      <c r="A1842" s="6" t="n"/>
      <c r="B1842" s="22" t="n"/>
      <c r="C1842" s="22" t="n"/>
      <c r="D1842" s="29" t="n"/>
      <c r="E1842" s="22" t="n"/>
      <c r="F1842" s="22" t="n"/>
      <c r="G1842" s="26">
        <f>IF(OR(A1842="",B1842="",D1842=""),0,IF(OR(C1842="Received",C1842="Returned",C1842="Adjust"),D1842,IF(C1842="Sold",-D1842,0)))</f>
        <v/>
      </c>
      <c r="H1842" s="16">
        <f>IF(AND(A1842="",B1842="",D1842=""),"",IF(OR(A1842="",B1842="",C1842="",D1842=""),"Fill date, SKU, type and qty",IF(ISNA(MATCH(B1842,ItemSku,0)),"SKU not on Items",IF(AND(D1842&lt;0,C1842&lt;&gt;"Adjust"),"Use a positive qty",""))))</f>
        <v/>
      </c>
    </row>
    <row r="1843">
      <c r="A1843" s="6" t="n"/>
      <c r="B1843" s="22" t="n"/>
      <c r="C1843" s="22" t="n"/>
      <c r="D1843" s="29" t="n"/>
      <c r="E1843" s="22" t="n"/>
      <c r="F1843" s="22" t="n"/>
      <c r="G1843" s="26">
        <f>IF(OR(A1843="",B1843="",D1843=""),0,IF(OR(C1843="Received",C1843="Returned",C1843="Adjust"),D1843,IF(C1843="Sold",-D1843,0)))</f>
        <v/>
      </c>
      <c r="H1843" s="16">
        <f>IF(AND(A1843="",B1843="",D1843=""),"",IF(OR(A1843="",B1843="",C1843="",D1843=""),"Fill date, SKU, type and qty",IF(ISNA(MATCH(B1843,ItemSku,0)),"SKU not on Items",IF(AND(D1843&lt;0,C1843&lt;&gt;"Adjust"),"Use a positive qty",""))))</f>
        <v/>
      </c>
    </row>
    <row r="1844">
      <c r="A1844" s="6" t="n"/>
      <c r="B1844" s="22" t="n"/>
      <c r="C1844" s="22" t="n"/>
      <c r="D1844" s="29" t="n"/>
      <c r="E1844" s="22" t="n"/>
      <c r="F1844" s="22" t="n"/>
      <c r="G1844" s="26">
        <f>IF(OR(A1844="",B1844="",D1844=""),0,IF(OR(C1844="Received",C1844="Returned",C1844="Adjust"),D1844,IF(C1844="Sold",-D1844,0)))</f>
        <v/>
      </c>
      <c r="H1844" s="16">
        <f>IF(AND(A1844="",B1844="",D1844=""),"",IF(OR(A1844="",B1844="",C1844="",D1844=""),"Fill date, SKU, type and qty",IF(ISNA(MATCH(B1844,ItemSku,0)),"SKU not on Items",IF(AND(D1844&lt;0,C1844&lt;&gt;"Adjust"),"Use a positive qty",""))))</f>
        <v/>
      </c>
    </row>
    <row r="1845">
      <c r="A1845" s="6" t="n"/>
      <c r="B1845" s="22" t="n"/>
      <c r="C1845" s="22" t="n"/>
      <c r="D1845" s="29" t="n"/>
      <c r="E1845" s="22" t="n"/>
      <c r="F1845" s="22" t="n"/>
      <c r="G1845" s="26">
        <f>IF(OR(A1845="",B1845="",D1845=""),0,IF(OR(C1845="Received",C1845="Returned",C1845="Adjust"),D1845,IF(C1845="Sold",-D1845,0)))</f>
        <v/>
      </c>
      <c r="H1845" s="16">
        <f>IF(AND(A1845="",B1845="",D1845=""),"",IF(OR(A1845="",B1845="",C1845="",D1845=""),"Fill date, SKU, type and qty",IF(ISNA(MATCH(B1845,ItemSku,0)),"SKU not on Items",IF(AND(D1845&lt;0,C1845&lt;&gt;"Adjust"),"Use a positive qty",""))))</f>
        <v/>
      </c>
    </row>
    <row r="1846">
      <c r="A1846" s="6" t="n"/>
      <c r="B1846" s="22" t="n"/>
      <c r="C1846" s="22" t="n"/>
      <c r="D1846" s="29" t="n"/>
      <c r="E1846" s="22" t="n"/>
      <c r="F1846" s="22" t="n"/>
      <c r="G1846" s="26">
        <f>IF(OR(A1846="",B1846="",D1846=""),0,IF(OR(C1846="Received",C1846="Returned",C1846="Adjust"),D1846,IF(C1846="Sold",-D1846,0)))</f>
        <v/>
      </c>
      <c r="H1846" s="16">
        <f>IF(AND(A1846="",B1846="",D1846=""),"",IF(OR(A1846="",B1846="",C1846="",D1846=""),"Fill date, SKU, type and qty",IF(ISNA(MATCH(B1846,ItemSku,0)),"SKU not on Items",IF(AND(D1846&lt;0,C1846&lt;&gt;"Adjust"),"Use a positive qty",""))))</f>
        <v/>
      </c>
    </row>
    <row r="1847">
      <c r="A1847" s="6" t="n"/>
      <c r="B1847" s="22" t="n"/>
      <c r="C1847" s="22" t="n"/>
      <c r="D1847" s="29" t="n"/>
      <c r="E1847" s="22" t="n"/>
      <c r="F1847" s="22" t="n"/>
      <c r="G1847" s="26">
        <f>IF(OR(A1847="",B1847="",D1847=""),0,IF(OR(C1847="Received",C1847="Returned",C1847="Adjust"),D1847,IF(C1847="Sold",-D1847,0)))</f>
        <v/>
      </c>
      <c r="H1847" s="16">
        <f>IF(AND(A1847="",B1847="",D1847=""),"",IF(OR(A1847="",B1847="",C1847="",D1847=""),"Fill date, SKU, type and qty",IF(ISNA(MATCH(B1847,ItemSku,0)),"SKU not on Items",IF(AND(D1847&lt;0,C1847&lt;&gt;"Adjust"),"Use a positive qty",""))))</f>
        <v/>
      </c>
    </row>
    <row r="1848">
      <c r="A1848" s="6" t="n"/>
      <c r="B1848" s="22" t="n"/>
      <c r="C1848" s="22" t="n"/>
      <c r="D1848" s="29" t="n"/>
      <c r="E1848" s="22" t="n"/>
      <c r="F1848" s="22" t="n"/>
      <c r="G1848" s="26">
        <f>IF(OR(A1848="",B1848="",D1848=""),0,IF(OR(C1848="Received",C1848="Returned",C1848="Adjust"),D1848,IF(C1848="Sold",-D1848,0)))</f>
        <v/>
      </c>
      <c r="H1848" s="16">
        <f>IF(AND(A1848="",B1848="",D1848=""),"",IF(OR(A1848="",B1848="",C1848="",D1848=""),"Fill date, SKU, type and qty",IF(ISNA(MATCH(B1848,ItemSku,0)),"SKU not on Items",IF(AND(D1848&lt;0,C1848&lt;&gt;"Adjust"),"Use a positive qty",""))))</f>
        <v/>
      </c>
    </row>
    <row r="1849">
      <c r="A1849" s="6" t="n"/>
      <c r="B1849" s="22" t="n"/>
      <c r="C1849" s="22" t="n"/>
      <c r="D1849" s="29" t="n"/>
      <c r="E1849" s="22" t="n"/>
      <c r="F1849" s="22" t="n"/>
      <c r="G1849" s="26">
        <f>IF(OR(A1849="",B1849="",D1849=""),0,IF(OR(C1849="Received",C1849="Returned",C1849="Adjust"),D1849,IF(C1849="Sold",-D1849,0)))</f>
        <v/>
      </c>
      <c r="H1849" s="16">
        <f>IF(AND(A1849="",B1849="",D1849=""),"",IF(OR(A1849="",B1849="",C1849="",D1849=""),"Fill date, SKU, type and qty",IF(ISNA(MATCH(B1849,ItemSku,0)),"SKU not on Items",IF(AND(D1849&lt;0,C1849&lt;&gt;"Adjust"),"Use a positive qty",""))))</f>
        <v/>
      </c>
    </row>
    <row r="1850">
      <c r="A1850" s="6" t="n"/>
      <c r="B1850" s="22" t="n"/>
      <c r="C1850" s="22" t="n"/>
      <c r="D1850" s="29" t="n"/>
      <c r="E1850" s="22" t="n"/>
      <c r="F1850" s="22" t="n"/>
      <c r="G1850" s="26">
        <f>IF(OR(A1850="",B1850="",D1850=""),0,IF(OR(C1850="Received",C1850="Returned",C1850="Adjust"),D1850,IF(C1850="Sold",-D1850,0)))</f>
        <v/>
      </c>
      <c r="H1850" s="16">
        <f>IF(AND(A1850="",B1850="",D1850=""),"",IF(OR(A1850="",B1850="",C1850="",D1850=""),"Fill date, SKU, type and qty",IF(ISNA(MATCH(B1850,ItemSku,0)),"SKU not on Items",IF(AND(D1850&lt;0,C1850&lt;&gt;"Adjust"),"Use a positive qty",""))))</f>
        <v/>
      </c>
    </row>
    <row r="1851">
      <c r="A1851" s="6" t="n"/>
      <c r="B1851" s="22" t="n"/>
      <c r="C1851" s="22" t="n"/>
      <c r="D1851" s="29" t="n"/>
      <c r="E1851" s="22" t="n"/>
      <c r="F1851" s="22" t="n"/>
      <c r="G1851" s="26">
        <f>IF(OR(A1851="",B1851="",D1851=""),0,IF(OR(C1851="Received",C1851="Returned",C1851="Adjust"),D1851,IF(C1851="Sold",-D1851,0)))</f>
        <v/>
      </c>
      <c r="H1851" s="16">
        <f>IF(AND(A1851="",B1851="",D1851=""),"",IF(OR(A1851="",B1851="",C1851="",D1851=""),"Fill date, SKU, type and qty",IF(ISNA(MATCH(B1851,ItemSku,0)),"SKU not on Items",IF(AND(D1851&lt;0,C1851&lt;&gt;"Adjust"),"Use a positive qty",""))))</f>
        <v/>
      </c>
    </row>
    <row r="1852">
      <c r="A1852" s="6" t="n"/>
      <c r="B1852" s="22" t="n"/>
      <c r="C1852" s="22" t="n"/>
      <c r="D1852" s="29" t="n"/>
      <c r="E1852" s="22" t="n"/>
      <c r="F1852" s="22" t="n"/>
      <c r="G1852" s="26">
        <f>IF(OR(A1852="",B1852="",D1852=""),0,IF(OR(C1852="Received",C1852="Returned",C1852="Adjust"),D1852,IF(C1852="Sold",-D1852,0)))</f>
        <v/>
      </c>
      <c r="H1852" s="16">
        <f>IF(AND(A1852="",B1852="",D1852=""),"",IF(OR(A1852="",B1852="",C1852="",D1852=""),"Fill date, SKU, type and qty",IF(ISNA(MATCH(B1852,ItemSku,0)),"SKU not on Items",IF(AND(D1852&lt;0,C1852&lt;&gt;"Adjust"),"Use a positive qty",""))))</f>
        <v/>
      </c>
    </row>
    <row r="1853">
      <c r="A1853" s="6" t="n"/>
      <c r="B1853" s="22" t="n"/>
      <c r="C1853" s="22" t="n"/>
      <c r="D1853" s="29" t="n"/>
      <c r="E1853" s="22" t="n"/>
      <c r="F1853" s="22" t="n"/>
      <c r="G1853" s="26">
        <f>IF(OR(A1853="",B1853="",D1853=""),0,IF(OR(C1853="Received",C1853="Returned",C1853="Adjust"),D1853,IF(C1853="Sold",-D1853,0)))</f>
        <v/>
      </c>
      <c r="H1853" s="16">
        <f>IF(AND(A1853="",B1853="",D1853=""),"",IF(OR(A1853="",B1853="",C1853="",D1853=""),"Fill date, SKU, type and qty",IF(ISNA(MATCH(B1853,ItemSku,0)),"SKU not on Items",IF(AND(D1853&lt;0,C1853&lt;&gt;"Adjust"),"Use a positive qty",""))))</f>
        <v/>
      </c>
    </row>
    <row r="1854">
      <c r="A1854" s="6" t="n"/>
      <c r="B1854" s="22" t="n"/>
      <c r="C1854" s="22" t="n"/>
      <c r="D1854" s="29" t="n"/>
      <c r="E1854" s="22" t="n"/>
      <c r="F1854" s="22" t="n"/>
      <c r="G1854" s="26">
        <f>IF(OR(A1854="",B1854="",D1854=""),0,IF(OR(C1854="Received",C1854="Returned",C1854="Adjust"),D1854,IF(C1854="Sold",-D1854,0)))</f>
        <v/>
      </c>
      <c r="H1854" s="16">
        <f>IF(AND(A1854="",B1854="",D1854=""),"",IF(OR(A1854="",B1854="",C1854="",D1854=""),"Fill date, SKU, type and qty",IF(ISNA(MATCH(B1854,ItemSku,0)),"SKU not on Items",IF(AND(D1854&lt;0,C1854&lt;&gt;"Adjust"),"Use a positive qty",""))))</f>
        <v/>
      </c>
    </row>
    <row r="1855">
      <c r="A1855" s="6" t="n"/>
      <c r="B1855" s="22" t="n"/>
      <c r="C1855" s="22" t="n"/>
      <c r="D1855" s="29" t="n"/>
      <c r="E1855" s="22" t="n"/>
      <c r="F1855" s="22" t="n"/>
      <c r="G1855" s="26">
        <f>IF(OR(A1855="",B1855="",D1855=""),0,IF(OR(C1855="Received",C1855="Returned",C1855="Adjust"),D1855,IF(C1855="Sold",-D1855,0)))</f>
        <v/>
      </c>
      <c r="H1855" s="16">
        <f>IF(AND(A1855="",B1855="",D1855=""),"",IF(OR(A1855="",B1855="",C1855="",D1855=""),"Fill date, SKU, type and qty",IF(ISNA(MATCH(B1855,ItemSku,0)),"SKU not on Items",IF(AND(D1855&lt;0,C1855&lt;&gt;"Adjust"),"Use a positive qty",""))))</f>
        <v/>
      </c>
    </row>
    <row r="1856">
      <c r="A1856" s="6" t="n"/>
      <c r="B1856" s="22" t="n"/>
      <c r="C1856" s="22" t="n"/>
      <c r="D1856" s="29" t="n"/>
      <c r="E1856" s="22" t="n"/>
      <c r="F1856" s="22" t="n"/>
      <c r="G1856" s="26">
        <f>IF(OR(A1856="",B1856="",D1856=""),0,IF(OR(C1856="Received",C1856="Returned",C1856="Adjust"),D1856,IF(C1856="Sold",-D1856,0)))</f>
        <v/>
      </c>
      <c r="H1856" s="16">
        <f>IF(AND(A1856="",B1856="",D1856=""),"",IF(OR(A1856="",B1856="",C1856="",D1856=""),"Fill date, SKU, type and qty",IF(ISNA(MATCH(B1856,ItemSku,0)),"SKU not on Items",IF(AND(D1856&lt;0,C1856&lt;&gt;"Adjust"),"Use a positive qty",""))))</f>
        <v/>
      </c>
    </row>
    <row r="1857">
      <c r="A1857" s="6" t="n"/>
      <c r="B1857" s="22" t="n"/>
      <c r="C1857" s="22" t="n"/>
      <c r="D1857" s="29" t="n"/>
      <c r="E1857" s="22" t="n"/>
      <c r="F1857" s="22" t="n"/>
      <c r="G1857" s="26">
        <f>IF(OR(A1857="",B1857="",D1857=""),0,IF(OR(C1857="Received",C1857="Returned",C1857="Adjust"),D1857,IF(C1857="Sold",-D1857,0)))</f>
        <v/>
      </c>
      <c r="H1857" s="16">
        <f>IF(AND(A1857="",B1857="",D1857=""),"",IF(OR(A1857="",B1857="",C1857="",D1857=""),"Fill date, SKU, type and qty",IF(ISNA(MATCH(B1857,ItemSku,0)),"SKU not on Items",IF(AND(D1857&lt;0,C1857&lt;&gt;"Adjust"),"Use a positive qty",""))))</f>
        <v/>
      </c>
    </row>
    <row r="1858">
      <c r="A1858" s="6" t="n"/>
      <c r="B1858" s="22" t="n"/>
      <c r="C1858" s="22" t="n"/>
      <c r="D1858" s="29" t="n"/>
      <c r="E1858" s="22" t="n"/>
      <c r="F1858" s="22" t="n"/>
      <c r="G1858" s="26">
        <f>IF(OR(A1858="",B1858="",D1858=""),0,IF(OR(C1858="Received",C1858="Returned",C1858="Adjust"),D1858,IF(C1858="Sold",-D1858,0)))</f>
        <v/>
      </c>
      <c r="H1858" s="16">
        <f>IF(AND(A1858="",B1858="",D1858=""),"",IF(OR(A1858="",B1858="",C1858="",D1858=""),"Fill date, SKU, type and qty",IF(ISNA(MATCH(B1858,ItemSku,0)),"SKU not on Items",IF(AND(D1858&lt;0,C1858&lt;&gt;"Adjust"),"Use a positive qty",""))))</f>
        <v/>
      </c>
    </row>
    <row r="1859">
      <c r="A1859" s="6" t="n"/>
      <c r="B1859" s="22" t="n"/>
      <c r="C1859" s="22" t="n"/>
      <c r="D1859" s="29" t="n"/>
      <c r="E1859" s="22" t="n"/>
      <c r="F1859" s="22" t="n"/>
      <c r="G1859" s="26">
        <f>IF(OR(A1859="",B1859="",D1859=""),0,IF(OR(C1859="Received",C1859="Returned",C1859="Adjust"),D1859,IF(C1859="Sold",-D1859,0)))</f>
        <v/>
      </c>
      <c r="H1859" s="16">
        <f>IF(AND(A1859="",B1859="",D1859=""),"",IF(OR(A1859="",B1859="",C1859="",D1859=""),"Fill date, SKU, type and qty",IF(ISNA(MATCH(B1859,ItemSku,0)),"SKU not on Items",IF(AND(D1859&lt;0,C1859&lt;&gt;"Adjust"),"Use a positive qty",""))))</f>
        <v/>
      </c>
    </row>
    <row r="1860">
      <c r="A1860" s="6" t="n"/>
      <c r="B1860" s="22" t="n"/>
      <c r="C1860" s="22" t="n"/>
      <c r="D1860" s="29" t="n"/>
      <c r="E1860" s="22" t="n"/>
      <c r="F1860" s="22" t="n"/>
      <c r="G1860" s="26">
        <f>IF(OR(A1860="",B1860="",D1860=""),0,IF(OR(C1860="Received",C1860="Returned",C1860="Adjust"),D1860,IF(C1860="Sold",-D1860,0)))</f>
        <v/>
      </c>
      <c r="H1860" s="16">
        <f>IF(AND(A1860="",B1860="",D1860=""),"",IF(OR(A1860="",B1860="",C1860="",D1860=""),"Fill date, SKU, type and qty",IF(ISNA(MATCH(B1860,ItemSku,0)),"SKU not on Items",IF(AND(D1860&lt;0,C1860&lt;&gt;"Adjust"),"Use a positive qty",""))))</f>
        <v/>
      </c>
    </row>
    <row r="1861">
      <c r="A1861" s="6" t="n"/>
      <c r="B1861" s="22" t="n"/>
      <c r="C1861" s="22" t="n"/>
      <c r="D1861" s="29" t="n"/>
      <c r="E1861" s="22" t="n"/>
      <c r="F1861" s="22" t="n"/>
      <c r="G1861" s="26">
        <f>IF(OR(A1861="",B1861="",D1861=""),0,IF(OR(C1861="Received",C1861="Returned",C1861="Adjust"),D1861,IF(C1861="Sold",-D1861,0)))</f>
        <v/>
      </c>
      <c r="H1861" s="16">
        <f>IF(AND(A1861="",B1861="",D1861=""),"",IF(OR(A1861="",B1861="",C1861="",D1861=""),"Fill date, SKU, type and qty",IF(ISNA(MATCH(B1861,ItemSku,0)),"SKU not on Items",IF(AND(D1861&lt;0,C1861&lt;&gt;"Adjust"),"Use a positive qty",""))))</f>
        <v/>
      </c>
    </row>
    <row r="1862">
      <c r="A1862" s="6" t="n"/>
      <c r="B1862" s="22" t="n"/>
      <c r="C1862" s="22" t="n"/>
      <c r="D1862" s="29" t="n"/>
      <c r="E1862" s="22" t="n"/>
      <c r="F1862" s="22" t="n"/>
      <c r="G1862" s="26">
        <f>IF(OR(A1862="",B1862="",D1862=""),0,IF(OR(C1862="Received",C1862="Returned",C1862="Adjust"),D1862,IF(C1862="Sold",-D1862,0)))</f>
        <v/>
      </c>
      <c r="H1862" s="16">
        <f>IF(AND(A1862="",B1862="",D1862=""),"",IF(OR(A1862="",B1862="",C1862="",D1862=""),"Fill date, SKU, type and qty",IF(ISNA(MATCH(B1862,ItemSku,0)),"SKU not on Items",IF(AND(D1862&lt;0,C1862&lt;&gt;"Adjust"),"Use a positive qty",""))))</f>
        <v/>
      </c>
    </row>
    <row r="1863">
      <c r="A1863" s="6" t="n"/>
      <c r="B1863" s="22" t="n"/>
      <c r="C1863" s="22" t="n"/>
      <c r="D1863" s="29" t="n"/>
      <c r="E1863" s="22" t="n"/>
      <c r="F1863" s="22" t="n"/>
      <c r="G1863" s="26">
        <f>IF(OR(A1863="",B1863="",D1863=""),0,IF(OR(C1863="Received",C1863="Returned",C1863="Adjust"),D1863,IF(C1863="Sold",-D1863,0)))</f>
        <v/>
      </c>
      <c r="H1863" s="16">
        <f>IF(AND(A1863="",B1863="",D1863=""),"",IF(OR(A1863="",B1863="",C1863="",D1863=""),"Fill date, SKU, type and qty",IF(ISNA(MATCH(B1863,ItemSku,0)),"SKU not on Items",IF(AND(D1863&lt;0,C1863&lt;&gt;"Adjust"),"Use a positive qty",""))))</f>
        <v/>
      </c>
    </row>
    <row r="1864">
      <c r="A1864" s="6" t="n"/>
      <c r="B1864" s="22" t="n"/>
      <c r="C1864" s="22" t="n"/>
      <c r="D1864" s="29" t="n"/>
      <c r="E1864" s="22" t="n"/>
      <c r="F1864" s="22" t="n"/>
      <c r="G1864" s="26">
        <f>IF(OR(A1864="",B1864="",D1864=""),0,IF(OR(C1864="Received",C1864="Returned",C1864="Adjust"),D1864,IF(C1864="Sold",-D1864,0)))</f>
        <v/>
      </c>
      <c r="H1864" s="16">
        <f>IF(AND(A1864="",B1864="",D1864=""),"",IF(OR(A1864="",B1864="",C1864="",D1864=""),"Fill date, SKU, type and qty",IF(ISNA(MATCH(B1864,ItemSku,0)),"SKU not on Items",IF(AND(D1864&lt;0,C1864&lt;&gt;"Adjust"),"Use a positive qty",""))))</f>
        <v/>
      </c>
    </row>
    <row r="1865">
      <c r="A1865" s="6" t="n"/>
      <c r="B1865" s="22" t="n"/>
      <c r="C1865" s="22" t="n"/>
      <c r="D1865" s="29" t="n"/>
      <c r="E1865" s="22" t="n"/>
      <c r="F1865" s="22" t="n"/>
      <c r="G1865" s="26">
        <f>IF(OR(A1865="",B1865="",D1865=""),0,IF(OR(C1865="Received",C1865="Returned",C1865="Adjust"),D1865,IF(C1865="Sold",-D1865,0)))</f>
        <v/>
      </c>
      <c r="H1865" s="16">
        <f>IF(AND(A1865="",B1865="",D1865=""),"",IF(OR(A1865="",B1865="",C1865="",D1865=""),"Fill date, SKU, type and qty",IF(ISNA(MATCH(B1865,ItemSku,0)),"SKU not on Items",IF(AND(D1865&lt;0,C1865&lt;&gt;"Adjust"),"Use a positive qty",""))))</f>
        <v/>
      </c>
    </row>
    <row r="1866">
      <c r="A1866" s="6" t="n"/>
      <c r="B1866" s="22" t="n"/>
      <c r="C1866" s="22" t="n"/>
      <c r="D1866" s="29" t="n"/>
      <c r="E1866" s="22" t="n"/>
      <c r="F1866" s="22" t="n"/>
      <c r="G1866" s="26">
        <f>IF(OR(A1866="",B1866="",D1866=""),0,IF(OR(C1866="Received",C1866="Returned",C1866="Adjust"),D1866,IF(C1866="Sold",-D1866,0)))</f>
        <v/>
      </c>
      <c r="H1866" s="16">
        <f>IF(AND(A1866="",B1866="",D1866=""),"",IF(OR(A1866="",B1866="",C1866="",D1866=""),"Fill date, SKU, type and qty",IF(ISNA(MATCH(B1866,ItemSku,0)),"SKU not on Items",IF(AND(D1866&lt;0,C1866&lt;&gt;"Adjust"),"Use a positive qty",""))))</f>
        <v/>
      </c>
    </row>
    <row r="1867">
      <c r="A1867" s="6" t="n"/>
      <c r="B1867" s="22" t="n"/>
      <c r="C1867" s="22" t="n"/>
      <c r="D1867" s="29" t="n"/>
      <c r="E1867" s="22" t="n"/>
      <c r="F1867" s="22" t="n"/>
      <c r="G1867" s="26">
        <f>IF(OR(A1867="",B1867="",D1867=""),0,IF(OR(C1867="Received",C1867="Returned",C1867="Adjust"),D1867,IF(C1867="Sold",-D1867,0)))</f>
        <v/>
      </c>
      <c r="H1867" s="16">
        <f>IF(AND(A1867="",B1867="",D1867=""),"",IF(OR(A1867="",B1867="",C1867="",D1867=""),"Fill date, SKU, type and qty",IF(ISNA(MATCH(B1867,ItemSku,0)),"SKU not on Items",IF(AND(D1867&lt;0,C1867&lt;&gt;"Adjust"),"Use a positive qty",""))))</f>
        <v/>
      </c>
    </row>
    <row r="1868">
      <c r="A1868" s="6" t="n"/>
      <c r="B1868" s="22" t="n"/>
      <c r="C1868" s="22" t="n"/>
      <c r="D1868" s="29" t="n"/>
      <c r="E1868" s="22" t="n"/>
      <c r="F1868" s="22" t="n"/>
      <c r="G1868" s="26">
        <f>IF(OR(A1868="",B1868="",D1868=""),0,IF(OR(C1868="Received",C1868="Returned",C1868="Adjust"),D1868,IF(C1868="Sold",-D1868,0)))</f>
        <v/>
      </c>
      <c r="H1868" s="16">
        <f>IF(AND(A1868="",B1868="",D1868=""),"",IF(OR(A1868="",B1868="",C1868="",D1868=""),"Fill date, SKU, type and qty",IF(ISNA(MATCH(B1868,ItemSku,0)),"SKU not on Items",IF(AND(D1868&lt;0,C1868&lt;&gt;"Adjust"),"Use a positive qty",""))))</f>
        <v/>
      </c>
    </row>
    <row r="1869">
      <c r="A1869" s="6" t="n"/>
      <c r="B1869" s="22" t="n"/>
      <c r="C1869" s="22" t="n"/>
      <c r="D1869" s="29" t="n"/>
      <c r="E1869" s="22" t="n"/>
      <c r="F1869" s="22" t="n"/>
      <c r="G1869" s="26">
        <f>IF(OR(A1869="",B1869="",D1869=""),0,IF(OR(C1869="Received",C1869="Returned",C1869="Adjust"),D1869,IF(C1869="Sold",-D1869,0)))</f>
        <v/>
      </c>
      <c r="H1869" s="16">
        <f>IF(AND(A1869="",B1869="",D1869=""),"",IF(OR(A1869="",B1869="",C1869="",D1869=""),"Fill date, SKU, type and qty",IF(ISNA(MATCH(B1869,ItemSku,0)),"SKU not on Items",IF(AND(D1869&lt;0,C1869&lt;&gt;"Adjust"),"Use a positive qty",""))))</f>
        <v/>
      </c>
    </row>
    <row r="1870">
      <c r="A1870" s="6" t="n"/>
      <c r="B1870" s="22" t="n"/>
      <c r="C1870" s="22" t="n"/>
      <c r="D1870" s="29" t="n"/>
      <c r="E1870" s="22" t="n"/>
      <c r="F1870" s="22" t="n"/>
      <c r="G1870" s="26">
        <f>IF(OR(A1870="",B1870="",D1870=""),0,IF(OR(C1870="Received",C1870="Returned",C1870="Adjust"),D1870,IF(C1870="Sold",-D1870,0)))</f>
        <v/>
      </c>
      <c r="H1870" s="16">
        <f>IF(AND(A1870="",B1870="",D1870=""),"",IF(OR(A1870="",B1870="",C1870="",D1870=""),"Fill date, SKU, type and qty",IF(ISNA(MATCH(B1870,ItemSku,0)),"SKU not on Items",IF(AND(D1870&lt;0,C1870&lt;&gt;"Adjust"),"Use a positive qty",""))))</f>
        <v/>
      </c>
    </row>
    <row r="1871">
      <c r="A1871" s="6" t="n"/>
      <c r="B1871" s="22" t="n"/>
      <c r="C1871" s="22" t="n"/>
      <c r="D1871" s="29" t="n"/>
      <c r="E1871" s="22" t="n"/>
      <c r="F1871" s="22" t="n"/>
      <c r="G1871" s="26">
        <f>IF(OR(A1871="",B1871="",D1871=""),0,IF(OR(C1871="Received",C1871="Returned",C1871="Adjust"),D1871,IF(C1871="Sold",-D1871,0)))</f>
        <v/>
      </c>
      <c r="H1871" s="16">
        <f>IF(AND(A1871="",B1871="",D1871=""),"",IF(OR(A1871="",B1871="",C1871="",D1871=""),"Fill date, SKU, type and qty",IF(ISNA(MATCH(B1871,ItemSku,0)),"SKU not on Items",IF(AND(D1871&lt;0,C1871&lt;&gt;"Adjust"),"Use a positive qty",""))))</f>
        <v/>
      </c>
    </row>
    <row r="1872">
      <c r="A1872" s="6" t="n"/>
      <c r="B1872" s="22" t="n"/>
      <c r="C1872" s="22" t="n"/>
      <c r="D1872" s="29" t="n"/>
      <c r="E1872" s="22" t="n"/>
      <c r="F1872" s="22" t="n"/>
      <c r="G1872" s="26">
        <f>IF(OR(A1872="",B1872="",D1872=""),0,IF(OR(C1872="Received",C1872="Returned",C1872="Adjust"),D1872,IF(C1872="Sold",-D1872,0)))</f>
        <v/>
      </c>
      <c r="H1872" s="16">
        <f>IF(AND(A1872="",B1872="",D1872=""),"",IF(OR(A1872="",B1872="",C1872="",D1872=""),"Fill date, SKU, type and qty",IF(ISNA(MATCH(B1872,ItemSku,0)),"SKU not on Items",IF(AND(D1872&lt;0,C1872&lt;&gt;"Adjust"),"Use a positive qty",""))))</f>
        <v/>
      </c>
    </row>
    <row r="1873">
      <c r="A1873" s="6" t="n"/>
      <c r="B1873" s="22" t="n"/>
      <c r="C1873" s="22" t="n"/>
      <c r="D1873" s="29" t="n"/>
      <c r="E1873" s="22" t="n"/>
      <c r="F1873" s="22" t="n"/>
      <c r="G1873" s="26">
        <f>IF(OR(A1873="",B1873="",D1873=""),0,IF(OR(C1873="Received",C1873="Returned",C1873="Adjust"),D1873,IF(C1873="Sold",-D1873,0)))</f>
        <v/>
      </c>
      <c r="H1873" s="16">
        <f>IF(AND(A1873="",B1873="",D1873=""),"",IF(OR(A1873="",B1873="",C1873="",D1873=""),"Fill date, SKU, type and qty",IF(ISNA(MATCH(B1873,ItemSku,0)),"SKU not on Items",IF(AND(D1873&lt;0,C1873&lt;&gt;"Adjust"),"Use a positive qty",""))))</f>
        <v/>
      </c>
    </row>
    <row r="1874">
      <c r="A1874" s="6" t="n"/>
      <c r="B1874" s="22" t="n"/>
      <c r="C1874" s="22" t="n"/>
      <c r="D1874" s="29" t="n"/>
      <c r="E1874" s="22" t="n"/>
      <c r="F1874" s="22" t="n"/>
      <c r="G1874" s="26">
        <f>IF(OR(A1874="",B1874="",D1874=""),0,IF(OR(C1874="Received",C1874="Returned",C1874="Adjust"),D1874,IF(C1874="Sold",-D1874,0)))</f>
        <v/>
      </c>
      <c r="H1874" s="16">
        <f>IF(AND(A1874="",B1874="",D1874=""),"",IF(OR(A1874="",B1874="",C1874="",D1874=""),"Fill date, SKU, type and qty",IF(ISNA(MATCH(B1874,ItemSku,0)),"SKU not on Items",IF(AND(D1874&lt;0,C1874&lt;&gt;"Adjust"),"Use a positive qty",""))))</f>
        <v/>
      </c>
    </row>
    <row r="1875">
      <c r="A1875" s="6" t="n"/>
      <c r="B1875" s="22" t="n"/>
      <c r="C1875" s="22" t="n"/>
      <c r="D1875" s="29" t="n"/>
      <c r="E1875" s="22" t="n"/>
      <c r="F1875" s="22" t="n"/>
      <c r="G1875" s="26">
        <f>IF(OR(A1875="",B1875="",D1875=""),0,IF(OR(C1875="Received",C1875="Returned",C1875="Adjust"),D1875,IF(C1875="Sold",-D1875,0)))</f>
        <v/>
      </c>
      <c r="H1875" s="16">
        <f>IF(AND(A1875="",B1875="",D1875=""),"",IF(OR(A1875="",B1875="",C1875="",D1875=""),"Fill date, SKU, type and qty",IF(ISNA(MATCH(B1875,ItemSku,0)),"SKU not on Items",IF(AND(D1875&lt;0,C1875&lt;&gt;"Adjust"),"Use a positive qty",""))))</f>
        <v/>
      </c>
    </row>
    <row r="1876">
      <c r="A1876" s="6" t="n"/>
      <c r="B1876" s="22" t="n"/>
      <c r="C1876" s="22" t="n"/>
      <c r="D1876" s="29" t="n"/>
      <c r="E1876" s="22" t="n"/>
      <c r="F1876" s="22" t="n"/>
      <c r="G1876" s="26">
        <f>IF(OR(A1876="",B1876="",D1876=""),0,IF(OR(C1876="Received",C1876="Returned",C1876="Adjust"),D1876,IF(C1876="Sold",-D1876,0)))</f>
        <v/>
      </c>
      <c r="H1876" s="16">
        <f>IF(AND(A1876="",B1876="",D1876=""),"",IF(OR(A1876="",B1876="",C1876="",D1876=""),"Fill date, SKU, type and qty",IF(ISNA(MATCH(B1876,ItemSku,0)),"SKU not on Items",IF(AND(D1876&lt;0,C1876&lt;&gt;"Adjust"),"Use a positive qty",""))))</f>
        <v/>
      </c>
    </row>
    <row r="1877">
      <c r="A1877" s="6" t="n"/>
      <c r="B1877" s="22" t="n"/>
      <c r="C1877" s="22" t="n"/>
      <c r="D1877" s="29" t="n"/>
      <c r="E1877" s="22" t="n"/>
      <c r="F1877" s="22" t="n"/>
      <c r="G1877" s="26">
        <f>IF(OR(A1877="",B1877="",D1877=""),0,IF(OR(C1877="Received",C1877="Returned",C1877="Adjust"),D1877,IF(C1877="Sold",-D1877,0)))</f>
        <v/>
      </c>
      <c r="H1877" s="16">
        <f>IF(AND(A1877="",B1877="",D1877=""),"",IF(OR(A1877="",B1877="",C1877="",D1877=""),"Fill date, SKU, type and qty",IF(ISNA(MATCH(B1877,ItemSku,0)),"SKU not on Items",IF(AND(D1877&lt;0,C1877&lt;&gt;"Adjust"),"Use a positive qty",""))))</f>
        <v/>
      </c>
    </row>
    <row r="1878">
      <c r="A1878" s="6" t="n"/>
      <c r="B1878" s="22" t="n"/>
      <c r="C1878" s="22" t="n"/>
      <c r="D1878" s="29" t="n"/>
      <c r="E1878" s="22" t="n"/>
      <c r="F1878" s="22" t="n"/>
      <c r="G1878" s="26">
        <f>IF(OR(A1878="",B1878="",D1878=""),0,IF(OR(C1878="Received",C1878="Returned",C1878="Adjust"),D1878,IF(C1878="Sold",-D1878,0)))</f>
        <v/>
      </c>
      <c r="H1878" s="16">
        <f>IF(AND(A1878="",B1878="",D1878=""),"",IF(OR(A1878="",B1878="",C1878="",D1878=""),"Fill date, SKU, type and qty",IF(ISNA(MATCH(B1878,ItemSku,0)),"SKU not on Items",IF(AND(D1878&lt;0,C1878&lt;&gt;"Adjust"),"Use a positive qty",""))))</f>
        <v/>
      </c>
    </row>
    <row r="1879">
      <c r="A1879" s="6" t="n"/>
      <c r="B1879" s="22" t="n"/>
      <c r="C1879" s="22" t="n"/>
      <c r="D1879" s="29" t="n"/>
      <c r="E1879" s="22" t="n"/>
      <c r="F1879" s="22" t="n"/>
      <c r="G1879" s="26">
        <f>IF(OR(A1879="",B1879="",D1879=""),0,IF(OR(C1879="Received",C1879="Returned",C1879="Adjust"),D1879,IF(C1879="Sold",-D1879,0)))</f>
        <v/>
      </c>
      <c r="H1879" s="16">
        <f>IF(AND(A1879="",B1879="",D1879=""),"",IF(OR(A1879="",B1879="",C1879="",D1879=""),"Fill date, SKU, type and qty",IF(ISNA(MATCH(B1879,ItemSku,0)),"SKU not on Items",IF(AND(D1879&lt;0,C1879&lt;&gt;"Adjust"),"Use a positive qty",""))))</f>
        <v/>
      </c>
    </row>
    <row r="1880">
      <c r="A1880" s="6" t="n"/>
      <c r="B1880" s="22" t="n"/>
      <c r="C1880" s="22" t="n"/>
      <c r="D1880" s="29" t="n"/>
      <c r="E1880" s="22" t="n"/>
      <c r="F1880" s="22" t="n"/>
      <c r="G1880" s="26">
        <f>IF(OR(A1880="",B1880="",D1880=""),0,IF(OR(C1880="Received",C1880="Returned",C1880="Adjust"),D1880,IF(C1880="Sold",-D1880,0)))</f>
        <v/>
      </c>
      <c r="H1880" s="16">
        <f>IF(AND(A1880="",B1880="",D1880=""),"",IF(OR(A1880="",B1880="",C1880="",D1880=""),"Fill date, SKU, type and qty",IF(ISNA(MATCH(B1880,ItemSku,0)),"SKU not on Items",IF(AND(D1880&lt;0,C1880&lt;&gt;"Adjust"),"Use a positive qty",""))))</f>
        <v/>
      </c>
    </row>
    <row r="1881">
      <c r="A1881" s="6" t="n"/>
      <c r="B1881" s="22" t="n"/>
      <c r="C1881" s="22" t="n"/>
      <c r="D1881" s="29" t="n"/>
      <c r="E1881" s="22" t="n"/>
      <c r="F1881" s="22" t="n"/>
      <c r="G1881" s="26">
        <f>IF(OR(A1881="",B1881="",D1881=""),0,IF(OR(C1881="Received",C1881="Returned",C1881="Adjust"),D1881,IF(C1881="Sold",-D1881,0)))</f>
        <v/>
      </c>
      <c r="H1881" s="16">
        <f>IF(AND(A1881="",B1881="",D1881=""),"",IF(OR(A1881="",B1881="",C1881="",D1881=""),"Fill date, SKU, type and qty",IF(ISNA(MATCH(B1881,ItemSku,0)),"SKU not on Items",IF(AND(D1881&lt;0,C1881&lt;&gt;"Adjust"),"Use a positive qty",""))))</f>
        <v/>
      </c>
    </row>
    <row r="1882">
      <c r="A1882" s="6" t="n"/>
      <c r="B1882" s="22" t="n"/>
      <c r="C1882" s="22" t="n"/>
      <c r="D1882" s="29" t="n"/>
      <c r="E1882" s="22" t="n"/>
      <c r="F1882" s="22" t="n"/>
      <c r="G1882" s="26">
        <f>IF(OR(A1882="",B1882="",D1882=""),0,IF(OR(C1882="Received",C1882="Returned",C1882="Adjust"),D1882,IF(C1882="Sold",-D1882,0)))</f>
        <v/>
      </c>
      <c r="H1882" s="16">
        <f>IF(AND(A1882="",B1882="",D1882=""),"",IF(OR(A1882="",B1882="",C1882="",D1882=""),"Fill date, SKU, type and qty",IF(ISNA(MATCH(B1882,ItemSku,0)),"SKU not on Items",IF(AND(D1882&lt;0,C1882&lt;&gt;"Adjust"),"Use a positive qty",""))))</f>
        <v/>
      </c>
    </row>
    <row r="1883">
      <c r="A1883" s="6" t="n"/>
      <c r="B1883" s="22" t="n"/>
      <c r="C1883" s="22" t="n"/>
      <c r="D1883" s="29" t="n"/>
      <c r="E1883" s="22" t="n"/>
      <c r="F1883" s="22" t="n"/>
      <c r="G1883" s="26">
        <f>IF(OR(A1883="",B1883="",D1883=""),0,IF(OR(C1883="Received",C1883="Returned",C1883="Adjust"),D1883,IF(C1883="Sold",-D1883,0)))</f>
        <v/>
      </c>
      <c r="H1883" s="16">
        <f>IF(AND(A1883="",B1883="",D1883=""),"",IF(OR(A1883="",B1883="",C1883="",D1883=""),"Fill date, SKU, type and qty",IF(ISNA(MATCH(B1883,ItemSku,0)),"SKU not on Items",IF(AND(D1883&lt;0,C1883&lt;&gt;"Adjust"),"Use a positive qty",""))))</f>
        <v/>
      </c>
    </row>
    <row r="1884">
      <c r="A1884" s="6" t="n"/>
      <c r="B1884" s="22" t="n"/>
      <c r="C1884" s="22" t="n"/>
      <c r="D1884" s="29" t="n"/>
      <c r="E1884" s="22" t="n"/>
      <c r="F1884" s="22" t="n"/>
      <c r="G1884" s="26">
        <f>IF(OR(A1884="",B1884="",D1884=""),0,IF(OR(C1884="Received",C1884="Returned",C1884="Adjust"),D1884,IF(C1884="Sold",-D1884,0)))</f>
        <v/>
      </c>
      <c r="H1884" s="16">
        <f>IF(AND(A1884="",B1884="",D1884=""),"",IF(OR(A1884="",B1884="",C1884="",D1884=""),"Fill date, SKU, type and qty",IF(ISNA(MATCH(B1884,ItemSku,0)),"SKU not on Items",IF(AND(D1884&lt;0,C1884&lt;&gt;"Adjust"),"Use a positive qty",""))))</f>
        <v/>
      </c>
    </row>
    <row r="1885">
      <c r="A1885" s="6" t="n"/>
      <c r="B1885" s="22" t="n"/>
      <c r="C1885" s="22" t="n"/>
      <c r="D1885" s="29" t="n"/>
      <c r="E1885" s="22" t="n"/>
      <c r="F1885" s="22" t="n"/>
      <c r="G1885" s="26">
        <f>IF(OR(A1885="",B1885="",D1885=""),0,IF(OR(C1885="Received",C1885="Returned",C1885="Adjust"),D1885,IF(C1885="Sold",-D1885,0)))</f>
        <v/>
      </c>
      <c r="H1885" s="16">
        <f>IF(AND(A1885="",B1885="",D1885=""),"",IF(OR(A1885="",B1885="",C1885="",D1885=""),"Fill date, SKU, type and qty",IF(ISNA(MATCH(B1885,ItemSku,0)),"SKU not on Items",IF(AND(D1885&lt;0,C1885&lt;&gt;"Adjust"),"Use a positive qty",""))))</f>
        <v/>
      </c>
    </row>
    <row r="1886">
      <c r="A1886" s="6" t="n"/>
      <c r="B1886" s="22" t="n"/>
      <c r="C1886" s="22" t="n"/>
      <c r="D1886" s="29" t="n"/>
      <c r="E1886" s="22" t="n"/>
      <c r="F1886" s="22" t="n"/>
      <c r="G1886" s="26">
        <f>IF(OR(A1886="",B1886="",D1886=""),0,IF(OR(C1886="Received",C1886="Returned",C1886="Adjust"),D1886,IF(C1886="Sold",-D1886,0)))</f>
        <v/>
      </c>
      <c r="H1886" s="16">
        <f>IF(AND(A1886="",B1886="",D1886=""),"",IF(OR(A1886="",B1886="",C1886="",D1886=""),"Fill date, SKU, type and qty",IF(ISNA(MATCH(B1886,ItemSku,0)),"SKU not on Items",IF(AND(D1886&lt;0,C1886&lt;&gt;"Adjust"),"Use a positive qty",""))))</f>
        <v/>
      </c>
    </row>
    <row r="1887">
      <c r="A1887" s="6" t="n"/>
      <c r="B1887" s="22" t="n"/>
      <c r="C1887" s="22" t="n"/>
      <c r="D1887" s="29" t="n"/>
      <c r="E1887" s="22" t="n"/>
      <c r="F1887" s="22" t="n"/>
      <c r="G1887" s="26">
        <f>IF(OR(A1887="",B1887="",D1887=""),0,IF(OR(C1887="Received",C1887="Returned",C1887="Adjust"),D1887,IF(C1887="Sold",-D1887,0)))</f>
        <v/>
      </c>
      <c r="H1887" s="16">
        <f>IF(AND(A1887="",B1887="",D1887=""),"",IF(OR(A1887="",B1887="",C1887="",D1887=""),"Fill date, SKU, type and qty",IF(ISNA(MATCH(B1887,ItemSku,0)),"SKU not on Items",IF(AND(D1887&lt;0,C1887&lt;&gt;"Adjust"),"Use a positive qty",""))))</f>
        <v/>
      </c>
    </row>
    <row r="1888">
      <c r="A1888" s="6" t="n"/>
      <c r="B1888" s="22" t="n"/>
      <c r="C1888" s="22" t="n"/>
      <c r="D1888" s="29" t="n"/>
      <c r="E1888" s="22" t="n"/>
      <c r="F1888" s="22" t="n"/>
      <c r="G1888" s="26">
        <f>IF(OR(A1888="",B1888="",D1888=""),0,IF(OR(C1888="Received",C1888="Returned",C1888="Adjust"),D1888,IF(C1888="Sold",-D1888,0)))</f>
        <v/>
      </c>
      <c r="H1888" s="16">
        <f>IF(AND(A1888="",B1888="",D1888=""),"",IF(OR(A1888="",B1888="",C1888="",D1888=""),"Fill date, SKU, type and qty",IF(ISNA(MATCH(B1888,ItemSku,0)),"SKU not on Items",IF(AND(D1888&lt;0,C1888&lt;&gt;"Adjust"),"Use a positive qty",""))))</f>
        <v/>
      </c>
    </row>
    <row r="1889">
      <c r="A1889" s="6" t="n"/>
      <c r="B1889" s="22" t="n"/>
      <c r="C1889" s="22" t="n"/>
      <c r="D1889" s="29" t="n"/>
      <c r="E1889" s="22" t="n"/>
      <c r="F1889" s="22" t="n"/>
      <c r="G1889" s="26">
        <f>IF(OR(A1889="",B1889="",D1889=""),0,IF(OR(C1889="Received",C1889="Returned",C1889="Adjust"),D1889,IF(C1889="Sold",-D1889,0)))</f>
        <v/>
      </c>
      <c r="H1889" s="16">
        <f>IF(AND(A1889="",B1889="",D1889=""),"",IF(OR(A1889="",B1889="",C1889="",D1889=""),"Fill date, SKU, type and qty",IF(ISNA(MATCH(B1889,ItemSku,0)),"SKU not on Items",IF(AND(D1889&lt;0,C1889&lt;&gt;"Adjust"),"Use a positive qty",""))))</f>
        <v/>
      </c>
    </row>
    <row r="1890">
      <c r="A1890" s="6" t="n"/>
      <c r="B1890" s="22" t="n"/>
      <c r="C1890" s="22" t="n"/>
      <c r="D1890" s="29" t="n"/>
      <c r="E1890" s="22" t="n"/>
      <c r="F1890" s="22" t="n"/>
      <c r="G1890" s="26">
        <f>IF(OR(A1890="",B1890="",D1890=""),0,IF(OR(C1890="Received",C1890="Returned",C1890="Adjust"),D1890,IF(C1890="Sold",-D1890,0)))</f>
        <v/>
      </c>
      <c r="H1890" s="16">
        <f>IF(AND(A1890="",B1890="",D1890=""),"",IF(OR(A1890="",B1890="",C1890="",D1890=""),"Fill date, SKU, type and qty",IF(ISNA(MATCH(B1890,ItemSku,0)),"SKU not on Items",IF(AND(D1890&lt;0,C1890&lt;&gt;"Adjust"),"Use a positive qty",""))))</f>
        <v/>
      </c>
    </row>
    <row r="1891">
      <c r="A1891" s="6" t="n"/>
      <c r="B1891" s="22" t="n"/>
      <c r="C1891" s="22" t="n"/>
      <c r="D1891" s="29" t="n"/>
      <c r="E1891" s="22" t="n"/>
      <c r="F1891" s="22" t="n"/>
      <c r="G1891" s="26">
        <f>IF(OR(A1891="",B1891="",D1891=""),0,IF(OR(C1891="Received",C1891="Returned",C1891="Adjust"),D1891,IF(C1891="Sold",-D1891,0)))</f>
        <v/>
      </c>
      <c r="H1891" s="16">
        <f>IF(AND(A1891="",B1891="",D1891=""),"",IF(OR(A1891="",B1891="",C1891="",D1891=""),"Fill date, SKU, type and qty",IF(ISNA(MATCH(B1891,ItemSku,0)),"SKU not on Items",IF(AND(D1891&lt;0,C1891&lt;&gt;"Adjust"),"Use a positive qty",""))))</f>
        <v/>
      </c>
    </row>
    <row r="1892">
      <c r="A1892" s="6" t="n"/>
      <c r="B1892" s="22" t="n"/>
      <c r="C1892" s="22" t="n"/>
      <c r="D1892" s="29" t="n"/>
      <c r="E1892" s="22" t="n"/>
      <c r="F1892" s="22" t="n"/>
      <c r="G1892" s="26">
        <f>IF(OR(A1892="",B1892="",D1892=""),0,IF(OR(C1892="Received",C1892="Returned",C1892="Adjust"),D1892,IF(C1892="Sold",-D1892,0)))</f>
        <v/>
      </c>
      <c r="H1892" s="16">
        <f>IF(AND(A1892="",B1892="",D1892=""),"",IF(OR(A1892="",B1892="",C1892="",D1892=""),"Fill date, SKU, type and qty",IF(ISNA(MATCH(B1892,ItemSku,0)),"SKU not on Items",IF(AND(D1892&lt;0,C1892&lt;&gt;"Adjust"),"Use a positive qty",""))))</f>
        <v/>
      </c>
    </row>
    <row r="1893">
      <c r="A1893" s="6" t="n"/>
      <c r="B1893" s="22" t="n"/>
      <c r="C1893" s="22" t="n"/>
      <c r="D1893" s="29" t="n"/>
      <c r="E1893" s="22" t="n"/>
      <c r="F1893" s="22" t="n"/>
      <c r="G1893" s="26">
        <f>IF(OR(A1893="",B1893="",D1893=""),0,IF(OR(C1893="Received",C1893="Returned",C1893="Adjust"),D1893,IF(C1893="Sold",-D1893,0)))</f>
        <v/>
      </c>
      <c r="H1893" s="16">
        <f>IF(AND(A1893="",B1893="",D1893=""),"",IF(OR(A1893="",B1893="",C1893="",D1893=""),"Fill date, SKU, type and qty",IF(ISNA(MATCH(B1893,ItemSku,0)),"SKU not on Items",IF(AND(D1893&lt;0,C1893&lt;&gt;"Adjust"),"Use a positive qty",""))))</f>
        <v/>
      </c>
    </row>
    <row r="1894">
      <c r="A1894" s="6" t="n"/>
      <c r="B1894" s="22" t="n"/>
      <c r="C1894" s="22" t="n"/>
      <c r="D1894" s="29" t="n"/>
      <c r="E1894" s="22" t="n"/>
      <c r="F1894" s="22" t="n"/>
      <c r="G1894" s="26">
        <f>IF(OR(A1894="",B1894="",D1894=""),0,IF(OR(C1894="Received",C1894="Returned",C1894="Adjust"),D1894,IF(C1894="Sold",-D1894,0)))</f>
        <v/>
      </c>
      <c r="H1894" s="16">
        <f>IF(AND(A1894="",B1894="",D1894=""),"",IF(OR(A1894="",B1894="",C1894="",D1894=""),"Fill date, SKU, type and qty",IF(ISNA(MATCH(B1894,ItemSku,0)),"SKU not on Items",IF(AND(D1894&lt;0,C1894&lt;&gt;"Adjust"),"Use a positive qty",""))))</f>
        <v/>
      </c>
    </row>
    <row r="1895">
      <c r="A1895" s="6" t="n"/>
      <c r="B1895" s="22" t="n"/>
      <c r="C1895" s="22" t="n"/>
      <c r="D1895" s="29" t="n"/>
      <c r="E1895" s="22" t="n"/>
      <c r="F1895" s="22" t="n"/>
      <c r="G1895" s="26">
        <f>IF(OR(A1895="",B1895="",D1895=""),0,IF(OR(C1895="Received",C1895="Returned",C1895="Adjust"),D1895,IF(C1895="Sold",-D1895,0)))</f>
        <v/>
      </c>
      <c r="H1895" s="16">
        <f>IF(AND(A1895="",B1895="",D1895=""),"",IF(OR(A1895="",B1895="",C1895="",D1895=""),"Fill date, SKU, type and qty",IF(ISNA(MATCH(B1895,ItemSku,0)),"SKU not on Items",IF(AND(D1895&lt;0,C1895&lt;&gt;"Adjust"),"Use a positive qty",""))))</f>
        <v/>
      </c>
    </row>
    <row r="1896">
      <c r="A1896" s="6" t="n"/>
      <c r="B1896" s="22" t="n"/>
      <c r="C1896" s="22" t="n"/>
      <c r="D1896" s="29" t="n"/>
      <c r="E1896" s="22" t="n"/>
      <c r="F1896" s="22" t="n"/>
      <c r="G1896" s="26">
        <f>IF(OR(A1896="",B1896="",D1896=""),0,IF(OR(C1896="Received",C1896="Returned",C1896="Adjust"),D1896,IF(C1896="Sold",-D1896,0)))</f>
        <v/>
      </c>
      <c r="H1896" s="16">
        <f>IF(AND(A1896="",B1896="",D1896=""),"",IF(OR(A1896="",B1896="",C1896="",D1896=""),"Fill date, SKU, type and qty",IF(ISNA(MATCH(B1896,ItemSku,0)),"SKU not on Items",IF(AND(D1896&lt;0,C1896&lt;&gt;"Adjust"),"Use a positive qty",""))))</f>
        <v/>
      </c>
    </row>
    <row r="1897">
      <c r="A1897" s="6" t="n"/>
      <c r="B1897" s="22" t="n"/>
      <c r="C1897" s="22" t="n"/>
      <c r="D1897" s="29" t="n"/>
      <c r="E1897" s="22" t="n"/>
      <c r="F1897" s="22" t="n"/>
      <c r="G1897" s="26">
        <f>IF(OR(A1897="",B1897="",D1897=""),0,IF(OR(C1897="Received",C1897="Returned",C1897="Adjust"),D1897,IF(C1897="Sold",-D1897,0)))</f>
        <v/>
      </c>
      <c r="H1897" s="16">
        <f>IF(AND(A1897="",B1897="",D1897=""),"",IF(OR(A1897="",B1897="",C1897="",D1897=""),"Fill date, SKU, type and qty",IF(ISNA(MATCH(B1897,ItemSku,0)),"SKU not on Items",IF(AND(D1897&lt;0,C1897&lt;&gt;"Adjust"),"Use a positive qty",""))))</f>
        <v/>
      </c>
    </row>
    <row r="1898">
      <c r="A1898" s="6" t="n"/>
      <c r="B1898" s="22" t="n"/>
      <c r="C1898" s="22" t="n"/>
      <c r="D1898" s="29" t="n"/>
      <c r="E1898" s="22" t="n"/>
      <c r="F1898" s="22" t="n"/>
      <c r="G1898" s="26">
        <f>IF(OR(A1898="",B1898="",D1898=""),0,IF(OR(C1898="Received",C1898="Returned",C1898="Adjust"),D1898,IF(C1898="Sold",-D1898,0)))</f>
        <v/>
      </c>
      <c r="H1898" s="16">
        <f>IF(AND(A1898="",B1898="",D1898=""),"",IF(OR(A1898="",B1898="",C1898="",D1898=""),"Fill date, SKU, type and qty",IF(ISNA(MATCH(B1898,ItemSku,0)),"SKU not on Items",IF(AND(D1898&lt;0,C1898&lt;&gt;"Adjust"),"Use a positive qty",""))))</f>
        <v/>
      </c>
    </row>
    <row r="1899">
      <c r="A1899" s="6" t="n"/>
      <c r="B1899" s="22" t="n"/>
      <c r="C1899" s="22" t="n"/>
      <c r="D1899" s="29" t="n"/>
      <c r="E1899" s="22" t="n"/>
      <c r="F1899" s="22" t="n"/>
      <c r="G1899" s="26">
        <f>IF(OR(A1899="",B1899="",D1899=""),0,IF(OR(C1899="Received",C1899="Returned",C1899="Adjust"),D1899,IF(C1899="Sold",-D1899,0)))</f>
        <v/>
      </c>
      <c r="H1899" s="16">
        <f>IF(AND(A1899="",B1899="",D1899=""),"",IF(OR(A1899="",B1899="",C1899="",D1899=""),"Fill date, SKU, type and qty",IF(ISNA(MATCH(B1899,ItemSku,0)),"SKU not on Items",IF(AND(D1899&lt;0,C1899&lt;&gt;"Adjust"),"Use a positive qty",""))))</f>
        <v/>
      </c>
    </row>
    <row r="1900">
      <c r="A1900" s="6" t="n"/>
      <c r="B1900" s="22" t="n"/>
      <c r="C1900" s="22" t="n"/>
      <c r="D1900" s="29" t="n"/>
      <c r="E1900" s="22" t="n"/>
      <c r="F1900" s="22" t="n"/>
      <c r="G1900" s="26">
        <f>IF(OR(A1900="",B1900="",D1900=""),0,IF(OR(C1900="Received",C1900="Returned",C1900="Adjust"),D1900,IF(C1900="Sold",-D1900,0)))</f>
        <v/>
      </c>
      <c r="H1900" s="16">
        <f>IF(AND(A1900="",B1900="",D1900=""),"",IF(OR(A1900="",B1900="",C1900="",D1900=""),"Fill date, SKU, type and qty",IF(ISNA(MATCH(B1900,ItemSku,0)),"SKU not on Items",IF(AND(D1900&lt;0,C1900&lt;&gt;"Adjust"),"Use a positive qty",""))))</f>
        <v/>
      </c>
    </row>
    <row r="1901">
      <c r="A1901" s="6" t="n"/>
      <c r="B1901" s="22" t="n"/>
      <c r="C1901" s="22" t="n"/>
      <c r="D1901" s="29" t="n"/>
      <c r="E1901" s="22" t="n"/>
      <c r="F1901" s="22" t="n"/>
      <c r="G1901" s="26">
        <f>IF(OR(A1901="",B1901="",D1901=""),0,IF(OR(C1901="Received",C1901="Returned",C1901="Adjust"),D1901,IF(C1901="Sold",-D1901,0)))</f>
        <v/>
      </c>
      <c r="H1901" s="16">
        <f>IF(AND(A1901="",B1901="",D1901=""),"",IF(OR(A1901="",B1901="",C1901="",D1901=""),"Fill date, SKU, type and qty",IF(ISNA(MATCH(B1901,ItemSku,0)),"SKU not on Items",IF(AND(D1901&lt;0,C1901&lt;&gt;"Adjust"),"Use a positive qty",""))))</f>
        <v/>
      </c>
    </row>
    <row r="1902">
      <c r="A1902" s="6" t="n"/>
      <c r="B1902" s="22" t="n"/>
      <c r="C1902" s="22" t="n"/>
      <c r="D1902" s="29" t="n"/>
      <c r="E1902" s="22" t="n"/>
      <c r="F1902" s="22" t="n"/>
      <c r="G1902" s="26">
        <f>IF(OR(A1902="",B1902="",D1902=""),0,IF(OR(C1902="Received",C1902="Returned",C1902="Adjust"),D1902,IF(C1902="Sold",-D1902,0)))</f>
        <v/>
      </c>
      <c r="H1902" s="16">
        <f>IF(AND(A1902="",B1902="",D1902=""),"",IF(OR(A1902="",B1902="",C1902="",D1902=""),"Fill date, SKU, type and qty",IF(ISNA(MATCH(B1902,ItemSku,0)),"SKU not on Items",IF(AND(D1902&lt;0,C1902&lt;&gt;"Adjust"),"Use a positive qty",""))))</f>
        <v/>
      </c>
    </row>
    <row r="1903">
      <c r="A1903" s="6" t="n"/>
      <c r="B1903" s="22" t="n"/>
      <c r="C1903" s="22" t="n"/>
      <c r="D1903" s="29" t="n"/>
      <c r="E1903" s="22" t="n"/>
      <c r="F1903" s="22" t="n"/>
      <c r="G1903" s="26">
        <f>IF(OR(A1903="",B1903="",D1903=""),0,IF(OR(C1903="Received",C1903="Returned",C1903="Adjust"),D1903,IF(C1903="Sold",-D1903,0)))</f>
        <v/>
      </c>
      <c r="H1903" s="16">
        <f>IF(AND(A1903="",B1903="",D1903=""),"",IF(OR(A1903="",B1903="",C1903="",D1903=""),"Fill date, SKU, type and qty",IF(ISNA(MATCH(B1903,ItemSku,0)),"SKU not on Items",IF(AND(D1903&lt;0,C1903&lt;&gt;"Adjust"),"Use a positive qty",""))))</f>
        <v/>
      </c>
    </row>
    <row r="1904">
      <c r="A1904" s="6" t="n"/>
      <c r="B1904" s="22" t="n"/>
      <c r="C1904" s="22" t="n"/>
      <c r="D1904" s="29" t="n"/>
      <c r="E1904" s="22" t="n"/>
      <c r="F1904" s="22" t="n"/>
      <c r="G1904" s="26">
        <f>IF(OR(A1904="",B1904="",D1904=""),0,IF(OR(C1904="Received",C1904="Returned",C1904="Adjust"),D1904,IF(C1904="Sold",-D1904,0)))</f>
        <v/>
      </c>
      <c r="H1904" s="16">
        <f>IF(AND(A1904="",B1904="",D1904=""),"",IF(OR(A1904="",B1904="",C1904="",D1904=""),"Fill date, SKU, type and qty",IF(ISNA(MATCH(B1904,ItemSku,0)),"SKU not on Items",IF(AND(D1904&lt;0,C1904&lt;&gt;"Adjust"),"Use a positive qty",""))))</f>
        <v/>
      </c>
    </row>
    <row r="1905">
      <c r="A1905" s="6" t="n"/>
      <c r="B1905" s="22" t="n"/>
      <c r="C1905" s="22" t="n"/>
      <c r="D1905" s="29" t="n"/>
      <c r="E1905" s="22" t="n"/>
      <c r="F1905" s="22" t="n"/>
      <c r="G1905" s="26">
        <f>IF(OR(A1905="",B1905="",D1905=""),0,IF(OR(C1905="Received",C1905="Returned",C1905="Adjust"),D1905,IF(C1905="Sold",-D1905,0)))</f>
        <v/>
      </c>
      <c r="H1905" s="16">
        <f>IF(AND(A1905="",B1905="",D1905=""),"",IF(OR(A1905="",B1905="",C1905="",D1905=""),"Fill date, SKU, type and qty",IF(ISNA(MATCH(B1905,ItemSku,0)),"SKU not on Items",IF(AND(D1905&lt;0,C1905&lt;&gt;"Adjust"),"Use a positive qty",""))))</f>
        <v/>
      </c>
    </row>
    <row r="1906">
      <c r="A1906" s="6" t="n"/>
      <c r="B1906" s="22" t="n"/>
      <c r="C1906" s="22" t="n"/>
      <c r="D1906" s="29" t="n"/>
      <c r="E1906" s="22" t="n"/>
      <c r="F1906" s="22" t="n"/>
      <c r="G1906" s="26">
        <f>IF(OR(A1906="",B1906="",D1906=""),0,IF(OR(C1906="Received",C1906="Returned",C1906="Adjust"),D1906,IF(C1906="Sold",-D1906,0)))</f>
        <v/>
      </c>
      <c r="H1906" s="16">
        <f>IF(AND(A1906="",B1906="",D1906=""),"",IF(OR(A1906="",B1906="",C1906="",D1906=""),"Fill date, SKU, type and qty",IF(ISNA(MATCH(B1906,ItemSku,0)),"SKU not on Items",IF(AND(D1906&lt;0,C1906&lt;&gt;"Adjust"),"Use a positive qty",""))))</f>
        <v/>
      </c>
    </row>
    <row r="1907">
      <c r="A1907" s="6" t="n"/>
      <c r="B1907" s="22" t="n"/>
      <c r="C1907" s="22" t="n"/>
      <c r="D1907" s="29" t="n"/>
      <c r="E1907" s="22" t="n"/>
      <c r="F1907" s="22" t="n"/>
      <c r="G1907" s="26">
        <f>IF(OR(A1907="",B1907="",D1907=""),0,IF(OR(C1907="Received",C1907="Returned",C1907="Adjust"),D1907,IF(C1907="Sold",-D1907,0)))</f>
        <v/>
      </c>
      <c r="H1907" s="16">
        <f>IF(AND(A1907="",B1907="",D1907=""),"",IF(OR(A1907="",B1907="",C1907="",D1907=""),"Fill date, SKU, type and qty",IF(ISNA(MATCH(B1907,ItemSku,0)),"SKU not on Items",IF(AND(D1907&lt;0,C1907&lt;&gt;"Adjust"),"Use a positive qty",""))))</f>
        <v/>
      </c>
    </row>
    <row r="1908">
      <c r="A1908" s="6" t="n"/>
      <c r="B1908" s="22" t="n"/>
      <c r="C1908" s="22" t="n"/>
      <c r="D1908" s="29" t="n"/>
      <c r="E1908" s="22" t="n"/>
      <c r="F1908" s="22" t="n"/>
      <c r="G1908" s="26">
        <f>IF(OR(A1908="",B1908="",D1908=""),0,IF(OR(C1908="Received",C1908="Returned",C1908="Adjust"),D1908,IF(C1908="Sold",-D1908,0)))</f>
        <v/>
      </c>
      <c r="H1908" s="16">
        <f>IF(AND(A1908="",B1908="",D1908=""),"",IF(OR(A1908="",B1908="",C1908="",D1908=""),"Fill date, SKU, type and qty",IF(ISNA(MATCH(B1908,ItemSku,0)),"SKU not on Items",IF(AND(D1908&lt;0,C1908&lt;&gt;"Adjust"),"Use a positive qty",""))))</f>
        <v/>
      </c>
    </row>
    <row r="1909">
      <c r="A1909" s="6" t="n"/>
      <c r="B1909" s="22" t="n"/>
      <c r="C1909" s="22" t="n"/>
      <c r="D1909" s="29" t="n"/>
      <c r="E1909" s="22" t="n"/>
      <c r="F1909" s="22" t="n"/>
      <c r="G1909" s="26">
        <f>IF(OR(A1909="",B1909="",D1909=""),0,IF(OR(C1909="Received",C1909="Returned",C1909="Adjust"),D1909,IF(C1909="Sold",-D1909,0)))</f>
        <v/>
      </c>
      <c r="H1909" s="16">
        <f>IF(AND(A1909="",B1909="",D1909=""),"",IF(OR(A1909="",B1909="",C1909="",D1909=""),"Fill date, SKU, type and qty",IF(ISNA(MATCH(B1909,ItemSku,0)),"SKU not on Items",IF(AND(D1909&lt;0,C1909&lt;&gt;"Adjust"),"Use a positive qty",""))))</f>
        <v/>
      </c>
    </row>
    <row r="1910">
      <c r="A1910" s="6" t="n"/>
      <c r="B1910" s="22" t="n"/>
      <c r="C1910" s="22" t="n"/>
      <c r="D1910" s="29" t="n"/>
      <c r="E1910" s="22" t="n"/>
      <c r="F1910" s="22" t="n"/>
      <c r="G1910" s="26">
        <f>IF(OR(A1910="",B1910="",D1910=""),0,IF(OR(C1910="Received",C1910="Returned",C1910="Adjust"),D1910,IF(C1910="Sold",-D1910,0)))</f>
        <v/>
      </c>
      <c r="H1910" s="16">
        <f>IF(AND(A1910="",B1910="",D1910=""),"",IF(OR(A1910="",B1910="",C1910="",D1910=""),"Fill date, SKU, type and qty",IF(ISNA(MATCH(B1910,ItemSku,0)),"SKU not on Items",IF(AND(D1910&lt;0,C1910&lt;&gt;"Adjust"),"Use a positive qty",""))))</f>
        <v/>
      </c>
    </row>
    <row r="1911">
      <c r="A1911" s="6" t="n"/>
      <c r="B1911" s="22" t="n"/>
      <c r="C1911" s="22" t="n"/>
      <c r="D1911" s="29" t="n"/>
      <c r="E1911" s="22" t="n"/>
      <c r="F1911" s="22" t="n"/>
      <c r="G1911" s="26">
        <f>IF(OR(A1911="",B1911="",D1911=""),0,IF(OR(C1911="Received",C1911="Returned",C1911="Adjust"),D1911,IF(C1911="Sold",-D1911,0)))</f>
        <v/>
      </c>
      <c r="H1911" s="16">
        <f>IF(AND(A1911="",B1911="",D1911=""),"",IF(OR(A1911="",B1911="",C1911="",D1911=""),"Fill date, SKU, type and qty",IF(ISNA(MATCH(B1911,ItemSku,0)),"SKU not on Items",IF(AND(D1911&lt;0,C1911&lt;&gt;"Adjust"),"Use a positive qty",""))))</f>
        <v/>
      </c>
    </row>
    <row r="1912">
      <c r="A1912" s="6" t="n"/>
      <c r="B1912" s="22" t="n"/>
      <c r="C1912" s="22" t="n"/>
      <c r="D1912" s="29" t="n"/>
      <c r="E1912" s="22" t="n"/>
      <c r="F1912" s="22" t="n"/>
      <c r="G1912" s="26">
        <f>IF(OR(A1912="",B1912="",D1912=""),0,IF(OR(C1912="Received",C1912="Returned",C1912="Adjust"),D1912,IF(C1912="Sold",-D1912,0)))</f>
        <v/>
      </c>
      <c r="H1912" s="16">
        <f>IF(AND(A1912="",B1912="",D1912=""),"",IF(OR(A1912="",B1912="",C1912="",D1912=""),"Fill date, SKU, type and qty",IF(ISNA(MATCH(B1912,ItemSku,0)),"SKU not on Items",IF(AND(D1912&lt;0,C1912&lt;&gt;"Adjust"),"Use a positive qty",""))))</f>
        <v/>
      </c>
    </row>
    <row r="1913">
      <c r="A1913" s="6" t="n"/>
      <c r="B1913" s="22" t="n"/>
      <c r="C1913" s="22" t="n"/>
      <c r="D1913" s="29" t="n"/>
      <c r="E1913" s="22" t="n"/>
      <c r="F1913" s="22" t="n"/>
      <c r="G1913" s="26">
        <f>IF(OR(A1913="",B1913="",D1913=""),0,IF(OR(C1913="Received",C1913="Returned",C1913="Adjust"),D1913,IF(C1913="Sold",-D1913,0)))</f>
        <v/>
      </c>
      <c r="H1913" s="16">
        <f>IF(AND(A1913="",B1913="",D1913=""),"",IF(OR(A1913="",B1913="",C1913="",D1913=""),"Fill date, SKU, type and qty",IF(ISNA(MATCH(B1913,ItemSku,0)),"SKU not on Items",IF(AND(D1913&lt;0,C1913&lt;&gt;"Adjust"),"Use a positive qty",""))))</f>
        <v/>
      </c>
    </row>
    <row r="1914">
      <c r="A1914" s="6" t="n"/>
      <c r="B1914" s="22" t="n"/>
      <c r="C1914" s="22" t="n"/>
      <c r="D1914" s="29" t="n"/>
      <c r="E1914" s="22" t="n"/>
      <c r="F1914" s="22" t="n"/>
      <c r="G1914" s="26">
        <f>IF(OR(A1914="",B1914="",D1914=""),0,IF(OR(C1914="Received",C1914="Returned",C1914="Adjust"),D1914,IF(C1914="Sold",-D1914,0)))</f>
        <v/>
      </c>
      <c r="H1914" s="16">
        <f>IF(AND(A1914="",B1914="",D1914=""),"",IF(OR(A1914="",B1914="",C1914="",D1914=""),"Fill date, SKU, type and qty",IF(ISNA(MATCH(B1914,ItemSku,0)),"SKU not on Items",IF(AND(D1914&lt;0,C1914&lt;&gt;"Adjust"),"Use a positive qty",""))))</f>
        <v/>
      </c>
    </row>
    <row r="1915">
      <c r="A1915" s="6" t="n"/>
      <c r="B1915" s="22" t="n"/>
      <c r="C1915" s="22" t="n"/>
      <c r="D1915" s="29" t="n"/>
      <c r="E1915" s="22" t="n"/>
      <c r="F1915" s="22" t="n"/>
      <c r="G1915" s="26">
        <f>IF(OR(A1915="",B1915="",D1915=""),0,IF(OR(C1915="Received",C1915="Returned",C1915="Adjust"),D1915,IF(C1915="Sold",-D1915,0)))</f>
        <v/>
      </c>
      <c r="H1915" s="16">
        <f>IF(AND(A1915="",B1915="",D1915=""),"",IF(OR(A1915="",B1915="",C1915="",D1915=""),"Fill date, SKU, type and qty",IF(ISNA(MATCH(B1915,ItemSku,0)),"SKU not on Items",IF(AND(D1915&lt;0,C1915&lt;&gt;"Adjust"),"Use a positive qty",""))))</f>
        <v/>
      </c>
    </row>
    <row r="1916">
      <c r="A1916" s="6" t="n"/>
      <c r="B1916" s="22" t="n"/>
      <c r="C1916" s="22" t="n"/>
      <c r="D1916" s="29" t="n"/>
      <c r="E1916" s="22" t="n"/>
      <c r="F1916" s="22" t="n"/>
      <c r="G1916" s="26">
        <f>IF(OR(A1916="",B1916="",D1916=""),0,IF(OR(C1916="Received",C1916="Returned",C1916="Adjust"),D1916,IF(C1916="Sold",-D1916,0)))</f>
        <v/>
      </c>
      <c r="H1916" s="16">
        <f>IF(AND(A1916="",B1916="",D1916=""),"",IF(OR(A1916="",B1916="",C1916="",D1916=""),"Fill date, SKU, type and qty",IF(ISNA(MATCH(B1916,ItemSku,0)),"SKU not on Items",IF(AND(D1916&lt;0,C1916&lt;&gt;"Adjust"),"Use a positive qty",""))))</f>
        <v/>
      </c>
    </row>
    <row r="1917">
      <c r="A1917" s="6" t="n"/>
      <c r="B1917" s="22" t="n"/>
      <c r="C1917" s="22" t="n"/>
      <c r="D1917" s="29" t="n"/>
      <c r="E1917" s="22" t="n"/>
      <c r="F1917" s="22" t="n"/>
      <c r="G1917" s="26">
        <f>IF(OR(A1917="",B1917="",D1917=""),0,IF(OR(C1917="Received",C1917="Returned",C1917="Adjust"),D1917,IF(C1917="Sold",-D1917,0)))</f>
        <v/>
      </c>
      <c r="H1917" s="16">
        <f>IF(AND(A1917="",B1917="",D1917=""),"",IF(OR(A1917="",B1917="",C1917="",D1917=""),"Fill date, SKU, type and qty",IF(ISNA(MATCH(B1917,ItemSku,0)),"SKU not on Items",IF(AND(D1917&lt;0,C1917&lt;&gt;"Adjust"),"Use a positive qty",""))))</f>
        <v/>
      </c>
    </row>
    <row r="1918">
      <c r="A1918" s="6" t="n"/>
      <c r="B1918" s="22" t="n"/>
      <c r="C1918" s="22" t="n"/>
      <c r="D1918" s="29" t="n"/>
      <c r="E1918" s="22" t="n"/>
      <c r="F1918" s="22" t="n"/>
      <c r="G1918" s="26">
        <f>IF(OR(A1918="",B1918="",D1918=""),0,IF(OR(C1918="Received",C1918="Returned",C1918="Adjust"),D1918,IF(C1918="Sold",-D1918,0)))</f>
        <v/>
      </c>
      <c r="H1918" s="16">
        <f>IF(AND(A1918="",B1918="",D1918=""),"",IF(OR(A1918="",B1918="",C1918="",D1918=""),"Fill date, SKU, type and qty",IF(ISNA(MATCH(B1918,ItemSku,0)),"SKU not on Items",IF(AND(D1918&lt;0,C1918&lt;&gt;"Adjust"),"Use a positive qty",""))))</f>
        <v/>
      </c>
    </row>
    <row r="1919">
      <c r="A1919" s="6" t="n"/>
      <c r="B1919" s="22" t="n"/>
      <c r="C1919" s="22" t="n"/>
      <c r="D1919" s="29" t="n"/>
      <c r="E1919" s="22" t="n"/>
      <c r="F1919" s="22" t="n"/>
      <c r="G1919" s="26">
        <f>IF(OR(A1919="",B1919="",D1919=""),0,IF(OR(C1919="Received",C1919="Returned",C1919="Adjust"),D1919,IF(C1919="Sold",-D1919,0)))</f>
        <v/>
      </c>
      <c r="H1919" s="16">
        <f>IF(AND(A1919="",B1919="",D1919=""),"",IF(OR(A1919="",B1919="",C1919="",D1919=""),"Fill date, SKU, type and qty",IF(ISNA(MATCH(B1919,ItemSku,0)),"SKU not on Items",IF(AND(D1919&lt;0,C1919&lt;&gt;"Adjust"),"Use a positive qty",""))))</f>
        <v/>
      </c>
    </row>
    <row r="1920">
      <c r="A1920" s="6" t="n"/>
      <c r="B1920" s="22" t="n"/>
      <c r="C1920" s="22" t="n"/>
      <c r="D1920" s="29" t="n"/>
      <c r="E1920" s="22" t="n"/>
      <c r="F1920" s="22" t="n"/>
      <c r="G1920" s="26">
        <f>IF(OR(A1920="",B1920="",D1920=""),0,IF(OR(C1920="Received",C1920="Returned",C1920="Adjust"),D1920,IF(C1920="Sold",-D1920,0)))</f>
        <v/>
      </c>
      <c r="H1920" s="16">
        <f>IF(AND(A1920="",B1920="",D1920=""),"",IF(OR(A1920="",B1920="",C1920="",D1920=""),"Fill date, SKU, type and qty",IF(ISNA(MATCH(B1920,ItemSku,0)),"SKU not on Items",IF(AND(D1920&lt;0,C1920&lt;&gt;"Adjust"),"Use a positive qty",""))))</f>
        <v/>
      </c>
    </row>
    <row r="1921">
      <c r="A1921" s="6" t="n"/>
      <c r="B1921" s="22" t="n"/>
      <c r="C1921" s="22" t="n"/>
      <c r="D1921" s="29" t="n"/>
      <c r="E1921" s="22" t="n"/>
      <c r="F1921" s="22" t="n"/>
      <c r="G1921" s="26">
        <f>IF(OR(A1921="",B1921="",D1921=""),0,IF(OR(C1921="Received",C1921="Returned",C1921="Adjust"),D1921,IF(C1921="Sold",-D1921,0)))</f>
        <v/>
      </c>
      <c r="H1921" s="16">
        <f>IF(AND(A1921="",B1921="",D1921=""),"",IF(OR(A1921="",B1921="",C1921="",D1921=""),"Fill date, SKU, type and qty",IF(ISNA(MATCH(B1921,ItemSku,0)),"SKU not on Items",IF(AND(D1921&lt;0,C1921&lt;&gt;"Adjust"),"Use a positive qty",""))))</f>
        <v/>
      </c>
    </row>
    <row r="1922">
      <c r="A1922" s="6" t="n"/>
      <c r="B1922" s="22" t="n"/>
      <c r="C1922" s="22" t="n"/>
      <c r="D1922" s="29" t="n"/>
      <c r="E1922" s="22" t="n"/>
      <c r="F1922" s="22" t="n"/>
      <c r="G1922" s="26">
        <f>IF(OR(A1922="",B1922="",D1922=""),0,IF(OR(C1922="Received",C1922="Returned",C1922="Adjust"),D1922,IF(C1922="Sold",-D1922,0)))</f>
        <v/>
      </c>
      <c r="H1922" s="16">
        <f>IF(AND(A1922="",B1922="",D1922=""),"",IF(OR(A1922="",B1922="",C1922="",D1922=""),"Fill date, SKU, type and qty",IF(ISNA(MATCH(B1922,ItemSku,0)),"SKU not on Items",IF(AND(D1922&lt;0,C1922&lt;&gt;"Adjust"),"Use a positive qty",""))))</f>
        <v/>
      </c>
    </row>
    <row r="1923">
      <c r="A1923" s="6" t="n"/>
      <c r="B1923" s="22" t="n"/>
      <c r="C1923" s="22" t="n"/>
      <c r="D1923" s="29" t="n"/>
      <c r="E1923" s="22" t="n"/>
      <c r="F1923" s="22" t="n"/>
      <c r="G1923" s="26">
        <f>IF(OR(A1923="",B1923="",D1923=""),0,IF(OR(C1923="Received",C1923="Returned",C1923="Adjust"),D1923,IF(C1923="Sold",-D1923,0)))</f>
        <v/>
      </c>
      <c r="H1923" s="16">
        <f>IF(AND(A1923="",B1923="",D1923=""),"",IF(OR(A1923="",B1923="",C1923="",D1923=""),"Fill date, SKU, type and qty",IF(ISNA(MATCH(B1923,ItemSku,0)),"SKU not on Items",IF(AND(D1923&lt;0,C1923&lt;&gt;"Adjust"),"Use a positive qty",""))))</f>
        <v/>
      </c>
    </row>
    <row r="1924">
      <c r="A1924" s="6" t="n"/>
      <c r="B1924" s="22" t="n"/>
      <c r="C1924" s="22" t="n"/>
      <c r="D1924" s="29" t="n"/>
      <c r="E1924" s="22" t="n"/>
      <c r="F1924" s="22" t="n"/>
      <c r="G1924" s="26">
        <f>IF(OR(A1924="",B1924="",D1924=""),0,IF(OR(C1924="Received",C1924="Returned",C1924="Adjust"),D1924,IF(C1924="Sold",-D1924,0)))</f>
        <v/>
      </c>
      <c r="H1924" s="16">
        <f>IF(AND(A1924="",B1924="",D1924=""),"",IF(OR(A1924="",B1924="",C1924="",D1924=""),"Fill date, SKU, type and qty",IF(ISNA(MATCH(B1924,ItemSku,0)),"SKU not on Items",IF(AND(D1924&lt;0,C1924&lt;&gt;"Adjust"),"Use a positive qty",""))))</f>
        <v/>
      </c>
    </row>
    <row r="1925">
      <c r="A1925" s="6" t="n"/>
      <c r="B1925" s="22" t="n"/>
      <c r="C1925" s="22" t="n"/>
      <c r="D1925" s="29" t="n"/>
      <c r="E1925" s="22" t="n"/>
      <c r="F1925" s="22" t="n"/>
      <c r="G1925" s="26">
        <f>IF(OR(A1925="",B1925="",D1925=""),0,IF(OR(C1925="Received",C1925="Returned",C1925="Adjust"),D1925,IF(C1925="Sold",-D1925,0)))</f>
        <v/>
      </c>
      <c r="H1925" s="16">
        <f>IF(AND(A1925="",B1925="",D1925=""),"",IF(OR(A1925="",B1925="",C1925="",D1925=""),"Fill date, SKU, type and qty",IF(ISNA(MATCH(B1925,ItemSku,0)),"SKU not on Items",IF(AND(D1925&lt;0,C1925&lt;&gt;"Adjust"),"Use a positive qty",""))))</f>
        <v/>
      </c>
    </row>
    <row r="1926">
      <c r="A1926" s="6" t="n"/>
      <c r="B1926" s="22" t="n"/>
      <c r="C1926" s="22" t="n"/>
      <c r="D1926" s="29" t="n"/>
      <c r="E1926" s="22" t="n"/>
      <c r="F1926" s="22" t="n"/>
      <c r="G1926" s="26">
        <f>IF(OR(A1926="",B1926="",D1926=""),0,IF(OR(C1926="Received",C1926="Returned",C1926="Adjust"),D1926,IF(C1926="Sold",-D1926,0)))</f>
        <v/>
      </c>
      <c r="H1926" s="16">
        <f>IF(AND(A1926="",B1926="",D1926=""),"",IF(OR(A1926="",B1926="",C1926="",D1926=""),"Fill date, SKU, type and qty",IF(ISNA(MATCH(B1926,ItemSku,0)),"SKU not on Items",IF(AND(D1926&lt;0,C1926&lt;&gt;"Adjust"),"Use a positive qty",""))))</f>
        <v/>
      </c>
    </row>
    <row r="1927">
      <c r="A1927" s="6" t="n"/>
      <c r="B1927" s="22" t="n"/>
      <c r="C1927" s="22" t="n"/>
      <c r="D1927" s="29" t="n"/>
      <c r="E1927" s="22" t="n"/>
      <c r="F1927" s="22" t="n"/>
      <c r="G1927" s="26">
        <f>IF(OR(A1927="",B1927="",D1927=""),0,IF(OR(C1927="Received",C1927="Returned",C1927="Adjust"),D1927,IF(C1927="Sold",-D1927,0)))</f>
        <v/>
      </c>
      <c r="H1927" s="16">
        <f>IF(AND(A1927="",B1927="",D1927=""),"",IF(OR(A1927="",B1927="",C1927="",D1927=""),"Fill date, SKU, type and qty",IF(ISNA(MATCH(B1927,ItemSku,0)),"SKU not on Items",IF(AND(D1927&lt;0,C1927&lt;&gt;"Adjust"),"Use a positive qty",""))))</f>
        <v/>
      </c>
    </row>
    <row r="1928">
      <c r="A1928" s="6" t="n"/>
      <c r="B1928" s="22" t="n"/>
      <c r="C1928" s="22" t="n"/>
      <c r="D1928" s="29" t="n"/>
      <c r="E1928" s="22" t="n"/>
      <c r="F1928" s="22" t="n"/>
      <c r="G1928" s="26">
        <f>IF(OR(A1928="",B1928="",D1928=""),0,IF(OR(C1928="Received",C1928="Returned",C1928="Adjust"),D1928,IF(C1928="Sold",-D1928,0)))</f>
        <v/>
      </c>
      <c r="H1928" s="16">
        <f>IF(AND(A1928="",B1928="",D1928=""),"",IF(OR(A1928="",B1928="",C1928="",D1928=""),"Fill date, SKU, type and qty",IF(ISNA(MATCH(B1928,ItemSku,0)),"SKU not on Items",IF(AND(D1928&lt;0,C1928&lt;&gt;"Adjust"),"Use a positive qty",""))))</f>
        <v/>
      </c>
    </row>
    <row r="1929">
      <c r="A1929" s="6" t="n"/>
      <c r="B1929" s="22" t="n"/>
      <c r="C1929" s="22" t="n"/>
      <c r="D1929" s="29" t="n"/>
      <c r="E1929" s="22" t="n"/>
      <c r="F1929" s="22" t="n"/>
      <c r="G1929" s="26">
        <f>IF(OR(A1929="",B1929="",D1929=""),0,IF(OR(C1929="Received",C1929="Returned",C1929="Adjust"),D1929,IF(C1929="Sold",-D1929,0)))</f>
        <v/>
      </c>
      <c r="H1929" s="16">
        <f>IF(AND(A1929="",B1929="",D1929=""),"",IF(OR(A1929="",B1929="",C1929="",D1929=""),"Fill date, SKU, type and qty",IF(ISNA(MATCH(B1929,ItemSku,0)),"SKU not on Items",IF(AND(D1929&lt;0,C1929&lt;&gt;"Adjust"),"Use a positive qty",""))))</f>
        <v/>
      </c>
    </row>
    <row r="1930">
      <c r="A1930" s="6" t="n"/>
      <c r="B1930" s="22" t="n"/>
      <c r="C1930" s="22" t="n"/>
      <c r="D1930" s="29" t="n"/>
      <c r="E1930" s="22" t="n"/>
      <c r="F1930" s="22" t="n"/>
      <c r="G1930" s="26">
        <f>IF(OR(A1930="",B1930="",D1930=""),0,IF(OR(C1930="Received",C1930="Returned",C1930="Adjust"),D1930,IF(C1930="Sold",-D1930,0)))</f>
        <v/>
      </c>
      <c r="H1930" s="16">
        <f>IF(AND(A1930="",B1930="",D1930=""),"",IF(OR(A1930="",B1930="",C1930="",D1930=""),"Fill date, SKU, type and qty",IF(ISNA(MATCH(B1930,ItemSku,0)),"SKU not on Items",IF(AND(D1930&lt;0,C1930&lt;&gt;"Adjust"),"Use a positive qty",""))))</f>
        <v/>
      </c>
    </row>
    <row r="1931">
      <c r="A1931" s="6" t="n"/>
      <c r="B1931" s="22" t="n"/>
      <c r="C1931" s="22" t="n"/>
      <c r="D1931" s="29" t="n"/>
      <c r="E1931" s="22" t="n"/>
      <c r="F1931" s="22" t="n"/>
      <c r="G1931" s="26">
        <f>IF(OR(A1931="",B1931="",D1931=""),0,IF(OR(C1931="Received",C1931="Returned",C1931="Adjust"),D1931,IF(C1931="Sold",-D1931,0)))</f>
        <v/>
      </c>
      <c r="H1931" s="16">
        <f>IF(AND(A1931="",B1931="",D1931=""),"",IF(OR(A1931="",B1931="",C1931="",D1931=""),"Fill date, SKU, type and qty",IF(ISNA(MATCH(B1931,ItemSku,0)),"SKU not on Items",IF(AND(D1931&lt;0,C1931&lt;&gt;"Adjust"),"Use a positive qty",""))))</f>
        <v/>
      </c>
    </row>
    <row r="1932">
      <c r="A1932" s="6" t="n"/>
      <c r="B1932" s="22" t="n"/>
      <c r="C1932" s="22" t="n"/>
      <c r="D1932" s="29" t="n"/>
      <c r="E1932" s="22" t="n"/>
      <c r="F1932" s="22" t="n"/>
      <c r="G1932" s="26">
        <f>IF(OR(A1932="",B1932="",D1932=""),0,IF(OR(C1932="Received",C1932="Returned",C1932="Adjust"),D1932,IF(C1932="Sold",-D1932,0)))</f>
        <v/>
      </c>
      <c r="H1932" s="16">
        <f>IF(AND(A1932="",B1932="",D1932=""),"",IF(OR(A1932="",B1932="",C1932="",D1932=""),"Fill date, SKU, type and qty",IF(ISNA(MATCH(B1932,ItemSku,0)),"SKU not on Items",IF(AND(D1932&lt;0,C1932&lt;&gt;"Adjust"),"Use a positive qty",""))))</f>
        <v/>
      </c>
    </row>
    <row r="1933">
      <c r="A1933" s="6" t="n"/>
      <c r="B1933" s="22" t="n"/>
      <c r="C1933" s="22" t="n"/>
      <c r="D1933" s="29" t="n"/>
      <c r="E1933" s="22" t="n"/>
      <c r="F1933" s="22" t="n"/>
      <c r="G1933" s="26">
        <f>IF(OR(A1933="",B1933="",D1933=""),0,IF(OR(C1933="Received",C1933="Returned",C1933="Adjust"),D1933,IF(C1933="Sold",-D1933,0)))</f>
        <v/>
      </c>
      <c r="H1933" s="16">
        <f>IF(AND(A1933="",B1933="",D1933=""),"",IF(OR(A1933="",B1933="",C1933="",D1933=""),"Fill date, SKU, type and qty",IF(ISNA(MATCH(B1933,ItemSku,0)),"SKU not on Items",IF(AND(D1933&lt;0,C1933&lt;&gt;"Adjust"),"Use a positive qty",""))))</f>
        <v/>
      </c>
    </row>
    <row r="1934">
      <c r="A1934" s="6" t="n"/>
      <c r="B1934" s="22" t="n"/>
      <c r="C1934" s="22" t="n"/>
      <c r="D1934" s="29" t="n"/>
      <c r="E1934" s="22" t="n"/>
      <c r="F1934" s="22" t="n"/>
      <c r="G1934" s="26">
        <f>IF(OR(A1934="",B1934="",D1934=""),0,IF(OR(C1934="Received",C1934="Returned",C1934="Adjust"),D1934,IF(C1934="Sold",-D1934,0)))</f>
        <v/>
      </c>
      <c r="H1934" s="16">
        <f>IF(AND(A1934="",B1934="",D1934=""),"",IF(OR(A1934="",B1934="",C1934="",D1934=""),"Fill date, SKU, type and qty",IF(ISNA(MATCH(B1934,ItemSku,0)),"SKU not on Items",IF(AND(D1934&lt;0,C1934&lt;&gt;"Adjust"),"Use a positive qty",""))))</f>
        <v/>
      </c>
    </row>
    <row r="1935">
      <c r="A1935" s="6" t="n"/>
      <c r="B1935" s="22" t="n"/>
      <c r="C1935" s="22" t="n"/>
      <c r="D1935" s="29" t="n"/>
      <c r="E1935" s="22" t="n"/>
      <c r="F1935" s="22" t="n"/>
      <c r="G1935" s="26">
        <f>IF(OR(A1935="",B1935="",D1935=""),0,IF(OR(C1935="Received",C1935="Returned",C1935="Adjust"),D1935,IF(C1935="Sold",-D1935,0)))</f>
        <v/>
      </c>
      <c r="H1935" s="16">
        <f>IF(AND(A1935="",B1935="",D1935=""),"",IF(OR(A1935="",B1935="",C1935="",D1935=""),"Fill date, SKU, type and qty",IF(ISNA(MATCH(B1935,ItemSku,0)),"SKU not on Items",IF(AND(D1935&lt;0,C1935&lt;&gt;"Adjust"),"Use a positive qty",""))))</f>
        <v/>
      </c>
    </row>
    <row r="1936">
      <c r="A1936" s="6" t="n"/>
      <c r="B1936" s="22" t="n"/>
      <c r="C1936" s="22" t="n"/>
      <c r="D1936" s="29" t="n"/>
      <c r="E1936" s="22" t="n"/>
      <c r="F1936" s="22" t="n"/>
      <c r="G1936" s="26">
        <f>IF(OR(A1936="",B1936="",D1936=""),0,IF(OR(C1936="Received",C1936="Returned",C1936="Adjust"),D1936,IF(C1936="Sold",-D1936,0)))</f>
        <v/>
      </c>
      <c r="H1936" s="16">
        <f>IF(AND(A1936="",B1936="",D1936=""),"",IF(OR(A1936="",B1936="",C1936="",D1936=""),"Fill date, SKU, type and qty",IF(ISNA(MATCH(B1936,ItemSku,0)),"SKU not on Items",IF(AND(D1936&lt;0,C1936&lt;&gt;"Adjust"),"Use a positive qty",""))))</f>
        <v/>
      </c>
    </row>
    <row r="1937">
      <c r="A1937" s="6" t="n"/>
      <c r="B1937" s="22" t="n"/>
      <c r="C1937" s="22" t="n"/>
      <c r="D1937" s="29" t="n"/>
      <c r="E1937" s="22" t="n"/>
      <c r="F1937" s="22" t="n"/>
      <c r="G1937" s="26">
        <f>IF(OR(A1937="",B1937="",D1937=""),0,IF(OR(C1937="Received",C1937="Returned",C1937="Adjust"),D1937,IF(C1937="Sold",-D1937,0)))</f>
        <v/>
      </c>
      <c r="H1937" s="16">
        <f>IF(AND(A1937="",B1937="",D1937=""),"",IF(OR(A1937="",B1937="",C1937="",D1937=""),"Fill date, SKU, type and qty",IF(ISNA(MATCH(B1937,ItemSku,0)),"SKU not on Items",IF(AND(D1937&lt;0,C1937&lt;&gt;"Adjust"),"Use a positive qty",""))))</f>
        <v/>
      </c>
    </row>
    <row r="1938">
      <c r="A1938" s="6" t="n"/>
      <c r="B1938" s="22" t="n"/>
      <c r="C1938" s="22" t="n"/>
      <c r="D1938" s="29" t="n"/>
      <c r="E1938" s="22" t="n"/>
      <c r="F1938" s="22" t="n"/>
      <c r="G1938" s="26">
        <f>IF(OR(A1938="",B1938="",D1938=""),0,IF(OR(C1938="Received",C1938="Returned",C1938="Adjust"),D1938,IF(C1938="Sold",-D1938,0)))</f>
        <v/>
      </c>
      <c r="H1938" s="16">
        <f>IF(AND(A1938="",B1938="",D1938=""),"",IF(OR(A1938="",B1938="",C1938="",D1938=""),"Fill date, SKU, type and qty",IF(ISNA(MATCH(B1938,ItemSku,0)),"SKU not on Items",IF(AND(D1938&lt;0,C1938&lt;&gt;"Adjust"),"Use a positive qty",""))))</f>
        <v/>
      </c>
    </row>
    <row r="1939">
      <c r="A1939" s="6" t="n"/>
      <c r="B1939" s="22" t="n"/>
      <c r="C1939" s="22" t="n"/>
      <c r="D1939" s="29" t="n"/>
      <c r="E1939" s="22" t="n"/>
      <c r="F1939" s="22" t="n"/>
      <c r="G1939" s="26">
        <f>IF(OR(A1939="",B1939="",D1939=""),0,IF(OR(C1939="Received",C1939="Returned",C1939="Adjust"),D1939,IF(C1939="Sold",-D1939,0)))</f>
        <v/>
      </c>
      <c r="H1939" s="16">
        <f>IF(AND(A1939="",B1939="",D1939=""),"",IF(OR(A1939="",B1939="",C1939="",D1939=""),"Fill date, SKU, type and qty",IF(ISNA(MATCH(B1939,ItemSku,0)),"SKU not on Items",IF(AND(D1939&lt;0,C1939&lt;&gt;"Adjust"),"Use a positive qty",""))))</f>
        <v/>
      </c>
    </row>
    <row r="1940">
      <c r="A1940" s="6" t="n"/>
      <c r="B1940" s="22" t="n"/>
      <c r="C1940" s="22" t="n"/>
      <c r="D1940" s="29" t="n"/>
      <c r="E1940" s="22" t="n"/>
      <c r="F1940" s="22" t="n"/>
      <c r="G1940" s="26">
        <f>IF(OR(A1940="",B1940="",D1940=""),0,IF(OR(C1940="Received",C1940="Returned",C1940="Adjust"),D1940,IF(C1940="Sold",-D1940,0)))</f>
        <v/>
      </c>
      <c r="H1940" s="16">
        <f>IF(AND(A1940="",B1940="",D1940=""),"",IF(OR(A1940="",B1940="",C1940="",D1940=""),"Fill date, SKU, type and qty",IF(ISNA(MATCH(B1940,ItemSku,0)),"SKU not on Items",IF(AND(D1940&lt;0,C1940&lt;&gt;"Adjust"),"Use a positive qty",""))))</f>
        <v/>
      </c>
    </row>
    <row r="1941">
      <c r="A1941" s="6" t="n"/>
      <c r="B1941" s="22" t="n"/>
      <c r="C1941" s="22" t="n"/>
      <c r="D1941" s="29" t="n"/>
      <c r="E1941" s="22" t="n"/>
      <c r="F1941" s="22" t="n"/>
      <c r="G1941" s="26">
        <f>IF(OR(A1941="",B1941="",D1941=""),0,IF(OR(C1941="Received",C1941="Returned",C1941="Adjust"),D1941,IF(C1941="Sold",-D1941,0)))</f>
        <v/>
      </c>
      <c r="H1941" s="16">
        <f>IF(AND(A1941="",B1941="",D1941=""),"",IF(OR(A1941="",B1941="",C1941="",D1941=""),"Fill date, SKU, type and qty",IF(ISNA(MATCH(B1941,ItemSku,0)),"SKU not on Items",IF(AND(D1941&lt;0,C1941&lt;&gt;"Adjust"),"Use a positive qty",""))))</f>
        <v/>
      </c>
    </row>
    <row r="1942">
      <c r="A1942" s="6" t="n"/>
      <c r="B1942" s="22" t="n"/>
      <c r="C1942" s="22" t="n"/>
      <c r="D1942" s="29" t="n"/>
      <c r="E1942" s="22" t="n"/>
      <c r="F1942" s="22" t="n"/>
      <c r="G1942" s="26">
        <f>IF(OR(A1942="",B1942="",D1942=""),0,IF(OR(C1942="Received",C1942="Returned",C1942="Adjust"),D1942,IF(C1942="Sold",-D1942,0)))</f>
        <v/>
      </c>
      <c r="H1942" s="16">
        <f>IF(AND(A1942="",B1942="",D1942=""),"",IF(OR(A1942="",B1942="",C1942="",D1942=""),"Fill date, SKU, type and qty",IF(ISNA(MATCH(B1942,ItemSku,0)),"SKU not on Items",IF(AND(D1942&lt;0,C1942&lt;&gt;"Adjust"),"Use a positive qty",""))))</f>
        <v/>
      </c>
    </row>
    <row r="1943">
      <c r="A1943" s="6" t="n"/>
      <c r="B1943" s="22" t="n"/>
      <c r="C1943" s="22" t="n"/>
      <c r="D1943" s="29" t="n"/>
      <c r="E1943" s="22" t="n"/>
      <c r="F1943" s="22" t="n"/>
      <c r="G1943" s="26">
        <f>IF(OR(A1943="",B1943="",D1943=""),0,IF(OR(C1943="Received",C1943="Returned",C1943="Adjust"),D1943,IF(C1943="Sold",-D1943,0)))</f>
        <v/>
      </c>
      <c r="H1943" s="16">
        <f>IF(AND(A1943="",B1943="",D1943=""),"",IF(OR(A1943="",B1943="",C1943="",D1943=""),"Fill date, SKU, type and qty",IF(ISNA(MATCH(B1943,ItemSku,0)),"SKU not on Items",IF(AND(D1943&lt;0,C1943&lt;&gt;"Adjust"),"Use a positive qty",""))))</f>
        <v/>
      </c>
    </row>
    <row r="1944">
      <c r="A1944" s="6" t="n"/>
      <c r="B1944" s="22" t="n"/>
      <c r="C1944" s="22" t="n"/>
      <c r="D1944" s="29" t="n"/>
      <c r="E1944" s="22" t="n"/>
      <c r="F1944" s="22" t="n"/>
      <c r="G1944" s="26">
        <f>IF(OR(A1944="",B1944="",D1944=""),0,IF(OR(C1944="Received",C1944="Returned",C1944="Adjust"),D1944,IF(C1944="Sold",-D1944,0)))</f>
        <v/>
      </c>
      <c r="H1944" s="16">
        <f>IF(AND(A1944="",B1944="",D1944=""),"",IF(OR(A1944="",B1944="",C1944="",D1944=""),"Fill date, SKU, type and qty",IF(ISNA(MATCH(B1944,ItemSku,0)),"SKU not on Items",IF(AND(D1944&lt;0,C1944&lt;&gt;"Adjust"),"Use a positive qty",""))))</f>
        <v/>
      </c>
    </row>
    <row r="1945">
      <c r="A1945" s="6" t="n"/>
      <c r="B1945" s="22" t="n"/>
      <c r="C1945" s="22" t="n"/>
      <c r="D1945" s="29" t="n"/>
      <c r="E1945" s="22" t="n"/>
      <c r="F1945" s="22" t="n"/>
      <c r="G1945" s="26">
        <f>IF(OR(A1945="",B1945="",D1945=""),0,IF(OR(C1945="Received",C1945="Returned",C1945="Adjust"),D1945,IF(C1945="Sold",-D1945,0)))</f>
        <v/>
      </c>
      <c r="H1945" s="16">
        <f>IF(AND(A1945="",B1945="",D1945=""),"",IF(OR(A1945="",B1945="",C1945="",D1945=""),"Fill date, SKU, type and qty",IF(ISNA(MATCH(B1945,ItemSku,0)),"SKU not on Items",IF(AND(D1945&lt;0,C1945&lt;&gt;"Adjust"),"Use a positive qty",""))))</f>
        <v/>
      </c>
    </row>
    <row r="1946">
      <c r="A1946" s="6" t="n"/>
      <c r="B1946" s="22" t="n"/>
      <c r="C1946" s="22" t="n"/>
      <c r="D1946" s="29" t="n"/>
      <c r="E1946" s="22" t="n"/>
      <c r="F1946" s="22" t="n"/>
      <c r="G1946" s="26">
        <f>IF(OR(A1946="",B1946="",D1946=""),0,IF(OR(C1946="Received",C1946="Returned",C1946="Adjust"),D1946,IF(C1946="Sold",-D1946,0)))</f>
        <v/>
      </c>
      <c r="H1946" s="16">
        <f>IF(AND(A1946="",B1946="",D1946=""),"",IF(OR(A1946="",B1946="",C1946="",D1946=""),"Fill date, SKU, type and qty",IF(ISNA(MATCH(B1946,ItemSku,0)),"SKU not on Items",IF(AND(D1946&lt;0,C1946&lt;&gt;"Adjust"),"Use a positive qty",""))))</f>
        <v/>
      </c>
    </row>
    <row r="1947">
      <c r="A1947" s="6" t="n"/>
      <c r="B1947" s="22" t="n"/>
      <c r="C1947" s="22" t="n"/>
      <c r="D1947" s="29" t="n"/>
      <c r="E1947" s="22" t="n"/>
      <c r="F1947" s="22" t="n"/>
      <c r="G1947" s="26">
        <f>IF(OR(A1947="",B1947="",D1947=""),0,IF(OR(C1947="Received",C1947="Returned",C1947="Adjust"),D1947,IF(C1947="Sold",-D1947,0)))</f>
        <v/>
      </c>
      <c r="H1947" s="16">
        <f>IF(AND(A1947="",B1947="",D1947=""),"",IF(OR(A1947="",B1947="",C1947="",D1947=""),"Fill date, SKU, type and qty",IF(ISNA(MATCH(B1947,ItemSku,0)),"SKU not on Items",IF(AND(D1947&lt;0,C1947&lt;&gt;"Adjust"),"Use a positive qty",""))))</f>
        <v/>
      </c>
    </row>
    <row r="1948">
      <c r="A1948" s="6" t="n"/>
      <c r="B1948" s="22" t="n"/>
      <c r="C1948" s="22" t="n"/>
      <c r="D1948" s="29" t="n"/>
      <c r="E1948" s="22" t="n"/>
      <c r="F1948" s="22" t="n"/>
      <c r="G1948" s="26">
        <f>IF(OR(A1948="",B1948="",D1948=""),0,IF(OR(C1948="Received",C1948="Returned",C1948="Adjust"),D1948,IF(C1948="Sold",-D1948,0)))</f>
        <v/>
      </c>
      <c r="H1948" s="16">
        <f>IF(AND(A1948="",B1948="",D1948=""),"",IF(OR(A1948="",B1948="",C1948="",D1948=""),"Fill date, SKU, type and qty",IF(ISNA(MATCH(B1948,ItemSku,0)),"SKU not on Items",IF(AND(D1948&lt;0,C1948&lt;&gt;"Adjust"),"Use a positive qty",""))))</f>
        <v/>
      </c>
    </row>
    <row r="1949">
      <c r="A1949" s="6" t="n"/>
      <c r="B1949" s="22" t="n"/>
      <c r="C1949" s="22" t="n"/>
      <c r="D1949" s="29" t="n"/>
      <c r="E1949" s="22" t="n"/>
      <c r="F1949" s="22" t="n"/>
      <c r="G1949" s="26">
        <f>IF(OR(A1949="",B1949="",D1949=""),0,IF(OR(C1949="Received",C1949="Returned",C1949="Adjust"),D1949,IF(C1949="Sold",-D1949,0)))</f>
        <v/>
      </c>
      <c r="H1949" s="16">
        <f>IF(AND(A1949="",B1949="",D1949=""),"",IF(OR(A1949="",B1949="",C1949="",D1949=""),"Fill date, SKU, type and qty",IF(ISNA(MATCH(B1949,ItemSku,0)),"SKU not on Items",IF(AND(D1949&lt;0,C1949&lt;&gt;"Adjust"),"Use a positive qty",""))))</f>
        <v/>
      </c>
    </row>
    <row r="1950">
      <c r="A1950" s="6" t="n"/>
      <c r="B1950" s="22" t="n"/>
      <c r="C1950" s="22" t="n"/>
      <c r="D1950" s="29" t="n"/>
      <c r="E1950" s="22" t="n"/>
      <c r="F1950" s="22" t="n"/>
      <c r="G1950" s="26">
        <f>IF(OR(A1950="",B1950="",D1950=""),0,IF(OR(C1950="Received",C1950="Returned",C1950="Adjust"),D1950,IF(C1950="Sold",-D1950,0)))</f>
        <v/>
      </c>
      <c r="H1950" s="16">
        <f>IF(AND(A1950="",B1950="",D1950=""),"",IF(OR(A1950="",B1950="",C1950="",D1950=""),"Fill date, SKU, type and qty",IF(ISNA(MATCH(B1950,ItemSku,0)),"SKU not on Items",IF(AND(D1950&lt;0,C1950&lt;&gt;"Adjust"),"Use a positive qty",""))))</f>
        <v/>
      </c>
    </row>
    <row r="1951">
      <c r="A1951" s="6" t="n"/>
      <c r="B1951" s="22" t="n"/>
      <c r="C1951" s="22" t="n"/>
      <c r="D1951" s="29" t="n"/>
      <c r="E1951" s="22" t="n"/>
      <c r="F1951" s="22" t="n"/>
      <c r="G1951" s="26">
        <f>IF(OR(A1951="",B1951="",D1951=""),0,IF(OR(C1951="Received",C1951="Returned",C1951="Adjust"),D1951,IF(C1951="Sold",-D1951,0)))</f>
        <v/>
      </c>
      <c r="H1951" s="16">
        <f>IF(AND(A1951="",B1951="",D1951=""),"",IF(OR(A1951="",B1951="",C1951="",D1951=""),"Fill date, SKU, type and qty",IF(ISNA(MATCH(B1951,ItemSku,0)),"SKU not on Items",IF(AND(D1951&lt;0,C1951&lt;&gt;"Adjust"),"Use a positive qty",""))))</f>
        <v/>
      </c>
    </row>
    <row r="1952">
      <c r="A1952" s="6" t="n"/>
      <c r="B1952" s="22" t="n"/>
      <c r="C1952" s="22" t="n"/>
      <c r="D1952" s="29" t="n"/>
      <c r="E1952" s="22" t="n"/>
      <c r="F1952" s="22" t="n"/>
      <c r="G1952" s="26">
        <f>IF(OR(A1952="",B1952="",D1952=""),0,IF(OR(C1952="Received",C1952="Returned",C1952="Adjust"),D1952,IF(C1952="Sold",-D1952,0)))</f>
        <v/>
      </c>
      <c r="H1952" s="16">
        <f>IF(AND(A1952="",B1952="",D1952=""),"",IF(OR(A1952="",B1952="",C1952="",D1952=""),"Fill date, SKU, type and qty",IF(ISNA(MATCH(B1952,ItemSku,0)),"SKU not on Items",IF(AND(D1952&lt;0,C1952&lt;&gt;"Adjust"),"Use a positive qty",""))))</f>
        <v/>
      </c>
    </row>
    <row r="1953">
      <c r="A1953" s="6" t="n"/>
      <c r="B1953" s="22" t="n"/>
      <c r="C1953" s="22" t="n"/>
      <c r="D1953" s="29" t="n"/>
      <c r="E1953" s="22" t="n"/>
      <c r="F1953" s="22" t="n"/>
      <c r="G1953" s="26">
        <f>IF(OR(A1953="",B1953="",D1953=""),0,IF(OR(C1953="Received",C1953="Returned",C1953="Adjust"),D1953,IF(C1953="Sold",-D1953,0)))</f>
        <v/>
      </c>
      <c r="H1953" s="16">
        <f>IF(AND(A1953="",B1953="",D1953=""),"",IF(OR(A1953="",B1953="",C1953="",D1953=""),"Fill date, SKU, type and qty",IF(ISNA(MATCH(B1953,ItemSku,0)),"SKU not on Items",IF(AND(D1953&lt;0,C1953&lt;&gt;"Adjust"),"Use a positive qty",""))))</f>
        <v/>
      </c>
    </row>
    <row r="1954">
      <c r="A1954" s="6" t="n"/>
      <c r="B1954" s="22" t="n"/>
      <c r="C1954" s="22" t="n"/>
      <c r="D1954" s="29" t="n"/>
      <c r="E1954" s="22" t="n"/>
      <c r="F1954" s="22" t="n"/>
      <c r="G1954" s="26">
        <f>IF(OR(A1954="",B1954="",D1954=""),0,IF(OR(C1954="Received",C1954="Returned",C1954="Adjust"),D1954,IF(C1954="Sold",-D1954,0)))</f>
        <v/>
      </c>
      <c r="H1954" s="16">
        <f>IF(AND(A1954="",B1954="",D1954=""),"",IF(OR(A1954="",B1954="",C1954="",D1954=""),"Fill date, SKU, type and qty",IF(ISNA(MATCH(B1954,ItemSku,0)),"SKU not on Items",IF(AND(D1954&lt;0,C1954&lt;&gt;"Adjust"),"Use a positive qty",""))))</f>
        <v/>
      </c>
    </row>
    <row r="1955">
      <c r="A1955" s="6" t="n"/>
      <c r="B1955" s="22" t="n"/>
      <c r="C1955" s="22" t="n"/>
      <c r="D1955" s="29" t="n"/>
      <c r="E1955" s="22" t="n"/>
      <c r="F1955" s="22" t="n"/>
      <c r="G1955" s="26">
        <f>IF(OR(A1955="",B1955="",D1955=""),0,IF(OR(C1955="Received",C1955="Returned",C1955="Adjust"),D1955,IF(C1955="Sold",-D1955,0)))</f>
        <v/>
      </c>
      <c r="H1955" s="16">
        <f>IF(AND(A1955="",B1955="",D1955=""),"",IF(OR(A1955="",B1955="",C1955="",D1955=""),"Fill date, SKU, type and qty",IF(ISNA(MATCH(B1955,ItemSku,0)),"SKU not on Items",IF(AND(D1955&lt;0,C1955&lt;&gt;"Adjust"),"Use a positive qty",""))))</f>
        <v/>
      </c>
    </row>
    <row r="1956">
      <c r="A1956" s="6" t="n"/>
      <c r="B1956" s="22" t="n"/>
      <c r="C1956" s="22" t="n"/>
      <c r="D1956" s="29" t="n"/>
      <c r="E1956" s="22" t="n"/>
      <c r="F1956" s="22" t="n"/>
      <c r="G1956" s="26">
        <f>IF(OR(A1956="",B1956="",D1956=""),0,IF(OR(C1956="Received",C1956="Returned",C1956="Adjust"),D1956,IF(C1956="Sold",-D1956,0)))</f>
        <v/>
      </c>
      <c r="H1956" s="16">
        <f>IF(AND(A1956="",B1956="",D1956=""),"",IF(OR(A1956="",B1956="",C1956="",D1956=""),"Fill date, SKU, type and qty",IF(ISNA(MATCH(B1956,ItemSku,0)),"SKU not on Items",IF(AND(D1956&lt;0,C1956&lt;&gt;"Adjust"),"Use a positive qty",""))))</f>
        <v/>
      </c>
    </row>
    <row r="1957">
      <c r="A1957" s="6" t="n"/>
      <c r="B1957" s="22" t="n"/>
      <c r="C1957" s="22" t="n"/>
      <c r="D1957" s="29" t="n"/>
      <c r="E1957" s="22" t="n"/>
      <c r="F1957" s="22" t="n"/>
      <c r="G1957" s="26">
        <f>IF(OR(A1957="",B1957="",D1957=""),0,IF(OR(C1957="Received",C1957="Returned",C1957="Adjust"),D1957,IF(C1957="Sold",-D1957,0)))</f>
        <v/>
      </c>
      <c r="H1957" s="16">
        <f>IF(AND(A1957="",B1957="",D1957=""),"",IF(OR(A1957="",B1957="",C1957="",D1957=""),"Fill date, SKU, type and qty",IF(ISNA(MATCH(B1957,ItemSku,0)),"SKU not on Items",IF(AND(D1957&lt;0,C1957&lt;&gt;"Adjust"),"Use a positive qty",""))))</f>
        <v/>
      </c>
    </row>
    <row r="1958">
      <c r="A1958" s="6" t="n"/>
      <c r="B1958" s="22" t="n"/>
      <c r="C1958" s="22" t="n"/>
      <c r="D1958" s="29" t="n"/>
      <c r="E1958" s="22" t="n"/>
      <c r="F1958" s="22" t="n"/>
      <c r="G1958" s="26">
        <f>IF(OR(A1958="",B1958="",D1958=""),0,IF(OR(C1958="Received",C1958="Returned",C1958="Adjust"),D1958,IF(C1958="Sold",-D1958,0)))</f>
        <v/>
      </c>
      <c r="H1958" s="16">
        <f>IF(AND(A1958="",B1958="",D1958=""),"",IF(OR(A1958="",B1958="",C1958="",D1958=""),"Fill date, SKU, type and qty",IF(ISNA(MATCH(B1958,ItemSku,0)),"SKU not on Items",IF(AND(D1958&lt;0,C1958&lt;&gt;"Adjust"),"Use a positive qty",""))))</f>
        <v/>
      </c>
    </row>
    <row r="1959">
      <c r="A1959" s="6" t="n"/>
      <c r="B1959" s="22" t="n"/>
      <c r="C1959" s="22" t="n"/>
      <c r="D1959" s="29" t="n"/>
      <c r="E1959" s="22" t="n"/>
      <c r="F1959" s="22" t="n"/>
      <c r="G1959" s="26">
        <f>IF(OR(A1959="",B1959="",D1959=""),0,IF(OR(C1959="Received",C1959="Returned",C1959="Adjust"),D1959,IF(C1959="Sold",-D1959,0)))</f>
        <v/>
      </c>
      <c r="H1959" s="16">
        <f>IF(AND(A1959="",B1959="",D1959=""),"",IF(OR(A1959="",B1959="",C1959="",D1959=""),"Fill date, SKU, type and qty",IF(ISNA(MATCH(B1959,ItemSku,0)),"SKU not on Items",IF(AND(D1959&lt;0,C1959&lt;&gt;"Adjust"),"Use a positive qty",""))))</f>
        <v/>
      </c>
    </row>
    <row r="1960">
      <c r="A1960" s="6" t="n"/>
      <c r="B1960" s="22" t="n"/>
      <c r="C1960" s="22" t="n"/>
      <c r="D1960" s="29" t="n"/>
      <c r="E1960" s="22" t="n"/>
      <c r="F1960" s="22" t="n"/>
      <c r="G1960" s="26">
        <f>IF(OR(A1960="",B1960="",D1960=""),0,IF(OR(C1960="Received",C1960="Returned",C1960="Adjust"),D1960,IF(C1960="Sold",-D1960,0)))</f>
        <v/>
      </c>
      <c r="H1960" s="16">
        <f>IF(AND(A1960="",B1960="",D1960=""),"",IF(OR(A1960="",B1960="",C1960="",D1960=""),"Fill date, SKU, type and qty",IF(ISNA(MATCH(B1960,ItemSku,0)),"SKU not on Items",IF(AND(D1960&lt;0,C1960&lt;&gt;"Adjust"),"Use a positive qty",""))))</f>
        <v/>
      </c>
    </row>
    <row r="1961">
      <c r="A1961" s="6" t="n"/>
      <c r="B1961" s="22" t="n"/>
      <c r="C1961" s="22" t="n"/>
      <c r="D1961" s="29" t="n"/>
      <c r="E1961" s="22" t="n"/>
      <c r="F1961" s="22" t="n"/>
      <c r="G1961" s="26">
        <f>IF(OR(A1961="",B1961="",D1961=""),0,IF(OR(C1961="Received",C1961="Returned",C1961="Adjust"),D1961,IF(C1961="Sold",-D1961,0)))</f>
        <v/>
      </c>
      <c r="H1961" s="16">
        <f>IF(AND(A1961="",B1961="",D1961=""),"",IF(OR(A1961="",B1961="",C1961="",D1961=""),"Fill date, SKU, type and qty",IF(ISNA(MATCH(B1961,ItemSku,0)),"SKU not on Items",IF(AND(D1961&lt;0,C1961&lt;&gt;"Adjust"),"Use a positive qty",""))))</f>
        <v/>
      </c>
    </row>
    <row r="1962">
      <c r="A1962" s="6" t="n"/>
      <c r="B1962" s="22" t="n"/>
      <c r="C1962" s="22" t="n"/>
      <c r="D1962" s="29" t="n"/>
      <c r="E1962" s="22" t="n"/>
      <c r="F1962" s="22" t="n"/>
      <c r="G1962" s="26">
        <f>IF(OR(A1962="",B1962="",D1962=""),0,IF(OR(C1962="Received",C1962="Returned",C1962="Adjust"),D1962,IF(C1962="Sold",-D1962,0)))</f>
        <v/>
      </c>
      <c r="H1962" s="16">
        <f>IF(AND(A1962="",B1962="",D1962=""),"",IF(OR(A1962="",B1962="",C1962="",D1962=""),"Fill date, SKU, type and qty",IF(ISNA(MATCH(B1962,ItemSku,0)),"SKU not on Items",IF(AND(D1962&lt;0,C1962&lt;&gt;"Adjust"),"Use a positive qty",""))))</f>
        <v/>
      </c>
    </row>
    <row r="1963">
      <c r="A1963" s="6" t="n"/>
      <c r="B1963" s="22" t="n"/>
      <c r="C1963" s="22" t="n"/>
      <c r="D1963" s="29" t="n"/>
      <c r="E1963" s="22" t="n"/>
      <c r="F1963" s="22" t="n"/>
      <c r="G1963" s="26">
        <f>IF(OR(A1963="",B1963="",D1963=""),0,IF(OR(C1963="Received",C1963="Returned",C1963="Adjust"),D1963,IF(C1963="Sold",-D1963,0)))</f>
        <v/>
      </c>
      <c r="H1963" s="16">
        <f>IF(AND(A1963="",B1963="",D1963=""),"",IF(OR(A1963="",B1963="",C1963="",D1963=""),"Fill date, SKU, type and qty",IF(ISNA(MATCH(B1963,ItemSku,0)),"SKU not on Items",IF(AND(D1963&lt;0,C1963&lt;&gt;"Adjust"),"Use a positive qty",""))))</f>
        <v/>
      </c>
    </row>
    <row r="1964">
      <c r="A1964" s="6" t="n"/>
      <c r="B1964" s="22" t="n"/>
      <c r="C1964" s="22" t="n"/>
      <c r="D1964" s="29" t="n"/>
      <c r="E1964" s="22" t="n"/>
      <c r="F1964" s="22" t="n"/>
      <c r="G1964" s="26">
        <f>IF(OR(A1964="",B1964="",D1964=""),0,IF(OR(C1964="Received",C1964="Returned",C1964="Adjust"),D1964,IF(C1964="Sold",-D1964,0)))</f>
        <v/>
      </c>
      <c r="H1964" s="16">
        <f>IF(AND(A1964="",B1964="",D1964=""),"",IF(OR(A1964="",B1964="",C1964="",D1964=""),"Fill date, SKU, type and qty",IF(ISNA(MATCH(B1964,ItemSku,0)),"SKU not on Items",IF(AND(D1964&lt;0,C1964&lt;&gt;"Adjust"),"Use a positive qty",""))))</f>
        <v/>
      </c>
    </row>
    <row r="1965">
      <c r="A1965" s="6" t="n"/>
      <c r="B1965" s="22" t="n"/>
      <c r="C1965" s="22" t="n"/>
      <c r="D1965" s="29" t="n"/>
      <c r="E1965" s="22" t="n"/>
      <c r="F1965" s="22" t="n"/>
      <c r="G1965" s="26">
        <f>IF(OR(A1965="",B1965="",D1965=""),0,IF(OR(C1965="Received",C1965="Returned",C1965="Adjust"),D1965,IF(C1965="Sold",-D1965,0)))</f>
        <v/>
      </c>
      <c r="H1965" s="16">
        <f>IF(AND(A1965="",B1965="",D1965=""),"",IF(OR(A1965="",B1965="",C1965="",D1965=""),"Fill date, SKU, type and qty",IF(ISNA(MATCH(B1965,ItemSku,0)),"SKU not on Items",IF(AND(D1965&lt;0,C1965&lt;&gt;"Adjust"),"Use a positive qty",""))))</f>
        <v/>
      </c>
    </row>
    <row r="1966">
      <c r="A1966" s="6" t="n"/>
      <c r="B1966" s="22" t="n"/>
      <c r="C1966" s="22" t="n"/>
      <c r="D1966" s="29" t="n"/>
      <c r="E1966" s="22" t="n"/>
      <c r="F1966" s="22" t="n"/>
      <c r="G1966" s="26">
        <f>IF(OR(A1966="",B1966="",D1966=""),0,IF(OR(C1966="Received",C1966="Returned",C1966="Adjust"),D1966,IF(C1966="Sold",-D1966,0)))</f>
        <v/>
      </c>
      <c r="H1966" s="16">
        <f>IF(AND(A1966="",B1966="",D1966=""),"",IF(OR(A1966="",B1966="",C1966="",D1966=""),"Fill date, SKU, type and qty",IF(ISNA(MATCH(B1966,ItemSku,0)),"SKU not on Items",IF(AND(D1966&lt;0,C1966&lt;&gt;"Adjust"),"Use a positive qty",""))))</f>
        <v/>
      </c>
    </row>
    <row r="1967">
      <c r="A1967" s="6" t="n"/>
      <c r="B1967" s="22" t="n"/>
      <c r="C1967" s="22" t="n"/>
      <c r="D1967" s="29" t="n"/>
      <c r="E1967" s="22" t="n"/>
      <c r="F1967" s="22" t="n"/>
      <c r="G1967" s="26">
        <f>IF(OR(A1967="",B1967="",D1967=""),0,IF(OR(C1967="Received",C1967="Returned",C1967="Adjust"),D1967,IF(C1967="Sold",-D1967,0)))</f>
        <v/>
      </c>
      <c r="H1967" s="16">
        <f>IF(AND(A1967="",B1967="",D1967=""),"",IF(OR(A1967="",B1967="",C1967="",D1967=""),"Fill date, SKU, type and qty",IF(ISNA(MATCH(B1967,ItemSku,0)),"SKU not on Items",IF(AND(D1967&lt;0,C1967&lt;&gt;"Adjust"),"Use a positive qty",""))))</f>
        <v/>
      </c>
    </row>
    <row r="1968">
      <c r="A1968" s="6" t="n"/>
      <c r="B1968" s="22" t="n"/>
      <c r="C1968" s="22" t="n"/>
      <c r="D1968" s="29" t="n"/>
      <c r="E1968" s="22" t="n"/>
      <c r="F1968" s="22" t="n"/>
      <c r="G1968" s="26">
        <f>IF(OR(A1968="",B1968="",D1968=""),0,IF(OR(C1968="Received",C1968="Returned",C1968="Adjust"),D1968,IF(C1968="Sold",-D1968,0)))</f>
        <v/>
      </c>
      <c r="H1968" s="16">
        <f>IF(AND(A1968="",B1968="",D1968=""),"",IF(OR(A1968="",B1968="",C1968="",D1968=""),"Fill date, SKU, type and qty",IF(ISNA(MATCH(B1968,ItemSku,0)),"SKU not on Items",IF(AND(D1968&lt;0,C1968&lt;&gt;"Adjust"),"Use a positive qty",""))))</f>
        <v/>
      </c>
    </row>
    <row r="1969">
      <c r="A1969" s="6" t="n"/>
      <c r="B1969" s="22" t="n"/>
      <c r="C1969" s="22" t="n"/>
      <c r="D1969" s="29" t="n"/>
      <c r="E1969" s="22" t="n"/>
      <c r="F1969" s="22" t="n"/>
      <c r="G1969" s="26">
        <f>IF(OR(A1969="",B1969="",D1969=""),0,IF(OR(C1969="Received",C1969="Returned",C1969="Adjust"),D1969,IF(C1969="Sold",-D1969,0)))</f>
        <v/>
      </c>
      <c r="H1969" s="16">
        <f>IF(AND(A1969="",B1969="",D1969=""),"",IF(OR(A1969="",B1969="",C1969="",D1969=""),"Fill date, SKU, type and qty",IF(ISNA(MATCH(B1969,ItemSku,0)),"SKU not on Items",IF(AND(D1969&lt;0,C1969&lt;&gt;"Adjust"),"Use a positive qty",""))))</f>
        <v/>
      </c>
    </row>
    <row r="1970">
      <c r="A1970" s="6" t="n"/>
      <c r="B1970" s="22" t="n"/>
      <c r="C1970" s="22" t="n"/>
      <c r="D1970" s="29" t="n"/>
      <c r="E1970" s="22" t="n"/>
      <c r="F1970" s="22" t="n"/>
      <c r="G1970" s="26">
        <f>IF(OR(A1970="",B1970="",D1970=""),0,IF(OR(C1970="Received",C1970="Returned",C1970="Adjust"),D1970,IF(C1970="Sold",-D1970,0)))</f>
        <v/>
      </c>
      <c r="H1970" s="16">
        <f>IF(AND(A1970="",B1970="",D1970=""),"",IF(OR(A1970="",B1970="",C1970="",D1970=""),"Fill date, SKU, type and qty",IF(ISNA(MATCH(B1970,ItemSku,0)),"SKU not on Items",IF(AND(D1970&lt;0,C1970&lt;&gt;"Adjust"),"Use a positive qty",""))))</f>
        <v/>
      </c>
    </row>
    <row r="1971">
      <c r="A1971" s="6" t="n"/>
      <c r="B1971" s="22" t="n"/>
      <c r="C1971" s="22" t="n"/>
      <c r="D1971" s="29" t="n"/>
      <c r="E1971" s="22" t="n"/>
      <c r="F1971" s="22" t="n"/>
      <c r="G1971" s="26">
        <f>IF(OR(A1971="",B1971="",D1971=""),0,IF(OR(C1971="Received",C1971="Returned",C1971="Adjust"),D1971,IF(C1971="Sold",-D1971,0)))</f>
        <v/>
      </c>
      <c r="H1971" s="16">
        <f>IF(AND(A1971="",B1971="",D1971=""),"",IF(OR(A1971="",B1971="",C1971="",D1971=""),"Fill date, SKU, type and qty",IF(ISNA(MATCH(B1971,ItemSku,0)),"SKU not on Items",IF(AND(D1971&lt;0,C1971&lt;&gt;"Adjust"),"Use a positive qty",""))))</f>
        <v/>
      </c>
    </row>
    <row r="1972">
      <c r="A1972" s="6" t="n"/>
      <c r="B1972" s="22" t="n"/>
      <c r="C1972" s="22" t="n"/>
      <c r="D1972" s="29" t="n"/>
      <c r="E1972" s="22" t="n"/>
      <c r="F1972" s="22" t="n"/>
      <c r="G1972" s="26">
        <f>IF(OR(A1972="",B1972="",D1972=""),0,IF(OR(C1972="Received",C1972="Returned",C1972="Adjust"),D1972,IF(C1972="Sold",-D1972,0)))</f>
        <v/>
      </c>
      <c r="H1972" s="16">
        <f>IF(AND(A1972="",B1972="",D1972=""),"",IF(OR(A1972="",B1972="",C1972="",D1972=""),"Fill date, SKU, type and qty",IF(ISNA(MATCH(B1972,ItemSku,0)),"SKU not on Items",IF(AND(D1972&lt;0,C1972&lt;&gt;"Adjust"),"Use a positive qty",""))))</f>
        <v/>
      </c>
    </row>
    <row r="1973">
      <c r="A1973" s="6" t="n"/>
      <c r="B1973" s="22" t="n"/>
      <c r="C1973" s="22" t="n"/>
      <c r="D1973" s="29" t="n"/>
      <c r="E1973" s="22" t="n"/>
      <c r="F1973" s="22" t="n"/>
      <c r="G1973" s="26">
        <f>IF(OR(A1973="",B1973="",D1973=""),0,IF(OR(C1973="Received",C1973="Returned",C1973="Adjust"),D1973,IF(C1973="Sold",-D1973,0)))</f>
        <v/>
      </c>
      <c r="H1973" s="16">
        <f>IF(AND(A1973="",B1973="",D1973=""),"",IF(OR(A1973="",B1973="",C1973="",D1973=""),"Fill date, SKU, type and qty",IF(ISNA(MATCH(B1973,ItemSku,0)),"SKU not on Items",IF(AND(D1973&lt;0,C1973&lt;&gt;"Adjust"),"Use a positive qty",""))))</f>
        <v/>
      </c>
    </row>
    <row r="1974">
      <c r="A1974" s="6" t="n"/>
      <c r="B1974" s="22" t="n"/>
      <c r="C1974" s="22" t="n"/>
      <c r="D1974" s="29" t="n"/>
      <c r="E1974" s="22" t="n"/>
      <c r="F1974" s="22" t="n"/>
      <c r="G1974" s="26">
        <f>IF(OR(A1974="",B1974="",D1974=""),0,IF(OR(C1974="Received",C1974="Returned",C1974="Adjust"),D1974,IF(C1974="Sold",-D1974,0)))</f>
        <v/>
      </c>
      <c r="H1974" s="16">
        <f>IF(AND(A1974="",B1974="",D1974=""),"",IF(OR(A1974="",B1974="",C1974="",D1974=""),"Fill date, SKU, type and qty",IF(ISNA(MATCH(B1974,ItemSku,0)),"SKU not on Items",IF(AND(D1974&lt;0,C1974&lt;&gt;"Adjust"),"Use a positive qty",""))))</f>
        <v/>
      </c>
    </row>
    <row r="1975">
      <c r="A1975" s="6" t="n"/>
      <c r="B1975" s="22" t="n"/>
      <c r="C1975" s="22" t="n"/>
      <c r="D1975" s="29" t="n"/>
      <c r="E1975" s="22" t="n"/>
      <c r="F1975" s="22" t="n"/>
      <c r="G1975" s="26">
        <f>IF(OR(A1975="",B1975="",D1975=""),0,IF(OR(C1975="Received",C1975="Returned",C1975="Adjust"),D1975,IF(C1975="Sold",-D1975,0)))</f>
        <v/>
      </c>
      <c r="H1975" s="16">
        <f>IF(AND(A1975="",B1975="",D1975=""),"",IF(OR(A1975="",B1975="",C1975="",D1975=""),"Fill date, SKU, type and qty",IF(ISNA(MATCH(B1975,ItemSku,0)),"SKU not on Items",IF(AND(D1975&lt;0,C1975&lt;&gt;"Adjust"),"Use a positive qty",""))))</f>
        <v/>
      </c>
    </row>
    <row r="1976">
      <c r="A1976" s="6" t="n"/>
      <c r="B1976" s="22" t="n"/>
      <c r="C1976" s="22" t="n"/>
      <c r="D1976" s="29" t="n"/>
      <c r="E1976" s="22" t="n"/>
      <c r="F1976" s="22" t="n"/>
      <c r="G1976" s="26">
        <f>IF(OR(A1976="",B1976="",D1976=""),0,IF(OR(C1976="Received",C1976="Returned",C1976="Adjust"),D1976,IF(C1976="Sold",-D1976,0)))</f>
        <v/>
      </c>
      <c r="H1976" s="16">
        <f>IF(AND(A1976="",B1976="",D1976=""),"",IF(OR(A1976="",B1976="",C1976="",D1976=""),"Fill date, SKU, type and qty",IF(ISNA(MATCH(B1976,ItemSku,0)),"SKU not on Items",IF(AND(D1976&lt;0,C1976&lt;&gt;"Adjust"),"Use a positive qty",""))))</f>
        <v/>
      </c>
    </row>
    <row r="1977">
      <c r="A1977" s="6" t="n"/>
      <c r="B1977" s="22" t="n"/>
      <c r="C1977" s="22" t="n"/>
      <c r="D1977" s="29" t="n"/>
      <c r="E1977" s="22" t="n"/>
      <c r="F1977" s="22" t="n"/>
      <c r="G1977" s="26">
        <f>IF(OR(A1977="",B1977="",D1977=""),0,IF(OR(C1977="Received",C1977="Returned",C1977="Adjust"),D1977,IF(C1977="Sold",-D1977,0)))</f>
        <v/>
      </c>
      <c r="H1977" s="16">
        <f>IF(AND(A1977="",B1977="",D1977=""),"",IF(OR(A1977="",B1977="",C1977="",D1977=""),"Fill date, SKU, type and qty",IF(ISNA(MATCH(B1977,ItemSku,0)),"SKU not on Items",IF(AND(D1977&lt;0,C1977&lt;&gt;"Adjust"),"Use a positive qty",""))))</f>
        <v/>
      </c>
    </row>
    <row r="1978">
      <c r="A1978" s="6" t="n"/>
      <c r="B1978" s="22" t="n"/>
      <c r="C1978" s="22" t="n"/>
      <c r="D1978" s="29" t="n"/>
      <c r="E1978" s="22" t="n"/>
      <c r="F1978" s="22" t="n"/>
      <c r="G1978" s="26">
        <f>IF(OR(A1978="",B1978="",D1978=""),0,IF(OR(C1978="Received",C1978="Returned",C1978="Adjust"),D1978,IF(C1978="Sold",-D1978,0)))</f>
        <v/>
      </c>
      <c r="H1978" s="16">
        <f>IF(AND(A1978="",B1978="",D1978=""),"",IF(OR(A1978="",B1978="",C1978="",D1978=""),"Fill date, SKU, type and qty",IF(ISNA(MATCH(B1978,ItemSku,0)),"SKU not on Items",IF(AND(D1978&lt;0,C1978&lt;&gt;"Adjust"),"Use a positive qty",""))))</f>
        <v/>
      </c>
    </row>
    <row r="1979">
      <c r="A1979" s="6" t="n"/>
      <c r="B1979" s="22" t="n"/>
      <c r="C1979" s="22" t="n"/>
      <c r="D1979" s="29" t="n"/>
      <c r="E1979" s="22" t="n"/>
      <c r="F1979" s="22" t="n"/>
      <c r="G1979" s="26">
        <f>IF(OR(A1979="",B1979="",D1979=""),0,IF(OR(C1979="Received",C1979="Returned",C1979="Adjust"),D1979,IF(C1979="Sold",-D1979,0)))</f>
        <v/>
      </c>
      <c r="H1979" s="16">
        <f>IF(AND(A1979="",B1979="",D1979=""),"",IF(OR(A1979="",B1979="",C1979="",D1979=""),"Fill date, SKU, type and qty",IF(ISNA(MATCH(B1979,ItemSku,0)),"SKU not on Items",IF(AND(D1979&lt;0,C1979&lt;&gt;"Adjust"),"Use a positive qty",""))))</f>
        <v/>
      </c>
    </row>
    <row r="1980">
      <c r="A1980" s="6" t="n"/>
      <c r="B1980" s="22" t="n"/>
      <c r="C1980" s="22" t="n"/>
      <c r="D1980" s="29" t="n"/>
      <c r="E1980" s="22" t="n"/>
      <c r="F1980" s="22" t="n"/>
      <c r="G1980" s="26">
        <f>IF(OR(A1980="",B1980="",D1980=""),0,IF(OR(C1980="Received",C1980="Returned",C1980="Adjust"),D1980,IF(C1980="Sold",-D1980,0)))</f>
        <v/>
      </c>
      <c r="H1980" s="16">
        <f>IF(AND(A1980="",B1980="",D1980=""),"",IF(OR(A1980="",B1980="",C1980="",D1980=""),"Fill date, SKU, type and qty",IF(ISNA(MATCH(B1980,ItemSku,0)),"SKU not on Items",IF(AND(D1980&lt;0,C1980&lt;&gt;"Adjust"),"Use a positive qty",""))))</f>
        <v/>
      </c>
    </row>
    <row r="1981">
      <c r="A1981" s="6" t="n"/>
      <c r="B1981" s="22" t="n"/>
      <c r="C1981" s="22" t="n"/>
      <c r="D1981" s="29" t="n"/>
      <c r="E1981" s="22" t="n"/>
      <c r="F1981" s="22" t="n"/>
      <c r="G1981" s="26">
        <f>IF(OR(A1981="",B1981="",D1981=""),0,IF(OR(C1981="Received",C1981="Returned",C1981="Adjust"),D1981,IF(C1981="Sold",-D1981,0)))</f>
        <v/>
      </c>
      <c r="H1981" s="16">
        <f>IF(AND(A1981="",B1981="",D1981=""),"",IF(OR(A1981="",B1981="",C1981="",D1981=""),"Fill date, SKU, type and qty",IF(ISNA(MATCH(B1981,ItemSku,0)),"SKU not on Items",IF(AND(D1981&lt;0,C1981&lt;&gt;"Adjust"),"Use a positive qty",""))))</f>
        <v/>
      </c>
    </row>
    <row r="1982">
      <c r="A1982" s="6" t="n"/>
      <c r="B1982" s="22" t="n"/>
      <c r="C1982" s="22" t="n"/>
      <c r="D1982" s="29" t="n"/>
      <c r="E1982" s="22" t="n"/>
      <c r="F1982" s="22" t="n"/>
      <c r="G1982" s="26">
        <f>IF(OR(A1982="",B1982="",D1982=""),0,IF(OR(C1982="Received",C1982="Returned",C1982="Adjust"),D1982,IF(C1982="Sold",-D1982,0)))</f>
        <v/>
      </c>
      <c r="H1982" s="16">
        <f>IF(AND(A1982="",B1982="",D1982=""),"",IF(OR(A1982="",B1982="",C1982="",D1982=""),"Fill date, SKU, type and qty",IF(ISNA(MATCH(B1982,ItemSku,0)),"SKU not on Items",IF(AND(D1982&lt;0,C1982&lt;&gt;"Adjust"),"Use a positive qty",""))))</f>
        <v/>
      </c>
    </row>
    <row r="1983">
      <c r="A1983" s="6" t="n"/>
      <c r="B1983" s="22" t="n"/>
      <c r="C1983" s="22" t="n"/>
      <c r="D1983" s="29" t="n"/>
      <c r="E1983" s="22" t="n"/>
      <c r="F1983" s="22" t="n"/>
      <c r="G1983" s="26">
        <f>IF(OR(A1983="",B1983="",D1983=""),0,IF(OR(C1983="Received",C1983="Returned",C1983="Adjust"),D1983,IF(C1983="Sold",-D1983,0)))</f>
        <v/>
      </c>
      <c r="H1983" s="16">
        <f>IF(AND(A1983="",B1983="",D1983=""),"",IF(OR(A1983="",B1983="",C1983="",D1983=""),"Fill date, SKU, type and qty",IF(ISNA(MATCH(B1983,ItemSku,0)),"SKU not on Items",IF(AND(D1983&lt;0,C1983&lt;&gt;"Adjust"),"Use a positive qty",""))))</f>
        <v/>
      </c>
    </row>
    <row r="1984">
      <c r="A1984" s="6" t="n"/>
      <c r="B1984" s="22" t="n"/>
      <c r="C1984" s="22" t="n"/>
      <c r="D1984" s="29" t="n"/>
      <c r="E1984" s="22" t="n"/>
      <c r="F1984" s="22" t="n"/>
      <c r="G1984" s="26">
        <f>IF(OR(A1984="",B1984="",D1984=""),0,IF(OR(C1984="Received",C1984="Returned",C1984="Adjust"),D1984,IF(C1984="Sold",-D1984,0)))</f>
        <v/>
      </c>
      <c r="H1984" s="16">
        <f>IF(AND(A1984="",B1984="",D1984=""),"",IF(OR(A1984="",B1984="",C1984="",D1984=""),"Fill date, SKU, type and qty",IF(ISNA(MATCH(B1984,ItemSku,0)),"SKU not on Items",IF(AND(D1984&lt;0,C1984&lt;&gt;"Adjust"),"Use a positive qty",""))))</f>
        <v/>
      </c>
    </row>
    <row r="1985">
      <c r="A1985" s="6" t="n"/>
      <c r="B1985" s="22" t="n"/>
      <c r="C1985" s="22" t="n"/>
      <c r="D1985" s="29" t="n"/>
      <c r="E1985" s="22" t="n"/>
      <c r="F1985" s="22" t="n"/>
      <c r="G1985" s="26">
        <f>IF(OR(A1985="",B1985="",D1985=""),0,IF(OR(C1985="Received",C1985="Returned",C1985="Adjust"),D1985,IF(C1985="Sold",-D1985,0)))</f>
        <v/>
      </c>
      <c r="H1985" s="16">
        <f>IF(AND(A1985="",B1985="",D1985=""),"",IF(OR(A1985="",B1985="",C1985="",D1985=""),"Fill date, SKU, type and qty",IF(ISNA(MATCH(B1985,ItemSku,0)),"SKU not on Items",IF(AND(D1985&lt;0,C1985&lt;&gt;"Adjust"),"Use a positive qty",""))))</f>
        <v/>
      </c>
    </row>
    <row r="1986">
      <c r="A1986" s="6" t="n"/>
      <c r="B1986" s="22" t="n"/>
      <c r="C1986" s="22" t="n"/>
      <c r="D1986" s="29" t="n"/>
      <c r="E1986" s="22" t="n"/>
      <c r="F1986" s="22" t="n"/>
      <c r="G1986" s="26">
        <f>IF(OR(A1986="",B1986="",D1986=""),0,IF(OR(C1986="Received",C1986="Returned",C1986="Adjust"),D1986,IF(C1986="Sold",-D1986,0)))</f>
        <v/>
      </c>
      <c r="H1986" s="16">
        <f>IF(AND(A1986="",B1986="",D1986=""),"",IF(OR(A1986="",B1986="",C1986="",D1986=""),"Fill date, SKU, type and qty",IF(ISNA(MATCH(B1986,ItemSku,0)),"SKU not on Items",IF(AND(D1986&lt;0,C1986&lt;&gt;"Adjust"),"Use a positive qty",""))))</f>
        <v/>
      </c>
    </row>
    <row r="1987">
      <c r="A1987" s="6" t="n"/>
      <c r="B1987" s="22" t="n"/>
      <c r="C1987" s="22" t="n"/>
      <c r="D1987" s="29" t="n"/>
      <c r="E1987" s="22" t="n"/>
      <c r="F1987" s="22" t="n"/>
      <c r="G1987" s="26">
        <f>IF(OR(A1987="",B1987="",D1987=""),0,IF(OR(C1987="Received",C1987="Returned",C1987="Adjust"),D1987,IF(C1987="Sold",-D1987,0)))</f>
        <v/>
      </c>
      <c r="H1987" s="16">
        <f>IF(AND(A1987="",B1987="",D1987=""),"",IF(OR(A1987="",B1987="",C1987="",D1987=""),"Fill date, SKU, type and qty",IF(ISNA(MATCH(B1987,ItemSku,0)),"SKU not on Items",IF(AND(D1987&lt;0,C1987&lt;&gt;"Adjust"),"Use a positive qty",""))))</f>
        <v/>
      </c>
    </row>
    <row r="1988">
      <c r="A1988" s="6" t="n"/>
      <c r="B1988" s="22" t="n"/>
      <c r="C1988" s="22" t="n"/>
      <c r="D1988" s="29" t="n"/>
      <c r="E1988" s="22" t="n"/>
      <c r="F1988" s="22" t="n"/>
      <c r="G1988" s="26">
        <f>IF(OR(A1988="",B1988="",D1988=""),0,IF(OR(C1988="Received",C1988="Returned",C1988="Adjust"),D1988,IF(C1988="Sold",-D1988,0)))</f>
        <v/>
      </c>
      <c r="H1988" s="16">
        <f>IF(AND(A1988="",B1988="",D1988=""),"",IF(OR(A1988="",B1988="",C1988="",D1988=""),"Fill date, SKU, type and qty",IF(ISNA(MATCH(B1988,ItemSku,0)),"SKU not on Items",IF(AND(D1988&lt;0,C1988&lt;&gt;"Adjust"),"Use a positive qty",""))))</f>
        <v/>
      </c>
    </row>
    <row r="1989">
      <c r="A1989" s="6" t="n"/>
      <c r="B1989" s="22" t="n"/>
      <c r="C1989" s="22" t="n"/>
      <c r="D1989" s="29" t="n"/>
      <c r="E1989" s="22" t="n"/>
      <c r="F1989" s="22" t="n"/>
      <c r="G1989" s="26">
        <f>IF(OR(A1989="",B1989="",D1989=""),0,IF(OR(C1989="Received",C1989="Returned",C1989="Adjust"),D1989,IF(C1989="Sold",-D1989,0)))</f>
        <v/>
      </c>
      <c r="H1989" s="16">
        <f>IF(AND(A1989="",B1989="",D1989=""),"",IF(OR(A1989="",B1989="",C1989="",D1989=""),"Fill date, SKU, type and qty",IF(ISNA(MATCH(B1989,ItemSku,0)),"SKU not on Items",IF(AND(D1989&lt;0,C1989&lt;&gt;"Adjust"),"Use a positive qty",""))))</f>
        <v/>
      </c>
    </row>
    <row r="1990">
      <c r="A1990" s="6" t="n"/>
      <c r="B1990" s="22" t="n"/>
      <c r="C1990" s="22" t="n"/>
      <c r="D1990" s="29" t="n"/>
      <c r="E1990" s="22" t="n"/>
      <c r="F1990" s="22" t="n"/>
      <c r="G1990" s="26">
        <f>IF(OR(A1990="",B1990="",D1990=""),0,IF(OR(C1990="Received",C1990="Returned",C1990="Adjust"),D1990,IF(C1990="Sold",-D1990,0)))</f>
        <v/>
      </c>
      <c r="H1990" s="16">
        <f>IF(AND(A1990="",B1990="",D1990=""),"",IF(OR(A1990="",B1990="",C1990="",D1990=""),"Fill date, SKU, type and qty",IF(ISNA(MATCH(B1990,ItemSku,0)),"SKU not on Items",IF(AND(D1990&lt;0,C1990&lt;&gt;"Adjust"),"Use a positive qty",""))))</f>
        <v/>
      </c>
    </row>
    <row r="1991">
      <c r="A1991" s="6" t="n"/>
      <c r="B1991" s="22" t="n"/>
      <c r="C1991" s="22" t="n"/>
      <c r="D1991" s="29" t="n"/>
      <c r="E1991" s="22" t="n"/>
      <c r="F1991" s="22" t="n"/>
      <c r="G1991" s="26">
        <f>IF(OR(A1991="",B1991="",D1991=""),0,IF(OR(C1991="Received",C1991="Returned",C1991="Adjust"),D1991,IF(C1991="Sold",-D1991,0)))</f>
        <v/>
      </c>
      <c r="H1991" s="16">
        <f>IF(AND(A1991="",B1991="",D1991=""),"",IF(OR(A1991="",B1991="",C1991="",D1991=""),"Fill date, SKU, type and qty",IF(ISNA(MATCH(B1991,ItemSku,0)),"SKU not on Items",IF(AND(D1991&lt;0,C1991&lt;&gt;"Adjust"),"Use a positive qty",""))))</f>
        <v/>
      </c>
    </row>
    <row r="1992">
      <c r="A1992" s="6" t="n"/>
      <c r="B1992" s="22" t="n"/>
      <c r="C1992" s="22" t="n"/>
      <c r="D1992" s="29" t="n"/>
      <c r="E1992" s="22" t="n"/>
      <c r="F1992" s="22" t="n"/>
      <c r="G1992" s="26">
        <f>IF(OR(A1992="",B1992="",D1992=""),0,IF(OR(C1992="Received",C1992="Returned",C1992="Adjust"),D1992,IF(C1992="Sold",-D1992,0)))</f>
        <v/>
      </c>
      <c r="H1992" s="16">
        <f>IF(AND(A1992="",B1992="",D1992=""),"",IF(OR(A1992="",B1992="",C1992="",D1992=""),"Fill date, SKU, type and qty",IF(ISNA(MATCH(B1992,ItemSku,0)),"SKU not on Items",IF(AND(D1992&lt;0,C1992&lt;&gt;"Adjust"),"Use a positive qty",""))))</f>
        <v/>
      </c>
    </row>
    <row r="1993">
      <c r="A1993" s="6" t="n"/>
      <c r="B1993" s="22" t="n"/>
      <c r="C1993" s="22" t="n"/>
      <c r="D1993" s="29" t="n"/>
      <c r="E1993" s="22" t="n"/>
      <c r="F1993" s="22" t="n"/>
      <c r="G1993" s="26">
        <f>IF(OR(A1993="",B1993="",D1993=""),0,IF(OR(C1993="Received",C1993="Returned",C1993="Adjust"),D1993,IF(C1993="Sold",-D1993,0)))</f>
        <v/>
      </c>
      <c r="H1993" s="16">
        <f>IF(AND(A1993="",B1993="",D1993=""),"",IF(OR(A1993="",B1993="",C1993="",D1993=""),"Fill date, SKU, type and qty",IF(ISNA(MATCH(B1993,ItemSku,0)),"SKU not on Items",IF(AND(D1993&lt;0,C1993&lt;&gt;"Adjust"),"Use a positive qty",""))))</f>
        <v/>
      </c>
    </row>
    <row r="1994">
      <c r="A1994" s="6" t="n"/>
      <c r="B1994" s="22" t="n"/>
      <c r="C1994" s="22" t="n"/>
      <c r="D1994" s="29" t="n"/>
      <c r="E1994" s="22" t="n"/>
      <c r="F1994" s="22" t="n"/>
      <c r="G1994" s="26">
        <f>IF(OR(A1994="",B1994="",D1994=""),0,IF(OR(C1994="Received",C1994="Returned",C1994="Adjust"),D1994,IF(C1994="Sold",-D1994,0)))</f>
        <v/>
      </c>
      <c r="H1994" s="16">
        <f>IF(AND(A1994="",B1994="",D1994=""),"",IF(OR(A1994="",B1994="",C1994="",D1994=""),"Fill date, SKU, type and qty",IF(ISNA(MATCH(B1994,ItemSku,0)),"SKU not on Items",IF(AND(D1994&lt;0,C1994&lt;&gt;"Adjust"),"Use a positive qty",""))))</f>
        <v/>
      </c>
    </row>
    <row r="1995">
      <c r="A1995" s="6" t="n"/>
      <c r="B1995" s="22" t="n"/>
      <c r="C1995" s="22" t="n"/>
      <c r="D1995" s="29" t="n"/>
      <c r="E1995" s="22" t="n"/>
      <c r="F1995" s="22" t="n"/>
      <c r="G1995" s="26">
        <f>IF(OR(A1995="",B1995="",D1995=""),0,IF(OR(C1995="Received",C1995="Returned",C1995="Adjust"),D1995,IF(C1995="Sold",-D1995,0)))</f>
        <v/>
      </c>
      <c r="H1995" s="16">
        <f>IF(AND(A1995="",B1995="",D1995=""),"",IF(OR(A1995="",B1995="",C1995="",D1995=""),"Fill date, SKU, type and qty",IF(ISNA(MATCH(B1995,ItemSku,0)),"SKU not on Items",IF(AND(D1995&lt;0,C1995&lt;&gt;"Adjust"),"Use a positive qty",""))))</f>
        <v/>
      </c>
    </row>
    <row r="1996">
      <c r="A1996" s="6" t="n"/>
      <c r="B1996" s="22" t="n"/>
      <c r="C1996" s="22" t="n"/>
      <c r="D1996" s="29" t="n"/>
      <c r="E1996" s="22" t="n"/>
      <c r="F1996" s="22" t="n"/>
      <c r="G1996" s="26">
        <f>IF(OR(A1996="",B1996="",D1996=""),0,IF(OR(C1996="Received",C1996="Returned",C1996="Adjust"),D1996,IF(C1996="Sold",-D1996,0)))</f>
        <v/>
      </c>
      <c r="H1996" s="16">
        <f>IF(AND(A1996="",B1996="",D1996=""),"",IF(OR(A1996="",B1996="",C1996="",D1996=""),"Fill date, SKU, type and qty",IF(ISNA(MATCH(B1996,ItemSku,0)),"SKU not on Items",IF(AND(D1996&lt;0,C1996&lt;&gt;"Adjust"),"Use a positive qty",""))))</f>
        <v/>
      </c>
    </row>
    <row r="1997">
      <c r="A1997" s="6" t="n"/>
      <c r="B1997" s="22" t="n"/>
      <c r="C1997" s="22" t="n"/>
      <c r="D1997" s="29" t="n"/>
      <c r="E1997" s="22" t="n"/>
      <c r="F1997" s="22" t="n"/>
      <c r="G1997" s="26">
        <f>IF(OR(A1997="",B1997="",D1997=""),0,IF(OR(C1997="Received",C1997="Returned",C1997="Adjust"),D1997,IF(C1997="Sold",-D1997,0)))</f>
        <v/>
      </c>
      <c r="H1997" s="16">
        <f>IF(AND(A1997="",B1997="",D1997=""),"",IF(OR(A1997="",B1997="",C1997="",D1997=""),"Fill date, SKU, type and qty",IF(ISNA(MATCH(B1997,ItemSku,0)),"SKU not on Items",IF(AND(D1997&lt;0,C1997&lt;&gt;"Adjust"),"Use a positive qty",""))))</f>
        <v/>
      </c>
    </row>
    <row r="1998">
      <c r="A1998" s="6" t="n"/>
      <c r="B1998" s="22" t="n"/>
      <c r="C1998" s="22" t="n"/>
      <c r="D1998" s="29" t="n"/>
      <c r="E1998" s="22" t="n"/>
      <c r="F1998" s="22" t="n"/>
      <c r="G1998" s="26">
        <f>IF(OR(A1998="",B1998="",D1998=""),0,IF(OR(C1998="Received",C1998="Returned",C1998="Adjust"),D1998,IF(C1998="Sold",-D1998,0)))</f>
        <v/>
      </c>
      <c r="H1998" s="16">
        <f>IF(AND(A1998="",B1998="",D1998=""),"",IF(OR(A1998="",B1998="",C1998="",D1998=""),"Fill date, SKU, type and qty",IF(ISNA(MATCH(B1998,ItemSku,0)),"SKU not on Items",IF(AND(D1998&lt;0,C1998&lt;&gt;"Adjust"),"Use a positive qty",""))))</f>
        <v/>
      </c>
    </row>
    <row r="1999">
      <c r="A1999" s="6" t="n"/>
      <c r="B1999" s="22" t="n"/>
      <c r="C1999" s="22" t="n"/>
      <c r="D1999" s="29" t="n"/>
      <c r="E1999" s="22" t="n"/>
      <c r="F1999" s="22" t="n"/>
      <c r="G1999" s="26">
        <f>IF(OR(A1999="",B1999="",D1999=""),0,IF(OR(C1999="Received",C1999="Returned",C1999="Adjust"),D1999,IF(C1999="Sold",-D1999,0)))</f>
        <v/>
      </c>
      <c r="H1999" s="16">
        <f>IF(AND(A1999="",B1999="",D1999=""),"",IF(OR(A1999="",B1999="",C1999="",D1999=""),"Fill date, SKU, type and qty",IF(ISNA(MATCH(B1999,ItemSku,0)),"SKU not on Items",IF(AND(D1999&lt;0,C1999&lt;&gt;"Adjust"),"Use a positive qty",""))))</f>
        <v/>
      </c>
    </row>
    <row r="2000">
      <c r="A2000" s="6" t="n"/>
      <c r="B2000" s="22" t="n"/>
      <c r="C2000" s="22" t="n"/>
      <c r="D2000" s="29" t="n"/>
      <c r="E2000" s="22" t="n"/>
      <c r="F2000" s="22" t="n"/>
      <c r="G2000" s="26">
        <f>IF(OR(A2000="",B2000="",D2000=""),0,IF(OR(C2000="Received",C2000="Returned",C2000="Adjust"),D2000,IF(C2000="Sold",-D2000,0)))</f>
        <v/>
      </c>
      <c r="H2000" s="16">
        <f>IF(AND(A2000="",B2000="",D2000=""),"",IF(OR(A2000="",B2000="",C2000="",D2000=""),"Fill date, SKU, type and qty",IF(ISNA(MATCH(B2000,ItemSku,0)),"SKU not on Items",IF(AND(D2000&lt;0,C2000&lt;&gt;"Adjust"),"Use a positive qty",""))))</f>
        <v/>
      </c>
    </row>
    <row r="2001">
      <c r="A2001" s="6" t="n"/>
      <c r="B2001" s="22" t="n"/>
      <c r="C2001" s="22" t="n"/>
      <c r="D2001" s="29" t="n"/>
      <c r="E2001" s="22" t="n"/>
      <c r="F2001" s="22" t="n"/>
      <c r="G2001" s="26">
        <f>IF(OR(A2001="",B2001="",D2001=""),0,IF(OR(C2001="Received",C2001="Returned",C2001="Adjust"),D2001,IF(C2001="Sold",-D2001,0)))</f>
        <v/>
      </c>
      <c r="H2001" s="16">
        <f>IF(AND(A2001="",B2001="",D2001=""),"",IF(OR(A2001="",B2001="",C2001="",D2001=""),"Fill date, SKU, type and qty",IF(ISNA(MATCH(B2001,ItemSku,0)),"SKU not on Items",IF(AND(D2001&lt;0,C2001&lt;&gt;"Adjust"),"Use a positive qty",""))))</f>
        <v/>
      </c>
    </row>
    <row r="2002">
      <c r="A2002" s="6" t="n"/>
      <c r="B2002" s="22" t="n"/>
      <c r="C2002" s="22" t="n"/>
      <c r="D2002" s="29" t="n"/>
      <c r="E2002" s="22" t="n"/>
      <c r="F2002" s="22" t="n"/>
      <c r="G2002" s="26">
        <f>IF(OR(A2002="",B2002="",D2002=""),0,IF(OR(C2002="Received",C2002="Returned",C2002="Adjust"),D2002,IF(C2002="Sold",-D2002,0)))</f>
        <v/>
      </c>
      <c r="H2002" s="16">
        <f>IF(AND(A2002="",B2002="",D2002=""),"",IF(OR(A2002="",B2002="",C2002="",D2002=""),"Fill date, SKU, type and qty",IF(ISNA(MATCH(B2002,ItemSku,0)),"SKU not on Items",IF(AND(D2002&lt;0,C2002&lt;&gt;"Adjust"),"Use a positive qty",""))))</f>
        <v/>
      </c>
    </row>
    <row r="2003">
      <c r="A2003" s="6" t="n"/>
      <c r="B2003" s="22" t="n"/>
      <c r="C2003" s="22" t="n"/>
      <c r="D2003" s="29" t="n"/>
      <c r="E2003" s="22" t="n"/>
      <c r="F2003" s="22" t="n"/>
      <c r="G2003" s="26">
        <f>IF(OR(A2003="",B2003="",D2003=""),0,IF(OR(C2003="Received",C2003="Returned",C2003="Adjust"),D2003,IF(C2003="Sold",-D2003,0)))</f>
        <v/>
      </c>
      <c r="H2003" s="16">
        <f>IF(AND(A2003="",B2003="",D2003=""),"",IF(OR(A2003="",B2003="",C2003="",D2003=""),"Fill date, SKU, type and qty",IF(ISNA(MATCH(B2003,ItemSku,0)),"SKU not on Items",IF(AND(D2003&lt;0,C2003&lt;&gt;"Adjust"),"Use a positive qty",""))))</f>
        <v/>
      </c>
    </row>
    <row r="2004">
      <c r="A2004" s="6" t="n"/>
      <c r="B2004" s="22" t="n"/>
      <c r="C2004" s="22" t="n"/>
      <c r="D2004" s="29" t="n"/>
      <c r="E2004" s="22" t="n"/>
      <c r="F2004" s="22" t="n"/>
      <c r="G2004" s="26">
        <f>IF(OR(A2004="",B2004="",D2004=""),0,IF(OR(C2004="Received",C2004="Returned",C2004="Adjust"),D2004,IF(C2004="Sold",-D2004,0)))</f>
        <v/>
      </c>
      <c r="H2004" s="16">
        <f>IF(AND(A2004="",B2004="",D2004=""),"",IF(OR(A2004="",B2004="",C2004="",D2004=""),"Fill date, SKU, type and qty",IF(ISNA(MATCH(B2004,ItemSku,0)),"SKU not on Items",IF(AND(D2004&lt;0,C2004&lt;&gt;"Adjust"),"Use a positive qty",""))))</f>
        <v/>
      </c>
    </row>
  </sheetData>
  <sheetProtection selectLockedCells="0" selectUnlockedCells="0" sheet="1" objects="0" insertRows="1" insertHyperlinks="1" autoFilter="0" scenarios="0" formatColumns="0" deleteColumns="1" insertColumns="1" pivotTables="1" deleteRows="1" formatCells="1" formatRows="1" sort="0"/>
  <autoFilter ref="A4:H2004"/>
  <dataValidations count="3">
    <dataValidation sqref="C5:C2004" showDropDown="0" showInputMessage="0" showErrorMessage="0" allowBlank="1" type="list">
      <formula1>"Count,Received,Sold,Returned,Adjust"</formula1>
    </dataValidation>
    <dataValidation sqref="B5:B2004" showDropDown="0" showInputMessage="0" showErrorMessage="0" allowBlank="1" type="list">
      <formula1>ItemSku</formula1>
    </dataValidation>
    <dataValidation sqref="A5:A2004" showDropDown="0" showInputMessage="0" showErrorMessage="0" allowBlank="1" type="date" operator="greaterThan">
      <formula1>1</formula1>
    </dataValidation>
  </dataValidations>
  <printOptions horizontalCentered="1"/>
  <pageMargins left="0.4" right="0.4" top="1" bottom="1" header="0.5" footer="0.5"/>
  <pageSetup orientation="portrait" paperSize="1" fitToHeight="0" fitToWidth="1"/>
</worksheet>
</file>

<file path=xl/worksheets/sheet6.xml><?xml version="1.0" encoding="utf-8"?>
<worksheet xmlns="http://schemas.openxmlformats.org/spreadsheetml/2006/main">
  <sheetPr>
    <outlinePr summaryBelow="1" summaryRight="1"/>
    <pageSetUpPr fitToPage="1"/>
  </sheetPr>
  <dimension ref="A1:O15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11" customWidth="1" min="2" max="2"/>
    <col width="9" customWidth="1" min="3" max="3"/>
    <col width="12" customWidth="1" min="4" max="4"/>
    <col width="14" customWidth="1" min="5" max="5"/>
    <col width="11" customWidth="1" min="6" max="6"/>
    <col width="22" customWidth="1" min="7" max="7"/>
    <col width="25" customWidth="1" min="8" max="8"/>
    <col width="20" customWidth="1" min="9" max="9"/>
    <col width="9" customWidth="1" min="10" max="10"/>
    <col width="12" customWidth="1" min="11" max="11"/>
    <col width="9" customWidth="1" min="12" max="12"/>
    <col width="13" customWidth="1" min="13" max="13"/>
    <col width="7" customWidth="1" min="14" max="14"/>
    <col width="11" customWidth="1" min="15" max="15"/>
  </cols>
  <sheetData>
    <row r="1">
      <c r="A1" s="1" t="inlineStr">
        <is>
          <t>Purchase Orders</t>
        </is>
      </c>
    </row>
    <row r="2">
      <c r="A2" s="2" t="inlineStr">
        <is>
          <t>One row per item on an order. Received fills in from Stock Log rows with the same PO ref and SKU.</t>
        </is>
      </c>
    </row>
    <row r="4" ht="58" customHeight="1">
      <c r="A4" s="14" t="inlineStr">
        <is>
          <t>PO ref</t>
        </is>
      </c>
      <c r="B4" s="14" t="inlineStr">
        <is>
          <t>SKU</t>
        </is>
      </c>
      <c r="C4" s="14" t="inlineStr">
        <is>
          <t>Qty ordered</t>
        </is>
      </c>
      <c r="D4" s="14" t="inlineStr">
        <is>
          <t>Order date</t>
        </is>
      </c>
      <c r="E4" s="14" t="inlineStr">
        <is>
          <t>Expected date (blank = order date + lead time)</t>
        </is>
      </c>
      <c r="F4" s="14" t="inlineStr">
        <is>
          <t>Closed / Cancelled</t>
        </is>
      </c>
      <c r="G4" s="14" t="inlineStr">
        <is>
          <t>Note</t>
        </is>
      </c>
      <c r="H4" s="14" t="inlineStr">
        <is>
          <t>Item</t>
        </is>
      </c>
      <c r="I4" s="14" t="inlineStr">
        <is>
          <t>Supplier</t>
        </is>
      </c>
      <c r="J4" s="14" t="inlineStr">
        <is>
          <t>Received so far</t>
        </is>
      </c>
      <c r="K4" s="14" t="inlineStr">
        <is>
          <t>Expected (used)</t>
        </is>
      </c>
      <c r="L4" s="14" t="inlineStr">
        <is>
          <t>Still on order</t>
        </is>
      </c>
      <c r="M4" s="14" t="inlineStr">
        <is>
          <t>Status</t>
        </is>
      </c>
      <c r="N4" s="14" t="inlineStr">
        <is>
          <t>Days late</t>
        </is>
      </c>
      <c r="O4" s="14" t="inlineStr">
        <is>
          <t>Value on order</t>
        </is>
      </c>
    </row>
    <row r="5">
      <c r="A5" s="22" t="inlineStr">
        <is>
          <t>PO-2614</t>
        </is>
      </c>
      <c r="B5" s="22" t="inlineStr">
        <is>
          <t>SOAP-CIT</t>
        </is>
      </c>
      <c r="C5" s="29" t="n">
        <v>48</v>
      </c>
      <c r="D5" s="6" t="n">
        <v>46223</v>
      </c>
      <c r="E5" s="6" t="n">
        <v>46233</v>
      </c>
      <c r="F5" s="22" t="n"/>
      <c r="G5" s="22" t="inlineStr"/>
      <c r="H5" s="16">
        <f>IF(B5="","",IFERROR(INDEX(ItemName,MATCH(B5,ItemSku,0))&amp;"","Unknown SKU"))</f>
        <v/>
      </c>
      <c r="I5" s="16">
        <f>IF(OR(B5="",H5="Unknown SKU"),"",INDEX(ItemSup,MATCH(B5,ItemSku,0))&amp;"")</f>
        <v/>
      </c>
      <c r="J5" s="26">
        <f>IF(OR(A5="",B5=""),0,SUMIFS(LQty,LPO,A5,LSku,B5,LType,"Received",LDate,"&lt;="&amp;AsOf))</f>
        <v/>
      </c>
      <c r="K5" s="7">
        <f>IF(B5="","",IF(E5&lt;&gt;"",E5,IF(OR(D5="",H5="Unknown SKU"),"",IF(INDEX(ItemLead,MATCH(B5,ItemSku,0))="","",D5+INDEX(ItemLead,MATCH(B5,ItemSku,0))))))</f>
        <v/>
      </c>
      <c r="L5" s="26">
        <f>IF(OR(B5="",C5="",F5="Closed",F5="Cancelled"),0,IF(N(D5)&gt;AsOf,0,MAX(0,C5-J5)))</f>
        <v/>
      </c>
      <c r="M5" s="11">
        <f>IF(AND(A5="",B5=""),"",IF(F5="Cancelled","Cancelled",IF(F5="Closed","Closed",IF(N(D5)&gt;AsOf,"Not placed yet",IF(AND(C5&lt;&gt;"",J5&gt;=N(C5)),"Received",IF(AND(K5&lt;&gt;"",N(K5)&lt;AsOf),"Late",IF(J5&gt;0,"Part received","Open")))))))</f>
        <v/>
      </c>
      <c r="N5" s="20">
        <f>IF(M5="Late",AsOf-K5,"")</f>
        <v/>
      </c>
      <c r="O5" s="27">
        <f>IF(OR(B5="",H5="Unknown SKU"),0,L5*N(INDEX(ItemCost,MATCH(B5,ItemSku,0))))</f>
        <v/>
      </c>
    </row>
    <row r="6">
      <c r="A6" s="22" t="inlineStr">
        <is>
          <t>PO-2622</t>
        </is>
      </c>
      <c r="B6" s="22" t="inlineStr">
        <is>
          <t>CNDL-SEA</t>
        </is>
      </c>
      <c r="C6" s="29" t="n">
        <v>18</v>
      </c>
      <c r="D6" s="6" t="n">
        <v>46230</v>
      </c>
      <c r="E6" s="6" t="n">
        <v>46237</v>
      </c>
      <c r="F6" s="22" t="n"/>
      <c r="G6" s="22" t="inlineStr"/>
      <c r="H6" s="16">
        <f>IF(B6="","",IFERROR(INDEX(ItemName,MATCH(B6,ItemSku,0))&amp;"","Unknown SKU"))</f>
        <v/>
      </c>
      <c r="I6" s="16">
        <f>IF(OR(B6="",H6="Unknown SKU"),"",INDEX(ItemSup,MATCH(B6,ItemSku,0))&amp;"")</f>
        <v/>
      </c>
      <c r="J6" s="26">
        <f>IF(OR(A6="",B6=""),0,SUMIFS(LQty,LPO,A6,LSku,B6,LType,"Received",LDate,"&lt;="&amp;AsOf))</f>
        <v/>
      </c>
      <c r="K6" s="7">
        <f>IF(B6="","",IF(E6&lt;&gt;"",E6,IF(OR(D6="",H6="Unknown SKU"),"",IF(INDEX(ItemLead,MATCH(B6,ItemSku,0))="","",D6+INDEX(ItemLead,MATCH(B6,ItemSku,0))))))</f>
        <v/>
      </c>
      <c r="L6" s="26">
        <f>IF(OR(B6="",C6="",F6="Closed",F6="Cancelled"),0,IF(N(D6)&gt;AsOf,0,MAX(0,C6-J6)))</f>
        <v/>
      </c>
      <c r="M6" s="11">
        <f>IF(AND(A6="",B6=""),"",IF(F6="Cancelled","Cancelled",IF(F6="Closed","Closed",IF(N(D6)&gt;AsOf,"Not placed yet",IF(AND(C6&lt;&gt;"",J6&gt;=N(C6)),"Received",IF(AND(K6&lt;&gt;"",N(K6)&lt;AsOf),"Late",IF(J6&gt;0,"Part received","Open")))))))</f>
        <v/>
      </c>
      <c r="N6" s="20">
        <f>IF(M6="Late",AsOf-K6,"")</f>
        <v/>
      </c>
      <c r="O6" s="27">
        <f>IF(OR(B6="",H6="Unknown SKU"),0,L6*N(INDEX(ItemCost,MATCH(B6,ItemSku,0))))</f>
        <v/>
      </c>
    </row>
    <row r="7">
      <c r="A7" s="22" t="inlineStr">
        <is>
          <t>PO-2632</t>
        </is>
      </c>
      <c r="B7" s="22" t="inlineStr">
        <is>
          <t>CNDL-TRV</t>
        </is>
      </c>
      <c r="C7" s="29" t="n">
        <v>36</v>
      </c>
      <c r="D7" s="6" t="n">
        <v>46230</v>
      </c>
      <c r="E7" s="6" t="n">
        <v>46242</v>
      </c>
      <c r="F7" s="22" t="n"/>
      <c r="G7" s="22" t="inlineStr"/>
      <c r="H7" s="16">
        <f>IF(B7="","",IFERROR(INDEX(ItemName,MATCH(B7,ItemSku,0))&amp;"","Unknown SKU"))</f>
        <v/>
      </c>
      <c r="I7" s="16">
        <f>IF(OR(B7="",H7="Unknown SKU"),"",INDEX(ItemSup,MATCH(B7,ItemSku,0))&amp;"")</f>
        <v/>
      </c>
      <c r="J7" s="26">
        <f>IF(OR(A7="",B7=""),0,SUMIFS(LQty,LPO,A7,LSku,B7,LType,"Received",LDate,"&lt;="&amp;AsOf))</f>
        <v/>
      </c>
      <c r="K7" s="7">
        <f>IF(B7="","",IF(E7&lt;&gt;"",E7,IF(OR(D7="",H7="Unknown SKU"),"",IF(INDEX(ItemLead,MATCH(B7,ItemSku,0))="","",D7+INDEX(ItemLead,MATCH(B7,ItemSku,0))))))</f>
        <v/>
      </c>
      <c r="L7" s="26">
        <f>IF(OR(B7="",C7="",F7="Closed",F7="Cancelled"),0,IF(N(D7)&gt;AsOf,0,MAX(0,C7-J7)))</f>
        <v/>
      </c>
      <c r="M7" s="11">
        <f>IF(AND(A7="",B7=""),"",IF(F7="Cancelled","Cancelled",IF(F7="Closed","Closed",IF(N(D7)&gt;AsOf,"Not placed yet",IF(AND(C7&lt;&gt;"",J7&gt;=N(C7)),"Received",IF(AND(K7&lt;&gt;"",N(K7)&lt;AsOf),"Late",IF(J7&gt;0,"Part received","Open")))))))</f>
        <v/>
      </c>
      <c r="N7" s="20">
        <f>IF(M7="Late",AsOf-K7,"")</f>
        <v/>
      </c>
      <c r="O7" s="27">
        <f>IF(OR(B7="",H7="Unknown SKU"),0,L7*N(INDEX(ItemCost,MATCH(B7,ItemSku,0))))</f>
        <v/>
      </c>
    </row>
    <row r="8">
      <c r="A8" s="22" t="inlineStr">
        <is>
          <t>PO-2601</t>
        </is>
      </c>
      <c r="B8" s="22" t="inlineStr">
        <is>
          <t>SOAP-LAV</t>
        </is>
      </c>
      <c r="C8" s="29" t="n">
        <v>48</v>
      </c>
      <c r="D8" s="6" t="n">
        <v>46237</v>
      </c>
      <c r="E8" s="6" t="n">
        <v>46247</v>
      </c>
      <c r="F8" s="22" t="n"/>
      <c r="G8" s="22" t="inlineStr"/>
      <c r="H8" s="16">
        <f>IF(B8="","",IFERROR(INDEX(ItemName,MATCH(B8,ItemSku,0))&amp;"","Unknown SKU"))</f>
        <v/>
      </c>
      <c r="I8" s="16">
        <f>IF(OR(B8="",H8="Unknown SKU"),"",INDEX(ItemSup,MATCH(B8,ItemSku,0))&amp;"")</f>
        <v/>
      </c>
      <c r="J8" s="26">
        <f>IF(OR(A8="",B8=""),0,SUMIFS(LQty,LPO,A8,LSku,B8,LType,"Received",LDate,"&lt;="&amp;AsOf))</f>
        <v/>
      </c>
      <c r="K8" s="7">
        <f>IF(B8="","",IF(E8&lt;&gt;"",E8,IF(OR(D8="",H8="Unknown SKU"),"",IF(INDEX(ItemLead,MATCH(B8,ItemSku,0))="","",D8+INDEX(ItemLead,MATCH(B8,ItemSku,0))))))</f>
        <v/>
      </c>
      <c r="L8" s="26">
        <f>IF(OR(B8="",C8="",F8="Closed",F8="Cancelled"),0,IF(N(D8)&gt;AsOf,0,MAX(0,C8-J8)))</f>
        <v/>
      </c>
      <c r="M8" s="11">
        <f>IF(AND(A8="",B8=""),"",IF(F8="Cancelled","Cancelled",IF(F8="Closed","Closed",IF(N(D8)&gt;AsOf,"Not placed yet",IF(AND(C8&lt;&gt;"",J8&gt;=N(C8)),"Received",IF(AND(K8&lt;&gt;"",N(K8)&lt;AsOf),"Late",IF(J8&gt;0,"Part received","Open")))))))</f>
        <v/>
      </c>
      <c r="N8" s="20">
        <f>IF(M8="Late",AsOf-K8,"")</f>
        <v/>
      </c>
      <c r="O8" s="27">
        <f>IF(OR(B8="",H8="Unknown SKU"),0,L8*N(INDEX(ItemCost,MATCH(B8,ItemSku,0))))</f>
        <v/>
      </c>
    </row>
    <row r="9">
      <c r="A9" s="22" t="inlineStr">
        <is>
          <t>PO-2607</t>
        </is>
      </c>
      <c r="B9" s="22" t="inlineStr">
        <is>
          <t>SOAP-OAT</t>
        </is>
      </c>
      <c r="C9" s="29" t="n">
        <v>24</v>
      </c>
      <c r="D9" s="6" t="n">
        <v>46237</v>
      </c>
      <c r="E9" s="6" t="n"/>
      <c r="F9" s="22" t="n"/>
      <c r="G9" s="22" t="inlineStr"/>
      <c r="H9" s="16">
        <f>IF(B9="","",IFERROR(INDEX(ItemName,MATCH(B9,ItemSku,0))&amp;"","Unknown SKU"))</f>
        <v/>
      </c>
      <c r="I9" s="16">
        <f>IF(OR(B9="",H9="Unknown SKU"),"",INDEX(ItemSup,MATCH(B9,ItemSku,0))&amp;"")</f>
        <v/>
      </c>
      <c r="J9" s="26">
        <f>IF(OR(A9="",B9=""),0,SUMIFS(LQty,LPO,A9,LSku,B9,LType,"Received",LDate,"&lt;="&amp;AsOf))</f>
        <v/>
      </c>
      <c r="K9" s="7">
        <f>IF(B9="","",IF(E9&lt;&gt;"",E9,IF(OR(D9="",H9="Unknown SKU"),"",IF(INDEX(ItemLead,MATCH(B9,ItemSku,0))="","",D9+INDEX(ItemLead,MATCH(B9,ItemSku,0))))))</f>
        <v/>
      </c>
      <c r="L9" s="26">
        <f>IF(OR(B9="",C9="",F9="Closed",F9="Cancelled"),0,IF(N(D9)&gt;AsOf,0,MAX(0,C9-J9)))</f>
        <v/>
      </c>
      <c r="M9" s="11">
        <f>IF(AND(A9="",B9=""),"",IF(F9="Cancelled","Cancelled",IF(F9="Closed","Closed",IF(N(D9)&gt;AsOf,"Not placed yet",IF(AND(C9&lt;&gt;"",J9&gt;=N(C9)),"Received",IF(AND(K9&lt;&gt;"",N(K9)&lt;AsOf),"Late",IF(J9&gt;0,"Part received","Open")))))))</f>
        <v/>
      </c>
      <c r="N9" s="20">
        <f>IF(M9="Late",AsOf-K9,"")</f>
        <v/>
      </c>
      <c r="O9" s="27">
        <f>IF(OR(B9="",H9="Unknown SKU"),0,L9*N(INDEX(ItemCost,MATCH(B9,ItemSku,0))))</f>
        <v/>
      </c>
    </row>
    <row r="10">
      <c r="A10" s="22" t="inlineStr">
        <is>
          <t>PO-2618</t>
        </is>
      </c>
      <c r="B10" s="22" t="inlineStr">
        <is>
          <t>BALM-LIP</t>
        </is>
      </c>
      <c r="C10" s="29" t="n">
        <v>100</v>
      </c>
      <c r="D10" s="6" t="n">
        <v>46237</v>
      </c>
      <c r="E10" s="6" t="n">
        <v>46247</v>
      </c>
      <c r="F10" s="22" t="n"/>
      <c r="G10" s="22" t="inlineStr"/>
      <c r="H10" s="16">
        <f>IF(B10="","",IFERROR(INDEX(ItemName,MATCH(B10,ItemSku,0))&amp;"","Unknown SKU"))</f>
        <v/>
      </c>
      <c r="I10" s="16">
        <f>IF(OR(B10="",H10="Unknown SKU"),"",INDEX(ItemSup,MATCH(B10,ItemSku,0))&amp;"")</f>
        <v/>
      </c>
      <c r="J10" s="26">
        <f>IF(OR(A10="",B10=""),0,SUMIFS(LQty,LPO,A10,LSku,B10,LType,"Received",LDate,"&lt;="&amp;AsOf))</f>
        <v/>
      </c>
      <c r="K10" s="7">
        <f>IF(B10="","",IF(E10&lt;&gt;"",E10,IF(OR(D10="",H10="Unknown SKU"),"",IF(INDEX(ItemLead,MATCH(B10,ItemSku,0))="","",D10+INDEX(ItemLead,MATCH(B10,ItemSku,0))))))</f>
        <v/>
      </c>
      <c r="L10" s="26">
        <f>IF(OR(B10="",C10="",F10="Closed",F10="Cancelled"),0,IF(N(D10)&gt;AsOf,0,MAX(0,C10-J10)))</f>
        <v/>
      </c>
      <c r="M10" s="11">
        <f>IF(AND(A10="",B10=""),"",IF(F10="Cancelled","Cancelled",IF(F10="Closed","Closed",IF(N(D10)&gt;AsOf,"Not placed yet",IF(AND(C10&lt;&gt;"",J10&gt;=N(C10)),"Received",IF(AND(K10&lt;&gt;"",N(K10)&lt;AsOf),"Late",IF(J10&gt;0,"Part received","Open")))))))</f>
        <v/>
      </c>
      <c r="N10" s="20">
        <f>IF(M10="Late",AsOf-K10,"")</f>
        <v/>
      </c>
      <c r="O10" s="27">
        <f>IF(OR(B10="",H10="Unknown SKU"),0,L10*N(INDEX(ItemCost,MATCH(B10,ItemSku,0))))</f>
        <v/>
      </c>
    </row>
    <row r="11">
      <c r="A11" s="22" t="inlineStr">
        <is>
          <t>PO-2608</t>
        </is>
      </c>
      <c r="B11" s="22" t="inlineStr">
        <is>
          <t>SOAP-OAT</t>
        </is>
      </c>
      <c r="C11" s="29" t="n">
        <v>24</v>
      </c>
      <c r="D11" s="6" t="n">
        <v>46244</v>
      </c>
      <c r="E11" s="6" t="n"/>
      <c r="F11" s="22" t="n"/>
      <c r="G11" s="22" t="inlineStr"/>
      <c r="H11" s="16">
        <f>IF(B11="","",IFERROR(INDEX(ItemName,MATCH(B11,ItemSku,0))&amp;"","Unknown SKU"))</f>
        <v/>
      </c>
      <c r="I11" s="16">
        <f>IF(OR(B11="",H11="Unknown SKU"),"",INDEX(ItemSup,MATCH(B11,ItemSku,0))&amp;"")</f>
        <v/>
      </c>
      <c r="J11" s="26">
        <f>IF(OR(A11="",B11=""),0,SUMIFS(LQty,LPO,A11,LSku,B11,LType,"Received",LDate,"&lt;="&amp;AsOf))</f>
        <v/>
      </c>
      <c r="K11" s="7">
        <f>IF(B11="","",IF(E11&lt;&gt;"",E11,IF(OR(D11="",H11="Unknown SKU"),"",IF(INDEX(ItemLead,MATCH(B11,ItemSku,0))="","",D11+INDEX(ItemLead,MATCH(B11,ItemSku,0))))))</f>
        <v/>
      </c>
      <c r="L11" s="26">
        <f>IF(OR(B11="",C11="",F11="Closed",F11="Cancelled"),0,IF(N(D11)&gt;AsOf,0,MAX(0,C11-J11)))</f>
        <v/>
      </c>
      <c r="M11" s="11">
        <f>IF(AND(A11="",B11=""),"",IF(F11="Cancelled","Cancelled",IF(F11="Closed","Closed",IF(N(D11)&gt;AsOf,"Not placed yet",IF(AND(C11&lt;&gt;"",J11&gt;=N(C11)),"Received",IF(AND(K11&lt;&gt;"",N(K11)&lt;AsOf),"Late",IF(J11&gt;0,"Part received","Open")))))))</f>
        <v/>
      </c>
      <c r="N11" s="20">
        <f>IF(M11="Late",AsOf-K11,"")</f>
        <v/>
      </c>
      <c r="O11" s="27">
        <f>IF(OR(B11="",H11="Unknown SKU"),0,L11*N(INDEX(ItemCost,MATCH(B11,ItemSku,0))))</f>
        <v/>
      </c>
    </row>
    <row r="12">
      <c r="A12" s="22" t="inlineStr">
        <is>
          <t>PO-2612</t>
        </is>
      </c>
      <c r="B12" s="22" t="inlineStr">
        <is>
          <t>SOAP-CHR</t>
        </is>
      </c>
      <c r="C12" s="29" t="n">
        <v>24</v>
      </c>
      <c r="D12" s="6" t="n">
        <v>46244</v>
      </c>
      <c r="E12" s="6" t="n">
        <v>46254</v>
      </c>
      <c r="F12" s="22" t="n"/>
      <c r="G12" s="22" t="inlineStr"/>
      <c r="H12" s="16">
        <f>IF(B12="","",IFERROR(INDEX(ItemName,MATCH(B12,ItemSku,0))&amp;"","Unknown SKU"))</f>
        <v/>
      </c>
      <c r="I12" s="16">
        <f>IF(OR(B12="",H12="Unknown SKU"),"",INDEX(ItemSup,MATCH(B12,ItemSku,0))&amp;"")</f>
        <v/>
      </c>
      <c r="J12" s="26">
        <f>IF(OR(A12="",B12=""),0,SUMIFS(LQty,LPO,A12,LSku,B12,LType,"Received",LDate,"&lt;="&amp;AsOf))</f>
        <v/>
      </c>
      <c r="K12" s="7">
        <f>IF(B12="","",IF(E12&lt;&gt;"",E12,IF(OR(D12="",H12="Unknown SKU"),"",IF(INDEX(ItemLead,MATCH(B12,ItemSku,0))="","",D12+INDEX(ItemLead,MATCH(B12,ItemSku,0))))))</f>
        <v/>
      </c>
      <c r="L12" s="26">
        <f>IF(OR(B12="",C12="",F12="Closed",F12="Cancelled"),0,IF(N(D12)&gt;AsOf,0,MAX(0,C12-J12)))</f>
        <v/>
      </c>
      <c r="M12" s="11">
        <f>IF(AND(A12="",B12=""),"",IF(F12="Cancelled","Cancelled",IF(F12="Closed","Closed",IF(N(D12)&gt;AsOf,"Not placed yet",IF(AND(C12&lt;&gt;"",J12&gt;=N(C12)),"Received",IF(AND(K12&lt;&gt;"",N(K12)&lt;AsOf),"Late",IF(J12&gt;0,"Part received","Open")))))))</f>
        <v/>
      </c>
      <c r="N12" s="20">
        <f>IF(M12="Late",AsOf-K12,"")</f>
        <v/>
      </c>
      <c r="O12" s="27">
        <f>IF(OR(B12="",H12="Unknown SKU"),0,L12*N(INDEX(ItemCost,MATCH(B12,ItemSku,0))))</f>
        <v/>
      </c>
    </row>
    <row r="13">
      <c r="A13" s="22" t="inlineStr">
        <is>
          <t>PO-2615</t>
        </is>
      </c>
      <c r="B13" s="22" t="inlineStr">
        <is>
          <t>SOAP-CIT</t>
        </is>
      </c>
      <c r="C13" s="29" t="n">
        <v>24</v>
      </c>
      <c r="D13" s="6" t="n">
        <v>46244</v>
      </c>
      <c r="E13" s="6" t="n">
        <v>46254</v>
      </c>
      <c r="F13" s="22" t="n"/>
      <c r="G13" s="22" t="inlineStr"/>
      <c r="H13" s="16">
        <f>IF(B13="","",IFERROR(INDEX(ItemName,MATCH(B13,ItemSku,0))&amp;"","Unknown SKU"))</f>
        <v/>
      </c>
      <c r="I13" s="16">
        <f>IF(OR(B13="",H13="Unknown SKU"),"",INDEX(ItemSup,MATCH(B13,ItemSku,0))&amp;"")</f>
        <v/>
      </c>
      <c r="J13" s="26">
        <f>IF(OR(A13="",B13=""),0,SUMIFS(LQty,LPO,A13,LSku,B13,LType,"Received",LDate,"&lt;="&amp;AsOf))</f>
        <v/>
      </c>
      <c r="K13" s="7">
        <f>IF(B13="","",IF(E13&lt;&gt;"",E13,IF(OR(D13="",H13="Unknown SKU"),"",IF(INDEX(ItemLead,MATCH(B13,ItemSku,0))="","",D13+INDEX(ItemLead,MATCH(B13,ItemSku,0))))))</f>
        <v/>
      </c>
      <c r="L13" s="26">
        <f>IF(OR(B13="",C13="",F13="Closed",F13="Cancelled"),0,IF(N(D13)&gt;AsOf,0,MAX(0,C13-J13)))</f>
        <v/>
      </c>
      <c r="M13" s="11">
        <f>IF(AND(A13="",B13=""),"",IF(F13="Cancelled","Cancelled",IF(F13="Closed","Closed",IF(N(D13)&gt;AsOf,"Not placed yet",IF(AND(C13&lt;&gt;"",J13&gt;=N(C13)),"Received",IF(AND(K13&lt;&gt;"",N(K13)&lt;AsOf),"Late",IF(J13&gt;0,"Part received","Open")))))))</f>
        <v/>
      </c>
      <c r="N13" s="20">
        <f>IF(M13="Late",AsOf-K13,"")</f>
        <v/>
      </c>
      <c r="O13" s="27">
        <f>IF(OR(B13="",H13="Unknown SKU"),0,L13*N(INDEX(ItemCost,MATCH(B13,ItemSku,0))))</f>
        <v/>
      </c>
    </row>
    <row r="14">
      <c r="A14" s="22" t="inlineStr">
        <is>
          <t>PO-2623</t>
        </is>
      </c>
      <c r="B14" s="22" t="inlineStr">
        <is>
          <t>CNDL-SEA</t>
        </is>
      </c>
      <c r="C14" s="29" t="n">
        <v>24</v>
      </c>
      <c r="D14" s="6" t="n">
        <v>46244</v>
      </c>
      <c r="E14" s="6" t="n">
        <v>46251</v>
      </c>
      <c r="F14" s="22" t="n"/>
      <c r="G14" s="22" t="inlineStr"/>
      <c r="H14" s="16">
        <f>IF(B14="","",IFERROR(INDEX(ItemName,MATCH(B14,ItemSku,0))&amp;"","Unknown SKU"))</f>
        <v/>
      </c>
      <c r="I14" s="16">
        <f>IF(OR(B14="",H14="Unknown SKU"),"",INDEX(ItemSup,MATCH(B14,ItemSku,0))&amp;"")</f>
        <v/>
      </c>
      <c r="J14" s="26">
        <f>IF(OR(A14="",B14=""),0,SUMIFS(LQty,LPO,A14,LSku,B14,LType,"Received",LDate,"&lt;="&amp;AsOf))</f>
        <v/>
      </c>
      <c r="K14" s="7">
        <f>IF(B14="","",IF(E14&lt;&gt;"",E14,IF(OR(D14="",H14="Unknown SKU"),"",IF(INDEX(ItemLead,MATCH(B14,ItemSku,0))="","",D14+INDEX(ItemLead,MATCH(B14,ItemSku,0))))))</f>
        <v/>
      </c>
      <c r="L14" s="26">
        <f>IF(OR(B14="",C14="",F14="Closed",F14="Cancelled"),0,IF(N(D14)&gt;AsOf,0,MAX(0,C14-J14)))</f>
        <v/>
      </c>
      <c r="M14" s="11">
        <f>IF(AND(A14="",B14=""),"",IF(F14="Cancelled","Cancelled",IF(F14="Closed","Closed",IF(N(D14)&gt;AsOf,"Not placed yet",IF(AND(C14&lt;&gt;"",J14&gt;=N(C14)),"Received",IF(AND(K14&lt;&gt;"",N(K14)&lt;AsOf),"Late",IF(J14&gt;0,"Part received","Open")))))))</f>
        <v/>
      </c>
      <c r="N14" s="20">
        <f>IF(M14="Late",AsOf-K14,"")</f>
        <v/>
      </c>
      <c r="O14" s="27">
        <f>IF(OR(B14="",H14="Unknown SKU"),0,L14*N(INDEX(ItemCost,MATCH(B14,ItemSku,0))))</f>
        <v/>
      </c>
    </row>
    <row r="15">
      <c r="A15" s="22" t="inlineStr">
        <is>
          <t>PO-2628</t>
        </is>
      </c>
      <c r="B15" s="22" t="inlineStr">
        <is>
          <t>CNDL-FIG</t>
        </is>
      </c>
      <c r="C15" s="29" t="n">
        <v>24</v>
      </c>
      <c r="D15" s="6" t="n">
        <v>46244</v>
      </c>
      <c r="E15" s="6" t="n"/>
      <c r="F15" s="22" t="n"/>
      <c r="G15" s="22" t="inlineStr"/>
      <c r="H15" s="16">
        <f>IF(B15="","",IFERROR(INDEX(ItemName,MATCH(B15,ItemSku,0))&amp;"","Unknown SKU"))</f>
        <v/>
      </c>
      <c r="I15" s="16">
        <f>IF(OR(B15="",H15="Unknown SKU"),"",INDEX(ItemSup,MATCH(B15,ItemSku,0))&amp;"")</f>
        <v/>
      </c>
      <c r="J15" s="26">
        <f>IF(OR(A15="",B15=""),0,SUMIFS(LQty,LPO,A15,LSku,B15,LType,"Received",LDate,"&lt;="&amp;AsOf))</f>
        <v/>
      </c>
      <c r="K15" s="7">
        <f>IF(B15="","",IF(E15&lt;&gt;"",E15,IF(OR(D15="",H15="Unknown SKU"),"",IF(INDEX(ItemLead,MATCH(B15,ItemSku,0))="","",D15+INDEX(ItemLead,MATCH(B15,ItemSku,0))))))</f>
        <v/>
      </c>
      <c r="L15" s="26">
        <f>IF(OR(B15="",C15="",F15="Closed",F15="Cancelled"),0,IF(N(D15)&gt;AsOf,0,MAX(0,C15-J15)))</f>
        <v/>
      </c>
      <c r="M15" s="11">
        <f>IF(AND(A15="",B15=""),"",IF(F15="Cancelled","Cancelled",IF(F15="Closed","Closed",IF(N(D15)&gt;AsOf,"Not placed yet",IF(AND(C15&lt;&gt;"",J15&gt;=N(C15)),"Received",IF(AND(K15&lt;&gt;"",N(K15)&lt;AsOf),"Late",IF(J15&gt;0,"Part received","Open")))))))</f>
        <v/>
      </c>
      <c r="N15" s="20">
        <f>IF(M15="Late",AsOf-K15,"")</f>
        <v/>
      </c>
      <c r="O15" s="27">
        <f>IF(OR(B15="",H15="Unknown SKU"),0,L15*N(INDEX(ItemCost,MATCH(B15,ItemSku,0))))</f>
        <v/>
      </c>
    </row>
    <row r="16">
      <c r="A16" s="22" t="inlineStr">
        <is>
          <t>PO-2633</t>
        </is>
      </c>
      <c r="B16" s="22" t="inlineStr">
        <is>
          <t>CNDL-TRV</t>
        </is>
      </c>
      <c r="C16" s="29" t="n">
        <v>24</v>
      </c>
      <c r="D16" s="6" t="n">
        <v>46244</v>
      </c>
      <c r="E16" s="6" t="n">
        <v>46256</v>
      </c>
      <c r="F16" s="22" t="n"/>
      <c r="G16" s="22" t="inlineStr"/>
      <c r="H16" s="16">
        <f>IF(B16="","",IFERROR(INDEX(ItemName,MATCH(B16,ItemSku,0))&amp;"","Unknown SKU"))</f>
        <v/>
      </c>
      <c r="I16" s="16">
        <f>IF(OR(B16="",H16="Unknown SKU"),"",INDEX(ItemSup,MATCH(B16,ItemSku,0))&amp;"")</f>
        <v/>
      </c>
      <c r="J16" s="26">
        <f>IF(OR(A16="",B16=""),0,SUMIFS(LQty,LPO,A16,LSku,B16,LType,"Received",LDate,"&lt;="&amp;AsOf))</f>
        <v/>
      </c>
      <c r="K16" s="7">
        <f>IF(B16="","",IF(E16&lt;&gt;"",E16,IF(OR(D16="",H16="Unknown SKU"),"",IF(INDEX(ItemLead,MATCH(B16,ItemSku,0))="","",D16+INDEX(ItemLead,MATCH(B16,ItemSku,0))))))</f>
        <v/>
      </c>
      <c r="L16" s="26">
        <f>IF(OR(B16="",C16="",F16="Closed",F16="Cancelled"),0,IF(N(D16)&gt;AsOf,0,MAX(0,C16-J16)))</f>
        <v/>
      </c>
      <c r="M16" s="11">
        <f>IF(AND(A16="",B16=""),"",IF(F16="Cancelled","Cancelled",IF(F16="Closed","Closed",IF(N(D16)&gt;AsOf,"Not placed yet",IF(AND(C16&lt;&gt;"",J16&gt;=N(C16)),"Received",IF(AND(K16&lt;&gt;"",N(K16)&lt;AsOf),"Late",IF(J16&gt;0,"Part received","Open")))))))</f>
        <v/>
      </c>
      <c r="N16" s="20">
        <f>IF(M16="Late",AsOf-K16,"")</f>
        <v/>
      </c>
      <c r="O16" s="27">
        <f>IF(OR(B16="",H16="Unknown SKU"),0,L16*N(INDEX(ItemCost,MATCH(B16,ItemSku,0))))</f>
        <v/>
      </c>
    </row>
    <row r="17">
      <c r="A17" s="22" t="inlineStr">
        <is>
          <t>PO-2602</t>
        </is>
      </c>
      <c r="B17" s="22" t="inlineStr">
        <is>
          <t>SOAP-LAV</t>
        </is>
      </c>
      <c r="C17" s="29" t="n">
        <v>48</v>
      </c>
      <c r="D17" s="6" t="n">
        <v>46251</v>
      </c>
      <c r="E17" s="6" t="n"/>
      <c r="F17" s="22" t="n"/>
      <c r="G17" s="22" t="inlineStr"/>
      <c r="H17" s="16">
        <f>IF(B17="","",IFERROR(INDEX(ItemName,MATCH(B17,ItemSku,0))&amp;"","Unknown SKU"))</f>
        <v/>
      </c>
      <c r="I17" s="16">
        <f>IF(OR(B17="",H17="Unknown SKU"),"",INDEX(ItemSup,MATCH(B17,ItemSku,0))&amp;"")</f>
        <v/>
      </c>
      <c r="J17" s="26">
        <f>IF(OR(A17="",B17=""),0,SUMIFS(LQty,LPO,A17,LSku,B17,LType,"Received",LDate,"&lt;="&amp;AsOf))</f>
        <v/>
      </c>
      <c r="K17" s="7">
        <f>IF(B17="","",IF(E17&lt;&gt;"",E17,IF(OR(D17="",H17="Unknown SKU"),"",IF(INDEX(ItemLead,MATCH(B17,ItemSku,0))="","",D17+INDEX(ItemLead,MATCH(B17,ItemSku,0))))))</f>
        <v/>
      </c>
      <c r="L17" s="26">
        <f>IF(OR(B17="",C17="",F17="Closed",F17="Cancelled"),0,IF(N(D17)&gt;AsOf,0,MAX(0,C17-J17)))</f>
        <v/>
      </c>
      <c r="M17" s="11">
        <f>IF(AND(A17="",B17=""),"",IF(F17="Cancelled","Cancelled",IF(F17="Closed","Closed",IF(N(D17)&gt;AsOf,"Not placed yet",IF(AND(C17&lt;&gt;"",J17&gt;=N(C17)),"Received",IF(AND(K17&lt;&gt;"",N(K17)&lt;AsOf),"Late",IF(J17&gt;0,"Part received","Open")))))))</f>
        <v/>
      </c>
      <c r="N17" s="20">
        <f>IF(M17="Late",AsOf-K17,"")</f>
        <v/>
      </c>
      <c r="O17" s="27">
        <f>IF(OR(B17="",H17="Unknown SKU"),0,L17*N(INDEX(ItemCost,MATCH(B17,ItemSku,0))))</f>
        <v/>
      </c>
    </row>
    <row r="18">
      <c r="A18" s="22" t="inlineStr">
        <is>
          <t>PO-2616</t>
        </is>
      </c>
      <c r="B18" s="22" t="inlineStr">
        <is>
          <t>SOAP-CIT</t>
        </is>
      </c>
      <c r="C18" s="29" t="n">
        <v>24</v>
      </c>
      <c r="D18" s="6" t="n">
        <v>46251</v>
      </c>
      <c r="E18" s="6" t="n"/>
      <c r="F18" s="22" t="n"/>
      <c r="G18" s="22" t="inlineStr"/>
      <c r="H18" s="16">
        <f>IF(B18="","",IFERROR(INDEX(ItemName,MATCH(B18,ItemSku,0))&amp;"","Unknown SKU"))</f>
        <v/>
      </c>
      <c r="I18" s="16">
        <f>IF(OR(B18="",H18="Unknown SKU"),"",INDEX(ItemSup,MATCH(B18,ItemSku,0))&amp;"")</f>
        <v/>
      </c>
      <c r="J18" s="26">
        <f>IF(OR(A18="",B18=""),0,SUMIFS(LQty,LPO,A18,LSku,B18,LType,"Received",LDate,"&lt;="&amp;AsOf))</f>
        <v/>
      </c>
      <c r="K18" s="7">
        <f>IF(B18="","",IF(E18&lt;&gt;"",E18,IF(OR(D18="",H18="Unknown SKU"),"",IF(INDEX(ItemLead,MATCH(B18,ItemSku,0))="","",D18+INDEX(ItemLead,MATCH(B18,ItemSku,0))))))</f>
        <v/>
      </c>
      <c r="L18" s="26">
        <f>IF(OR(B18="",C18="",F18="Closed",F18="Cancelled"),0,IF(N(D18)&gt;AsOf,0,MAX(0,C18-J18)))</f>
        <v/>
      </c>
      <c r="M18" s="11">
        <f>IF(AND(A18="",B18=""),"",IF(F18="Cancelled","Cancelled",IF(F18="Closed","Closed",IF(N(D18)&gt;AsOf,"Not placed yet",IF(AND(C18&lt;&gt;"",J18&gt;=N(C18)),"Received",IF(AND(K18&lt;&gt;"",N(K18)&lt;AsOf),"Late",IF(J18&gt;0,"Part received","Open")))))))</f>
        <v/>
      </c>
      <c r="N18" s="20">
        <f>IF(M18="Late",AsOf-K18,"")</f>
        <v/>
      </c>
      <c r="O18" s="27">
        <f>IF(OR(B18="",H18="Unknown SKU"),0,L18*N(INDEX(ItemCost,MATCH(B18,ItemSku,0))))</f>
        <v/>
      </c>
    </row>
    <row r="19">
      <c r="A19" s="22" t="inlineStr">
        <is>
          <t>PO-2609</t>
        </is>
      </c>
      <c r="B19" s="22" t="inlineStr">
        <is>
          <t>SOAP-OAT</t>
        </is>
      </c>
      <c r="C19" s="29" t="n">
        <v>24</v>
      </c>
      <c r="D19" s="6" t="n">
        <v>46258</v>
      </c>
      <c r="E19" s="6" t="n">
        <v>46268</v>
      </c>
      <c r="F19" s="22" t="n"/>
      <c r="G19" s="22" t="inlineStr"/>
      <c r="H19" s="16">
        <f>IF(B19="","",IFERROR(INDEX(ItemName,MATCH(B19,ItemSku,0))&amp;"","Unknown SKU"))</f>
        <v/>
      </c>
      <c r="I19" s="16">
        <f>IF(OR(B19="",H19="Unknown SKU"),"",INDEX(ItemSup,MATCH(B19,ItemSku,0))&amp;"")</f>
        <v/>
      </c>
      <c r="J19" s="26">
        <f>IF(OR(A19="",B19=""),0,SUMIFS(LQty,LPO,A19,LSku,B19,LType,"Received",LDate,"&lt;="&amp;AsOf))</f>
        <v/>
      </c>
      <c r="K19" s="7">
        <f>IF(B19="","",IF(E19&lt;&gt;"",E19,IF(OR(D19="",H19="Unknown SKU"),"",IF(INDEX(ItemLead,MATCH(B19,ItemSku,0))="","",D19+INDEX(ItemLead,MATCH(B19,ItemSku,0))))))</f>
        <v/>
      </c>
      <c r="L19" s="26">
        <f>IF(OR(B19="",C19="",F19="Closed",F19="Cancelled"),0,IF(N(D19)&gt;AsOf,0,MAX(0,C19-J19)))</f>
        <v/>
      </c>
      <c r="M19" s="11">
        <f>IF(AND(A19="",B19=""),"",IF(F19="Cancelled","Cancelled",IF(F19="Closed","Closed",IF(N(D19)&gt;AsOf,"Not placed yet",IF(AND(C19&lt;&gt;"",J19&gt;=N(C19)),"Received",IF(AND(K19&lt;&gt;"",N(K19)&lt;AsOf),"Late",IF(J19&gt;0,"Part received","Open")))))))</f>
        <v/>
      </c>
      <c r="N19" s="20">
        <f>IF(M19="Late",AsOf-K19,"")</f>
        <v/>
      </c>
      <c r="O19" s="27">
        <f>IF(OR(B19="",H19="Unknown SKU"),0,L19*N(INDEX(ItemCost,MATCH(B19,ItemSku,0))))</f>
        <v/>
      </c>
    </row>
    <row r="20">
      <c r="A20" s="22" t="inlineStr">
        <is>
          <t>PO-2613</t>
        </is>
      </c>
      <c r="B20" s="22" t="inlineStr">
        <is>
          <t>SOAP-CHR</t>
        </is>
      </c>
      <c r="C20" s="29" t="n">
        <v>24</v>
      </c>
      <c r="D20" s="6" t="n">
        <v>46258</v>
      </c>
      <c r="E20" s="6" t="n">
        <v>46268</v>
      </c>
      <c r="F20" s="22" t="n"/>
      <c r="G20" s="22" t="inlineStr"/>
      <c r="H20" s="16">
        <f>IF(B20="","",IFERROR(INDEX(ItemName,MATCH(B20,ItemSku,0))&amp;"","Unknown SKU"))</f>
        <v/>
      </c>
      <c r="I20" s="16">
        <f>IF(OR(B20="",H20="Unknown SKU"),"",INDEX(ItemSup,MATCH(B20,ItemSku,0))&amp;"")</f>
        <v/>
      </c>
      <c r="J20" s="26">
        <f>IF(OR(A20="",B20=""),0,SUMIFS(LQty,LPO,A20,LSku,B20,LType,"Received",LDate,"&lt;="&amp;AsOf))</f>
        <v/>
      </c>
      <c r="K20" s="7">
        <f>IF(B20="","",IF(E20&lt;&gt;"",E20,IF(OR(D20="",H20="Unknown SKU"),"",IF(INDEX(ItemLead,MATCH(B20,ItemSku,0))="","",D20+INDEX(ItemLead,MATCH(B20,ItemSku,0))))))</f>
        <v/>
      </c>
      <c r="L20" s="26">
        <f>IF(OR(B20="",C20="",F20="Closed",F20="Cancelled"),0,IF(N(D20)&gt;AsOf,0,MAX(0,C20-J20)))</f>
        <v/>
      </c>
      <c r="M20" s="11">
        <f>IF(AND(A20="",B20=""),"",IF(F20="Cancelled","Cancelled",IF(F20="Closed","Closed",IF(N(D20)&gt;AsOf,"Not placed yet",IF(AND(C20&lt;&gt;"",J20&gt;=N(C20)),"Received",IF(AND(K20&lt;&gt;"",N(K20)&lt;AsOf),"Late",IF(J20&gt;0,"Part received","Open")))))))</f>
        <v/>
      </c>
      <c r="N20" s="20">
        <f>IF(M20="Late",AsOf-K20,"")</f>
        <v/>
      </c>
      <c r="O20" s="27">
        <f>IF(OR(B20="",H20="Unknown SKU"),0,L20*N(INDEX(ItemCost,MATCH(B20,ItemSku,0))))</f>
        <v/>
      </c>
    </row>
    <row r="21">
      <c r="A21" s="22" t="inlineStr">
        <is>
          <t>PO-2619</t>
        </is>
      </c>
      <c r="B21" s="22" t="inlineStr">
        <is>
          <t>BALM-LIP</t>
        </is>
      </c>
      <c r="C21" s="29" t="n">
        <v>100</v>
      </c>
      <c r="D21" s="6" t="n">
        <v>46258</v>
      </c>
      <c r="E21" s="6" t="n"/>
      <c r="F21" s="22" t="n"/>
      <c r="G21" s="22" t="inlineStr"/>
      <c r="H21" s="16">
        <f>IF(B21="","",IFERROR(INDEX(ItemName,MATCH(B21,ItemSku,0))&amp;"","Unknown SKU"))</f>
        <v/>
      </c>
      <c r="I21" s="16">
        <f>IF(OR(B21="",H21="Unknown SKU"),"",INDEX(ItemSup,MATCH(B21,ItemSku,0))&amp;"")</f>
        <v/>
      </c>
      <c r="J21" s="26">
        <f>IF(OR(A21="",B21=""),0,SUMIFS(LQty,LPO,A21,LSku,B21,LType,"Received",LDate,"&lt;="&amp;AsOf))</f>
        <v/>
      </c>
      <c r="K21" s="7">
        <f>IF(B21="","",IF(E21&lt;&gt;"",E21,IF(OR(D21="",H21="Unknown SKU"),"",IF(INDEX(ItemLead,MATCH(B21,ItemSku,0))="","",D21+INDEX(ItemLead,MATCH(B21,ItemSku,0))))))</f>
        <v/>
      </c>
      <c r="L21" s="26">
        <f>IF(OR(B21="",C21="",F21="Closed",F21="Cancelled"),0,IF(N(D21)&gt;AsOf,0,MAX(0,C21-J21)))</f>
        <v/>
      </c>
      <c r="M21" s="11">
        <f>IF(AND(A21="",B21=""),"",IF(F21="Cancelled","Cancelled",IF(F21="Closed","Closed",IF(N(D21)&gt;AsOf,"Not placed yet",IF(AND(C21&lt;&gt;"",J21&gt;=N(C21)),"Received",IF(AND(K21&lt;&gt;"",N(K21)&lt;AsOf),"Late",IF(J21&gt;0,"Part received","Open")))))))</f>
        <v/>
      </c>
      <c r="N21" s="20">
        <f>IF(M21="Late",AsOf-K21,"")</f>
        <v/>
      </c>
      <c r="O21" s="27">
        <f>IF(OR(B21="",H21="Unknown SKU"),0,L21*N(INDEX(ItemCost,MATCH(B21,ItemSku,0))))</f>
        <v/>
      </c>
    </row>
    <row r="22">
      <c r="A22" s="22" t="inlineStr">
        <is>
          <t>PO-2624</t>
        </is>
      </c>
      <c r="B22" s="22" t="inlineStr">
        <is>
          <t>CNDL-SEA</t>
        </is>
      </c>
      <c r="C22" s="29" t="n">
        <v>24</v>
      </c>
      <c r="D22" s="6" t="n">
        <v>46258</v>
      </c>
      <c r="E22" s="6" t="n">
        <v>46265</v>
      </c>
      <c r="F22" s="22" t="n"/>
      <c r="G22" s="22" t="inlineStr"/>
      <c r="H22" s="16">
        <f>IF(B22="","",IFERROR(INDEX(ItemName,MATCH(B22,ItemSku,0))&amp;"","Unknown SKU"))</f>
        <v/>
      </c>
      <c r="I22" s="16">
        <f>IF(OR(B22="",H22="Unknown SKU"),"",INDEX(ItemSup,MATCH(B22,ItemSku,0))&amp;"")</f>
        <v/>
      </c>
      <c r="J22" s="26">
        <f>IF(OR(A22="",B22=""),0,SUMIFS(LQty,LPO,A22,LSku,B22,LType,"Received",LDate,"&lt;="&amp;AsOf))</f>
        <v/>
      </c>
      <c r="K22" s="7">
        <f>IF(B22="","",IF(E22&lt;&gt;"",E22,IF(OR(D22="",H22="Unknown SKU"),"",IF(INDEX(ItemLead,MATCH(B22,ItemSku,0))="","",D22+INDEX(ItemLead,MATCH(B22,ItemSku,0))))))</f>
        <v/>
      </c>
      <c r="L22" s="26">
        <f>IF(OR(B22="",C22="",F22="Closed",F22="Cancelled"),0,IF(N(D22)&gt;AsOf,0,MAX(0,C22-J22)))</f>
        <v/>
      </c>
      <c r="M22" s="11">
        <f>IF(AND(A22="",B22=""),"",IF(F22="Cancelled","Cancelled",IF(F22="Closed","Closed",IF(N(D22)&gt;AsOf,"Not placed yet",IF(AND(C22&lt;&gt;"",J22&gt;=N(C22)),"Received",IF(AND(K22&lt;&gt;"",N(K22)&lt;AsOf),"Late",IF(J22&gt;0,"Part received","Open")))))))</f>
        <v/>
      </c>
      <c r="N22" s="20">
        <f>IF(M22="Late",AsOf-K22,"")</f>
        <v/>
      </c>
      <c r="O22" s="27">
        <f>IF(OR(B22="",H22="Unknown SKU"),0,L22*N(INDEX(ItemCost,MATCH(B22,ItemSku,0))))</f>
        <v/>
      </c>
    </row>
    <row r="23">
      <c r="A23" s="22" t="inlineStr">
        <is>
          <t>PO-2634</t>
        </is>
      </c>
      <c r="B23" s="22" t="inlineStr">
        <is>
          <t>CNDL-TRV</t>
        </is>
      </c>
      <c r="C23" s="29" t="n">
        <v>36</v>
      </c>
      <c r="D23" s="6" t="n">
        <v>46258</v>
      </c>
      <c r="E23" s="6" t="n">
        <v>46270</v>
      </c>
      <c r="F23" s="22" t="n"/>
      <c r="G23" s="22" t="inlineStr"/>
      <c r="H23" s="16">
        <f>IF(B23="","",IFERROR(INDEX(ItemName,MATCH(B23,ItemSku,0))&amp;"","Unknown SKU"))</f>
        <v/>
      </c>
      <c r="I23" s="16">
        <f>IF(OR(B23="",H23="Unknown SKU"),"",INDEX(ItemSup,MATCH(B23,ItemSku,0))&amp;"")</f>
        <v/>
      </c>
      <c r="J23" s="26">
        <f>IF(OR(A23="",B23=""),0,SUMIFS(LQty,LPO,A23,LSku,B23,LType,"Received",LDate,"&lt;="&amp;AsOf))</f>
        <v/>
      </c>
      <c r="K23" s="7">
        <f>IF(B23="","",IF(E23&lt;&gt;"",E23,IF(OR(D23="",H23="Unknown SKU"),"",IF(INDEX(ItemLead,MATCH(B23,ItemSku,0))="","",D23+INDEX(ItemLead,MATCH(B23,ItemSku,0))))))</f>
        <v/>
      </c>
      <c r="L23" s="26">
        <f>IF(OR(B23="",C23="",F23="Closed",F23="Cancelled"),0,IF(N(D23)&gt;AsOf,0,MAX(0,C23-J23)))</f>
        <v/>
      </c>
      <c r="M23" s="11">
        <f>IF(AND(A23="",B23=""),"",IF(F23="Cancelled","Cancelled",IF(F23="Closed","Closed",IF(N(D23)&gt;AsOf,"Not placed yet",IF(AND(C23&lt;&gt;"",J23&gt;=N(C23)),"Received",IF(AND(K23&lt;&gt;"",N(K23)&lt;AsOf),"Late",IF(J23&gt;0,"Part received","Open")))))))</f>
        <v/>
      </c>
      <c r="N23" s="20">
        <f>IF(M23="Late",AsOf-K23,"")</f>
        <v/>
      </c>
      <c r="O23" s="27">
        <f>IF(OR(B23="",H23="Unknown SKU"),0,L23*N(INDEX(ItemCost,MATCH(B23,ItemSku,0))))</f>
        <v/>
      </c>
    </row>
    <row r="24">
      <c r="A24" s="22" t="inlineStr">
        <is>
          <t>PO-2603</t>
        </is>
      </c>
      <c r="B24" s="22" t="inlineStr">
        <is>
          <t>SOAP-LAV</t>
        </is>
      </c>
      <c r="C24" s="29" t="n">
        <v>24</v>
      </c>
      <c r="D24" s="6" t="n">
        <v>46265</v>
      </c>
      <c r="E24" s="6" t="n"/>
      <c r="F24" s="22" t="n"/>
      <c r="G24" s="22" t="inlineStr"/>
      <c r="H24" s="16">
        <f>IF(B24="","",IFERROR(INDEX(ItemName,MATCH(B24,ItemSku,0))&amp;"","Unknown SKU"))</f>
        <v/>
      </c>
      <c r="I24" s="16">
        <f>IF(OR(B24="",H24="Unknown SKU"),"",INDEX(ItemSup,MATCH(B24,ItemSku,0))&amp;"")</f>
        <v/>
      </c>
      <c r="J24" s="26">
        <f>IF(OR(A24="",B24=""),0,SUMIFS(LQty,LPO,A24,LSku,B24,LType,"Received",LDate,"&lt;="&amp;AsOf))</f>
        <v/>
      </c>
      <c r="K24" s="7">
        <f>IF(B24="","",IF(E24&lt;&gt;"",E24,IF(OR(D24="",H24="Unknown SKU"),"",IF(INDEX(ItemLead,MATCH(B24,ItemSku,0))="","",D24+INDEX(ItemLead,MATCH(B24,ItemSku,0))))))</f>
        <v/>
      </c>
      <c r="L24" s="26">
        <f>IF(OR(B24="",C24="",F24="Closed",F24="Cancelled"),0,IF(N(D24)&gt;AsOf,0,MAX(0,C24-J24)))</f>
        <v/>
      </c>
      <c r="M24" s="11">
        <f>IF(AND(A24="",B24=""),"",IF(F24="Cancelled","Cancelled",IF(F24="Closed","Closed",IF(N(D24)&gt;AsOf,"Not placed yet",IF(AND(C24&lt;&gt;"",J24&gt;=N(C24)),"Received",IF(AND(K24&lt;&gt;"",N(K24)&lt;AsOf),"Late",IF(J24&gt;0,"Part received","Open")))))))</f>
        <v/>
      </c>
      <c r="N24" s="20">
        <f>IF(M24="Late",AsOf-K24,"")</f>
        <v/>
      </c>
      <c r="O24" s="27">
        <f>IF(OR(B24="",H24="Unknown SKU"),0,L24*N(INDEX(ItemCost,MATCH(B24,ItemSku,0))))</f>
        <v/>
      </c>
    </row>
    <row r="25">
      <c r="A25" s="22" t="inlineStr">
        <is>
          <t>PO-2617</t>
        </is>
      </c>
      <c r="B25" s="22" t="inlineStr">
        <is>
          <t>SOAP-CIT</t>
        </is>
      </c>
      <c r="C25" s="29" t="n">
        <v>24</v>
      </c>
      <c r="D25" s="6" t="n">
        <v>46265</v>
      </c>
      <c r="E25" s="6" t="n"/>
      <c r="F25" s="22" t="n"/>
      <c r="G25" s="22" t="inlineStr"/>
      <c r="H25" s="16">
        <f>IF(B25="","",IFERROR(INDEX(ItemName,MATCH(B25,ItemSku,0))&amp;"","Unknown SKU"))</f>
        <v/>
      </c>
      <c r="I25" s="16">
        <f>IF(OR(B25="",H25="Unknown SKU"),"",INDEX(ItemSup,MATCH(B25,ItemSku,0))&amp;"")</f>
        <v/>
      </c>
      <c r="J25" s="26">
        <f>IF(OR(A25="",B25=""),0,SUMIFS(LQty,LPO,A25,LSku,B25,LType,"Received",LDate,"&lt;="&amp;AsOf))</f>
        <v/>
      </c>
      <c r="K25" s="7">
        <f>IF(B25="","",IF(E25&lt;&gt;"",E25,IF(OR(D25="",H25="Unknown SKU"),"",IF(INDEX(ItemLead,MATCH(B25,ItemSku,0))="","",D25+INDEX(ItemLead,MATCH(B25,ItemSku,0))))))</f>
        <v/>
      </c>
      <c r="L25" s="26">
        <f>IF(OR(B25="",C25="",F25="Closed",F25="Cancelled"),0,IF(N(D25)&gt;AsOf,0,MAX(0,C25-J25)))</f>
        <v/>
      </c>
      <c r="M25" s="11">
        <f>IF(AND(A25="",B25=""),"",IF(F25="Cancelled","Cancelled",IF(F25="Closed","Closed",IF(N(D25)&gt;AsOf,"Not placed yet",IF(AND(C25&lt;&gt;"",J25&gt;=N(C25)),"Received",IF(AND(K25&lt;&gt;"",N(K25)&lt;AsOf),"Late",IF(J25&gt;0,"Part received","Open")))))))</f>
        <v/>
      </c>
      <c r="N25" s="20">
        <f>IF(M25="Late",AsOf-K25,"")</f>
        <v/>
      </c>
      <c r="O25" s="27">
        <f>IF(OR(B25="",H25="Unknown SKU"),0,L25*N(INDEX(ItemCost,MATCH(B25,ItemSku,0))))</f>
        <v/>
      </c>
    </row>
    <row r="26">
      <c r="A26" s="22" t="inlineStr">
        <is>
          <t>PO-2629</t>
        </is>
      </c>
      <c r="B26" s="22" t="inlineStr">
        <is>
          <t>CNDL-FIG</t>
        </is>
      </c>
      <c r="C26" s="29" t="n">
        <v>18</v>
      </c>
      <c r="D26" s="6" t="n">
        <v>46265</v>
      </c>
      <c r="E26" s="6" t="n"/>
      <c r="F26" s="22" t="n"/>
      <c r="G26" s="22" t="inlineStr"/>
      <c r="H26" s="16">
        <f>IF(B26="","",IFERROR(INDEX(ItemName,MATCH(B26,ItemSku,0))&amp;"","Unknown SKU"))</f>
        <v/>
      </c>
      <c r="I26" s="16">
        <f>IF(OR(B26="",H26="Unknown SKU"),"",INDEX(ItemSup,MATCH(B26,ItemSku,0))&amp;"")</f>
        <v/>
      </c>
      <c r="J26" s="26">
        <f>IF(OR(A26="",B26=""),0,SUMIFS(LQty,LPO,A26,LSku,B26,LType,"Received",LDate,"&lt;="&amp;AsOf))</f>
        <v/>
      </c>
      <c r="K26" s="7">
        <f>IF(B26="","",IF(E26&lt;&gt;"",E26,IF(OR(D26="",H26="Unknown SKU"),"",IF(INDEX(ItemLead,MATCH(B26,ItemSku,0))="","",D26+INDEX(ItemLead,MATCH(B26,ItemSku,0))))))</f>
        <v/>
      </c>
      <c r="L26" s="26">
        <f>IF(OR(B26="",C26="",F26="Closed",F26="Cancelled"),0,IF(N(D26)&gt;AsOf,0,MAX(0,C26-J26)))</f>
        <v/>
      </c>
      <c r="M26" s="11">
        <f>IF(AND(A26="",B26=""),"",IF(F26="Cancelled","Cancelled",IF(F26="Closed","Closed",IF(N(D26)&gt;AsOf,"Not placed yet",IF(AND(C26&lt;&gt;"",J26&gt;=N(C26)),"Received",IF(AND(K26&lt;&gt;"",N(K26)&lt;AsOf),"Late",IF(J26&gt;0,"Part received","Open")))))))</f>
        <v/>
      </c>
      <c r="N26" s="20">
        <f>IF(M26="Late",AsOf-K26,"")</f>
        <v/>
      </c>
      <c r="O26" s="27">
        <f>IF(OR(B26="",H26="Unknown SKU"),0,L26*N(INDEX(ItemCost,MATCH(B26,ItemSku,0))))</f>
        <v/>
      </c>
    </row>
    <row r="27">
      <c r="A27" s="22" t="inlineStr">
        <is>
          <t>PO-2642</t>
        </is>
      </c>
      <c r="B27" s="22" t="inlineStr">
        <is>
          <t>MAIL-SM</t>
        </is>
      </c>
      <c r="C27" s="29" t="n">
        <v>100</v>
      </c>
      <c r="D27" s="6" t="n">
        <v>46265</v>
      </c>
      <c r="E27" s="6" t="n">
        <v>46289</v>
      </c>
      <c r="F27" s="22" t="n"/>
      <c r="G27" s="22" t="inlineStr">
        <is>
          <t>Ships in two parts</t>
        </is>
      </c>
      <c r="H27" s="16">
        <f>IF(B27="","",IFERROR(INDEX(ItemName,MATCH(B27,ItemSku,0))&amp;"","Unknown SKU"))</f>
        <v/>
      </c>
      <c r="I27" s="16">
        <f>IF(OR(B27="",H27="Unknown SKU"),"",INDEX(ItemSup,MATCH(B27,ItemSku,0))&amp;"")</f>
        <v/>
      </c>
      <c r="J27" s="26">
        <f>IF(OR(A27="",B27=""),0,SUMIFS(LQty,LPO,A27,LSku,B27,LType,"Received",LDate,"&lt;="&amp;AsOf))</f>
        <v/>
      </c>
      <c r="K27" s="7">
        <f>IF(B27="","",IF(E27&lt;&gt;"",E27,IF(OR(D27="",H27="Unknown SKU"),"",IF(INDEX(ItemLead,MATCH(B27,ItemSku,0))="","",D27+INDEX(ItemLead,MATCH(B27,ItemSku,0))))))</f>
        <v/>
      </c>
      <c r="L27" s="26">
        <f>IF(OR(B27="",C27="",F27="Closed",F27="Cancelled"),0,IF(N(D27)&gt;AsOf,0,MAX(0,C27-J27)))</f>
        <v/>
      </c>
      <c r="M27" s="11">
        <f>IF(AND(A27="",B27=""),"",IF(F27="Cancelled","Cancelled",IF(F27="Closed","Closed",IF(N(D27)&gt;AsOf,"Not placed yet",IF(AND(C27&lt;&gt;"",J27&gt;=N(C27)),"Received",IF(AND(K27&lt;&gt;"",N(K27)&lt;AsOf),"Late",IF(J27&gt;0,"Part received","Open")))))))</f>
        <v/>
      </c>
      <c r="N27" s="20">
        <f>IF(M27="Late",AsOf-K27,"")</f>
        <v/>
      </c>
      <c r="O27" s="27">
        <f>IF(OR(B27="",H27="Unknown SKU"),0,L27*N(INDEX(ItemCost,MATCH(B27,ItemSku,0))))</f>
        <v/>
      </c>
    </row>
    <row r="28">
      <c r="A28" s="22" t="inlineStr">
        <is>
          <t>PO-2645</t>
        </is>
      </c>
      <c r="B28" s="22" t="inlineStr">
        <is>
          <t>CARD-THX</t>
        </is>
      </c>
      <c r="C28" s="29" t="n">
        <v>1</v>
      </c>
      <c r="D28" s="6" t="n">
        <v>46265</v>
      </c>
      <c r="E28" s="6" t="n"/>
      <c r="F28" s="22" t="n"/>
      <c r="G28" s="22" t="inlineStr"/>
      <c r="H28" s="16">
        <f>IF(B28="","",IFERROR(INDEX(ItemName,MATCH(B28,ItemSku,0))&amp;"","Unknown SKU"))</f>
        <v/>
      </c>
      <c r="I28" s="16">
        <f>IF(OR(B28="",H28="Unknown SKU"),"",INDEX(ItemSup,MATCH(B28,ItemSku,0))&amp;"")</f>
        <v/>
      </c>
      <c r="J28" s="26">
        <f>IF(OR(A28="",B28=""),0,SUMIFS(LQty,LPO,A28,LSku,B28,LType,"Received",LDate,"&lt;="&amp;AsOf))</f>
        <v/>
      </c>
      <c r="K28" s="7">
        <f>IF(B28="","",IF(E28&lt;&gt;"",E28,IF(OR(D28="",H28="Unknown SKU"),"",IF(INDEX(ItemLead,MATCH(B28,ItemSku,0))="","",D28+INDEX(ItemLead,MATCH(B28,ItemSku,0))))))</f>
        <v/>
      </c>
      <c r="L28" s="26">
        <f>IF(OR(B28="",C28="",F28="Closed",F28="Cancelled"),0,IF(N(D28)&gt;AsOf,0,MAX(0,C28-J28)))</f>
        <v/>
      </c>
      <c r="M28" s="11">
        <f>IF(AND(A28="",B28=""),"",IF(F28="Cancelled","Cancelled",IF(F28="Closed","Closed",IF(N(D28)&gt;AsOf,"Not placed yet",IF(AND(C28&lt;&gt;"",J28&gt;=N(C28)),"Received",IF(AND(K28&lt;&gt;"",N(K28)&lt;AsOf),"Late",IF(J28&gt;0,"Part received","Open")))))))</f>
        <v/>
      </c>
      <c r="N28" s="20">
        <f>IF(M28="Late",AsOf-K28,"")</f>
        <v/>
      </c>
      <c r="O28" s="27">
        <f>IF(OR(B28="",H28="Unknown SKU"),0,L28*N(INDEX(ItemCost,MATCH(B28,ItemSku,0))))</f>
        <v/>
      </c>
    </row>
    <row r="29">
      <c r="A29" s="22" t="inlineStr">
        <is>
          <t>PO-2604</t>
        </is>
      </c>
      <c r="B29" s="22" t="inlineStr">
        <is>
          <t>SOAP-LAV</t>
        </is>
      </c>
      <c r="C29" s="29" t="n">
        <v>24</v>
      </c>
      <c r="D29" s="6" t="n">
        <v>46272</v>
      </c>
      <c r="E29" s="6" t="n"/>
      <c r="F29" s="22" t="n"/>
      <c r="G29" s="22" t="inlineStr"/>
      <c r="H29" s="16">
        <f>IF(B29="","",IFERROR(INDEX(ItemName,MATCH(B29,ItemSku,0))&amp;"","Unknown SKU"))</f>
        <v/>
      </c>
      <c r="I29" s="16">
        <f>IF(OR(B29="",H29="Unknown SKU"),"",INDEX(ItemSup,MATCH(B29,ItemSku,0))&amp;"")</f>
        <v/>
      </c>
      <c r="J29" s="26">
        <f>IF(OR(A29="",B29=""),0,SUMIFS(LQty,LPO,A29,LSku,B29,LType,"Received",LDate,"&lt;="&amp;AsOf))</f>
        <v/>
      </c>
      <c r="K29" s="7">
        <f>IF(B29="","",IF(E29&lt;&gt;"",E29,IF(OR(D29="",H29="Unknown SKU"),"",IF(INDEX(ItemLead,MATCH(B29,ItemSku,0))="","",D29+INDEX(ItemLead,MATCH(B29,ItemSku,0))))))</f>
        <v/>
      </c>
      <c r="L29" s="26">
        <f>IF(OR(B29="",C29="",F29="Closed",F29="Cancelled"),0,IF(N(D29)&gt;AsOf,0,MAX(0,C29-J29)))</f>
        <v/>
      </c>
      <c r="M29" s="11">
        <f>IF(AND(A29="",B29=""),"",IF(F29="Cancelled","Cancelled",IF(F29="Closed","Closed",IF(N(D29)&gt;AsOf,"Not placed yet",IF(AND(C29&lt;&gt;"",J29&gt;=N(C29)),"Received",IF(AND(K29&lt;&gt;"",N(K29)&lt;AsOf),"Late",IF(J29&gt;0,"Part received","Open")))))))</f>
        <v/>
      </c>
      <c r="N29" s="20">
        <f>IF(M29="Late",AsOf-K29,"")</f>
        <v/>
      </c>
      <c r="O29" s="27">
        <f>IF(OR(B29="",H29="Unknown SKU"),0,L29*N(INDEX(ItemCost,MATCH(B29,ItemSku,0))))</f>
        <v/>
      </c>
    </row>
    <row r="30">
      <c r="A30" s="22" t="inlineStr">
        <is>
          <t>PO-2610</t>
        </is>
      </c>
      <c r="B30" s="22" t="inlineStr">
        <is>
          <t>SOAP-OAT</t>
        </is>
      </c>
      <c r="C30" s="29" t="n">
        <v>48</v>
      </c>
      <c r="D30" s="6" t="n">
        <v>46272</v>
      </c>
      <c r="E30" s="6" t="n">
        <v>46282</v>
      </c>
      <c r="F30" s="22" t="n"/>
      <c r="G30" s="22" t="inlineStr"/>
      <c r="H30" s="16">
        <f>IF(B30="","",IFERROR(INDEX(ItemName,MATCH(B30,ItemSku,0))&amp;"","Unknown SKU"))</f>
        <v/>
      </c>
      <c r="I30" s="16">
        <f>IF(OR(B30="",H30="Unknown SKU"),"",INDEX(ItemSup,MATCH(B30,ItemSku,0))&amp;"")</f>
        <v/>
      </c>
      <c r="J30" s="26">
        <f>IF(OR(A30="",B30=""),0,SUMIFS(LQty,LPO,A30,LSku,B30,LType,"Received",LDate,"&lt;="&amp;AsOf))</f>
        <v/>
      </c>
      <c r="K30" s="7">
        <f>IF(B30="","",IF(E30&lt;&gt;"",E30,IF(OR(D30="",H30="Unknown SKU"),"",IF(INDEX(ItemLead,MATCH(B30,ItemSku,0))="","",D30+INDEX(ItemLead,MATCH(B30,ItemSku,0))))))</f>
        <v/>
      </c>
      <c r="L30" s="26">
        <f>IF(OR(B30="",C30="",F30="Closed",F30="Cancelled"),0,IF(N(D30)&gt;AsOf,0,MAX(0,C30-J30)))</f>
        <v/>
      </c>
      <c r="M30" s="11">
        <f>IF(AND(A30="",B30=""),"",IF(F30="Cancelled","Cancelled",IF(F30="Closed","Closed",IF(N(D30)&gt;AsOf,"Not placed yet",IF(AND(C30&lt;&gt;"",J30&gt;=N(C30)),"Received",IF(AND(K30&lt;&gt;"",N(K30)&lt;AsOf),"Late",IF(J30&gt;0,"Part received","Open")))))))</f>
        <v/>
      </c>
      <c r="N30" s="20">
        <f>IF(M30="Late",AsOf-K30,"")</f>
        <v/>
      </c>
      <c r="O30" s="27">
        <f>IF(OR(B30="",H30="Unknown SKU"),0,L30*N(INDEX(ItemCost,MATCH(B30,ItemSku,0))))</f>
        <v/>
      </c>
    </row>
    <row r="31">
      <c r="A31" s="22" t="inlineStr">
        <is>
          <t>PO-2625</t>
        </is>
      </c>
      <c r="B31" s="22" t="inlineStr">
        <is>
          <t>CNDL-SEA</t>
        </is>
      </c>
      <c r="C31" s="29" t="n">
        <v>24</v>
      </c>
      <c r="D31" s="6" t="n">
        <v>46272</v>
      </c>
      <c r="E31" s="6" t="n">
        <v>46279</v>
      </c>
      <c r="F31" s="22" t="n"/>
      <c r="G31" s="22" t="inlineStr"/>
      <c r="H31" s="16">
        <f>IF(B31="","",IFERROR(INDEX(ItemName,MATCH(B31,ItemSku,0))&amp;"","Unknown SKU"))</f>
        <v/>
      </c>
      <c r="I31" s="16">
        <f>IF(OR(B31="",H31="Unknown SKU"),"",INDEX(ItemSup,MATCH(B31,ItemSku,0))&amp;"")</f>
        <v/>
      </c>
      <c r="J31" s="26">
        <f>IF(OR(A31="",B31=""),0,SUMIFS(LQty,LPO,A31,LSku,B31,LType,"Received",LDate,"&lt;="&amp;AsOf))</f>
        <v/>
      </c>
      <c r="K31" s="7">
        <f>IF(B31="","",IF(E31&lt;&gt;"",E31,IF(OR(D31="",H31="Unknown SKU"),"",IF(INDEX(ItemLead,MATCH(B31,ItemSku,0))="","",D31+INDEX(ItemLead,MATCH(B31,ItemSku,0))))))</f>
        <v/>
      </c>
      <c r="L31" s="26">
        <f>IF(OR(B31="",C31="",F31="Closed",F31="Cancelled"),0,IF(N(D31)&gt;AsOf,0,MAX(0,C31-J31)))</f>
        <v/>
      </c>
      <c r="M31" s="11">
        <f>IF(AND(A31="",B31=""),"",IF(F31="Cancelled","Cancelled",IF(F31="Closed","Closed",IF(N(D31)&gt;AsOf,"Not placed yet",IF(AND(C31&lt;&gt;"",J31&gt;=N(C31)),"Received",IF(AND(K31&lt;&gt;"",N(K31)&lt;AsOf),"Late",IF(J31&gt;0,"Part received","Open")))))))</f>
        <v/>
      </c>
      <c r="N31" s="20">
        <f>IF(M31="Late",AsOf-K31,"")</f>
        <v/>
      </c>
      <c r="O31" s="27">
        <f>IF(OR(B31="",H31="Unknown SKU"),0,L31*N(INDEX(ItemCost,MATCH(B31,ItemSku,0))))</f>
        <v/>
      </c>
    </row>
    <row r="32">
      <c r="A32" s="22" t="inlineStr">
        <is>
          <t>PO-2635</t>
        </is>
      </c>
      <c r="B32" s="22" t="inlineStr">
        <is>
          <t>CNDL-TRV</t>
        </is>
      </c>
      <c r="C32" s="29" t="n">
        <v>36</v>
      </c>
      <c r="D32" s="6" t="n">
        <v>46272</v>
      </c>
      <c r="E32" s="6" t="n"/>
      <c r="F32" s="22" t="n"/>
      <c r="G32" s="22" t="inlineStr"/>
      <c r="H32" s="16">
        <f>IF(B32="","",IFERROR(INDEX(ItemName,MATCH(B32,ItemSku,0))&amp;"","Unknown SKU"))</f>
        <v/>
      </c>
      <c r="I32" s="16">
        <f>IF(OR(B32="",H32="Unknown SKU"),"",INDEX(ItemSup,MATCH(B32,ItemSku,0))&amp;"")</f>
        <v/>
      </c>
      <c r="J32" s="26">
        <f>IF(OR(A32="",B32=""),0,SUMIFS(LQty,LPO,A32,LSku,B32,LType,"Received",LDate,"&lt;="&amp;AsOf))</f>
        <v/>
      </c>
      <c r="K32" s="7">
        <f>IF(B32="","",IF(E32&lt;&gt;"",E32,IF(OR(D32="",H32="Unknown SKU"),"",IF(INDEX(ItemLead,MATCH(B32,ItemSku,0))="","",D32+INDEX(ItemLead,MATCH(B32,ItemSku,0))))))</f>
        <v/>
      </c>
      <c r="L32" s="26">
        <f>IF(OR(B32="",C32="",F32="Closed",F32="Cancelled"),0,IF(N(D32)&gt;AsOf,0,MAX(0,C32-J32)))</f>
        <v/>
      </c>
      <c r="M32" s="11">
        <f>IF(AND(A32="",B32=""),"",IF(F32="Cancelled","Cancelled",IF(F32="Closed","Closed",IF(N(D32)&gt;AsOf,"Not placed yet",IF(AND(C32&lt;&gt;"",J32&gt;=N(C32)),"Received",IF(AND(K32&lt;&gt;"",N(K32)&lt;AsOf),"Late",IF(J32&gt;0,"Part received","Open")))))))</f>
        <v/>
      </c>
      <c r="N32" s="20">
        <f>IF(M32="Late",AsOf-K32,"")</f>
        <v/>
      </c>
      <c r="O32" s="27">
        <f>IF(OR(B32="",H32="Unknown SKU"),0,L32*N(INDEX(ItemCost,MATCH(B32,ItemSku,0))))</f>
        <v/>
      </c>
    </row>
    <row r="33">
      <c r="A33" s="22" t="inlineStr">
        <is>
          <t>PO-2640</t>
        </is>
      </c>
      <c r="B33" s="22" t="inlineStr">
        <is>
          <t>BOX-GIFT</t>
        </is>
      </c>
      <c r="C33" s="29" t="n">
        <v>25</v>
      </c>
      <c r="D33" s="6" t="n">
        <v>46272</v>
      </c>
      <c r="E33" s="6" t="n">
        <v>46293</v>
      </c>
      <c r="F33" s="22" t="n"/>
      <c r="G33" s="22" t="inlineStr">
        <is>
          <t>Supplier backorder</t>
        </is>
      </c>
      <c r="H33" s="16">
        <f>IF(B33="","",IFERROR(INDEX(ItemName,MATCH(B33,ItemSku,0))&amp;"","Unknown SKU"))</f>
        <v/>
      </c>
      <c r="I33" s="16">
        <f>IF(OR(B33="",H33="Unknown SKU"),"",INDEX(ItemSup,MATCH(B33,ItemSku,0))&amp;"")</f>
        <v/>
      </c>
      <c r="J33" s="26">
        <f>IF(OR(A33="",B33=""),0,SUMIFS(LQty,LPO,A33,LSku,B33,LType,"Received",LDate,"&lt;="&amp;AsOf))</f>
        <v/>
      </c>
      <c r="K33" s="7">
        <f>IF(B33="","",IF(E33&lt;&gt;"",E33,IF(OR(D33="",H33="Unknown SKU"),"",IF(INDEX(ItemLead,MATCH(B33,ItemSku,0))="","",D33+INDEX(ItemLead,MATCH(B33,ItemSku,0))))))</f>
        <v/>
      </c>
      <c r="L33" s="26">
        <f>IF(OR(B33="",C33="",F33="Closed",F33="Cancelled"),0,IF(N(D33)&gt;AsOf,0,MAX(0,C33-J33)))</f>
        <v/>
      </c>
      <c r="M33" s="11">
        <f>IF(AND(A33="",B33=""),"",IF(F33="Cancelled","Cancelled",IF(F33="Closed","Closed",IF(N(D33)&gt;AsOf,"Not placed yet",IF(AND(C33&lt;&gt;"",J33&gt;=N(C33)),"Received",IF(AND(K33&lt;&gt;"",N(K33)&lt;AsOf),"Late",IF(J33&gt;0,"Part received","Open")))))))</f>
        <v/>
      </c>
      <c r="N33" s="20">
        <f>IF(M33="Late",AsOf-K33,"")</f>
        <v/>
      </c>
      <c r="O33" s="27">
        <f>IF(OR(B33="",H33="Unknown SKU"),0,L33*N(INDEX(ItemCost,MATCH(B33,ItemSku,0))))</f>
        <v/>
      </c>
    </row>
    <row r="34">
      <c r="A34" s="22" t="inlineStr">
        <is>
          <t>PO-2643</t>
        </is>
      </c>
      <c r="B34" s="22" t="inlineStr">
        <is>
          <t>MAIL-SM</t>
        </is>
      </c>
      <c r="C34" s="29" t="n">
        <v>100</v>
      </c>
      <c r="D34" s="6" t="n">
        <v>46279</v>
      </c>
      <c r="E34" s="6" t="n">
        <v>46303</v>
      </c>
      <c r="F34" s="22" t="n"/>
      <c r="G34" s="22" t="inlineStr">
        <is>
          <t>Ships in two parts</t>
        </is>
      </c>
      <c r="H34" s="16">
        <f>IF(B34="","",IFERROR(INDEX(ItemName,MATCH(B34,ItemSku,0))&amp;"","Unknown SKU"))</f>
        <v/>
      </c>
      <c r="I34" s="16">
        <f>IF(OR(B34="",H34="Unknown SKU"),"",INDEX(ItemSup,MATCH(B34,ItemSku,0))&amp;"")</f>
        <v/>
      </c>
      <c r="J34" s="26">
        <f>IF(OR(A34="",B34=""),0,SUMIFS(LQty,LPO,A34,LSku,B34,LType,"Received",LDate,"&lt;="&amp;AsOf))</f>
        <v/>
      </c>
      <c r="K34" s="7">
        <f>IF(B34="","",IF(E34&lt;&gt;"",E34,IF(OR(D34="",H34="Unknown SKU"),"",IF(INDEX(ItemLead,MATCH(B34,ItemSku,0))="","",D34+INDEX(ItemLead,MATCH(B34,ItemSku,0))))))</f>
        <v/>
      </c>
      <c r="L34" s="26">
        <f>IF(OR(B34="",C34="",F34="Closed",F34="Cancelled"),0,IF(N(D34)&gt;AsOf,0,MAX(0,C34-J34)))</f>
        <v/>
      </c>
      <c r="M34" s="11">
        <f>IF(AND(A34="",B34=""),"",IF(F34="Cancelled","Cancelled",IF(F34="Closed","Closed",IF(N(D34)&gt;AsOf,"Not placed yet",IF(AND(C34&lt;&gt;"",J34&gt;=N(C34)),"Received",IF(AND(K34&lt;&gt;"",N(K34)&lt;AsOf),"Late",IF(J34&gt;0,"Part received","Open")))))))</f>
        <v/>
      </c>
      <c r="N34" s="20">
        <f>IF(M34="Late",AsOf-K34,"")</f>
        <v/>
      </c>
      <c r="O34" s="27">
        <f>IF(OR(B34="",H34="Unknown SKU"),0,L34*N(INDEX(ItemCost,MATCH(B34,ItemSku,0))))</f>
        <v/>
      </c>
    </row>
    <row r="35">
      <c r="A35" s="22" t="inlineStr">
        <is>
          <t>PO-2646</t>
        </is>
      </c>
      <c r="B35" s="22" t="inlineStr">
        <is>
          <t>CARD-THX</t>
        </is>
      </c>
      <c r="C35" s="29" t="n">
        <v>1</v>
      </c>
      <c r="D35" s="6" t="n">
        <v>46279</v>
      </c>
      <c r="E35" s="6" t="n">
        <v>46284</v>
      </c>
      <c r="F35" s="22" t="n"/>
      <c r="G35" s="22" t="inlineStr"/>
      <c r="H35" s="16">
        <f>IF(B35="","",IFERROR(INDEX(ItemName,MATCH(B35,ItemSku,0))&amp;"","Unknown SKU"))</f>
        <v/>
      </c>
      <c r="I35" s="16">
        <f>IF(OR(B35="",H35="Unknown SKU"),"",INDEX(ItemSup,MATCH(B35,ItemSku,0))&amp;"")</f>
        <v/>
      </c>
      <c r="J35" s="26">
        <f>IF(OR(A35="",B35=""),0,SUMIFS(LQty,LPO,A35,LSku,B35,LType,"Received",LDate,"&lt;="&amp;AsOf))</f>
        <v/>
      </c>
      <c r="K35" s="7">
        <f>IF(B35="","",IF(E35&lt;&gt;"",E35,IF(OR(D35="",H35="Unknown SKU"),"",IF(INDEX(ItemLead,MATCH(B35,ItemSku,0))="","",D35+INDEX(ItemLead,MATCH(B35,ItemSku,0))))))</f>
        <v/>
      </c>
      <c r="L35" s="26">
        <f>IF(OR(B35="",C35="",F35="Closed",F35="Cancelled"),0,IF(N(D35)&gt;AsOf,0,MAX(0,C35-J35)))</f>
        <v/>
      </c>
      <c r="M35" s="11">
        <f>IF(AND(A35="",B35=""),"",IF(F35="Cancelled","Cancelled",IF(F35="Closed","Closed",IF(N(D35)&gt;AsOf,"Not placed yet",IF(AND(C35&lt;&gt;"",J35&gt;=N(C35)),"Received",IF(AND(K35&lt;&gt;"",N(K35)&lt;AsOf),"Late",IF(J35&gt;0,"Part received","Open")))))))</f>
        <v/>
      </c>
      <c r="N35" s="20">
        <f>IF(M35="Late",AsOf-K35,"")</f>
        <v/>
      </c>
      <c r="O35" s="27">
        <f>IF(OR(B35="",H35="Unknown SKU"),0,L35*N(INDEX(ItemCost,MATCH(B35,ItemSku,0))))</f>
        <v/>
      </c>
    </row>
    <row r="36">
      <c r="A36" s="22" t="inlineStr">
        <is>
          <t>PO-2605</t>
        </is>
      </c>
      <c r="B36" s="22" t="inlineStr">
        <is>
          <t>SOAP-LAV</t>
        </is>
      </c>
      <c r="C36" s="29" t="n">
        <v>48</v>
      </c>
      <c r="D36" s="6" t="n">
        <v>46286</v>
      </c>
      <c r="E36" s="6" t="n"/>
      <c r="F36" s="22" t="n"/>
      <c r="G36" s="22" t="inlineStr"/>
      <c r="H36" s="16">
        <f>IF(B36="","",IFERROR(INDEX(ItemName,MATCH(B36,ItemSku,0))&amp;"","Unknown SKU"))</f>
        <v/>
      </c>
      <c r="I36" s="16">
        <f>IF(OR(B36="",H36="Unknown SKU"),"",INDEX(ItemSup,MATCH(B36,ItemSku,0))&amp;"")</f>
        <v/>
      </c>
      <c r="J36" s="26">
        <f>IF(OR(A36="",B36=""),0,SUMIFS(LQty,LPO,A36,LSku,B36,LType,"Received",LDate,"&lt;="&amp;AsOf))</f>
        <v/>
      </c>
      <c r="K36" s="7">
        <f>IF(B36="","",IF(E36&lt;&gt;"",E36,IF(OR(D36="",H36="Unknown SKU"),"",IF(INDEX(ItemLead,MATCH(B36,ItemSku,0))="","",D36+INDEX(ItemLead,MATCH(B36,ItemSku,0))))))</f>
        <v/>
      </c>
      <c r="L36" s="26">
        <f>IF(OR(B36="",C36="",F36="Closed",F36="Cancelled"),0,IF(N(D36)&gt;AsOf,0,MAX(0,C36-J36)))</f>
        <v/>
      </c>
      <c r="M36" s="11">
        <f>IF(AND(A36="",B36=""),"",IF(F36="Cancelled","Cancelled",IF(F36="Closed","Closed",IF(N(D36)&gt;AsOf,"Not placed yet",IF(AND(C36&lt;&gt;"",J36&gt;=N(C36)),"Received",IF(AND(K36&lt;&gt;"",N(K36)&lt;AsOf),"Late",IF(J36&gt;0,"Part received","Open")))))))</f>
        <v/>
      </c>
      <c r="N36" s="20">
        <f>IF(M36="Late",AsOf-K36,"")</f>
        <v/>
      </c>
      <c r="O36" s="27">
        <f>IF(OR(B36="",H36="Unknown SKU"),0,L36*N(INDEX(ItemCost,MATCH(B36,ItemSku,0))))</f>
        <v/>
      </c>
    </row>
    <row r="37">
      <c r="A37" s="22" t="inlineStr">
        <is>
          <t>PO-2620</t>
        </is>
      </c>
      <c r="B37" s="22" t="inlineStr">
        <is>
          <t>BALM-LIP</t>
        </is>
      </c>
      <c r="C37" s="29" t="n">
        <v>100</v>
      </c>
      <c r="D37" s="6" t="n">
        <v>46286</v>
      </c>
      <c r="E37" s="6" t="n">
        <v>46296</v>
      </c>
      <c r="F37" s="22" t="n"/>
      <c r="G37" s="22" t="inlineStr"/>
      <c r="H37" s="16">
        <f>IF(B37="","",IFERROR(INDEX(ItemName,MATCH(B37,ItemSku,0))&amp;"","Unknown SKU"))</f>
        <v/>
      </c>
      <c r="I37" s="16">
        <f>IF(OR(B37="",H37="Unknown SKU"),"",INDEX(ItemSup,MATCH(B37,ItemSku,0))&amp;"")</f>
        <v/>
      </c>
      <c r="J37" s="26">
        <f>IF(OR(A37="",B37=""),0,SUMIFS(LQty,LPO,A37,LSku,B37,LType,"Received",LDate,"&lt;="&amp;AsOf))</f>
        <v/>
      </c>
      <c r="K37" s="7">
        <f>IF(B37="","",IF(E37&lt;&gt;"",E37,IF(OR(D37="",H37="Unknown SKU"),"",IF(INDEX(ItemLead,MATCH(B37,ItemSku,0))="","",D37+INDEX(ItemLead,MATCH(B37,ItemSku,0))))))</f>
        <v/>
      </c>
      <c r="L37" s="26">
        <f>IF(OR(B37="",C37="",F37="Closed",F37="Cancelled"),0,IF(N(D37)&gt;AsOf,0,MAX(0,C37-J37)))</f>
        <v/>
      </c>
      <c r="M37" s="11">
        <f>IF(AND(A37="",B37=""),"",IF(F37="Cancelled","Cancelled",IF(F37="Closed","Closed",IF(N(D37)&gt;AsOf,"Not placed yet",IF(AND(C37&lt;&gt;"",J37&gt;=N(C37)),"Received",IF(AND(K37&lt;&gt;"",N(K37)&lt;AsOf),"Late",IF(J37&gt;0,"Part received","Open")))))))</f>
        <v/>
      </c>
      <c r="N37" s="20">
        <f>IF(M37="Late",AsOf-K37,"")</f>
        <v/>
      </c>
      <c r="O37" s="27">
        <f>IF(OR(B37="",H37="Unknown SKU"),0,L37*N(INDEX(ItemCost,MATCH(B37,ItemSku,0))))</f>
        <v/>
      </c>
    </row>
    <row r="38">
      <c r="A38" s="22" t="inlineStr">
        <is>
          <t>PO-2626</t>
        </is>
      </c>
      <c r="B38" s="22" t="inlineStr">
        <is>
          <t>CNDL-SEA</t>
        </is>
      </c>
      <c r="C38" s="29" t="n">
        <v>18</v>
      </c>
      <c r="D38" s="6" t="n">
        <v>46286</v>
      </c>
      <c r="E38" s="6" t="n"/>
      <c r="F38" s="22" t="n"/>
      <c r="G38" s="22" t="inlineStr"/>
      <c r="H38" s="16">
        <f>IF(B38="","",IFERROR(INDEX(ItemName,MATCH(B38,ItemSku,0))&amp;"","Unknown SKU"))</f>
        <v/>
      </c>
      <c r="I38" s="16">
        <f>IF(OR(B38="",H38="Unknown SKU"),"",INDEX(ItemSup,MATCH(B38,ItemSku,0))&amp;"")</f>
        <v/>
      </c>
      <c r="J38" s="26">
        <f>IF(OR(A38="",B38=""),0,SUMIFS(LQty,LPO,A38,LSku,B38,LType,"Received",LDate,"&lt;="&amp;AsOf))</f>
        <v/>
      </c>
      <c r="K38" s="7">
        <f>IF(B38="","",IF(E38&lt;&gt;"",E38,IF(OR(D38="",H38="Unknown SKU"),"",IF(INDEX(ItemLead,MATCH(B38,ItemSku,0))="","",D38+INDEX(ItemLead,MATCH(B38,ItemSku,0))))))</f>
        <v/>
      </c>
      <c r="L38" s="26">
        <f>IF(OR(B38="",C38="",F38="Closed",F38="Cancelled"),0,IF(N(D38)&gt;AsOf,0,MAX(0,C38-J38)))</f>
        <v/>
      </c>
      <c r="M38" s="11">
        <f>IF(AND(A38="",B38=""),"",IF(F38="Cancelled","Cancelled",IF(F38="Closed","Closed",IF(N(D38)&gt;AsOf,"Not placed yet",IF(AND(C38&lt;&gt;"",J38&gt;=N(C38)),"Received",IF(AND(K38&lt;&gt;"",N(K38)&lt;AsOf),"Late",IF(J38&gt;0,"Part received","Open")))))))</f>
        <v/>
      </c>
      <c r="N38" s="20">
        <f>IF(M38="Late",AsOf-K38,"")</f>
        <v/>
      </c>
      <c r="O38" s="27">
        <f>IF(OR(B38="",H38="Unknown SKU"),0,L38*N(INDEX(ItemCost,MATCH(B38,ItemSku,0))))</f>
        <v/>
      </c>
    </row>
    <row r="39">
      <c r="A39" s="22" t="inlineStr">
        <is>
          <t>PO-2630</t>
        </is>
      </c>
      <c r="B39" s="22" t="inlineStr">
        <is>
          <t>CNDL-FIG</t>
        </is>
      </c>
      <c r="C39" s="29" t="n">
        <v>24</v>
      </c>
      <c r="D39" s="6" t="n">
        <v>46286</v>
      </c>
      <c r="E39" s="6" t="n"/>
      <c r="F39" s="22" t="n"/>
      <c r="G39" s="22" t="inlineStr"/>
      <c r="H39" s="16">
        <f>IF(B39="","",IFERROR(INDEX(ItemName,MATCH(B39,ItemSku,0))&amp;"","Unknown SKU"))</f>
        <v/>
      </c>
      <c r="I39" s="16">
        <f>IF(OR(B39="",H39="Unknown SKU"),"",INDEX(ItemSup,MATCH(B39,ItemSku,0))&amp;"")</f>
        <v/>
      </c>
      <c r="J39" s="26">
        <f>IF(OR(A39="",B39=""),0,SUMIFS(LQty,LPO,A39,LSku,B39,LType,"Received",LDate,"&lt;="&amp;AsOf))</f>
        <v/>
      </c>
      <c r="K39" s="7">
        <f>IF(B39="","",IF(E39&lt;&gt;"",E39,IF(OR(D39="",H39="Unknown SKU"),"",IF(INDEX(ItemLead,MATCH(B39,ItemSku,0))="","",D39+INDEX(ItemLead,MATCH(B39,ItemSku,0))))))</f>
        <v/>
      </c>
      <c r="L39" s="26">
        <f>IF(OR(B39="",C39="",F39="Closed",F39="Cancelled"),0,IF(N(D39)&gt;AsOf,0,MAX(0,C39-J39)))</f>
        <v/>
      </c>
      <c r="M39" s="11">
        <f>IF(AND(A39="",B39=""),"",IF(F39="Cancelled","Cancelled",IF(F39="Closed","Closed",IF(N(D39)&gt;AsOf,"Not placed yet",IF(AND(C39&lt;&gt;"",J39&gt;=N(C39)),"Received",IF(AND(K39&lt;&gt;"",N(K39)&lt;AsOf),"Late",IF(J39&gt;0,"Part received","Open")))))))</f>
        <v/>
      </c>
      <c r="N39" s="20">
        <f>IF(M39="Late",AsOf-K39,"")</f>
        <v/>
      </c>
      <c r="O39" s="27">
        <f>IF(OR(B39="",H39="Unknown SKU"),0,L39*N(INDEX(ItemCost,MATCH(B39,ItemSku,0))))</f>
        <v/>
      </c>
    </row>
    <row r="40">
      <c r="A40" s="22" t="inlineStr">
        <is>
          <t>PO-2636</t>
        </is>
      </c>
      <c r="B40" s="22" t="inlineStr">
        <is>
          <t>CNDL-TRV</t>
        </is>
      </c>
      <c r="C40" s="29" t="n">
        <v>24</v>
      </c>
      <c r="D40" s="6" t="n">
        <v>46286</v>
      </c>
      <c r="E40" s="6" t="n"/>
      <c r="F40" s="22" t="n"/>
      <c r="G40" s="22" t="inlineStr"/>
      <c r="H40" s="16">
        <f>IF(B40="","",IFERROR(INDEX(ItemName,MATCH(B40,ItemSku,0))&amp;"","Unknown SKU"))</f>
        <v/>
      </c>
      <c r="I40" s="16">
        <f>IF(OR(B40="",H40="Unknown SKU"),"",INDEX(ItemSup,MATCH(B40,ItemSku,0))&amp;"")</f>
        <v/>
      </c>
      <c r="J40" s="26">
        <f>IF(OR(A40="",B40=""),0,SUMIFS(LQty,LPO,A40,LSku,B40,LType,"Received",LDate,"&lt;="&amp;AsOf))</f>
        <v/>
      </c>
      <c r="K40" s="7">
        <f>IF(B40="","",IF(E40&lt;&gt;"",E40,IF(OR(D40="",H40="Unknown SKU"),"",IF(INDEX(ItemLead,MATCH(B40,ItemSku,0))="","",D40+INDEX(ItemLead,MATCH(B40,ItemSku,0))))))</f>
        <v/>
      </c>
      <c r="L40" s="26">
        <f>IF(OR(B40="",C40="",F40="Closed",F40="Cancelled"),0,IF(N(D40)&gt;AsOf,0,MAX(0,C40-J40)))</f>
        <v/>
      </c>
      <c r="M40" s="11">
        <f>IF(AND(A40="",B40=""),"",IF(F40="Cancelled","Cancelled",IF(F40="Closed","Closed",IF(N(D40)&gt;AsOf,"Not placed yet",IF(AND(C40&lt;&gt;"",J40&gt;=N(C40)),"Received",IF(AND(K40&lt;&gt;"",N(K40)&lt;AsOf),"Late",IF(J40&gt;0,"Part received","Open")))))))</f>
        <v/>
      </c>
      <c r="N40" s="20">
        <f>IF(M40="Late",AsOf-K40,"")</f>
        <v/>
      </c>
      <c r="O40" s="27">
        <f>IF(OR(B40="",H40="Unknown SKU"),0,L40*N(INDEX(ItemCost,MATCH(B40,ItemSku,0))))</f>
        <v/>
      </c>
    </row>
    <row r="41">
      <c r="A41" s="22" t="inlineStr">
        <is>
          <t>PO-2647</t>
        </is>
      </c>
      <c r="B41" s="22" t="inlineStr">
        <is>
          <t>CARD-THX</t>
        </is>
      </c>
      <c r="C41" s="29" t="n">
        <v>1</v>
      </c>
      <c r="D41" s="6" t="n">
        <v>46286</v>
      </c>
      <c r="E41" s="6" t="n"/>
      <c r="F41" s="22" t="n"/>
      <c r="G41" s="22" t="inlineStr"/>
      <c r="H41" s="16">
        <f>IF(B41="","",IFERROR(INDEX(ItemName,MATCH(B41,ItemSku,0))&amp;"","Unknown SKU"))</f>
        <v/>
      </c>
      <c r="I41" s="16">
        <f>IF(OR(B41="",H41="Unknown SKU"),"",INDEX(ItemSup,MATCH(B41,ItemSku,0))&amp;"")</f>
        <v/>
      </c>
      <c r="J41" s="26">
        <f>IF(OR(A41="",B41=""),0,SUMIFS(LQty,LPO,A41,LSku,B41,LType,"Received",LDate,"&lt;="&amp;AsOf))</f>
        <v/>
      </c>
      <c r="K41" s="7">
        <f>IF(B41="","",IF(E41&lt;&gt;"",E41,IF(OR(D41="",H41="Unknown SKU"),"",IF(INDEX(ItemLead,MATCH(B41,ItemSku,0))="","",D41+INDEX(ItemLead,MATCH(B41,ItemSku,0))))))</f>
        <v/>
      </c>
      <c r="L41" s="26">
        <f>IF(OR(B41="",C41="",F41="Closed",F41="Cancelled"),0,IF(N(D41)&gt;AsOf,0,MAX(0,C41-J41)))</f>
        <v/>
      </c>
      <c r="M41" s="11">
        <f>IF(AND(A41="",B41=""),"",IF(F41="Cancelled","Cancelled",IF(F41="Closed","Closed",IF(N(D41)&gt;AsOf,"Not placed yet",IF(AND(C41&lt;&gt;"",J41&gt;=N(C41)),"Received",IF(AND(K41&lt;&gt;"",N(K41)&lt;AsOf),"Late",IF(J41&gt;0,"Part received","Open")))))))</f>
        <v/>
      </c>
      <c r="N41" s="20">
        <f>IF(M41="Late",AsOf-K41,"")</f>
        <v/>
      </c>
      <c r="O41" s="27">
        <f>IF(OR(B41="",H41="Unknown SKU"),0,L41*N(INDEX(ItemCost,MATCH(B41,ItemSku,0))))</f>
        <v/>
      </c>
    </row>
    <row r="42">
      <c r="A42" s="22" t="inlineStr">
        <is>
          <t>PO-2611</t>
        </is>
      </c>
      <c r="B42" s="22" t="inlineStr">
        <is>
          <t>SOAP-OAT</t>
        </is>
      </c>
      <c r="C42" s="29" t="n">
        <v>48</v>
      </c>
      <c r="D42" s="6" t="n">
        <v>46293</v>
      </c>
      <c r="E42" s="6" t="n"/>
      <c r="F42" s="22" t="n"/>
      <c r="G42" s="22" t="inlineStr"/>
      <c r="H42" s="16">
        <f>IF(B42="","",IFERROR(INDEX(ItemName,MATCH(B42,ItemSku,0))&amp;"","Unknown SKU"))</f>
        <v/>
      </c>
      <c r="I42" s="16">
        <f>IF(OR(B42="",H42="Unknown SKU"),"",INDEX(ItemSup,MATCH(B42,ItemSku,0))&amp;"")</f>
        <v/>
      </c>
      <c r="J42" s="26">
        <f>IF(OR(A42="",B42=""),0,SUMIFS(LQty,LPO,A42,LSku,B42,LType,"Received",LDate,"&lt;="&amp;AsOf))</f>
        <v/>
      </c>
      <c r="K42" s="7">
        <f>IF(B42="","",IF(E42&lt;&gt;"",E42,IF(OR(D42="",H42="Unknown SKU"),"",IF(INDEX(ItemLead,MATCH(B42,ItemSku,0))="","",D42+INDEX(ItemLead,MATCH(B42,ItemSku,0))))))</f>
        <v/>
      </c>
      <c r="L42" s="26">
        <f>IF(OR(B42="",C42="",F42="Closed",F42="Cancelled"),0,IF(N(D42)&gt;AsOf,0,MAX(0,C42-J42)))</f>
        <v/>
      </c>
      <c r="M42" s="11">
        <f>IF(AND(A42="",B42=""),"",IF(F42="Cancelled","Cancelled",IF(F42="Closed","Closed",IF(N(D42)&gt;AsOf,"Not placed yet",IF(AND(C42&lt;&gt;"",J42&gt;=N(C42)),"Received",IF(AND(K42&lt;&gt;"",N(K42)&lt;AsOf),"Late",IF(J42&gt;0,"Part received","Open")))))))</f>
        <v/>
      </c>
      <c r="N42" s="20">
        <f>IF(M42="Late",AsOf-K42,"")</f>
        <v/>
      </c>
      <c r="O42" s="27">
        <f>IF(OR(B42="",H42="Unknown SKU"),0,L42*N(INDEX(ItemCost,MATCH(B42,ItemSku,0))))</f>
        <v/>
      </c>
    </row>
    <row r="43">
      <c r="A43" s="22" t="inlineStr">
        <is>
          <t>PO-2637</t>
        </is>
      </c>
      <c r="B43" s="22" t="inlineStr">
        <is>
          <t>CNDL-TRV</t>
        </is>
      </c>
      <c r="C43" s="29" t="n">
        <v>24</v>
      </c>
      <c r="D43" s="6" t="n">
        <v>46293</v>
      </c>
      <c r="E43" s="6" t="n"/>
      <c r="F43" s="22" t="n"/>
      <c r="G43" s="22" t="inlineStr"/>
      <c r="H43" s="16">
        <f>IF(B43="","",IFERROR(INDEX(ItemName,MATCH(B43,ItemSku,0))&amp;"","Unknown SKU"))</f>
        <v/>
      </c>
      <c r="I43" s="16">
        <f>IF(OR(B43="",H43="Unknown SKU"),"",INDEX(ItemSup,MATCH(B43,ItemSku,0))&amp;"")</f>
        <v/>
      </c>
      <c r="J43" s="26">
        <f>IF(OR(A43="",B43=""),0,SUMIFS(LQty,LPO,A43,LSku,B43,LType,"Received",LDate,"&lt;="&amp;AsOf))</f>
        <v/>
      </c>
      <c r="K43" s="7">
        <f>IF(B43="","",IF(E43&lt;&gt;"",E43,IF(OR(D43="",H43="Unknown SKU"),"",IF(INDEX(ItemLead,MATCH(B43,ItemSku,0))="","",D43+INDEX(ItemLead,MATCH(B43,ItemSku,0))))))</f>
        <v/>
      </c>
      <c r="L43" s="26">
        <f>IF(OR(B43="",C43="",F43="Closed",F43="Cancelled"),0,IF(N(D43)&gt;AsOf,0,MAX(0,C43-J43)))</f>
        <v/>
      </c>
      <c r="M43" s="11">
        <f>IF(AND(A43="",B43=""),"",IF(F43="Cancelled","Cancelled",IF(F43="Closed","Closed",IF(N(D43)&gt;AsOf,"Not placed yet",IF(AND(C43&lt;&gt;"",J43&gt;=N(C43)),"Received",IF(AND(K43&lt;&gt;"",N(K43)&lt;AsOf),"Late",IF(J43&gt;0,"Part received","Open")))))))</f>
        <v/>
      </c>
      <c r="N43" s="20">
        <f>IF(M43="Late",AsOf-K43,"")</f>
        <v/>
      </c>
      <c r="O43" s="27">
        <f>IF(OR(B43="",H43="Unknown SKU"),0,L43*N(INDEX(ItemCost,MATCH(B43,ItemSku,0))))</f>
        <v/>
      </c>
    </row>
    <row r="44">
      <c r="A44" s="22" t="inlineStr">
        <is>
          <t>PO-2641</t>
        </is>
      </c>
      <c r="B44" s="22" t="inlineStr">
        <is>
          <t>BOX-GIFT</t>
        </is>
      </c>
      <c r="C44" s="29" t="n">
        <v>25</v>
      </c>
      <c r="D44" s="6" t="n">
        <v>46293</v>
      </c>
      <c r="E44" s="6" t="n"/>
      <c r="F44" s="22" t="n"/>
      <c r="G44" s="22" t="inlineStr">
        <is>
          <t>Supplier backorder</t>
        </is>
      </c>
      <c r="H44" s="16">
        <f>IF(B44="","",IFERROR(INDEX(ItemName,MATCH(B44,ItemSku,0))&amp;"","Unknown SKU"))</f>
        <v/>
      </c>
      <c r="I44" s="16">
        <f>IF(OR(B44="",H44="Unknown SKU"),"",INDEX(ItemSup,MATCH(B44,ItemSku,0))&amp;"")</f>
        <v/>
      </c>
      <c r="J44" s="26">
        <f>IF(OR(A44="",B44=""),0,SUMIFS(LQty,LPO,A44,LSku,B44,LType,"Received",LDate,"&lt;="&amp;AsOf))</f>
        <v/>
      </c>
      <c r="K44" s="7">
        <f>IF(B44="","",IF(E44&lt;&gt;"",E44,IF(OR(D44="",H44="Unknown SKU"),"",IF(INDEX(ItemLead,MATCH(B44,ItemSku,0))="","",D44+INDEX(ItemLead,MATCH(B44,ItemSku,0))))))</f>
        <v/>
      </c>
      <c r="L44" s="26">
        <f>IF(OR(B44="",C44="",F44="Closed",F44="Cancelled"),0,IF(N(D44)&gt;AsOf,0,MAX(0,C44-J44)))</f>
        <v/>
      </c>
      <c r="M44" s="11">
        <f>IF(AND(A44="",B44=""),"",IF(F44="Cancelled","Cancelled",IF(F44="Closed","Closed",IF(N(D44)&gt;AsOf,"Not placed yet",IF(AND(C44&lt;&gt;"",J44&gt;=N(C44)),"Received",IF(AND(K44&lt;&gt;"",N(K44)&lt;AsOf),"Late",IF(J44&gt;0,"Part received","Open")))))))</f>
        <v/>
      </c>
      <c r="N44" s="20">
        <f>IF(M44="Late",AsOf-K44,"")</f>
        <v/>
      </c>
      <c r="O44" s="27">
        <f>IF(OR(B44="",H44="Unknown SKU"),0,L44*N(INDEX(ItemCost,MATCH(B44,ItemSku,0))))</f>
        <v/>
      </c>
    </row>
    <row r="45">
      <c r="A45" s="22" t="inlineStr">
        <is>
          <t>PO-2648</t>
        </is>
      </c>
      <c r="B45" s="22" t="inlineStr">
        <is>
          <t>CARD-THX</t>
        </is>
      </c>
      <c r="C45" s="29" t="n">
        <v>4</v>
      </c>
      <c r="D45" s="6" t="n">
        <v>46293</v>
      </c>
      <c r="E45" s="6" t="n"/>
      <c r="F45" s="22" t="inlineStr">
        <is>
          <t>Cancelled</t>
        </is>
      </c>
      <c r="G45" s="22" t="inlineStr">
        <is>
          <t>Ordered by mistake</t>
        </is>
      </c>
      <c r="H45" s="16">
        <f>IF(B45="","",IFERROR(INDEX(ItemName,MATCH(B45,ItemSku,0))&amp;"","Unknown SKU"))</f>
        <v/>
      </c>
      <c r="I45" s="16">
        <f>IF(OR(B45="",H45="Unknown SKU"),"",INDEX(ItemSup,MATCH(B45,ItemSku,0))&amp;"")</f>
        <v/>
      </c>
      <c r="J45" s="26">
        <f>IF(OR(A45="",B45=""),0,SUMIFS(LQty,LPO,A45,LSku,B45,LType,"Received",LDate,"&lt;="&amp;AsOf))</f>
        <v/>
      </c>
      <c r="K45" s="7">
        <f>IF(B45="","",IF(E45&lt;&gt;"",E45,IF(OR(D45="",H45="Unknown SKU"),"",IF(INDEX(ItemLead,MATCH(B45,ItemSku,0))="","",D45+INDEX(ItemLead,MATCH(B45,ItemSku,0))))))</f>
        <v/>
      </c>
      <c r="L45" s="26">
        <f>IF(OR(B45="",C45="",F45="Closed",F45="Cancelled"),0,IF(N(D45)&gt;AsOf,0,MAX(0,C45-J45)))</f>
        <v/>
      </c>
      <c r="M45" s="11">
        <f>IF(AND(A45="",B45=""),"",IF(F45="Cancelled","Cancelled",IF(F45="Closed","Closed",IF(N(D45)&gt;AsOf,"Not placed yet",IF(AND(C45&lt;&gt;"",J45&gt;=N(C45)),"Received",IF(AND(K45&lt;&gt;"",N(K45)&lt;AsOf),"Late",IF(J45&gt;0,"Part received","Open")))))))</f>
        <v/>
      </c>
      <c r="N45" s="20">
        <f>IF(M45="Late",AsOf-K45,"")</f>
        <v/>
      </c>
      <c r="O45" s="27">
        <f>IF(OR(B45="",H45="Unknown SKU"),0,L45*N(INDEX(ItemCost,MATCH(B45,ItemSku,0))))</f>
        <v/>
      </c>
    </row>
    <row r="46">
      <c r="A46" s="22" t="inlineStr">
        <is>
          <t>PO-2606</t>
        </is>
      </c>
      <c r="B46" s="22" t="inlineStr">
        <is>
          <t>SOAP-LAV</t>
        </is>
      </c>
      <c r="C46" s="29" t="n">
        <v>48</v>
      </c>
      <c r="D46" s="6" t="n">
        <v>46300</v>
      </c>
      <c r="E46" s="6" t="n"/>
      <c r="F46" s="22" t="n"/>
      <c r="G46" s="22" t="inlineStr"/>
      <c r="H46" s="16">
        <f>IF(B46="","",IFERROR(INDEX(ItemName,MATCH(B46,ItemSku,0))&amp;"","Unknown SKU"))</f>
        <v/>
      </c>
      <c r="I46" s="16">
        <f>IF(OR(B46="",H46="Unknown SKU"),"",INDEX(ItemSup,MATCH(B46,ItemSku,0))&amp;"")</f>
        <v/>
      </c>
      <c r="J46" s="26">
        <f>IF(OR(A46="",B46=""),0,SUMIFS(LQty,LPO,A46,LSku,B46,LType,"Received",LDate,"&lt;="&amp;AsOf))</f>
        <v/>
      </c>
      <c r="K46" s="7">
        <f>IF(B46="","",IF(E46&lt;&gt;"",E46,IF(OR(D46="",H46="Unknown SKU"),"",IF(INDEX(ItemLead,MATCH(B46,ItemSku,0))="","",D46+INDEX(ItemLead,MATCH(B46,ItemSku,0))))))</f>
        <v/>
      </c>
      <c r="L46" s="26">
        <f>IF(OR(B46="",C46="",F46="Closed",F46="Cancelled"),0,IF(N(D46)&gt;AsOf,0,MAX(0,C46-J46)))</f>
        <v/>
      </c>
      <c r="M46" s="11">
        <f>IF(AND(A46="",B46=""),"",IF(F46="Cancelled","Cancelled",IF(F46="Closed","Closed",IF(N(D46)&gt;AsOf,"Not placed yet",IF(AND(C46&lt;&gt;"",J46&gt;=N(C46)),"Received",IF(AND(K46&lt;&gt;"",N(K46)&lt;AsOf),"Late",IF(J46&gt;0,"Part received","Open")))))))</f>
        <v/>
      </c>
      <c r="N46" s="20">
        <f>IF(M46="Late",AsOf-K46,"")</f>
        <v/>
      </c>
      <c r="O46" s="27">
        <f>IF(OR(B46="",H46="Unknown SKU"),0,L46*N(INDEX(ItemCost,MATCH(B46,ItemSku,0))))</f>
        <v/>
      </c>
    </row>
    <row r="47">
      <c r="A47" s="22" t="inlineStr">
        <is>
          <t>PO-2627</t>
        </is>
      </c>
      <c r="B47" s="22" t="inlineStr">
        <is>
          <t>CNDL-SEA</t>
        </is>
      </c>
      <c r="C47" s="29" t="n">
        <v>24</v>
      </c>
      <c r="D47" s="6" t="n">
        <v>46300</v>
      </c>
      <c r="E47" s="6" t="n">
        <v>46307</v>
      </c>
      <c r="F47" s="22" t="n"/>
      <c r="G47" s="22" t="inlineStr"/>
      <c r="H47" s="16">
        <f>IF(B47="","",IFERROR(INDEX(ItemName,MATCH(B47,ItemSku,0))&amp;"","Unknown SKU"))</f>
        <v/>
      </c>
      <c r="I47" s="16">
        <f>IF(OR(B47="",H47="Unknown SKU"),"",INDEX(ItemSup,MATCH(B47,ItemSku,0))&amp;"")</f>
        <v/>
      </c>
      <c r="J47" s="26">
        <f>IF(OR(A47="",B47=""),0,SUMIFS(LQty,LPO,A47,LSku,B47,LType,"Received",LDate,"&lt;="&amp;AsOf))</f>
        <v/>
      </c>
      <c r="K47" s="7">
        <f>IF(B47="","",IF(E47&lt;&gt;"",E47,IF(OR(D47="",H47="Unknown SKU"),"",IF(INDEX(ItemLead,MATCH(B47,ItemSku,0))="","",D47+INDEX(ItemLead,MATCH(B47,ItemSku,0))))))</f>
        <v/>
      </c>
      <c r="L47" s="26">
        <f>IF(OR(B47="",C47="",F47="Closed",F47="Cancelled"),0,IF(N(D47)&gt;AsOf,0,MAX(0,C47-J47)))</f>
        <v/>
      </c>
      <c r="M47" s="11">
        <f>IF(AND(A47="",B47=""),"",IF(F47="Cancelled","Cancelled",IF(F47="Closed","Closed",IF(N(D47)&gt;AsOf,"Not placed yet",IF(AND(C47&lt;&gt;"",J47&gt;=N(C47)),"Received",IF(AND(K47&lt;&gt;"",N(K47)&lt;AsOf),"Late",IF(J47&gt;0,"Part received","Open")))))))</f>
        <v/>
      </c>
      <c r="N47" s="20">
        <f>IF(M47="Late",AsOf-K47,"")</f>
        <v/>
      </c>
      <c r="O47" s="27">
        <f>IF(OR(B47="",H47="Unknown SKU"),0,L47*N(INDEX(ItemCost,MATCH(B47,ItemSku,0))))</f>
        <v/>
      </c>
    </row>
    <row r="48">
      <c r="A48" s="22" t="inlineStr">
        <is>
          <t>PO-2631</t>
        </is>
      </c>
      <c r="B48" s="22" t="inlineStr">
        <is>
          <t>CNDL-FIG</t>
        </is>
      </c>
      <c r="C48" s="29" t="n">
        <v>12</v>
      </c>
      <c r="D48" s="6" t="n">
        <v>46300</v>
      </c>
      <c r="E48" s="6" t="n"/>
      <c r="F48" s="22" t="n"/>
      <c r="G48" s="22" t="inlineStr"/>
      <c r="H48" s="16">
        <f>IF(B48="","",IFERROR(INDEX(ItemName,MATCH(B48,ItemSku,0))&amp;"","Unknown SKU"))</f>
        <v/>
      </c>
      <c r="I48" s="16">
        <f>IF(OR(B48="",H48="Unknown SKU"),"",INDEX(ItemSup,MATCH(B48,ItemSku,0))&amp;"")</f>
        <v/>
      </c>
      <c r="J48" s="26">
        <f>IF(OR(A48="",B48=""),0,SUMIFS(LQty,LPO,A48,LSku,B48,LType,"Received",LDate,"&lt;="&amp;AsOf))</f>
        <v/>
      </c>
      <c r="K48" s="7">
        <f>IF(B48="","",IF(E48&lt;&gt;"",E48,IF(OR(D48="",H48="Unknown SKU"),"",IF(INDEX(ItemLead,MATCH(B48,ItemSku,0))="","",D48+INDEX(ItemLead,MATCH(B48,ItemSku,0))))))</f>
        <v/>
      </c>
      <c r="L48" s="26">
        <f>IF(OR(B48="",C48="",F48="Closed",F48="Cancelled"),0,IF(N(D48)&gt;AsOf,0,MAX(0,C48-J48)))</f>
        <v/>
      </c>
      <c r="M48" s="11">
        <f>IF(AND(A48="",B48=""),"",IF(F48="Cancelled","Cancelled",IF(F48="Closed","Closed",IF(N(D48)&gt;AsOf,"Not placed yet",IF(AND(C48&lt;&gt;"",J48&gt;=N(C48)),"Received",IF(AND(K48&lt;&gt;"",N(K48)&lt;AsOf),"Late",IF(J48&gt;0,"Part received","Open")))))))</f>
        <v/>
      </c>
      <c r="N48" s="20">
        <f>IF(M48="Late",AsOf-K48,"")</f>
        <v/>
      </c>
      <c r="O48" s="27">
        <f>IF(OR(B48="",H48="Unknown SKU"),0,L48*N(INDEX(ItemCost,MATCH(B48,ItemSku,0))))</f>
        <v/>
      </c>
    </row>
    <row r="49">
      <c r="A49" s="22" t="inlineStr">
        <is>
          <t>PO-2644</t>
        </is>
      </c>
      <c r="B49" s="22" t="inlineStr">
        <is>
          <t>MAIL-SM</t>
        </is>
      </c>
      <c r="C49" s="29" t="n">
        <v>100</v>
      </c>
      <c r="D49" s="6" t="n">
        <v>46300</v>
      </c>
      <c r="E49" s="6" t="n">
        <v>46324</v>
      </c>
      <c r="F49" s="22" t="n"/>
      <c r="G49" s="22" t="inlineStr">
        <is>
          <t>Ships in two parts</t>
        </is>
      </c>
      <c r="H49" s="16">
        <f>IF(B49="","",IFERROR(INDEX(ItemName,MATCH(B49,ItemSku,0))&amp;"","Unknown SKU"))</f>
        <v/>
      </c>
      <c r="I49" s="16">
        <f>IF(OR(B49="",H49="Unknown SKU"),"",INDEX(ItemSup,MATCH(B49,ItemSku,0))&amp;"")</f>
        <v/>
      </c>
      <c r="J49" s="26">
        <f>IF(OR(A49="",B49=""),0,SUMIFS(LQty,LPO,A49,LSku,B49,LType,"Received",LDate,"&lt;="&amp;AsOf))</f>
        <v/>
      </c>
      <c r="K49" s="7">
        <f>IF(B49="","",IF(E49&lt;&gt;"",E49,IF(OR(D49="",H49="Unknown SKU"),"",IF(INDEX(ItemLead,MATCH(B49,ItemSku,0))="","",D49+INDEX(ItemLead,MATCH(B49,ItemSku,0))))))</f>
        <v/>
      </c>
      <c r="L49" s="26">
        <f>IF(OR(B49="",C49="",F49="Closed",F49="Cancelled"),0,IF(N(D49)&gt;AsOf,0,MAX(0,C49-J49)))</f>
        <v/>
      </c>
      <c r="M49" s="11">
        <f>IF(AND(A49="",B49=""),"",IF(F49="Cancelled","Cancelled",IF(F49="Closed","Closed",IF(N(D49)&gt;AsOf,"Not placed yet",IF(AND(C49&lt;&gt;"",J49&gt;=N(C49)),"Received",IF(AND(K49&lt;&gt;"",N(K49)&lt;AsOf),"Late",IF(J49&gt;0,"Part received","Open")))))))</f>
        <v/>
      </c>
      <c r="N49" s="20">
        <f>IF(M49="Late",AsOf-K49,"")</f>
        <v/>
      </c>
      <c r="O49" s="27">
        <f>IF(OR(B49="",H49="Unknown SKU"),0,L49*N(INDEX(ItemCost,MATCH(B49,ItemSku,0))))</f>
        <v/>
      </c>
    </row>
    <row r="50">
      <c r="A50" s="22" t="inlineStr">
        <is>
          <t>PO-2621</t>
        </is>
      </c>
      <c r="B50" s="22" t="inlineStr">
        <is>
          <t>BALM-LIP</t>
        </is>
      </c>
      <c r="C50" s="29" t="n">
        <v>100</v>
      </c>
      <c r="D50" s="6" t="n">
        <v>46307</v>
      </c>
      <c r="E50" s="6" t="n">
        <v>46317</v>
      </c>
      <c r="F50" s="22" t="n"/>
      <c r="G50" s="22" t="inlineStr"/>
      <c r="H50" s="16">
        <f>IF(B50="","",IFERROR(INDEX(ItemName,MATCH(B50,ItemSku,0))&amp;"","Unknown SKU"))</f>
        <v/>
      </c>
      <c r="I50" s="16">
        <f>IF(OR(B50="",H50="Unknown SKU"),"",INDEX(ItemSup,MATCH(B50,ItemSku,0))&amp;"")</f>
        <v/>
      </c>
      <c r="J50" s="26">
        <f>IF(OR(A50="",B50=""),0,SUMIFS(LQty,LPO,A50,LSku,B50,LType,"Received",LDate,"&lt;="&amp;AsOf))</f>
        <v/>
      </c>
      <c r="K50" s="7">
        <f>IF(B50="","",IF(E50&lt;&gt;"",E50,IF(OR(D50="",H50="Unknown SKU"),"",IF(INDEX(ItemLead,MATCH(B50,ItemSku,0))="","",D50+INDEX(ItemLead,MATCH(B50,ItemSku,0))))))</f>
        <v/>
      </c>
      <c r="L50" s="26">
        <f>IF(OR(B50="",C50="",F50="Closed",F50="Cancelled"),0,IF(N(D50)&gt;AsOf,0,MAX(0,C50-J50)))</f>
        <v/>
      </c>
      <c r="M50" s="11">
        <f>IF(AND(A50="",B50=""),"",IF(F50="Cancelled","Cancelled",IF(F50="Closed","Closed",IF(N(D50)&gt;AsOf,"Not placed yet",IF(AND(C50&lt;&gt;"",J50&gt;=N(C50)),"Received",IF(AND(K50&lt;&gt;"",N(K50)&lt;AsOf),"Late",IF(J50&gt;0,"Part received","Open")))))))</f>
        <v/>
      </c>
      <c r="N50" s="20">
        <f>IF(M50="Late",AsOf-K50,"")</f>
        <v/>
      </c>
      <c r="O50" s="27">
        <f>IF(OR(B50="",H50="Unknown SKU"),0,L50*N(INDEX(ItemCost,MATCH(B50,ItemSku,0))))</f>
        <v/>
      </c>
    </row>
    <row r="51">
      <c r="A51" s="22" t="inlineStr">
        <is>
          <t>PO-2638</t>
        </is>
      </c>
      <c r="B51" s="22" t="inlineStr">
        <is>
          <t>CNDL-TRV</t>
        </is>
      </c>
      <c r="C51" s="29" t="n">
        <v>36</v>
      </c>
      <c r="D51" s="6" t="n">
        <v>46307</v>
      </c>
      <c r="E51" s="6" t="n"/>
      <c r="F51" s="22" t="n"/>
      <c r="G51" s="22" t="inlineStr"/>
      <c r="H51" s="16">
        <f>IF(B51="","",IFERROR(INDEX(ItemName,MATCH(B51,ItemSku,0))&amp;"","Unknown SKU"))</f>
        <v/>
      </c>
      <c r="I51" s="16">
        <f>IF(OR(B51="",H51="Unknown SKU"),"",INDEX(ItemSup,MATCH(B51,ItemSku,0))&amp;"")</f>
        <v/>
      </c>
      <c r="J51" s="26">
        <f>IF(OR(A51="",B51=""),0,SUMIFS(LQty,LPO,A51,LSku,B51,LType,"Received",LDate,"&lt;="&amp;AsOf))</f>
        <v/>
      </c>
      <c r="K51" s="7">
        <f>IF(B51="","",IF(E51&lt;&gt;"",E51,IF(OR(D51="",H51="Unknown SKU"),"",IF(INDEX(ItemLead,MATCH(B51,ItemSku,0))="","",D51+INDEX(ItemLead,MATCH(B51,ItemSku,0))))))</f>
        <v/>
      </c>
      <c r="L51" s="26">
        <f>IF(OR(B51="",C51="",F51="Closed",F51="Cancelled"),0,IF(N(D51)&gt;AsOf,0,MAX(0,C51-J51)))</f>
        <v/>
      </c>
      <c r="M51" s="11">
        <f>IF(AND(A51="",B51=""),"",IF(F51="Cancelled","Cancelled",IF(F51="Closed","Closed",IF(N(D51)&gt;AsOf,"Not placed yet",IF(AND(C51&lt;&gt;"",J51&gt;=N(C51)),"Received",IF(AND(K51&lt;&gt;"",N(K51)&lt;AsOf),"Late",IF(J51&gt;0,"Part received","Open")))))))</f>
        <v/>
      </c>
      <c r="N51" s="20">
        <f>IF(M51="Late",AsOf-K51,"")</f>
        <v/>
      </c>
      <c r="O51" s="27">
        <f>IF(OR(B51="",H51="Unknown SKU"),0,L51*N(INDEX(ItemCost,MATCH(B51,ItemSku,0))))</f>
        <v/>
      </c>
    </row>
    <row r="52">
      <c r="A52" s="22" t="inlineStr">
        <is>
          <t>PO-2639</t>
        </is>
      </c>
      <c r="B52" s="22" t="inlineStr">
        <is>
          <t>JAR-200</t>
        </is>
      </c>
      <c r="C52" s="29" t="n">
        <v>96</v>
      </c>
      <c r="D52" s="6" t="n">
        <v>46307</v>
      </c>
      <c r="E52" s="6" t="n">
        <v>46321</v>
      </c>
      <c r="F52" s="22" t="n"/>
      <c r="G52" s="22" t="inlineStr"/>
      <c r="H52" s="16">
        <f>IF(B52="","",IFERROR(INDEX(ItemName,MATCH(B52,ItemSku,0))&amp;"","Unknown SKU"))</f>
        <v/>
      </c>
      <c r="I52" s="16">
        <f>IF(OR(B52="",H52="Unknown SKU"),"",INDEX(ItemSup,MATCH(B52,ItemSku,0))&amp;"")</f>
        <v/>
      </c>
      <c r="J52" s="26">
        <f>IF(OR(A52="",B52=""),0,SUMIFS(LQty,LPO,A52,LSku,B52,LType,"Received",LDate,"&lt;="&amp;AsOf))</f>
        <v/>
      </c>
      <c r="K52" s="7">
        <f>IF(B52="","",IF(E52&lt;&gt;"",E52,IF(OR(D52="",H52="Unknown SKU"),"",IF(INDEX(ItemLead,MATCH(B52,ItemSku,0))="","",D52+INDEX(ItemLead,MATCH(B52,ItemSku,0))))))</f>
        <v/>
      </c>
      <c r="L52" s="26">
        <f>IF(OR(B52="",C52="",F52="Closed",F52="Cancelled"),0,IF(N(D52)&gt;AsOf,0,MAX(0,C52-J52)))</f>
        <v/>
      </c>
      <c r="M52" s="11">
        <f>IF(AND(A52="",B52=""),"",IF(F52="Cancelled","Cancelled",IF(F52="Closed","Closed",IF(N(D52)&gt;AsOf,"Not placed yet",IF(AND(C52&lt;&gt;"",J52&gt;=N(C52)),"Received",IF(AND(K52&lt;&gt;"",N(K52)&lt;AsOf),"Late",IF(J52&gt;0,"Part received","Open")))))))</f>
        <v/>
      </c>
      <c r="N52" s="20">
        <f>IF(M52="Late",AsOf-K52,"")</f>
        <v/>
      </c>
      <c r="O52" s="27">
        <f>IF(OR(B52="",H52="Unknown SKU"),0,L52*N(INDEX(ItemCost,MATCH(B52,ItemSku,0))))</f>
        <v/>
      </c>
    </row>
    <row r="53">
      <c r="A53" s="22" t="n"/>
      <c r="B53" s="22" t="n"/>
      <c r="C53" s="29" t="n"/>
      <c r="D53" s="6" t="n"/>
      <c r="E53" s="6" t="n"/>
      <c r="F53" s="22" t="n"/>
      <c r="G53" s="22" t="n"/>
      <c r="H53" s="16">
        <f>IF(B53="","",IFERROR(INDEX(ItemName,MATCH(B53,ItemSku,0))&amp;"","Unknown SKU"))</f>
        <v/>
      </c>
      <c r="I53" s="16">
        <f>IF(OR(B53="",H53="Unknown SKU"),"",INDEX(ItemSup,MATCH(B53,ItemSku,0))&amp;"")</f>
        <v/>
      </c>
      <c r="J53" s="26">
        <f>IF(OR(A53="",B53=""),0,SUMIFS(LQty,LPO,A53,LSku,B53,LType,"Received",LDate,"&lt;="&amp;AsOf))</f>
        <v/>
      </c>
      <c r="K53" s="7">
        <f>IF(B53="","",IF(E53&lt;&gt;"",E53,IF(OR(D53="",H53="Unknown SKU"),"",IF(INDEX(ItemLead,MATCH(B53,ItemSku,0))="","",D53+INDEX(ItemLead,MATCH(B53,ItemSku,0))))))</f>
        <v/>
      </c>
      <c r="L53" s="26">
        <f>IF(OR(B53="",C53="",F53="Closed",F53="Cancelled"),0,IF(N(D53)&gt;AsOf,0,MAX(0,C53-J53)))</f>
        <v/>
      </c>
      <c r="M53" s="11">
        <f>IF(AND(A53="",B53=""),"",IF(F53="Cancelled","Cancelled",IF(F53="Closed","Closed",IF(N(D53)&gt;AsOf,"Not placed yet",IF(AND(C53&lt;&gt;"",J53&gt;=N(C53)),"Received",IF(AND(K53&lt;&gt;"",N(K53)&lt;AsOf),"Late",IF(J53&gt;0,"Part received","Open")))))))</f>
        <v/>
      </c>
      <c r="N53" s="20">
        <f>IF(M53="Late",AsOf-K53,"")</f>
        <v/>
      </c>
      <c r="O53" s="27">
        <f>IF(OR(B53="",H53="Unknown SKU"),0,L53*N(INDEX(ItemCost,MATCH(B53,ItemSku,0))))</f>
        <v/>
      </c>
    </row>
    <row r="54">
      <c r="A54" s="22" t="n"/>
      <c r="B54" s="22" t="n"/>
      <c r="C54" s="29" t="n"/>
      <c r="D54" s="6" t="n"/>
      <c r="E54" s="6" t="n"/>
      <c r="F54" s="22" t="n"/>
      <c r="G54" s="22" t="n"/>
      <c r="H54" s="16">
        <f>IF(B54="","",IFERROR(INDEX(ItemName,MATCH(B54,ItemSku,0))&amp;"","Unknown SKU"))</f>
        <v/>
      </c>
      <c r="I54" s="16">
        <f>IF(OR(B54="",H54="Unknown SKU"),"",INDEX(ItemSup,MATCH(B54,ItemSku,0))&amp;"")</f>
        <v/>
      </c>
      <c r="J54" s="26">
        <f>IF(OR(A54="",B54=""),0,SUMIFS(LQty,LPO,A54,LSku,B54,LType,"Received",LDate,"&lt;="&amp;AsOf))</f>
        <v/>
      </c>
      <c r="K54" s="7">
        <f>IF(B54="","",IF(E54&lt;&gt;"",E54,IF(OR(D54="",H54="Unknown SKU"),"",IF(INDEX(ItemLead,MATCH(B54,ItemSku,0))="","",D54+INDEX(ItemLead,MATCH(B54,ItemSku,0))))))</f>
        <v/>
      </c>
      <c r="L54" s="26">
        <f>IF(OR(B54="",C54="",F54="Closed",F54="Cancelled"),0,IF(N(D54)&gt;AsOf,0,MAX(0,C54-J54)))</f>
        <v/>
      </c>
      <c r="M54" s="11">
        <f>IF(AND(A54="",B54=""),"",IF(F54="Cancelled","Cancelled",IF(F54="Closed","Closed",IF(N(D54)&gt;AsOf,"Not placed yet",IF(AND(C54&lt;&gt;"",J54&gt;=N(C54)),"Received",IF(AND(K54&lt;&gt;"",N(K54)&lt;AsOf),"Late",IF(J54&gt;0,"Part received","Open")))))))</f>
        <v/>
      </c>
      <c r="N54" s="20">
        <f>IF(M54="Late",AsOf-K54,"")</f>
        <v/>
      </c>
      <c r="O54" s="27">
        <f>IF(OR(B54="",H54="Unknown SKU"),0,L54*N(INDEX(ItemCost,MATCH(B54,ItemSku,0))))</f>
        <v/>
      </c>
    </row>
    <row r="55">
      <c r="A55" s="22" t="n"/>
      <c r="B55" s="22" t="n"/>
      <c r="C55" s="29" t="n"/>
      <c r="D55" s="6" t="n"/>
      <c r="E55" s="6" t="n"/>
      <c r="F55" s="22" t="n"/>
      <c r="G55" s="22" t="n"/>
      <c r="H55" s="16">
        <f>IF(B55="","",IFERROR(INDEX(ItemName,MATCH(B55,ItemSku,0))&amp;"","Unknown SKU"))</f>
        <v/>
      </c>
      <c r="I55" s="16">
        <f>IF(OR(B55="",H55="Unknown SKU"),"",INDEX(ItemSup,MATCH(B55,ItemSku,0))&amp;"")</f>
        <v/>
      </c>
      <c r="J55" s="26">
        <f>IF(OR(A55="",B55=""),0,SUMIFS(LQty,LPO,A55,LSku,B55,LType,"Received",LDate,"&lt;="&amp;AsOf))</f>
        <v/>
      </c>
      <c r="K55" s="7">
        <f>IF(B55="","",IF(E55&lt;&gt;"",E55,IF(OR(D55="",H55="Unknown SKU"),"",IF(INDEX(ItemLead,MATCH(B55,ItemSku,0))="","",D55+INDEX(ItemLead,MATCH(B55,ItemSku,0))))))</f>
        <v/>
      </c>
      <c r="L55" s="26">
        <f>IF(OR(B55="",C55="",F55="Closed",F55="Cancelled"),0,IF(N(D55)&gt;AsOf,0,MAX(0,C55-J55)))</f>
        <v/>
      </c>
      <c r="M55" s="11">
        <f>IF(AND(A55="",B55=""),"",IF(F55="Cancelled","Cancelled",IF(F55="Closed","Closed",IF(N(D55)&gt;AsOf,"Not placed yet",IF(AND(C55&lt;&gt;"",J55&gt;=N(C55)),"Received",IF(AND(K55&lt;&gt;"",N(K55)&lt;AsOf),"Late",IF(J55&gt;0,"Part received","Open")))))))</f>
        <v/>
      </c>
      <c r="N55" s="20">
        <f>IF(M55="Late",AsOf-K55,"")</f>
        <v/>
      </c>
      <c r="O55" s="27">
        <f>IF(OR(B55="",H55="Unknown SKU"),0,L55*N(INDEX(ItemCost,MATCH(B55,ItemSku,0))))</f>
        <v/>
      </c>
    </row>
    <row r="56">
      <c r="A56" s="22" t="n"/>
      <c r="B56" s="22" t="n"/>
      <c r="C56" s="29" t="n"/>
      <c r="D56" s="6" t="n"/>
      <c r="E56" s="6" t="n"/>
      <c r="F56" s="22" t="n"/>
      <c r="G56" s="22" t="n"/>
      <c r="H56" s="16">
        <f>IF(B56="","",IFERROR(INDEX(ItemName,MATCH(B56,ItemSku,0))&amp;"","Unknown SKU"))</f>
        <v/>
      </c>
      <c r="I56" s="16">
        <f>IF(OR(B56="",H56="Unknown SKU"),"",INDEX(ItemSup,MATCH(B56,ItemSku,0))&amp;"")</f>
        <v/>
      </c>
      <c r="J56" s="26">
        <f>IF(OR(A56="",B56=""),0,SUMIFS(LQty,LPO,A56,LSku,B56,LType,"Received",LDate,"&lt;="&amp;AsOf))</f>
        <v/>
      </c>
      <c r="K56" s="7">
        <f>IF(B56="","",IF(E56&lt;&gt;"",E56,IF(OR(D56="",H56="Unknown SKU"),"",IF(INDEX(ItemLead,MATCH(B56,ItemSku,0))="","",D56+INDEX(ItemLead,MATCH(B56,ItemSku,0))))))</f>
        <v/>
      </c>
      <c r="L56" s="26">
        <f>IF(OR(B56="",C56="",F56="Closed",F56="Cancelled"),0,IF(N(D56)&gt;AsOf,0,MAX(0,C56-J56)))</f>
        <v/>
      </c>
      <c r="M56" s="11">
        <f>IF(AND(A56="",B56=""),"",IF(F56="Cancelled","Cancelled",IF(F56="Closed","Closed",IF(N(D56)&gt;AsOf,"Not placed yet",IF(AND(C56&lt;&gt;"",J56&gt;=N(C56)),"Received",IF(AND(K56&lt;&gt;"",N(K56)&lt;AsOf),"Late",IF(J56&gt;0,"Part received","Open")))))))</f>
        <v/>
      </c>
      <c r="N56" s="20">
        <f>IF(M56="Late",AsOf-K56,"")</f>
        <v/>
      </c>
      <c r="O56" s="27">
        <f>IF(OR(B56="",H56="Unknown SKU"),0,L56*N(INDEX(ItemCost,MATCH(B56,ItemSku,0))))</f>
        <v/>
      </c>
    </row>
    <row r="57">
      <c r="A57" s="22" t="n"/>
      <c r="B57" s="22" t="n"/>
      <c r="C57" s="29" t="n"/>
      <c r="D57" s="6" t="n"/>
      <c r="E57" s="6" t="n"/>
      <c r="F57" s="22" t="n"/>
      <c r="G57" s="22" t="n"/>
      <c r="H57" s="16">
        <f>IF(B57="","",IFERROR(INDEX(ItemName,MATCH(B57,ItemSku,0))&amp;"","Unknown SKU"))</f>
        <v/>
      </c>
      <c r="I57" s="16">
        <f>IF(OR(B57="",H57="Unknown SKU"),"",INDEX(ItemSup,MATCH(B57,ItemSku,0))&amp;"")</f>
        <v/>
      </c>
      <c r="J57" s="26">
        <f>IF(OR(A57="",B57=""),0,SUMIFS(LQty,LPO,A57,LSku,B57,LType,"Received",LDate,"&lt;="&amp;AsOf))</f>
        <v/>
      </c>
      <c r="K57" s="7">
        <f>IF(B57="","",IF(E57&lt;&gt;"",E57,IF(OR(D57="",H57="Unknown SKU"),"",IF(INDEX(ItemLead,MATCH(B57,ItemSku,0))="","",D57+INDEX(ItemLead,MATCH(B57,ItemSku,0))))))</f>
        <v/>
      </c>
      <c r="L57" s="26">
        <f>IF(OR(B57="",C57="",F57="Closed",F57="Cancelled"),0,IF(N(D57)&gt;AsOf,0,MAX(0,C57-J57)))</f>
        <v/>
      </c>
      <c r="M57" s="11">
        <f>IF(AND(A57="",B57=""),"",IF(F57="Cancelled","Cancelled",IF(F57="Closed","Closed",IF(N(D57)&gt;AsOf,"Not placed yet",IF(AND(C57&lt;&gt;"",J57&gt;=N(C57)),"Received",IF(AND(K57&lt;&gt;"",N(K57)&lt;AsOf),"Late",IF(J57&gt;0,"Part received","Open")))))))</f>
        <v/>
      </c>
      <c r="N57" s="20">
        <f>IF(M57="Late",AsOf-K57,"")</f>
        <v/>
      </c>
      <c r="O57" s="27">
        <f>IF(OR(B57="",H57="Unknown SKU"),0,L57*N(INDEX(ItemCost,MATCH(B57,ItemSku,0))))</f>
        <v/>
      </c>
    </row>
    <row r="58">
      <c r="A58" s="22" t="n"/>
      <c r="B58" s="22" t="n"/>
      <c r="C58" s="29" t="n"/>
      <c r="D58" s="6" t="n"/>
      <c r="E58" s="6" t="n"/>
      <c r="F58" s="22" t="n"/>
      <c r="G58" s="22" t="n"/>
      <c r="H58" s="16">
        <f>IF(B58="","",IFERROR(INDEX(ItemName,MATCH(B58,ItemSku,0))&amp;"","Unknown SKU"))</f>
        <v/>
      </c>
      <c r="I58" s="16">
        <f>IF(OR(B58="",H58="Unknown SKU"),"",INDEX(ItemSup,MATCH(B58,ItemSku,0))&amp;"")</f>
        <v/>
      </c>
      <c r="J58" s="26">
        <f>IF(OR(A58="",B58=""),0,SUMIFS(LQty,LPO,A58,LSku,B58,LType,"Received",LDate,"&lt;="&amp;AsOf))</f>
        <v/>
      </c>
      <c r="K58" s="7">
        <f>IF(B58="","",IF(E58&lt;&gt;"",E58,IF(OR(D58="",H58="Unknown SKU"),"",IF(INDEX(ItemLead,MATCH(B58,ItemSku,0))="","",D58+INDEX(ItemLead,MATCH(B58,ItemSku,0))))))</f>
        <v/>
      </c>
      <c r="L58" s="26">
        <f>IF(OR(B58="",C58="",F58="Closed",F58="Cancelled"),0,IF(N(D58)&gt;AsOf,0,MAX(0,C58-J58)))</f>
        <v/>
      </c>
      <c r="M58" s="11">
        <f>IF(AND(A58="",B58=""),"",IF(F58="Cancelled","Cancelled",IF(F58="Closed","Closed",IF(N(D58)&gt;AsOf,"Not placed yet",IF(AND(C58&lt;&gt;"",J58&gt;=N(C58)),"Received",IF(AND(K58&lt;&gt;"",N(K58)&lt;AsOf),"Late",IF(J58&gt;0,"Part received","Open")))))))</f>
        <v/>
      </c>
      <c r="N58" s="20">
        <f>IF(M58="Late",AsOf-K58,"")</f>
        <v/>
      </c>
      <c r="O58" s="27">
        <f>IF(OR(B58="",H58="Unknown SKU"),0,L58*N(INDEX(ItemCost,MATCH(B58,ItemSku,0))))</f>
        <v/>
      </c>
    </row>
    <row r="59">
      <c r="A59" s="22" t="n"/>
      <c r="B59" s="22" t="n"/>
      <c r="C59" s="29" t="n"/>
      <c r="D59" s="6" t="n"/>
      <c r="E59" s="6" t="n"/>
      <c r="F59" s="22" t="n"/>
      <c r="G59" s="22" t="n"/>
      <c r="H59" s="16">
        <f>IF(B59="","",IFERROR(INDEX(ItemName,MATCH(B59,ItemSku,0))&amp;"","Unknown SKU"))</f>
        <v/>
      </c>
      <c r="I59" s="16">
        <f>IF(OR(B59="",H59="Unknown SKU"),"",INDEX(ItemSup,MATCH(B59,ItemSku,0))&amp;"")</f>
        <v/>
      </c>
      <c r="J59" s="26">
        <f>IF(OR(A59="",B59=""),0,SUMIFS(LQty,LPO,A59,LSku,B59,LType,"Received",LDate,"&lt;="&amp;AsOf))</f>
        <v/>
      </c>
      <c r="K59" s="7">
        <f>IF(B59="","",IF(E59&lt;&gt;"",E59,IF(OR(D59="",H59="Unknown SKU"),"",IF(INDEX(ItemLead,MATCH(B59,ItemSku,0))="","",D59+INDEX(ItemLead,MATCH(B59,ItemSku,0))))))</f>
        <v/>
      </c>
      <c r="L59" s="26">
        <f>IF(OR(B59="",C59="",F59="Closed",F59="Cancelled"),0,IF(N(D59)&gt;AsOf,0,MAX(0,C59-J59)))</f>
        <v/>
      </c>
      <c r="M59" s="11">
        <f>IF(AND(A59="",B59=""),"",IF(F59="Cancelled","Cancelled",IF(F59="Closed","Closed",IF(N(D59)&gt;AsOf,"Not placed yet",IF(AND(C59&lt;&gt;"",J59&gt;=N(C59)),"Received",IF(AND(K59&lt;&gt;"",N(K59)&lt;AsOf),"Late",IF(J59&gt;0,"Part received","Open")))))))</f>
        <v/>
      </c>
      <c r="N59" s="20">
        <f>IF(M59="Late",AsOf-K59,"")</f>
        <v/>
      </c>
      <c r="O59" s="27">
        <f>IF(OR(B59="",H59="Unknown SKU"),0,L59*N(INDEX(ItemCost,MATCH(B59,ItemSku,0))))</f>
        <v/>
      </c>
    </row>
    <row r="60">
      <c r="A60" s="22" t="n"/>
      <c r="B60" s="22" t="n"/>
      <c r="C60" s="29" t="n"/>
      <c r="D60" s="6" t="n"/>
      <c r="E60" s="6" t="n"/>
      <c r="F60" s="22" t="n"/>
      <c r="G60" s="22" t="n"/>
      <c r="H60" s="16">
        <f>IF(B60="","",IFERROR(INDEX(ItemName,MATCH(B60,ItemSku,0))&amp;"","Unknown SKU"))</f>
        <v/>
      </c>
      <c r="I60" s="16">
        <f>IF(OR(B60="",H60="Unknown SKU"),"",INDEX(ItemSup,MATCH(B60,ItemSku,0))&amp;"")</f>
        <v/>
      </c>
      <c r="J60" s="26">
        <f>IF(OR(A60="",B60=""),0,SUMIFS(LQty,LPO,A60,LSku,B60,LType,"Received",LDate,"&lt;="&amp;AsOf))</f>
        <v/>
      </c>
      <c r="K60" s="7">
        <f>IF(B60="","",IF(E60&lt;&gt;"",E60,IF(OR(D60="",H60="Unknown SKU"),"",IF(INDEX(ItemLead,MATCH(B60,ItemSku,0))="","",D60+INDEX(ItemLead,MATCH(B60,ItemSku,0))))))</f>
        <v/>
      </c>
      <c r="L60" s="26">
        <f>IF(OR(B60="",C60="",F60="Closed",F60="Cancelled"),0,IF(N(D60)&gt;AsOf,0,MAX(0,C60-J60)))</f>
        <v/>
      </c>
      <c r="M60" s="11">
        <f>IF(AND(A60="",B60=""),"",IF(F60="Cancelled","Cancelled",IF(F60="Closed","Closed",IF(N(D60)&gt;AsOf,"Not placed yet",IF(AND(C60&lt;&gt;"",J60&gt;=N(C60)),"Received",IF(AND(K60&lt;&gt;"",N(K60)&lt;AsOf),"Late",IF(J60&gt;0,"Part received","Open")))))))</f>
        <v/>
      </c>
      <c r="N60" s="20">
        <f>IF(M60="Late",AsOf-K60,"")</f>
        <v/>
      </c>
      <c r="O60" s="27">
        <f>IF(OR(B60="",H60="Unknown SKU"),0,L60*N(INDEX(ItemCost,MATCH(B60,ItemSku,0))))</f>
        <v/>
      </c>
    </row>
    <row r="61">
      <c r="A61" s="22" t="n"/>
      <c r="B61" s="22" t="n"/>
      <c r="C61" s="29" t="n"/>
      <c r="D61" s="6" t="n"/>
      <c r="E61" s="6" t="n"/>
      <c r="F61" s="22" t="n"/>
      <c r="G61" s="22" t="n"/>
      <c r="H61" s="16">
        <f>IF(B61="","",IFERROR(INDEX(ItemName,MATCH(B61,ItemSku,0))&amp;"","Unknown SKU"))</f>
        <v/>
      </c>
      <c r="I61" s="16">
        <f>IF(OR(B61="",H61="Unknown SKU"),"",INDEX(ItemSup,MATCH(B61,ItemSku,0))&amp;"")</f>
        <v/>
      </c>
      <c r="J61" s="26">
        <f>IF(OR(A61="",B61=""),0,SUMIFS(LQty,LPO,A61,LSku,B61,LType,"Received",LDate,"&lt;="&amp;AsOf))</f>
        <v/>
      </c>
      <c r="K61" s="7">
        <f>IF(B61="","",IF(E61&lt;&gt;"",E61,IF(OR(D61="",H61="Unknown SKU"),"",IF(INDEX(ItemLead,MATCH(B61,ItemSku,0))="","",D61+INDEX(ItemLead,MATCH(B61,ItemSku,0))))))</f>
        <v/>
      </c>
      <c r="L61" s="26">
        <f>IF(OR(B61="",C61="",F61="Closed",F61="Cancelled"),0,IF(N(D61)&gt;AsOf,0,MAX(0,C61-J61)))</f>
        <v/>
      </c>
      <c r="M61" s="11">
        <f>IF(AND(A61="",B61=""),"",IF(F61="Cancelled","Cancelled",IF(F61="Closed","Closed",IF(N(D61)&gt;AsOf,"Not placed yet",IF(AND(C61&lt;&gt;"",J61&gt;=N(C61)),"Received",IF(AND(K61&lt;&gt;"",N(K61)&lt;AsOf),"Late",IF(J61&gt;0,"Part received","Open")))))))</f>
        <v/>
      </c>
      <c r="N61" s="20">
        <f>IF(M61="Late",AsOf-K61,"")</f>
        <v/>
      </c>
      <c r="O61" s="27">
        <f>IF(OR(B61="",H61="Unknown SKU"),0,L61*N(INDEX(ItemCost,MATCH(B61,ItemSku,0))))</f>
        <v/>
      </c>
    </row>
    <row r="62">
      <c r="A62" s="22" t="n"/>
      <c r="B62" s="22" t="n"/>
      <c r="C62" s="29" t="n"/>
      <c r="D62" s="6" t="n"/>
      <c r="E62" s="6" t="n"/>
      <c r="F62" s="22" t="n"/>
      <c r="G62" s="22" t="n"/>
      <c r="H62" s="16">
        <f>IF(B62="","",IFERROR(INDEX(ItemName,MATCH(B62,ItemSku,0))&amp;"","Unknown SKU"))</f>
        <v/>
      </c>
      <c r="I62" s="16">
        <f>IF(OR(B62="",H62="Unknown SKU"),"",INDEX(ItemSup,MATCH(B62,ItemSku,0))&amp;"")</f>
        <v/>
      </c>
      <c r="J62" s="26">
        <f>IF(OR(A62="",B62=""),0,SUMIFS(LQty,LPO,A62,LSku,B62,LType,"Received",LDate,"&lt;="&amp;AsOf))</f>
        <v/>
      </c>
      <c r="K62" s="7">
        <f>IF(B62="","",IF(E62&lt;&gt;"",E62,IF(OR(D62="",H62="Unknown SKU"),"",IF(INDEX(ItemLead,MATCH(B62,ItemSku,0))="","",D62+INDEX(ItemLead,MATCH(B62,ItemSku,0))))))</f>
        <v/>
      </c>
      <c r="L62" s="26">
        <f>IF(OR(B62="",C62="",F62="Closed",F62="Cancelled"),0,IF(N(D62)&gt;AsOf,0,MAX(0,C62-J62)))</f>
        <v/>
      </c>
      <c r="M62" s="11">
        <f>IF(AND(A62="",B62=""),"",IF(F62="Cancelled","Cancelled",IF(F62="Closed","Closed",IF(N(D62)&gt;AsOf,"Not placed yet",IF(AND(C62&lt;&gt;"",J62&gt;=N(C62)),"Received",IF(AND(K62&lt;&gt;"",N(K62)&lt;AsOf),"Late",IF(J62&gt;0,"Part received","Open")))))))</f>
        <v/>
      </c>
      <c r="N62" s="20">
        <f>IF(M62="Late",AsOf-K62,"")</f>
        <v/>
      </c>
      <c r="O62" s="27">
        <f>IF(OR(B62="",H62="Unknown SKU"),0,L62*N(INDEX(ItemCost,MATCH(B62,ItemSku,0))))</f>
        <v/>
      </c>
    </row>
    <row r="63">
      <c r="A63" s="22" t="n"/>
      <c r="B63" s="22" t="n"/>
      <c r="C63" s="29" t="n"/>
      <c r="D63" s="6" t="n"/>
      <c r="E63" s="6" t="n"/>
      <c r="F63" s="22" t="n"/>
      <c r="G63" s="22" t="n"/>
      <c r="H63" s="16">
        <f>IF(B63="","",IFERROR(INDEX(ItemName,MATCH(B63,ItemSku,0))&amp;"","Unknown SKU"))</f>
        <v/>
      </c>
      <c r="I63" s="16">
        <f>IF(OR(B63="",H63="Unknown SKU"),"",INDEX(ItemSup,MATCH(B63,ItemSku,0))&amp;"")</f>
        <v/>
      </c>
      <c r="J63" s="26">
        <f>IF(OR(A63="",B63=""),0,SUMIFS(LQty,LPO,A63,LSku,B63,LType,"Received",LDate,"&lt;="&amp;AsOf))</f>
        <v/>
      </c>
      <c r="K63" s="7">
        <f>IF(B63="","",IF(E63&lt;&gt;"",E63,IF(OR(D63="",H63="Unknown SKU"),"",IF(INDEX(ItemLead,MATCH(B63,ItemSku,0))="","",D63+INDEX(ItemLead,MATCH(B63,ItemSku,0))))))</f>
        <v/>
      </c>
      <c r="L63" s="26">
        <f>IF(OR(B63="",C63="",F63="Closed",F63="Cancelled"),0,IF(N(D63)&gt;AsOf,0,MAX(0,C63-J63)))</f>
        <v/>
      </c>
      <c r="M63" s="11">
        <f>IF(AND(A63="",B63=""),"",IF(F63="Cancelled","Cancelled",IF(F63="Closed","Closed",IF(N(D63)&gt;AsOf,"Not placed yet",IF(AND(C63&lt;&gt;"",J63&gt;=N(C63)),"Received",IF(AND(K63&lt;&gt;"",N(K63)&lt;AsOf),"Late",IF(J63&gt;0,"Part received","Open")))))))</f>
        <v/>
      </c>
      <c r="N63" s="20">
        <f>IF(M63="Late",AsOf-K63,"")</f>
        <v/>
      </c>
      <c r="O63" s="27">
        <f>IF(OR(B63="",H63="Unknown SKU"),0,L63*N(INDEX(ItemCost,MATCH(B63,ItemSku,0))))</f>
        <v/>
      </c>
    </row>
    <row r="64">
      <c r="A64" s="22" t="n"/>
      <c r="B64" s="22" t="n"/>
      <c r="C64" s="29" t="n"/>
      <c r="D64" s="6" t="n"/>
      <c r="E64" s="6" t="n"/>
      <c r="F64" s="22" t="n"/>
      <c r="G64" s="22" t="n"/>
      <c r="H64" s="16">
        <f>IF(B64="","",IFERROR(INDEX(ItemName,MATCH(B64,ItemSku,0))&amp;"","Unknown SKU"))</f>
        <v/>
      </c>
      <c r="I64" s="16">
        <f>IF(OR(B64="",H64="Unknown SKU"),"",INDEX(ItemSup,MATCH(B64,ItemSku,0))&amp;"")</f>
        <v/>
      </c>
      <c r="J64" s="26">
        <f>IF(OR(A64="",B64=""),0,SUMIFS(LQty,LPO,A64,LSku,B64,LType,"Received",LDate,"&lt;="&amp;AsOf))</f>
        <v/>
      </c>
      <c r="K64" s="7">
        <f>IF(B64="","",IF(E64&lt;&gt;"",E64,IF(OR(D64="",H64="Unknown SKU"),"",IF(INDEX(ItemLead,MATCH(B64,ItemSku,0))="","",D64+INDEX(ItemLead,MATCH(B64,ItemSku,0))))))</f>
        <v/>
      </c>
      <c r="L64" s="26">
        <f>IF(OR(B64="",C64="",F64="Closed",F64="Cancelled"),0,IF(N(D64)&gt;AsOf,0,MAX(0,C64-J64)))</f>
        <v/>
      </c>
      <c r="M64" s="11">
        <f>IF(AND(A64="",B64=""),"",IF(F64="Cancelled","Cancelled",IF(F64="Closed","Closed",IF(N(D64)&gt;AsOf,"Not placed yet",IF(AND(C64&lt;&gt;"",J64&gt;=N(C64)),"Received",IF(AND(K64&lt;&gt;"",N(K64)&lt;AsOf),"Late",IF(J64&gt;0,"Part received","Open")))))))</f>
        <v/>
      </c>
      <c r="N64" s="20">
        <f>IF(M64="Late",AsOf-K64,"")</f>
        <v/>
      </c>
      <c r="O64" s="27">
        <f>IF(OR(B64="",H64="Unknown SKU"),0,L64*N(INDEX(ItemCost,MATCH(B64,ItemSku,0))))</f>
        <v/>
      </c>
    </row>
    <row r="65">
      <c r="A65" s="22" t="n"/>
      <c r="B65" s="22" t="n"/>
      <c r="C65" s="29" t="n"/>
      <c r="D65" s="6" t="n"/>
      <c r="E65" s="6" t="n"/>
      <c r="F65" s="22" t="n"/>
      <c r="G65" s="22" t="n"/>
      <c r="H65" s="16">
        <f>IF(B65="","",IFERROR(INDEX(ItemName,MATCH(B65,ItemSku,0))&amp;"","Unknown SKU"))</f>
        <v/>
      </c>
      <c r="I65" s="16">
        <f>IF(OR(B65="",H65="Unknown SKU"),"",INDEX(ItemSup,MATCH(B65,ItemSku,0))&amp;"")</f>
        <v/>
      </c>
      <c r="J65" s="26">
        <f>IF(OR(A65="",B65=""),0,SUMIFS(LQty,LPO,A65,LSku,B65,LType,"Received",LDate,"&lt;="&amp;AsOf))</f>
        <v/>
      </c>
      <c r="K65" s="7">
        <f>IF(B65="","",IF(E65&lt;&gt;"",E65,IF(OR(D65="",H65="Unknown SKU"),"",IF(INDEX(ItemLead,MATCH(B65,ItemSku,0))="","",D65+INDEX(ItemLead,MATCH(B65,ItemSku,0))))))</f>
        <v/>
      </c>
      <c r="L65" s="26">
        <f>IF(OR(B65="",C65="",F65="Closed",F65="Cancelled"),0,IF(N(D65)&gt;AsOf,0,MAX(0,C65-J65)))</f>
        <v/>
      </c>
      <c r="M65" s="11">
        <f>IF(AND(A65="",B65=""),"",IF(F65="Cancelled","Cancelled",IF(F65="Closed","Closed",IF(N(D65)&gt;AsOf,"Not placed yet",IF(AND(C65&lt;&gt;"",J65&gt;=N(C65)),"Received",IF(AND(K65&lt;&gt;"",N(K65)&lt;AsOf),"Late",IF(J65&gt;0,"Part received","Open")))))))</f>
        <v/>
      </c>
      <c r="N65" s="20">
        <f>IF(M65="Late",AsOf-K65,"")</f>
        <v/>
      </c>
      <c r="O65" s="27">
        <f>IF(OR(B65="",H65="Unknown SKU"),0,L65*N(INDEX(ItemCost,MATCH(B65,ItemSku,0))))</f>
        <v/>
      </c>
    </row>
    <row r="66">
      <c r="A66" s="22" t="n"/>
      <c r="B66" s="22" t="n"/>
      <c r="C66" s="29" t="n"/>
      <c r="D66" s="6" t="n"/>
      <c r="E66" s="6" t="n"/>
      <c r="F66" s="22" t="n"/>
      <c r="G66" s="22" t="n"/>
      <c r="H66" s="16">
        <f>IF(B66="","",IFERROR(INDEX(ItemName,MATCH(B66,ItemSku,0))&amp;"","Unknown SKU"))</f>
        <v/>
      </c>
      <c r="I66" s="16">
        <f>IF(OR(B66="",H66="Unknown SKU"),"",INDEX(ItemSup,MATCH(B66,ItemSku,0))&amp;"")</f>
        <v/>
      </c>
      <c r="J66" s="26">
        <f>IF(OR(A66="",B66=""),0,SUMIFS(LQty,LPO,A66,LSku,B66,LType,"Received",LDate,"&lt;="&amp;AsOf))</f>
        <v/>
      </c>
      <c r="K66" s="7">
        <f>IF(B66="","",IF(E66&lt;&gt;"",E66,IF(OR(D66="",H66="Unknown SKU"),"",IF(INDEX(ItemLead,MATCH(B66,ItemSku,0))="","",D66+INDEX(ItemLead,MATCH(B66,ItemSku,0))))))</f>
        <v/>
      </c>
      <c r="L66" s="26">
        <f>IF(OR(B66="",C66="",F66="Closed",F66="Cancelled"),0,IF(N(D66)&gt;AsOf,0,MAX(0,C66-J66)))</f>
        <v/>
      </c>
      <c r="M66" s="11">
        <f>IF(AND(A66="",B66=""),"",IF(F66="Cancelled","Cancelled",IF(F66="Closed","Closed",IF(N(D66)&gt;AsOf,"Not placed yet",IF(AND(C66&lt;&gt;"",J66&gt;=N(C66)),"Received",IF(AND(K66&lt;&gt;"",N(K66)&lt;AsOf),"Late",IF(J66&gt;0,"Part received","Open")))))))</f>
        <v/>
      </c>
      <c r="N66" s="20">
        <f>IF(M66="Late",AsOf-K66,"")</f>
        <v/>
      </c>
      <c r="O66" s="27">
        <f>IF(OR(B66="",H66="Unknown SKU"),0,L66*N(INDEX(ItemCost,MATCH(B66,ItemSku,0))))</f>
        <v/>
      </c>
    </row>
    <row r="67">
      <c r="A67" s="22" t="n"/>
      <c r="B67" s="22" t="n"/>
      <c r="C67" s="29" t="n"/>
      <c r="D67" s="6" t="n"/>
      <c r="E67" s="6" t="n"/>
      <c r="F67" s="22" t="n"/>
      <c r="G67" s="22" t="n"/>
      <c r="H67" s="16">
        <f>IF(B67="","",IFERROR(INDEX(ItemName,MATCH(B67,ItemSku,0))&amp;"","Unknown SKU"))</f>
        <v/>
      </c>
      <c r="I67" s="16">
        <f>IF(OR(B67="",H67="Unknown SKU"),"",INDEX(ItemSup,MATCH(B67,ItemSku,0))&amp;"")</f>
        <v/>
      </c>
      <c r="J67" s="26">
        <f>IF(OR(A67="",B67=""),0,SUMIFS(LQty,LPO,A67,LSku,B67,LType,"Received",LDate,"&lt;="&amp;AsOf))</f>
        <v/>
      </c>
      <c r="K67" s="7">
        <f>IF(B67="","",IF(E67&lt;&gt;"",E67,IF(OR(D67="",H67="Unknown SKU"),"",IF(INDEX(ItemLead,MATCH(B67,ItemSku,0))="","",D67+INDEX(ItemLead,MATCH(B67,ItemSku,0))))))</f>
        <v/>
      </c>
      <c r="L67" s="26">
        <f>IF(OR(B67="",C67="",F67="Closed",F67="Cancelled"),0,IF(N(D67)&gt;AsOf,0,MAX(0,C67-J67)))</f>
        <v/>
      </c>
      <c r="M67" s="11">
        <f>IF(AND(A67="",B67=""),"",IF(F67="Cancelled","Cancelled",IF(F67="Closed","Closed",IF(N(D67)&gt;AsOf,"Not placed yet",IF(AND(C67&lt;&gt;"",J67&gt;=N(C67)),"Received",IF(AND(K67&lt;&gt;"",N(K67)&lt;AsOf),"Late",IF(J67&gt;0,"Part received","Open")))))))</f>
        <v/>
      </c>
      <c r="N67" s="20">
        <f>IF(M67="Late",AsOf-K67,"")</f>
        <v/>
      </c>
      <c r="O67" s="27">
        <f>IF(OR(B67="",H67="Unknown SKU"),0,L67*N(INDEX(ItemCost,MATCH(B67,ItemSku,0))))</f>
        <v/>
      </c>
    </row>
    <row r="68">
      <c r="A68" s="22" t="n"/>
      <c r="B68" s="22" t="n"/>
      <c r="C68" s="29" t="n"/>
      <c r="D68" s="6" t="n"/>
      <c r="E68" s="6" t="n"/>
      <c r="F68" s="22" t="n"/>
      <c r="G68" s="22" t="n"/>
      <c r="H68" s="16">
        <f>IF(B68="","",IFERROR(INDEX(ItemName,MATCH(B68,ItemSku,0))&amp;"","Unknown SKU"))</f>
        <v/>
      </c>
      <c r="I68" s="16">
        <f>IF(OR(B68="",H68="Unknown SKU"),"",INDEX(ItemSup,MATCH(B68,ItemSku,0))&amp;"")</f>
        <v/>
      </c>
      <c r="J68" s="26">
        <f>IF(OR(A68="",B68=""),0,SUMIFS(LQty,LPO,A68,LSku,B68,LType,"Received",LDate,"&lt;="&amp;AsOf))</f>
        <v/>
      </c>
      <c r="K68" s="7">
        <f>IF(B68="","",IF(E68&lt;&gt;"",E68,IF(OR(D68="",H68="Unknown SKU"),"",IF(INDEX(ItemLead,MATCH(B68,ItemSku,0))="","",D68+INDEX(ItemLead,MATCH(B68,ItemSku,0))))))</f>
        <v/>
      </c>
      <c r="L68" s="26">
        <f>IF(OR(B68="",C68="",F68="Closed",F68="Cancelled"),0,IF(N(D68)&gt;AsOf,0,MAX(0,C68-J68)))</f>
        <v/>
      </c>
      <c r="M68" s="11">
        <f>IF(AND(A68="",B68=""),"",IF(F68="Cancelled","Cancelled",IF(F68="Closed","Closed",IF(N(D68)&gt;AsOf,"Not placed yet",IF(AND(C68&lt;&gt;"",J68&gt;=N(C68)),"Received",IF(AND(K68&lt;&gt;"",N(K68)&lt;AsOf),"Late",IF(J68&gt;0,"Part received","Open")))))))</f>
        <v/>
      </c>
      <c r="N68" s="20">
        <f>IF(M68="Late",AsOf-K68,"")</f>
        <v/>
      </c>
      <c r="O68" s="27">
        <f>IF(OR(B68="",H68="Unknown SKU"),0,L68*N(INDEX(ItemCost,MATCH(B68,ItemSku,0))))</f>
        <v/>
      </c>
    </row>
    <row r="69">
      <c r="A69" s="22" t="n"/>
      <c r="B69" s="22" t="n"/>
      <c r="C69" s="29" t="n"/>
      <c r="D69" s="6" t="n"/>
      <c r="E69" s="6" t="n"/>
      <c r="F69" s="22" t="n"/>
      <c r="G69" s="22" t="n"/>
      <c r="H69" s="16">
        <f>IF(B69="","",IFERROR(INDEX(ItemName,MATCH(B69,ItemSku,0))&amp;"","Unknown SKU"))</f>
        <v/>
      </c>
      <c r="I69" s="16">
        <f>IF(OR(B69="",H69="Unknown SKU"),"",INDEX(ItemSup,MATCH(B69,ItemSku,0))&amp;"")</f>
        <v/>
      </c>
      <c r="J69" s="26">
        <f>IF(OR(A69="",B69=""),0,SUMIFS(LQty,LPO,A69,LSku,B69,LType,"Received",LDate,"&lt;="&amp;AsOf))</f>
        <v/>
      </c>
      <c r="K69" s="7">
        <f>IF(B69="","",IF(E69&lt;&gt;"",E69,IF(OR(D69="",H69="Unknown SKU"),"",IF(INDEX(ItemLead,MATCH(B69,ItemSku,0))="","",D69+INDEX(ItemLead,MATCH(B69,ItemSku,0))))))</f>
        <v/>
      </c>
      <c r="L69" s="26">
        <f>IF(OR(B69="",C69="",F69="Closed",F69="Cancelled"),0,IF(N(D69)&gt;AsOf,0,MAX(0,C69-J69)))</f>
        <v/>
      </c>
      <c r="M69" s="11">
        <f>IF(AND(A69="",B69=""),"",IF(F69="Cancelled","Cancelled",IF(F69="Closed","Closed",IF(N(D69)&gt;AsOf,"Not placed yet",IF(AND(C69&lt;&gt;"",J69&gt;=N(C69)),"Received",IF(AND(K69&lt;&gt;"",N(K69)&lt;AsOf),"Late",IF(J69&gt;0,"Part received","Open")))))))</f>
        <v/>
      </c>
      <c r="N69" s="20">
        <f>IF(M69="Late",AsOf-K69,"")</f>
        <v/>
      </c>
      <c r="O69" s="27">
        <f>IF(OR(B69="",H69="Unknown SKU"),0,L69*N(INDEX(ItemCost,MATCH(B69,ItemSku,0))))</f>
        <v/>
      </c>
    </row>
    <row r="70">
      <c r="A70" s="22" t="n"/>
      <c r="B70" s="22" t="n"/>
      <c r="C70" s="29" t="n"/>
      <c r="D70" s="6" t="n"/>
      <c r="E70" s="6" t="n"/>
      <c r="F70" s="22" t="n"/>
      <c r="G70" s="22" t="n"/>
      <c r="H70" s="16">
        <f>IF(B70="","",IFERROR(INDEX(ItemName,MATCH(B70,ItemSku,0))&amp;"","Unknown SKU"))</f>
        <v/>
      </c>
      <c r="I70" s="16">
        <f>IF(OR(B70="",H70="Unknown SKU"),"",INDEX(ItemSup,MATCH(B70,ItemSku,0))&amp;"")</f>
        <v/>
      </c>
      <c r="J70" s="26">
        <f>IF(OR(A70="",B70=""),0,SUMIFS(LQty,LPO,A70,LSku,B70,LType,"Received",LDate,"&lt;="&amp;AsOf))</f>
        <v/>
      </c>
      <c r="K70" s="7">
        <f>IF(B70="","",IF(E70&lt;&gt;"",E70,IF(OR(D70="",H70="Unknown SKU"),"",IF(INDEX(ItemLead,MATCH(B70,ItemSku,0))="","",D70+INDEX(ItemLead,MATCH(B70,ItemSku,0))))))</f>
        <v/>
      </c>
      <c r="L70" s="26">
        <f>IF(OR(B70="",C70="",F70="Closed",F70="Cancelled"),0,IF(N(D70)&gt;AsOf,0,MAX(0,C70-J70)))</f>
        <v/>
      </c>
      <c r="M70" s="11">
        <f>IF(AND(A70="",B70=""),"",IF(F70="Cancelled","Cancelled",IF(F70="Closed","Closed",IF(N(D70)&gt;AsOf,"Not placed yet",IF(AND(C70&lt;&gt;"",J70&gt;=N(C70)),"Received",IF(AND(K70&lt;&gt;"",N(K70)&lt;AsOf),"Late",IF(J70&gt;0,"Part received","Open")))))))</f>
        <v/>
      </c>
      <c r="N70" s="20">
        <f>IF(M70="Late",AsOf-K70,"")</f>
        <v/>
      </c>
      <c r="O70" s="27">
        <f>IF(OR(B70="",H70="Unknown SKU"),0,L70*N(INDEX(ItemCost,MATCH(B70,ItemSku,0))))</f>
        <v/>
      </c>
    </row>
    <row r="71">
      <c r="A71" s="22" t="n"/>
      <c r="B71" s="22" t="n"/>
      <c r="C71" s="29" t="n"/>
      <c r="D71" s="6" t="n"/>
      <c r="E71" s="6" t="n"/>
      <c r="F71" s="22" t="n"/>
      <c r="G71" s="22" t="n"/>
      <c r="H71" s="16">
        <f>IF(B71="","",IFERROR(INDEX(ItemName,MATCH(B71,ItemSku,0))&amp;"","Unknown SKU"))</f>
        <v/>
      </c>
      <c r="I71" s="16">
        <f>IF(OR(B71="",H71="Unknown SKU"),"",INDEX(ItemSup,MATCH(B71,ItemSku,0))&amp;"")</f>
        <v/>
      </c>
      <c r="J71" s="26">
        <f>IF(OR(A71="",B71=""),0,SUMIFS(LQty,LPO,A71,LSku,B71,LType,"Received",LDate,"&lt;="&amp;AsOf))</f>
        <v/>
      </c>
      <c r="K71" s="7">
        <f>IF(B71="","",IF(E71&lt;&gt;"",E71,IF(OR(D71="",H71="Unknown SKU"),"",IF(INDEX(ItemLead,MATCH(B71,ItemSku,0))="","",D71+INDEX(ItemLead,MATCH(B71,ItemSku,0))))))</f>
        <v/>
      </c>
      <c r="L71" s="26">
        <f>IF(OR(B71="",C71="",F71="Closed",F71="Cancelled"),0,IF(N(D71)&gt;AsOf,0,MAX(0,C71-J71)))</f>
        <v/>
      </c>
      <c r="M71" s="11">
        <f>IF(AND(A71="",B71=""),"",IF(F71="Cancelled","Cancelled",IF(F71="Closed","Closed",IF(N(D71)&gt;AsOf,"Not placed yet",IF(AND(C71&lt;&gt;"",J71&gt;=N(C71)),"Received",IF(AND(K71&lt;&gt;"",N(K71)&lt;AsOf),"Late",IF(J71&gt;0,"Part received","Open")))))))</f>
        <v/>
      </c>
      <c r="N71" s="20">
        <f>IF(M71="Late",AsOf-K71,"")</f>
        <v/>
      </c>
      <c r="O71" s="27">
        <f>IF(OR(B71="",H71="Unknown SKU"),0,L71*N(INDEX(ItemCost,MATCH(B71,ItemSku,0))))</f>
        <v/>
      </c>
    </row>
    <row r="72">
      <c r="A72" s="22" t="n"/>
      <c r="B72" s="22" t="n"/>
      <c r="C72" s="29" t="n"/>
      <c r="D72" s="6" t="n"/>
      <c r="E72" s="6" t="n"/>
      <c r="F72" s="22" t="n"/>
      <c r="G72" s="22" t="n"/>
      <c r="H72" s="16">
        <f>IF(B72="","",IFERROR(INDEX(ItemName,MATCH(B72,ItemSku,0))&amp;"","Unknown SKU"))</f>
        <v/>
      </c>
      <c r="I72" s="16">
        <f>IF(OR(B72="",H72="Unknown SKU"),"",INDEX(ItemSup,MATCH(B72,ItemSku,0))&amp;"")</f>
        <v/>
      </c>
      <c r="J72" s="26">
        <f>IF(OR(A72="",B72=""),0,SUMIFS(LQty,LPO,A72,LSku,B72,LType,"Received",LDate,"&lt;="&amp;AsOf))</f>
        <v/>
      </c>
      <c r="K72" s="7">
        <f>IF(B72="","",IF(E72&lt;&gt;"",E72,IF(OR(D72="",H72="Unknown SKU"),"",IF(INDEX(ItemLead,MATCH(B72,ItemSku,0))="","",D72+INDEX(ItemLead,MATCH(B72,ItemSku,0))))))</f>
        <v/>
      </c>
      <c r="L72" s="26">
        <f>IF(OR(B72="",C72="",F72="Closed",F72="Cancelled"),0,IF(N(D72)&gt;AsOf,0,MAX(0,C72-J72)))</f>
        <v/>
      </c>
      <c r="M72" s="11">
        <f>IF(AND(A72="",B72=""),"",IF(F72="Cancelled","Cancelled",IF(F72="Closed","Closed",IF(N(D72)&gt;AsOf,"Not placed yet",IF(AND(C72&lt;&gt;"",J72&gt;=N(C72)),"Received",IF(AND(K72&lt;&gt;"",N(K72)&lt;AsOf),"Late",IF(J72&gt;0,"Part received","Open")))))))</f>
        <v/>
      </c>
      <c r="N72" s="20">
        <f>IF(M72="Late",AsOf-K72,"")</f>
        <v/>
      </c>
      <c r="O72" s="27">
        <f>IF(OR(B72="",H72="Unknown SKU"),0,L72*N(INDEX(ItemCost,MATCH(B72,ItemSku,0))))</f>
        <v/>
      </c>
    </row>
    <row r="73">
      <c r="A73" s="22" t="n"/>
      <c r="B73" s="22" t="n"/>
      <c r="C73" s="29" t="n"/>
      <c r="D73" s="6" t="n"/>
      <c r="E73" s="6" t="n"/>
      <c r="F73" s="22" t="n"/>
      <c r="G73" s="22" t="n"/>
      <c r="H73" s="16">
        <f>IF(B73="","",IFERROR(INDEX(ItemName,MATCH(B73,ItemSku,0))&amp;"","Unknown SKU"))</f>
        <v/>
      </c>
      <c r="I73" s="16">
        <f>IF(OR(B73="",H73="Unknown SKU"),"",INDEX(ItemSup,MATCH(B73,ItemSku,0))&amp;"")</f>
        <v/>
      </c>
      <c r="J73" s="26">
        <f>IF(OR(A73="",B73=""),0,SUMIFS(LQty,LPO,A73,LSku,B73,LType,"Received",LDate,"&lt;="&amp;AsOf))</f>
        <v/>
      </c>
      <c r="K73" s="7">
        <f>IF(B73="","",IF(E73&lt;&gt;"",E73,IF(OR(D73="",H73="Unknown SKU"),"",IF(INDEX(ItemLead,MATCH(B73,ItemSku,0))="","",D73+INDEX(ItemLead,MATCH(B73,ItemSku,0))))))</f>
        <v/>
      </c>
      <c r="L73" s="26">
        <f>IF(OR(B73="",C73="",F73="Closed",F73="Cancelled"),0,IF(N(D73)&gt;AsOf,0,MAX(0,C73-J73)))</f>
        <v/>
      </c>
      <c r="M73" s="11">
        <f>IF(AND(A73="",B73=""),"",IF(F73="Cancelled","Cancelled",IF(F73="Closed","Closed",IF(N(D73)&gt;AsOf,"Not placed yet",IF(AND(C73&lt;&gt;"",J73&gt;=N(C73)),"Received",IF(AND(K73&lt;&gt;"",N(K73)&lt;AsOf),"Late",IF(J73&gt;0,"Part received","Open")))))))</f>
        <v/>
      </c>
      <c r="N73" s="20">
        <f>IF(M73="Late",AsOf-K73,"")</f>
        <v/>
      </c>
      <c r="O73" s="27">
        <f>IF(OR(B73="",H73="Unknown SKU"),0,L73*N(INDEX(ItemCost,MATCH(B73,ItemSku,0))))</f>
        <v/>
      </c>
    </row>
    <row r="74">
      <c r="A74" s="22" t="n"/>
      <c r="B74" s="22" t="n"/>
      <c r="C74" s="29" t="n"/>
      <c r="D74" s="6" t="n"/>
      <c r="E74" s="6" t="n"/>
      <c r="F74" s="22" t="n"/>
      <c r="G74" s="22" t="n"/>
      <c r="H74" s="16">
        <f>IF(B74="","",IFERROR(INDEX(ItemName,MATCH(B74,ItemSku,0))&amp;"","Unknown SKU"))</f>
        <v/>
      </c>
      <c r="I74" s="16">
        <f>IF(OR(B74="",H74="Unknown SKU"),"",INDEX(ItemSup,MATCH(B74,ItemSku,0))&amp;"")</f>
        <v/>
      </c>
      <c r="J74" s="26">
        <f>IF(OR(A74="",B74=""),0,SUMIFS(LQty,LPO,A74,LSku,B74,LType,"Received",LDate,"&lt;="&amp;AsOf))</f>
        <v/>
      </c>
      <c r="K74" s="7">
        <f>IF(B74="","",IF(E74&lt;&gt;"",E74,IF(OR(D74="",H74="Unknown SKU"),"",IF(INDEX(ItemLead,MATCH(B74,ItemSku,0))="","",D74+INDEX(ItemLead,MATCH(B74,ItemSku,0))))))</f>
        <v/>
      </c>
      <c r="L74" s="26">
        <f>IF(OR(B74="",C74="",F74="Closed",F74="Cancelled"),0,IF(N(D74)&gt;AsOf,0,MAX(0,C74-J74)))</f>
        <v/>
      </c>
      <c r="M74" s="11">
        <f>IF(AND(A74="",B74=""),"",IF(F74="Cancelled","Cancelled",IF(F74="Closed","Closed",IF(N(D74)&gt;AsOf,"Not placed yet",IF(AND(C74&lt;&gt;"",J74&gt;=N(C74)),"Received",IF(AND(K74&lt;&gt;"",N(K74)&lt;AsOf),"Late",IF(J74&gt;0,"Part received","Open")))))))</f>
        <v/>
      </c>
      <c r="N74" s="20">
        <f>IF(M74="Late",AsOf-K74,"")</f>
        <v/>
      </c>
      <c r="O74" s="27">
        <f>IF(OR(B74="",H74="Unknown SKU"),0,L74*N(INDEX(ItemCost,MATCH(B74,ItemSku,0))))</f>
        <v/>
      </c>
    </row>
    <row r="75">
      <c r="A75" s="22" t="n"/>
      <c r="B75" s="22" t="n"/>
      <c r="C75" s="29" t="n"/>
      <c r="D75" s="6" t="n"/>
      <c r="E75" s="6" t="n"/>
      <c r="F75" s="22" t="n"/>
      <c r="G75" s="22" t="n"/>
      <c r="H75" s="16">
        <f>IF(B75="","",IFERROR(INDEX(ItemName,MATCH(B75,ItemSku,0))&amp;"","Unknown SKU"))</f>
        <v/>
      </c>
      <c r="I75" s="16">
        <f>IF(OR(B75="",H75="Unknown SKU"),"",INDEX(ItemSup,MATCH(B75,ItemSku,0))&amp;"")</f>
        <v/>
      </c>
      <c r="J75" s="26">
        <f>IF(OR(A75="",B75=""),0,SUMIFS(LQty,LPO,A75,LSku,B75,LType,"Received",LDate,"&lt;="&amp;AsOf))</f>
        <v/>
      </c>
      <c r="K75" s="7">
        <f>IF(B75="","",IF(E75&lt;&gt;"",E75,IF(OR(D75="",H75="Unknown SKU"),"",IF(INDEX(ItemLead,MATCH(B75,ItemSku,0))="","",D75+INDEX(ItemLead,MATCH(B75,ItemSku,0))))))</f>
        <v/>
      </c>
      <c r="L75" s="26">
        <f>IF(OR(B75="",C75="",F75="Closed",F75="Cancelled"),0,IF(N(D75)&gt;AsOf,0,MAX(0,C75-J75)))</f>
        <v/>
      </c>
      <c r="M75" s="11">
        <f>IF(AND(A75="",B75=""),"",IF(F75="Cancelled","Cancelled",IF(F75="Closed","Closed",IF(N(D75)&gt;AsOf,"Not placed yet",IF(AND(C75&lt;&gt;"",J75&gt;=N(C75)),"Received",IF(AND(K75&lt;&gt;"",N(K75)&lt;AsOf),"Late",IF(J75&gt;0,"Part received","Open")))))))</f>
        <v/>
      </c>
      <c r="N75" s="20">
        <f>IF(M75="Late",AsOf-K75,"")</f>
        <v/>
      </c>
      <c r="O75" s="27">
        <f>IF(OR(B75="",H75="Unknown SKU"),0,L75*N(INDEX(ItemCost,MATCH(B75,ItemSku,0))))</f>
        <v/>
      </c>
    </row>
    <row r="76">
      <c r="A76" s="22" t="n"/>
      <c r="B76" s="22" t="n"/>
      <c r="C76" s="29" t="n"/>
      <c r="D76" s="6" t="n"/>
      <c r="E76" s="6" t="n"/>
      <c r="F76" s="22" t="n"/>
      <c r="G76" s="22" t="n"/>
      <c r="H76" s="16">
        <f>IF(B76="","",IFERROR(INDEX(ItemName,MATCH(B76,ItemSku,0))&amp;"","Unknown SKU"))</f>
        <v/>
      </c>
      <c r="I76" s="16">
        <f>IF(OR(B76="",H76="Unknown SKU"),"",INDEX(ItemSup,MATCH(B76,ItemSku,0))&amp;"")</f>
        <v/>
      </c>
      <c r="J76" s="26">
        <f>IF(OR(A76="",B76=""),0,SUMIFS(LQty,LPO,A76,LSku,B76,LType,"Received",LDate,"&lt;="&amp;AsOf))</f>
        <v/>
      </c>
      <c r="K76" s="7">
        <f>IF(B76="","",IF(E76&lt;&gt;"",E76,IF(OR(D76="",H76="Unknown SKU"),"",IF(INDEX(ItemLead,MATCH(B76,ItemSku,0))="","",D76+INDEX(ItemLead,MATCH(B76,ItemSku,0))))))</f>
        <v/>
      </c>
      <c r="L76" s="26">
        <f>IF(OR(B76="",C76="",F76="Closed",F76="Cancelled"),0,IF(N(D76)&gt;AsOf,0,MAX(0,C76-J76)))</f>
        <v/>
      </c>
      <c r="M76" s="11">
        <f>IF(AND(A76="",B76=""),"",IF(F76="Cancelled","Cancelled",IF(F76="Closed","Closed",IF(N(D76)&gt;AsOf,"Not placed yet",IF(AND(C76&lt;&gt;"",J76&gt;=N(C76)),"Received",IF(AND(K76&lt;&gt;"",N(K76)&lt;AsOf),"Late",IF(J76&gt;0,"Part received","Open")))))))</f>
        <v/>
      </c>
      <c r="N76" s="20">
        <f>IF(M76="Late",AsOf-K76,"")</f>
        <v/>
      </c>
      <c r="O76" s="27">
        <f>IF(OR(B76="",H76="Unknown SKU"),0,L76*N(INDEX(ItemCost,MATCH(B76,ItemSku,0))))</f>
        <v/>
      </c>
    </row>
    <row r="77">
      <c r="A77" s="22" t="n"/>
      <c r="B77" s="22" t="n"/>
      <c r="C77" s="29" t="n"/>
      <c r="D77" s="6" t="n"/>
      <c r="E77" s="6" t="n"/>
      <c r="F77" s="22" t="n"/>
      <c r="G77" s="22" t="n"/>
      <c r="H77" s="16">
        <f>IF(B77="","",IFERROR(INDEX(ItemName,MATCH(B77,ItemSku,0))&amp;"","Unknown SKU"))</f>
        <v/>
      </c>
      <c r="I77" s="16">
        <f>IF(OR(B77="",H77="Unknown SKU"),"",INDEX(ItemSup,MATCH(B77,ItemSku,0))&amp;"")</f>
        <v/>
      </c>
      <c r="J77" s="26">
        <f>IF(OR(A77="",B77=""),0,SUMIFS(LQty,LPO,A77,LSku,B77,LType,"Received",LDate,"&lt;="&amp;AsOf))</f>
        <v/>
      </c>
      <c r="K77" s="7">
        <f>IF(B77="","",IF(E77&lt;&gt;"",E77,IF(OR(D77="",H77="Unknown SKU"),"",IF(INDEX(ItemLead,MATCH(B77,ItemSku,0))="","",D77+INDEX(ItemLead,MATCH(B77,ItemSku,0))))))</f>
        <v/>
      </c>
      <c r="L77" s="26">
        <f>IF(OR(B77="",C77="",F77="Closed",F77="Cancelled"),0,IF(N(D77)&gt;AsOf,0,MAX(0,C77-J77)))</f>
        <v/>
      </c>
      <c r="M77" s="11">
        <f>IF(AND(A77="",B77=""),"",IF(F77="Cancelled","Cancelled",IF(F77="Closed","Closed",IF(N(D77)&gt;AsOf,"Not placed yet",IF(AND(C77&lt;&gt;"",J77&gt;=N(C77)),"Received",IF(AND(K77&lt;&gt;"",N(K77)&lt;AsOf),"Late",IF(J77&gt;0,"Part received","Open")))))))</f>
        <v/>
      </c>
      <c r="N77" s="20">
        <f>IF(M77="Late",AsOf-K77,"")</f>
        <v/>
      </c>
      <c r="O77" s="27">
        <f>IF(OR(B77="",H77="Unknown SKU"),0,L77*N(INDEX(ItemCost,MATCH(B77,ItemSku,0))))</f>
        <v/>
      </c>
    </row>
    <row r="78">
      <c r="A78" s="22" t="n"/>
      <c r="B78" s="22" t="n"/>
      <c r="C78" s="29" t="n"/>
      <c r="D78" s="6" t="n"/>
      <c r="E78" s="6" t="n"/>
      <c r="F78" s="22" t="n"/>
      <c r="G78" s="22" t="n"/>
      <c r="H78" s="16">
        <f>IF(B78="","",IFERROR(INDEX(ItemName,MATCH(B78,ItemSku,0))&amp;"","Unknown SKU"))</f>
        <v/>
      </c>
      <c r="I78" s="16">
        <f>IF(OR(B78="",H78="Unknown SKU"),"",INDEX(ItemSup,MATCH(B78,ItemSku,0))&amp;"")</f>
        <v/>
      </c>
      <c r="J78" s="26">
        <f>IF(OR(A78="",B78=""),0,SUMIFS(LQty,LPO,A78,LSku,B78,LType,"Received",LDate,"&lt;="&amp;AsOf))</f>
        <v/>
      </c>
      <c r="K78" s="7">
        <f>IF(B78="","",IF(E78&lt;&gt;"",E78,IF(OR(D78="",H78="Unknown SKU"),"",IF(INDEX(ItemLead,MATCH(B78,ItemSku,0))="","",D78+INDEX(ItemLead,MATCH(B78,ItemSku,0))))))</f>
        <v/>
      </c>
      <c r="L78" s="26">
        <f>IF(OR(B78="",C78="",F78="Closed",F78="Cancelled"),0,IF(N(D78)&gt;AsOf,0,MAX(0,C78-J78)))</f>
        <v/>
      </c>
      <c r="M78" s="11">
        <f>IF(AND(A78="",B78=""),"",IF(F78="Cancelled","Cancelled",IF(F78="Closed","Closed",IF(N(D78)&gt;AsOf,"Not placed yet",IF(AND(C78&lt;&gt;"",J78&gt;=N(C78)),"Received",IF(AND(K78&lt;&gt;"",N(K78)&lt;AsOf),"Late",IF(J78&gt;0,"Part received","Open")))))))</f>
        <v/>
      </c>
      <c r="N78" s="20">
        <f>IF(M78="Late",AsOf-K78,"")</f>
        <v/>
      </c>
      <c r="O78" s="27">
        <f>IF(OR(B78="",H78="Unknown SKU"),0,L78*N(INDEX(ItemCost,MATCH(B78,ItemSku,0))))</f>
        <v/>
      </c>
    </row>
    <row r="79">
      <c r="A79" s="22" t="n"/>
      <c r="B79" s="22" t="n"/>
      <c r="C79" s="29" t="n"/>
      <c r="D79" s="6" t="n"/>
      <c r="E79" s="6" t="n"/>
      <c r="F79" s="22" t="n"/>
      <c r="G79" s="22" t="n"/>
      <c r="H79" s="16">
        <f>IF(B79="","",IFERROR(INDEX(ItemName,MATCH(B79,ItemSku,0))&amp;"","Unknown SKU"))</f>
        <v/>
      </c>
      <c r="I79" s="16">
        <f>IF(OR(B79="",H79="Unknown SKU"),"",INDEX(ItemSup,MATCH(B79,ItemSku,0))&amp;"")</f>
        <v/>
      </c>
      <c r="J79" s="26">
        <f>IF(OR(A79="",B79=""),0,SUMIFS(LQty,LPO,A79,LSku,B79,LType,"Received",LDate,"&lt;="&amp;AsOf))</f>
        <v/>
      </c>
      <c r="K79" s="7">
        <f>IF(B79="","",IF(E79&lt;&gt;"",E79,IF(OR(D79="",H79="Unknown SKU"),"",IF(INDEX(ItemLead,MATCH(B79,ItemSku,0))="","",D79+INDEX(ItemLead,MATCH(B79,ItemSku,0))))))</f>
        <v/>
      </c>
      <c r="L79" s="26">
        <f>IF(OR(B79="",C79="",F79="Closed",F79="Cancelled"),0,IF(N(D79)&gt;AsOf,0,MAX(0,C79-J79)))</f>
        <v/>
      </c>
      <c r="M79" s="11">
        <f>IF(AND(A79="",B79=""),"",IF(F79="Cancelled","Cancelled",IF(F79="Closed","Closed",IF(N(D79)&gt;AsOf,"Not placed yet",IF(AND(C79&lt;&gt;"",J79&gt;=N(C79)),"Received",IF(AND(K79&lt;&gt;"",N(K79)&lt;AsOf),"Late",IF(J79&gt;0,"Part received","Open")))))))</f>
        <v/>
      </c>
      <c r="N79" s="20">
        <f>IF(M79="Late",AsOf-K79,"")</f>
        <v/>
      </c>
      <c r="O79" s="27">
        <f>IF(OR(B79="",H79="Unknown SKU"),0,L79*N(INDEX(ItemCost,MATCH(B79,ItemSku,0))))</f>
        <v/>
      </c>
    </row>
    <row r="80">
      <c r="A80" s="22" t="n"/>
      <c r="B80" s="22" t="n"/>
      <c r="C80" s="29" t="n"/>
      <c r="D80" s="6" t="n"/>
      <c r="E80" s="6" t="n"/>
      <c r="F80" s="22" t="n"/>
      <c r="G80" s="22" t="n"/>
      <c r="H80" s="16">
        <f>IF(B80="","",IFERROR(INDEX(ItemName,MATCH(B80,ItemSku,0))&amp;"","Unknown SKU"))</f>
        <v/>
      </c>
      <c r="I80" s="16">
        <f>IF(OR(B80="",H80="Unknown SKU"),"",INDEX(ItemSup,MATCH(B80,ItemSku,0))&amp;"")</f>
        <v/>
      </c>
      <c r="J80" s="26">
        <f>IF(OR(A80="",B80=""),0,SUMIFS(LQty,LPO,A80,LSku,B80,LType,"Received",LDate,"&lt;="&amp;AsOf))</f>
        <v/>
      </c>
      <c r="K80" s="7">
        <f>IF(B80="","",IF(E80&lt;&gt;"",E80,IF(OR(D80="",H80="Unknown SKU"),"",IF(INDEX(ItemLead,MATCH(B80,ItemSku,0))="","",D80+INDEX(ItemLead,MATCH(B80,ItemSku,0))))))</f>
        <v/>
      </c>
      <c r="L80" s="26">
        <f>IF(OR(B80="",C80="",F80="Closed",F80="Cancelled"),0,IF(N(D80)&gt;AsOf,0,MAX(0,C80-J80)))</f>
        <v/>
      </c>
      <c r="M80" s="11">
        <f>IF(AND(A80="",B80=""),"",IF(F80="Cancelled","Cancelled",IF(F80="Closed","Closed",IF(N(D80)&gt;AsOf,"Not placed yet",IF(AND(C80&lt;&gt;"",J80&gt;=N(C80)),"Received",IF(AND(K80&lt;&gt;"",N(K80)&lt;AsOf),"Late",IF(J80&gt;0,"Part received","Open")))))))</f>
        <v/>
      </c>
      <c r="N80" s="20">
        <f>IF(M80="Late",AsOf-K80,"")</f>
        <v/>
      </c>
      <c r="O80" s="27">
        <f>IF(OR(B80="",H80="Unknown SKU"),0,L80*N(INDEX(ItemCost,MATCH(B80,ItemSku,0))))</f>
        <v/>
      </c>
    </row>
    <row r="81">
      <c r="A81" s="22" t="n"/>
      <c r="B81" s="22" t="n"/>
      <c r="C81" s="29" t="n"/>
      <c r="D81" s="6" t="n"/>
      <c r="E81" s="6" t="n"/>
      <c r="F81" s="22" t="n"/>
      <c r="G81" s="22" t="n"/>
      <c r="H81" s="16">
        <f>IF(B81="","",IFERROR(INDEX(ItemName,MATCH(B81,ItemSku,0))&amp;"","Unknown SKU"))</f>
        <v/>
      </c>
      <c r="I81" s="16">
        <f>IF(OR(B81="",H81="Unknown SKU"),"",INDEX(ItemSup,MATCH(B81,ItemSku,0))&amp;"")</f>
        <v/>
      </c>
      <c r="J81" s="26">
        <f>IF(OR(A81="",B81=""),0,SUMIFS(LQty,LPO,A81,LSku,B81,LType,"Received",LDate,"&lt;="&amp;AsOf))</f>
        <v/>
      </c>
      <c r="K81" s="7">
        <f>IF(B81="","",IF(E81&lt;&gt;"",E81,IF(OR(D81="",H81="Unknown SKU"),"",IF(INDEX(ItemLead,MATCH(B81,ItemSku,0))="","",D81+INDEX(ItemLead,MATCH(B81,ItemSku,0))))))</f>
        <v/>
      </c>
      <c r="L81" s="26">
        <f>IF(OR(B81="",C81="",F81="Closed",F81="Cancelled"),0,IF(N(D81)&gt;AsOf,0,MAX(0,C81-J81)))</f>
        <v/>
      </c>
      <c r="M81" s="11">
        <f>IF(AND(A81="",B81=""),"",IF(F81="Cancelled","Cancelled",IF(F81="Closed","Closed",IF(N(D81)&gt;AsOf,"Not placed yet",IF(AND(C81&lt;&gt;"",J81&gt;=N(C81)),"Received",IF(AND(K81&lt;&gt;"",N(K81)&lt;AsOf),"Late",IF(J81&gt;0,"Part received","Open")))))))</f>
        <v/>
      </c>
      <c r="N81" s="20">
        <f>IF(M81="Late",AsOf-K81,"")</f>
        <v/>
      </c>
      <c r="O81" s="27">
        <f>IF(OR(B81="",H81="Unknown SKU"),0,L81*N(INDEX(ItemCost,MATCH(B81,ItemSku,0))))</f>
        <v/>
      </c>
    </row>
    <row r="82">
      <c r="A82" s="22" t="n"/>
      <c r="B82" s="22" t="n"/>
      <c r="C82" s="29" t="n"/>
      <c r="D82" s="6" t="n"/>
      <c r="E82" s="6" t="n"/>
      <c r="F82" s="22" t="n"/>
      <c r="G82" s="22" t="n"/>
      <c r="H82" s="16">
        <f>IF(B82="","",IFERROR(INDEX(ItemName,MATCH(B82,ItemSku,0))&amp;"","Unknown SKU"))</f>
        <v/>
      </c>
      <c r="I82" s="16">
        <f>IF(OR(B82="",H82="Unknown SKU"),"",INDEX(ItemSup,MATCH(B82,ItemSku,0))&amp;"")</f>
        <v/>
      </c>
      <c r="J82" s="26">
        <f>IF(OR(A82="",B82=""),0,SUMIFS(LQty,LPO,A82,LSku,B82,LType,"Received",LDate,"&lt;="&amp;AsOf))</f>
        <v/>
      </c>
      <c r="K82" s="7">
        <f>IF(B82="","",IF(E82&lt;&gt;"",E82,IF(OR(D82="",H82="Unknown SKU"),"",IF(INDEX(ItemLead,MATCH(B82,ItemSku,0))="","",D82+INDEX(ItemLead,MATCH(B82,ItemSku,0))))))</f>
        <v/>
      </c>
      <c r="L82" s="26">
        <f>IF(OR(B82="",C82="",F82="Closed",F82="Cancelled"),0,IF(N(D82)&gt;AsOf,0,MAX(0,C82-J82)))</f>
        <v/>
      </c>
      <c r="M82" s="11">
        <f>IF(AND(A82="",B82=""),"",IF(F82="Cancelled","Cancelled",IF(F82="Closed","Closed",IF(N(D82)&gt;AsOf,"Not placed yet",IF(AND(C82&lt;&gt;"",J82&gt;=N(C82)),"Received",IF(AND(K82&lt;&gt;"",N(K82)&lt;AsOf),"Late",IF(J82&gt;0,"Part received","Open")))))))</f>
        <v/>
      </c>
      <c r="N82" s="20">
        <f>IF(M82="Late",AsOf-K82,"")</f>
        <v/>
      </c>
      <c r="O82" s="27">
        <f>IF(OR(B82="",H82="Unknown SKU"),0,L82*N(INDEX(ItemCost,MATCH(B82,ItemSku,0))))</f>
        <v/>
      </c>
    </row>
    <row r="83">
      <c r="A83" s="22" t="n"/>
      <c r="B83" s="22" t="n"/>
      <c r="C83" s="29" t="n"/>
      <c r="D83" s="6" t="n"/>
      <c r="E83" s="6" t="n"/>
      <c r="F83" s="22" t="n"/>
      <c r="G83" s="22" t="n"/>
      <c r="H83" s="16">
        <f>IF(B83="","",IFERROR(INDEX(ItemName,MATCH(B83,ItemSku,0))&amp;"","Unknown SKU"))</f>
        <v/>
      </c>
      <c r="I83" s="16">
        <f>IF(OR(B83="",H83="Unknown SKU"),"",INDEX(ItemSup,MATCH(B83,ItemSku,0))&amp;"")</f>
        <v/>
      </c>
      <c r="J83" s="26">
        <f>IF(OR(A83="",B83=""),0,SUMIFS(LQty,LPO,A83,LSku,B83,LType,"Received",LDate,"&lt;="&amp;AsOf))</f>
        <v/>
      </c>
      <c r="K83" s="7">
        <f>IF(B83="","",IF(E83&lt;&gt;"",E83,IF(OR(D83="",H83="Unknown SKU"),"",IF(INDEX(ItemLead,MATCH(B83,ItemSku,0))="","",D83+INDEX(ItemLead,MATCH(B83,ItemSku,0))))))</f>
        <v/>
      </c>
      <c r="L83" s="26">
        <f>IF(OR(B83="",C83="",F83="Closed",F83="Cancelled"),0,IF(N(D83)&gt;AsOf,0,MAX(0,C83-J83)))</f>
        <v/>
      </c>
      <c r="M83" s="11">
        <f>IF(AND(A83="",B83=""),"",IF(F83="Cancelled","Cancelled",IF(F83="Closed","Closed",IF(N(D83)&gt;AsOf,"Not placed yet",IF(AND(C83&lt;&gt;"",J83&gt;=N(C83)),"Received",IF(AND(K83&lt;&gt;"",N(K83)&lt;AsOf),"Late",IF(J83&gt;0,"Part received","Open")))))))</f>
        <v/>
      </c>
      <c r="N83" s="20">
        <f>IF(M83="Late",AsOf-K83,"")</f>
        <v/>
      </c>
      <c r="O83" s="27">
        <f>IF(OR(B83="",H83="Unknown SKU"),0,L83*N(INDEX(ItemCost,MATCH(B83,ItemSku,0))))</f>
        <v/>
      </c>
    </row>
    <row r="84">
      <c r="A84" s="22" t="n"/>
      <c r="B84" s="22" t="n"/>
      <c r="C84" s="29" t="n"/>
      <c r="D84" s="6" t="n"/>
      <c r="E84" s="6" t="n"/>
      <c r="F84" s="22" t="n"/>
      <c r="G84" s="22" t="n"/>
      <c r="H84" s="16">
        <f>IF(B84="","",IFERROR(INDEX(ItemName,MATCH(B84,ItemSku,0))&amp;"","Unknown SKU"))</f>
        <v/>
      </c>
      <c r="I84" s="16">
        <f>IF(OR(B84="",H84="Unknown SKU"),"",INDEX(ItemSup,MATCH(B84,ItemSku,0))&amp;"")</f>
        <v/>
      </c>
      <c r="J84" s="26">
        <f>IF(OR(A84="",B84=""),0,SUMIFS(LQty,LPO,A84,LSku,B84,LType,"Received",LDate,"&lt;="&amp;AsOf))</f>
        <v/>
      </c>
      <c r="K84" s="7">
        <f>IF(B84="","",IF(E84&lt;&gt;"",E84,IF(OR(D84="",H84="Unknown SKU"),"",IF(INDEX(ItemLead,MATCH(B84,ItemSku,0))="","",D84+INDEX(ItemLead,MATCH(B84,ItemSku,0))))))</f>
        <v/>
      </c>
      <c r="L84" s="26">
        <f>IF(OR(B84="",C84="",F84="Closed",F84="Cancelled"),0,IF(N(D84)&gt;AsOf,0,MAX(0,C84-J84)))</f>
        <v/>
      </c>
      <c r="M84" s="11">
        <f>IF(AND(A84="",B84=""),"",IF(F84="Cancelled","Cancelled",IF(F84="Closed","Closed",IF(N(D84)&gt;AsOf,"Not placed yet",IF(AND(C84&lt;&gt;"",J84&gt;=N(C84)),"Received",IF(AND(K84&lt;&gt;"",N(K84)&lt;AsOf),"Late",IF(J84&gt;0,"Part received","Open")))))))</f>
        <v/>
      </c>
      <c r="N84" s="20">
        <f>IF(M84="Late",AsOf-K84,"")</f>
        <v/>
      </c>
      <c r="O84" s="27">
        <f>IF(OR(B84="",H84="Unknown SKU"),0,L84*N(INDEX(ItemCost,MATCH(B84,ItemSku,0))))</f>
        <v/>
      </c>
    </row>
    <row r="85">
      <c r="A85" s="22" t="n"/>
      <c r="B85" s="22" t="n"/>
      <c r="C85" s="29" t="n"/>
      <c r="D85" s="6" t="n"/>
      <c r="E85" s="6" t="n"/>
      <c r="F85" s="22" t="n"/>
      <c r="G85" s="22" t="n"/>
      <c r="H85" s="16">
        <f>IF(B85="","",IFERROR(INDEX(ItemName,MATCH(B85,ItemSku,0))&amp;"","Unknown SKU"))</f>
        <v/>
      </c>
      <c r="I85" s="16">
        <f>IF(OR(B85="",H85="Unknown SKU"),"",INDEX(ItemSup,MATCH(B85,ItemSku,0))&amp;"")</f>
        <v/>
      </c>
      <c r="J85" s="26">
        <f>IF(OR(A85="",B85=""),0,SUMIFS(LQty,LPO,A85,LSku,B85,LType,"Received",LDate,"&lt;="&amp;AsOf))</f>
        <v/>
      </c>
      <c r="K85" s="7">
        <f>IF(B85="","",IF(E85&lt;&gt;"",E85,IF(OR(D85="",H85="Unknown SKU"),"",IF(INDEX(ItemLead,MATCH(B85,ItemSku,0))="","",D85+INDEX(ItemLead,MATCH(B85,ItemSku,0))))))</f>
        <v/>
      </c>
      <c r="L85" s="26">
        <f>IF(OR(B85="",C85="",F85="Closed",F85="Cancelled"),0,IF(N(D85)&gt;AsOf,0,MAX(0,C85-J85)))</f>
        <v/>
      </c>
      <c r="M85" s="11">
        <f>IF(AND(A85="",B85=""),"",IF(F85="Cancelled","Cancelled",IF(F85="Closed","Closed",IF(N(D85)&gt;AsOf,"Not placed yet",IF(AND(C85&lt;&gt;"",J85&gt;=N(C85)),"Received",IF(AND(K85&lt;&gt;"",N(K85)&lt;AsOf),"Late",IF(J85&gt;0,"Part received","Open")))))))</f>
        <v/>
      </c>
      <c r="N85" s="20">
        <f>IF(M85="Late",AsOf-K85,"")</f>
        <v/>
      </c>
      <c r="O85" s="27">
        <f>IF(OR(B85="",H85="Unknown SKU"),0,L85*N(INDEX(ItemCost,MATCH(B85,ItemSku,0))))</f>
        <v/>
      </c>
    </row>
    <row r="86">
      <c r="A86" s="22" t="n"/>
      <c r="B86" s="22" t="n"/>
      <c r="C86" s="29" t="n"/>
      <c r="D86" s="6" t="n"/>
      <c r="E86" s="6" t="n"/>
      <c r="F86" s="22" t="n"/>
      <c r="G86" s="22" t="n"/>
      <c r="H86" s="16">
        <f>IF(B86="","",IFERROR(INDEX(ItemName,MATCH(B86,ItemSku,0))&amp;"","Unknown SKU"))</f>
        <v/>
      </c>
      <c r="I86" s="16">
        <f>IF(OR(B86="",H86="Unknown SKU"),"",INDEX(ItemSup,MATCH(B86,ItemSku,0))&amp;"")</f>
        <v/>
      </c>
      <c r="J86" s="26">
        <f>IF(OR(A86="",B86=""),0,SUMIFS(LQty,LPO,A86,LSku,B86,LType,"Received",LDate,"&lt;="&amp;AsOf))</f>
        <v/>
      </c>
      <c r="K86" s="7">
        <f>IF(B86="","",IF(E86&lt;&gt;"",E86,IF(OR(D86="",H86="Unknown SKU"),"",IF(INDEX(ItemLead,MATCH(B86,ItemSku,0))="","",D86+INDEX(ItemLead,MATCH(B86,ItemSku,0))))))</f>
        <v/>
      </c>
      <c r="L86" s="26">
        <f>IF(OR(B86="",C86="",F86="Closed",F86="Cancelled"),0,IF(N(D86)&gt;AsOf,0,MAX(0,C86-J86)))</f>
        <v/>
      </c>
      <c r="M86" s="11">
        <f>IF(AND(A86="",B86=""),"",IF(F86="Cancelled","Cancelled",IF(F86="Closed","Closed",IF(N(D86)&gt;AsOf,"Not placed yet",IF(AND(C86&lt;&gt;"",J86&gt;=N(C86)),"Received",IF(AND(K86&lt;&gt;"",N(K86)&lt;AsOf),"Late",IF(J86&gt;0,"Part received","Open")))))))</f>
        <v/>
      </c>
      <c r="N86" s="20">
        <f>IF(M86="Late",AsOf-K86,"")</f>
        <v/>
      </c>
      <c r="O86" s="27">
        <f>IF(OR(B86="",H86="Unknown SKU"),0,L86*N(INDEX(ItemCost,MATCH(B86,ItemSku,0))))</f>
        <v/>
      </c>
    </row>
    <row r="87">
      <c r="A87" s="22" t="n"/>
      <c r="B87" s="22" t="n"/>
      <c r="C87" s="29" t="n"/>
      <c r="D87" s="6" t="n"/>
      <c r="E87" s="6" t="n"/>
      <c r="F87" s="22" t="n"/>
      <c r="G87" s="22" t="n"/>
      <c r="H87" s="16">
        <f>IF(B87="","",IFERROR(INDEX(ItemName,MATCH(B87,ItemSku,0))&amp;"","Unknown SKU"))</f>
        <v/>
      </c>
      <c r="I87" s="16">
        <f>IF(OR(B87="",H87="Unknown SKU"),"",INDEX(ItemSup,MATCH(B87,ItemSku,0))&amp;"")</f>
        <v/>
      </c>
      <c r="J87" s="26">
        <f>IF(OR(A87="",B87=""),0,SUMIFS(LQty,LPO,A87,LSku,B87,LType,"Received",LDate,"&lt;="&amp;AsOf))</f>
        <v/>
      </c>
      <c r="K87" s="7">
        <f>IF(B87="","",IF(E87&lt;&gt;"",E87,IF(OR(D87="",H87="Unknown SKU"),"",IF(INDEX(ItemLead,MATCH(B87,ItemSku,0))="","",D87+INDEX(ItemLead,MATCH(B87,ItemSku,0))))))</f>
        <v/>
      </c>
      <c r="L87" s="26">
        <f>IF(OR(B87="",C87="",F87="Closed",F87="Cancelled"),0,IF(N(D87)&gt;AsOf,0,MAX(0,C87-J87)))</f>
        <v/>
      </c>
      <c r="M87" s="11">
        <f>IF(AND(A87="",B87=""),"",IF(F87="Cancelled","Cancelled",IF(F87="Closed","Closed",IF(N(D87)&gt;AsOf,"Not placed yet",IF(AND(C87&lt;&gt;"",J87&gt;=N(C87)),"Received",IF(AND(K87&lt;&gt;"",N(K87)&lt;AsOf),"Late",IF(J87&gt;0,"Part received","Open")))))))</f>
        <v/>
      </c>
      <c r="N87" s="20">
        <f>IF(M87="Late",AsOf-K87,"")</f>
        <v/>
      </c>
      <c r="O87" s="27">
        <f>IF(OR(B87="",H87="Unknown SKU"),0,L87*N(INDEX(ItemCost,MATCH(B87,ItemSku,0))))</f>
        <v/>
      </c>
    </row>
    <row r="88">
      <c r="A88" s="22" t="n"/>
      <c r="B88" s="22" t="n"/>
      <c r="C88" s="29" t="n"/>
      <c r="D88" s="6" t="n"/>
      <c r="E88" s="6" t="n"/>
      <c r="F88" s="22" t="n"/>
      <c r="G88" s="22" t="n"/>
      <c r="H88" s="16">
        <f>IF(B88="","",IFERROR(INDEX(ItemName,MATCH(B88,ItemSku,0))&amp;"","Unknown SKU"))</f>
        <v/>
      </c>
      <c r="I88" s="16">
        <f>IF(OR(B88="",H88="Unknown SKU"),"",INDEX(ItemSup,MATCH(B88,ItemSku,0))&amp;"")</f>
        <v/>
      </c>
      <c r="J88" s="26">
        <f>IF(OR(A88="",B88=""),0,SUMIFS(LQty,LPO,A88,LSku,B88,LType,"Received",LDate,"&lt;="&amp;AsOf))</f>
        <v/>
      </c>
      <c r="K88" s="7">
        <f>IF(B88="","",IF(E88&lt;&gt;"",E88,IF(OR(D88="",H88="Unknown SKU"),"",IF(INDEX(ItemLead,MATCH(B88,ItemSku,0))="","",D88+INDEX(ItemLead,MATCH(B88,ItemSku,0))))))</f>
        <v/>
      </c>
      <c r="L88" s="26">
        <f>IF(OR(B88="",C88="",F88="Closed",F88="Cancelled"),0,IF(N(D88)&gt;AsOf,0,MAX(0,C88-J88)))</f>
        <v/>
      </c>
      <c r="M88" s="11">
        <f>IF(AND(A88="",B88=""),"",IF(F88="Cancelled","Cancelled",IF(F88="Closed","Closed",IF(N(D88)&gt;AsOf,"Not placed yet",IF(AND(C88&lt;&gt;"",J88&gt;=N(C88)),"Received",IF(AND(K88&lt;&gt;"",N(K88)&lt;AsOf),"Late",IF(J88&gt;0,"Part received","Open")))))))</f>
        <v/>
      </c>
      <c r="N88" s="20">
        <f>IF(M88="Late",AsOf-K88,"")</f>
        <v/>
      </c>
      <c r="O88" s="27">
        <f>IF(OR(B88="",H88="Unknown SKU"),0,L88*N(INDEX(ItemCost,MATCH(B88,ItemSku,0))))</f>
        <v/>
      </c>
    </row>
    <row r="89">
      <c r="A89" s="22" t="n"/>
      <c r="B89" s="22" t="n"/>
      <c r="C89" s="29" t="n"/>
      <c r="D89" s="6" t="n"/>
      <c r="E89" s="6" t="n"/>
      <c r="F89" s="22" t="n"/>
      <c r="G89" s="22" t="n"/>
      <c r="H89" s="16">
        <f>IF(B89="","",IFERROR(INDEX(ItemName,MATCH(B89,ItemSku,0))&amp;"","Unknown SKU"))</f>
        <v/>
      </c>
      <c r="I89" s="16">
        <f>IF(OR(B89="",H89="Unknown SKU"),"",INDEX(ItemSup,MATCH(B89,ItemSku,0))&amp;"")</f>
        <v/>
      </c>
      <c r="J89" s="26">
        <f>IF(OR(A89="",B89=""),0,SUMIFS(LQty,LPO,A89,LSku,B89,LType,"Received",LDate,"&lt;="&amp;AsOf))</f>
        <v/>
      </c>
      <c r="K89" s="7">
        <f>IF(B89="","",IF(E89&lt;&gt;"",E89,IF(OR(D89="",H89="Unknown SKU"),"",IF(INDEX(ItemLead,MATCH(B89,ItemSku,0))="","",D89+INDEX(ItemLead,MATCH(B89,ItemSku,0))))))</f>
        <v/>
      </c>
      <c r="L89" s="26">
        <f>IF(OR(B89="",C89="",F89="Closed",F89="Cancelled"),0,IF(N(D89)&gt;AsOf,0,MAX(0,C89-J89)))</f>
        <v/>
      </c>
      <c r="M89" s="11">
        <f>IF(AND(A89="",B89=""),"",IF(F89="Cancelled","Cancelled",IF(F89="Closed","Closed",IF(N(D89)&gt;AsOf,"Not placed yet",IF(AND(C89&lt;&gt;"",J89&gt;=N(C89)),"Received",IF(AND(K89&lt;&gt;"",N(K89)&lt;AsOf),"Late",IF(J89&gt;0,"Part received","Open")))))))</f>
        <v/>
      </c>
      <c r="N89" s="20">
        <f>IF(M89="Late",AsOf-K89,"")</f>
        <v/>
      </c>
      <c r="O89" s="27">
        <f>IF(OR(B89="",H89="Unknown SKU"),0,L89*N(INDEX(ItemCost,MATCH(B89,ItemSku,0))))</f>
        <v/>
      </c>
    </row>
    <row r="90">
      <c r="A90" s="22" t="n"/>
      <c r="B90" s="22" t="n"/>
      <c r="C90" s="29" t="n"/>
      <c r="D90" s="6" t="n"/>
      <c r="E90" s="6" t="n"/>
      <c r="F90" s="22" t="n"/>
      <c r="G90" s="22" t="n"/>
      <c r="H90" s="16">
        <f>IF(B90="","",IFERROR(INDEX(ItemName,MATCH(B90,ItemSku,0))&amp;"","Unknown SKU"))</f>
        <v/>
      </c>
      <c r="I90" s="16">
        <f>IF(OR(B90="",H90="Unknown SKU"),"",INDEX(ItemSup,MATCH(B90,ItemSku,0))&amp;"")</f>
        <v/>
      </c>
      <c r="J90" s="26">
        <f>IF(OR(A90="",B90=""),0,SUMIFS(LQty,LPO,A90,LSku,B90,LType,"Received",LDate,"&lt;="&amp;AsOf))</f>
        <v/>
      </c>
      <c r="K90" s="7">
        <f>IF(B90="","",IF(E90&lt;&gt;"",E90,IF(OR(D90="",H90="Unknown SKU"),"",IF(INDEX(ItemLead,MATCH(B90,ItemSku,0))="","",D90+INDEX(ItemLead,MATCH(B90,ItemSku,0))))))</f>
        <v/>
      </c>
      <c r="L90" s="26">
        <f>IF(OR(B90="",C90="",F90="Closed",F90="Cancelled"),0,IF(N(D90)&gt;AsOf,0,MAX(0,C90-J90)))</f>
        <v/>
      </c>
      <c r="M90" s="11">
        <f>IF(AND(A90="",B90=""),"",IF(F90="Cancelled","Cancelled",IF(F90="Closed","Closed",IF(N(D90)&gt;AsOf,"Not placed yet",IF(AND(C90&lt;&gt;"",J90&gt;=N(C90)),"Received",IF(AND(K90&lt;&gt;"",N(K90)&lt;AsOf),"Late",IF(J90&gt;0,"Part received","Open")))))))</f>
        <v/>
      </c>
      <c r="N90" s="20">
        <f>IF(M90="Late",AsOf-K90,"")</f>
        <v/>
      </c>
      <c r="O90" s="27">
        <f>IF(OR(B90="",H90="Unknown SKU"),0,L90*N(INDEX(ItemCost,MATCH(B90,ItemSku,0))))</f>
        <v/>
      </c>
    </row>
    <row r="91">
      <c r="A91" s="22" t="n"/>
      <c r="B91" s="22" t="n"/>
      <c r="C91" s="29" t="n"/>
      <c r="D91" s="6" t="n"/>
      <c r="E91" s="6" t="n"/>
      <c r="F91" s="22" t="n"/>
      <c r="G91" s="22" t="n"/>
      <c r="H91" s="16">
        <f>IF(B91="","",IFERROR(INDEX(ItemName,MATCH(B91,ItemSku,0))&amp;"","Unknown SKU"))</f>
        <v/>
      </c>
      <c r="I91" s="16">
        <f>IF(OR(B91="",H91="Unknown SKU"),"",INDEX(ItemSup,MATCH(B91,ItemSku,0))&amp;"")</f>
        <v/>
      </c>
      <c r="J91" s="26">
        <f>IF(OR(A91="",B91=""),0,SUMIFS(LQty,LPO,A91,LSku,B91,LType,"Received",LDate,"&lt;="&amp;AsOf))</f>
        <v/>
      </c>
      <c r="K91" s="7">
        <f>IF(B91="","",IF(E91&lt;&gt;"",E91,IF(OR(D91="",H91="Unknown SKU"),"",IF(INDEX(ItemLead,MATCH(B91,ItemSku,0))="","",D91+INDEX(ItemLead,MATCH(B91,ItemSku,0))))))</f>
        <v/>
      </c>
      <c r="L91" s="26">
        <f>IF(OR(B91="",C91="",F91="Closed",F91="Cancelled"),0,IF(N(D91)&gt;AsOf,0,MAX(0,C91-J91)))</f>
        <v/>
      </c>
      <c r="M91" s="11">
        <f>IF(AND(A91="",B91=""),"",IF(F91="Cancelled","Cancelled",IF(F91="Closed","Closed",IF(N(D91)&gt;AsOf,"Not placed yet",IF(AND(C91&lt;&gt;"",J91&gt;=N(C91)),"Received",IF(AND(K91&lt;&gt;"",N(K91)&lt;AsOf),"Late",IF(J91&gt;0,"Part received","Open")))))))</f>
        <v/>
      </c>
      <c r="N91" s="20">
        <f>IF(M91="Late",AsOf-K91,"")</f>
        <v/>
      </c>
      <c r="O91" s="27">
        <f>IF(OR(B91="",H91="Unknown SKU"),0,L91*N(INDEX(ItemCost,MATCH(B91,ItemSku,0))))</f>
        <v/>
      </c>
    </row>
    <row r="92">
      <c r="A92" s="22" t="n"/>
      <c r="B92" s="22" t="n"/>
      <c r="C92" s="29" t="n"/>
      <c r="D92" s="6" t="n"/>
      <c r="E92" s="6" t="n"/>
      <c r="F92" s="22" t="n"/>
      <c r="G92" s="22" t="n"/>
      <c r="H92" s="16">
        <f>IF(B92="","",IFERROR(INDEX(ItemName,MATCH(B92,ItemSku,0))&amp;"","Unknown SKU"))</f>
        <v/>
      </c>
      <c r="I92" s="16">
        <f>IF(OR(B92="",H92="Unknown SKU"),"",INDEX(ItemSup,MATCH(B92,ItemSku,0))&amp;"")</f>
        <v/>
      </c>
      <c r="J92" s="26">
        <f>IF(OR(A92="",B92=""),0,SUMIFS(LQty,LPO,A92,LSku,B92,LType,"Received",LDate,"&lt;="&amp;AsOf))</f>
        <v/>
      </c>
      <c r="K92" s="7">
        <f>IF(B92="","",IF(E92&lt;&gt;"",E92,IF(OR(D92="",H92="Unknown SKU"),"",IF(INDEX(ItemLead,MATCH(B92,ItemSku,0))="","",D92+INDEX(ItemLead,MATCH(B92,ItemSku,0))))))</f>
        <v/>
      </c>
      <c r="L92" s="26">
        <f>IF(OR(B92="",C92="",F92="Closed",F92="Cancelled"),0,IF(N(D92)&gt;AsOf,0,MAX(0,C92-J92)))</f>
        <v/>
      </c>
      <c r="M92" s="11">
        <f>IF(AND(A92="",B92=""),"",IF(F92="Cancelled","Cancelled",IF(F92="Closed","Closed",IF(N(D92)&gt;AsOf,"Not placed yet",IF(AND(C92&lt;&gt;"",J92&gt;=N(C92)),"Received",IF(AND(K92&lt;&gt;"",N(K92)&lt;AsOf),"Late",IF(J92&gt;0,"Part received","Open")))))))</f>
        <v/>
      </c>
      <c r="N92" s="20">
        <f>IF(M92="Late",AsOf-K92,"")</f>
        <v/>
      </c>
      <c r="O92" s="27">
        <f>IF(OR(B92="",H92="Unknown SKU"),0,L92*N(INDEX(ItemCost,MATCH(B92,ItemSku,0))))</f>
        <v/>
      </c>
    </row>
    <row r="93">
      <c r="A93" s="22" t="n"/>
      <c r="B93" s="22" t="n"/>
      <c r="C93" s="29" t="n"/>
      <c r="D93" s="6" t="n"/>
      <c r="E93" s="6" t="n"/>
      <c r="F93" s="22" t="n"/>
      <c r="G93" s="22" t="n"/>
      <c r="H93" s="16">
        <f>IF(B93="","",IFERROR(INDEX(ItemName,MATCH(B93,ItemSku,0))&amp;"","Unknown SKU"))</f>
        <v/>
      </c>
      <c r="I93" s="16">
        <f>IF(OR(B93="",H93="Unknown SKU"),"",INDEX(ItemSup,MATCH(B93,ItemSku,0))&amp;"")</f>
        <v/>
      </c>
      <c r="J93" s="26">
        <f>IF(OR(A93="",B93=""),0,SUMIFS(LQty,LPO,A93,LSku,B93,LType,"Received",LDate,"&lt;="&amp;AsOf))</f>
        <v/>
      </c>
      <c r="K93" s="7">
        <f>IF(B93="","",IF(E93&lt;&gt;"",E93,IF(OR(D93="",H93="Unknown SKU"),"",IF(INDEX(ItemLead,MATCH(B93,ItemSku,0))="","",D93+INDEX(ItemLead,MATCH(B93,ItemSku,0))))))</f>
        <v/>
      </c>
      <c r="L93" s="26">
        <f>IF(OR(B93="",C93="",F93="Closed",F93="Cancelled"),0,IF(N(D93)&gt;AsOf,0,MAX(0,C93-J93)))</f>
        <v/>
      </c>
      <c r="M93" s="11">
        <f>IF(AND(A93="",B93=""),"",IF(F93="Cancelled","Cancelled",IF(F93="Closed","Closed",IF(N(D93)&gt;AsOf,"Not placed yet",IF(AND(C93&lt;&gt;"",J93&gt;=N(C93)),"Received",IF(AND(K93&lt;&gt;"",N(K93)&lt;AsOf),"Late",IF(J93&gt;0,"Part received","Open")))))))</f>
        <v/>
      </c>
      <c r="N93" s="20">
        <f>IF(M93="Late",AsOf-K93,"")</f>
        <v/>
      </c>
      <c r="O93" s="27">
        <f>IF(OR(B93="",H93="Unknown SKU"),0,L93*N(INDEX(ItemCost,MATCH(B93,ItemSku,0))))</f>
        <v/>
      </c>
    </row>
    <row r="94">
      <c r="A94" s="22" t="n"/>
      <c r="B94" s="22" t="n"/>
      <c r="C94" s="29" t="n"/>
      <c r="D94" s="6" t="n"/>
      <c r="E94" s="6" t="n"/>
      <c r="F94" s="22" t="n"/>
      <c r="G94" s="22" t="n"/>
      <c r="H94" s="16">
        <f>IF(B94="","",IFERROR(INDEX(ItemName,MATCH(B94,ItemSku,0))&amp;"","Unknown SKU"))</f>
        <v/>
      </c>
      <c r="I94" s="16">
        <f>IF(OR(B94="",H94="Unknown SKU"),"",INDEX(ItemSup,MATCH(B94,ItemSku,0))&amp;"")</f>
        <v/>
      </c>
      <c r="J94" s="26">
        <f>IF(OR(A94="",B94=""),0,SUMIFS(LQty,LPO,A94,LSku,B94,LType,"Received",LDate,"&lt;="&amp;AsOf))</f>
        <v/>
      </c>
      <c r="K94" s="7">
        <f>IF(B94="","",IF(E94&lt;&gt;"",E94,IF(OR(D94="",H94="Unknown SKU"),"",IF(INDEX(ItemLead,MATCH(B94,ItemSku,0))="","",D94+INDEX(ItemLead,MATCH(B94,ItemSku,0))))))</f>
        <v/>
      </c>
      <c r="L94" s="26">
        <f>IF(OR(B94="",C94="",F94="Closed",F94="Cancelled"),0,IF(N(D94)&gt;AsOf,0,MAX(0,C94-J94)))</f>
        <v/>
      </c>
      <c r="M94" s="11">
        <f>IF(AND(A94="",B94=""),"",IF(F94="Cancelled","Cancelled",IF(F94="Closed","Closed",IF(N(D94)&gt;AsOf,"Not placed yet",IF(AND(C94&lt;&gt;"",J94&gt;=N(C94)),"Received",IF(AND(K94&lt;&gt;"",N(K94)&lt;AsOf),"Late",IF(J94&gt;0,"Part received","Open")))))))</f>
        <v/>
      </c>
      <c r="N94" s="20">
        <f>IF(M94="Late",AsOf-K94,"")</f>
        <v/>
      </c>
      <c r="O94" s="27">
        <f>IF(OR(B94="",H94="Unknown SKU"),0,L94*N(INDEX(ItemCost,MATCH(B94,ItemSku,0))))</f>
        <v/>
      </c>
    </row>
    <row r="95">
      <c r="A95" s="22" t="n"/>
      <c r="B95" s="22" t="n"/>
      <c r="C95" s="29" t="n"/>
      <c r="D95" s="6" t="n"/>
      <c r="E95" s="6" t="n"/>
      <c r="F95" s="22" t="n"/>
      <c r="G95" s="22" t="n"/>
      <c r="H95" s="16">
        <f>IF(B95="","",IFERROR(INDEX(ItemName,MATCH(B95,ItemSku,0))&amp;"","Unknown SKU"))</f>
        <v/>
      </c>
      <c r="I95" s="16">
        <f>IF(OR(B95="",H95="Unknown SKU"),"",INDEX(ItemSup,MATCH(B95,ItemSku,0))&amp;"")</f>
        <v/>
      </c>
      <c r="J95" s="26">
        <f>IF(OR(A95="",B95=""),0,SUMIFS(LQty,LPO,A95,LSku,B95,LType,"Received",LDate,"&lt;="&amp;AsOf))</f>
        <v/>
      </c>
      <c r="K95" s="7">
        <f>IF(B95="","",IF(E95&lt;&gt;"",E95,IF(OR(D95="",H95="Unknown SKU"),"",IF(INDEX(ItemLead,MATCH(B95,ItemSku,0))="","",D95+INDEX(ItemLead,MATCH(B95,ItemSku,0))))))</f>
        <v/>
      </c>
      <c r="L95" s="26">
        <f>IF(OR(B95="",C95="",F95="Closed",F95="Cancelled"),0,IF(N(D95)&gt;AsOf,0,MAX(0,C95-J95)))</f>
        <v/>
      </c>
      <c r="M95" s="11">
        <f>IF(AND(A95="",B95=""),"",IF(F95="Cancelled","Cancelled",IF(F95="Closed","Closed",IF(N(D95)&gt;AsOf,"Not placed yet",IF(AND(C95&lt;&gt;"",J95&gt;=N(C95)),"Received",IF(AND(K95&lt;&gt;"",N(K95)&lt;AsOf),"Late",IF(J95&gt;0,"Part received","Open")))))))</f>
        <v/>
      </c>
      <c r="N95" s="20">
        <f>IF(M95="Late",AsOf-K95,"")</f>
        <v/>
      </c>
      <c r="O95" s="27">
        <f>IF(OR(B95="",H95="Unknown SKU"),0,L95*N(INDEX(ItemCost,MATCH(B95,ItemSku,0))))</f>
        <v/>
      </c>
    </row>
    <row r="96">
      <c r="A96" s="22" t="n"/>
      <c r="B96" s="22" t="n"/>
      <c r="C96" s="29" t="n"/>
      <c r="D96" s="6" t="n"/>
      <c r="E96" s="6" t="n"/>
      <c r="F96" s="22" t="n"/>
      <c r="G96" s="22" t="n"/>
      <c r="H96" s="16">
        <f>IF(B96="","",IFERROR(INDEX(ItemName,MATCH(B96,ItemSku,0))&amp;"","Unknown SKU"))</f>
        <v/>
      </c>
      <c r="I96" s="16">
        <f>IF(OR(B96="",H96="Unknown SKU"),"",INDEX(ItemSup,MATCH(B96,ItemSku,0))&amp;"")</f>
        <v/>
      </c>
      <c r="J96" s="26">
        <f>IF(OR(A96="",B96=""),0,SUMIFS(LQty,LPO,A96,LSku,B96,LType,"Received",LDate,"&lt;="&amp;AsOf))</f>
        <v/>
      </c>
      <c r="K96" s="7">
        <f>IF(B96="","",IF(E96&lt;&gt;"",E96,IF(OR(D96="",H96="Unknown SKU"),"",IF(INDEX(ItemLead,MATCH(B96,ItemSku,0))="","",D96+INDEX(ItemLead,MATCH(B96,ItemSku,0))))))</f>
        <v/>
      </c>
      <c r="L96" s="26">
        <f>IF(OR(B96="",C96="",F96="Closed",F96="Cancelled"),0,IF(N(D96)&gt;AsOf,0,MAX(0,C96-J96)))</f>
        <v/>
      </c>
      <c r="M96" s="11">
        <f>IF(AND(A96="",B96=""),"",IF(F96="Cancelled","Cancelled",IF(F96="Closed","Closed",IF(N(D96)&gt;AsOf,"Not placed yet",IF(AND(C96&lt;&gt;"",J96&gt;=N(C96)),"Received",IF(AND(K96&lt;&gt;"",N(K96)&lt;AsOf),"Late",IF(J96&gt;0,"Part received","Open")))))))</f>
        <v/>
      </c>
      <c r="N96" s="20">
        <f>IF(M96="Late",AsOf-K96,"")</f>
        <v/>
      </c>
      <c r="O96" s="27">
        <f>IF(OR(B96="",H96="Unknown SKU"),0,L96*N(INDEX(ItemCost,MATCH(B96,ItemSku,0))))</f>
        <v/>
      </c>
    </row>
    <row r="97">
      <c r="A97" s="22" t="n"/>
      <c r="B97" s="22" t="n"/>
      <c r="C97" s="29" t="n"/>
      <c r="D97" s="6" t="n"/>
      <c r="E97" s="6" t="n"/>
      <c r="F97" s="22" t="n"/>
      <c r="G97" s="22" t="n"/>
      <c r="H97" s="16">
        <f>IF(B97="","",IFERROR(INDEX(ItemName,MATCH(B97,ItemSku,0))&amp;"","Unknown SKU"))</f>
        <v/>
      </c>
      <c r="I97" s="16">
        <f>IF(OR(B97="",H97="Unknown SKU"),"",INDEX(ItemSup,MATCH(B97,ItemSku,0))&amp;"")</f>
        <v/>
      </c>
      <c r="J97" s="26">
        <f>IF(OR(A97="",B97=""),0,SUMIFS(LQty,LPO,A97,LSku,B97,LType,"Received",LDate,"&lt;="&amp;AsOf))</f>
        <v/>
      </c>
      <c r="K97" s="7">
        <f>IF(B97="","",IF(E97&lt;&gt;"",E97,IF(OR(D97="",H97="Unknown SKU"),"",IF(INDEX(ItemLead,MATCH(B97,ItemSku,0))="","",D97+INDEX(ItemLead,MATCH(B97,ItemSku,0))))))</f>
        <v/>
      </c>
      <c r="L97" s="26">
        <f>IF(OR(B97="",C97="",F97="Closed",F97="Cancelled"),0,IF(N(D97)&gt;AsOf,0,MAX(0,C97-J97)))</f>
        <v/>
      </c>
      <c r="M97" s="11">
        <f>IF(AND(A97="",B97=""),"",IF(F97="Cancelled","Cancelled",IF(F97="Closed","Closed",IF(N(D97)&gt;AsOf,"Not placed yet",IF(AND(C97&lt;&gt;"",J97&gt;=N(C97)),"Received",IF(AND(K97&lt;&gt;"",N(K97)&lt;AsOf),"Late",IF(J97&gt;0,"Part received","Open")))))))</f>
        <v/>
      </c>
      <c r="N97" s="20">
        <f>IF(M97="Late",AsOf-K97,"")</f>
        <v/>
      </c>
      <c r="O97" s="27">
        <f>IF(OR(B97="",H97="Unknown SKU"),0,L97*N(INDEX(ItemCost,MATCH(B97,ItemSku,0))))</f>
        <v/>
      </c>
    </row>
    <row r="98">
      <c r="A98" s="22" t="n"/>
      <c r="B98" s="22" t="n"/>
      <c r="C98" s="29" t="n"/>
      <c r="D98" s="6" t="n"/>
      <c r="E98" s="6" t="n"/>
      <c r="F98" s="22" t="n"/>
      <c r="G98" s="22" t="n"/>
      <c r="H98" s="16">
        <f>IF(B98="","",IFERROR(INDEX(ItemName,MATCH(B98,ItemSku,0))&amp;"","Unknown SKU"))</f>
        <v/>
      </c>
      <c r="I98" s="16">
        <f>IF(OR(B98="",H98="Unknown SKU"),"",INDEX(ItemSup,MATCH(B98,ItemSku,0))&amp;"")</f>
        <v/>
      </c>
      <c r="J98" s="26">
        <f>IF(OR(A98="",B98=""),0,SUMIFS(LQty,LPO,A98,LSku,B98,LType,"Received",LDate,"&lt;="&amp;AsOf))</f>
        <v/>
      </c>
      <c r="K98" s="7">
        <f>IF(B98="","",IF(E98&lt;&gt;"",E98,IF(OR(D98="",H98="Unknown SKU"),"",IF(INDEX(ItemLead,MATCH(B98,ItemSku,0))="","",D98+INDEX(ItemLead,MATCH(B98,ItemSku,0))))))</f>
        <v/>
      </c>
      <c r="L98" s="26">
        <f>IF(OR(B98="",C98="",F98="Closed",F98="Cancelled"),0,IF(N(D98)&gt;AsOf,0,MAX(0,C98-J98)))</f>
        <v/>
      </c>
      <c r="M98" s="11">
        <f>IF(AND(A98="",B98=""),"",IF(F98="Cancelled","Cancelled",IF(F98="Closed","Closed",IF(N(D98)&gt;AsOf,"Not placed yet",IF(AND(C98&lt;&gt;"",J98&gt;=N(C98)),"Received",IF(AND(K98&lt;&gt;"",N(K98)&lt;AsOf),"Late",IF(J98&gt;0,"Part received","Open")))))))</f>
        <v/>
      </c>
      <c r="N98" s="20">
        <f>IF(M98="Late",AsOf-K98,"")</f>
        <v/>
      </c>
      <c r="O98" s="27">
        <f>IF(OR(B98="",H98="Unknown SKU"),0,L98*N(INDEX(ItemCost,MATCH(B98,ItemSku,0))))</f>
        <v/>
      </c>
    </row>
    <row r="99">
      <c r="A99" s="22" t="n"/>
      <c r="B99" s="22" t="n"/>
      <c r="C99" s="29" t="n"/>
      <c r="D99" s="6" t="n"/>
      <c r="E99" s="6" t="n"/>
      <c r="F99" s="22" t="n"/>
      <c r="G99" s="22" t="n"/>
      <c r="H99" s="16">
        <f>IF(B99="","",IFERROR(INDEX(ItemName,MATCH(B99,ItemSku,0))&amp;"","Unknown SKU"))</f>
        <v/>
      </c>
      <c r="I99" s="16">
        <f>IF(OR(B99="",H99="Unknown SKU"),"",INDEX(ItemSup,MATCH(B99,ItemSku,0))&amp;"")</f>
        <v/>
      </c>
      <c r="J99" s="26">
        <f>IF(OR(A99="",B99=""),0,SUMIFS(LQty,LPO,A99,LSku,B99,LType,"Received",LDate,"&lt;="&amp;AsOf))</f>
        <v/>
      </c>
      <c r="K99" s="7">
        <f>IF(B99="","",IF(E99&lt;&gt;"",E99,IF(OR(D99="",H99="Unknown SKU"),"",IF(INDEX(ItemLead,MATCH(B99,ItemSku,0))="","",D99+INDEX(ItemLead,MATCH(B99,ItemSku,0))))))</f>
        <v/>
      </c>
      <c r="L99" s="26">
        <f>IF(OR(B99="",C99="",F99="Closed",F99="Cancelled"),0,IF(N(D99)&gt;AsOf,0,MAX(0,C99-J99)))</f>
        <v/>
      </c>
      <c r="M99" s="11">
        <f>IF(AND(A99="",B99=""),"",IF(F99="Cancelled","Cancelled",IF(F99="Closed","Closed",IF(N(D99)&gt;AsOf,"Not placed yet",IF(AND(C99&lt;&gt;"",J99&gt;=N(C99)),"Received",IF(AND(K99&lt;&gt;"",N(K99)&lt;AsOf),"Late",IF(J99&gt;0,"Part received","Open")))))))</f>
        <v/>
      </c>
      <c r="N99" s="20">
        <f>IF(M99="Late",AsOf-K99,"")</f>
        <v/>
      </c>
      <c r="O99" s="27">
        <f>IF(OR(B99="",H99="Unknown SKU"),0,L99*N(INDEX(ItemCost,MATCH(B99,ItemSku,0))))</f>
        <v/>
      </c>
    </row>
    <row r="100">
      <c r="A100" s="22" t="n"/>
      <c r="B100" s="22" t="n"/>
      <c r="C100" s="29" t="n"/>
      <c r="D100" s="6" t="n"/>
      <c r="E100" s="6" t="n"/>
      <c r="F100" s="22" t="n"/>
      <c r="G100" s="22" t="n"/>
      <c r="H100" s="16">
        <f>IF(B100="","",IFERROR(INDEX(ItemName,MATCH(B100,ItemSku,0))&amp;"","Unknown SKU"))</f>
        <v/>
      </c>
      <c r="I100" s="16">
        <f>IF(OR(B100="",H100="Unknown SKU"),"",INDEX(ItemSup,MATCH(B100,ItemSku,0))&amp;"")</f>
        <v/>
      </c>
      <c r="J100" s="26">
        <f>IF(OR(A100="",B100=""),0,SUMIFS(LQty,LPO,A100,LSku,B100,LType,"Received",LDate,"&lt;="&amp;AsOf))</f>
        <v/>
      </c>
      <c r="K100" s="7">
        <f>IF(B100="","",IF(E100&lt;&gt;"",E100,IF(OR(D100="",H100="Unknown SKU"),"",IF(INDEX(ItemLead,MATCH(B100,ItemSku,0))="","",D100+INDEX(ItemLead,MATCH(B100,ItemSku,0))))))</f>
        <v/>
      </c>
      <c r="L100" s="26">
        <f>IF(OR(B100="",C100="",F100="Closed",F100="Cancelled"),0,IF(N(D100)&gt;AsOf,0,MAX(0,C100-J100)))</f>
        <v/>
      </c>
      <c r="M100" s="11">
        <f>IF(AND(A100="",B100=""),"",IF(F100="Cancelled","Cancelled",IF(F100="Closed","Closed",IF(N(D100)&gt;AsOf,"Not placed yet",IF(AND(C100&lt;&gt;"",J100&gt;=N(C100)),"Received",IF(AND(K100&lt;&gt;"",N(K100)&lt;AsOf),"Late",IF(J100&gt;0,"Part received","Open")))))))</f>
        <v/>
      </c>
      <c r="N100" s="20">
        <f>IF(M100="Late",AsOf-K100,"")</f>
        <v/>
      </c>
      <c r="O100" s="27">
        <f>IF(OR(B100="",H100="Unknown SKU"),0,L100*N(INDEX(ItemCost,MATCH(B100,ItemSku,0))))</f>
        <v/>
      </c>
    </row>
    <row r="101">
      <c r="A101" s="22" t="n"/>
      <c r="B101" s="22" t="n"/>
      <c r="C101" s="29" t="n"/>
      <c r="D101" s="6" t="n"/>
      <c r="E101" s="6" t="n"/>
      <c r="F101" s="22" t="n"/>
      <c r="G101" s="22" t="n"/>
      <c r="H101" s="16">
        <f>IF(B101="","",IFERROR(INDEX(ItemName,MATCH(B101,ItemSku,0))&amp;"","Unknown SKU"))</f>
        <v/>
      </c>
      <c r="I101" s="16">
        <f>IF(OR(B101="",H101="Unknown SKU"),"",INDEX(ItemSup,MATCH(B101,ItemSku,0))&amp;"")</f>
        <v/>
      </c>
      <c r="J101" s="26">
        <f>IF(OR(A101="",B101=""),0,SUMIFS(LQty,LPO,A101,LSku,B101,LType,"Received",LDate,"&lt;="&amp;AsOf))</f>
        <v/>
      </c>
      <c r="K101" s="7">
        <f>IF(B101="","",IF(E101&lt;&gt;"",E101,IF(OR(D101="",H101="Unknown SKU"),"",IF(INDEX(ItemLead,MATCH(B101,ItemSku,0))="","",D101+INDEX(ItemLead,MATCH(B101,ItemSku,0))))))</f>
        <v/>
      </c>
      <c r="L101" s="26">
        <f>IF(OR(B101="",C101="",F101="Closed",F101="Cancelled"),0,IF(N(D101)&gt;AsOf,0,MAX(0,C101-J101)))</f>
        <v/>
      </c>
      <c r="M101" s="11">
        <f>IF(AND(A101="",B101=""),"",IF(F101="Cancelled","Cancelled",IF(F101="Closed","Closed",IF(N(D101)&gt;AsOf,"Not placed yet",IF(AND(C101&lt;&gt;"",J101&gt;=N(C101)),"Received",IF(AND(K101&lt;&gt;"",N(K101)&lt;AsOf),"Late",IF(J101&gt;0,"Part received","Open")))))))</f>
        <v/>
      </c>
      <c r="N101" s="20">
        <f>IF(M101="Late",AsOf-K101,"")</f>
        <v/>
      </c>
      <c r="O101" s="27">
        <f>IF(OR(B101="",H101="Unknown SKU"),0,L101*N(INDEX(ItemCost,MATCH(B101,ItemSku,0))))</f>
        <v/>
      </c>
    </row>
    <row r="102">
      <c r="A102" s="22" t="n"/>
      <c r="B102" s="22" t="n"/>
      <c r="C102" s="29" t="n"/>
      <c r="D102" s="6" t="n"/>
      <c r="E102" s="6" t="n"/>
      <c r="F102" s="22" t="n"/>
      <c r="G102" s="22" t="n"/>
      <c r="H102" s="16">
        <f>IF(B102="","",IFERROR(INDEX(ItemName,MATCH(B102,ItemSku,0))&amp;"","Unknown SKU"))</f>
        <v/>
      </c>
      <c r="I102" s="16">
        <f>IF(OR(B102="",H102="Unknown SKU"),"",INDEX(ItemSup,MATCH(B102,ItemSku,0))&amp;"")</f>
        <v/>
      </c>
      <c r="J102" s="26">
        <f>IF(OR(A102="",B102=""),0,SUMIFS(LQty,LPO,A102,LSku,B102,LType,"Received",LDate,"&lt;="&amp;AsOf))</f>
        <v/>
      </c>
      <c r="K102" s="7">
        <f>IF(B102="","",IF(E102&lt;&gt;"",E102,IF(OR(D102="",H102="Unknown SKU"),"",IF(INDEX(ItemLead,MATCH(B102,ItemSku,0))="","",D102+INDEX(ItemLead,MATCH(B102,ItemSku,0))))))</f>
        <v/>
      </c>
      <c r="L102" s="26">
        <f>IF(OR(B102="",C102="",F102="Closed",F102="Cancelled"),0,IF(N(D102)&gt;AsOf,0,MAX(0,C102-J102)))</f>
        <v/>
      </c>
      <c r="M102" s="11">
        <f>IF(AND(A102="",B102=""),"",IF(F102="Cancelled","Cancelled",IF(F102="Closed","Closed",IF(N(D102)&gt;AsOf,"Not placed yet",IF(AND(C102&lt;&gt;"",J102&gt;=N(C102)),"Received",IF(AND(K102&lt;&gt;"",N(K102)&lt;AsOf),"Late",IF(J102&gt;0,"Part received","Open")))))))</f>
        <v/>
      </c>
      <c r="N102" s="20">
        <f>IF(M102="Late",AsOf-K102,"")</f>
        <v/>
      </c>
      <c r="O102" s="27">
        <f>IF(OR(B102="",H102="Unknown SKU"),0,L102*N(INDEX(ItemCost,MATCH(B102,ItemSku,0))))</f>
        <v/>
      </c>
    </row>
    <row r="103">
      <c r="A103" s="22" t="n"/>
      <c r="B103" s="22" t="n"/>
      <c r="C103" s="29" t="n"/>
      <c r="D103" s="6" t="n"/>
      <c r="E103" s="6" t="n"/>
      <c r="F103" s="22" t="n"/>
      <c r="G103" s="22" t="n"/>
      <c r="H103" s="16">
        <f>IF(B103="","",IFERROR(INDEX(ItemName,MATCH(B103,ItemSku,0))&amp;"","Unknown SKU"))</f>
        <v/>
      </c>
      <c r="I103" s="16">
        <f>IF(OR(B103="",H103="Unknown SKU"),"",INDEX(ItemSup,MATCH(B103,ItemSku,0))&amp;"")</f>
        <v/>
      </c>
      <c r="J103" s="26">
        <f>IF(OR(A103="",B103=""),0,SUMIFS(LQty,LPO,A103,LSku,B103,LType,"Received",LDate,"&lt;="&amp;AsOf))</f>
        <v/>
      </c>
      <c r="K103" s="7">
        <f>IF(B103="","",IF(E103&lt;&gt;"",E103,IF(OR(D103="",H103="Unknown SKU"),"",IF(INDEX(ItemLead,MATCH(B103,ItemSku,0))="","",D103+INDEX(ItemLead,MATCH(B103,ItemSku,0))))))</f>
        <v/>
      </c>
      <c r="L103" s="26">
        <f>IF(OR(B103="",C103="",F103="Closed",F103="Cancelled"),0,IF(N(D103)&gt;AsOf,0,MAX(0,C103-J103)))</f>
        <v/>
      </c>
      <c r="M103" s="11">
        <f>IF(AND(A103="",B103=""),"",IF(F103="Cancelled","Cancelled",IF(F103="Closed","Closed",IF(N(D103)&gt;AsOf,"Not placed yet",IF(AND(C103&lt;&gt;"",J103&gt;=N(C103)),"Received",IF(AND(K103&lt;&gt;"",N(K103)&lt;AsOf),"Late",IF(J103&gt;0,"Part received","Open")))))))</f>
        <v/>
      </c>
      <c r="N103" s="20">
        <f>IF(M103="Late",AsOf-K103,"")</f>
        <v/>
      </c>
      <c r="O103" s="27">
        <f>IF(OR(B103="",H103="Unknown SKU"),0,L103*N(INDEX(ItemCost,MATCH(B103,ItemSku,0))))</f>
        <v/>
      </c>
    </row>
    <row r="104">
      <c r="A104" s="22" t="n"/>
      <c r="B104" s="22" t="n"/>
      <c r="C104" s="29" t="n"/>
      <c r="D104" s="6" t="n"/>
      <c r="E104" s="6" t="n"/>
      <c r="F104" s="22" t="n"/>
      <c r="G104" s="22" t="n"/>
      <c r="H104" s="16">
        <f>IF(B104="","",IFERROR(INDEX(ItemName,MATCH(B104,ItemSku,0))&amp;"","Unknown SKU"))</f>
        <v/>
      </c>
      <c r="I104" s="16">
        <f>IF(OR(B104="",H104="Unknown SKU"),"",INDEX(ItemSup,MATCH(B104,ItemSku,0))&amp;"")</f>
        <v/>
      </c>
      <c r="J104" s="26">
        <f>IF(OR(A104="",B104=""),0,SUMIFS(LQty,LPO,A104,LSku,B104,LType,"Received",LDate,"&lt;="&amp;AsOf))</f>
        <v/>
      </c>
      <c r="K104" s="7">
        <f>IF(B104="","",IF(E104&lt;&gt;"",E104,IF(OR(D104="",H104="Unknown SKU"),"",IF(INDEX(ItemLead,MATCH(B104,ItemSku,0))="","",D104+INDEX(ItemLead,MATCH(B104,ItemSku,0))))))</f>
        <v/>
      </c>
      <c r="L104" s="26">
        <f>IF(OR(B104="",C104="",F104="Closed",F104="Cancelled"),0,IF(N(D104)&gt;AsOf,0,MAX(0,C104-J104)))</f>
        <v/>
      </c>
      <c r="M104" s="11">
        <f>IF(AND(A104="",B104=""),"",IF(F104="Cancelled","Cancelled",IF(F104="Closed","Closed",IF(N(D104)&gt;AsOf,"Not placed yet",IF(AND(C104&lt;&gt;"",J104&gt;=N(C104)),"Received",IF(AND(K104&lt;&gt;"",N(K104)&lt;AsOf),"Late",IF(J104&gt;0,"Part received","Open")))))))</f>
        <v/>
      </c>
      <c r="N104" s="20">
        <f>IF(M104="Late",AsOf-K104,"")</f>
        <v/>
      </c>
      <c r="O104" s="27">
        <f>IF(OR(B104="",H104="Unknown SKU"),0,L104*N(INDEX(ItemCost,MATCH(B104,ItemSku,0))))</f>
        <v/>
      </c>
    </row>
    <row r="105">
      <c r="A105" s="22" t="n"/>
      <c r="B105" s="22" t="n"/>
      <c r="C105" s="29" t="n"/>
      <c r="D105" s="6" t="n"/>
      <c r="E105" s="6" t="n"/>
      <c r="F105" s="22" t="n"/>
      <c r="G105" s="22" t="n"/>
      <c r="H105" s="16">
        <f>IF(B105="","",IFERROR(INDEX(ItemName,MATCH(B105,ItemSku,0))&amp;"","Unknown SKU"))</f>
        <v/>
      </c>
      <c r="I105" s="16">
        <f>IF(OR(B105="",H105="Unknown SKU"),"",INDEX(ItemSup,MATCH(B105,ItemSku,0))&amp;"")</f>
        <v/>
      </c>
      <c r="J105" s="26">
        <f>IF(OR(A105="",B105=""),0,SUMIFS(LQty,LPO,A105,LSku,B105,LType,"Received",LDate,"&lt;="&amp;AsOf))</f>
        <v/>
      </c>
      <c r="K105" s="7">
        <f>IF(B105="","",IF(E105&lt;&gt;"",E105,IF(OR(D105="",H105="Unknown SKU"),"",IF(INDEX(ItemLead,MATCH(B105,ItemSku,0))="","",D105+INDEX(ItemLead,MATCH(B105,ItemSku,0))))))</f>
        <v/>
      </c>
      <c r="L105" s="26">
        <f>IF(OR(B105="",C105="",F105="Closed",F105="Cancelled"),0,IF(N(D105)&gt;AsOf,0,MAX(0,C105-J105)))</f>
        <v/>
      </c>
      <c r="M105" s="11">
        <f>IF(AND(A105="",B105=""),"",IF(F105="Cancelled","Cancelled",IF(F105="Closed","Closed",IF(N(D105)&gt;AsOf,"Not placed yet",IF(AND(C105&lt;&gt;"",J105&gt;=N(C105)),"Received",IF(AND(K105&lt;&gt;"",N(K105)&lt;AsOf),"Late",IF(J105&gt;0,"Part received","Open")))))))</f>
        <v/>
      </c>
      <c r="N105" s="20">
        <f>IF(M105="Late",AsOf-K105,"")</f>
        <v/>
      </c>
      <c r="O105" s="27">
        <f>IF(OR(B105="",H105="Unknown SKU"),0,L105*N(INDEX(ItemCost,MATCH(B105,ItemSku,0))))</f>
        <v/>
      </c>
    </row>
    <row r="106">
      <c r="A106" s="22" t="n"/>
      <c r="B106" s="22" t="n"/>
      <c r="C106" s="29" t="n"/>
      <c r="D106" s="6" t="n"/>
      <c r="E106" s="6" t="n"/>
      <c r="F106" s="22" t="n"/>
      <c r="G106" s="22" t="n"/>
      <c r="H106" s="16">
        <f>IF(B106="","",IFERROR(INDEX(ItemName,MATCH(B106,ItemSku,0))&amp;"","Unknown SKU"))</f>
        <v/>
      </c>
      <c r="I106" s="16">
        <f>IF(OR(B106="",H106="Unknown SKU"),"",INDEX(ItemSup,MATCH(B106,ItemSku,0))&amp;"")</f>
        <v/>
      </c>
      <c r="J106" s="26">
        <f>IF(OR(A106="",B106=""),0,SUMIFS(LQty,LPO,A106,LSku,B106,LType,"Received",LDate,"&lt;="&amp;AsOf))</f>
        <v/>
      </c>
      <c r="K106" s="7">
        <f>IF(B106="","",IF(E106&lt;&gt;"",E106,IF(OR(D106="",H106="Unknown SKU"),"",IF(INDEX(ItemLead,MATCH(B106,ItemSku,0))="","",D106+INDEX(ItemLead,MATCH(B106,ItemSku,0))))))</f>
        <v/>
      </c>
      <c r="L106" s="26">
        <f>IF(OR(B106="",C106="",F106="Closed",F106="Cancelled"),0,IF(N(D106)&gt;AsOf,0,MAX(0,C106-J106)))</f>
        <v/>
      </c>
      <c r="M106" s="11">
        <f>IF(AND(A106="",B106=""),"",IF(F106="Cancelled","Cancelled",IF(F106="Closed","Closed",IF(N(D106)&gt;AsOf,"Not placed yet",IF(AND(C106&lt;&gt;"",J106&gt;=N(C106)),"Received",IF(AND(K106&lt;&gt;"",N(K106)&lt;AsOf),"Late",IF(J106&gt;0,"Part received","Open")))))))</f>
        <v/>
      </c>
      <c r="N106" s="20">
        <f>IF(M106="Late",AsOf-K106,"")</f>
        <v/>
      </c>
      <c r="O106" s="27">
        <f>IF(OR(B106="",H106="Unknown SKU"),0,L106*N(INDEX(ItemCost,MATCH(B106,ItemSku,0))))</f>
        <v/>
      </c>
    </row>
    <row r="107">
      <c r="A107" s="22" t="n"/>
      <c r="B107" s="22" t="n"/>
      <c r="C107" s="29" t="n"/>
      <c r="D107" s="6" t="n"/>
      <c r="E107" s="6" t="n"/>
      <c r="F107" s="22" t="n"/>
      <c r="G107" s="22" t="n"/>
      <c r="H107" s="16">
        <f>IF(B107="","",IFERROR(INDEX(ItemName,MATCH(B107,ItemSku,0))&amp;"","Unknown SKU"))</f>
        <v/>
      </c>
      <c r="I107" s="16">
        <f>IF(OR(B107="",H107="Unknown SKU"),"",INDEX(ItemSup,MATCH(B107,ItemSku,0))&amp;"")</f>
        <v/>
      </c>
      <c r="J107" s="26">
        <f>IF(OR(A107="",B107=""),0,SUMIFS(LQty,LPO,A107,LSku,B107,LType,"Received",LDate,"&lt;="&amp;AsOf))</f>
        <v/>
      </c>
      <c r="K107" s="7">
        <f>IF(B107="","",IF(E107&lt;&gt;"",E107,IF(OR(D107="",H107="Unknown SKU"),"",IF(INDEX(ItemLead,MATCH(B107,ItemSku,0))="","",D107+INDEX(ItemLead,MATCH(B107,ItemSku,0))))))</f>
        <v/>
      </c>
      <c r="L107" s="26">
        <f>IF(OR(B107="",C107="",F107="Closed",F107="Cancelled"),0,IF(N(D107)&gt;AsOf,0,MAX(0,C107-J107)))</f>
        <v/>
      </c>
      <c r="M107" s="11">
        <f>IF(AND(A107="",B107=""),"",IF(F107="Cancelled","Cancelled",IF(F107="Closed","Closed",IF(N(D107)&gt;AsOf,"Not placed yet",IF(AND(C107&lt;&gt;"",J107&gt;=N(C107)),"Received",IF(AND(K107&lt;&gt;"",N(K107)&lt;AsOf),"Late",IF(J107&gt;0,"Part received","Open")))))))</f>
        <v/>
      </c>
      <c r="N107" s="20">
        <f>IF(M107="Late",AsOf-K107,"")</f>
        <v/>
      </c>
      <c r="O107" s="27">
        <f>IF(OR(B107="",H107="Unknown SKU"),0,L107*N(INDEX(ItemCost,MATCH(B107,ItemSku,0))))</f>
        <v/>
      </c>
    </row>
    <row r="108">
      <c r="A108" s="22" t="n"/>
      <c r="B108" s="22" t="n"/>
      <c r="C108" s="29" t="n"/>
      <c r="D108" s="6" t="n"/>
      <c r="E108" s="6" t="n"/>
      <c r="F108" s="22" t="n"/>
      <c r="G108" s="22" t="n"/>
      <c r="H108" s="16">
        <f>IF(B108="","",IFERROR(INDEX(ItemName,MATCH(B108,ItemSku,0))&amp;"","Unknown SKU"))</f>
        <v/>
      </c>
      <c r="I108" s="16">
        <f>IF(OR(B108="",H108="Unknown SKU"),"",INDEX(ItemSup,MATCH(B108,ItemSku,0))&amp;"")</f>
        <v/>
      </c>
      <c r="J108" s="26">
        <f>IF(OR(A108="",B108=""),0,SUMIFS(LQty,LPO,A108,LSku,B108,LType,"Received",LDate,"&lt;="&amp;AsOf))</f>
        <v/>
      </c>
      <c r="K108" s="7">
        <f>IF(B108="","",IF(E108&lt;&gt;"",E108,IF(OR(D108="",H108="Unknown SKU"),"",IF(INDEX(ItemLead,MATCH(B108,ItemSku,0))="","",D108+INDEX(ItemLead,MATCH(B108,ItemSku,0))))))</f>
        <v/>
      </c>
      <c r="L108" s="26">
        <f>IF(OR(B108="",C108="",F108="Closed",F108="Cancelled"),0,IF(N(D108)&gt;AsOf,0,MAX(0,C108-J108)))</f>
        <v/>
      </c>
      <c r="M108" s="11">
        <f>IF(AND(A108="",B108=""),"",IF(F108="Cancelled","Cancelled",IF(F108="Closed","Closed",IF(N(D108)&gt;AsOf,"Not placed yet",IF(AND(C108&lt;&gt;"",J108&gt;=N(C108)),"Received",IF(AND(K108&lt;&gt;"",N(K108)&lt;AsOf),"Late",IF(J108&gt;0,"Part received","Open")))))))</f>
        <v/>
      </c>
      <c r="N108" s="20">
        <f>IF(M108="Late",AsOf-K108,"")</f>
        <v/>
      </c>
      <c r="O108" s="27">
        <f>IF(OR(B108="",H108="Unknown SKU"),0,L108*N(INDEX(ItemCost,MATCH(B108,ItemSku,0))))</f>
        <v/>
      </c>
    </row>
    <row r="109">
      <c r="A109" s="22" t="n"/>
      <c r="B109" s="22" t="n"/>
      <c r="C109" s="29" t="n"/>
      <c r="D109" s="6" t="n"/>
      <c r="E109" s="6" t="n"/>
      <c r="F109" s="22" t="n"/>
      <c r="G109" s="22" t="n"/>
      <c r="H109" s="16">
        <f>IF(B109="","",IFERROR(INDEX(ItemName,MATCH(B109,ItemSku,0))&amp;"","Unknown SKU"))</f>
        <v/>
      </c>
      <c r="I109" s="16">
        <f>IF(OR(B109="",H109="Unknown SKU"),"",INDEX(ItemSup,MATCH(B109,ItemSku,0))&amp;"")</f>
        <v/>
      </c>
      <c r="J109" s="26">
        <f>IF(OR(A109="",B109=""),0,SUMIFS(LQty,LPO,A109,LSku,B109,LType,"Received",LDate,"&lt;="&amp;AsOf))</f>
        <v/>
      </c>
      <c r="K109" s="7">
        <f>IF(B109="","",IF(E109&lt;&gt;"",E109,IF(OR(D109="",H109="Unknown SKU"),"",IF(INDEX(ItemLead,MATCH(B109,ItemSku,0))="","",D109+INDEX(ItemLead,MATCH(B109,ItemSku,0))))))</f>
        <v/>
      </c>
      <c r="L109" s="26">
        <f>IF(OR(B109="",C109="",F109="Closed",F109="Cancelled"),0,IF(N(D109)&gt;AsOf,0,MAX(0,C109-J109)))</f>
        <v/>
      </c>
      <c r="M109" s="11">
        <f>IF(AND(A109="",B109=""),"",IF(F109="Cancelled","Cancelled",IF(F109="Closed","Closed",IF(N(D109)&gt;AsOf,"Not placed yet",IF(AND(C109&lt;&gt;"",J109&gt;=N(C109)),"Received",IF(AND(K109&lt;&gt;"",N(K109)&lt;AsOf),"Late",IF(J109&gt;0,"Part received","Open")))))))</f>
        <v/>
      </c>
      <c r="N109" s="20">
        <f>IF(M109="Late",AsOf-K109,"")</f>
        <v/>
      </c>
      <c r="O109" s="27">
        <f>IF(OR(B109="",H109="Unknown SKU"),0,L109*N(INDEX(ItemCost,MATCH(B109,ItemSku,0))))</f>
        <v/>
      </c>
    </row>
    <row r="110">
      <c r="A110" s="22" t="n"/>
      <c r="B110" s="22" t="n"/>
      <c r="C110" s="29" t="n"/>
      <c r="D110" s="6" t="n"/>
      <c r="E110" s="6" t="n"/>
      <c r="F110" s="22" t="n"/>
      <c r="G110" s="22" t="n"/>
      <c r="H110" s="16">
        <f>IF(B110="","",IFERROR(INDEX(ItemName,MATCH(B110,ItemSku,0))&amp;"","Unknown SKU"))</f>
        <v/>
      </c>
      <c r="I110" s="16">
        <f>IF(OR(B110="",H110="Unknown SKU"),"",INDEX(ItemSup,MATCH(B110,ItemSku,0))&amp;"")</f>
        <v/>
      </c>
      <c r="J110" s="26">
        <f>IF(OR(A110="",B110=""),0,SUMIFS(LQty,LPO,A110,LSku,B110,LType,"Received",LDate,"&lt;="&amp;AsOf))</f>
        <v/>
      </c>
      <c r="K110" s="7">
        <f>IF(B110="","",IF(E110&lt;&gt;"",E110,IF(OR(D110="",H110="Unknown SKU"),"",IF(INDEX(ItemLead,MATCH(B110,ItemSku,0))="","",D110+INDEX(ItemLead,MATCH(B110,ItemSku,0))))))</f>
        <v/>
      </c>
      <c r="L110" s="26">
        <f>IF(OR(B110="",C110="",F110="Closed",F110="Cancelled"),0,IF(N(D110)&gt;AsOf,0,MAX(0,C110-J110)))</f>
        <v/>
      </c>
      <c r="M110" s="11">
        <f>IF(AND(A110="",B110=""),"",IF(F110="Cancelled","Cancelled",IF(F110="Closed","Closed",IF(N(D110)&gt;AsOf,"Not placed yet",IF(AND(C110&lt;&gt;"",J110&gt;=N(C110)),"Received",IF(AND(K110&lt;&gt;"",N(K110)&lt;AsOf),"Late",IF(J110&gt;0,"Part received","Open")))))))</f>
        <v/>
      </c>
      <c r="N110" s="20">
        <f>IF(M110="Late",AsOf-K110,"")</f>
        <v/>
      </c>
      <c r="O110" s="27">
        <f>IF(OR(B110="",H110="Unknown SKU"),0,L110*N(INDEX(ItemCost,MATCH(B110,ItemSku,0))))</f>
        <v/>
      </c>
    </row>
    <row r="111">
      <c r="A111" s="22" t="n"/>
      <c r="B111" s="22" t="n"/>
      <c r="C111" s="29" t="n"/>
      <c r="D111" s="6" t="n"/>
      <c r="E111" s="6" t="n"/>
      <c r="F111" s="22" t="n"/>
      <c r="G111" s="22" t="n"/>
      <c r="H111" s="16">
        <f>IF(B111="","",IFERROR(INDEX(ItemName,MATCH(B111,ItemSku,0))&amp;"","Unknown SKU"))</f>
        <v/>
      </c>
      <c r="I111" s="16">
        <f>IF(OR(B111="",H111="Unknown SKU"),"",INDEX(ItemSup,MATCH(B111,ItemSku,0))&amp;"")</f>
        <v/>
      </c>
      <c r="J111" s="26">
        <f>IF(OR(A111="",B111=""),0,SUMIFS(LQty,LPO,A111,LSku,B111,LType,"Received",LDate,"&lt;="&amp;AsOf))</f>
        <v/>
      </c>
      <c r="K111" s="7">
        <f>IF(B111="","",IF(E111&lt;&gt;"",E111,IF(OR(D111="",H111="Unknown SKU"),"",IF(INDEX(ItemLead,MATCH(B111,ItemSku,0))="","",D111+INDEX(ItemLead,MATCH(B111,ItemSku,0))))))</f>
        <v/>
      </c>
      <c r="L111" s="26">
        <f>IF(OR(B111="",C111="",F111="Closed",F111="Cancelled"),0,IF(N(D111)&gt;AsOf,0,MAX(0,C111-J111)))</f>
        <v/>
      </c>
      <c r="M111" s="11">
        <f>IF(AND(A111="",B111=""),"",IF(F111="Cancelled","Cancelled",IF(F111="Closed","Closed",IF(N(D111)&gt;AsOf,"Not placed yet",IF(AND(C111&lt;&gt;"",J111&gt;=N(C111)),"Received",IF(AND(K111&lt;&gt;"",N(K111)&lt;AsOf),"Late",IF(J111&gt;0,"Part received","Open")))))))</f>
        <v/>
      </c>
      <c r="N111" s="20">
        <f>IF(M111="Late",AsOf-K111,"")</f>
        <v/>
      </c>
      <c r="O111" s="27">
        <f>IF(OR(B111="",H111="Unknown SKU"),0,L111*N(INDEX(ItemCost,MATCH(B111,ItemSku,0))))</f>
        <v/>
      </c>
    </row>
    <row r="112">
      <c r="A112" s="22" t="n"/>
      <c r="B112" s="22" t="n"/>
      <c r="C112" s="29" t="n"/>
      <c r="D112" s="6" t="n"/>
      <c r="E112" s="6" t="n"/>
      <c r="F112" s="22" t="n"/>
      <c r="G112" s="22" t="n"/>
      <c r="H112" s="16">
        <f>IF(B112="","",IFERROR(INDEX(ItemName,MATCH(B112,ItemSku,0))&amp;"","Unknown SKU"))</f>
        <v/>
      </c>
      <c r="I112" s="16">
        <f>IF(OR(B112="",H112="Unknown SKU"),"",INDEX(ItemSup,MATCH(B112,ItemSku,0))&amp;"")</f>
        <v/>
      </c>
      <c r="J112" s="26">
        <f>IF(OR(A112="",B112=""),0,SUMIFS(LQty,LPO,A112,LSku,B112,LType,"Received",LDate,"&lt;="&amp;AsOf))</f>
        <v/>
      </c>
      <c r="K112" s="7">
        <f>IF(B112="","",IF(E112&lt;&gt;"",E112,IF(OR(D112="",H112="Unknown SKU"),"",IF(INDEX(ItemLead,MATCH(B112,ItemSku,0))="","",D112+INDEX(ItemLead,MATCH(B112,ItemSku,0))))))</f>
        <v/>
      </c>
      <c r="L112" s="26">
        <f>IF(OR(B112="",C112="",F112="Closed",F112="Cancelled"),0,IF(N(D112)&gt;AsOf,0,MAX(0,C112-J112)))</f>
        <v/>
      </c>
      <c r="M112" s="11">
        <f>IF(AND(A112="",B112=""),"",IF(F112="Cancelled","Cancelled",IF(F112="Closed","Closed",IF(N(D112)&gt;AsOf,"Not placed yet",IF(AND(C112&lt;&gt;"",J112&gt;=N(C112)),"Received",IF(AND(K112&lt;&gt;"",N(K112)&lt;AsOf),"Late",IF(J112&gt;0,"Part received","Open")))))))</f>
        <v/>
      </c>
      <c r="N112" s="20">
        <f>IF(M112="Late",AsOf-K112,"")</f>
        <v/>
      </c>
      <c r="O112" s="27">
        <f>IF(OR(B112="",H112="Unknown SKU"),0,L112*N(INDEX(ItemCost,MATCH(B112,ItemSku,0))))</f>
        <v/>
      </c>
    </row>
    <row r="113">
      <c r="A113" s="22" t="n"/>
      <c r="B113" s="22" t="n"/>
      <c r="C113" s="29" t="n"/>
      <c r="D113" s="6" t="n"/>
      <c r="E113" s="6" t="n"/>
      <c r="F113" s="22" t="n"/>
      <c r="G113" s="22" t="n"/>
      <c r="H113" s="16">
        <f>IF(B113="","",IFERROR(INDEX(ItemName,MATCH(B113,ItemSku,0))&amp;"","Unknown SKU"))</f>
        <v/>
      </c>
      <c r="I113" s="16">
        <f>IF(OR(B113="",H113="Unknown SKU"),"",INDEX(ItemSup,MATCH(B113,ItemSku,0))&amp;"")</f>
        <v/>
      </c>
      <c r="J113" s="26">
        <f>IF(OR(A113="",B113=""),0,SUMIFS(LQty,LPO,A113,LSku,B113,LType,"Received",LDate,"&lt;="&amp;AsOf))</f>
        <v/>
      </c>
      <c r="K113" s="7">
        <f>IF(B113="","",IF(E113&lt;&gt;"",E113,IF(OR(D113="",H113="Unknown SKU"),"",IF(INDEX(ItemLead,MATCH(B113,ItemSku,0))="","",D113+INDEX(ItemLead,MATCH(B113,ItemSku,0))))))</f>
        <v/>
      </c>
      <c r="L113" s="26">
        <f>IF(OR(B113="",C113="",F113="Closed",F113="Cancelled"),0,IF(N(D113)&gt;AsOf,0,MAX(0,C113-J113)))</f>
        <v/>
      </c>
      <c r="M113" s="11">
        <f>IF(AND(A113="",B113=""),"",IF(F113="Cancelled","Cancelled",IF(F113="Closed","Closed",IF(N(D113)&gt;AsOf,"Not placed yet",IF(AND(C113&lt;&gt;"",J113&gt;=N(C113)),"Received",IF(AND(K113&lt;&gt;"",N(K113)&lt;AsOf),"Late",IF(J113&gt;0,"Part received","Open")))))))</f>
        <v/>
      </c>
      <c r="N113" s="20">
        <f>IF(M113="Late",AsOf-K113,"")</f>
        <v/>
      </c>
      <c r="O113" s="27">
        <f>IF(OR(B113="",H113="Unknown SKU"),0,L113*N(INDEX(ItemCost,MATCH(B113,ItemSku,0))))</f>
        <v/>
      </c>
    </row>
    <row r="114">
      <c r="A114" s="22" t="n"/>
      <c r="B114" s="22" t="n"/>
      <c r="C114" s="29" t="n"/>
      <c r="D114" s="6" t="n"/>
      <c r="E114" s="6" t="n"/>
      <c r="F114" s="22" t="n"/>
      <c r="G114" s="22" t="n"/>
      <c r="H114" s="16">
        <f>IF(B114="","",IFERROR(INDEX(ItemName,MATCH(B114,ItemSku,0))&amp;"","Unknown SKU"))</f>
        <v/>
      </c>
      <c r="I114" s="16">
        <f>IF(OR(B114="",H114="Unknown SKU"),"",INDEX(ItemSup,MATCH(B114,ItemSku,0))&amp;"")</f>
        <v/>
      </c>
      <c r="J114" s="26">
        <f>IF(OR(A114="",B114=""),0,SUMIFS(LQty,LPO,A114,LSku,B114,LType,"Received",LDate,"&lt;="&amp;AsOf))</f>
        <v/>
      </c>
      <c r="K114" s="7">
        <f>IF(B114="","",IF(E114&lt;&gt;"",E114,IF(OR(D114="",H114="Unknown SKU"),"",IF(INDEX(ItemLead,MATCH(B114,ItemSku,0))="","",D114+INDEX(ItemLead,MATCH(B114,ItemSku,0))))))</f>
        <v/>
      </c>
      <c r="L114" s="26">
        <f>IF(OR(B114="",C114="",F114="Closed",F114="Cancelled"),0,IF(N(D114)&gt;AsOf,0,MAX(0,C114-J114)))</f>
        <v/>
      </c>
      <c r="M114" s="11">
        <f>IF(AND(A114="",B114=""),"",IF(F114="Cancelled","Cancelled",IF(F114="Closed","Closed",IF(N(D114)&gt;AsOf,"Not placed yet",IF(AND(C114&lt;&gt;"",J114&gt;=N(C114)),"Received",IF(AND(K114&lt;&gt;"",N(K114)&lt;AsOf),"Late",IF(J114&gt;0,"Part received","Open")))))))</f>
        <v/>
      </c>
      <c r="N114" s="20">
        <f>IF(M114="Late",AsOf-K114,"")</f>
        <v/>
      </c>
      <c r="O114" s="27">
        <f>IF(OR(B114="",H114="Unknown SKU"),0,L114*N(INDEX(ItemCost,MATCH(B114,ItemSku,0))))</f>
        <v/>
      </c>
    </row>
    <row r="115">
      <c r="A115" s="22" t="n"/>
      <c r="B115" s="22" t="n"/>
      <c r="C115" s="29" t="n"/>
      <c r="D115" s="6" t="n"/>
      <c r="E115" s="6" t="n"/>
      <c r="F115" s="22" t="n"/>
      <c r="G115" s="22" t="n"/>
      <c r="H115" s="16">
        <f>IF(B115="","",IFERROR(INDEX(ItemName,MATCH(B115,ItemSku,0))&amp;"","Unknown SKU"))</f>
        <v/>
      </c>
      <c r="I115" s="16">
        <f>IF(OR(B115="",H115="Unknown SKU"),"",INDEX(ItemSup,MATCH(B115,ItemSku,0))&amp;"")</f>
        <v/>
      </c>
      <c r="J115" s="26">
        <f>IF(OR(A115="",B115=""),0,SUMIFS(LQty,LPO,A115,LSku,B115,LType,"Received",LDate,"&lt;="&amp;AsOf))</f>
        <v/>
      </c>
      <c r="K115" s="7">
        <f>IF(B115="","",IF(E115&lt;&gt;"",E115,IF(OR(D115="",H115="Unknown SKU"),"",IF(INDEX(ItemLead,MATCH(B115,ItemSku,0))="","",D115+INDEX(ItemLead,MATCH(B115,ItemSku,0))))))</f>
        <v/>
      </c>
      <c r="L115" s="26">
        <f>IF(OR(B115="",C115="",F115="Closed",F115="Cancelled"),0,IF(N(D115)&gt;AsOf,0,MAX(0,C115-J115)))</f>
        <v/>
      </c>
      <c r="M115" s="11">
        <f>IF(AND(A115="",B115=""),"",IF(F115="Cancelled","Cancelled",IF(F115="Closed","Closed",IF(N(D115)&gt;AsOf,"Not placed yet",IF(AND(C115&lt;&gt;"",J115&gt;=N(C115)),"Received",IF(AND(K115&lt;&gt;"",N(K115)&lt;AsOf),"Late",IF(J115&gt;0,"Part received","Open")))))))</f>
        <v/>
      </c>
      <c r="N115" s="20">
        <f>IF(M115="Late",AsOf-K115,"")</f>
        <v/>
      </c>
      <c r="O115" s="27">
        <f>IF(OR(B115="",H115="Unknown SKU"),0,L115*N(INDEX(ItemCost,MATCH(B115,ItemSku,0))))</f>
        <v/>
      </c>
    </row>
    <row r="116">
      <c r="A116" s="22" t="n"/>
      <c r="B116" s="22" t="n"/>
      <c r="C116" s="29" t="n"/>
      <c r="D116" s="6" t="n"/>
      <c r="E116" s="6" t="n"/>
      <c r="F116" s="22" t="n"/>
      <c r="G116" s="22" t="n"/>
      <c r="H116" s="16">
        <f>IF(B116="","",IFERROR(INDEX(ItemName,MATCH(B116,ItemSku,0))&amp;"","Unknown SKU"))</f>
        <v/>
      </c>
      <c r="I116" s="16">
        <f>IF(OR(B116="",H116="Unknown SKU"),"",INDEX(ItemSup,MATCH(B116,ItemSku,0))&amp;"")</f>
        <v/>
      </c>
      <c r="J116" s="26">
        <f>IF(OR(A116="",B116=""),0,SUMIFS(LQty,LPO,A116,LSku,B116,LType,"Received",LDate,"&lt;="&amp;AsOf))</f>
        <v/>
      </c>
      <c r="K116" s="7">
        <f>IF(B116="","",IF(E116&lt;&gt;"",E116,IF(OR(D116="",H116="Unknown SKU"),"",IF(INDEX(ItemLead,MATCH(B116,ItemSku,0))="","",D116+INDEX(ItemLead,MATCH(B116,ItemSku,0))))))</f>
        <v/>
      </c>
      <c r="L116" s="26">
        <f>IF(OR(B116="",C116="",F116="Closed",F116="Cancelled"),0,IF(N(D116)&gt;AsOf,0,MAX(0,C116-J116)))</f>
        <v/>
      </c>
      <c r="M116" s="11">
        <f>IF(AND(A116="",B116=""),"",IF(F116="Cancelled","Cancelled",IF(F116="Closed","Closed",IF(N(D116)&gt;AsOf,"Not placed yet",IF(AND(C116&lt;&gt;"",J116&gt;=N(C116)),"Received",IF(AND(K116&lt;&gt;"",N(K116)&lt;AsOf),"Late",IF(J116&gt;0,"Part received","Open")))))))</f>
        <v/>
      </c>
      <c r="N116" s="20">
        <f>IF(M116="Late",AsOf-K116,"")</f>
        <v/>
      </c>
      <c r="O116" s="27">
        <f>IF(OR(B116="",H116="Unknown SKU"),0,L116*N(INDEX(ItemCost,MATCH(B116,ItemSku,0))))</f>
        <v/>
      </c>
    </row>
    <row r="117">
      <c r="A117" s="22" t="n"/>
      <c r="B117" s="22" t="n"/>
      <c r="C117" s="29" t="n"/>
      <c r="D117" s="6" t="n"/>
      <c r="E117" s="6" t="n"/>
      <c r="F117" s="22" t="n"/>
      <c r="G117" s="22" t="n"/>
      <c r="H117" s="16">
        <f>IF(B117="","",IFERROR(INDEX(ItemName,MATCH(B117,ItemSku,0))&amp;"","Unknown SKU"))</f>
        <v/>
      </c>
      <c r="I117" s="16">
        <f>IF(OR(B117="",H117="Unknown SKU"),"",INDEX(ItemSup,MATCH(B117,ItemSku,0))&amp;"")</f>
        <v/>
      </c>
      <c r="J117" s="26">
        <f>IF(OR(A117="",B117=""),0,SUMIFS(LQty,LPO,A117,LSku,B117,LType,"Received",LDate,"&lt;="&amp;AsOf))</f>
        <v/>
      </c>
      <c r="K117" s="7">
        <f>IF(B117="","",IF(E117&lt;&gt;"",E117,IF(OR(D117="",H117="Unknown SKU"),"",IF(INDEX(ItemLead,MATCH(B117,ItemSku,0))="","",D117+INDEX(ItemLead,MATCH(B117,ItemSku,0))))))</f>
        <v/>
      </c>
      <c r="L117" s="26">
        <f>IF(OR(B117="",C117="",F117="Closed",F117="Cancelled"),0,IF(N(D117)&gt;AsOf,0,MAX(0,C117-J117)))</f>
        <v/>
      </c>
      <c r="M117" s="11">
        <f>IF(AND(A117="",B117=""),"",IF(F117="Cancelled","Cancelled",IF(F117="Closed","Closed",IF(N(D117)&gt;AsOf,"Not placed yet",IF(AND(C117&lt;&gt;"",J117&gt;=N(C117)),"Received",IF(AND(K117&lt;&gt;"",N(K117)&lt;AsOf),"Late",IF(J117&gt;0,"Part received","Open")))))))</f>
        <v/>
      </c>
      <c r="N117" s="20">
        <f>IF(M117="Late",AsOf-K117,"")</f>
        <v/>
      </c>
      <c r="O117" s="27">
        <f>IF(OR(B117="",H117="Unknown SKU"),0,L117*N(INDEX(ItemCost,MATCH(B117,ItemSku,0))))</f>
        <v/>
      </c>
    </row>
    <row r="118">
      <c r="A118" s="22" t="n"/>
      <c r="B118" s="22" t="n"/>
      <c r="C118" s="29" t="n"/>
      <c r="D118" s="6" t="n"/>
      <c r="E118" s="6" t="n"/>
      <c r="F118" s="22" t="n"/>
      <c r="G118" s="22" t="n"/>
      <c r="H118" s="16">
        <f>IF(B118="","",IFERROR(INDEX(ItemName,MATCH(B118,ItemSku,0))&amp;"","Unknown SKU"))</f>
        <v/>
      </c>
      <c r="I118" s="16">
        <f>IF(OR(B118="",H118="Unknown SKU"),"",INDEX(ItemSup,MATCH(B118,ItemSku,0))&amp;"")</f>
        <v/>
      </c>
      <c r="J118" s="26">
        <f>IF(OR(A118="",B118=""),0,SUMIFS(LQty,LPO,A118,LSku,B118,LType,"Received",LDate,"&lt;="&amp;AsOf))</f>
        <v/>
      </c>
      <c r="K118" s="7">
        <f>IF(B118="","",IF(E118&lt;&gt;"",E118,IF(OR(D118="",H118="Unknown SKU"),"",IF(INDEX(ItemLead,MATCH(B118,ItemSku,0))="","",D118+INDEX(ItemLead,MATCH(B118,ItemSku,0))))))</f>
        <v/>
      </c>
      <c r="L118" s="26">
        <f>IF(OR(B118="",C118="",F118="Closed",F118="Cancelled"),0,IF(N(D118)&gt;AsOf,0,MAX(0,C118-J118)))</f>
        <v/>
      </c>
      <c r="M118" s="11">
        <f>IF(AND(A118="",B118=""),"",IF(F118="Cancelled","Cancelled",IF(F118="Closed","Closed",IF(N(D118)&gt;AsOf,"Not placed yet",IF(AND(C118&lt;&gt;"",J118&gt;=N(C118)),"Received",IF(AND(K118&lt;&gt;"",N(K118)&lt;AsOf),"Late",IF(J118&gt;0,"Part received","Open")))))))</f>
        <v/>
      </c>
      <c r="N118" s="20">
        <f>IF(M118="Late",AsOf-K118,"")</f>
        <v/>
      </c>
      <c r="O118" s="27">
        <f>IF(OR(B118="",H118="Unknown SKU"),0,L118*N(INDEX(ItemCost,MATCH(B118,ItemSku,0))))</f>
        <v/>
      </c>
    </row>
    <row r="119">
      <c r="A119" s="22" t="n"/>
      <c r="B119" s="22" t="n"/>
      <c r="C119" s="29" t="n"/>
      <c r="D119" s="6" t="n"/>
      <c r="E119" s="6" t="n"/>
      <c r="F119" s="22" t="n"/>
      <c r="G119" s="22" t="n"/>
      <c r="H119" s="16">
        <f>IF(B119="","",IFERROR(INDEX(ItemName,MATCH(B119,ItemSku,0))&amp;"","Unknown SKU"))</f>
        <v/>
      </c>
      <c r="I119" s="16">
        <f>IF(OR(B119="",H119="Unknown SKU"),"",INDEX(ItemSup,MATCH(B119,ItemSku,0))&amp;"")</f>
        <v/>
      </c>
      <c r="J119" s="26">
        <f>IF(OR(A119="",B119=""),0,SUMIFS(LQty,LPO,A119,LSku,B119,LType,"Received",LDate,"&lt;="&amp;AsOf))</f>
        <v/>
      </c>
      <c r="K119" s="7">
        <f>IF(B119="","",IF(E119&lt;&gt;"",E119,IF(OR(D119="",H119="Unknown SKU"),"",IF(INDEX(ItemLead,MATCH(B119,ItemSku,0))="","",D119+INDEX(ItemLead,MATCH(B119,ItemSku,0))))))</f>
        <v/>
      </c>
      <c r="L119" s="26">
        <f>IF(OR(B119="",C119="",F119="Closed",F119="Cancelled"),0,IF(N(D119)&gt;AsOf,0,MAX(0,C119-J119)))</f>
        <v/>
      </c>
      <c r="M119" s="11">
        <f>IF(AND(A119="",B119=""),"",IF(F119="Cancelled","Cancelled",IF(F119="Closed","Closed",IF(N(D119)&gt;AsOf,"Not placed yet",IF(AND(C119&lt;&gt;"",J119&gt;=N(C119)),"Received",IF(AND(K119&lt;&gt;"",N(K119)&lt;AsOf),"Late",IF(J119&gt;0,"Part received","Open")))))))</f>
        <v/>
      </c>
      <c r="N119" s="20">
        <f>IF(M119="Late",AsOf-K119,"")</f>
        <v/>
      </c>
      <c r="O119" s="27">
        <f>IF(OR(B119="",H119="Unknown SKU"),0,L119*N(INDEX(ItemCost,MATCH(B119,ItemSku,0))))</f>
        <v/>
      </c>
    </row>
    <row r="120">
      <c r="A120" s="22" t="n"/>
      <c r="B120" s="22" t="n"/>
      <c r="C120" s="29" t="n"/>
      <c r="D120" s="6" t="n"/>
      <c r="E120" s="6" t="n"/>
      <c r="F120" s="22" t="n"/>
      <c r="G120" s="22" t="n"/>
      <c r="H120" s="16">
        <f>IF(B120="","",IFERROR(INDEX(ItemName,MATCH(B120,ItemSku,0))&amp;"","Unknown SKU"))</f>
        <v/>
      </c>
      <c r="I120" s="16">
        <f>IF(OR(B120="",H120="Unknown SKU"),"",INDEX(ItemSup,MATCH(B120,ItemSku,0))&amp;"")</f>
        <v/>
      </c>
      <c r="J120" s="26">
        <f>IF(OR(A120="",B120=""),0,SUMIFS(LQty,LPO,A120,LSku,B120,LType,"Received",LDate,"&lt;="&amp;AsOf))</f>
        <v/>
      </c>
      <c r="K120" s="7">
        <f>IF(B120="","",IF(E120&lt;&gt;"",E120,IF(OR(D120="",H120="Unknown SKU"),"",IF(INDEX(ItemLead,MATCH(B120,ItemSku,0))="","",D120+INDEX(ItemLead,MATCH(B120,ItemSku,0))))))</f>
        <v/>
      </c>
      <c r="L120" s="26">
        <f>IF(OR(B120="",C120="",F120="Closed",F120="Cancelled"),0,IF(N(D120)&gt;AsOf,0,MAX(0,C120-J120)))</f>
        <v/>
      </c>
      <c r="M120" s="11">
        <f>IF(AND(A120="",B120=""),"",IF(F120="Cancelled","Cancelled",IF(F120="Closed","Closed",IF(N(D120)&gt;AsOf,"Not placed yet",IF(AND(C120&lt;&gt;"",J120&gt;=N(C120)),"Received",IF(AND(K120&lt;&gt;"",N(K120)&lt;AsOf),"Late",IF(J120&gt;0,"Part received","Open")))))))</f>
        <v/>
      </c>
      <c r="N120" s="20">
        <f>IF(M120="Late",AsOf-K120,"")</f>
        <v/>
      </c>
      <c r="O120" s="27">
        <f>IF(OR(B120="",H120="Unknown SKU"),0,L120*N(INDEX(ItemCost,MATCH(B120,ItemSku,0))))</f>
        <v/>
      </c>
    </row>
    <row r="121">
      <c r="A121" s="22" t="n"/>
      <c r="B121" s="22" t="n"/>
      <c r="C121" s="29" t="n"/>
      <c r="D121" s="6" t="n"/>
      <c r="E121" s="6" t="n"/>
      <c r="F121" s="22" t="n"/>
      <c r="G121" s="22" t="n"/>
      <c r="H121" s="16">
        <f>IF(B121="","",IFERROR(INDEX(ItemName,MATCH(B121,ItemSku,0))&amp;"","Unknown SKU"))</f>
        <v/>
      </c>
      <c r="I121" s="16">
        <f>IF(OR(B121="",H121="Unknown SKU"),"",INDEX(ItemSup,MATCH(B121,ItemSku,0))&amp;"")</f>
        <v/>
      </c>
      <c r="J121" s="26">
        <f>IF(OR(A121="",B121=""),0,SUMIFS(LQty,LPO,A121,LSku,B121,LType,"Received",LDate,"&lt;="&amp;AsOf))</f>
        <v/>
      </c>
      <c r="K121" s="7">
        <f>IF(B121="","",IF(E121&lt;&gt;"",E121,IF(OR(D121="",H121="Unknown SKU"),"",IF(INDEX(ItemLead,MATCH(B121,ItemSku,0))="","",D121+INDEX(ItemLead,MATCH(B121,ItemSku,0))))))</f>
        <v/>
      </c>
      <c r="L121" s="26">
        <f>IF(OR(B121="",C121="",F121="Closed",F121="Cancelled"),0,IF(N(D121)&gt;AsOf,0,MAX(0,C121-J121)))</f>
        <v/>
      </c>
      <c r="M121" s="11">
        <f>IF(AND(A121="",B121=""),"",IF(F121="Cancelled","Cancelled",IF(F121="Closed","Closed",IF(N(D121)&gt;AsOf,"Not placed yet",IF(AND(C121&lt;&gt;"",J121&gt;=N(C121)),"Received",IF(AND(K121&lt;&gt;"",N(K121)&lt;AsOf),"Late",IF(J121&gt;0,"Part received","Open")))))))</f>
        <v/>
      </c>
      <c r="N121" s="20">
        <f>IF(M121="Late",AsOf-K121,"")</f>
        <v/>
      </c>
      <c r="O121" s="27">
        <f>IF(OR(B121="",H121="Unknown SKU"),0,L121*N(INDEX(ItemCost,MATCH(B121,ItemSku,0))))</f>
        <v/>
      </c>
    </row>
    <row r="122">
      <c r="A122" s="22" t="n"/>
      <c r="B122" s="22" t="n"/>
      <c r="C122" s="29" t="n"/>
      <c r="D122" s="6" t="n"/>
      <c r="E122" s="6" t="n"/>
      <c r="F122" s="22" t="n"/>
      <c r="G122" s="22" t="n"/>
      <c r="H122" s="16">
        <f>IF(B122="","",IFERROR(INDEX(ItemName,MATCH(B122,ItemSku,0))&amp;"","Unknown SKU"))</f>
        <v/>
      </c>
      <c r="I122" s="16">
        <f>IF(OR(B122="",H122="Unknown SKU"),"",INDEX(ItemSup,MATCH(B122,ItemSku,0))&amp;"")</f>
        <v/>
      </c>
      <c r="J122" s="26">
        <f>IF(OR(A122="",B122=""),0,SUMIFS(LQty,LPO,A122,LSku,B122,LType,"Received",LDate,"&lt;="&amp;AsOf))</f>
        <v/>
      </c>
      <c r="K122" s="7">
        <f>IF(B122="","",IF(E122&lt;&gt;"",E122,IF(OR(D122="",H122="Unknown SKU"),"",IF(INDEX(ItemLead,MATCH(B122,ItemSku,0))="","",D122+INDEX(ItemLead,MATCH(B122,ItemSku,0))))))</f>
        <v/>
      </c>
      <c r="L122" s="26">
        <f>IF(OR(B122="",C122="",F122="Closed",F122="Cancelled"),0,IF(N(D122)&gt;AsOf,0,MAX(0,C122-J122)))</f>
        <v/>
      </c>
      <c r="M122" s="11">
        <f>IF(AND(A122="",B122=""),"",IF(F122="Cancelled","Cancelled",IF(F122="Closed","Closed",IF(N(D122)&gt;AsOf,"Not placed yet",IF(AND(C122&lt;&gt;"",J122&gt;=N(C122)),"Received",IF(AND(K122&lt;&gt;"",N(K122)&lt;AsOf),"Late",IF(J122&gt;0,"Part received","Open")))))))</f>
        <v/>
      </c>
      <c r="N122" s="20">
        <f>IF(M122="Late",AsOf-K122,"")</f>
        <v/>
      </c>
      <c r="O122" s="27">
        <f>IF(OR(B122="",H122="Unknown SKU"),0,L122*N(INDEX(ItemCost,MATCH(B122,ItemSku,0))))</f>
        <v/>
      </c>
    </row>
    <row r="123">
      <c r="A123" s="22" t="n"/>
      <c r="B123" s="22" t="n"/>
      <c r="C123" s="29" t="n"/>
      <c r="D123" s="6" t="n"/>
      <c r="E123" s="6" t="n"/>
      <c r="F123" s="22" t="n"/>
      <c r="G123" s="22" t="n"/>
      <c r="H123" s="16">
        <f>IF(B123="","",IFERROR(INDEX(ItemName,MATCH(B123,ItemSku,0))&amp;"","Unknown SKU"))</f>
        <v/>
      </c>
      <c r="I123" s="16">
        <f>IF(OR(B123="",H123="Unknown SKU"),"",INDEX(ItemSup,MATCH(B123,ItemSku,0))&amp;"")</f>
        <v/>
      </c>
      <c r="J123" s="26">
        <f>IF(OR(A123="",B123=""),0,SUMIFS(LQty,LPO,A123,LSku,B123,LType,"Received",LDate,"&lt;="&amp;AsOf))</f>
        <v/>
      </c>
      <c r="K123" s="7">
        <f>IF(B123="","",IF(E123&lt;&gt;"",E123,IF(OR(D123="",H123="Unknown SKU"),"",IF(INDEX(ItemLead,MATCH(B123,ItemSku,0))="","",D123+INDEX(ItemLead,MATCH(B123,ItemSku,0))))))</f>
        <v/>
      </c>
      <c r="L123" s="26">
        <f>IF(OR(B123="",C123="",F123="Closed",F123="Cancelled"),0,IF(N(D123)&gt;AsOf,0,MAX(0,C123-J123)))</f>
        <v/>
      </c>
      <c r="M123" s="11">
        <f>IF(AND(A123="",B123=""),"",IF(F123="Cancelled","Cancelled",IF(F123="Closed","Closed",IF(N(D123)&gt;AsOf,"Not placed yet",IF(AND(C123&lt;&gt;"",J123&gt;=N(C123)),"Received",IF(AND(K123&lt;&gt;"",N(K123)&lt;AsOf),"Late",IF(J123&gt;0,"Part received","Open")))))))</f>
        <v/>
      </c>
      <c r="N123" s="20">
        <f>IF(M123="Late",AsOf-K123,"")</f>
        <v/>
      </c>
      <c r="O123" s="27">
        <f>IF(OR(B123="",H123="Unknown SKU"),0,L123*N(INDEX(ItemCost,MATCH(B123,ItemSku,0))))</f>
        <v/>
      </c>
    </row>
    <row r="124">
      <c r="A124" s="22" t="n"/>
      <c r="B124" s="22" t="n"/>
      <c r="C124" s="29" t="n"/>
      <c r="D124" s="6" t="n"/>
      <c r="E124" s="6" t="n"/>
      <c r="F124" s="22" t="n"/>
      <c r="G124" s="22" t="n"/>
      <c r="H124" s="16">
        <f>IF(B124="","",IFERROR(INDEX(ItemName,MATCH(B124,ItemSku,0))&amp;"","Unknown SKU"))</f>
        <v/>
      </c>
      <c r="I124" s="16">
        <f>IF(OR(B124="",H124="Unknown SKU"),"",INDEX(ItemSup,MATCH(B124,ItemSku,0))&amp;"")</f>
        <v/>
      </c>
      <c r="J124" s="26">
        <f>IF(OR(A124="",B124=""),0,SUMIFS(LQty,LPO,A124,LSku,B124,LType,"Received",LDate,"&lt;="&amp;AsOf))</f>
        <v/>
      </c>
      <c r="K124" s="7">
        <f>IF(B124="","",IF(E124&lt;&gt;"",E124,IF(OR(D124="",H124="Unknown SKU"),"",IF(INDEX(ItemLead,MATCH(B124,ItemSku,0))="","",D124+INDEX(ItemLead,MATCH(B124,ItemSku,0))))))</f>
        <v/>
      </c>
      <c r="L124" s="26">
        <f>IF(OR(B124="",C124="",F124="Closed",F124="Cancelled"),0,IF(N(D124)&gt;AsOf,0,MAX(0,C124-J124)))</f>
        <v/>
      </c>
      <c r="M124" s="11">
        <f>IF(AND(A124="",B124=""),"",IF(F124="Cancelled","Cancelled",IF(F124="Closed","Closed",IF(N(D124)&gt;AsOf,"Not placed yet",IF(AND(C124&lt;&gt;"",J124&gt;=N(C124)),"Received",IF(AND(K124&lt;&gt;"",N(K124)&lt;AsOf),"Late",IF(J124&gt;0,"Part received","Open")))))))</f>
        <v/>
      </c>
      <c r="N124" s="20">
        <f>IF(M124="Late",AsOf-K124,"")</f>
        <v/>
      </c>
      <c r="O124" s="27">
        <f>IF(OR(B124="",H124="Unknown SKU"),0,L124*N(INDEX(ItemCost,MATCH(B124,ItemSku,0))))</f>
        <v/>
      </c>
    </row>
    <row r="125">
      <c r="A125" s="22" t="n"/>
      <c r="B125" s="22" t="n"/>
      <c r="C125" s="29" t="n"/>
      <c r="D125" s="6" t="n"/>
      <c r="E125" s="6" t="n"/>
      <c r="F125" s="22" t="n"/>
      <c r="G125" s="22" t="n"/>
      <c r="H125" s="16">
        <f>IF(B125="","",IFERROR(INDEX(ItemName,MATCH(B125,ItemSku,0))&amp;"","Unknown SKU"))</f>
        <v/>
      </c>
      <c r="I125" s="16">
        <f>IF(OR(B125="",H125="Unknown SKU"),"",INDEX(ItemSup,MATCH(B125,ItemSku,0))&amp;"")</f>
        <v/>
      </c>
      <c r="J125" s="26">
        <f>IF(OR(A125="",B125=""),0,SUMIFS(LQty,LPO,A125,LSku,B125,LType,"Received",LDate,"&lt;="&amp;AsOf))</f>
        <v/>
      </c>
      <c r="K125" s="7">
        <f>IF(B125="","",IF(E125&lt;&gt;"",E125,IF(OR(D125="",H125="Unknown SKU"),"",IF(INDEX(ItemLead,MATCH(B125,ItemSku,0))="","",D125+INDEX(ItemLead,MATCH(B125,ItemSku,0))))))</f>
        <v/>
      </c>
      <c r="L125" s="26">
        <f>IF(OR(B125="",C125="",F125="Closed",F125="Cancelled"),0,IF(N(D125)&gt;AsOf,0,MAX(0,C125-J125)))</f>
        <v/>
      </c>
      <c r="M125" s="11">
        <f>IF(AND(A125="",B125=""),"",IF(F125="Cancelled","Cancelled",IF(F125="Closed","Closed",IF(N(D125)&gt;AsOf,"Not placed yet",IF(AND(C125&lt;&gt;"",J125&gt;=N(C125)),"Received",IF(AND(K125&lt;&gt;"",N(K125)&lt;AsOf),"Late",IF(J125&gt;0,"Part received","Open")))))))</f>
        <v/>
      </c>
      <c r="N125" s="20">
        <f>IF(M125="Late",AsOf-K125,"")</f>
        <v/>
      </c>
      <c r="O125" s="27">
        <f>IF(OR(B125="",H125="Unknown SKU"),0,L125*N(INDEX(ItemCost,MATCH(B125,ItemSku,0))))</f>
        <v/>
      </c>
    </row>
    <row r="126">
      <c r="A126" s="22" t="n"/>
      <c r="B126" s="22" t="n"/>
      <c r="C126" s="29" t="n"/>
      <c r="D126" s="6" t="n"/>
      <c r="E126" s="6" t="n"/>
      <c r="F126" s="22" t="n"/>
      <c r="G126" s="22" t="n"/>
      <c r="H126" s="16">
        <f>IF(B126="","",IFERROR(INDEX(ItemName,MATCH(B126,ItemSku,0))&amp;"","Unknown SKU"))</f>
        <v/>
      </c>
      <c r="I126" s="16">
        <f>IF(OR(B126="",H126="Unknown SKU"),"",INDEX(ItemSup,MATCH(B126,ItemSku,0))&amp;"")</f>
        <v/>
      </c>
      <c r="J126" s="26">
        <f>IF(OR(A126="",B126=""),0,SUMIFS(LQty,LPO,A126,LSku,B126,LType,"Received",LDate,"&lt;="&amp;AsOf))</f>
        <v/>
      </c>
      <c r="K126" s="7">
        <f>IF(B126="","",IF(E126&lt;&gt;"",E126,IF(OR(D126="",H126="Unknown SKU"),"",IF(INDEX(ItemLead,MATCH(B126,ItemSku,0))="","",D126+INDEX(ItemLead,MATCH(B126,ItemSku,0))))))</f>
        <v/>
      </c>
      <c r="L126" s="26">
        <f>IF(OR(B126="",C126="",F126="Closed",F126="Cancelled"),0,IF(N(D126)&gt;AsOf,0,MAX(0,C126-J126)))</f>
        <v/>
      </c>
      <c r="M126" s="11">
        <f>IF(AND(A126="",B126=""),"",IF(F126="Cancelled","Cancelled",IF(F126="Closed","Closed",IF(N(D126)&gt;AsOf,"Not placed yet",IF(AND(C126&lt;&gt;"",J126&gt;=N(C126)),"Received",IF(AND(K126&lt;&gt;"",N(K126)&lt;AsOf),"Late",IF(J126&gt;0,"Part received","Open")))))))</f>
        <v/>
      </c>
      <c r="N126" s="20">
        <f>IF(M126="Late",AsOf-K126,"")</f>
        <v/>
      </c>
      <c r="O126" s="27">
        <f>IF(OR(B126="",H126="Unknown SKU"),0,L126*N(INDEX(ItemCost,MATCH(B126,ItemSku,0))))</f>
        <v/>
      </c>
    </row>
    <row r="127">
      <c r="A127" s="22" t="n"/>
      <c r="B127" s="22" t="n"/>
      <c r="C127" s="29" t="n"/>
      <c r="D127" s="6" t="n"/>
      <c r="E127" s="6" t="n"/>
      <c r="F127" s="22" t="n"/>
      <c r="G127" s="22" t="n"/>
      <c r="H127" s="16">
        <f>IF(B127="","",IFERROR(INDEX(ItemName,MATCH(B127,ItemSku,0))&amp;"","Unknown SKU"))</f>
        <v/>
      </c>
      <c r="I127" s="16">
        <f>IF(OR(B127="",H127="Unknown SKU"),"",INDEX(ItemSup,MATCH(B127,ItemSku,0))&amp;"")</f>
        <v/>
      </c>
      <c r="J127" s="26">
        <f>IF(OR(A127="",B127=""),0,SUMIFS(LQty,LPO,A127,LSku,B127,LType,"Received",LDate,"&lt;="&amp;AsOf))</f>
        <v/>
      </c>
      <c r="K127" s="7">
        <f>IF(B127="","",IF(E127&lt;&gt;"",E127,IF(OR(D127="",H127="Unknown SKU"),"",IF(INDEX(ItemLead,MATCH(B127,ItemSku,0))="","",D127+INDEX(ItemLead,MATCH(B127,ItemSku,0))))))</f>
        <v/>
      </c>
      <c r="L127" s="26">
        <f>IF(OR(B127="",C127="",F127="Closed",F127="Cancelled"),0,IF(N(D127)&gt;AsOf,0,MAX(0,C127-J127)))</f>
        <v/>
      </c>
      <c r="M127" s="11">
        <f>IF(AND(A127="",B127=""),"",IF(F127="Cancelled","Cancelled",IF(F127="Closed","Closed",IF(N(D127)&gt;AsOf,"Not placed yet",IF(AND(C127&lt;&gt;"",J127&gt;=N(C127)),"Received",IF(AND(K127&lt;&gt;"",N(K127)&lt;AsOf),"Late",IF(J127&gt;0,"Part received","Open")))))))</f>
        <v/>
      </c>
      <c r="N127" s="20">
        <f>IF(M127="Late",AsOf-K127,"")</f>
        <v/>
      </c>
      <c r="O127" s="27">
        <f>IF(OR(B127="",H127="Unknown SKU"),0,L127*N(INDEX(ItemCost,MATCH(B127,ItemSku,0))))</f>
        <v/>
      </c>
    </row>
    <row r="128">
      <c r="A128" s="22" t="n"/>
      <c r="B128" s="22" t="n"/>
      <c r="C128" s="29" t="n"/>
      <c r="D128" s="6" t="n"/>
      <c r="E128" s="6" t="n"/>
      <c r="F128" s="22" t="n"/>
      <c r="G128" s="22" t="n"/>
      <c r="H128" s="16">
        <f>IF(B128="","",IFERROR(INDEX(ItemName,MATCH(B128,ItemSku,0))&amp;"","Unknown SKU"))</f>
        <v/>
      </c>
      <c r="I128" s="16">
        <f>IF(OR(B128="",H128="Unknown SKU"),"",INDEX(ItemSup,MATCH(B128,ItemSku,0))&amp;"")</f>
        <v/>
      </c>
      <c r="J128" s="26">
        <f>IF(OR(A128="",B128=""),0,SUMIFS(LQty,LPO,A128,LSku,B128,LType,"Received",LDate,"&lt;="&amp;AsOf))</f>
        <v/>
      </c>
      <c r="K128" s="7">
        <f>IF(B128="","",IF(E128&lt;&gt;"",E128,IF(OR(D128="",H128="Unknown SKU"),"",IF(INDEX(ItemLead,MATCH(B128,ItemSku,0))="","",D128+INDEX(ItemLead,MATCH(B128,ItemSku,0))))))</f>
        <v/>
      </c>
      <c r="L128" s="26">
        <f>IF(OR(B128="",C128="",F128="Closed",F128="Cancelled"),0,IF(N(D128)&gt;AsOf,0,MAX(0,C128-J128)))</f>
        <v/>
      </c>
      <c r="M128" s="11">
        <f>IF(AND(A128="",B128=""),"",IF(F128="Cancelled","Cancelled",IF(F128="Closed","Closed",IF(N(D128)&gt;AsOf,"Not placed yet",IF(AND(C128&lt;&gt;"",J128&gt;=N(C128)),"Received",IF(AND(K128&lt;&gt;"",N(K128)&lt;AsOf),"Late",IF(J128&gt;0,"Part received","Open")))))))</f>
        <v/>
      </c>
      <c r="N128" s="20">
        <f>IF(M128="Late",AsOf-K128,"")</f>
        <v/>
      </c>
      <c r="O128" s="27">
        <f>IF(OR(B128="",H128="Unknown SKU"),0,L128*N(INDEX(ItemCost,MATCH(B128,ItemSku,0))))</f>
        <v/>
      </c>
    </row>
    <row r="129">
      <c r="A129" s="22" t="n"/>
      <c r="B129" s="22" t="n"/>
      <c r="C129" s="29" t="n"/>
      <c r="D129" s="6" t="n"/>
      <c r="E129" s="6" t="n"/>
      <c r="F129" s="22" t="n"/>
      <c r="G129" s="22" t="n"/>
      <c r="H129" s="16">
        <f>IF(B129="","",IFERROR(INDEX(ItemName,MATCH(B129,ItemSku,0))&amp;"","Unknown SKU"))</f>
        <v/>
      </c>
      <c r="I129" s="16">
        <f>IF(OR(B129="",H129="Unknown SKU"),"",INDEX(ItemSup,MATCH(B129,ItemSku,0))&amp;"")</f>
        <v/>
      </c>
      <c r="J129" s="26">
        <f>IF(OR(A129="",B129=""),0,SUMIFS(LQty,LPO,A129,LSku,B129,LType,"Received",LDate,"&lt;="&amp;AsOf))</f>
        <v/>
      </c>
      <c r="K129" s="7">
        <f>IF(B129="","",IF(E129&lt;&gt;"",E129,IF(OR(D129="",H129="Unknown SKU"),"",IF(INDEX(ItemLead,MATCH(B129,ItemSku,0))="","",D129+INDEX(ItemLead,MATCH(B129,ItemSku,0))))))</f>
        <v/>
      </c>
      <c r="L129" s="26">
        <f>IF(OR(B129="",C129="",F129="Closed",F129="Cancelled"),0,IF(N(D129)&gt;AsOf,0,MAX(0,C129-J129)))</f>
        <v/>
      </c>
      <c r="M129" s="11">
        <f>IF(AND(A129="",B129=""),"",IF(F129="Cancelled","Cancelled",IF(F129="Closed","Closed",IF(N(D129)&gt;AsOf,"Not placed yet",IF(AND(C129&lt;&gt;"",J129&gt;=N(C129)),"Received",IF(AND(K129&lt;&gt;"",N(K129)&lt;AsOf),"Late",IF(J129&gt;0,"Part received","Open")))))))</f>
        <v/>
      </c>
      <c r="N129" s="20">
        <f>IF(M129="Late",AsOf-K129,"")</f>
        <v/>
      </c>
      <c r="O129" s="27">
        <f>IF(OR(B129="",H129="Unknown SKU"),0,L129*N(INDEX(ItemCost,MATCH(B129,ItemSku,0))))</f>
        <v/>
      </c>
    </row>
    <row r="130">
      <c r="A130" s="22" t="n"/>
      <c r="B130" s="22" t="n"/>
      <c r="C130" s="29" t="n"/>
      <c r="D130" s="6" t="n"/>
      <c r="E130" s="6" t="n"/>
      <c r="F130" s="22" t="n"/>
      <c r="G130" s="22" t="n"/>
      <c r="H130" s="16">
        <f>IF(B130="","",IFERROR(INDEX(ItemName,MATCH(B130,ItemSku,0))&amp;"","Unknown SKU"))</f>
        <v/>
      </c>
      <c r="I130" s="16">
        <f>IF(OR(B130="",H130="Unknown SKU"),"",INDEX(ItemSup,MATCH(B130,ItemSku,0))&amp;"")</f>
        <v/>
      </c>
      <c r="J130" s="26">
        <f>IF(OR(A130="",B130=""),0,SUMIFS(LQty,LPO,A130,LSku,B130,LType,"Received",LDate,"&lt;="&amp;AsOf))</f>
        <v/>
      </c>
      <c r="K130" s="7">
        <f>IF(B130="","",IF(E130&lt;&gt;"",E130,IF(OR(D130="",H130="Unknown SKU"),"",IF(INDEX(ItemLead,MATCH(B130,ItemSku,0))="","",D130+INDEX(ItemLead,MATCH(B130,ItemSku,0))))))</f>
        <v/>
      </c>
      <c r="L130" s="26">
        <f>IF(OR(B130="",C130="",F130="Closed",F130="Cancelled"),0,IF(N(D130)&gt;AsOf,0,MAX(0,C130-J130)))</f>
        <v/>
      </c>
      <c r="M130" s="11">
        <f>IF(AND(A130="",B130=""),"",IF(F130="Cancelled","Cancelled",IF(F130="Closed","Closed",IF(N(D130)&gt;AsOf,"Not placed yet",IF(AND(C130&lt;&gt;"",J130&gt;=N(C130)),"Received",IF(AND(K130&lt;&gt;"",N(K130)&lt;AsOf),"Late",IF(J130&gt;0,"Part received","Open")))))))</f>
        <v/>
      </c>
      <c r="N130" s="20">
        <f>IF(M130="Late",AsOf-K130,"")</f>
        <v/>
      </c>
      <c r="O130" s="27">
        <f>IF(OR(B130="",H130="Unknown SKU"),0,L130*N(INDEX(ItemCost,MATCH(B130,ItemSku,0))))</f>
        <v/>
      </c>
    </row>
    <row r="131">
      <c r="A131" s="22" t="n"/>
      <c r="B131" s="22" t="n"/>
      <c r="C131" s="29" t="n"/>
      <c r="D131" s="6" t="n"/>
      <c r="E131" s="6" t="n"/>
      <c r="F131" s="22" t="n"/>
      <c r="G131" s="22" t="n"/>
      <c r="H131" s="16">
        <f>IF(B131="","",IFERROR(INDEX(ItemName,MATCH(B131,ItemSku,0))&amp;"","Unknown SKU"))</f>
        <v/>
      </c>
      <c r="I131" s="16">
        <f>IF(OR(B131="",H131="Unknown SKU"),"",INDEX(ItemSup,MATCH(B131,ItemSku,0))&amp;"")</f>
        <v/>
      </c>
      <c r="J131" s="26">
        <f>IF(OR(A131="",B131=""),0,SUMIFS(LQty,LPO,A131,LSku,B131,LType,"Received",LDate,"&lt;="&amp;AsOf))</f>
        <v/>
      </c>
      <c r="K131" s="7">
        <f>IF(B131="","",IF(E131&lt;&gt;"",E131,IF(OR(D131="",H131="Unknown SKU"),"",IF(INDEX(ItemLead,MATCH(B131,ItemSku,0))="","",D131+INDEX(ItemLead,MATCH(B131,ItemSku,0))))))</f>
        <v/>
      </c>
      <c r="L131" s="26">
        <f>IF(OR(B131="",C131="",F131="Closed",F131="Cancelled"),0,IF(N(D131)&gt;AsOf,0,MAX(0,C131-J131)))</f>
        <v/>
      </c>
      <c r="M131" s="11">
        <f>IF(AND(A131="",B131=""),"",IF(F131="Cancelled","Cancelled",IF(F131="Closed","Closed",IF(N(D131)&gt;AsOf,"Not placed yet",IF(AND(C131&lt;&gt;"",J131&gt;=N(C131)),"Received",IF(AND(K131&lt;&gt;"",N(K131)&lt;AsOf),"Late",IF(J131&gt;0,"Part received","Open")))))))</f>
        <v/>
      </c>
      <c r="N131" s="20">
        <f>IF(M131="Late",AsOf-K131,"")</f>
        <v/>
      </c>
      <c r="O131" s="27">
        <f>IF(OR(B131="",H131="Unknown SKU"),0,L131*N(INDEX(ItemCost,MATCH(B131,ItemSku,0))))</f>
        <v/>
      </c>
    </row>
    <row r="132">
      <c r="A132" s="22" t="n"/>
      <c r="B132" s="22" t="n"/>
      <c r="C132" s="29" t="n"/>
      <c r="D132" s="6" t="n"/>
      <c r="E132" s="6" t="n"/>
      <c r="F132" s="22" t="n"/>
      <c r="G132" s="22" t="n"/>
      <c r="H132" s="16">
        <f>IF(B132="","",IFERROR(INDEX(ItemName,MATCH(B132,ItemSku,0))&amp;"","Unknown SKU"))</f>
        <v/>
      </c>
      <c r="I132" s="16">
        <f>IF(OR(B132="",H132="Unknown SKU"),"",INDEX(ItemSup,MATCH(B132,ItemSku,0))&amp;"")</f>
        <v/>
      </c>
      <c r="J132" s="26">
        <f>IF(OR(A132="",B132=""),0,SUMIFS(LQty,LPO,A132,LSku,B132,LType,"Received",LDate,"&lt;="&amp;AsOf))</f>
        <v/>
      </c>
      <c r="K132" s="7">
        <f>IF(B132="","",IF(E132&lt;&gt;"",E132,IF(OR(D132="",H132="Unknown SKU"),"",IF(INDEX(ItemLead,MATCH(B132,ItemSku,0))="","",D132+INDEX(ItemLead,MATCH(B132,ItemSku,0))))))</f>
        <v/>
      </c>
      <c r="L132" s="26">
        <f>IF(OR(B132="",C132="",F132="Closed",F132="Cancelled"),0,IF(N(D132)&gt;AsOf,0,MAX(0,C132-J132)))</f>
        <v/>
      </c>
      <c r="M132" s="11">
        <f>IF(AND(A132="",B132=""),"",IF(F132="Cancelled","Cancelled",IF(F132="Closed","Closed",IF(N(D132)&gt;AsOf,"Not placed yet",IF(AND(C132&lt;&gt;"",J132&gt;=N(C132)),"Received",IF(AND(K132&lt;&gt;"",N(K132)&lt;AsOf),"Late",IF(J132&gt;0,"Part received","Open")))))))</f>
        <v/>
      </c>
      <c r="N132" s="20">
        <f>IF(M132="Late",AsOf-K132,"")</f>
        <v/>
      </c>
      <c r="O132" s="27">
        <f>IF(OR(B132="",H132="Unknown SKU"),0,L132*N(INDEX(ItemCost,MATCH(B132,ItemSku,0))))</f>
        <v/>
      </c>
    </row>
    <row r="133">
      <c r="A133" s="22" t="n"/>
      <c r="B133" s="22" t="n"/>
      <c r="C133" s="29" t="n"/>
      <c r="D133" s="6" t="n"/>
      <c r="E133" s="6" t="n"/>
      <c r="F133" s="22" t="n"/>
      <c r="G133" s="22" t="n"/>
      <c r="H133" s="16">
        <f>IF(B133="","",IFERROR(INDEX(ItemName,MATCH(B133,ItemSku,0))&amp;"","Unknown SKU"))</f>
        <v/>
      </c>
      <c r="I133" s="16">
        <f>IF(OR(B133="",H133="Unknown SKU"),"",INDEX(ItemSup,MATCH(B133,ItemSku,0))&amp;"")</f>
        <v/>
      </c>
      <c r="J133" s="26">
        <f>IF(OR(A133="",B133=""),0,SUMIFS(LQty,LPO,A133,LSku,B133,LType,"Received",LDate,"&lt;="&amp;AsOf))</f>
        <v/>
      </c>
      <c r="K133" s="7">
        <f>IF(B133="","",IF(E133&lt;&gt;"",E133,IF(OR(D133="",H133="Unknown SKU"),"",IF(INDEX(ItemLead,MATCH(B133,ItemSku,0))="","",D133+INDEX(ItemLead,MATCH(B133,ItemSku,0))))))</f>
        <v/>
      </c>
      <c r="L133" s="26">
        <f>IF(OR(B133="",C133="",F133="Closed",F133="Cancelled"),0,IF(N(D133)&gt;AsOf,0,MAX(0,C133-J133)))</f>
        <v/>
      </c>
      <c r="M133" s="11">
        <f>IF(AND(A133="",B133=""),"",IF(F133="Cancelled","Cancelled",IF(F133="Closed","Closed",IF(N(D133)&gt;AsOf,"Not placed yet",IF(AND(C133&lt;&gt;"",J133&gt;=N(C133)),"Received",IF(AND(K133&lt;&gt;"",N(K133)&lt;AsOf),"Late",IF(J133&gt;0,"Part received","Open")))))))</f>
        <v/>
      </c>
      <c r="N133" s="20">
        <f>IF(M133="Late",AsOf-K133,"")</f>
        <v/>
      </c>
      <c r="O133" s="27">
        <f>IF(OR(B133="",H133="Unknown SKU"),0,L133*N(INDEX(ItemCost,MATCH(B133,ItemSku,0))))</f>
        <v/>
      </c>
    </row>
    <row r="134">
      <c r="A134" s="22" t="n"/>
      <c r="B134" s="22" t="n"/>
      <c r="C134" s="29" t="n"/>
      <c r="D134" s="6" t="n"/>
      <c r="E134" s="6" t="n"/>
      <c r="F134" s="22" t="n"/>
      <c r="G134" s="22" t="n"/>
      <c r="H134" s="16">
        <f>IF(B134="","",IFERROR(INDEX(ItemName,MATCH(B134,ItemSku,0))&amp;"","Unknown SKU"))</f>
        <v/>
      </c>
      <c r="I134" s="16">
        <f>IF(OR(B134="",H134="Unknown SKU"),"",INDEX(ItemSup,MATCH(B134,ItemSku,0))&amp;"")</f>
        <v/>
      </c>
      <c r="J134" s="26">
        <f>IF(OR(A134="",B134=""),0,SUMIFS(LQty,LPO,A134,LSku,B134,LType,"Received",LDate,"&lt;="&amp;AsOf))</f>
        <v/>
      </c>
      <c r="K134" s="7">
        <f>IF(B134="","",IF(E134&lt;&gt;"",E134,IF(OR(D134="",H134="Unknown SKU"),"",IF(INDEX(ItemLead,MATCH(B134,ItemSku,0))="","",D134+INDEX(ItemLead,MATCH(B134,ItemSku,0))))))</f>
        <v/>
      </c>
      <c r="L134" s="26">
        <f>IF(OR(B134="",C134="",F134="Closed",F134="Cancelled"),0,IF(N(D134)&gt;AsOf,0,MAX(0,C134-J134)))</f>
        <v/>
      </c>
      <c r="M134" s="11">
        <f>IF(AND(A134="",B134=""),"",IF(F134="Cancelled","Cancelled",IF(F134="Closed","Closed",IF(N(D134)&gt;AsOf,"Not placed yet",IF(AND(C134&lt;&gt;"",J134&gt;=N(C134)),"Received",IF(AND(K134&lt;&gt;"",N(K134)&lt;AsOf),"Late",IF(J134&gt;0,"Part received","Open")))))))</f>
        <v/>
      </c>
      <c r="N134" s="20">
        <f>IF(M134="Late",AsOf-K134,"")</f>
        <v/>
      </c>
      <c r="O134" s="27">
        <f>IF(OR(B134="",H134="Unknown SKU"),0,L134*N(INDEX(ItemCost,MATCH(B134,ItemSku,0))))</f>
        <v/>
      </c>
    </row>
    <row r="135">
      <c r="A135" s="22" t="n"/>
      <c r="B135" s="22" t="n"/>
      <c r="C135" s="29" t="n"/>
      <c r="D135" s="6" t="n"/>
      <c r="E135" s="6" t="n"/>
      <c r="F135" s="22" t="n"/>
      <c r="G135" s="22" t="n"/>
      <c r="H135" s="16">
        <f>IF(B135="","",IFERROR(INDEX(ItemName,MATCH(B135,ItemSku,0))&amp;"","Unknown SKU"))</f>
        <v/>
      </c>
      <c r="I135" s="16">
        <f>IF(OR(B135="",H135="Unknown SKU"),"",INDEX(ItemSup,MATCH(B135,ItemSku,0))&amp;"")</f>
        <v/>
      </c>
      <c r="J135" s="26">
        <f>IF(OR(A135="",B135=""),0,SUMIFS(LQty,LPO,A135,LSku,B135,LType,"Received",LDate,"&lt;="&amp;AsOf))</f>
        <v/>
      </c>
      <c r="K135" s="7">
        <f>IF(B135="","",IF(E135&lt;&gt;"",E135,IF(OR(D135="",H135="Unknown SKU"),"",IF(INDEX(ItemLead,MATCH(B135,ItemSku,0))="","",D135+INDEX(ItemLead,MATCH(B135,ItemSku,0))))))</f>
        <v/>
      </c>
      <c r="L135" s="26">
        <f>IF(OR(B135="",C135="",F135="Closed",F135="Cancelled"),0,IF(N(D135)&gt;AsOf,0,MAX(0,C135-J135)))</f>
        <v/>
      </c>
      <c r="M135" s="11">
        <f>IF(AND(A135="",B135=""),"",IF(F135="Cancelled","Cancelled",IF(F135="Closed","Closed",IF(N(D135)&gt;AsOf,"Not placed yet",IF(AND(C135&lt;&gt;"",J135&gt;=N(C135)),"Received",IF(AND(K135&lt;&gt;"",N(K135)&lt;AsOf),"Late",IF(J135&gt;0,"Part received","Open")))))))</f>
        <v/>
      </c>
      <c r="N135" s="20">
        <f>IF(M135="Late",AsOf-K135,"")</f>
        <v/>
      </c>
      <c r="O135" s="27">
        <f>IF(OR(B135="",H135="Unknown SKU"),0,L135*N(INDEX(ItemCost,MATCH(B135,ItemSku,0))))</f>
        <v/>
      </c>
    </row>
    <row r="136">
      <c r="A136" s="22" t="n"/>
      <c r="B136" s="22" t="n"/>
      <c r="C136" s="29" t="n"/>
      <c r="D136" s="6" t="n"/>
      <c r="E136" s="6" t="n"/>
      <c r="F136" s="22" t="n"/>
      <c r="G136" s="22" t="n"/>
      <c r="H136" s="16">
        <f>IF(B136="","",IFERROR(INDEX(ItemName,MATCH(B136,ItemSku,0))&amp;"","Unknown SKU"))</f>
        <v/>
      </c>
      <c r="I136" s="16">
        <f>IF(OR(B136="",H136="Unknown SKU"),"",INDEX(ItemSup,MATCH(B136,ItemSku,0))&amp;"")</f>
        <v/>
      </c>
      <c r="J136" s="26">
        <f>IF(OR(A136="",B136=""),0,SUMIFS(LQty,LPO,A136,LSku,B136,LType,"Received",LDate,"&lt;="&amp;AsOf))</f>
        <v/>
      </c>
      <c r="K136" s="7">
        <f>IF(B136="","",IF(E136&lt;&gt;"",E136,IF(OR(D136="",H136="Unknown SKU"),"",IF(INDEX(ItemLead,MATCH(B136,ItemSku,0))="","",D136+INDEX(ItemLead,MATCH(B136,ItemSku,0))))))</f>
        <v/>
      </c>
      <c r="L136" s="26">
        <f>IF(OR(B136="",C136="",F136="Closed",F136="Cancelled"),0,IF(N(D136)&gt;AsOf,0,MAX(0,C136-J136)))</f>
        <v/>
      </c>
      <c r="M136" s="11">
        <f>IF(AND(A136="",B136=""),"",IF(F136="Cancelled","Cancelled",IF(F136="Closed","Closed",IF(N(D136)&gt;AsOf,"Not placed yet",IF(AND(C136&lt;&gt;"",J136&gt;=N(C136)),"Received",IF(AND(K136&lt;&gt;"",N(K136)&lt;AsOf),"Late",IF(J136&gt;0,"Part received","Open")))))))</f>
        <v/>
      </c>
      <c r="N136" s="20">
        <f>IF(M136="Late",AsOf-K136,"")</f>
        <v/>
      </c>
      <c r="O136" s="27">
        <f>IF(OR(B136="",H136="Unknown SKU"),0,L136*N(INDEX(ItemCost,MATCH(B136,ItemSku,0))))</f>
        <v/>
      </c>
    </row>
    <row r="137">
      <c r="A137" s="22" t="n"/>
      <c r="B137" s="22" t="n"/>
      <c r="C137" s="29" t="n"/>
      <c r="D137" s="6" t="n"/>
      <c r="E137" s="6" t="n"/>
      <c r="F137" s="22" t="n"/>
      <c r="G137" s="22" t="n"/>
      <c r="H137" s="16">
        <f>IF(B137="","",IFERROR(INDEX(ItemName,MATCH(B137,ItemSku,0))&amp;"","Unknown SKU"))</f>
        <v/>
      </c>
      <c r="I137" s="16">
        <f>IF(OR(B137="",H137="Unknown SKU"),"",INDEX(ItemSup,MATCH(B137,ItemSku,0))&amp;"")</f>
        <v/>
      </c>
      <c r="J137" s="26">
        <f>IF(OR(A137="",B137=""),0,SUMIFS(LQty,LPO,A137,LSku,B137,LType,"Received",LDate,"&lt;="&amp;AsOf))</f>
        <v/>
      </c>
      <c r="K137" s="7">
        <f>IF(B137="","",IF(E137&lt;&gt;"",E137,IF(OR(D137="",H137="Unknown SKU"),"",IF(INDEX(ItemLead,MATCH(B137,ItemSku,0))="","",D137+INDEX(ItemLead,MATCH(B137,ItemSku,0))))))</f>
        <v/>
      </c>
      <c r="L137" s="26">
        <f>IF(OR(B137="",C137="",F137="Closed",F137="Cancelled"),0,IF(N(D137)&gt;AsOf,0,MAX(0,C137-J137)))</f>
        <v/>
      </c>
      <c r="M137" s="11">
        <f>IF(AND(A137="",B137=""),"",IF(F137="Cancelled","Cancelled",IF(F137="Closed","Closed",IF(N(D137)&gt;AsOf,"Not placed yet",IF(AND(C137&lt;&gt;"",J137&gt;=N(C137)),"Received",IF(AND(K137&lt;&gt;"",N(K137)&lt;AsOf),"Late",IF(J137&gt;0,"Part received","Open")))))))</f>
        <v/>
      </c>
      <c r="N137" s="20">
        <f>IF(M137="Late",AsOf-K137,"")</f>
        <v/>
      </c>
      <c r="O137" s="27">
        <f>IF(OR(B137="",H137="Unknown SKU"),0,L137*N(INDEX(ItemCost,MATCH(B137,ItemSku,0))))</f>
        <v/>
      </c>
    </row>
    <row r="138">
      <c r="A138" s="22" t="n"/>
      <c r="B138" s="22" t="n"/>
      <c r="C138" s="29" t="n"/>
      <c r="D138" s="6" t="n"/>
      <c r="E138" s="6" t="n"/>
      <c r="F138" s="22" t="n"/>
      <c r="G138" s="22" t="n"/>
      <c r="H138" s="16">
        <f>IF(B138="","",IFERROR(INDEX(ItemName,MATCH(B138,ItemSku,0))&amp;"","Unknown SKU"))</f>
        <v/>
      </c>
      <c r="I138" s="16">
        <f>IF(OR(B138="",H138="Unknown SKU"),"",INDEX(ItemSup,MATCH(B138,ItemSku,0))&amp;"")</f>
        <v/>
      </c>
      <c r="J138" s="26">
        <f>IF(OR(A138="",B138=""),0,SUMIFS(LQty,LPO,A138,LSku,B138,LType,"Received",LDate,"&lt;="&amp;AsOf))</f>
        <v/>
      </c>
      <c r="K138" s="7">
        <f>IF(B138="","",IF(E138&lt;&gt;"",E138,IF(OR(D138="",H138="Unknown SKU"),"",IF(INDEX(ItemLead,MATCH(B138,ItemSku,0))="","",D138+INDEX(ItemLead,MATCH(B138,ItemSku,0))))))</f>
        <v/>
      </c>
      <c r="L138" s="26">
        <f>IF(OR(B138="",C138="",F138="Closed",F138="Cancelled"),0,IF(N(D138)&gt;AsOf,0,MAX(0,C138-J138)))</f>
        <v/>
      </c>
      <c r="M138" s="11">
        <f>IF(AND(A138="",B138=""),"",IF(F138="Cancelled","Cancelled",IF(F138="Closed","Closed",IF(N(D138)&gt;AsOf,"Not placed yet",IF(AND(C138&lt;&gt;"",J138&gt;=N(C138)),"Received",IF(AND(K138&lt;&gt;"",N(K138)&lt;AsOf),"Late",IF(J138&gt;0,"Part received","Open")))))))</f>
        <v/>
      </c>
      <c r="N138" s="20">
        <f>IF(M138="Late",AsOf-K138,"")</f>
        <v/>
      </c>
      <c r="O138" s="27">
        <f>IF(OR(B138="",H138="Unknown SKU"),0,L138*N(INDEX(ItemCost,MATCH(B138,ItemSku,0))))</f>
        <v/>
      </c>
    </row>
    <row r="139">
      <c r="A139" s="22" t="n"/>
      <c r="B139" s="22" t="n"/>
      <c r="C139" s="29" t="n"/>
      <c r="D139" s="6" t="n"/>
      <c r="E139" s="6" t="n"/>
      <c r="F139" s="22" t="n"/>
      <c r="G139" s="22" t="n"/>
      <c r="H139" s="16">
        <f>IF(B139="","",IFERROR(INDEX(ItemName,MATCH(B139,ItemSku,0))&amp;"","Unknown SKU"))</f>
        <v/>
      </c>
      <c r="I139" s="16">
        <f>IF(OR(B139="",H139="Unknown SKU"),"",INDEX(ItemSup,MATCH(B139,ItemSku,0))&amp;"")</f>
        <v/>
      </c>
      <c r="J139" s="26">
        <f>IF(OR(A139="",B139=""),0,SUMIFS(LQty,LPO,A139,LSku,B139,LType,"Received",LDate,"&lt;="&amp;AsOf))</f>
        <v/>
      </c>
      <c r="K139" s="7">
        <f>IF(B139="","",IF(E139&lt;&gt;"",E139,IF(OR(D139="",H139="Unknown SKU"),"",IF(INDEX(ItemLead,MATCH(B139,ItemSku,0))="","",D139+INDEX(ItemLead,MATCH(B139,ItemSku,0))))))</f>
        <v/>
      </c>
      <c r="L139" s="26">
        <f>IF(OR(B139="",C139="",F139="Closed",F139="Cancelled"),0,IF(N(D139)&gt;AsOf,0,MAX(0,C139-J139)))</f>
        <v/>
      </c>
      <c r="M139" s="11">
        <f>IF(AND(A139="",B139=""),"",IF(F139="Cancelled","Cancelled",IF(F139="Closed","Closed",IF(N(D139)&gt;AsOf,"Not placed yet",IF(AND(C139&lt;&gt;"",J139&gt;=N(C139)),"Received",IF(AND(K139&lt;&gt;"",N(K139)&lt;AsOf),"Late",IF(J139&gt;0,"Part received","Open")))))))</f>
        <v/>
      </c>
      <c r="N139" s="20">
        <f>IF(M139="Late",AsOf-K139,"")</f>
        <v/>
      </c>
      <c r="O139" s="27">
        <f>IF(OR(B139="",H139="Unknown SKU"),0,L139*N(INDEX(ItemCost,MATCH(B139,ItemSku,0))))</f>
        <v/>
      </c>
    </row>
    <row r="140">
      <c r="A140" s="22" t="n"/>
      <c r="B140" s="22" t="n"/>
      <c r="C140" s="29" t="n"/>
      <c r="D140" s="6" t="n"/>
      <c r="E140" s="6" t="n"/>
      <c r="F140" s="22" t="n"/>
      <c r="G140" s="22" t="n"/>
      <c r="H140" s="16">
        <f>IF(B140="","",IFERROR(INDEX(ItemName,MATCH(B140,ItemSku,0))&amp;"","Unknown SKU"))</f>
        <v/>
      </c>
      <c r="I140" s="16">
        <f>IF(OR(B140="",H140="Unknown SKU"),"",INDEX(ItemSup,MATCH(B140,ItemSku,0))&amp;"")</f>
        <v/>
      </c>
      <c r="J140" s="26">
        <f>IF(OR(A140="",B140=""),0,SUMIFS(LQty,LPO,A140,LSku,B140,LType,"Received",LDate,"&lt;="&amp;AsOf))</f>
        <v/>
      </c>
      <c r="K140" s="7">
        <f>IF(B140="","",IF(E140&lt;&gt;"",E140,IF(OR(D140="",H140="Unknown SKU"),"",IF(INDEX(ItemLead,MATCH(B140,ItemSku,0))="","",D140+INDEX(ItemLead,MATCH(B140,ItemSku,0))))))</f>
        <v/>
      </c>
      <c r="L140" s="26">
        <f>IF(OR(B140="",C140="",F140="Closed",F140="Cancelled"),0,IF(N(D140)&gt;AsOf,0,MAX(0,C140-J140)))</f>
        <v/>
      </c>
      <c r="M140" s="11">
        <f>IF(AND(A140="",B140=""),"",IF(F140="Cancelled","Cancelled",IF(F140="Closed","Closed",IF(N(D140)&gt;AsOf,"Not placed yet",IF(AND(C140&lt;&gt;"",J140&gt;=N(C140)),"Received",IF(AND(K140&lt;&gt;"",N(K140)&lt;AsOf),"Late",IF(J140&gt;0,"Part received","Open")))))))</f>
        <v/>
      </c>
      <c r="N140" s="20">
        <f>IF(M140="Late",AsOf-K140,"")</f>
        <v/>
      </c>
      <c r="O140" s="27">
        <f>IF(OR(B140="",H140="Unknown SKU"),0,L140*N(INDEX(ItemCost,MATCH(B140,ItemSku,0))))</f>
        <v/>
      </c>
    </row>
    <row r="141">
      <c r="A141" s="22" t="n"/>
      <c r="B141" s="22" t="n"/>
      <c r="C141" s="29" t="n"/>
      <c r="D141" s="6" t="n"/>
      <c r="E141" s="6" t="n"/>
      <c r="F141" s="22" t="n"/>
      <c r="G141" s="22" t="n"/>
      <c r="H141" s="16">
        <f>IF(B141="","",IFERROR(INDEX(ItemName,MATCH(B141,ItemSku,0))&amp;"","Unknown SKU"))</f>
        <v/>
      </c>
      <c r="I141" s="16">
        <f>IF(OR(B141="",H141="Unknown SKU"),"",INDEX(ItemSup,MATCH(B141,ItemSku,0))&amp;"")</f>
        <v/>
      </c>
      <c r="J141" s="26">
        <f>IF(OR(A141="",B141=""),0,SUMIFS(LQty,LPO,A141,LSku,B141,LType,"Received",LDate,"&lt;="&amp;AsOf))</f>
        <v/>
      </c>
      <c r="K141" s="7">
        <f>IF(B141="","",IF(E141&lt;&gt;"",E141,IF(OR(D141="",H141="Unknown SKU"),"",IF(INDEX(ItemLead,MATCH(B141,ItemSku,0))="","",D141+INDEX(ItemLead,MATCH(B141,ItemSku,0))))))</f>
        <v/>
      </c>
      <c r="L141" s="26">
        <f>IF(OR(B141="",C141="",F141="Closed",F141="Cancelled"),0,IF(N(D141)&gt;AsOf,0,MAX(0,C141-J141)))</f>
        <v/>
      </c>
      <c r="M141" s="11">
        <f>IF(AND(A141="",B141=""),"",IF(F141="Cancelled","Cancelled",IF(F141="Closed","Closed",IF(N(D141)&gt;AsOf,"Not placed yet",IF(AND(C141&lt;&gt;"",J141&gt;=N(C141)),"Received",IF(AND(K141&lt;&gt;"",N(K141)&lt;AsOf),"Late",IF(J141&gt;0,"Part received","Open")))))))</f>
        <v/>
      </c>
      <c r="N141" s="20">
        <f>IF(M141="Late",AsOf-K141,"")</f>
        <v/>
      </c>
      <c r="O141" s="27">
        <f>IF(OR(B141="",H141="Unknown SKU"),0,L141*N(INDEX(ItemCost,MATCH(B141,ItemSku,0))))</f>
        <v/>
      </c>
    </row>
    <row r="142">
      <c r="A142" s="22" t="n"/>
      <c r="B142" s="22" t="n"/>
      <c r="C142" s="29" t="n"/>
      <c r="D142" s="6" t="n"/>
      <c r="E142" s="6" t="n"/>
      <c r="F142" s="22" t="n"/>
      <c r="G142" s="22" t="n"/>
      <c r="H142" s="16">
        <f>IF(B142="","",IFERROR(INDEX(ItemName,MATCH(B142,ItemSku,0))&amp;"","Unknown SKU"))</f>
        <v/>
      </c>
      <c r="I142" s="16">
        <f>IF(OR(B142="",H142="Unknown SKU"),"",INDEX(ItemSup,MATCH(B142,ItemSku,0))&amp;"")</f>
        <v/>
      </c>
      <c r="J142" s="26">
        <f>IF(OR(A142="",B142=""),0,SUMIFS(LQty,LPO,A142,LSku,B142,LType,"Received",LDate,"&lt;="&amp;AsOf))</f>
        <v/>
      </c>
      <c r="K142" s="7">
        <f>IF(B142="","",IF(E142&lt;&gt;"",E142,IF(OR(D142="",H142="Unknown SKU"),"",IF(INDEX(ItemLead,MATCH(B142,ItemSku,0))="","",D142+INDEX(ItemLead,MATCH(B142,ItemSku,0))))))</f>
        <v/>
      </c>
      <c r="L142" s="26">
        <f>IF(OR(B142="",C142="",F142="Closed",F142="Cancelled"),0,IF(N(D142)&gt;AsOf,0,MAX(0,C142-J142)))</f>
        <v/>
      </c>
      <c r="M142" s="11">
        <f>IF(AND(A142="",B142=""),"",IF(F142="Cancelled","Cancelled",IF(F142="Closed","Closed",IF(N(D142)&gt;AsOf,"Not placed yet",IF(AND(C142&lt;&gt;"",J142&gt;=N(C142)),"Received",IF(AND(K142&lt;&gt;"",N(K142)&lt;AsOf),"Late",IF(J142&gt;0,"Part received","Open")))))))</f>
        <v/>
      </c>
      <c r="N142" s="20">
        <f>IF(M142="Late",AsOf-K142,"")</f>
        <v/>
      </c>
      <c r="O142" s="27">
        <f>IF(OR(B142="",H142="Unknown SKU"),0,L142*N(INDEX(ItemCost,MATCH(B142,ItemSku,0))))</f>
        <v/>
      </c>
    </row>
    <row r="143">
      <c r="A143" s="22" t="n"/>
      <c r="B143" s="22" t="n"/>
      <c r="C143" s="29" t="n"/>
      <c r="D143" s="6" t="n"/>
      <c r="E143" s="6" t="n"/>
      <c r="F143" s="22" t="n"/>
      <c r="G143" s="22" t="n"/>
      <c r="H143" s="16">
        <f>IF(B143="","",IFERROR(INDEX(ItemName,MATCH(B143,ItemSku,0))&amp;"","Unknown SKU"))</f>
        <v/>
      </c>
      <c r="I143" s="16">
        <f>IF(OR(B143="",H143="Unknown SKU"),"",INDEX(ItemSup,MATCH(B143,ItemSku,0))&amp;"")</f>
        <v/>
      </c>
      <c r="J143" s="26">
        <f>IF(OR(A143="",B143=""),0,SUMIFS(LQty,LPO,A143,LSku,B143,LType,"Received",LDate,"&lt;="&amp;AsOf))</f>
        <v/>
      </c>
      <c r="K143" s="7">
        <f>IF(B143="","",IF(E143&lt;&gt;"",E143,IF(OR(D143="",H143="Unknown SKU"),"",IF(INDEX(ItemLead,MATCH(B143,ItemSku,0))="","",D143+INDEX(ItemLead,MATCH(B143,ItemSku,0))))))</f>
        <v/>
      </c>
      <c r="L143" s="26">
        <f>IF(OR(B143="",C143="",F143="Closed",F143="Cancelled"),0,IF(N(D143)&gt;AsOf,0,MAX(0,C143-J143)))</f>
        <v/>
      </c>
      <c r="M143" s="11">
        <f>IF(AND(A143="",B143=""),"",IF(F143="Cancelled","Cancelled",IF(F143="Closed","Closed",IF(N(D143)&gt;AsOf,"Not placed yet",IF(AND(C143&lt;&gt;"",J143&gt;=N(C143)),"Received",IF(AND(K143&lt;&gt;"",N(K143)&lt;AsOf),"Late",IF(J143&gt;0,"Part received","Open")))))))</f>
        <v/>
      </c>
      <c r="N143" s="20">
        <f>IF(M143="Late",AsOf-K143,"")</f>
        <v/>
      </c>
      <c r="O143" s="27">
        <f>IF(OR(B143="",H143="Unknown SKU"),0,L143*N(INDEX(ItemCost,MATCH(B143,ItemSku,0))))</f>
        <v/>
      </c>
    </row>
    <row r="144">
      <c r="A144" s="22" t="n"/>
      <c r="B144" s="22" t="n"/>
      <c r="C144" s="29" t="n"/>
      <c r="D144" s="6" t="n"/>
      <c r="E144" s="6" t="n"/>
      <c r="F144" s="22" t="n"/>
      <c r="G144" s="22" t="n"/>
      <c r="H144" s="16">
        <f>IF(B144="","",IFERROR(INDEX(ItemName,MATCH(B144,ItemSku,0))&amp;"","Unknown SKU"))</f>
        <v/>
      </c>
      <c r="I144" s="16">
        <f>IF(OR(B144="",H144="Unknown SKU"),"",INDEX(ItemSup,MATCH(B144,ItemSku,0))&amp;"")</f>
        <v/>
      </c>
      <c r="J144" s="26">
        <f>IF(OR(A144="",B144=""),0,SUMIFS(LQty,LPO,A144,LSku,B144,LType,"Received",LDate,"&lt;="&amp;AsOf))</f>
        <v/>
      </c>
      <c r="K144" s="7">
        <f>IF(B144="","",IF(E144&lt;&gt;"",E144,IF(OR(D144="",H144="Unknown SKU"),"",IF(INDEX(ItemLead,MATCH(B144,ItemSku,0))="","",D144+INDEX(ItemLead,MATCH(B144,ItemSku,0))))))</f>
        <v/>
      </c>
      <c r="L144" s="26">
        <f>IF(OR(B144="",C144="",F144="Closed",F144="Cancelled"),0,IF(N(D144)&gt;AsOf,0,MAX(0,C144-J144)))</f>
        <v/>
      </c>
      <c r="M144" s="11">
        <f>IF(AND(A144="",B144=""),"",IF(F144="Cancelled","Cancelled",IF(F144="Closed","Closed",IF(N(D144)&gt;AsOf,"Not placed yet",IF(AND(C144&lt;&gt;"",J144&gt;=N(C144)),"Received",IF(AND(K144&lt;&gt;"",N(K144)&lt;AsOf),"Late",IF(J144&gt;0,"Part received","Open")))))))</f>
        <v/>
      </c>
      <c r="N144" s="20">
        <f>IF(M144="Late",AsOf-K144,"")</f>
        <v/>
      </c>
      <c r="O144" s="27">
        <f>IF(OR(B144="",H144="Unknown SKU"),0,L144*N(INDEX(ItemCost,MATCH(B144,ItemSku,0))))</f>
        <v/>
      </c>
    </row>
    <row r="145">
      <c r="A145" s="22" t="n"/>
      <c r="B145" s="22" t="n"/>
      <c r="C145" s="29" t="n"/>
      <c r="D145" s="6" t="n"/>
      <c r="E145" s="6" t="n"/>
      <c r="F145" s="22" t="n"/>
      <c r="G145" s="22" t="n"/>
      <c r="H145" s="16">
        <f>IF(B145="","",IFERROR(INDEX(ItemName,MATCH(B145,ItemSku,0))&amp;"","Unknown SKU"))</f>
        <v/>
      </c>
      <c r="I145" s="16">
        <f>IF(OR(B145="",H145="Unknown SKU"),"",INDEX(ItemSup,MATCH(B145,ItemSku,0))&amp;"")</f>
        <v/>
      </c>
      <c r="J145" s="26">
        <f>IF(OR(A145="",B145=""),0,SUMIFS(LQty,LPO,A145,LSku,B145,LType,"Received",LDate,"&lt;="&amp;AsOf))</f>
        <v/>
      </c>
      <c r="K145" s="7">
        <f>IF(B145="","",IF(E145&lt;&gt;"",E145,IF(OR(D145="",H145="Unknown SKU"),"",IF(INDEX(ItemLead,MATCH(B145,ItemSku,0))="","",D145+INDEX(ItemLead,MATCH(B145,ItemSku,0))))))</f>
        <v/>
      </c>
      <c r="L145" s="26">
        <f>IF(OR(B145="",C145="",F145="Closed",F145="Cancelled"),0,IF(N(D145)&gt;AsOf,0,MAX(0,C145-J145)))</f>
        <v/>
      </c>
      <c r="M145" s="11">
        <f>IF(AND(A145="",B145=""),"",IF(F145="Cancelled","Cancelled",IF(F145="Closed","Closed",IF(N(D145)&gt;AsOf,"Not placed yet",IF(AND(C145&lt;&gt;"",J145&gt;=N(C145)),"Received",IF(AND(K145&lt;&gt;"",N(K145)&lt;AsOf),"Late",IF(J145&gt;0,"Part received","Open")))))))</f>
        <v/>
      </c>
      <c r="N145" s="20">
        <f>IF(M145="Late",AsOf-K145,"")</f>
        <v/>
      </c>
      <c r="O145" s="27">
        <f>IF(OR(B145="",H145="Unknown SKU"),0,L145*N(INDEX(ItemCost,MATCH(B145,ItemSku,0))))</f>
        <v/>
      </c>
    </row>
    <row r="146">
      <c r="A146" s="22" t="n"/>
      <c r="B146" s="22" t="n"/>
      <c r="C146" s="29" t="n"/>
      <c r="D146" s="6" t="n"/>
      <c r="E146" s="6" t="n"/>
      <c r="F146" s="22" t="n"/>
      <c r="G146" s="22" t="n"/>
      <c r="H146" s="16">
        <f>IF(B146="","",IFERROR(INDEX(ItemName,MATCH(B146,ItemSku,0))&amp;"","Unknown SKU"))</f>
        <v/>
      </c>
      <c r="I146" s="16">
        <f>IF(OR(B146="",H146="Unknown SKU"),"",INDEX(ItemSup,MATCH(B146,ItemSku,0))&amp;"")</f>
        <v/>
      </c>
      <c r="J146" s="26">
        <f>IF(OR(A146="",B146=""),0,SUMIFS(LQty,LPO,A146,LSku,B146,LType,"Received",LDate,"&lt;="&amp;AsOf))</f>
        <v/>
      </c>
      <c r="K146" s="7">
        <f>IF(B146="","",IF(E146&lt;&gt;"",E146,IF(OR(D146="",H146="Unknown SKU"),"",IF(INDEX(ItemLead,MATCH(B146,ItemSku,0))="","",D146+INDEX(ItemLead,MATCH(B146,ItemSku,0))))))</f>
        <v/>
      </c>
      <c r="L146" s="26">
        <f>IF(OR(B146="",C146="",F146="Closed",F146="Cancelled"),0,IF(N(D146)&gt;AsOf,0,MAX(0,C146-J146)))</f>
        <v/>
      </c>
      <c r="M146" s="11">
        <f>IF(AND(A146="",B146=""),"",IF(F146="Cancelled","Cancelled",IF(F146="Closed","Closed",IF(N(D146)&gt;AsOf,"Not placed yet",IF(AND(C146&lt;&gt;"",J146&gt;=N(C146)),"Received",IF(AND(K146&lt;&gt;"",N(K146)&lt;AsOf),"Late",IF(J146&gt;0,"Part received","Open")))))))</f>
        <v/>
      </c>
      <c r="N146" s="20">
        <f>IF(M146="Late",AsOf-K146,"")</f>
        <v/>
      </c>
      <c r="O146" s="27">
        <f>IF(OR(B146="",H146="Unknown SKU"),0,L146*N(INDEX(ItemCost,MATCH(B146,ItemSku,0))))</f>
        <v/>
      </c>
    </row>
    <row r="147">
      <c r="A147" s="22" t="n"/>
      <c r="B147" s="22" t="n"/>
      <c r="C147" s="29" t="n"/>
      <c r="D147" s="6" t="n"/>
      <c r="E147" s="6" t="n"/>
      <c r="F147" s="22" t="n"/>
      <c r="G147" s="22" t="n"/>
      <c r="H147" s="16">
        <f>IF(B147="","",IFERROR(INDEX(ItemName,MATCH(B147,ItemSku,0))&amp;"","Unknown SKU"))</f>
        <v/>
      </c>
      <c r="I147" s="16">
        <f>IF(OR(B147="",H147="Unknown SKU"),"",INDEX(ItemSup,MATCH(B147,ItemSku,0))&amp;"")</f>
        <v/>
      </c>
      <c r="J147" s="26">
        <f>IF(OR(A147="",B147=""),0,SUMIFS(LQty,LPO,A147,LSku,B147,LType,"Received",LDate,"&lt;="&amp;AsOf))</f>
        <v/>
      </c>
      <c r="K147" s="7">
        <f>IF(B147="","",IF(E147&lt;&gt;"",E147,IF(OR(D147="",H147="Unknown SKU"),"",IF(INDEX(ItemLead,MATCH(B147,ItemSku,0))="","",D147+INDEX(ItemLead,MATCH(B147,ItemSku,0))))))</f>
        <v/>
      </c>
      <c r="L147" s="26">
        <f>IF(OR(B147="",C147="",F147="Closed",F147="Cancelled"),0,IF(N(D147)&gt;AsOf,0,MAX(0,C147-J147)))</f>
        <v/>
      </c>
      <c r="M147" s="11">
        <f>IF(AND(A147="",B147=""),"",IF(F147="Cancelled","Cancelled",IF(F147="Closed","Closed",IF(N(D147)&gt;AsOf,"Not placed yet",IF(AND(C147&lt;&gt;"",J147&gt;=N(C147)),"Received",IF(AND(K147&lt;&gt;"",N(K147)&lt;AsOf),"Late",IF(J147&gt;0,"Part received","Open")))))))</f>
        <v/>
      </c>
      <c r="N147" s="20">
        <f>IF(M147="Late",AsOf-K147,"")</f>
        <v/>
      </c>
      <c r="O147" s="27">
        <f>IF(OR(B147="",H147="Unknown SKU"),0,L147*N(INDEX(ItemCost,MATCH(B147,ItemSku,0))))</f>
        <v/>
      </c>
    </row>
    <row r="148">
      <c r="A148" s="22" t="n"/>
      <c r="B148" s="22" t="n"/>
      <c r="C148" s="29" t="n"/>
      <c r="D148" s="6" t="n"/>
      <c r="E148" s="6" t="n"/>
      <c r="F148" s="22" t="n"/>
      <c r="G148" s="22" t="n"/>
      <c r="H148" s="16">
        <f>IF(B148="","",IFERROR(INDEX(ItemName,MATCH(B148,ItemSku,0))&amp;"","Unknown SKU"))</f>
        <v/>
      </c>
      <c r="I148" s="16">
        <f>IF(OR(B148="",H148="Unknown SKU"),"",INDEX(ItemSup,MATCH(B148,ItemSku,0))&amp;"")</f>
        <v/>
      </c>
      <c r="J148" s="26">
        <f>IF(OR(A148="",B148=""),0,SUMIFS(LQty,LPO,A148,LSku,B148,LType,"Received",LDate,"&lt;="&amp;AsOf))</f>
        <v/>
      </c>
      <c r="K148" s="7">
        <f>IF(B148="","",IF(E148&lt;&gt;"",E148,IF(OR(D148="",H148="Unknown SKU"),"",IF(INDEX(ItemLead,MATCH(B148,ItemSku,0))="","",D148+INDEX(ItemLead,MATCH(B148,ItemSku,0))))))</f>
        <v/>
      </c>
      <c r="L148" s="26">
        <f>IF(OR(B148="",C148="",F148="Closed",F148="Cancelled"),0,IF(N(D148)&gt;AsOf,0,MAX(0,C148-J148)))</f>
        <v/>
      </c>
      <c r="M148" s="11">
        <f>IF(AND(A148="",B148=""),"",IF(F148="Cancelled","Cancelled",IF(F148="Closed","Closed",IF(N(D148)&gt;AsOf,"Not placed yet",IF(AND(C148&lt;&gt;"",J148&gt;=N(C148)),"Received",IF(AND(K148&lt;&gt;"",N(K148)&lt;AsOf),"Late",IF(J148&gt;0,"Part received","Open")))))))</f>
        <v/>
      </c>
      <c r="N148" s="20">
        <f>IF(M148="Late",AsOf-K148,"")</f>
        <v/>
      </c>
      <c r="O148" s="27">
        <f>IF(OR(B148="",H148="Unknown SKU"),0,L148*N(INDEX(ItemCost,MATCH(B148,ItemSku,0))))</f>
        <v/>
      </c>
    </row>
    <row r="149">
      <c r="A149" s="22" t="n"/>
      <c r="B149" s="22" t="n"/>
      <c r="C149" s="29" t="n"/>
      <c r="D149" s="6" t="n"/>
      <c r="E149" s="6" t="n"/>
      <c r="F149" s="22" t="n"/>
      <c r="G149" s="22" t="n"/>
      <c r="H149" s="16">
        <f>IF(B149="","",IFERROR(INDEX(ItemName,MATCH(B149,ItemSku,0))&amp;"","Unknown SKU"))</f>
        <v/>
      </c>
      <c r="I149" s="16">
        <f>IF(OR(B149="",H149="Unknown SKU"),"",INDEX(ItemSup,MATCH(B149,ItemSku,0))&amp;"")</f>
        <v/>
      </c>
      <c r="J149" s="26">
        <f>IF(OR(A149="",B149=""),0,SUMIFS(LQty,LPO,A149,LSku,B149,LType,"Received",LDate,"&lt;="&amp;AsOf))</f>
        <v/>
      </c>
      <c r="K149" s="7">
        <f>IF(B149="","",IF(E149&lt;&gt;"",E149,IF(OR(D149="",H149="Unknown SKU"),"",IF(INDEX(ItemLead,MATCH(B149,ItemSku,0))="","",D149+INDEX(ItemLead,MATCH(B149,ItemSku,0))))))</f>
        <v/>
      </c>
      <c r="L149" s="26">
        <f>IF(OR(B149="",C149="",F149="Closed",F149="Cancelled"),0,IF(N(D149)&gt;AsOf,0,MAX(0,C149-J149)))</f>
        <v/>
      </c>
      <c r="M149" s="11">
        <f>IF(AND(A149="",B149=""),"",IF(F149="Cancelled","Cancelled",IF(F149="Closed","Closed",IF(N(D149)&gt;AsOf,"Not placed yet",IF(AND(C149&lt;&gt;"",J149&gt;=N(C149)),"Received",IF(AND(K149&lt;&gt;"",N(K149)&lt;AsOf),"Late",IF(J149&gt;0,"Part received","Open")))))))</f>
        <v/>
      </c>
      <c r="N149" s="20">
        <f>IF(M149="Late",AsOf-K149,"")</f>
        <v/>
      </c>
      <c r="O149" s="27">
        <f>IF(OR(B149="",H149="Unknown SKU"),0,L149*N(INDEX(ItemCost,MATCH(B149,ItemSku,0))))</f>
        <v/>
      </c>
    </row>
    <row r="150">
      <c r="A150" s="22" t="n"/>
      <c r="B150" s="22" t="n"/>
      <c r="C150" s="29" t="n"/>
      <c r="D150" s="6" t="n"/>
      <c r="E150" s="6" t="n"/>
      <c r="F150" s="22" t="n"/>
      <c r="G150" s="22" t="n"/>
      <c r="H150" s="16">
        <f>IF(B150="","",IFERROR(INDEX(ItemName,MATCH(B150,ItemSku,0))&amp;"","Unknown SKU"))</f>
        <v/>
      </c>
      <c r="I150" s="16">
        <f>IF(OR(B150="",H150="Unknown SKU"),"",INDEX(ItemSup,MATCH(B150,ItemSku,0))&amp;"")</f>
        <v/>
      </c>
      <c r="J150" s="26">
        <f>IF(OR(A150="",B150=""),0,SUMIFS(LQty,LPO,A150,LSku,B150,LType,"Received",LDate,"&lt;="&amp;AsOf))</f>
        <v/>
      </c>
      <c r="K150" s="7">
        <f>IF(B150="","",IF(E150&lt;&gt;"",E150,IF(OR(D150="",H150="Unknown SKU"),"",IF(INDEX(ItemLead,MATCH(B150,ItemSku,0))="","",D150+INDEX(ItemLead,MATCH(B150,ItemSku,0))))))</f>
        <v/>
      </c>
      <c r="L150" s="26">
        <f>IF(OR(B150="",C150="",F150="Closed",F150="Cancelled"),0,IF(N(D150)&gt;AsOf,0,MAX(0,C150-J150)))</f>
        <v/>
      </c>
      <c r="M150" s="11">
        <f>IF(AND(A150="",B150=""),"",IF(F150="Cancelled","Cancelled",IF(F150="Closed","Closed",IF(N(D150)&gt;AsOf,"Not placed yet",IF(AND(C150&lt;&gt;"",J150&gt;=N(C150)),"Received",IF(AND(K150&lt;&gt;"",N(K150)&lt;AsOf),"Late",IF(J150&gt;0,"Part received","Open")))))))</f>
        <v/>
      </c>
      <c r="N150" s="20">
        <f>IF(M150="Late",AsOf-K150,"")</f>
        <v/>
      </c>
      <c r="O150" s="27">
        <f>IF(OR(B150="",H150="Unknown SKU"),0,L150*N(INDEX(ItemCost,MATCH(B150,ItemSku,0))))</f>
        <v/>
      </c>
    </row>
    <row r="151">
      <c r="A151" s="22" t="n"/>
      <c r="B151" s="22" t="n"/>
      <c r="C151" s="29" t="n"/>
      <c r="D151" s="6" t="n"/>
      <c r="E151" s="6" t="n"/>
      <c r="F151" s="22" t="n"/>
      <c r="G151" s="22" t="n"/>
      <c r="H151" s="16">
        <f>IF(B151="","",IFERROR(INDEX(ItemName,MATCH(B151,ItemSku,0))&amp;"","Unknown SKU"))</f>
        <v/>
      </c>
      <c r="I151" s="16">
        <f>IF(OR(B151="",H151="Unknown SKU"),"",INDEX(ItemSup,MATCH(B151,ItemSku,0))&amp;"")</f>
        <v/>
      </c>
      <c r="J151" s="26">
        <f>IF(OR(A151="",B151=""),0,SUMIFS(LQty,LPO,A151,LSku,B151,LType,"Received",LDate,"&lt;="&amp;AsOf))</f>
        <v/>
      </c>
      <c r="K151" s="7">
        <f>IF(B151="","",IF(E151&lt;&gt;"",E151,IF(OR(D151="",H151="Unknown SKU"),"",IF(INDEX(ItemLead,MATCH(B151,ItemSku,0))="","",D151+INDEX(ItemLead,MATCH(B151,ItemSku,0))))))</f>
        <v/>
      </c>
      <c r="L151" s="26">
        <f>IF(OR(B151="",C151="",F151="Closed",F151="Cancelled"),0,IF(N(D151)&gt;AsOf,0,MAX(0,C151-J151)))</f>
        <v/>
      </c>
      <c r="M151" s="11">
        <f>IF(AND(A151="",B151=""),"",IF(F151="Cancelled","Cancelled",IF(F151="Closed","Closed",IF(N(D151)&gt;AsOf,"Not placed yet",IF(AND(C151&lt;&gt;"",J151&gt;=N(C151)),"Received",IF(AND(K151&lt;&gt;"",N(K151)&lt;AsOf),"Late",IF(J151&gt;0,"Part received","Open")))))))</f>
        <v/>
      </c>
      <c r="N151" s="20">
        <f>IF(M151="Late",AsOf-K151,"")</f>
        <v/>
      </c>
      <c r="O151" s="27">
        <f>IF(OR(B151="",H151="Unknown SKU"),0,L151*N(INDEX(ItemCost,MATCH(B151,ItemSku,0))))</f>
        <v/>
      </c>
    </row>
    <row r="152">
      <c r="A152" s="22" t="n"/>
      <c r="B152" s="22" t="n"/>
      <c r="C152" s="29" t="n"/>
      <c r="D152" s="6" t="n"/>
      <c r="E152" s="6" t="n"/>
      <c r="F152" s="22" t="n"/>
      <c r="G152" s="22" t="n"/>
      <c r="H152" s="16">
        <f>IF(B152="","",IFERROR(INDEX(ItemName,MATCH(B152,ItemSku,0))&amp;"","Unknown SKU"))</f>
        <v/>
      </c>
      <c r="I152" s="16">
        <f>IF(OR(B152="",H152="Unknown SKU"),"",INDEX(ItemSup,MATCH(B152,ItemSku,0))&amp;"")</f>
        <v/>
      </c>
      <c r="J152" s="26">
        <f>IF(OR(A152="",B152=""),0,SUMIFS(LQty,LPO,A152,LSku,B152,LType,"Received",LDate,"&lt;="&amp;AsOf))</f>
        <v/>
      </c>
      <c r="K152" s="7">
        <f>IF(B152="","",IF(E152&lt;&gt;"",E152,IF(OR(D152="",H152="Unknown SKU"),"",IF(INDEX(ItemLead,MATCH(B152,ItemSku,0))="","",D152+INDEX(ItemLead,MATCH(B152,ItemSku,0))))))</f>
        <v/>
      </c>
      <c r="L152" s="26">
        <f>IF(OR(B152="",C152="",F152="Closed",F152="Cancelled"),0,IF(N(D152)&gt;AsOf,0,MAX(0,C152-J152)))</f>
        <v/>
      </c>
      <c r="M152" s="11">
        <f>IF(AND(A152="",B152=""),"",IF(F152="Cancelled","Cancelled",IF(F152="Closed","Closed",IF(N(D152)&gt;AsOf,"Not placed yet",IF(AND(C152&lt;&gt;"",J152&gt;=N(C152)),"Received",IF(AND(K152&lt;&gt;"",N(K152)&lt;AsOf),"Late",IF(J152&gt;0,"Part received","Open")))))))</f>
        <v/>
      </c>
      <c r="N152" s="20">
        <f>IF(M152="Late",AsOf-K152,"")</f>
        <v/>
      </c>
      <c r="O152" s="27">
        <f>IF(OR(B152="",H152="Unknown SKU"),0,L152*N(INDEX(ItemCost,MATCH(B152,ItemSku,0))))</f>
        <v/>
      </c>
    </row>
    <row r="153">
      <c r="A153" s="22" t="n"/>
      <c r="B153" s="22" t="n"/>
      <c r="C153" s="29" t="n"/>
      <c r="D153" s="6" t="n"/>
      <c r="E153" s="6" t="n"/>
      <c r="F153" s="22" t="n"/>
      <c r="G153" s="22" t="n"/>
      <c r="H153" s="16">
        <f>IF(B153="","",IFERROR(INDEX(ItemName,MATCH(B153,ItemSku,0))&amp;"","Unknown SKU"))</f>
        <v/>
      </c>
      <c r="I153" s="16">
        <f>IF(OR(B153="",H153="Unknown SKU"),"",INDEX(ItemSup,MATCH(B153,ItemSku,0))&amp;"")</f>
        <v/>
      </c>
      <c r="J153" s="26">
        <f>IF(OR(A153="",B153=""),0,SUMIFS(LQty,LPO,A153,LSku,B153,LType,"Received",LDate,"&lt;="&amp;AsOf))</f>
        <v/>
      </c>
      <c r="K153" s="7">
        <f>IF(B153="","",IF(E153&lt;&gt;"",E153,IF(OR(D153="",H153="Unknown SKU"),"",IF(INDEX(ItemLead,MATCH(B153,ItemSku,0))="","",D153+INDEX(ItemLead,MATCH(B153,ItemSku,0))))))</f>
        <v/>
      </c>
      <c r="L153" s="26">
        <f>IF(OR(B153="",C153="",F153="Closed",F153="Cancelled"),0,IF(N(D153)&gt;AsOf,0,MAX(0,C153-J153)))</f>
        <v/>
      </c>
      <c r="M153" s="11">
        <f>IF(AND(A153="",B153=""),"",IF(F153="Cancelled","Cancelled",IF(F153="Closed","Closed",IF(N(D153)&gt;AsOf,"Not placed yet",IF(AND(C153&lt;&gt;"",J153&gt;=N(C153)),"Received",IF(AND(K153&lt;&gt;"",N(K153)&lt;AsOf),"Late",IF(J153&gt;0,"Part received","Open")))))))</f>
        <v/>
      </c>
      <c r="N153" s="20">
        <f>IF(M153="Late",AsOf-K153,"")</f>
        <v/>
      </c>
      <c r="O153" s="27">
        <f>IF(OR(B153="",H153="Unknown SKU"),0,L153*N(INDEX(ItemCost,MATCH(B153,ItemSku,0))))</f>
        <v/>
      </c>
    </row>
    <row r="154">
      <c r="A154" s="22" t="n"/>
      <c r="B154" s="22" t="n"/>
      <c r="C154" s="29" t="n"/>
      <c r="D154" s="6" t="n"/>
      <c r="E154" s="6" t="n"/>
      <c r="F154" s="22" t="n"/>
      <c r="G154" s="22" t="n"/>
      <c r="H154" s="16">
        <f>IF(B154="","",IFERROR(INDEX(ItemName,MATCH(B154,ItemSku,0))&amp;"","Unknown SKU"))</f>
        <v/>
      </c>
      <c r="I154" s="16">
        <f>IF(OR(B154="",H154="Unknown SKU"),"",INDEX(ItemSup,MATCH(B154,ItemSku,0))&amp;"")</f>
        <v/>
      </c>
      <c r="J154" s="26">
        <f>IF(OR(A154="",B154=""),0,SUMIFS(LQty,LPO,A154,LSku,B154,LType,"Received",LDate,"&lt;="&amp;AsOf))</f>
        <v/>
      </c>
      <c r="K154" s="7">
        <f>IF(B154="","",IF(E154&lt;&gt;"",E154,IF(OR(D154="",H154="Unknown SKU"),"",IF(INDEX(ItemLead,MATCH(B154,ItemSku,0))="","",D154+INDEX(ItemLead,MATCH(B154,ItemSku,0))))))</f>
        <v/>
      </c>
      <c r="L154" s="26">
        <f>IF(OR(B154="",C154="",F154="Closed",F154="Cancelled"),0,IF(N(D154)&gt;AsOf,0,MAX(0,C154-J154)))</f>
        <v/>
      </c>
      <c r="M154" s="11">
        <f>IF(AND(A154="",B154=""),"",IF(F154="Cancelled","Cancelled",IF(F154="Closed","Closed",IF(N(D154)&gt;AsOf,"Not placed yet",IF(AND(C154&lt;&gt;"",J154&gt;=N(C154)),"Received",IF(AND(K154&lt;&gt;"",N(K154)&lt;AsOf),"Late",IF(J154&gt;0,"Part received","Open")))))))</f>
        <v/>
      </c>
      <c r="N154" s="20">
        <f>IF(M154="Late",AsOf-K154,"")</f>
        <v/>
      </c>
      <c r="O154" s="27">
        <f>IF(OR(B154="",H154="Unknown SKU"),0,L154*N(INDEX(ItemCost,MATCH(B154,ItemSku,0))))</f>
        <v/>
      </c>
    </row>
  </sheetData>
  <sheetProtection selectLockedCells="0" selectUnlockedCells="0" sheet="1" objects="0" insertRows="1" insertHyperlinks="1" autoFilter="0" scenarios="0" formatColumns="0" deleteColumns="1" insertColumns="1" pivotTables="1" deleteRows="1" formatCells="1" formatRows="1" sort="0"/>
  <autoFilter ref="A4:O154"/>
  <conditionalFormatting sqref="M5:M154">
    <cfRule type="expression" priority="1" dxfId="1">
      <formula>$M5="Late"</formula>
    </cfRule>
    <cfRule type="expression" priority="2" dxfId="2">
      <formula>$M5="Part received"</formula>
    </cfRule>
    <cfRule type="expression" priority="3" dxfId="4">
      <formula>$M5="Open"</formula>
    </cfRule>
    <cfRule type="expression" priority="4" dxfId="3">
      <formula>$M5="Received"</formula>
    </cfRule>
  </conditionalFormatting>
  <dataValidations count="3">
    <dataValidation sqref="B5:B154" showDropDown="0" showInputMessage="0" showErrorMessage="0" allowBlank="1" type="list">
      <formula1>ItemSku</formula1>
    </dataValidation>
    <dataValidation sqref="F5:F154" showDropDown="0" showInputMessage="0" showErrorMessage="0" allowBlank="1" type="list">
      <formula1>"Closed,Cancelled"</formula1>
    </dataValidation>
    <dataValidation sqref="D5:E154" showDropDown="0" showInputMessage="0" showErrorMessage="0" allowBlank="1" type="date" operator="greaterThan">
      <formula1>1</formula1>
    </dataValidation>
  </dataValidations>
  <printOptions horizontalCentered="1"/>
  <pageMargins left="0.4" right="0.4" top="1" bottom="1" header="0.5" footer="0.5"/>
  <pageSetup orientation="landscape" paperSize="1" fitToHeight="0" fitToWidth="1"/>
</worksheet>
</file>

<file path=xl/worksheets/sheet7.xml><?xml version="1.0" encoding="utf-8"?>
<worksheet xmlns="http://schemas.openxmlformats.org/spreadsheetml/2006/main">
  <sheetPr>
    <outlinePr summaryBelow="1" summaryRight="1"/>
    <pageSetUpPr fitToPage="1"/>
  </sheetPr>
  <dimension ref="A1:H34"/>
  <sheetViews>
    <sheetView showGridLines="0" workbookViewId="0">
      <selection activeCell="A1" sqref="A1"/>
    </sheetView>
  </sheetViews>
  <sheetFormatPr baseColWidth="8" defaultRowHeight="15"/>
  <cols>
    <col width="26" customWidth="1" min="1" max="1"/>
    <col width="10" customWidth="1" min="2" max="2"/>
    <col width="12" customWidth="1" min="3" max="3"/>
    <col width="32" customWidth="1" min="4" max="4"/>
    <col width="9" customWidth="1" min="5" max="5"/>
    <col width="13" customWidth="1" min="6" max="6"/>
    <col width="12" customWidth="1" min="7" max="7"/>
    <col width="22" customWidth="1" min="8" max="8"/>
  </cols>
  <sheetData>
    <row r="1">
      <c r="A1" s="1" t="inlineStr">
        <is>
          <t>Suppliers</t>
        </is>
      </c>
    </row>
    <row r="2">
      <c r="A2" s="2" t="inlineStr">
        <is>
          <t>Lead time = usual days from placing an order to having the stock on your shelf.</t>
        </is>
      </c>
    </row>
    <row r="4" ht="44" customHeight="1">
      <c r="A4" s="14" t="inlineStr">
        <is>
          <t>Supplier</t>
        </is>
      </c>
      <c r="B4" s="14" t="inlineStr">
        <is>
          <t>Lead time (days)</t>
        </is>
      </c>
      <c r="C4" s="14" t="inlineStr">
        <is>
          <t>Minimum order value</t>
        </is>
      </c>
      <c r="D4" s="14" t="inlineStr">
        <is>
          <t>Contact / notes</t>
        </is>
      </c>
      <c r="E4" s="14" t="inlineStr">
        <is>
          <t>Items to order</t>
        </is>
      </c>
      <c r="F4" s="14" t="inlineStr">
        <is>
          <t>Suggested order value</t>
        </is>
      </c>
      <c r="G4" s="14" t="inlineStr">
        <is>
          <t>Value on order</t>
        </is>
      </c>
      <c r="H4" s="14" t="inlineStr">
        <is>
          <t>Order check</t>
        </is>
      </c>
    </row>
    <row r="5">
      <c r="A5" s="22" t="inlineStr">
        <is>
          <t>Example Oils &amp; Butters</t>
        </is>
      </c>
      <c r="B5" s="8" t="n">
        <v>10</v>
      </c>
      <c r="C5" s="23" t="n">
        <v>150</v>
      </c>
      <c r="D5" s="22" t="inlineStr">
        <is>
          <t>Orders by email; ships Tuesdays</t>
        </is>
      </c>
      <c r="E5" s="20">
        <f>IF(A5="","",COUNTIFS(ItemSup,A5,ItemSugg,"&gt;0"))</f>
        <v/>
      </c>
      <c r="F5" s="19">
        <f>IF(A5="","",SUMIFS(ItemOVal,ItemSup,A5))</f>
        <v/>
      </c>
      <c r="G5" s="19">
        <f>IF(A5="","",SUMIFS(PVal,PSup,A5))</f>
        <v/>
      </c>
      <c r="H5" s="11">
        <f>IF(A5="","",IF(F5=0,"Nothing to order",IF(F5&lt;N(C5),"Below supplier minimum","Ready to order")))</f>
        <v/>
      </c>
    </row>
    <row r="6">
      <c r="A6" s="22" t="inlineStr">
        <is>
          <t>Example Packaging Co</t>
        </is>
      </c>
      <c r="B6" s="8" t="n">
        <v>14</v>
      </c>
      <c r="C6" s="23" t="n">
        <v>200</v>
      </c>
      <c r="D6" s="22" t="inlineStr">
        <is>
          <t>Free delivery over the minimum</t>
        </is>
      </c>
      <c r="E6" s="20">
        <f>IF(A6="","",COUNTIFS(ItemSup,A6,ItemSugg,"&gt;0"))</f>
        <v/>
      </c>
      <c r="F6" s="19">
        <f>IF(A6="","",SUMIFS(ItemOVal,ItemSup,A6))</f>
        <v/>
      </c>
      <c r="G6" s="19">
        <f>IF(A6="","",SUMIFS(PVal,PSup,A6))</f>
        <v/>
      </c>
      <c r="H6" s="11">
        <f>IF(A6="","",IF(F6=0,"Nothing to order",IF(F6&lt;N(C6),"Below supplier minimum","Ready to order")))</f>
        <v/>
      </c>
    </row>
    <row r="7">
      <c r="A7" s="22" t="inlineStr">
        <is>
          <t>Example Wax Supply</t>
        </is>
      </c>
      <c r="B7" s="8" t="n">
        <v>7</v>
      </c>
      <c r="C7" s="23" t="n">
        <v>0</v>
      </c>
      <c r="D7" s="22" t="inlineStr"/>
      <c r="E7" s="20">
        <f>IF(A7="","",COUNTIFS(ItemSup,A7,ItemSugg,"&gt;0"))</f>
        <v/>
      </c>
      <c r="F7" s="19">
        <f>IF(A7="","",SUMIFS(ItemOVal,ItemSup,A7))</f>
        <v/>
      </c>
      <c r="G7" s="19">
        <f>IF(A7="","",SUMIFS(PVal,PSup,A7))</f>
        <v/>
      </c>
      <c r="H7" s="11">
        <f>IF(A7="","",IF(F7=0,"Nothing to order",IF(F7&lt;N(C7),"Below supplier minimum","Ready to order")))</f>
        <v/>
      </c>
    </row>
    <row r="8">
      <c r="A8" s="22" t="inlineStr">
        <is>
          <t>Example Print Shop</t>
        </is>
      </c>
      <c r="B8" s="8" t="n">
        <v>5</v>
      </c>
      <c r="C8" s="23" t="n">
        <v>50</v>
      </c>
      <c r="D8" s="22" t="inlineStr">
        <is>
          <t>Labels and cards</t>
        </is>
      </c>
      <c r="E8" s="20">
        <f>IF(A8="","",COUNTIFS(ItemSup,A8,ItemSugg,"&gt;0"))</f>
        <v/>
      </c>
      <c r="F8" s="19">
        <f>IF(A8="","",SUMIFS(ItemOVal,ItemSup,A8))</f>
        <v/>
      </c>
      <c r="G8" s="19">
        <f>IF(A8="","",SUMIFS(PVal,PSup,A8))</f>
        <v/>
      </c>
      <c r="H8" s="11">
        <f>IF(A8="","",IF(F8=0,"Nothing to order",IF(F8&lt;N(C8),"Below supplier minimum","Ready to order")))</f>
        <v/>
      </c>
    </row>
    <row r="9">
      <c r="A9" s="22" t="n"/>
      <c r="B9" s="8" t="n"/>
      <c r="C9" s="23" t="n"/>
      <c r="D9" s="22" t="n"/>
      <c r="E9" s="20">
        <f>IF(A9="","",COUNTIFS(ItemSup,A9,ItemSugg,"&gt;0"))</f>
        <v/>
      </c>
      <c r="F9" s="19">
        <f>IF(A9="","",SUMIFS(ItemOVal,ItemSup,A9))</f>
        <v/>
      </c>
      <c r="G9" s="19">
        <f>IF(A9="","",SUMIFS(PVal,PSup,A9))</f>
        <v/>
      </c>
      <c r="H9" s="11">
        <f>IF(A9="","",IF(F9=0,"Nothing to order",IF(F9&lt;N(C9),"Below supplier minimum","Ready to order")))</f>
        <v/>
      </c>
    </row>
    <row r="10">
      <c r="A10" s="22" t="n"/>
      <c r="B10" s="8" t="n"/>
      <c r="C10" s="23" t="n"/>
      <c r="D10" s="22" t="n"/>
      <c r="E10" s="20">
        <f>IF(A10="","",COUNTIFS(ItemSup,A10,ItemSugg,"&gt;0"))</f>
        <v/>
      </c>
      <c r="F10" s="19">
        <f>IF(A10="","",SUMIFS(ItemOVal,ItemSup,A10))</f>
        <v/>
      </c>
      <c r="G10" s="19">
        <f>IF(A10="","",SUMIFS(PVal,PSup,A10))</f>
        <v/>
      </c>
      <c r="H10" s="11">
        <f>IF(A10="","",IF(F10=0,"Nothing to order",IF(F10&lt;N(C10),"Below supplier minimum","Ready to order")))</f>
        <v/>
      </c>
    </row>
    <row r="11">
      <c r="A11" s="22" t="n"/>
      <c r="B11" s="8" t="n"/>
      <c r="C11" s="23" t="n"/>
      <c r="D11" s="22" t="n"/>
      <c r="E11" s="20">
        <f>IF(A11="","",COUNTIFS(ItemSup,A11,ItemSugg,"&gt;0"))</f>
        <v/>
      </c>
      <c r="F11" s="19">
        <f>IF(A11="","",SUMIFS(ItemOVal,ItemSup,A11))</f>
        <v/>
      </c>
      <c r="G11" s="19">
        <f>IF(A11="","",SUMIFS(PVal,PSup,A11))</f>
        <v/>
      </c>
      <c r="H11" s="11">
        <f>IF(A11="","",IF(F11=0,"Nothing to order",IF(F11&lt;N(C11),"Below supplier minimum","Ready to order")))</f>
        <v/>
      </c>
    </row>
    <row r="12">
      <c r="A12" s="22" t="n"/>
      <c r="B12" s="8" t="n"/>
      <c r="C12" s="23" t="n"/>
      <c r="D12" s="22" t="n"/>
      <c r="E12" s="20">
        <f>IF(A12="","",COUNTIFS(ItemSup,A12,ItemSugg,"&gt;0"))</f>
        <v/>
      </c>
      <c r="F12" s="19">
        <f>IF(A12="","",SUMIFS(ItemOVal,ItemSup,A12))</f>
        <v/>
      </c>
      <c r="G12" s="19">
        <f>IF(A12="","",SUMIFS(PVal,PSup,A12))</f>
        <v/>
      </c>
      <c r="H12" s="11">
        <f>IF(A12="","",IF(F12=0,"Nothing to order",IF(F12&lt;N(C12),"Below supplier minimum","Ready to order")))</f>
        <v/>
      </c>
    </row>
    <row r="13">
      <c r="A13" s="22" t="n"/>
      <c r="B13" s="8" t="n"/>
      <c r="C13" s="23" t="n"/>
      <c r="D13" s="22" t="n"/>
      <c r="E13" s="20">
        <f>IF(A13="","",COUNTIFS(ItemSup,A13,ItemSugg,"&gt;0"))</f>
        <v/>
      </c>
      <c r="F13" s="19">
        <f>IF(A13="","",SUMIFS(ItemOVal,ItemSup,A13))</f>
        <v/>
      </c>
      <c r="G13" s="19">
        <f>IF(A13="","",SUMIFS(PVal,PSup,A13))</f>
        <v/>
      </c>
      <c r="H13" s="11">
        <f>IF(A13="","",IF(F13=0,"Nothing to order",IF(F13&lt;N(C13),"Below supplier minimum","Ready to order")))</f>
        <v/>
      </c>
    </row>
    <row r="14">
      <c r="A14" s="22" t="n"/>
      <c r="B14" s="8" t="n"/>
      <c r="C14" s="23" t="n"/>
      <c r="D14" s="22" t="n"/>
      <c r="E14" s="20">
        <f>IF(A14="","",COUNTIFS(ItemSup,A14,ItemSugg,"&gt;0"))</f>
        <v/>
      </c>
      <c r="F14" s="19">
        <f>IF(A14="","",SUMIFS(ItemOVal,ItemSup,A14))</f>
        <v/>
      </c>
      <c r="G14" s="19">
        <f>IF(A14="","",SUMIFS(PVal,PSup,A14))</f>
        <v/>
      </c>
      <c r="H14" s="11">
        <f>IF(A14="","",IF(F14=0,"Nothing to order",IF(F14&lt;N(C14),"Below supplier minimum","Ready to order")))</f>
        <v/>
      </c>
    </row>
    <row r="15">
      <c r="A15" s="22" t="n"/>
      <c r="B15" s="8" t="n"/>
      <c r="C15" s="23" t="n"/>
      <c r="D15" s="22" t="n"/>
      <c r="E15" s="20">
        <f>IF(A15="","",COUNTIFS(ItemSup,A15,ItemSugg,"&gt;0"))</f>
        <v/>
      </c>
      <c r="F15" s="19">
        <f>IF(A15="","",SUMIFS(ItemOVal,ItemSup,A15))</f>
        <v/>
      </c>
      <c r="G15" s="19">
        <f>IF(A15="","",SUMIFS(PVal,PSup,A15))</f>
        <v/>
      </c>
      <c r="H15" s="11">
        <f>IF(A15="","",IF(F15=0,"Nothing to order",IF(F15&lt;N(C15),"Below supplier minimum","Ready to order")))</f>
        <v/>
      </c>
    </row>
    <row r="16">
      <c r="A16" s="22" t="n"/>
      <c r="B16" s="8" t="n"/>
      <c r="C16" s="23" t="n"/>
      <c r="D16" s="22" t="n"/>
      <c r="E16" s="20">
        <f>IF(A16="","",COUNTIFS(ItemSup,A16,ItemSugg,"&gt;0"))</f>
        <v/>
      </c>
      <c r="F16" s="19">
        <f>IF(A16="","",SUMIFS(ItemOVal,ItemSup,A16))</f>
        <v/>
      </c>
      <c r="G16" s="19">
        <f>IF(A16="","",SUMIFS(PVal,PSup,A16))</f>
        <v/>
      </c>
      <c r="H16" s="11">
        <f>IF(A16="","",IF(F16=0,"Nothing to order",IF(F16&lt;N(C16),"Below supplier minimum","Ready to order")))</f>
        <v/>
      </c>
    </row>
    <row r="17">
      <c r="A17" s="22" t="n"/>
      <c r="B17" s="8" t="n"/>
      <c r="C17" s="23" t="n"/>
      <c r="D17" s="22" t="n"/>
      <c r="E17" s="20">
        <f>IF(A17="","",COUNTIFS(ItemSup,A17,ItemSugg,"&gt;0"))</f>
        <v/>
      </c>
      <c r="F17" s="19">
        <f>IF(A17="","",SUMIFS(ItemOVal,ItemSup,A17))</f>
        <v/>
      </c>
      <c r="G17" s="19">
        <f>IF(A17="","",SUMIFS(PVal,PSup,A17))</f>
        <v/>
      </c>
      <c r="H17" s="11">
        <f>IF(A17="","",IF(F17=0,"Nothing to order",IF(F17&lt;N(C17),"Below supplier minimum","Ready to order")))</f>
        <v/>
      </c>
    </row>
    <row r="18">
      <c r="A18" s="22" t="n"/>
      <c r="B18" s="8" t="n"/>
      <c r="C18" s="23" t="n"/>
      <c r="D18" s="22" t="n"/>
      <c r="E18" s="20">
        <f>IF(A18="","",COUNTIFS(ItemSup,A18,ItemSugg,"&gt;0"))</f>
        <v/>
      </c>
      <c r="F18" s="19">
        <f>IF(A18="","",SUMIFS(ItemOVal,ItemSup,A18))</f>
        <v/>
      </c>
      <c r="G18" s="19">
        <f>IF(A18="","",SUMIFS(PVal,PSup,A18))</f>
        <v/>
      </c>
      <c r="H18" s="11">
        <f>IF(A18="","",IF(F18=0,"Nothing to order",IF(F18&lt;N(C18),"Below supplier minimum","Ready to order")))</f>
        <v/>
      </c>
    </row>
    <row r="19">
      <c r="A19" s="22" t="n"/>
      <c r="B19" s="8" t="n"/>
      <c r="C19" s="23" t="n"/>
      <c r="D19" s="22" t="n"/>
      <c r="E19" s="20">
        <f>IF(A19="","",COUNTIFS(ItemSup,A19,ItemSugg,"&gt;0"))</f>
        <v/>
      </c>
      <c r="F19" s="19">
        <f>IF(A19="","",SUMIFS(ItemOVal,ItemSup,A19))</f>
        <v/>
      </c>
      <c r="G19" s="19">
        <f>IF(A19="","",SUMIFS(PVal,PSup,A19))</f>
        <v/>
      </c>
      <c r="H19" s="11">
        <f>IF(A19="","",IF(F19=0,"Nothing to order",IF(F19&lt;N(C19),"Below supplier minimum","Ready to order")))</f>
        <v/>
      </c>
    </row>
    <row r="20">
      <c r="A20" s="22" t="n"/>
      <c r="B20" s="8" t="n"/>
      <c r="C20" s="23" t="n"/>
      <c r="D20" s="22" t="n"/>
      <c r="E20" s="20">
        <f>IF(A20="","",COUNTIFS(ItemSup,A20,ItemSugg,"&gt;0"))</f>
        <v/>
      </c>
      <c r="F20" s="19">
        <f>IF(A20="","",SUMIFS(ItemOVal,ItemSup,A20))</f>
        <v/>
      </c>
      <c r="G20" s="19">
        <f>IF(A20="","",SUMIFS(PVal,PSup,A20))</f>
        <v/>
      </c>
      <c r="H20" s="11">
        <f>IF(A20="","",IF(F20=0,"Nothing to order",IF(F20&lt;N(C20),"Below supplier minimum","Ready to order")))</f>
        <v/>
      </c>
    </row>
    <row r="21">
      <c r="A21" s="22" t="n"/>
      <c r="B21" s="8" t="n"/>
      <c r="C21" s="23" t="n"/>
      <c r="D21" s="22" t="n"/>
      <c r="E21" s="20">
        <f>IF(A21="","",COUNTIFS(ItemSup,A21,ItemSugg,"&gt;0"))</f>
        <v/>
      </c>
      <c r="F21" s="19">
        <f>IF(A21="","",SUMIFS(ItemOVal,ItemSup,A21))</f>
        <v/>
      </c>
      <c r="G21" s="19">
        <f>IF(A21="","",SUMIFS(PVal,PSup,A21))</f>
        <v/>
      </c>
      <c r="H21" s="11">
        <f>IF(A21="","",IF(F21=0,"Nothing to order",IF(F21&lt;N(C21),"Below supplier minimum","Ready to order")))</f>
        <v/>
      </c>
    </row>
    <row r="22">
      <c r="A22" s="22" t="n"/>
      <c r="B22" s="8" t="n"/>
      <c r="C22" s="23" t="n"/>
      <c r="D22" s="22" t="n"/>
      <c r="E22" s="20">
        <f>IF(A22="","",COUNTIFS(ItemSup,A22,ItemSugg,"&gt;0"))</f>
        <v/>
      </c>
      <c r="F22" s="19">
        <f>IF(A22="","",SUMIFS(ItemOVal,ItemSup,A22))</f>
        <v/>
      </c>
      <c r="G22" s="19">
        <f>IF(A22="","",SUMIFS(PVal,PSup,A22))</f>
        <v/>
      </c>
      <c r="H22" s="11">
        <f>IF(A22="","",IF(F22=0,"Nothing to order",IF(F22&lt;N(C22),"Below supplier minimum","Ready to order")))</f>
        <v/>
      </c>
    </row>
    <row r="23">
      <c r="A23" s="22" t="n"/>
      <c r="B23" s="8" t="n"/>
      <c r="C23" s="23" t="n"/>
      <c r="D23" s="22" t="n"/>
      <c r="E23" s="20">
        <f>IF(A23="","",COUNTIFS(ItemSup,A23,ItemSugg,"&gt;0"))</f>
        <v/>
      </c>
      <c r="F23" s="19">
        <f>IF(A23="","",SUMIFS(ItemOVal,ItemSup,A23))</f>
        <v/>
      </c>
      <c r="G23" s="19">
        <f>IF(A23="","",SUMIFS(PVal,PSup,A23))</f>
        <v/>
      </c>
      <c r="H23" s="11">
        <f>IF(A23="","",IF(F23=0,"Nothing to order",IF(F23&lt;N(C23),"Below supplier minimum","Ready to order")))</f>
        <v/>
      </c>
    </row>
    <row r="24">
      <c r="A24" s="22" t="n"/>
      <c r="B24" s="8" t="n"/>
      <c r="C24" s="23" t="n"/>
      <c r="D24" s="22" t="n"/>
      <c r="E24" s="20">
        <f>IF(A24="","",COUNTIFS(ItemSup,A24,ItemSugg,"&gt;0"))</f>
        <v/>
      </c>
      <c r="F24" s="19">
        <f>IF(A24="","",SUMIFS(ItemOVal,ItemSup,A24))</f>
        <v/>
      </c>
      <c r="G24" s="19">
        <f>IF(A24="","",SUMIFS(PVal,PSup,A24))</f>
        <v/>
      </c>
      <c r="H24" s="11">
        <f>IF(A24="","",IF(F24=0,"Nothing to order",IF(F24&lt;N(C24),"Below supplier minimum","Ready to order")))</f>
        <v/>
      </c>
    </row>
    <row r="25">
      <c r="A25" s="22" t="n"/>
      <c r="B25" s="8" t="n"/>
      <c r="C25" s="23" t="n"/>
      <c r="D25" s="22" t="n"/>
      <c r="E25" s="20">
        <f>IF(A25="","",COUNTIFS(ItemSup,A25,ItemSugg,"&gt;0"))</f>
        <v/>
      </c>
      <c r="F25" s="19">
        <f>IF(A25="","",SUMIFS(ItemOVal,ItemSup,A25))</f>
        <v/>
      </c>
      <c r="G25" s="19">
        <f>IF(A25="","",SUMIFS(PVal,PSup,A25))</f>
        <v/>
      </c>
      <c r="H25" s="11">
        <f>IF(A25="","",IF(F25=0,"Nothing to order",IF(F25&lt;N(C25),"Below supplier minimum","Ready to order")))</f>
        <v/>
      </c>
    </row>
    <row r="26">
      <c r="A26" s="22" t="n"/>
      <c r="B26" s="8" t="n"/>
      <c r="C26" s="23" t="n"/>
      <c r="D26" s="22" t="n"/>
      <c r="E26" s="20">
        <f>IF(A26="","",COUNTIFS(ItemSup,A26,ItemSugg,"&gt;0"))</f>
        <v/>
      </c>
      <c r="F26" s="19">
        <f>IF(A26="","",SUMIFS(ItemOVal,ItemSup,A26))</f>
        <v/>
      </c>
      <c r="G26" s="19">
        <f>IF(A26="","",SUMIFS(PVal,PSup,A26))</f>
        <v/>
      </c>
      <c r="H26" s="11">
        <f>IF(A26="","",IF(F26=0,"Nothing to order",IF(F26&lt;N(C26),"Below supplier minimum","Ready to order")))</f>
        <v/>
      </c>
    </row>
    <row r="27">
      <c r="A27" s="22" t="n"/>
      <c r="B27" s="8" t="n"/>
      <c r="C27" s="23" t="n"/>
      <c r="D27" s="22" t="n"/>
      <c r="E27" s="20">
        <f>IF(A27="","",COUNTIFS(ItemSup,A27,ItemSugg,"&gt;0"))</f>
        <v/>
      </c>
      <c r="F27" s="19">
        <f>IF(A27="","",SUMIFS(ItemOVal,ItemSup,A27))</f>
        <v/>
      </c>
      <c r="G27" s="19">
        <f>IF(A27="","",SUMIFS(PVal,PSup,A27))</f>
        <v/>
      </c>
      <c r="H27" s="11">
        <f>IF(A27="","",IF(F27=0,"Nothing to order",IF(F27&lt;N(C27),"Below supplier minimum","Ready to order")))</f>
        <v/>
      </c>
    </row>
    <row r="28">
      <c r="A28" s="22" t="n"/>
      <c r="B28" s="8" t="n"/>
      <c r="C28" s="23" t="n"/>
      <c r="D28" s="22" t="n"/>
      <c r="E28" s="20">
        <f>IF(A28="","",COUNTIFS(ItemSup,A28,ItemSugg,"&gt;0"))</f>
        <v/>
      </c>
      <c r="F28" s="19">
        <f>IF(A28="","",SUMIFS(ItemOVal,ItemSup,A28))</f>
        <v/>
      </c>
      <c r="G28" s="19">
        <f>IF(A28="","",SUMIFS(PVal,PSup,A28))</f>
        <v/>
      </c>
      <c r="H28" s="11">
        <f>IF(A28="","",IF(F28=0,"Nothing to order",IF(F28&lt;N(C28),"Below supplier minimum","Ready to order")))</f>
        <v/>
      </c>
    </row>
    <row r="29">
      <c r="A29" s="22" t="n"/>
      <c r="B29" s="8" t="n"/>
      <c r="C29" s="23" t="n"/>
      <c r="D29" s="22" t="n"/>
      <c r="E29" s="20">
        <f>IF(A29="","",COUNTIFS(ItemSup,A29,ItemSugg,"&gt;0"))</f>
        <v/>
      </c>
      <c r="F29" s="19">
        <f>IF(A29="","",SUMIFS(ItemOVal,ItemSup,A29))</f>
        <v/>
      </c>
      <c r="G29" s="19">
        <f>IF(A29="","",SUMIFS(PVal,PSup,A29))</f>
        <v/>
      </c>
      <c r="H29" s="11">
        <f>IF(A29="","",IF(F29=0,"Nothing to order",IF(F29&lt;N(C29),"Below supplier minimum","Ready to order")))</f>
        <v/>
      </c>
    </row>
    <row r="30">
      <c r="A30" s="22" t="n"/>
      <c r="B30" s="8" t="n"/>
      <c r="C30" s="23" t="n"/>
      <c r="D30" s="22" t="n"/>
      <c r="E30" s="20">
        <f>IF(A30="","",COUNTIFS(ItemSup,A30,ItemSugg,"&gt;0"))</f>
        <v/>
      </c>
      <c r="F30" s="19">
        <f>IF(A30="","",SUMIFS(ItemOVal,ItemSup,A30))</f>
        <v/>
      </c>
      <c r="G30" s="19">
        <f>IF(A30="","",SUMIFS(PVal,PSup,A30))</f>
        <v/>
      </c>
      <c r="H30" s="11">
        <f>IF(A30="","",IF(F30=0,"Nothing to order",IF(F30&lt;N(C30),"Below supplier minimum","Ready to order")))</f>
        <v/>
      </c>
    </row>
    <row r="31">
      <c r="A31" s="22" t="n"/>
      <c r="B31" s="8" t="n"/>
      <c r="C31" s="23" t="n"/>
      <c r="D31" s="22" t="n"/>
      <c r="E31" s="20">
        <f>IF(A31="","",COUNTIFS(ItemSup,A31,ItemSugg,"&gt;0"))</f>
        <v/>
      </c>
      <c r="F31" s="19">
        <f>IF(A31="","",SUMIFS(ItemOVal,ItemSup,A31))</f>
        <v/>
      </c>
      <c r="G31" s="19">
        <f>IF(A31="","",SUMIFS(PVal,PSup,A31))</f>
        <v/>
      </c>
      <c r="H31" s="11">
        <f>IF(A31="","",IF(F31=0,"Nothing to order",IF(F31&lt;N(C31),"Below supplier minimum","Ready to order")))</f>
        <v/>
      </c>
    </row>
    <row r="32">
      <c r="A32" s="22" t="n"/>
      <c r="B32" s="8" t="n"/>
      <c r="C32" s="23" t="n"/>
      <c r="D32" s="22" t="n"/>
      <c r="E32" s="20">
        <f>IF(A32="","",COUNTIFS(ItemSup,A32,ItemSugg,"&gt;0"))</f>
        <v/>
      </c>
      <c r="F32" s="19">
        <f>IF(A32="","",SUMIFS(ItemOVal,ItemSup,A32))</f>
        <v/>
      </c>
      <c r="G32" s="19">
        <f>IF(A32="","",SUMIFS(PVal,PSup,A32))</f>
        <v/>
      </c>
      <c r="H32" s="11">
        <f>IF(A32="","",IF(F32=0,"Nothing to order",IF(F32&lt;N(C32),"Below supplier minimum","Ready to order")))</f>
        <v/>
      </c>
    </row>
    <row r="33">
      <c r="A33" s="22" t="n"/>
      <c r="B33" s="8" t="n"/>
      <c r="C33" s="23" t="n"/>
      <c r="D33" s="22" t="n"/>
      <c r="E33" s="20">
        <f>IF(A33="","",COUNTIFS(ItemSup,A33,ItemSugg,"&gt;0"))</f>
        <v/>
      </c>
      <c r="F33" s="19">
        <f>IF(A33="","",SUMIFS(ItemOVal,ItemSup,A33))</f>
        <v/>
      </c>
      <c r="G33" s="19">
        <f>IF(A33="","",SUMIFS(PVal,PSup,A33))</f>
        <v/>
      </c>
      <c r="H33" s="11">
        <f>IF(A33="","",IF(F33=0,"Nothing to order",IF(F33&lt;N(C33),"Below supplier minimum","Ready to order")))</f>
        <v/>
      </c>
    </row>
    <row r="34">
      <c r="A34" s="22" t="n"/>
      <c r="B34" s="8" t="n"/>
      <c r="C34" s="23" t="n"/>
      <c r="D34" s="22" t="n"/>
      <c r="E34" s="20">
        <f>IF(A34="","",COUNTIFS(ItemSup,A34,ItemSugg,"&gt;0"))</f>
        <v/>
      </c>
      <c r="F34" s="19">
        <f>IF(A34="","",SUMIFS(ItemOVal,ItemSup,A34))</f>
        <v/>
      </c>
      <c r="G34" s="19">
        <f>IF(A34="","",SUMIFS(PVal,PSup,A34))</f>
        <v/>
      </c>
      <c r="H34" s="11">
        <f>IF(A34="","",IF(F34=0,"Nothing to order",IF(F34&lt;N(C34),"Below supplier minimum","Ready to order")))</f>
        <v/>
      </c>
    </row>
  </sheetData>
  <sheetProtection selectLockedCells="0" selectUnlockedCells="0" sheet="1" objects="0" insertRows="1" insertHyperlinks="1" autoFilter="0" scenarios="0" formatColumns="0" deleteColumns="1" insertColumns="1" pivotTables="1" deleteRows="1" formatCells="1" formatRows="1" sort="0"/>
  <conditionalFormatting sqref="H5:H34">
    <cfRule type="expression" priority="1" dxfId="2">
      <formula>$H5="Below supplier minimum"</formula>
    </cfRule>
    <cfRule type="expression" priority="2" dxfId="3">
      <formula>$H5="Ready to order"</formula>
    </cfRule>
  </conditionalFormatting>
  <dataValidations count="2">
    <dataValidation sqref="B5:B34" showDropDown="0" showInputMessage="0" showErrorMessage="0" allowBlank="1" type="whole" operator="between">
      <formula1>0</formula1>
      <formula2>730</formula2>
    </dataValidation>
    <dataValidation sqref="C5:C34" showDropDown="0" showInputMessage="0" showErrorMessage="0" allowBlank="1" type="decimal" operator="between">
      <formula1>0</formula1>
      <formula2>100000000</formula2>
    </dataValidation>
  </dataValidations>
  <printOptions horizontalCentered="1"/>
  <pageMargins left="0.4" right="0.4" top="1" bottom="1" header="0.5" footer="0.5"/>
  <pageSetup orientation="landscape" paperSize="1" fitToHeight="1" fitToWidth="1"/>
</worksheet>
</file>

<file path=xl/worksheets/sheet8.xml><?xml version="1.0" encoding="utf-8"?>
<worksheet xmlns="http://schemas.openxmlformats.org/spreadsheetml/2006/main">
  <sheetPr>
    <outlinePr summaryBelow="1" summaryRight="1"/>
    <pageSetUpPr fitToPage="1"/>
  </sheetPr>
  <dimension ref="A1:BN10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11" customWidth="1" min="1" max="1"/>
    <col width="5.2" customWidth="1" min="2" max="2"/>
    <col width="5.2" customWidth="1" min="3" max="3"/>
    <col width="5.2" customWidth="1" min="4" max="4"/>
    <col width="5.2" customWidth="1" min="5" max="5"/>
    <col width="5.2" customWidth="1" min="6" max="6"/>
    <col width="5.2" customWidth="1" min="7" max="7"/>
    <col width="5.2" customWidth="1" min="8" max="8"/>
    <col width="5.2" customWidth="1" min="9" max="9"/>
    <col width="5.2" customWidth="1" min="10" max="10"/>
    <col width="5.2" customWidth="1" min="11" max="11"/>
    <col width="5.2" customWidth="1" min="12" max="12"/>
    <col width="5.2" customWidth="1" min="13" max="13"/>
    <col width="5.2" customWidth="1" min="14" max="14"/>
    <col width="5.2" customWidth="1" min="15" max="15"/>
    <col width="5.2" customWidth="1" min="16" max="16"/>
    <col width="5.2" customWidth="1" min="17" max="17"/>
    <col width="5.2" customWidth="1" min="18" max="18"/>
    <col width="5.2" customWidth="1" min="19" max="19"/>
    <col width="5.2" customWidth="1" min="20" max="20"/>
    <col width="5.2" customWidth="1" min="21" max="21"/>
    <col width="5.2" customWidth="1" min="22" max="22"/>
    <col width="5.2" customWidth="1" min="23" max="23"/>
    <col width="5.2" customWidth="1" min="24" max="24"/>
    <col width="5.2" customWidth="1" min="25" max="25"/>
    <col width="5.2" customWidth="1" min="26" max="26"/>
    <col width="5.2" customWidth="1" min="27" max="27"/>
    <col width="5.2" customWidth="1" min="28" max="28"/>
    <col width="5.2" customWidth="1" min="29" max="29"/>
    <col width="5.2" customWidth="1" min="30" max="30"/>
    <col width="5.2" customWidth="1" min="31" max="31"/>
    <col width="5.2" customWidth="1" min="32" max="32"/>
    <col width="5.2" customWidth="1" min="33" max="33"/>
    <col width="5.2" customWidth="1" min="34" max="34"/>
    <col width="5.2" customWidth="1" min="35" max="35"/>
    <col width="5.2" customWidth="1" min="36" max="36"/>
    <col width="5.2" customWidth="1" min="37" max="37"/>
    <col width="5.2" customWidth="1" min="38" max="38"/>
    <col width="5.2" customWidth="1" min="39" max="39"/>
    <col width="5.2" customWidth="1" min="40" max="40"/>
    <col width="5.2" customWidth="1" min="41" max="41"/>
    <col width="5.2" customWidth="1" min="42" max="42"/>
    <col width="5.2" customWidth="1" min="43" max="43"/>
    <col width="5.2" customWidth="1" min="44" max="44"/>
    <col width="5.2" customWidth="1" min="45" max="45"/>
    <col width="5.2" customWidth="1" min="46" max="46"/>
    <col width="5.2" customWidth="1" min="47" max="47"/>
    <col width="5.2" customWidth="1" min="48" max="48"/>
    <col width="5.2" customWidth="1" min="49" max="49"/>
    <col width="5.2" customWidth="1" min="50" max="50"/>
    <col width="5.2" customWidth="1" min="51" max="51"/>
    <col width="5.2" customWidth="1" min="52" max="52"/>
    <col width="5.2" customWidth="1" min="53" max="53"/>
    <col width="5.2" customWidth="1" min="54" max="54"/>
    <col width="5.2" customWidth="1" min="55" max="55"/>
    <col width="5.2" customWidth="1" min="56" max="56"/>
    <col width="5.2" customWidth="1" min="57" max="57"/>
    <col width="5.2" customWidth="1" min="58" max="58"/>
    <col width="5.2" customWidth="1" min="59" max="59"/>
    <col width="5.2" customWidth="1" min="60" max="60"/>
    <col width="5.2" customWidth="1" min="61" max="61"/>
    <col width="5.2" customWidth="1" min="62" max="62"/>
    <col width="5.2" customWidth="1" min="63" max="63"/>
    <col width="5.2" customWidth="1" min="64" max="64"/>
    <col width="5.2" customWidth="1" min="65" max="65"/>
    <col width="14" customWidth="1" min="66" max="66"/>
  </cols>
  <sheetData>
    <row r="1">
      <c r="A1" s="1" t="inlineStr">
        <is>
          <t>Daily Stock</t>
        </is>
      </c>
    </row>
    <row r="2">
      <c r="A2" s="2" t="inlineStr">
        <is>
          <t>Closing stock for each of the last 63 days, rebuilt from the Stock Log. Used to leave out-of-stock days from the sales rate.</t>
        </is>
      </c>
    </row>
    <row r="3">
      <c r="A3" s="2" t="inlineStr">
        <is>
          <t>Column B is the stock at the end of the day before the 63-day grid starts. A Count sets the end-of-day stock; other movements add or subtract.</t>
        </is>
      </c>
    </row>
    <row r="4" ht="46" customHeight="1">
      <c r="A4" s="30" t="inlineStr">
        <is>
          <t>SKU</t>
        </is>
      </c>
      <c r="B4" s="31">
        <f>AsOf-63</f>
        <v/>
      </c>
      <c r="C4" s="31">
        <f>AsOf-63+1</f>
        <v/>
      </c>
      <c r="D4" s="31">
        <f>AsOf-63+2</f>
        <v/>
      </c>
      <c r="E4" s="31">
        <f>AsOf-63+3</f>
        <v/>
      </c>
      <c r="F4" s="31">
        <f>AsOf-63+4</f>
        <v/>
      </c>
      <c r="G4" s="31">
        <f>AsOf-63+5</f>
        <v/>
      </c>
      <c r="H4" s="31">
        <f>AsOf-63+6</f>
        <v/>
      </c>
      <c r="I4" s="31">
        <f>AsOf-63+7</f>
        <v/>
      </c>
      <c r="J4" s="31">
        <f>AsOf-63+8</f>
        <v/>
      </c>
      <c r="K4" s="31">
        <f>AsOf-63+9</f>
        <v/>
      </c>
      <c r="L4" s="31">
        <f>AsOf-63+10</f>
        <v/>
      </c>
      <c r="M4" s="31">
        <f>AsOf-63+11</f>
        <v/>
      </c>
      <c r="N4" s="31">
        <f>AsOf-63+12</f>
        <v/>
      </c>
      <c r="O4" s="31">
        <f>AsOf-63+13</f>
        <v/>
      </c>
      <c r="P4" s="31">
        <f>AsOf-63+14</f>
        <v/>
      </c>
      <c r="Q4" s="31">
        <f>AsOf-63+15</f>
        <v/>
      </c>
      <c r="R4" s="31">
        <f>AsOf-63+16</f>
        <v/>
      </c>
      <c r="S4" s="31">
        <f>AsOf-63+17</f>
        <v/>
      </c>
      <c r="T4" s="31">
        <f>AsOf-63+18</f>
        <v/>
      </c>
      <c r="U4" s="31">
        <f>AsOf-63+19</f>
        <v/>
      </c>
      <c r="V4" s="31">
        <f>AsOf-63+20</f>
        <v/>
      </c>
      <c r="W4" s="31">
        <f>AsOf-63+21</f>
        <v/>
      </c>
      <c r="X4" s="31">
        <f>AsOf-63+22</f>
        <v/>
      </c>
      <c r="Y4" s="31">
        <f>AsOf-63+23</f>
        <v/>
      </c>
      <c r="Z4" s="31">
        <f>AsOf-63+24</f>
        <v/>
      </c>
      <c r="AA4" s="31">
        <f>AsOf-63+25</f>
        <v/>
      </c>
      <c r="AB4" s="31">
        <f>AsOf-63+26</f>
        <v/>
      </c>
      <c r="AC4" s="31">
        <f>AsOf-63+27</f>
        <v/>
      </c>
      <c r="AD4" s="31">
        <f>AsOf-63+28</f>
        <v/>
      </c>
      <c r="AE4" s="31">
        <f>AsOf-63+29</f>
        <v/>
      </c>
      <c r="AF4" s="31">
        <f>AsOf-63+30</f>
        <v/>
      </c>
      <c r="AG4" s="31">
        <f>AsOf-63+31</f>
        <v/>
      </c>
      <c r="AH4" s="31">
        <f>AsOf-63+32</f>
        <v/>
      </c>
      <c r="AI4" s="31">
        <f>AsOf-63+33</f>
        <v/>
      </c>
      <c r="AJ4" s="31">
        <f>AsOf-63+34</f>
        <v/>
      </c>
      <c r="AK4" s="31">
        <f>AsOf-63+35</f>
        <v/>
      </c>
      <c r="AL4" s="31">
        <f>AsOf-63+36</f>
        <v/>
      </c>
      <c r="AM4" s="31">
        <f>AsOf-63+37</f>
        <v/>
      </c>
      <c r="AN4" s="31">
        <f>AsOf-63+38</f>
        <v/>
      </c>
      <c r="AO4" s="31">
        <f>AsOf-63+39</f>
        <v/>
      </c>
      <c r="AP4" s="31">
        <f>AsOf-63+40</f>
        <v/>
      </c>
      <c r="AQ4" s="31">
        <f>AsOf-63+41</f>
        <v/>
      </c>
      <c r="AR4" s="31">
        <f>AsOf-63+42</f>
        <v/>
      </c>
      <c r="AS4" s="31">
        <f>AsOf-63+43</f>
        <v/>
      </c>
      <c r="AT4" s="31">
        <f>AsOf-63+44</f>
        <v/>
      </c>
      <c r="AU4" s="31">
        <f>AsOf-63+45</f>
        <v/>
      </c>
      <c r="AV4" s="31">
        <f>AsOf-63+46</f>
        <v/>
      </c>
      <c r="AW4" s="31">
        <f>AsOf-63+47</f>
        <v/>
      </c>
      <c r="AX4" s="31">
        <f>AsOf-63+48</f>
        <v/>
      </c>
      <c r="AY4" s="31">
        <f>AsOf-63+49</f>
        <v/>
      </c>
      <c r="AZ4" s="31">
        <f>AsOf-63+50</f>
        <v/>
      </c>
      <c r="BA4" s="31">
        <f>AsOf-63+51</f>
        <v/>
      </c>
      <c r="BB4" s="31">
        <f>AsOf-63+52</f>
        <v/>
      </c>
      <c r="BC4" s="31">
        <f>AsOf-63+53</f>
        <v/>
      </c>
      <c r="BD4" s="31">
        <f>AsOf-63+54</f>
        <v/>
      </c>
      <c r="BE4" s="31">
        <f>AsOf-63+55</f>
        <v/>
      </c>
      <c r="BF4" s="31">
        <f>AsOf-63+56</f>
        <v/>
      </c>
      <c r="BG4" s="31">
        <f>AsOf-63+57</f>
        <v/>
      </c>
      <c r="BH4" s="31">
        <f>AsOf-63+58</f>
        <v/>
      </c>
      <c r="BI4" s="31">
        <f>AsOf-63+59</f>
        <v/>
      </c>
      <c r="BJ4" s="31">
        <f>AsOf-63+60</f>
        <v/>
      </c>
      <c r="BK4" s="31">
        <f>AsOf-63+61</f>
        <v/>
      </c>
      <c r="BL4" s="31">
        <f>AsOf-63+62</f>
        <v/>
      </c>
      <c r="BM4" s="31">
        <f>AsOf-63+63</f>
        <v/>
      </c>
      <c r="BN4" s="32" t="inlineStr">
        <is>
          <t>Last count up to the day before the grid</t>
        </is>
      </c>
    </row>
    <row r="6">
      <c r="A6" s="16">
        <f>IF(Items!A6="","",Items!A6)</f>
        <v/>
      </c>
      <c r="B6" s="20">
        <f>IF($A6="","",IF(BN6&gt;0,SUMIFS(LQty,LSku,$A6,LType,"Count",LDate,BN6),0)+SUMIFS(LSigned,LSku,$A6,LDate,"&gt;"&amp;BN6,LDate,"&lt;="&amp;$B$4))</f>
        <v/>
      </c>
      <c r="C6" s="20">
        <f>IF($A6="","",IF(COUNTIFS(LSku,$A6,LType,"Count",LDate,C$4)&gt;0,SUMIFS(LQty,LSku,$A6,LType,"Count",LDate,C$4),B6+SUMIFS(LSigned,LSku,$A6,LDate,C$4)))</f>
        <v/>
      </c>
      <c r="D6" s="20">
        <f>IF($A6="","",IF(COUNTIFS(LSku,$A6,LType,"Count",LDate,D$4)&gt;0,SUMIFS(LQty,LSku,$A6,LType,"Count",LDate,D$4),C6+SUMIFS(LSigned,LSku,$A6,LDate,D$4)))</f>
        <v/>
      </c>
      <c r="E6" s="20">
        <f>IF($A6="","",IF(COUNTIFS(LSku,$A6,LType,"Count",LDate,E$4)&gt;0,SUMIFS(LQty,LSku,$A6,LType,"Count",LDate,E$4),D6+SUMIFS(LSigned,LSku,$A6,LDate,E$4)))</f>
        <v/>
      </c>
      <c r="F6" s="20">
        <f>IF($A6="","",IF(COUNTIFS(LSku,$A6,LType,"Count",LDate,F$4)&gt;0,SUMIFS(LQty,LSku,$A6,LType,"Count",LDate,F$4),E6+SUMIFS(LSigned,LSku,$A6,LDate,F$4)))</f>
        <v/>
      </c>
      <c r="G6" s="20">
        <f>IF($A6="","",IF(COUNTIFS(LSku,$A6,LType,"Count",LDate,G$4)&gt;0,SUMIFS(LQty,LSku,$A6,LType,"Count",LDate,G$4),F6+SUMIFS(LSigned,LSku,$A6,LDate,G$4)))</f>
        <v/>
      </c>
      <c r="H6" s="20">
        <f>IF($A6="","",IF(COUNTIFS(LSku,$A6,LType,"Count",LDate,H$4)&gt;0,SUMIFS(LQty,LSku,$A6,LType,"Count",LDate,H$4),G6+SUMIFS(LSigned,LSku,$A6,LDate,H$4)))</f>
        <v/>
      </c>
      <c r="I6" s="20">
        <f>IF($A6="","",IF(COUNTIFS(LSku,$A6,LType,"Count",LDate,I$4)&gt;0,SUMIFS(LQty,LSku,$A6,LType,"Count",LDate,I$4),H6+SUMIFS(LSigned,LSku,$A6,LDate,I$4)))</f>
        <v/>
      </c>
      <c r="J6" s="20">
        <f>IF($A6="","",IF(COUNTIFS(LSku,$A6,LType,"Count",LDate,J$4)&gt;0,SUMIFS(LQty,LSku,$A6,LType,"Count",LDate,J$4),I6+SUMIFS(LSigned,LSku,$A6,LDate,J$4)))</f>
        <v/>
      </c>
      <c r="K6" s="20">
        <f>IF($A6="","",IF(COUNTIFS(LSku,$A6,LType,"Count",LDate,K$4)&gt;0,SUMIFS(LQty,LSku,$A6,LType,"Count",LDate,K$4),J6+SUMIFS(LSigned,LSku,$A6,LDate,K$4)))</f>
        <v/>
      </c>
      <c r="L6" s="20">
        <f>IF($A6="","",IF(COUNTIFS(LSku,$A6,LType,"Count",LDate,L$4)&gt;0,SUMIFS(LQty,LSku,$A6,LType,"Count",LDate,L$4),K6+SUMIFS(LSigned,LSku,$A6,LDate,L$4)))</f>
        <v/>
      </c>
      <c r="M6" s="20">
        <f>IF($A6="","",IF(COUNTIFS(LSku,$A6,LType,"Count",LDate,M$4)&gt;0,SUMIFS(LQty,LSku,$A6,LType,"Count",LDate,M$4),L6+SUMIFS(LSigned,LSku,$A6,LDate,M$4)))</f>
        <v/>
      </c>
      <c r="N6" s="20">
        <f>IF($A6="","",IF(COUNTIFS(LSku,$A6,LType,"Count",LDate,N$4)&gt;0,SUMIFS(LQty,LSku,$A6,LType,"Count",LDate,N$4),M6+SUMIFS(LSigned,LSku,$A6,LDate,N$4)))</f>
        <v/>
      </c>
      <c r="O6" s="20">
        <f>IF($A6="","",IF(COUNTIFS(LSku,$A6,LType,"Count",LDate,O$4)&gt;0,SUMIFS(LQty,LSku,$A6,LType,"Count",LDate,O$4),N6+SUMIFS(LSigned,LSku,$A6,LDate,O$4)))</f>
        <v/>
      </c>
      <c r="P6" s="20">
        <f>IF($A6="","",IF(COUNTIFS(LSku,$A6,LType,"Count",LDate,P$4)&gt;0,SUMIFS(LQty,LSku,$A6,LType,"Count",LDate,P$4),O6+SUMIFS(LSigned,LSku,$A6,LDate,P$4)))</f>
        <v/>
      </c>
      <c r="Q6" s="20">
        <f>IF($A6="","",IF(COUNTIFS(LSku,$A6,LType,"Count",LDate,Q$4)&gt;0,SUMIFS(LQty,LSku,$A6,LType,"Count",LDate,Q$4),P6+SUMIFS(LSigned,LSku,$A6,LDate,Q$4)))</f>
        <v/>
      </c>
      <c r="R6" s="20">
        <f>IF($A6="","",IF(COUNTIFS(LSku,$A6,LType,"Count",LDate,R$4)&gt;0,SUMIFS(LQty,LSku,$A6,LType,"Count",LDate,R$4),Q6+SUMIFS(LSigned,LSku,$A6,LDate,R$4)))</f>
        <v/>
      </c>
      <c r="S6" s="20">
        <f>IF($A6="","",IF(COUNTIFS(LSku,$A6,LType,"Count",LDate,S$4)&gt;0,SUMIFS(LQty,LSku,$A6,LType,"Count",LDate,S$4),R6+SUMIFS(LSigned,LSku,$A6,LDate,S$4)))</f>
        <v/>
      </c>
      <c r="T6" s="20">
        <f>IF($A6="","",IF(COUNTIFS(LSku,$A6,LType,"Count",LDate,T$4)&gt;0,SUMIFS(LQty,LSku,$A6,LType,"Count",LDate,T$4),S6+SUMIFS(LSigned,LSku,$A6,LDate,T$4)))</f>
        <v/>
      </c>
      <c r="U6" s="20">
        <f>IF($A6="","",IF(COUNTIFS(LSku,$A6,LType,"Count",LDate,U$4)&gt;0,SUMIFS(LQty,LSku,$A6,LType,"Count",LDate,U$4),T6+SUMIFS(LSigned,LSku,$A6,LDate,U$4)))</f>
        <v/>
      </c>
      <c r="V6" s="20">
        <f>IF($A6="","",IF(COUNTIFS(LSku,$A6,LType,"Count",LDate,V$4)&gt;0,SUMIFS(LQty,LSku,$A6,LType,"Count",LDate,V$4),U6+SUMIFS(LSigned,LSku,$A6,LDate,V$4)))</f>
        <v/>
      </c>
      <c r="W6" s="20">
        <f>IF($A6="","",IF(COUNTIFS(LSku,$A6,LType,"Count",LDate,W$4)&gt;0,SUMIFS(LQty,LSku,$A6,LType,"Count",LDate,W$4),V6+SUMIFS(LSigned,LSku,$A6,LDate,W$4)))</f>
        <v/>
      </c>
      <c r="X6" s="20">
        <f>IF($A6="","",IF(COUNTIFS(LSku,$A6,LType,"Count",LDate,X$4)&gt;0,SUMIFS(LQty,LSku,$A6,LType,"Count",LDate,X$4),W6+SUMIFS(LSigned,LSku,$A6,LDate,X$4)))</f>
        <v/>
      </c>
      <c r="Y6" s="20">
        <f>IF($A6="","",IF(COUNTIFS(LSku,$A6,LType,"Count",LDate,Y$4)&gt;0,SUMIFS(LQty,LSku,$A6,LType,"Count",LDate,Y$4),X6+SUMIFS(LSigned,LSku,$A6,LDate,Y$4)))</f>
        <v/>
      </c>
      <c r="Z6" s="20">
        <f>IF($A6="","",IF(COUNTIFS(LSku,$A6,LType,"Count",LDate,Z$4)&gt;0,SUMIFS(LQty,LSku,$A6,LType,"Count",LDate,Z$4),Y6+SUMIFS(LSigned,LSku,$A6,LDate,Z$4)))</f>
        <v/>
      </c>
      <c r="AA6" s="20">
        <f>IF($A6="","",IF(COUNTIFS(LSku,$A6,LType,"Count",LDate,AA$4)&gt;0,SUMIFS(LQty,LSku,$A6,LType,"Count",LDate,AA$4),Z6+SUMIFS(LSigned,LSku,$A6,LDate,AA$4)))</f>
        <v/>
      </c>
      <c r="AB6" s="20">
        <f>IF($A6="","",IF(COUNTIFS(LSku,$A6,LType,"Count",LDate,AB$4)&gt;0,SUMIFS(LQty,LSku,$A6,LType,"Count",LDate,AB$4),AA6+SUMIFS(LSigned,LSku,$A6,LDate,AB$4)))</f>
        <v/>
      </c>
      <c r="AC6" s="20">
        <f>IF($A6="","",IF(COUNTIFS(LSku,$A6,LType,"Count",LDate,AC$4)&gt;0,SUMIFS(LQty,LSku,$A6,LType,"Count",LDate,AC$4),AB6+SUMIFS(LSigned,LSku,$A6,LDate,AC$4)))</f>
        <v/>
      </c>
      <c r="AD6" s="20">
        <f>IF($A6="","",IF(COUNTIFS(LSku,$A6,LType,"Count",LDate,AD$4)&gt;0,SUMIFS(LQty,LSku,$A6,LType,"Count",LDate,AD$4),AC6+SUMIFS(LSigned,LSku,$A6,LDate,AD$4)))</f>
        <v/>
      </c>
      <c r="AE6" s="20">
        <f>IF($A6="","",IF(COUNTIFS(LSku,$A6,LType,"Count",LDate,AE$4)&gt;0,SUMIFS(LQty,LSku,$A6,LType,"Count",LDate,AE$4),AD6+SUMIFS(LSigned,LSku,$A6,LDate,AE$4)))</f>
        <v/>
      </c>
      <c r="AF6" s="20">
        <f>IF($A6="","",IF(COUNTIFS(LSku,$A6,LType,"Count",LDate,AF$4)&gt;0,SUMIFS(LQty,LSku,$A6,LType,"Count",LDate,AF$4),AE6+SUMIFS(LSigned,LSku,$A6,LDate,AF$4)))</f>
        <v/>
      </c>
      <c r="AG6" s="20">
        <f>IF($A6="","",IF(COUNTIFS(LSku,$A6,LType,"Count",LDate,AG$4)&gt;0,SUMIFS(LQty,LSku,$A6,LType,"Count",LDate,AG$4),AF6+SUMIFS(LSigned,LSku,$A6,LDate,AG$4)))</f>
        <v/>
      </c>
      <c r="AH6" s="20">
        <f>IF($A6="","",IF(COUNTIFS(LSku,$A6,LType,"Count",LDate,AH$4)&gt;0,SUMIFS(LQty,LSku,$A6,LType,"Count",LDate,AH$4),AG6+SUMIFS(LSigned,LSku,$A6,LDate,AH$4)))</f>
        <v/>
      </c>
      <c r="AI6" s="20">
        <f>IF($A6="","",IF(COUNTIFS(LSku,$A6,LType,"Count",LDate,AI$4)&gt;0,SUMIFS(LQty,LSku,$A6,LType,"Count",LDate,AI$4),AH6+SUMIFS(LSigned,LSku,$A6,LDate,AI$4)))</f>
        <v/>
      </c>
      <c r="AJ6" s="20">
        <f>IF($A6="","",IF(COUNTIFS(LSku,$A6,LType,"Count",LDate,AJ$4)&gt;0,SUMIFS(LQty,LSku,$A6,LType,"Count",LDate,AJ$4),AI6+SUMIFS(LSigned,LSku,$A6,LDate,AJ$4)))</f>
        <v/>
      </c>
      <c r="AK6" s="20">
        <f>IF($A6="","",IF(COUNTIFS(LSku,$A6,LType,"Count",LDate,AK$4)&gt;0,SUMIFS(LQty,LSku,$A6,LType,"Count",LDate,AK$4),AJ6+SUMIFS(LSigned,LSku,$A6,LDate,AK$4)))</f>
        <v/>
      </c>
      <c r="AL6" s="20">
        <f>IF($A6="","",IF(COUNTIFS(LSku,$A6,LType,"Count",LDate,AL$4)&gt;0,SUMIFS(LQty,LSku,$A6,LType,"Count",LDate,AL$4),AK6+SUMIFS(LSigned,LSku,$A6,LDate,AL$4)))</f>
        <v/>
      </c>
      <c r="AM6" s="20">
        <f>IF($A6="","",IF(COUNTIFS(LSku,$A6,LType,"Count",LDate,AM$4)&gt;0,SUMIFS(LQty,LSku,$A6,LType,"Count",LDate,AM$4),AL6+SUMIFS(LSigned,LSku,$A6,LDate,AM$4)))</f>
        <v/>
      </c>
      <c r="AN6" s="20">
        <f>IF($A6="","",IF(COUNTIFS(LSku,$A6,LType,"Count",LDate,AN$4)&gt;0,SUMIFS(LQty,LSku,$A6,LType,"Count",LDate,AN$4),AM6+SUMIFS(LSigned,LSku,$A6,LDate,AN$4)))</f>
        <v/>
      </c>
      <c r="AO6" s="20">
        <f>IF($A6="","",IF(COUNTIFS(LSku,$A6,LType,"Count",LDate,AO$4)&gt;0,SUMIFS(LQty,LSku,$A6,LType,"Count",LDate,AO$4),AN6+SUMIFS(LSigned,LSku,$A6,LDate,AO$4)))</f>
        <v/>
      </c>
      <c r="AP6" s="20">
        <f>IF($A6="","",IF(COUNTIFS(LSku,$A6,LType,"Count",LDate,AP$4)&gt;0,SUMIFS(LQty,LSku,$A6,LType,"Count",LDate,AP$4),AO6+SUMIFS(LSigned,LSku,$A6,LDate,AP$4)))</f>
        <v/>
      </c>
      <c r="AQ6" s="20">
        <f>IF($A6="","",IF(COUNTIFS(LSku,$A6,LType,"Count",LDate,AQ$4)&gt;0,SUMIFS(LQty,LSku,$A6,LType,"Count",LDate,AQ$4),AP6+SUMIFS(LSigned,LSku,$A6,LDate,AQ$4)))</f>
        <v/>
      </c>
      <c r="AR6" s="20">
        <f>IF($A6="","",IF(COUNTIFS(LSku,$A6,LType,"Count",LDate,AR$4)&gt;0,SUMIFS(LQty,LSku,$A6,LType,"Count",LDate,AR$4),AQ6+SUMIFS(LSigned,LSku,$A6,LDate,AR$4)))</f>
        <v/>
      </c>
      <c r="AS6" s="20">
        <f>IF($A6="","",IF(COUNTIFS(LSku,$A6,LType,"Count",LDate,AS$4)&gt;0,SUMIFS(LQty,LSku,$A6,LType,"Count",LDate,AS$4),AR6+SUMIFS(LSigned,LSku,$A6,LDate,AS$4)))</f>
        <v/>
      </c>
      <c r="AT6" s="20">
        <f>IF($A6="","",IF(COUNTIFS(LSku,$A6,LType,"Count",LDate,AT$4)&gt;0,SUMIFS(LQty,LSku,$A6,LType,"Count",LDate,AT$4),AS6+SUMIFS(LSigned,LSku,$A6,LDate,AT$4)))</f>
        <v/>
      </c>
      <c r="AU6" s="20">
        <f>IF($A6="","",IF(COUNTIFS(LSku,$A6,LType,"Count",LDate,AU$4)&gt;0,SUMIFS(LQty,LSku,$A6,LType,"Count",LDate,AU$4),AT6+SUMIFS(LSigned,LSku,$A6,LDate,AU$4)))</f>
        <v/>
      </c>
      <c r="AV6" s="20">
        <f>IF($A6="","",IF(COUNTIFS(LSku,$A6,LType,"Count",LDate,AV$4)&gt;0,SUMIFS(LQty,LSku,$A6,LType,"Count",LDate,AV$4),AU6+SUMIFS(LSigned,LSku,$A6,LDate,AV$4)))</f>
        <v/>
      </c>
      <c r="AW6" s="20">
        <f>IF($A6="","",IF(COUNTIFS(LSku,$A6,LType,"Count",LDate,AW$4)&gt;0,SUMIFS(LQty,LSku,$A6,LType,"Count",LDate,AW$4),AV6+SUMIFS(LSigned,LSku,$A6,LDate,AW$4)))</f>
        <v/>
      </c>
      <c r="AX6" s="20">
        <f>IF($A6="","",IF(COUNTIFS(LSku,$A6,LType,"Count",LDate,AX$4)&gt;0,SUMIFS(LQty,LSku,$A6,LType,"Count",LDate,AX$4),AW6+SUMIFS(LSigned,LSku,$A6,LDate,AX$4)))</f>
        <v/>
      </c>
      <c r="AY6" s="20">
        <f>IF($A6="","",IF(COUNTIFS(LSku,$A6,LType,"Count",LDate,AY$4)&gt;0,SUMIFS(LQty,LSku,$A6,LType,"Count",LDate,AY$4),AX6+SUMIFS(LSigned,LSku,$A6,LDate,AY$4)))</f>
        <v/>
      </c>
      <c r="AZ6" s="20">
        <f>IF($A6="","",IF(COUNTIFS(LSku,$A6,LType,"Count",LDate,AZ$4)&gt;0,SUMIFS(LQty,LSku,$A6,LType,"Count",LDate,AZ$4),AY6+SUMIFS(LSigned,LSku,$A6,LDate,AZ$4)))</f>
        <v/>
      </c>
      <c r="BA6" s="20">
        <f>IF($A6="","",IF(COUNTIFS(LSku,$A6,LType,"Count",LDate,BA$4)&gt;0,SUMIFS(LQty,LSku,$A6,LType,"Count",LDate,BA$4),AZ6+SUMIFS(LSigned,LSku,$A6,LDate,BA$4)))</f>
        <v/>
      </c>
      <c r="BB6" s="20">
        <f>IF($A6="","",IF(COUNTIFS(LSku,$A6,LType,"Count",LDate,BB$4)&gt;0,SUMIFS(LQty,LSku,$A6,LType,"Count",LDate,BB$4),BA6+SUMIFS(LSigned,LSku,$A6,LDate,BB$4)))</f>
        <v/>
      </c>
      <c r="BC6" s="20">
        <f>IF($A6="","",IF(COUNTIFS(LSku,$A6,LType,"Count",LDate,BC$4)&gt;0,SUMIFS(LQty,LSku,$A6,LType,"Count",LDate,BC$4),BB6+SUMIFS(LSigned,LSku,$A6,LDate,BC$4)))</f>
        <v/>
      </c>
      <c r="BD6" s="20">
        <f>IF($A6="","",IF(COUNTIFS(LSku,$A6,LType,"Count",LDate,BD$4)&gt;0,SUMIFS(LQty,LSku,$A6,LType,"Count",LDate,BD$4),BC6+SUMIFS(LSigned,LSku,$A6,LDate,BD$4)))</f>
        <v/>
      </c>
      <c r="BE6" s="20">
        <f>IF($A6="","",IF(COUNTIFS(LSku,$A6,LType,"Count",LDate,BE$4)&gt;0,SUMIFS(LQty,LSku,$A6,LType,"Count",LDate,BE$4),BD6+SUMIFS(LSigned,LSku,$A6,LDate,BE$4)))</f>
        <v/>
      </c>
      <c r="BF6" s="20">
        <f>IF($A6="","",IF(COUNTIFS(LSku,$A6,LType,"Count",LDate,BF$4)&gt;0,SUMIFS(LQty,LSku,$A6,LType,"Count",LDate,BF$4),BE6+SUMIFS(LSigned,LSku,$A6,LDate,BF$4)))</f>
        <v/>
      </c>
      <c r="BG6" s="20">
        <f>IF($A6="","",IF(COUNTIFS(LSku,$A6,LType,"Count",LDate,BG$4)&gt;0,SUMIFS(LQty,LSku,$A6,LType,"Count",LDate,BG$4),BF6+SUMIFS(LSigned,LSku,$A6,LDate,BG$4)))</f>
        <v/>
      </c>
      <c r="BH6" s="20">
        <f>IF($A6="","",IF(COUNTIFS(LSku,$A6,LType,"Count",LDate,BH$4)&gt;0,SUMIFS(LQty,LSku,$A6,LType,"Count",LDate,BH$4),BG6+SUMIFS(LSigned,LSku,$A6,LDate,BH$4)))</f>
        <v/>
      </c>
      <c r="BI6" s="20">
        <f>IF($A6="","",IF(COUNTIFS(LSku,$A6,LType,"Count",LDate,BI$4)&gt;0,SUMIFS(LQty,LSku,$A6,LType,"Count",LDate,BI$4),BH6+SUMIFS(LSigned,LSku,$A6,LDate,BI$4)))</f>
        <v/>
      </c>
      <c r="BJ6" s="20">
        <f>IF($A6="","",IF(COUNTIFS(LSku,$A6,LType,"Count",LDate,BJ$4)&gt;0,SUMIFS(LQty,LSku,$A6,LType,"Count",LDate,BJ$4),BI6+SUMIFS(LSigned,LSku,$A6,LDate,BJ$4)))</f>
        <v/>
      </c>
      <c r="BK6" s="20">
        <f>IF($A6="","",IF(COUNTIFS(LSku,$A6,LType,"Count",LDate,BK$4)&gt;0,SUMIFS(LQty,LSku,$A6,LType,"Count",LDate,BK$4),BJ6+SUMIFS(LSigned,LSku,$A6,LDate,BK$4)))</f>
        <v/>
      </c>
      <c r="BL6" s="20">
        <f>IF($A6="","",IF(COUNTIFS(LSku,$A6,LType,"Count",LDate,BL$4)&gt;0,SUMIFS(LQty,LSku,$A6,LType,"Count",LDate,BL$4),BK6+SUMIFS(LSigned,LSku,$A6,LDate,BL$4)))</f>
        <v/>
      </c>
      <c r="BM6" s="20">
        <f>IF($A6="","",IF(COUNTIFS(LSku,$A6,LType,"Count",LDate,BM$4)&gt;0,SUMIFS(LQty,LSku,$A6,LType,"Count",LDate,BM$4),BL6+SUMIFS(LSigned,LSku,$A6,LDate,BM$4)))</f>
        <v/>
      </c>
      <c r="BN6" s="24">
        <f>IF($A6="","",SUMPRODUCT(MAX((LSku=$A6)*(LType="Count")*(LDate&lt;=$B$4)*LDate)))</f>
        <v/>
      </c>
    </row>
    <row r="7">
      <c r="A7" s="16">
        <f>IF(Items!A7="","",Items!A7)</f>
        <v/>
      </c>
      <c r="B7" s="20">
        <f>IF($A7="","",IF(BN7&gt;0,SUMIFS(LQty,LSku,$A7,LType,"Count",LDate,BN7),0)+SUMIFS(LSigned,LSku,$A7,LDate,"&gt;"&amp;BN7,LDate,"&lt;="&amp;$B$4))</f>
        <v/>
      </c>
      <c r="C7" s="20">
        <f>IF($A7="","",IF(COUNTIFS(LSku,$A7,LType,"Count",LDate,C$4)&gt;0,SUMIFS(LQty,LSku,$A7,LType,"Count",LDate,C$4),B7+SUMIFS(LSigned,LSku,$A7,LDate,C$4)))</f>
        <v/>
      </c>
      <c r="D7" s="20">
        <f>IF($A7="","",IF(COUNTIFS(LSku,$A7,LType,"Count",LDate,D$4)&gt;0,SUMIFS(LQty,LSku,$A7,LType,"Count",LDate,D$4),C7+SUMIFS(LSigned,LSku,$A7,LDate,D$4)))</f>
        <v/>
      </c>
      <c r="E7" s="20">
        <f>IF($A7="","",IF(COUNTIFS(LSku,$A7,LType,"Count",LDate,E$4)&gt;0,SUMIFS(LQty,LSku,$A7,LType,"Count",LDate,E$4),D7+SUMIFS(LSigned,LSku,$A7,LDate,E$4)))</f>
        <v/>
      </c>
      <c r="F7" s="20">
        <f>IF($A7="","",IF(COUNTIFS(LSku,$A7,LType,"Count",LDate,F$4)&gt;0,SUMIFS(LQty,LSku,$A7,LType,"Count",LDate,F$4),E7+SUMIFS(LSigned,LSku,$A7,LDate,F$4)))</f>
        <v/>
      </c>
      <c r="G7" s="20">
        <f>IF($A7="","",IF(COUNTIFS(LSku,$A7,LType,"Count",LDate,G$4)&gt;0,SUMIFS(LQty,LSku,$A7,LType,"Count",LDate,G$4),F7+SUMIFS(LSigned,LSku,$A7,LDate,G$4)))</f>
        <v/>
      </c>
      <c r="H7" s="20">
        <f>IF($A7="","",IF(COUNTIFS(LSku,$A7,LType,"Count",LDate,H$4)&gt;0,SUMIFS(LQty,LSku,$A7,LType,"Count",LDate,H$4),G7+SUMIFS(LSigned,LSku,$A7,LDate,H$4)))</f>
        <v/>
      </c>
      <c r="I7" s="20">
        <f>IF($A7="","",IF(COUNTIFS(LSku,$A7,LType,"Count",LDate,I$4)&gt;0,SUMIFS(LQty,LSku,$A7,LType,"Count",LDate,I$4),H7+SUMIFS(LSigned,LSku,$A7,LDate,I$4)))</f>
        <v/>
      </c>
      <c r="J7" s="20">
        <f>IF($A7="","",IF(COUNTIFS(LSku,$A7,LType,"Count",LDate,J$4)&gt;0,SUMIFS(LQty,LSku,$A7,LType,"Count",LDate,J$4),I7+SUMIFS(LSigned,LSku,$A7,LDate,J$4)))</f>
        <v/>
      </c>
      <c r="K7" s="20">
        <f>IF($A7="","",IF(COUNTIFS(LSku,$A7,LType,"Count",LDate,K$4)&gt;0,SUMIFS(LQty,LSku,$A7,LType,"Count",LDate,K$4),J7+SUMIFS(LSigned,LSku,$A7,LDate,K$4)))</f>
        <v/>
      </c>
      <c r="L7" s="20">
        <f>IF($A7="","",IF(COUNTIFS(LSku,$A7,LType,"Count",LDate,L$4)&gt;0,SUMIFS(LQty,LSku,$A7,LType,"Count",LDate,L$4),K7+SUMIFS(LSigned,LSku,$A7,LDate,L$4)))</f>
        <v/>
      </c>
      <c r="M7" s="20">
        <f>IF($A7="","",IF(COUNTIFS(LSku,$A7,LType,"Count",LDate,M$4)&gt;0,SUMIFS(LQty,LSku,$A7,LType,"Count",LDate,M$4),L7+SUMIFS(LSigned,LSku,$A7,LDate,M$4)))</f>
        <v/>
      </c>
      <c r="N7" s="20">
        <f>IF($A7="","",IF(COUNTIFS(LSku,$A7,LType,"Count",LDate,N$4)&gt;0,SUMIFS(LQty,LSku,$A7,LType,"Count",LDate,N$4),M7+SUMIFS(LSigned,LSku,$A7,LDate,N$4)))</f>
        <v/>
      </c>
      <c r="O7" s="20">
        <f>IF($A7="","",IF(COUNTIFS(LSku,$A7,LType,"Count",LDate,O$4)&gt;0,SUMIFS(LQty,LSku,$A7,LType,"Count",LDate,O$4),N7+SUMIFS(LSigned,LSku,$A7,LDate,O$4)))</f>
        <v/>
      </c>
      <c r="P7" s="20">
        <f>IF($A7="","",IF(COUNTIFS(LSku,$A7,LType,"Count",LDate,P$4)&gt;0,SUMIFS(LQty,LSku,$A7,LType,"Count",LDate,P$4),O7+SUMIFS(LSigned,LSku,$A7,LDate,P$4)))</f>
        <v/>
      </c>
      <c r="Q7" s="20">
        <f>IF($A7="","",IF(COUNTIFS(LSku,$A7,LType,"Count",LDate,Q$4)&gt;0,SUMIFS(LQty,LSku,$A7,LType,"Count",LDate,Q$4),P7+SUMIFS(LSigned,LSku,$A7,LDate,Q$4)))</f>
        <v/>
      </c>
      <c r="R7" s="20">
        <f>IF($A7="","",IF(COUNTIFS(LSku,$A7,LType,"Count",LDate,R$4)&gt;0,SUMIFS(LQty,LSku,$A7,LType,"Count",LDate,R$4),Q7+SUMIFS(LSigned,LSku,$A7,LDate,R$4)))</f>
        <v/>
      </c>
      <c r="S7" s="20">
        <f>IF($A7="","",IF(COUNTIFS(LSku,$A7,LType,"Count",LDate,S$4)&gt;0,SUMIFS(LQty,LSku,$A7,LType,"Count",LDate,S$4),R7+SUMIFS(LSigned,LSku,$A7,LDate,S$4)))</f>
        <v/>
      </c>
      <c r="T7" s="20">
        <f>IF($A7="","",IF(COUNTIFS(LSku,$A7,LType,"Count",LDate,T$4)&gt;0,SUMIFS(LQty,LSku,$A7,LType,"Count",LDate,T$4),S7+SUMIFS(LSigned,LSku,$A7,LDate,T$4)))</f>
        <v/>
      </c>
      <c r="U7" s="20">
        <f>IF($A7="","",IF(COUNTIFS(LSku,$A7,LType,"Count",LDate,U$4)&gt;0,SUMIFS(LQty,LSku,$A7,LType,"Count",LDate,U$4),T7+SUMIFS(LSigned,LSku,$A7,LDate,U$4)))</f>
        <v/>
      </c>
      <c r="V7" s="20">
        <f>IF($A7="","",IF(COUNTIFS(LSku,$A7,LType,"Count",LDate,V$4)&gt;0,SUMIFS(LQty,LSku,$A7,LType,"Count",LDate,V$4),U7+SUMIFS(LSigned,LSku,$A7,LDate,V$4)))</f>
        <v/>
      </c>
      <c r="W7" s="20">
        <f>IF($A7="","",IF(COUNTIFS(LSku,$A7,LType,"Count",LDate,W$4)&gt;0,SUMIFS(LQty,LSku,$A7,LType,"Count",LDate,W$4),V7+SUMIFS(LSigned,LSku,$A7,LDate,W$4)))</f>
        <v/>
      </c>
      <c r="X7" s="20">
        <f>IF($A7="","",IF(COUNTIFS(LSku,$A7,LType,"Count",LDate,X$4)&gt;0,SUMIFS(LQty,LSku,$A7,LType,"Count",LDate,X$4),W7+SUMIFS(LSigned,LSku,$A7,LDate,X$4)))</f>
        <v/>
      </c>
      <c r="Y7" s="20">
        <f>IF($A7="","",IF(COUNTIFS(LSku,$A7,LType,"Count",LDate,Y$4)&gt;0,SUMIFS(LQty,LSku,$A7,LType,"Count",LDate,Y$4),X7+SUMIFS(LSigned,LSku,$A7,LDate,Y$4)))</f>
        <v/>
      </c>
      <c r="Z7" s="20">
        <f>IF($A7="","",IF(COUNTIFS(LSku,$A7,LType,"Count",LDate,Z$4)&gt;0,SUMIFS(LQty,LSku,$A7,LType,"Count",LDate,Z$4),Y7+SUMIFS(LSigned,LSku,$A7,LDate,Z$4)))</f>
        <v/>
      </c>
      <c r="AA7" s="20">
        <f>IF($A7="","",IF(COUNTIFS(LSku,$A7,LType,"Count",LDate,AA$4)&gt;0,SUMIFS(LQty,LSku,$A7,LType,"Count",LDate,AA$4),Z7+SUMIFS(LSigned,LSku,$A7,LDate,AA$4)))</f>
        <v/>
      </c>
      <c r="AB7" s="20">
        <f>IF($A7="","",IF(COUNTIFS(LSku,$A7,LType,"Count",LDate,AB$4)&gt;0,SUMIFS(LQty,LSku,$A7,LType,"Count",LDate,AB$4),AA7+SUMIFS(LSigned,LSku,$A7,LDate,AB$4)))</f>
        <v/>
      </c>
      <c r="AC7" s="20">
        <f>IF($A7="","",IF(COUNTIFS(LSku,$A7,LType,"Count",LDate,AC$4)&gt;0,SUMIFS(LQty,LSku,$A7,LType,"Count",LDate,AC$4),AB7+SUMIFS(LSigned,LSku,$A7,LDate,AC$4)))</f>
        <v/>
      </c>
      <c r="AD7" s="20">
        <f>IF($A7="","",IF(COUNTIFS(LSku,$A7,LType,"Count",LDate,AD$4)&gt;0,SUMIFS(LQty,LSku,$A7,LType,"Count",LDate,AD$4),AC7+SUMIFS(LSigned,LSku,$A7,LDate,AD$4)))</f>
        <v/>
      </c>
      <c r="AE7" s="20">
        <f>IF($A7="","",IF(COUNTIFS(LSku,$A7,LType,"Count",LDate,AE$4)&gt;0,SUMIFS(LQty,LSku,$A7,LType,"Count",LDate,AE$4),AD7+SUMIFS(LSigned,LSku,$A7,LDate,AE$4)))</f>
        <v/>
      </c>
      <c r="AF7" s="20">
        <f>IF($A7="","",IF(COUNTIFS(LSku,$A7,LType,"Count",LDate,AF$4)&gt;0,SUMIFS(LQty,LSku,$A7,LType,"Count",LDate,AF$4),AE7+SUMIFS(LSigned,LSku,$A7,LDate,AF$4)))</f>
        <v/>
      </c>
      <c r="AG7" s="20">
        <f>IF($A7="","",IF(COUNTIFS(LSku,$A7,LType,"Count",LDate,AG$4)&gt;0,SUMIFS(LQty,LSku,$A7,LType,"Count",LDate,AG$4),AF7+SUMIFS(LSigned,LSku,$A7,LDate,AG$4)))</f>
        <v/>
      </c>
      <c r="AH7" s="20">
        <f>IF($A7="","",IF(COUNTIFS(LSku,$A7,LType,"Count",LDate,AH$4)&gt;0,SUMIFS(LQty,LSku,$A7,LType,"Count",LDate,AH$4),AG7+SUMIFS(LSigned,LSku,$A7,LDate,AH$4)))</f>
        <v/>
      </c>
      <c r="AI7" s="20">
        <f>IF($A7="","",IF(COUNTIFS(LSku,$A7,LType,"Count",LDate,AI$4)&gt;0,SUMIFS(LQty,LSku,$A7,LType,"Count",LDate,AI$4),AH7+SUMIFS(LSigned,LSku,$A7,LDate,AI$4)))</f>
        <v/>
      </c>
      <c r="AJ7" s="20">
        <f>IF($A7="","",IF(COUNTIFS(LSku,$A7,LType,"Count",LDate,AJ$4)&gt;0,SUMIFS(LQty,LSku,$A7,LType,"Count",LDate,AJ$4),AI7+SUMIFS(LSigned,LSku,$A7,LDate,AJ$4)))</f>
        <v/>
      </c>
      <c r="AK7" s="20">
        <f>IF($A7="","",IF(COUNTIFS(LSku,$A7,LType,"Count",LDate,AK$4)&gt;0,SUMIFS(LQty,LSku,$A7,LType,"Count",LDate,AK$4),AJ7+SUMIFS(LSigned,LSku,$A7,LDate,AK$4)))</f>
        <v/>
      </c>
      <c r="AL7" s="20">
        <f>IF($A7="","",IF(COUNTIFS(LSku,$A7,LType,"Count",LDate,AL$4)&gt;0,SUMIFS(LQty,LSku,$A7,LType,"Count",LDate,AL$4),AK7+SUMIFS(LSigned,LSku,$A7,LDate,AL$4)))</f>
        <v/>
      </c>
      <c r="AM7" s="20">
        <f>IF($A7="","",IF(COUNTIFS(LSku,$A7,LType,"Count",LDate,AM$4)&gt;0,SUMIFS(LQty,LSku,$A7,LType,"Count",LDate,AM$4),AL7+SUMIFS(LSigned,LSku,$A7,LDate,AM$4)))</f>
        <v/>
      </c>
      <c r="AN7" s="20">
        <f>IF($A7="","",IF(COUNTIFS(LSku,$A7,LType,"Count",LDate,AN$4)&gt;0,SUMIFS(LQty,LSku,$A7,LType,"Count",LDate,AN$4),AM7+SUMIFS(LSigned,LSku,$A7,LDate,AN$4)))</f>
        <v/>
      </c>
      <c r="AO7" s="20">
        <f>IF($A7="","",IF(COUNTIFS(LSku,$A7,LType,"Count",LDate,AO$4)&gt;0,SUMIFS(LQty,LSku,$A7,LType,"Count",LDate,AO$4),AN7+SUMIFS(LSigned,LSku,$A7,LDate,AO$4)))</f>
        <v/>
      </c>
      <c r="AP7" s="20">
        <f>IF($A7="","",IF(COUNTIFS(LSku,$A7,LType,"Count",LDate,AP$4)&gt;0,SUMIFS(LQty,LSku,$A7,LType,"Count",LDate,AP$4),AO7+SUMIFS(LSigned,LSku,$A7,LDate,AP$4)))</f>
        <v/>
      </c>
      <c r="AQ7" s="20">
        <f>IF($A7="","",IF(COUNTIFS(LSku,$A7,LType,"Count",LDate,AQ$4)&gt;0,SUMIFS(LQty,LSku,$A7,LType,"Count",LDate,AQ$4),AP7+SUMIFS(LSigned,LSku,$A7,LDate,AQ$4)))</f>
        <v/>
      </c>
      <c r="AR7" s="20">
        <f>IF($A7="","",IF(COUNTIFS(LSku,$A7,LType,"Count",LDate,AR$4)&gt;0,SUMIFS(LQty,LSku,$A7,LType,"Count",LDate,AR$4),AQ7+SUMIFS(LSigned,LSku,$A7,LDate,AR$4)))</f>
        <v/>
      </c>
      <c r="AS7" s="20">
        <f>IF($A7="","",IF(COUNTIFS(LSku,$A7,LType,"Count",LDate,AS$4)&gt;0,SUMIFS(LQty,LSku,$A7,LType,"Count",LDate,AS$4),AR7+SUMIFS(LSigned,LSku,$A7,LDate,AS$4)))</f>
        <v/>
      </c>
      <c r="AT7" s="20">
        <f>IF($A7="","",IF(COUNTIFS(LSku,$A7,LType,"Count",LDate,AT$4)&gt;0,SUMIFS(LQty,LSku,$A7,LType,"Count",LDate,AT$4),AS7+SUMIFS(LSigned,LSku,$A7,LDate,AT$4)))</f>
        <v/>
      </c>
      <c r="AU7" s="20">
        <f>IF($A7="","",IF(COUNTIFS(LSku,$A7,LType,"Count",LDate,AU$4)&gt;0,SUMIFS(LQty,LSku,$A7,LType,"Count",LDate,AU$4),AT7+SUMIFS(LSigned,LSku,$A7,LDate,AU$4)))</f>
        <v/>
      </c>
      <c r="AV7" s="20">
        <f>IF($A7="","",IF(COUNTIFS(LSku,$A7,LType,"Count",LDate,AV$4)&gt;0,SUMIFS(LQty,LSku,$A7,LType,"Count",LDate,AV$4),AU7+SUMIFS(LSigned,LSku,$A7,LDate,AV$4)))</f>
        <v/>
      </c>
      <c r="AW7" s="20">
        <f>IF($A7="","",IF(COUNTIFS(LSku,$A7,LType,"Count",LDate,AW$4)&gt;0,SUMIFS(LQty,LSku,$A7,LType,"Count",LDate,AW$4),AV7+SUMIFS(LSigned,LSku,$A7,LDate,AW$4)))</f>
        <v/>
      </c>
      <c r="AX7" s="20">
        <f>IF($A7="","",IF(COUNTIFS(LSku,$A7,LType,"Count",LDate,AX$4)&gt;0,SUMIFS(LQty,LSku,$A7,LType,"Count",LDate,AX$4),AW7+SUMIFS(LSigned,LSku,$A7,LDate,AX$4)))</f>
        <v/>
      </c>
      <c r="AY7" s="20">
        <f>IF($A7="","",IF(COUNTIFS(LSku,$A7,LType,"Count",LDate,AY$4)&gt;0,SUMIFS(LQty,LSku,$A7,LType,"Count",LDate,AY$4),AX7+SUMIFS(LSigned,LSku,$A7,LDate,AY$4)))</f>
        <v/>
      </c>
      <c r="AZ7" s="20">
        <f>IF($A7="","",IF(COUNTIFS(LSku,$A7,LType,"Count",LDate,AZ$4)&gt;0,SUMIFS(LQty,LSku,$A7,LType,"Count",LDate,AZ$4),AY7+SUMIFS(LSigned,LSku,$A7,LDate,AZ$4)))</f>
        <v/>
      </c>
      <c r="BA7" s="20">
        <f>IF($A7="","",IF(COUNTIFS(LSku,$A7,LType,"Count",LDate,BA$4)&gt;0,SUMIFS(LQty,LSku,$A7,LType,"Count",LDate,BA$4),AZ7+SUMIFS(LSigned,LSku,$A7,LDate,BA$4)))</f>
        <v/>
      </c>
      <c r="BB7" s="20">
        <f>IF($A7="","",IF(COUNTIFS(LSku,$A7,LType,"Count",LDate,BB$4)&gt;0,SUMIFS(LQty,LSku,$A7,LType,"Count",LDate,BB$4),BA7+SUMIFS(LSigned,LSku,$A7,LDate,BB$4)))</f>
        <v/>
      </c>
      <c r="BC7" s="20">
        <f>IF($A7="","",IF(COUNTIFS(LSku,$A7,LType,"Count",LDate,BC$4)&gt;0,SUMIFS(LQty,LSku,$A7,LType,"Count",LDate,BC$4),BB7+SUMIFS(LSigned,LSku,$A7,LDate,BC$4)))</f>
        <v/>
      </c>
      <c r="BD7" s="20">
        <f>IF($A7="","",IF(COUNTIFS(LSku,$A7,LType,"Count",LDate,BD$4)&gt;0,SUMIFS(LQty,LSku,$A7,LType,"Count",LDate,BD$4),BC7+SUMIFS(LSigned,LSku,$A7,LDate,BD$4)))</f>
        <v/>
      </c>
      <c r="BE7" s="20">
        <f>IF($A7="","",IF(COUNTIFS(LSku,$A7,LType,"Count",LDate,BE$4)&gt;0,SUMIFS(LQty,LSku,$A7,LType,"Count",LDate,BE$4),BD7+SUMIFS(LSigned,LSku,$A7,LDate,BE$4)))</f>
        <v/>
      </c>
      <c r="BF7" s="20">
        <f>IF($A7="","",IF(COUNTIFS(LSku,$A7,LType,"Count",LDate,BF$4)&gt;0,SUMIFS(LQty,LSku,$A7,LType,"Count",LDate,BF$4),BE7+SUMIFS(LSigned,LSku,$A7,LDate,BF$4)))</f>
        <v/>
      </c>
      <c r="BG7" s="20">
        <f>IF($A7="","",IF(COUNTIFS(LSku,$A7,LType,"Count",LDate,BG$4)&gt;0,SUMIFS(LQty,LSku,$A7,LType,"Count",LDate,BG$4),BF7+SUMIFS(LSigned,LSku,$A7,LDate,BG$4)))</f>
        <v/>
      </c>
      <c r="BH7" s="20">
        <f>IF($A7="","",IF(COUNTIFS(LSku,$A7,LType,"Count",LDate,BH$4)&gt;0,SUMIFS(LQty,LSku,$A7,LType,"Count",LDate,BH$4),BG7+SUMIFS(LSigned,LSku,$A7,LDate,BH$4)))</f>
        <v/>
      </c>
      <c r="BI7" s="20">
        <f>IF($A7="","",IF(COUNTIFS(LSku,$A7,LType,"Count",LDate,BI$4)&gt;0,SUMIFS(LQty,LSku,$A7,LType,"Count",LDate,BI$4),BH7+SUMIFS(LSigned,LSku,$A7,LDate,BI$4)))</f>
        <v/>
      </c>
      <c r="BJ7" s="20">
        <f>IF($A7="","",IF(COUNTIFS(LSku,$A7,LType,"Count",LDate,BJ$4)&gt;0,SUMIFS(LQty,LSku,$A7,LType,"Count",LDate,BJ$4),BI7+SUMIFS(LSigned,LSku,$A7,LDate,BJ$4)))</f>
        <v/>
      </c>
      <c r="BK7" s="20">
        <f>IF($A7="","",IF(COUNTIFS(LSku,$A7,LType,"Count",LDate,BK$4)&gt;0,SUMIFS(LQty,LSku,$A7,LType,"Count",LDate,BK$4),BJ7+SUMIFS(LSigned,LSku,$A7,LDate,BK$4)))</f>
        <v/>
      </c>
      <c r="BL7" s="20">
        <f>IF($A7="","",IF(COUNTIFS(LSku,$A7,LType,"Count",LDate,BL$4)&gt;0,SUMIFS(LQty,LSku,$A7,LType,"Count",LDate,BL$4),BK7+SUMIFS(LSigned,LSku,$A7,LDate,BL$4)))</f>
        <v/>
      </c>
      <c r="BM7" s="20">
        <f>IF($A7="","",IF(COUNTIFS(LSku,$A7,LType,"Count",LDate,BM$4)&gt;0,SUMIFS(LQty,LSku,$A7,LType,"Count",LDate,BM$4),BL7+SUMIFS(LSigned,LSku,$A7,LDate,BM$4)))</f>
        <v/>
      </c>
      <c r="BN7" s="24">
        <f>IF($A7="","",SUMPRODUCT(MAX((LSku=$A7)*(LType="Count")*(LDate&lt;=$B$4)*LDate)))</f>
        <v/>
      </c>
    </row>
    <row r="8">
      <c r="A8" s="16">
        <f>IF(Items!A8="","",Items!A8)</f>
        <v/>
      </c>
      <c r="B8" s="20">
        <f>IF($A8="","",IF(BN8&gt;0,SUMIFS(LQty,LSku,$A8,LType,"Count",LDate,BN8),0)+SUMIFS(LSigned,LSku,$A8,LDate,"&gt;"&amp;BN8,LDate,"&lt;="&amp;$B$4))</f>
        <v/>
      </c>
      <c r="C8" s="20">
        <f>IF($A8="","",IF(COUNTIFS(LSku,$A8,LType,"Count",LDate,C$4)&gt;0,SUMIFS(LQty,LSku,$A8,LType,"Count",LDate,C$4),B8+SUMIFS(LSigned,LSku,$A8,LDate,C$4)))</f>
        <v/>
      </c>
      <c r="D8" s="20">
        <f>IF($A8="","",IF(COUNTIFS(LSku,$A8,LType,"Count",LDate,D$4)&gt;0,SUMIFS(LQty,LSku,$A8,LType,"Count",LDate,D$4),C8+SUMIFS(LSigned,LSku,$A8,LDate,D$4)))</f>
        <v/>
      </c>
      <c r="E8" s="20">
        <f>IF($A8="","",IF(COUNTIFS(LSku,$A8,LType,"Count",LDate,E$4)&gt;0,SUMIFS(LQty,LSku,$A8,LType,"Count",LDate,E$4),D8+SUMIFS(LSigned,LSku,$A8,LDate,E$4)))</f>
        <v/>
      </c>
      <c r="F8" s="20">
        <f>IF($A8="","",IF(COUNTIFS(LSku,$A8,LType,"Count",LDate,F$4)&gt;0,SUMIFS(LQty,LSku,$A8,LType,"Count",LDate,F$4),E8+SUMIFS(LSigned,LSku,$A8,LDate,F$4)))</f>
        <v/>
      </c>
      <c r="G8" s="20">
        <f>IF($A8="","",IF(COUNTIFS(LSku,$A8,LType,"Count",LDate,G$4)&gt;0,SUMIFS(LQty,LSku,$A8,LType,"Count",LDate,G$4),F8+SUMIFS(LSigned,LSku,$A8,LDate,G$4)))</f>
        <v/>
      </c>
      <c r="H8" s="20">
        <f>IF($A8="","",IF(COUNTIFS(LSku,$A8,LType,"Count",LDate,H$4)&gt;0,SUMIFS(LQty,LSku,$A8,LType,"Count",LDate,H$4),G8+SUMIFS(LSigned,LSku,$A8,LDate,H$4)))</f>
        <v/>
      </c>
      <c r="I8" s="20">
        <f>IF($A8="","",IF(COUNTIFS(LSku,$A8,LType,"Count",LDate,I$4)&gt;0,SUMIFS(LQty,LSku,$A8,LType,"Count",LDate,I$4),H8+SUMIFS(LSigned,LSku,$A8,LDate,I$4)))</f>
        <v/>
      </c>
      <c r="J8" s="20">
        <f>IF($A8="","",IF(COUNTIFS(LSku,$A8,LType,"Count",LDate,J$4)&gt;0,SUMIFS(LQty,LSku,$A8,LType,"Count",LDate,J$4),I8+SUMIFS(LSigned,LSku,$A8,LDate,J$4)))</f>
        <v/>
      </c>
      <c r="K8" s="20">
        <f>IF($A8="","",IF(COUNTIFS(LSku,$A8,LType,"Count",LDate,K$4)&gt;0,SUMIFS(LQty,LSku,$A8,LType,"Count",LDate,K$4),J8+SUMIFS(LSigned,LSku,$A8,LDate,K$4)))</f>
        <v/>
      </c>
      <c r="L8" s="20">
        <f>IF($A8="","",IF(COUNTIFS(LSku,$A8,LType,"Count",LDate,L$4)&gt;0,SUMIFS(LQty,LSku,$A8,LType,"Count",LDate,L$4),K8+SUMIFS(LSigned,LSku,$A8,LDate,L$4)))</f>
        <v/>
      </c>
      <c r="M8" s="20">
        <f>IF($A8="","",IF(COUNTIFS(LSku,$A8,LType,"Count",LDate,M$4)&gt;0,SUMIFS(LQty,LSku,$A8,LType,"Count",LDate,M$4),L8+SUMIFS(LSigned,LSku,$A8,LDate,M$4)))</f>
        <v/>
      </c>
      <c r="N8" s="20">
        <f>IF($A8="","",IF(COUNTIFS(LSku,$A8,LType,"Count",LDate,N$4)&gt;0,SUMIFS(LQty,LSku,$A8,LType,"Count",LDate,N$4),M8+SUMIFS(LSigned,LSku,$A8,LDate,N$4)))</f>
        <v/>
      </c>
      <c r="O8" s="20">
        <f>IF($A8="","",IF(COUNTIFS(LSku,$A8,LType,"Count",LDate,O$4)&gt;0,SUMIFS(LQty,LSku,$A8,LType,"Count",LDate,O$4),N8+SUMIFS(LSigned,LSku,$A8,LDate,O$4)))</f>
        <v/>
      </c>
      <c r="P8" s="20">
        <f>IF($A8="","",IF(COUNTIFS(LSku,$A8,LType,"Count",LDate,P$4)&gt;0,SUMIFS(LQty,LSku,$A8,LType,"Count",LDate,P$4),O8+SUMIFS(LSigned,LSku,$A8,LDate,P$4)))</f>
        <v/>
      </c>
      <c r="Q8" s="20">
        <f>IF($A8="","",IF(COUNTIFS(LSku,$A8,LType,"Count",LDate,Q$4)&gt;0,SUMIFS(LQty,LSku,$A8,LType,"Count",LDate,Q$4),P8+SUMIFS(LSigned,LSku,$A8,LDate,Q$4)))</f>
        <v/>
      </c>
      <c r="R8" s="20">
        <f>IF($A8="","",IF(COUNTIFS(LSku,$A8,LType,"Count",LDate,R$4)&gt;0,SUMIFS(LQty,LSku,$A8,LType,"Count",LDate,R$4),Q8+SUMIFS(LSigned,LSku,$A8,LDate,R$4)))</f>
        <v/>
      </c>
      <c r="S8" s="20">
        <f>IF($A8="","",IF(COUNTIFS(LSku,$A8,LType,"Count",LDate,S$4)&gt;0,SUMIFS(LQty,LSku,$A8,LType,"Count",LDate,S$4),R8+SUMIFS(LSigned,LSku,$A8,LDate,S$4)))</f>
        <v/>
      </c>
      <c r="T8" s="20">
        <f>IF($A8="","",IF(COUNTIFS(LSku,$A8,LType,"Count",LDate,T$4)&gt;0,SUMIFS(LQty,LSku,$A8,LType,"Count",LDate,T$4),S8+SUMIFS(LSigned,LSku,$A8,LDate,T$4)))</f>
        <v/>
      </c>
      <c r="U8" s="20">
        <f>IF($A8="","",IF(COUNTIFS(LSku,$A8,LType,"Count",LDate,U$4)&gt;0,SUMIFS(LQty,LSku,$A8,LType,"Count",LDate,U$4),T8+SUMIFS(LSigned,LSku,$A8,LDate,U$4)))</f>
        <v/>
      </c>
      <c r="V8" s="20">
        <f>IF($A8="","",IF(COUNTIFS(LSku,$A8,LType,"Count",LDate,V$4)&gt;0,SUMIFS(LQty,LSku,$A8,LType,"Count",LDate,V$4),U8+SUMIFS(LSigned,LSku,$A8,LDate,V$4)))</f>
        <v/>
      </c>
      <c r="W8" s="20">
        <f>IF($A8="","",IF(COUNTIFS(LSku,$A8,LType,"Count",LDate,W$4)&gt;0,SUMIFS(LQty,LSku,$A8,LType,"Count",LDate,W$4),V8+SUMIFS(LSigned,LSku,$A8,LDate,W$4)))</f>
        <v/>
      </c>
      <c r="X8" s="20">
        <f>IF($A8="","",IF(COUNTIFS(LSku,$A8,LType,"Count",LDate,X$4)&gt;0,SUMIFS(LQty,LSku,$A8,LType,"Count",LDate,X$4),W8+SUMIFS(LSigned,LSku,$A8,LDate,X$4)))</f>
        <v/>
      </c>
      <c r="Y8" s="20">
        <f>IF($A8="","",IF(COUNTIFS(LSku,$A8,LType,"Count",LDate,Y$4)&gt;0,SUMIFS(LQty,LSku,$A8,LType,"Count",LDate,Y$4),X8+SUMIFS(LSigned,LSku,$A8,LDate,Y$4)))</f>
        <v/>
      </c>
      <c r="Z8" s="20">
        <f>IF($A8="","",IF(COUNTIFS(LSku,$A8,LType,"Count",LDate,Z$4)&gt;0,SUMIFS(LQty,LSku,$A8,LType,"Count",LDate,Z$4),Y8+SUMIFS(LSigned,LSku,$A8,LDate,Z$4)))</f>
        <v/>
      </c>
      <c r="AA8" s="20">
        <f>IF($A8="","",IF(COUNTIFS(LSku,$A8,LType,"Count",LDate,AA$4)&gt;0,SUMIFS(LQty,LSku,$A8,LType,"Count",LDate,AA$4),Z8+SUMIFS(LSigned,LSku,$A8,LDate,AA$4)))</f>
        <v/>
      </c>
      <c r="AB8" s="20">
        <f>IF($A8="","",IF(COUNTIFS(LSku,$A8,LType,"Count",LDate,AB$4)&gt;0,SUMIFS(LQty,LSku,$A8,LType,"Count",LDate,AB$4),AA8+SUMIFS(LSigned,LSku,$A8,LDate,AB$4)))</f>
        <v/>
      </c>
      <c r="AC8" s="20">
        <f>IF($A8="","",IF(COUNTIFS(LSku,$A8,LType,"Count",LDate,AC$4)&gt;0,SUMIFS(LQty,LSku,$A8,LType,"Count",LDate,AC$4),AB8+SUMIFS(LSigned,LSku,$A8,LDate,AC$4)))</f>
        <v/>
      </c>
      <c r="AD8" s="20">
        <f>IF($A8="","",IF(COUNTIFS(LSku,$A8,LType,"Count",LDate,AD$4)&gt;0,SUMIFS(LQty,LSku,$A8,LType,"Count",LDate,AD$4),AC8+SUMIFS(LSigned,LSku,$A8,LDate,AD$4)))</f>
        <v/>
      </c>
      <c r="AE8" s="20">
        <f>IF($A8="","",IF(COUNTIFS(LSku,$A8,LType,"Count",LDate,AE$4)&gt;0,SUMIFS(LQty,LSku,$A8,LType,"Count",LDate,AE$4),AD8+SUMIFS(LSigned,LSku,$A8,LDate,AE$4)))</f>
        <v/>
      </c>
      <c r="AF8" s="20">
        <f>IF($A8="","",IF(COUNTIFS(LSku,$A8,LType,"Count",LDate,AF$4)&gt;0,SUMIFS(LQty,LSku,$A8,LType,"Count",LDate,AF$4),AE8+SUMIFS(LSigned,LSku,$A8,LDate,AF$4)))</f>
        <v/>
      </c>
      <c r="AG8" s="20">
        <f>IF($A8="","",IF(COUNTIFS(LSku,$A8,LType,"Count",LDate,AG$4)&gt;0,SUMIFS(LQty,LSku,$A8,LType,"Count",LDate,AG$4),AF8+SUMIFS(LSigned,LSku,$A8,LDate,AG$4)))</f>
        <v/>
      </c>
      <c r="AH8" s="20">
        <f>IF($A8="","",IF(COUNTIFS(LSku,$A8,LType,"Count",LDate,AH$4)&gt;0,SUMIFS(LQty,LSku,$A8,LType,"Count",LDate,AH$4),AG8+SUMIFS(LSigned,LSku,$A8,LDate,AH$4)))</f>
        <v/>
      </c>
      <c r="AI8" s="20">
        <f>IF($A8="","",IF(COUNTIFS(LSku,$A8,LType,"Count",LDate,AI$4)&gt;0,SUMIFS(LQty,LSku,$A8,LType,"Count",LDate,AI$4),AH8+SUMIFS(LSigned,LSku,$A8,LDate,AI$4)))</f>
        <v/>
      </c>
      <c r="AJ8" s="20">
        <f>IF($A8="","",IF(COUNTIFS(LSku,$A8,LType,"Count",LDate,AJ$4)&gt;0,SUMIFS(LQty,LSku,$A8,LType,"Count",LDate,AJ$4),AI8+SUMIFS(LSigned,LSku,$A8,LDate,AJ$4)))</f>
        <v/>
      </c>
      <c r="AK8" s="20">
        <f>IF($A8="","",IF(COUNTIFS(LSku,$A8,LType,"Count",LDate,AK$4)&gt;0,SUMIFS(LQty,LSku,$A8,LType,"Count",LDate,AK$4),AJ8+SUMIFS(LSigned,LSku,$A8,LDate,AK$4)))</f>
        <v/>
      </c>
      <c r="AL8" s="20">
        <f>IF($A8="","",IF(COUNTIFS(LSku,$A8,LType,"Count",LDate,AL$4)&gt;0,SUMIFS(LQty,LSku,$A8,LType,"Count",LDate,AL$4),AK8+SUMIFS(LSigned,LSku,$A8,LDate,AL$4)))</f>
        <v/>
      </c>
      <c r="AM8" s="20">
        <f>IF($A8="","",IF(COUNTIFS(LSku,$A8,LType,"Count",LDate,AM$4)&gt;0,SUMIFS(LQty,LSku,$A8,LType,"Count",LDate,AM$4),AL8+SUMIFS(LSigned,LSku,$A8,LDate,AM$4)))</f>
        <v/>
      </c>
      <c r="AN8" s="20">
        <f>IF($A8="","",IF(COUNTIFS(LSku,$A8,LType,"Count",LDate,AN$4)&gt;0,SUMIFS(LQty,LSku,$A8,LType,"Count",LDate,AN$4),AM8+SUMIFS(LSigned,LSku,$A8,LDate,AN$4)))</f>
        <v/>
      </c>
      <c r="AO8" s="20">
        <f>IF($A8="","",IF(COUNTIFS(LSku,$A8,LType,"Count",LDate,AO$4)&gt;0,SUMIFS(LQty,LSku,$A8,LType,"Count",LDate,AO$4),AN8+SUMIFS(LSigned,LSku,$A8,LDate,AO$4)))</f>
        <v/>
      </c>
      <c r="AP8" s="20">
        <f>IF($A8="","",IF(COUNTIFS(LSku,$A8,LType,"Count",LDate,AP$4)&gt;0,SUMIFS(LQty,LSku,$A8,LType,"Count",LDate,AP$4),AO8+SUMIFS(LSigned,LSku,$A8,LDate,AP$4)))</f>
        <v/>
      </c>
      <c r="AQ8" s="20">
        <f>IF($A8="","",IF(COUNTIFS(LSku,$A8,LType,"Count",LDate,AQ$4)&gt;0,SUMIFS(LQty,LSku,$A8,LType,"Count",LDate,AQ$4),AP8+SUMIFS(LSigned,LSku,$A8,LDate,AQ$4)))</f>
        <v/>
      </c>
      <c r="AR8" s="20">
        <f>IF($A8="","",IF(COUNTIFS(LSku,$A8,LType,"Count",LDate,AR$4)&gt;0,SUMIFS(LQty,LSku,$A8,LType,"Count",LDate,AR$4),AQ8+SUMIFS(LSigned,LSku,$A8,LDate,AR$4)))</f>
        <v/>
      </c>
      <c r="AS8" s="20">
        <f>IF($A8="","",IF(COUNTIFS(LSku,$A8,LType,"Count",LDate,AS$4)&gt;0,SUMIFS(LQty,LSku,$A8,LType,"Count",LDate,AS$4),AR8+SUMIFS(LSigned,LSku,$A8,LDate,AS$4)))</f>
        <v/>
      </c>
      <c r="AT8" s="20">
        <f>IF($A8="","",IF(COUNTIFS(LSku,$A8,LType,"Count",LDate,AT$4)&gt;0,SUMIFS(LQty,LSku,$A8,LType,"Count",LDate,AT$4),AS8+SUMIFS(LSigned,LSku,$A8,LDate,AT$4)))</f>
        <v/>
      </c>
      <c r="AU8" s="20">
        <f>IF($A8="","",IF(COUNTIFS(LSku,$A8,LType,"Count",LDate,AU$4)&gt;0,SUMIFS(LQty,LSku,$A8,LType,"Count",LDate,AU$4),AT8+SUMIFS(LSigned,LSku,$A8,LDate,AU$4)))</f>
        <v/>
      </c>
      <c r="AV8" s="20">
        <f>IF($A8="","",IF(COUNTIFS(LSku,$A8,LType,"Count",LDate,AV$4)&gt;0,SUMIFS(LQty,LSku,$A8,LType,"Count",LDate,AV$4),AU8+SUMIFS(LSigned,LSku,$A8,LDate,AV$4)))</f>
        <v/>
      </c>
      <c r="AW8" s="20">
        <f>IF($A8="","",IF(COUNTIFS(LSku,$A8,LType,"Count",LDate,AW$4)&gt;0,SUMIFS(LQty,LSku,$A8,LType,"Count",LDate,AW$4),AV8+SUMIFS(LSigned,LSku,$A8,LDate,AW$4)))</f>
        <v/>
      </c>
      <c r="AX8" s="20">
        <f>IF($A8="","",IF(COUNTIFS(LSku,$A8,LType,"Count",LDate,AX$4)&gt;0,SUMIFS(LQty,LSku,$A8,LType,"Count",LDate,AX$4),AW8+SUMIFS(LSigned,LSku,$A8,LDate,AX$4)))</f>
        <v/>
      </c>
      <c r="AY8" s="20">
        <f>IF($A8="","",IF(COUNTIFS(LSku,$A8,LType,"Count",LDate,AY$4)&gt;0,SUMIFS(LQty,LSku,$A8,LType,"Count",LDate,AY$4),AX8+SUMIFS(LSigned,LSku,$A8,LDate,AY$4)))</f>
        <v/>
      </c>
      <c r="AZ8" s="20">
        <f>IF($A8="","",IF(COUNTIFS(LSku,$A8,LType,"Count",LDate,AZ$4)&gt;0,SUMIFS(LQty,LSku,$A8,LType,"Count",LDate,AZ$4),AY8+SUMIFS(LSigned,LSku,$A8,LDate,AZ$4)))</f>
        <v/>
      </c>
      <c r="BA8" s="20">
        <f>IF($A8="","",IF(COUNTIFS(LSku,$A8,LType,"Count",LDate,BA$4)&gt;0,SUMIFS(LQty,LSku,$A8,LType,"Count",LDate,BA$4),AZ8+SUMIFS(LSigned,LSku,$A8,LDate,BA$4)))</f>
        <v/>
      </c>
      <c r="BB8" s="20">
        <f>IF($A8="","",IF(COUNTIFS(LSku,$A8,LType,"Count",LDate,BB$4)&gt;0,SUMIFS(LQty,LSku,$A8,LType,"Count",LDate,BB$4),BA8+SUMIFS(LSigned,LSku,$A8,LDate,BB$4)))</f>
        <v/>
      </c>
      <c r="BC8" s="20">
        <f>IF($A8="","",IF(COUNTIFS(LSku,$A8,LType,"Count",LDate,BC$4)&gt;0,SUMIFS(LQty,LSku,$A8,LType,"Count",LDate,BC$4),BB8+SUMIFS(LSigned,LSku,$A8,LDate,BC$4)))</f>
        <v/>
      </c>
      <c r="BD8" s="20">
        <f>IF($A8="","",IF(COUNTIFS(LSku,$A8,LType,"Count",LDate,BD$4)&gt;0,SUMIFS(LQty,LSku,$A8,LType,"Count",LDate,BD$4),BC8+SUMIFS(LSigned,LSku,$A8,LDate,BD$4)))</f>
        <v/>
      </c>
      <c r="BE8" s="20">
        <f>IF($A8="","",IF(COUNTIFS(LSku,$A8,LType,"Count",LDate,BE$4)&gt;0,SUMIFS(LQty,LSku,$A8,LType,"Count",LDate,BE$4),BD8+SUMIFS(LSigned,LSku,$A8,LDate,BE$4)))</f>
        <v/>
      </c>
      <c r="BF8" s="20">
        <f>IF($A8="","",IF(COUNTIFS(LSku,$A8,LType,"Count",LDate,BF$4)&gt;0,SUMIFS(LQty,LSku,$A8,LType,"Count",LDate,BF$4),BE8+SUMIFS(LSigned,LSku,$A8,LDate,BF$4)))</f>
        <v/>
      </c>
      <c r="BG8" s="20">
        <f>IF($A8="","",IF(COUNTIFS(LSku,$A8,LType,"Count",LDate,BG$4)&gt;0,SUMIFS(LQty,LSku,$A8,LType,"Count",LDate,BG$4),BF8+SUMIFS(LSigned,LSku,$A8,LDate,BG$4)))</f>
        <v/>
      </c>
      <c r="BH8" s="20">
        <f>IF($A8="","",IF(COUNTIFS(LSku,$A8,LType,"Count",LDate,BH$4)&gt;0,SUMIFS(LQty,LSku,$A8,LType,"Count",LDate,BH$4),BG8+SUMIFS(LSigned,LSku,$A8,LDate,BH$4)))</f>
        <v/>
      </c>
      <c r="BI8" s="20">
        <f>IF($A8="","",IF(COUNTIFS(LSku,$A8,LType,"Count",LDate,BI$4)&gt;0,SUMIFS(LQty,LSku,$A8,LType,"Count",LDate,BI$4),BH8+SUMIFS(LSigned,LSku,$A8,LDate,BI$4)))</f>
        <v/>
      </c>
      <c r="BJ8" s="20">
        <f>IF($A8="","",IF(COUNTIFS(LSku,$A8,LType,"Count",LDate,BJ$4)&gt;0,SUMIFS(LQty,LSku,$A8,LType,"Count",LDate,BJ$4),BI8+SUMIFS(LSigned,LSku,$A8,LDate,BJ$4)))</f>
        <v/>
      </c>
      <c r="BK8" s="20">
        <f>IF($A8="","",IF(COUNTIFS(LSku,$A8,LType,"Count",LDate,BK$4)&gt;0,SUMIFS(LQty,LSku,$A8,LType,"Count",LDate,BK$4),BJ8+SUMIFS(LSigned,LSku,$A8,LDate,BK$4)))</f>
        <v/>
      </c>
      <c r="BL8" s="20">
        <f>IF($A8="","",IF(COUNTIFS(LSku,$A8,LType,"Count",LDate,BL$4)&gt;0,SUMIFS(LQty,LSku,$A8,LType,"Count",LDate,BL$4),BK8+SUMIFS(LSigned,LSku,$A8,LDate,BL$4)))</f>
        <v/>
      </c>
      <c r="BM8" s="20">
        <f>IF($A8="","",IF(COUNTIFS(LSku,$A8,LType,"Count",LDate,BM$4)&gt;0,SUMIFS(LQty,LSku,$A8,LType,"Count",LDate,BM$4),BL8+SUMIFS(LSigned,LSku,$A8,LDate,BM$4)))</f>
        <v/>
      </c>
      <c r="BN8" s="24">
        <f>IF($A8="","",SUMPRODUCT(MAX((LSku=$A8)*(LType="Count")*(LDate&lt;=$B$4)*LDate)))</f>
        <v/>
      </c>
    </row>
    <row r="9">
      <c r="A9" s="16">
        <f>IF(Items!A9="","",Items!A9)</f>
        <v/>
      </c>
      <c r="B9" s="20">
        <f>IF($A9="","",IF(BN9&gt;0,SUMIFS(LQty,LSku,$A9,LType,"Count",LDate,BN9),0)+SUMIFS(LSigned,LSku,$A9,LDate,"&gt;"&amp;BN9,LDate,"&lt;="&amp;$B$4))</f>
        <v/>
      </c>
      <c r="C9" s="20">
        <f>IF($A9="","",IF(COUNTIFS(LSku,$A9,LType,"Count",LDate,C$4)&gt;0,SUMIFS(LQty,LSku,$A9,LType,"Count",LDate,C$4),B9+SUMIFS(LSigned,LSku,$A9,LDate,C$4)))</f>
        <v/>
      </c>
      <c r="D9" s="20">
        <f>IF($A9="","",IF(COUNTIFS(LSku,$A9,LType,"Count",LDate,D$4)&gt;0,SUMIFS(LQty,LSku,$A9,LType,"Count",LDate,D$4),C9+SUMIFS(LSigned,LSku,$A9,LDate,D$4)))</f>
        <v/>
      </c>
      <c r="E9" s="20">
        <f>IF($A9="","",IF(COUNTIFS(LSku,$A9,LType,"Count",LDate,E$4)&gt;0,SUMIFS(LQty,LSku,$A9,LType,"Count",LDate,E$4),D9+SUMIFS(LSigned,LSku,$A9,LDate,E$4)))</f>
        <v/>
      </c>
      <c r="F9" s="20">
        <f>IF($A9="","",IF(COUNTIFS(LSku,$A9,LType,"Count",LDate,F$4)&gt;0,SUMIFS(LQty,LSku,$A9,LType,"Count",LDate,F$4),E9+SUMIFS(LSigned,LSku,$A9,LDate,F$4)))</f>
        <v/>
      </c>
      <c r="G9" s="20">
        <f>IF($A9="","",IF(COUNTIFS(LSku,$A9,LType,"Count",LDate,G$4)&gt;0,SUMIFS(LQty,LSku,$A9,LType,"Count",LDate,G$4),F9+SUMIFS(LSigned,LSku,$A9,LDate,G$4)))</f>
        <v/>
      </c>
      <c r="H9" s="20">
        <f>IF($A9="","",IF(COUNTIFS(LSku,$A9,LType,"Count",LDate,H$4)&gt;0,SUMIFS(LQty,LSku,$A9,LType,"Count",LDate,H$4),G9+SUMIFS(LSigned,LSku,$A9,LDate,H$4)))</f>
        <v/>
      </c>
      <c r="I9" s="20">
        <f>IF($A9="","",IF(COUNTIFS(LSku,$A9,LType,"Count",LDate,I$4)&gt;0,SUMIFS(LQty,LSku,$A9,LType,"Count",LDate,I$4),H9+SUMIFS(LSigned,LSku,$A9,LDate,I$4)))</f>
        <v/>
      </c>
      <c r="J9" s="20">
        <f>IF($A9="","",IF(COUNTIFS(LSku,$A9,LType,"Count",LDate,J$4)&gt;0,SUMIFS(LQty,LSku,$A9,LType,"Count",LDate,J$4),I9+SUMIFS(LSigned,LSku,$A9,LDate,J$4)))</f>
        <v/>
      </c>
      <c r="K9" s="20">
        <f>IF($A9="","",IF(COUNTIFS(LSku,$A9,LType,"Count",LDate,K$4)&gt;0,SUMIFS(LQty,LSku,$A9,LType,"Count",LDate,K$4),J9+SUMIFS(LSigned,LSku,$A9,LDate,K$4)))</f>
        <v/>
      </c>
      <c r="L9" s="20">
        <f>IF($A9="","",IF(COUNTIFS(LSku,$A9,LType,"Count",LDate,L$4)&gt;0,SUMIFS(LQty,LSku,$A9,LType,"Count",LDate,L$4),K9+SUMIFS(LSigned,LSku,$A9,LDate,L$4)))</f>
        <v/>
      </c>
      <c r="M9" s="20">
        <f>IF($A9="","",IF(COUNTIFS(LSku,$A9,LType,"Count",LDate,M$4)&gt;0,SUMIFS(LQty,LSku,$A9,LType,"Count",LDate,M$4),L9+SUMIFS(LSigned,LSku,$A9,LDate,M$4)))</f>
        <v/>
      </c>
      <c r="N9" s="20">
        <f>IF($A9="","",IF(COUNTIFS(LSku,$A9,LType,"Count",LDate,N$4)&gt;0,SUMIFS(LQty,LSku,$A9,LType,"Count",LDate,N$4),M9+SUMIFS(LSigned,LSku,$A9,LDate,N$4)))</f>
        <v/>
      </c>
      <c r="O9" s="20">
        <f>IF($A9="","",IF(COUNTIFS(LSku,$A9,LType,"Count",LDate,O$4)&gt;0,SUMIFS(LQty,LSku,$A9,LType,"Count",LDate,O$4),N9+SUMIFS(LSigned,LSku,$A9,LDate,O$4)))</f>
        <v/>
      </c>
      <c r="P9" s="20">
        <f>IF($A9="","",IF(COUNTIFS(LSku,$A9,LType,"Count",LDate,P$4)&gt;0,SUMIFS(LQty,LSku,$A9,LType,"Count",LDate,P$4),O9+SUMIFS(LSigned,LSku,$A9,LDate,P$4)))</f>
        <v/>
      </c>
      <c r="Q9" s="20">
        <f>IF($A9="","",IF(COUNTIFS(LSku,$A9,LType,"Count",LDate,Q$4)&gt;0,SUMIFS(LQty,LSku,$A9,LType,"Count",LDate,Q$4),P9+SUMIFS(LSigned,LSku,$A9,LDate,Q$4)))</f>
        <v/>
      </c>
      <c r="R9" s="20">
        <f>IF($A9="","",IF(COUNTIFS(LSku,$A9,LType,"Count",LDate,R$4)&gt;0,SUMIFS(LQty,LSku,$A9,LType,"Count",LDate,R$4),Q9+SUMIFS(LSigned,LSku,$A9,LDate,R$4)))</f>
        <v/>
      </c>
      <c r="S9" s="20">
        <f>IF($A9="","",IF(COUNTIFS(LSku,$A9,LType,"Count",LDate,S$4)&gt;0,SUMIFS(LQty,LSku,$A9,LType,"Count",LDate,S$4),R9+SUMIFS(LSigned,LSku,$A9,LDate,S$4)))</f>
        <v/>
      </c>
      <c r="T9" s="20">
        <f>IF($A9="","",IF(COUNTIFS(LSku,$A9,LType,"Count",LDate,T$4)&gt;0,SUMIFS(LQty,LSku,$A9,LType,"Count",LDate,T$4),S9+SUMIFS(LSigned,LSku,$A9,LDate,T$4)))</f>
        <v/>
      </c>
      <c r="U9" s="20">
        <f>IF($A9="","",IF(COUNTIFS(LSku,$A9,LType,"Count",LDate,U$4)&gt;0,SUMIFS(LQty,LSku,$A9,LType,"Count",LDate,U$4),T9+SUMIFS(LSigned,LSku,$A9,LDate,U$4)))</f>
        <v/>
      </c>
      <c r="V9" s="20">
        <f>IF($A9="","",IF(COUNTIFS(LSku,$A9,LType,"Count",LDate,V$4)&gt;0,SUMIFS(LQty,LSku,$A9,LType,"Count",LDate,V$4),U9+SUMIFS(LSigned,LSku,$A9,LDate,V$4)))</f>
        <v/>
      </c>
      <c r="W9" s="20">
        <f>IF($A9="","",IF(COUNTIFS(LSku,$A9,LType,"Count",LDate,W$4)&gt;0,SUMIFS(LQty,LSku,$A9,LType,"Count",LDate,W$4),V9+SUMIFS(LSigned,LSku,$A9,LDate,W$4)))</f>
        <v/>
      </c>
      <c r="X9" s="20">
        <f>IF($A9="","",IF(COUNTIFS(LSku,$A9,LType,"Count",LDate,X$4)&gt;0,SUMIFS(LQty,LSku,$A9,LType,"Count",LDate,X$4),W9+SUMIFS(LSigned,LSku,$A9,LDate,X$4)))</f>
        <v/>
      </c>
      <c r="Y9" s="20">
        <f>IF($A9="","",IF(COUNTIFS(LSku,$A9,LType,"Count",LDate,Y$4)&gt;0,SUMIFS(LQty,LSku,$A9,LType,"Count",LDate,Y$4),X9+SUMIFS(LSigned,LSku,$A9,LDate,Y$4)))</f>
        <v/>
      </c>
      <c r="Z9" s="20">
        <f>IF($A9="","",IF(COUNTIFS(LSku,$A9,LType,"Count",LDate,Z$4)&gt;0,SUMIFS(LQty,LSku,$A9,LType,"Count",LDate,Z$4),Y9+SUMIFS(LSigned,LSku,$A9,LDate,Z$4)))</f>
        <v/>
      </c>
      <c r="AA9" s="20">
        <f>IF($A9="","",IF(COUNTIFS(LSku,$A9,LType,"Count",LDate,AA$4)&gt;0,SUMIFS(LQty,LSku,$A9,LType,"Count",LDate,AA$4),Z9+SUMIFS(LSigned,LSku,$A9,LDate,AA$4)))</f>
        <v/>
      </c>
      <c r="AB9" s="20">
        <f>IF($A9="","",IF(COUNTIFS(LSku,$A9,LType,"Count",LDate,AB$4)&gt;0,SUMIFS(LQty,LSku,$A9,LType,"Count",LDate,AB$4),AA9+SUMIFS(LSigned,LSku,$A9,LDate,AB$4)))</f>
        <v/>
      </c>
      <c r="AC9" s="20">
        <f>IF($A9="","",IF(COUNTIFS(LSku,$A9,LType,"Count",LDate,AC$4)&gt;0,SUMIFS(LQty,LSku,$A9,LType,"Count",LDate,AC$4),AB9+SUMIFS(LSigned,LSku,$A9,LDate,AC$4)))</f>
        <v/>
      </c>
      <c r="AD9" s="20">
        <f>IF($A9="","",IF(COUNTIFS(LSku,$A9,LType,"Count",LDate,AD$4)&gt;0,SUMIFS(LQty,LSku,$A9,LType,"Count",LDate,AD$4),AC9+SUMIFS(LSigned,LSku,$A9,LDate,AD$4)))</f>
        <v/>
      </c>
      <c r="AE9" s="20">
        <f>IF($A9="","",IF(COUNTIFS(LSku,$A9,LType,"Count",LDate,AE$4)&gt;0,SUMIFS(LQty,LSku,$A9,LType,"Count",LDate,AE$4),AD9+SUMIFS(LSigned,LSku,$A9,LDate,AE$4)))</f>
        <v/>
      </c>
      <c r="AF9" s="20">
        <f>IF($A9="","",IF(COUNTIFS(LSku,$A9,LType,"Count",LDate,AF$4)&gt;0,SUMIFS(LQty,LSku,$A9,LType,"Count",LDate,AF$4),AE9+SUMIFS(LSigned,LSku,$A9,LDate,AF$4)))</f>
        <v/>
      </c>
      <c r="AG9" s="20">
        <f>IF($A9="","",IF(COUNTIFS(LSku,$A9,LType,"Count",LDate,AG$4)&gt;0,SUMIFS(LQty,LSku,$A9,LType,"Count",LDate,AG$4),AF9+SUMIFS(LSigned,LSku,$A9,LDate,AG$4)))</f>
        <v/>
      </c>
      <c r="AH9" s="20">
        <f>IF($A9="","",IF(COUNTIFS(LSku,$A9,LType,"Count",LDate,AH$4)&gt;0,SUMIFS(LQty,LSku,$A9,LType,"Count",LDate,AH$4),AG9+SUMIFS(LSigned,LSku,$A9,LDate,AH$4)))</f>
        <v/>
      </c>
      <c r="AI9" s="20">
        <f>IF($A9="","",IF(COUNTIFS(LSku,$A9,LType,"Count",LDate,AI$4)&gt;0,SUMIFS(LQty,LSku,$A9,LType,"Count",LDate,AI$4),AH9+SUMIFS(LSigned,LSku,$A9,LDate,AI$4)))</f>
        <v/>
      </c>
      <c r="AJ9" s="20">
        <f>IF($A9="","",IF(COUNTIFS(LSku,$A9,LType,"Count",LDate,AJ$4)&gt;0,SUMIFS(LQty,LSku,$A9,LType,"Count",LDate,AJ$4),AI9+SUMIFS(LSigned,LSku,$A9,LDate,AJ$4)))</f>
        <v/>
      </c>
      <c r="AK9" s="20">
        <f>IF($A9="","",IF(COUNTIFS(LSku,$A9,LType,"Count",LDate,AK$4)&gt;0,SUMIFS(LQty,LSku,$A9,LType,"Count",LDate,AK$4),AJ9+SUMIFS(LSigned,LSku,$A9,LDate,AK$4)))</f>
        <v/>
      </c>
      <c r="AL9" s="20">
        <f>IF($A9="","",IF(COUNTIFS(LSku,$A9,LType,"Count",LDate,AL$4)&gt;0,SUMIFS(LQty,LSku,$A9,LType,"Count",LDate,AL$4),AK9+SUMIFS(LSigned,LSku,$A9,LDate,AL$4)))</f>
        <v/>
      </c>
      <c r="AM9" s="20">
        <f>IF($A9="","",IF(COUNTIFS(LSku,$A9,LType,"Count",LDate,AM$4)&gt;0,SUMIFS(LQty,LSku,$A9,LType,"Count",LDate,AM$4),AL9+SUMIFS(LSigned,LSku,$A9,LDate,AM$4)))</f>
        <v/>
      </c>
      <c r="AN9" s="20">
        <f>IF($A9="","",IF(COUNTIFS(LSku,$A9,LType,"Count",LDate,AN$4)&gt;0,SUMIFS(LQty,LSku,$A9,LType,"Count",LDate,AN$4),AM9+SUMIFS(LSigned,LSku,$A9,LDate,AN$4)))</f>
        <v/>
      </c>
      <c r="AO9" s="20">
        <f>IF($A9="","",IF(COUNTIFS(LSku,$A9,LType,"Count",LDate,AO$4)&gt;0,SUMIFS(LQty,LSku,$A9,LType,"Count",LDate,AO$4),AN9+SUMIFS(LSigned,LSku,$A9,LDate,AO$4)))</f>
        <v/>
      </c>
      <c r="AP9" s="20">
        <f>IF($A9="","",IF(COUNTIFS(LSku,$A9,LType,"Count",LDate,AP$4)&gt;0,SUMIFS(LQty,LSku,$A9,LType,"Count",LDate,AP$4),AO9+SUMIFS(LSigned,LSku,$A9,LDate,AP$4)))</f>
        <v/>
      </c>
      <c r="AQ9" s="20">
        <f>IF($A9="","",IF(COUNTIFS(LSku,$A9,LType,"Count",LDate,AQ$4)&gt;0,SUMIFS(LQty,LSku,$A9,LType,"Count",LDate,AQ$4),AP9+SUMIFS(LSigned,LSku,$A9,LDate,AQ$4)))</f>
        <v/>
      </c>
      <c r="AR9" s="20">
        <f>IF($A9="","",IF(COUNTIFS(LSku,$A9,LType,"Count",LDate,AR$4)&gt;0,SUMIFS(LQty,LSku,$A9,LType,"Count",LDate,AR$4),AQ9+SUMIFS(LSigned,LSku,$A9,LDate,AR$4)))</f>
        <v/>
      </c>
      <c r="AS9" s="20">
        <f>IF($A9="","",IF(COUNTIFS(LSku,$A9,LType,"Count",LDate,AS$4)&gt;0,SUMIFS(LQty,LSku,$A9,LType,"Count",LDate,AS$4),AR9+SUMIFS(LSigned,LSku,$A9,LDate,AS$4)))</f>
        <v/>
      </c>
      <c r="AT9" s="20">
        <f>IF($A9="","",IF(COUNTIFS(LSku,$A9,LType,"Count",LDate,AT$4)&gt;0,SUMIFS(LQty,LSku,$A9,LType,"Count",LDate,AT$4),AS9+SUMIFS(LSigned,LSku,$A9,LDate,AT$4)))</f>
        <v/>
      </c>
      <c r="AU9" s="20">
        <f>IF($A9="","",IF(COUNTIFS(LSku,$A9,LType,"Count",LDate,AU$4)&gt;0,SUMIFS(LQty,LSku,$A9,LType,"Count",LDate,AU$4),AT9+SUMIFS(LSigned,LSku,$A9,LDate,AU$4)))</f>
        <v/>
      </c>
      <c r="AV9" s="20">
        <f>IF($A9="","",IF(COUNTIFS(LSku,$A9,LType,"Count",LDate,AV$4)&gt;0,SUMIFS(LQty,LSku,$A9,LType,"Count",LDate,AV$4),AU9+SUMIFS(LSigned,LSku,$A9,LDate,AV$4)))</f>
        <v/>
      </c>
      <c r="AW9" s="20">
        <f>IF($A9="","",IF(COUNTIFS(LSku,$A9,LType,"Count",LDate,AW$4)&gt;0,SUMIFS(LQty,LSku,$A9,LType,"Count",LDate,AW$4),AV9+SUMIFS(LSigned,LSku,$A9,LDate,AW$4)))</f>
        <v/>
      </c>
      <c r="AX9" s="20">
        <f>IF($A9="","",IF(COUNTIFS(LSku,$A9,LType,"Count",LDate,AX$4)&gt;0,SUMIFS(LQty,LSku,$A9,LType,"Count",LDate,AX$4),AW9+SUMIFS(LSigned,LSku,$A9,LDate,AX$4)))</f>
        <v/>
      </c>
      <c r="AY9" s="20">
        <f>IF($A9="","",IF(COUNTIFS(LSku,$A9,LType,"Count",LDate,AY$4)&gt;0,SUMIFS(LQty,LSku,$A9,LType,"Count",LDate,AY$4),AX9+SUMIFS(LSigned,LSku,$A9,LDate,AY$4)))</f>
        <v/>
      </c>
      <c r="AZ9" s="20">
        <f>IF($A9="","",IF(COUNTIFS(LSku,$A9,LType,"Count",LDate,AZ$4)&gt;0,SUMIFS(LQty,LSku,$A9,LType,"Count",LDate,AZ$4),AY9+SUMIFS(LSigned,LSku,$A9,LDate,AZ$4)))</f>
        <v/>
      </c>
      <c r="BA9" s="20">
        <f>IF($A9="","",IF(COUNTIFS(LSku,$A9,LType,"Count",LDate,BA$4)&gt;0,SUMIFS(LQty,LSku,$A9,LType,"Count",LDate,BA$4),AZ9+SUMIFS(LSigned,LSku,$A9,LDate,BA$4)))</f>
        <v/>
      </c>
      <c r="BB9" s="20">
        <f>IF($A9="","",IF(COUNTIFS(LSku,$A9,LType,"Count",LDate,BB$4)&gt;0,SUMIFS(LQty,LSku,$A9,LType,"Count",LDate,BB$4),BA9+SUMIFS(LSigned,LSku,$A9,LDate,BB$4)))</f>
        <v/>
      </c>
      <c r="BC9" s="20">
        <f>IF($A9="","",IF(COUNTIFS(LSku,$A9,LType,"Count",LDate,BC$4)&gt;0,SUMIFS(LQty,LSku,$A9,LType,"Count",LDate,BC$4),BB9+SUMIFS(LSigned,LSku,$A9,LDate,BC$4)))</f>
        <v/>
      </c>
      <c r="BD9" s="20">
        <f>IF($A9="","",IF(COUNTIFS(LSku,$A9,LType,"Count",LDate,BD$4)&gt;0,SUMIFS(LQty,LSku,$A9,LType,"Count",LDate,BD$4),BC9+SUMIFS(LSigned,LSku,$A9,LDate,BD$4)))</f>
        <v/>
      </c>
      <c r="BE9" s="20">
        <f>IF($A9="","",IF(COUNTIFS(LSku,$A9,LType,"Count",LDate,BE$4)&gt;0,SUMIFS(LQty,LSku,$A9,LType,"Count",LDate,BE$4),BD9+SUMIFS(LSigned,LSku,$A9,LDate,BE$4)))</f>
        <v/>
      </c>
      <c r="BF9" s="20">
        <f>IF($A9="","",IF(COUNTIFS(LSku,$A9,LType,"Count",LDate,BF$4)&gt;0,SUMIFS(LQty,LSku,$A9,LType,"Count",LDate,BF$4),BE9+SUMIFS(LSigned,LSku,$A9,LDate,BF$4)))</f>
        <v/>
      </c>
      <c r="BG9" s="20">
        <f>IF($A9="","",IF(COUNTIFS(LSku,$A9,LType,"Count",LDate,BG$4)&gt;0,SUMIFS(LQty,LSku,$A9,LType,"Count",LDate,BG$4),BF9+SUMIFS(LSigned,LSku,$A9,LDate,BG$4)))</f>
        <v/>
      </c>
      <c r="BH9" s="20">
        <f>IF($A9="","",IF(COUNTIFS(LSku,$A9,LType,"Count",LDate,BH$4)&gt;0,SUMIFS(LQty,LSku,$A9,LType,"Count",LDate,BH$4),BG9+SUMIFS(LSigned,LSku,$A9,LDate,BH$4)))</f>
        <v/>
      </c>
      <c r="BI9" s="20">
        <f>IF($A9="","",IF(COUNTIFS(LSku,$A9,LType,"Count",LDate,BI$4)&gt;0,SUMIFS(LQty,LSku,$A9,LType,"Count",LDate,BI$4),BH9+SUMIFS(LSigned,LSku,$A9,LDate,BI$4)))</f>
        <v/>
      </c>
      <c r="BJ9" s="20">
        <f>IF($A9="","",IF(COUNTIFS(LSku,$A9,LType,"Count",LDate,BJ$4)&gt;0,SUMIFS(LQty,LSku,$A9,LType,"Count",LDate,BJ$4),BI9+SUMIFS(LSigned,LSku,$A9,LDate,BJ$4)))</f>
        <v/>
      </c>
      <c r="BK9" s="20">
        <f>IF($A9="","",IF(COUNTIFS(LSku,$A9,LType,"Count",LDate,BK$4)&gt;0,SUMIFS(LQty,LSku,$A9,LType,"Count",LDate,BK$4),BJ9+SUMIFS(LSigned,LSku,$A9,LDate,BK$4)))</f>
        <v/>
      </c>
      <c r="BL9" s="20">
        <f>IF($A9="","",IF(COUNTIFS(LSku,$A9,LType,"Count",LDate,BL$4)&gt;0,SUMIFS(LQty,LSku,$A9,LType,"Count",LDate,BL$4),BK9+SUMIFS(LSigned,LSku,$A9,LDate,BL$4)))</f>
        <v/>
      </c>
      <c r="BM9" s="20">
        <f>IF($A9="","",IF(COUNTIFS(LSku,$A9,LType,"Count",LDate,BM$4)&gt;0,SUMIFS(LQty,LSku,$A9,LType,"Count",LDate,BM$4),BL9+SUMIFS(LSigned,LSku,$A9,LDate,BM$4)))</f>
        <v/>
      </c>
      <c r="BN9" s="24">
        <f>IF($A9="","",SUMPRODUCT(MAX((LSku=$A9)*(LType="Count")*(LDate&lt;=$B$4)*LDate)))</f>
        <v/>
      </c>
    </row>
    <row r="10">
      <c r="A10" s="16">
        <f>IF(Items!A10="","",Items!A10)</f>
        <v/>
      </c>
      <c r="B10" s="20">
        <f>IF($A10="","",IF(BN10&gt;0,SUMIFS(LQty,LSku,$A10,LType,"Count",LDate,BN10),0)+SUMIFS(LSigned,LSku,$A10,LDate,"&gt;"&amp;BN10,LDate,"&lt;="&amp;$B$4))</f>
        <v/>
      </c>
      <c r="C10" s="20">
        <f>IF($A10="","",IF(COUNTIFS(LSku,$A10,LType,"Count",LDate,C$4)&gt;0,SUMIFS(LQty,LSku,$A10,LType,"Count",LDate,C$4),B10+SUMIFS(LSigned,LSku,$A10,LDate,C$4)))</f>
        <v/>
      </c>
      <c r="D10" s="20">
        <f>IF($A10="","",IF(COUNTIFS(LSku,$A10,LType,"Count",LDate,D$4)&gt;0,SUMIFS(LQty,LSku,$A10,LType,"Count",LDate,D$4),C10+SUMIFS(LSigned,LSku,$A10,LDate,D$4)))</f>
        <v/>
      </c>
      <c r="E10" s="20">
        <f>IF($A10="","",IF(COUNTIFS(LSku,$A10,LType,"Count",LDate,E$4)&gt;0,SUMIFS(LQty,LSku,$A10,LType,"Count",LDate,E$4),D10+SUMIFS(LSigned,LSku,$A10,LDate,E$4)))</f>
        <v/>
      </c>
      <c r="F10" s="20">
        <f>IF($A10="","",IF(COUNTIFS(LSku,$A10,LType,"Count",LDate,F$4)&gt;0,SUMIFS(LQty,LSku,$A10,LType,"Count",LDate,F$4),E10+SUMIFS(LSigned,LSku,$A10,LDate,F$4)))</f>
        <v/>
      </c>
      <c r="G10" s="20">
        <f>IF($A10="","",IF(COUNTIFS(LSku,$A10,LType,"Count",LDate,G$4)&gt;0,SUMIFS(LQty,LSku,$A10,LType,"Count",LDate,G$4),F10+SUMIFS(LSigned,LSku,$A10,LDate,G$4)))</f>
        <v/>
      </c>
      <c r="H10" s="20">
        <f>IF($A10="","",IF(COUNTIFS(LSku,$A10,LType,"Count",LDate,H$4)&gt;0,SUMIFS(LQty,LSku,$A10,LType,"Count",LDate,H$4),G10+SUMIFS(LSigned,LSku,$A10,LDate,H$4)))</f>
        <v/>
      </c>
      <c r="I10" s="20">
        <f>IF($A10="","",IF(COUNTIFS(LSku,$A10,LType,"Count",LDate,I$4)&gt;0,SUMIFS(LQty,LSku,$A10,LType,"Count",LDate,I$4),H10+SUMIFS(LSigned,LSku,$A10,LDate,I$4)))</f>
        <v/>
      </c>
      <c r="J10" s="20">
        <f>IF($A10="","",IF(COUNTIFS(LSku,$A10,LType,"Count",LDate,J$4)&gt;0,SUMIFS(LQty,LSku,$A10,LType,"Count",LDate,J$4),I10+SUMIFS(LSigned,LSku,$A10,LDate,J$4)))</f>
        <v/>
      </c>
      <c r="K10" s="20">
        <f>IF($A10="","",IF(COUNTIFS(LSku,$A10,LType,"Count",LDate,K$4)&gt;0,SUMIFS(LQty,LSku,$A10,LType,"Count",LDate,K$4),J10+SUMIFS(LSigned,LSku,$A10,LDate,K$4)))</f>
        <v/>
      </c>
      <c r="L10" s="20">
        <f>IF($A10="","",IF(COUNTIFS(LSku,$A10,LType,"Count",LDate,L$4)&gt;0,SUMIFS(LQty,LSku,$A10,LType,"Count",LDate,L$4),K10+SUMIFS(LSigned,LSku,$A10,LDate,L$4)))</f>
        <v/>
      </c>
      <c r="M10" s="20">
        <f>IF($A10="","",IF(COUNTIFS(LSku,$A10,LType,"Count",LDate,M$4)&gt;0,SUMIFS(LQty,LSku,$A10,LType,"Count",LDate,M$4),L10+SUMIFS(LSigned,LSku,$A10,LDate,M$4)))</f>
        <v/>
      </c>
      <c r="N10" s="20">
        <f>IF($A10="","",IF(COUNTIFS(LSku,$A10,LType,"Count",LDate,N$4)&gt;0,SUMIFS(LQty,LSku,$A10,LType,"Count",LDate,N$4),M10+SUMIFS(LSigned,LSku,$A10,LDate,N$4)))</f>
        <v/>
      </c>
      <c r="O10" s="20">
        <f>IF($A10="","",IF(COUNTIFS(LSku,$A10,LType,"Count",LDate,O$4)&gt;0,SUMIFS(LQty,LSku,$A10,LType,"Count",LDate,O$4),N10+SUMIFS(LSigned,LSku,$A10,LDate,O$4)))</f>
        <v/>
      </c>
      <c r="P10" s="20">
        <f>IF($A10="","",IF(COUNTIFS(LSku,$A10,LType,"Count",LDate,P$4)&gt;0,SUMIFS(LQty,LSku,$A10,LType,"Count",LDate,P$4),O10+SUMIFS(LSigned,LSku,$A10,LDate,P$4)))</f>
        <v/>
      </c>
      <c r="Q10" s="20">
        <f>IF($A10="","",IF(COUNTIFS(LSku,$A10,LType,"Count",LDate,Q$4)&gt;0,SUMIFS(LQty,LSku,$A10,LType,"Count",LDate,Q$4),P10+SUMIFS(LSigned,LSku,$A10,LDate,Q$4)))</f>
        <v/>
      </c>
      <c r="R10" s="20">
        <f>IF($A10="","",IF(COUNTIFS(LSku,$A10,LType,"Count",LDate,R$4)&gt;0,SUMIFS(LQty,LSku,$A10,LType,"Count",LDate,R$4),Q10+SUMIFS(LSigned,LSku,$A10,LDate,R$4)))</f>
        <v/>
      </c>
      <c r="S10" s="20">
        <f>IF($A10="","",IF(COUNTIFS(LSku,$A10,LType,"Count",LDate,S$4)&gt;0,SUMIFS(LQty,LSku,$A10,LType,"Count",LDate,S$4),R10+SUMIFS(LSigned,LSku,$A10,LDate,S$4)))</f>
        <v/>
      </c>
      <c r="T10" s="20">
        <f>IF($A10="","",IF(COUNTIFS(LSku,$A10,LType,"Count",LDate,T$4)&gt;0,SUMIFS(LQty,LSku,$A10,LType,"Count",LDate,T$4),S10+SUMIFS(LSigned,LSku,$A10,LDate,T$4)))</f>
        <v/>
      </c>
      <c r="U10" s="20">
        <f>IF($A10="","",IF(COUNTIFS(LSku,$A10,LType,"Count",LDate,U$4)&gt;0,SUMIFS(LQty,LSku,$A10,LType,"Count",LDate,U$4),T10+SUMIFS(LSigned,LSku,$A10,LDate,U$4)))</f>
        <v/>
      </c>
      <c r="V10" s="20">
        <f>IF($A10="","",IF(COUNTIFS(LSku,$A10,LType,"Count",LDate,V$4)&gt;0,SUMIFS(LQty,LSku,$A10,LType,"Count",LDate,V$4),U10+SUMIFS(LSigned,LSku,$A10,LDate,V$4)))</f>
        <v/>
      </c>
      <c r="W10" s="20">
        <f>IF($A10="","",IF(COUNTIFS(LSku,$A10,LType,"Count",LDate,W$4)&gt;0,SUMIFS(LQty,LSku,$A10,LType,"Count",LDate,W$4),V10+SUMIFS(LSigned,LSku,$A10,LDate,W$4)))</f>
        <v/>
      </c>
      <c r="X10" s="20">
        <f>IF($A10="","",IF(COUNTIFS(LSku,$A10,LType,"Count",LDate,X$4)&gt;0,SUMIFS(LQty,LSku,$A10,LType,"Count",LDate,X$4),W10+SUMIFS(LSigned,LSku,$A10,LDate,X$4)))</f>
        <v/>
      </c>
      <c r="Y10" s="20">
        <f>IF($A10="","",IF(COUNTIFS(LSku,$A10,LType,"Count",LDate,Y$4)&gt;0,SUMIFS(LQty,LSku,$A10,LType,"Count",LDate,Y$4),X10+SUMIFS(LSigned,LSku,$A10,LDate,Y$4)))</f>
        <v/>
      </c>
      <c r="Z10" s="20">
        <f>IF($A10="","",IF(COUNTIFS(LSku,$A10,LType,"Count",LDate,Z$4)&gt;0,SUMIFS(LQty,LSku,$A10,LType,"Count",LDate,Z$4),Y10+SUMIFS(LSigned,LSku,$A10,LDate,Z$4)))</f>
        <v/>
      </c>
      <c r="AA10" s="20">
        <f>IF($A10="","",IF(COUNTIFS(LSku,$A10,LType,"Count",LDate,AA$4)&gt;0,SUMIFS(LQty,LSku,$A10,LType,"Count",LDate,AA$4),Z10+SUMIFS(LSigned,LSku,$A10,LDate,AA$4)))</f>
        <v/>
      </c>
      <c r="AB10" s="20">
        <f>IF($A10="","",IF(COUNTIFS(LSku,$A10,LType,"Count",LDate,AB$4)&gt;0,SUMIFS(LQty,LSku,$A10,LType,"Count",LDate,AB$4),AA10+SUMIFS(LSigned,LSku,$A10,LDate,AB$4)))</f>
        <v/>
      </c>
      <c r="AC10" s="20">
        <f>IF($A10="","",IF(COUNTIFS(LSku,$A10,LType,"Count",LDate,AC$4)&gt;0,SUMIFS(LQty,LSku,$A10,LType,"Count",LDate,AC$4),AB10+SUMIFS(LSigned,LSku,$A10,LDate,AC$4)))</f>
        <v/>
      </c>
      <c r="AD10" s="20">
        <f>IF($A10="","",IF(COUNTIFS(LSku,$A10,LType,"Count",LDate,AD$4)&gt;0,SUMIFS(LQty,LSku,$A10,LType,"Count",LDate,AD$4),AC10+SUMIFS(LSigned,LSku,$A10,LDate,AD$4)))</f>
        <v/>
      </c>
      <c r="AE10" s="20">
        <f>IF($A10="","",IF(COUNTIFS(LSku,$A10,LType,"Count",LDate,AE$4)&gt;0,SUMIFS(LQty,LSku,$A10,LType,"Count",LDate,AE$4),AD10+SUMIFS(LSigned,LSku,$A10,LDate,AE$4)))</f>
        <v/>
      </c>
      <c r="AF10" s="20">
        <f>IF($A10="","",IF(COUNTIFS(LSku,$A10,LType,"Count",LDate,AF$4)&gt;0,SUMIFS(LQty,LSku,$A10,LType,"Count",LDate,AF$4),AE10+SUMIFS(LSigned,LSku,$A10,LDate,AF$4)))</f>
        <v/>
      </c>
      <c r="AG10" s="20">
        <f>IF($A10="","",IF(COUNTIFS(LSku,$A10,LType,"Count",LDate,AG$4)&gt;0,SUMIFS(LQty,LSku,$A10,LType,"Count",LDate,AG$4),AF10+SUMIFS(LSigned,LSku,$A10,LDate,AG$4)))</f>
        <v/>
      </c>
      <c r="AH10" s="20">
        <f>IF($A10="","",IF(COUNTIFS(LSku,$A10,LType,"Count",LDate,AH$4)&gt;0,SUMIFS(LQty,LSku,$A10,LType,"Count",LDate,AH$4),AG10+SUMIFS(LSigned,LSku,$A10,LDate,AH$4)))</f>
        <v/>
      </c>
      <c r="AI10" s="20">
        <f>IF($A10="","",IF(COUNTIFS(LSku,$A10,LType,"Count",LDate,AI$4)&gt;0,SUMIFS(LQty,LSku,$A10,LType,"Count",LDate,AI$4),AH10+SUMIFS(LSigned,LSku,$A10,LDate,AI$4)))</f>
        <v/>
      </c>
      <c r="AJ10" s="20">
        <f>IF($A10="","",IF(COUNTIFS(LSku,$A10,LType,"Count",LDate,AJ$4)&gt;0,SUMIFS(LQty,LSku,$A10,LType,"Count",LDate,AJ$4),AI10+SUMIFS(LSigned,LSku,$A10,LDate,AJ$4)))</f>
        <v/>
      </c>
      <c r="AK10" s="20">
        <f>IF($A10="","",IF(COUNTIFS(LSku,$A10,LType,"Count",LDate,AK$4)&gt;0,SUMIFS(LQty,LSku,$A10,LType,"Count",LDate,AK$4),AJ10+SUMIFS(LSigned,LSku,$A10,LDate,AK$4)))</f>
        <v/>
      </c>
      <c r="AL10" s="20">
        <f>IF($A10="","",IF(COUNTIFS(LSku,$A10,LType,"Count",LDate,AL$4)&gt;0,SUMIFS(LQty,LSku,$A10,LType,"Count",LDate,AL$4),AK10+SUMIFS(LSigned,LSku,$A10,LDate,AL$4)))</f>
        <v/>
      </c>
      <c r="AM10" s="20">
        <f>IF($A10="","",IF(COUNTIFS(LSku,$A10,LType,"Count",LDate,AM$4)&gt;0,SUMIFS(LQty,LSku,$A10,LType,"Count",LDate,AM$4),AL10+SUMIFS(LSigned,LSku,$A10,LDate,AM$4)))</f>
        <v/>
      </c>
      <c r="AN10" s="20">
        <f>IF($A10="","",IF(COUNTIFS(LSku,$A10,LType,"Count",LDate,AN$4)&gt;0,SUMIFS(LQty,LSku,$A10,LType,"Count",LDate,AN$4),AM10+SUMIFS(LSigned,LSku,$A10,LDate,AN$4)))</f>
        <v/>
      </c>
      <c r="AO10" s="20">
        <f>IF($A10="","",IF(COUNTIFS(LSku,$A10,LType,"Count",LDate,AO$4)&gt;0,SUMIFS(LQty,LSku,$A10,LType,"Count",LDate,AO$4),AN10+SUMIFS(LSigned,LSku,$A10,LDate,AO$4)))</f>
        <v/>
      </c>
      <c r="AP10" s="20">
        <f>IF($A10="","",IF(COUNTIFS(LSku,$A10,LType,"Count",LDate,AP$4)&gt;0,SUMIFS(LQty,LSku,$A10,LType,"Count",LDate,AP$4),AO10+SUMIFS(LSigned,LSku,$A10,LDate,AP$4)))</f>
        <v/>
      </c>
      <c r="AQ10" s="20">
        <f>IF($A10="","",IF(COUNTIFS(LSku,$A10,LType,"Count",LDate,AQ$4)&gt;0,SUMIFS(LQty,LSku,$A10,LType,"Count",LDate,AQ$4),AP10+SUMIFS(LSigned,LSku,$A10,LDate,AQ$4)))</f>
        <v/>
      </c>
      <c r="AR10" s="20">
        <f>IF($A10="","",IF(COUNTIFS(LSku,$A10,LType,"Count",LDate,AR$4)&gt;0,SUMIFS(LQty,LSku,$A10,LType,"Count",LDate,AR$4),AQ10+SUMIFS(LSigned,LSku,$A10,LDate,AR$4)))</f>
        <v/>
      </c>
      <c r="AS10" s="20">
        <f>IF($A10="","",IF(COUNTIFS(LSku,$A10,LType,"Count",LDate,AS$4)&gt;0,SUMIFS(LQty,LSku,$A10,LType,"Count",LDate,AS$4),AR10+SUMIFS(LSigned,LSku,$A10,LDate,AS$4)))</f>
        <v/>
      </c>
      <c r="AT10" s="20">
        <f>IF($A10="","",IF(COUNTIFS(LSku,$A10,LType,"Count",LDate,AT$4)&gt;0,SUMIFS(LQty,LSku,$A10,LType,"Count",LDate,AT$4),AS10+SUMIFS(LSigned,LSku,$A10,LDate,AT$4)))</f>
        <v/>
      </c>
      <c r="AU10" s="20">
        <f>IF($A10="","",IF(COUNTIFS(LSku,$A10,LType,"Count",LDate,AU$4)&gt;0,SUMIFS(LQty,LSku,$A10,LType,"Count",LDate,AU$4),AT10+SUMIFS(LSigned,LSku,$A10,LDate,AU$4)))</f>
        <v/>
      </c>
      <c r="AV10" s="20">
        <f>IF($A10="","",IF(COUNTIFS(LSku,$A10,LType,"Count",LDate,AV$4)&gt;0,SUMIFS(LQty,LSku,$A10,LType,"Count",LDate,AV$4),AU10+SUMIFS(LSigned,LSku,$A10,LDate,AV$4)))</f>
        <v/>
      </c>
      <c r="AW10" s="20">
        <f>IF($A10="","",IF(COUNTIFS(LSku,$A10,LType,"Count",LDate,AW$4)&gt;0,SUMIFS(LQty,LSku,$A10,LType,"Count",LDate,AW$4),AV10+SUMIFS(LSigned,LSku,$A10,LDate,AW$4)))</f>
        <v/>
      </c>
      <c r="AX10" s="20">
        <f>IF($A10="","",IF(COUNTIFS(LSku,$A10,LType,"Count",LDate,AX$4)&gt;0,SUMIFS(LQty,LSku,$A10,LType,"Count",LDate,AX$4),AW10+SUMIFS(LSigned,LSku,$A10,LDate,AX$4)))</f>
        <v/>
      </c>
      <c r="AY10" s="20">
        <f>IF($A10="","",IF(COUNTIFS(LSku,$A10,LType,"Count",LDate,AY$4)&gt;0,SUMIFS(LQty,LSku,$A10,LType,"Count",LDate,AY$4),AX10+SUMIFS(LSigned,LSku,$A10,LDate,AY$4)))</f>
        <v/>
      </c>
      <c r="AZ10" s="20">
        <f>IF($A10="","",IF(COUNTIFS(LSku,$A10,LType,"Count",LDate,AZ$4)&gt;0,SUMIFS(LQty,LSku,$A10,LType,"Count",LDate,AZ$4),AY10+SUMIFS(LSigned,LSku,$A10,LDate,AZ$4)))</f>
        <v/>
      </c>
      <c r="BA10" s="20">
        <f>IF($A10="","",IF(COUNTIFS(LSku,$A10,LType,"Count",LDate,BA$4)&gt;0,SUMIFS(LQty,LSku,$A10,LType,"Count",LDate,BA$4),AZ10+SUMIFS(LSigned,LSku,$A10,LDate,BA$4)))</f>
        <v/>
      </c>
      <c r="BB10" s="20">
        <f>IF($A10="","",IF(COUNTIFS(LSku,$A10,LType,"Count",LDate,BB$4)&gt;0,SUMIFS(LQty,LSku,$A10,LType,"Count",LDate,BB$4),BA10+SUMIFS(LSigned,LSku,$A10,LDate,BB$4)))</f>
        <v/>
      </c>
      <c r="BC10" s="20">
        <f>IF($A10="","",IF(COUNTIFS(LSku,$A10,LType,"Count",LDate,BC$4)&gt;0,SUMIFS(LQty,LSku,$A10,LType,"Count",LDate,BC$4),BB10+SUMIFS(LSigned,LSku,$A10,LDate,BC$4)))</f>
        <v/>
      </c>
      <c r="BD10" s="20">
        <f>IF($A10="","",IF(COUNTIFS(LSku,$A10,LType,"Count",LDate,BD$4)&gt;0,SUMIFS(LQty,LSku,$A10,LType,"Count",LDate,BD$4),BC10+SUMIFS(LSigned,LSku,$A10,LDate,BD$4)))</f>
        <v/>
      </c>
      <c r="BE10" s="20">
        <f>IF($A10="","",IF(COUNTIFS(LSku,$A10,LType,"Count",LDate,BE$4)&gt;0,SUMIFS(LQty,LSku,$A10,LType,"Count",LDate,BE$4),BD10+SUMIFS(LSigned,LSku,$A10,LDate,BE$4)))</f>
        <v/>
      </c>
      <c r="BF10" s="20">
        <f>IF($A10="","",IF(COUNTIFS(LSku,$A10,LType,"Count",LDate,BF$4)&gt;0,SUMIFS(LQty,LSku,$A10,LType,"Count",LDate,BF$4),BE10+SUMIFS(LSigned,LSku,$A10,LDate,BF$4)))</f>
        <v/>
      </c>
      <c r="BG10" s="20">
        <f>IF($A10="","",IF(COUNTIFS(LSku,$A10,LType,"Count",LDate,BG$4)&gt;0,SUMIFS(LQty,LSku,$A10,LType,"Count",LDate,BG$4),BF10+SUMIFS(LSigned,LSku,$A10,LDate,BG$4)))</f>
        <v/>
      </c>
      <c r="BH10" s="20">
        <f>IF($A10="","",IF(COUNTIFS(LSku,$A10,LType,"Count",LDate,BH$4)&gt;0,SUMIFS(LQty,LSku,$A10,LType,"Count",LDate,BH$4),BG10+SUMIFS(LSigned,LSku,$A10,LDate,BH$4)))</f>
        <v/>
      </c>
      <c r="BI10" s="20">
        <f>IF($A10="","",IF(COUNTIFS(LSku,$A10,LType,"Count",LDate,BI$4)&gt;0,SUMIFS(LQty,LSku,$A10,LType,"Count",LDate,BI$4),BH10+SUMIFS(LSigned,LSku,$A10,LDate,BI$4)))</f>
        <v/>
      </c>
      <c r="BJ10" s="20">
        <f>IF($A10="","",IF(COUNTIFS(LSku,$A10,LType,"Count",LDate,BJ$4)&gt;0,SUMIFS(LQty,LSku,$A10,LType,"Count",LDate,BJ$4),BI10+SUMIFS(LSigned,LSku,$A10,LDate,BJ$4)))</f>
        <v/>
      </c>
      <c r="BK10" s="20">
        <f>IF($A10="","",IF(COUNTIFS(LSku,$A10,LType,"Count",LDate,BK$4)&gt;0,SUMIFS(LQty,LSku,$A10,LType,"Count",LDate,BK$4),BJ10+SUMIFS(LSigned,LSku,$A10,LDate,BK$4)))</f>
        <v/>
      </c>
      <c r="BL10" s="20">
        <f>IF($A10="","",IF(COUNTIFS(LSku,$A10,LType,"Count",LDate,BL$4)&gt;0,SUMIFS(LQty,LSku,$A10,LType,"Count",LDate,BL$4),BK10+SUMIFS(LSigned,LSku,$A10,LDate,BL$4)))</f>
        <v/>
      </c>
      <c r="BM10" s="20">
        <f>IF($A10="","",IF(COUNTIFS(LSku,$A10,LType,"Count",LDate,BM$4)&gt;0,SUMIFS(LQty,LSku,$A10,LType,"Count",LDate,BM$4),BL10+SUMIFS(LSigned,LSku,$A10,LDate,BM$4)))</f>
        <v/>
      </c>
      <c r="BN10" s="24">
        <f>IF($A10="","",SUMPRODUCT(MAX((LSku=$A10)*(LType="Count")*(LDate&lt;=$B$4)*LDate)))</f>
        <v/>
      </c>
    </row>
    <row r="11">
      <c r="A11" s="16">
        <f>IF(Items!A11="","",Items!A11)</f>
        <v/>
      </c>
      <c r="B11" s="20">
        <f>IF($A11="","",IF(BN11&gt;0,SUMIFS(LQty,LSku,$A11,LType,"Count",LDate,BN11),0)+SUMIFS(LSigned,LSku,$A11,LDate,"&gt;"&amp;BN11,LDate,"&lt;="&amp;$B$4))</f>
        <v/>
      </c>
      <c r="C11" s="20">
        <f>IF($A11="","",IF(COUNTIFS(LSku,$A11,LType,"Count",LDate,C$4)&gt;0,SUMIFS(LQty,LSku,$A11,LType,"Count",LDate,C$4),B11+SUMIFS(LSigned,LSku,$A11,LDate,C$4)))</f>
        <v/>
      </c>
      <c r="D11" s="20">
        <f>IF($A11="","",IF(COUNTIFS(LSku,$A11,LType,"Count",LDate,D$4)&gt;0,SUMIFS(LQty,LSku,$A11,LType,"Count",LDate,D$4),C11+SUMIFS(LSigned,LSku,$A11,LDate,D$4)))</f>
        <v/>
      </c>
      <c r="E11" s="20">
        <f>IF($A11="","",IF(COUNTIFS(LSku,$A11,LType,"Count",LDate,E$4)&gt;0,SUMIFS(LQty,LSku,$A11,LType,"Count",LDate,E$4),D11+SUMIFS(LSigned,LSku,$A11,LDate,E$4)))</f>
        <v/>
      </c>
      <c r="F11" s="20">
        <f>IF($A11="","",IF(COUNTIFS(LSku,$A11,LType,"Count",LDate,F$4)&gt;0,SUMIFS(LQty,LSku,$A11,LType,"Count",LDate,F$4),E11+SUMIFS(LSigned,LSku,$A11,LDate,F$4)))</f>
        <v/>
      </c>
      <c r="G11" s="20">
        <f>IF($A11="","",IF(COUNTIFS(LSku,$A11,LType,"Count",LDate,G$4)&gt;0,SUMIFS(LQty,LSku,$A11,LType,"Count",LDate,G$4),F11+SUMIFS(LSigned,LSku,$A11,LDate,G$4)))</f>
        <v/>
      </c>
      <c r="H11" s="20">
        <f>IF($A11="","",IF(COUNTIFS(LSku,$A11,LType,"Count",LDate,H$4)&gt;0,SUMIFS(LQty,LSku,$A11,LType,"Count",LDate,H$4),G11+SUMIFS(LSigned,LSku,$A11,LDate,H$4)))</f>
        <v/>
      </c>
      <c r="I11" s="20">
        <f>IF($A11="","",IF(COUNTIFS(LSku,$A11,LType,"Count",LDate,I$4)&gt;0,SUMIFS(LQty,LSku,$A11,LType,"Count",LDate,I$4),H11+SUMIFS(LSigned,LSku,$A11,LDate,I$4)))</f>
        <v/>
      </c>
      <c r="J11" s="20">
        <f>IF($A11="","",IF(COUNTIFS(LSku,$A11,LType,"Count",LDate,J$4)&gt;0,SUMIFS(LQty,LSku,$A11,LType,"Count",LDate,J$4),I11+SUMIFS(LSigned,LSku,$A11,LDate,J$4)))</f>
        <v/>
      </c>
      <c r="K11" s="20">
        <f>IF($A11="","",IF(COUNTIFS(LSku,$A11,LType,"Count",LDate,K$4)&gt;0,SUMIFS(LQty,LSku,$A11,LType,"Count",LDate,K$4),J11+SUMIFS(LSigned,LSku,$A11,LDate,K$4)))</f>
        <v/>
      </c>
      <c r="L11" s="20">
        <f>IF($A11="","",IF(COUNTIFS(LSku,$A11,LType,"Count",LDate,L$4)&gt;0,SUMIFS(LQty,LSku,$A11,LType,"Count",LDate,L$4),K11+SUMIFS(LSigned,LSku,$A11,LDate,L$4)))</f>
        <v/>
      </c>
      <c r="M11" s="20">
        <f>IF($A11="","",IF(COUNTIFS(LSku,$A11,LType,"Count",LDate,M$4)&gt;0,SUMIFS(LQty,LSku,$A11,LType,"Count",LDate,M$4),L11+SUMIFS(LSigned,LSku,$A11,LDate,M$4)))</f>
        <v/>
      </c>
      <c r="N11" s="20">
        <f>IF($A11="","",IF(COUNTIFS(LSku,$A11,LType,"Count",LDate,N$4)&gt;0,SUMIFS(LQty,LSku,$A11,LType,"Count",LDate,N$4),M11+SUMIFS(LSigned,LSku,$A11,LDate,N$4)))</f>
        <v/>
      </c>
      <c r="O11" s="20">
        <f>IF($A11="","",IF(COUNTIFS(LSku,$A11,LType,"Count",LDate,O$4)&gt;0,SUMIFS(LQty,LSku,$A11,LType,"Count",LDate,O$4),N11+SUMIFS(LSigned,LSku,$A11,LDate,O$4)))</f>
        <v/>
      </c>
      <c r="P11" s="20">
        <f>IF($A11="","",IF(COUNTIFS(LSku,$A11,LType,"Count",LDate,P$4)&gt;0,SUMIFS(LQty,LSku,$A11,LType,"Count",LDate,P$4),O11+SUMIFS(LSigned,LSku,$A11,LDate,P$4)))</f>
        <v/>
      </c>
      <c r="Q11" s="20">
        <f>IF($A11="","",IF(COUNTIFS(LSku,$A11,LType,"Count",LDate,Q$4)&gt;0,SUMIFS(LQty,LSku,$A11,LType,"Count",LDate,Q$4),P11+SUMIFS(LSigned,LSku,$A11,LDate,Q$4)))</f>
        <v/>
      </c>
      <c r="R11" s="20">
        <f>IF($A11="","",IF(COUNTIFS(LSku,$A11,LType,"Count",LDate,R$4)&gt;0,SUMIFS(LQty,LSku,$A11,LType,"Count",LDate,R$4),Q11+SUMIFS(LSigned,LSku,$A11,LDate,R$4)))</f>
        <v/>
      </c>
      <c r="S11" s="20">
        <f>IF($A11="","",IF(COUNTIFS(LSku,$A11,LType,"Count",LDate,S$4)&gt;0,SUMIFS(LQty,LSku,$A11,LType,"Count",LDate,S$4),R11+SUMIFS(LSigned,LSku,$A11,LDate,S$4)))</f>
        <v/>
      </c>
      <c r="T11" s="20">
        <f>IF($A11="","",IF(COUNTIFS(LSku,$A11,LType,"Count",LDate,T$4)&gt;0,SUMIFS(LQty,LSku,$A11,LType,"Count",LDate,T$4),S11+SUMIFS(LSigned,LSku,$A11,LDate,T$4)))</f>
        <v/>
      </c>
      <c r="U11" s="20">
        <f>IF($A11="","",IF(COUNTIFS(LSku,$A11,LType,"Count",LDate,U$4)&gt;0,SUMIFS(LQty,LSku,$A11,LType,"Count",LDate,U$4),T11+SUMIFS(LSigned,LSku,$A11,LDate,U$4)))</f>
        <v/>
      </c>
      <c r="V11" s="20">
        <f>IF($A11="","",IF(COUNTIFS(LSku,$A11,LType,"Count",LDate,V$4)&gt;0,SUMIFS(LQty,LSku,$A11,LType,"Count",LDate,V$4),U11+SUMIFS(LSigned,LSku,$A11,LDate,V$4)))</f>
        <v/>
      </c>
      <c r="W11" s="20">
        <f>IF($A11="","",IF(COUNTIFS(LSku,$A11,LType,"Count",LDate,W$4)&gt;0,SUMIFS(LQty,LSku,$A11,LType,"Count",LDate,W$4),V11+SUMIFS(LSigned,LSku,$A11,LDate,W$4)))</f>
        <v/>
      </c>
      <c r="X11" s="20">
        <f>IF($A11="","",IF(COUNTIFS(LSku,$A11,LType,"Count",LDate,X$4)&gt;0,SUMIFS(LQty,LSku,$A11,LType,"Count",LDate,X$4),W11+SUMIFS(LSigned,LSku,$A11,LDate,X$4)))</f>
        <v/>
      </c>
      <c r="Y11" s="20">
        <f>IF($A11="","",IF(COUNTIFS(LSku,$A11,LType,"Count",LDate,Y$4)&gt;0,SUMIFS(LQty,LSku,$A11,LType,"Count",LDate,Y$4),X11+SUMIFS(LSigned,LSku,$A11,LDate,Y$4)))</f>
        <v/>
      </c>
      <c r="Z11" s="20">
        <f>IF($A11="","",IF(COUNTIFS(LSku,$A11,LType,"Count",LDate,Z$4)&gt;0,SUMIFS(LQty,LSku,$A11,LType,"Count",LDate,Z$4),Y11+SUMIFS(LSigned,LSku,$A11,LDate,Z$4)))</f>
        <v/>
      </c>
      <c r="AA11" s="20">
        <f>IF($A11="","",IF(COUNTIFS(LSku,$A11,LType,"Count",LDate,AA$4)&gt;0,SUMIFS(LQty,LSku,$A11,LType,"Count",LDate,AA$4),Z11+SUMIFS(LSigned,LSku,$A11,LDate,AA$4)))</f>
        <v/>
      </c>
      <c r="AB11" s="20">
        <f>IF($A11="","",IF(COUNTIFS(LSku,$A11,LType,"Count",LDate,AB$4)&gt;0,SUMIFS(LQty,LSku,$A11,LType,"Count",LDate,AB$4),AA11+SUMIFS(LSigned,LSku,$A11,LDate,AB$4)))</f>
        <v/>
      </c>
      <c r="AC11" s="20">
        <f>IF($A11="","",IF(COUNTIFS(LSku,$A11,LType,"Count",LDate,AC$4)&gt;0,SUMIFS(LQty,LSku,$A11,LType,"Count",LDate,AC$4),AB11+SUMIFS(LSigned,LSku,$A11,LDate,AC$4)))</f>
        <v/>
      </c>
      <c r="AD11" s="20">
        <f>IF($A11="","",IF(COUNTIFS(LSku,$A11,LType,"Count",LDate,AD$4)&gt;0,SUMIFS(LQty,LSku,$A11,LType,"Count",LDate,AD$4),AC11+SUMIFS(LSigned,LSku,$A11,LDate,AD$4)))</f>
        <v/>
      </c>
      <c r="AE11" s="20">
        <f>IF($A11="","",IF(COUNTIFS(LSku,$A11,LType,"Count",LDate,AE$4)&gt;0,SUMIFS(LQty,LSku,$A11,LType,"Count",LDate,AE$4),AD11+SUMIFS(LSigned,LSku,$A11,LDate,AE$4)))</f>
        <v/>
      </c>
      <c r="AF11" s="20">
        <f>IF($A11="","",IF(COUNTIFS(LSku,$A11,LType,"Count",LDate,AF$4)&gt;0,SUMIFS(LQty,LSku,$A11,LType,"Count",LDate,AF$4),AE11+SUMIFS(LSigned,LSku,$A11,LDate,AF$4)))</f>
        <v/>
      </c>
      <c r="AG11" s="20">
        <f>IF($A11="","",IF(COUNTIFS(LSku,$A11,LType,"Count",LDate,AG$4)&gt;0,SUMIFS(LQty,LSku,$A11,LType,"Count",LDate,AG$4),AF11+SUMIFS(LSigned,LSku,$A11,LDate,AG$4)))</f>
        <v/>
      </c>
      <c r="AH11" s="20">
        <f>IF($A11="","",IF(COUNTIFS(LSku,$A11,LType,"Count",LDate,AH$4)&gt;0,SUMIFS(LQty,LSku,$A11,LType,"Count",LDate,AH$4),AG11+SUMIFS(LSigned,LSku,$A11,LDate,AH$4)))</f>
        <v/>
      </c>
      <c r="AI11" s="20">
        <f>IF($A11="","",IF(COUNTIFS(LSku,$A11,LType,"Count",LDate,AI$4)&gt;0,SUMIFS(LQty,LSku,$A11,LType,"Count",LDate,AI$4),AH11+SUMIFS(LSigned,LSku,$A11,LDate,AI$4)))</f>
        <v/>
      </c>
      <c r="AJ11" s="20">
        <f>IF($A11="","",IF(COUNTIFS(LSku,$A11,LType,"Count",LDate,AJ$4)&gt;0,SUMIFS(LQty,LSku,$A11,LType,"Count",LDate,AJ$4),AI11+SUMIFS(LSigned,LSku,$A11,LDate,AJ$4)))</f>
        <v/>
      </c>
      <c r="AK11" s="20">
        <f>IF($A11="","",IF(COUNTIFS(LSku,$A11,LType,"Count",LDate,AK$4)&gt;0,SUMIFS(LQty,LSku,$A11,LType,"Count",LDate,AK$4),AJ11+SUMIFS(LSigned,LSku,$A11,LDate,AK$4)))</f>
        <v/>
      </c>
      <c r="AL11" s="20">
        <f>IF($A11="","",IF(COUNTIFS(LSku,$A11,LType,"Count",LDate,AL$4)&gt;0,SUMIFS(LQty,LSku,$A11,LType,"Count",LDate,AL$4),AK11+SUMIFS(LSigned,LSku,$A11,LDate,AL$4)))</f>
        <v/>
      </c>
      <c r="AM11" s="20">
        <f>IF($A11="","",IF(COUNTIFS(LSku,$A11,LType,"Count",LDate,AM$4)&gt;0,SUMIFS(LQty,LSku,$A11,LType,"Count",LDate,AM$4),AL11+SUMIFS(LSigned,LSku,$A11,LDate,AM$4)))</f>
        <v/>
      </c>
      <c r="AN11" s="20">
        <f>IF($A11="","",IF(COUNTIFS(LSku,$A11,LType,"Count",LDate,AN$4)&gt;0,SUMIFS(LQty,LSku,$A11,LType,"Count",LDate,AN$4),AM11+SUMIFS(LSigned,LSku,$A11,LDate,AN$4)))</f>
        <v/>
      </c>
      <c r="AO11" s="20">
        <f>IF($A11="","",IF(COUNTIFS(LSku,$A11,LType,"Count",LDate,AO$4)&gt;0,SUMIFS(LQty,LSku,$A11,LType,"Count",LDate,AO$4),AN11+SUMIFS(LSigned,LSku,$A11,LDate,AO$4)))</f>
        <v/>
      </c>
      <c r="AP11" s="20">
        <f>IF($A11="","",IF(COUNTIFS(LSku,$A11,LType,"Count",LDate,AP$4)&gt;0,SUMIFS(LQty,LSku,$A11,LType,"Count",LDate,AP$4),AO11+SUMIFS(LSigned,LSku,$A11,LDate,AP$4)))</f>
        <v/>
      </c>
      <c r="AQ11" s="20">
        <f>IF($A11="","",IF(COUNTIFS(LSku,$A11,LType,"Count",LDate,AQ$4)&gt;0,SUMIFS(LQty,LSku,$A11,LType,"Count",LDate,AQ$4),AP11+SUMIFS(LSigned,LSku,$A11,LDate,AQ$4)))</f>
        <v/>
      </c>
      <c r="AR11" s="20">
        <f>IF($A11="","",IF(COUNTIFS(LSku,$A11,LType,"Count",LDate,AR$4)&gt;0,SUMIFS(LQty,LSku,$A11,LType,"Count",LDate,AR$4),AQ11+SUMIFS(LSigned,LSku,$A11,LDate,AR$4)))</f>
        <v/>
      </c>
      <c r="AS11" s="20">
        <f>IF($A11="","",IF(COUNTIFS(LSku,$A11,LType,"Count",LDate,AS$4)&gt;0,SUMIFS(LQty,LSku,$A11,LType,"Count",LDate,AS$4),AR11+SUMIFS(LSigned,LSku,$A11,LDate,AS$4)))</f>
        <v/>
      </c>
      <c r="AT11" s="20">
        <f>IF($A11="","",IF(COUNTIFS(LSku,$A11,LType,"Count",LDate,AT$4)&gt;0,SUMIFS(LQty,LSku,$A11,LType,"Count",LDate,AT$4),AS11+SUMIFS(LSigned,LSku,$A11,LDate,AT$4)))</f>
        <v/>
      </c>
      <c r="AU11" s="20">
        <f>IF($A11="","",IF(COUNTIFS(LSku,$A11,LType,"Count",LDate,AU$4)&gt;0,SUMIFS(LQty,LSku,$A11,LType,"Count",LDate,AU$4),AT11+SUMIFS(LSigned,LSku,$A11,LDate,AU$4)))</f>
        <v/>
      </c>
      <c r="AV11" s="20">
        <f>IF($A11="","",IF(COUNTIFS(LSku,$A11,LType,"Count",LDate,AV$4)&gt;0,SUMIFS(LQty,LSku,$A11,LType,"Count",LDate,AV$4),AU11+SUMIFS(LSigned,LSku,$A11,LDate,AV$4)))</f>
        <v/>
      </c>
      <c r="AW11" s="20">
        <f>IF($A11="","",IF(COUNTIFS(LSku,$A11,LType,"Count",LDate,AW$4)&gt;0,SUMIFS(LQty,LSku,$A11,LType,"Count",LDate,AW$4),AV11+SUMIFS(LSigned,LSku,$A11,LDate,AW$4)))</f>
        <v/>
      </c>
      <c r="AX11" s="20">
        <f>IF($A11="","",IF(COUNTIFS(LSku,$A11,LType,"Count",LDate,AX$4)&gt;0,SUMIFS(LQty,LSku,$A11,LType,"Count",LDate,AX$4),AW11+SUMIFS(LSigned,LSku,$A11,LDate,AX$4)))</f>
        <v/>
      </c>
      <c r="AY11" s="20">
        <f>IF($A11="","",IF(COUNTIFS(LSku,$A11,LType,"Count",LDate,AY$4)&gt;0,SUMIFS(LQty,LSku,$A11,LType,"Count",LDate,AY$4),AX11+SUMIFS(LSigned,LSku,$A11,LDate,AY$4)))</f>
        <v/>
      </c>
      <c r="AZ11" s="20">
        <f>IF($A11="","",IF(COUNTIFS(LSku,$A11,LType,"Count",LDate,AZ$4)&gt;0,SUMIFS(LQty,LSku,$A11,LType,"Count",LDate,AZ$4),AY11+SUMIFS(LSigned,LSku,$A11,LDate,AZ$4)))</f>
        <v/>
      </c>
      <c r="BA11" s="20">
        <f>IF($A11="","",IF(COUNTIFS(LSku,$A11,LType,"Count",LDate,BA$4)&gt;0,SUMIFS(LQty,LSku,$A11,LType,"Count",LDate,BA$4),AZ11+SUMIFS(LSigned,LSku,$A11,LDate,BA$4)))</f>
        <v/>
      </c>
      <c r="BB11" s="20">
        <f>IF($A11="","",IF(COUNTIFS(LSku,$A11,LType,"Count",LDate,BB$4)&gt;0,SUMIFS(LQty,LSku,$A11,LType,"Count",LDate,BB$4),BA11+SUMIFS(LSigned,LSku,$A11,LDate,BB$4)))</f>
        <v/>
      </c>
      <c r="BC11" s="20">
        <f>IF($A11="","",IF(COUNTIFS(LSku,$A11,LType,"Count",LDate,BC$4)&gt;0,SUMIFS(LQty,LSku,$A11,LType,"Count",LDate,BC$4),BB11+SUMIFS(LSigned,LSku,$A11,LDate,BC$4)))</f>
        <v/>
      </c>
      <c r="BD11" s="20">
        <f>IF($A11="","",IF(COUNTIFS(LSku,$A11,LType,"Count",LDate,BD$4)&gt;0,SUMIFS(LQty,LSku,$A11,LType,"Count",LDate,BD$4),BC11+SUMIFS(LSigned,LSku,$A11,LDate,BD$4)))</f>
        <v/>
      </c>
      <c r="BE11" s="20">
        <f>IF($A11="","",IF(COUNTIFS(LSku,$A11,LType,"Count",LDate,BE$4)&gt;0,SUMIFS(LQty,LSku,$A11,LType,"Count",LDate,BE$4),BD11+SUMIFS(LSigned,LSku,$A11,LDate,BE$4)))</f>
        <v/>
      </c>
      <c r="BF11" s="20">
        <f>IF($A11="","",IF(COUNTIFS(LSku,$A11,LType,"Count",LDate,BF$4)&gt;0,SUMIFS(LQty,LSku,$A11,LType,"Count",LDate,BF$4),BE11+SUMIFS(LSigned,LSku,$A11,LDate,BF$4)))</f>
        <v/>
      </c>
      <c r="BG11" s="20">
        <f>IF($A11="","",IF(COUNTIFS(LSku,$A11,LType,"Count",LDate,BG$4)&gt;0,SUMIFS(LQty,LSku,$A11,LType,"Count",LDate,BG$4),BF11+SUMIFS(LSigned,LSku,$A11,LDate,BG$4)))</f>
        <v/>
      </c>
      <c r="BH11" s="20">
        <f>IF($A11="","",IF(COUNTIFS(LSku,$A11,LType,"Count",LDate,BH$4)&gt;0,SUMIFS(LQty,LSku,$A11,LType,"Count",LDate,BH$4),BG11+SUMIFS(LSigned,LSku,$A11,LDate,BH$4)))</f>
        <v/>
      </c>
      <c r="BI11" s="20">
        <f>IF($A11="","",IF(COUNTIFS(LSku,$A11,LType,"Count",LDate,BI$4)&gt;0,SUMIFS(LQty,LSku,$A11,LType,"Count",LDate,BI$4),BH11+SUMIFS(LSigned,LSku,$A11,LDate,BI$4)))</f>
        <v/>
      </c>
      <c r="BJ11" s="20">
        <f>IF($A11="","",IF(COUNTIFS(LSku,$A11,LType,"Count",LDate,BJ$4)&gt;0,SUMIFS(LQty,LSku,$A11,LType,"Count",LDate,BJ$4),BI11+SUMIFS(LSigned,LSku,$A11,LDate,BJ$4)))</f>
        <v/>
      </c>
      <c r="BK11" s="20">
        <f>IF($A11="","",IF(COUNTIFS(LSku,$A11,LType,"Count",LDate,BK$4)&gt;0,SUMIFS(LQty,LSku,$A11,LType,"Count",LDate,BK$4),BJ11+SUMIFS(LSigned,LSku,$A11,LDate,BK$4)))</f>
        <v/>
      </c>
      <c r="BL11" s="20">
        <f>IF($A11="","",IF(COUNTIFS(LSku,$A11,LType,"Count",LDate,BL$4)&gt;0,SUMIFS(LQty,LSku,$A11,LType,"Count",LDate,BL$4),BK11+SUMIFS(LSigned,LSku,$A11,LDate,BL$4)))</f>
        <v/>
      </c>
      <c r="BM11" s="20">
        <f>IF($A11="","",IF(COUNTIFS(LSku,$A11,LType,"Count",LDate,BM$4)&gt;0,SUMIFS(LQty,LSku,$A11,LType,"Count",LDate,BM$4),BL11+SUMIFS(LSigned,LSku,$A11,LDate,BM$4)))</f>
        <v/>
      </c>
      <c r="BN11" s="24">
        <f>IF($A11="","",SUMPRODUCT(MAX((LSku=$A11)*(LType="Count")*(LDate&lt;=$B$4)*LDate)))</f>
        <v/>
      </c>
    </row>
    <row r="12">
      <c r="A12" s="16">
        <f>IF(Items!A12="","",Items!A12)</f>
        <v/>
      </c>
      <c r="B12" s="20">
        <f>IF($A12="","",IF(BN12&gt;0,SUMIFS(LQty,LSku,$A12,LType,"Count",LDate,BN12),0)+SUMIFS(LSigned,LSku,$A12,LDate,"&gt;"&amp;BN12,LDate,"&lt;="&amp;$B$4))</f>
        <v/>
      </c>
      <c r="C12" s="20">
        <f>IF($A12="","",IF(COUNTIFS(LSku,$A12,LType,"Count",LDate,C$4)&gt;0,SUMIFS(LQty,LSku,$A12,LType,"Count",LDate,C$4),B12+SUMIFS(LSigned,LSku,$A12,LDate,C$4)))</f>
        <v/>
      </c>
      <c r="D12" s="20">
        <f>IF($A12="","",IF(COUNTIFS(LSku,$A12,LType,"Count",LDate,D$4)&gt;0,SUMIFS(LQty,LSku,$A12,LType,"Count",LDate,D$4),C12+SUMIFS(LSigned,LSku,$A12,LDate,D$4)))</f>
        <v/>
      </c>
      <c r="E12" s="20">
        <f>IF($A12="","",IF(COUNTIFS(LSku,$A12,LType,"Count",LDate,E$4)&gt;0,SUMIFS(LQty,LSku,$A12,LType,"Count",LDate,E$4),D12+SUMIFS(LSigned,LSku,$A12,LDate,E$4)))</f>
        <v/>
      </c>
      <c r="F12" s="20">
        <f>IF($A12="","",IF(COUNTIFS(LSku,$A12,LType,"Count",LDate,F$4)&gt;0,SUMIFS(LQty,LSku,$A12,LType,"Count",LDate,F$4),E12+SUMIFS(LSigned,LSku,$A12,LDate,F$4)))</f>
        <v/>
      </c>
      <c r="G12" s="20">
        <f>IF($A12="","",IF(COUNTIFS(LSku,$A12,LType,"Count",LDate,G$4)&gt;0,SUMIFS(LQty,LSku,$A12,LType,"Count",LDate,G$4),F12+SUMIFS(LSigned,LSku,$A12,LDate,G$4)))</f>
        <v/>
      </c>
      <c r="H12" s="20">
        <f>IF($A12="","",IF(COUNTIFS(LSku,$A12,LType,"Count",LDate,H$4)&gt;0,SUMIFS(LQty,LSku,$A12,LType,"Count",LDate,H$4),G12+SUMIFS(LSigned,LSku,$A12,LDate,H$4)))</f>
        <v/>
      </c>
      <c r="I12" s="20">
        <f>IF($A12="","",IF(COUNTIFS(LSku,$A12,LType,"Count",LDate,I$4)&gt;0,SUMIFS(LQty,LSku,$A12,LType,"Count",LDate,I$4),H12+SUMIFS(LSigned,LSku,$A12,LDate,I$4)))</f>
        <v/>
      </c>
      <c r="J12" s="20">
        <f>IF($A12="","",IF(COUNTIFS(LSku,$A12,LType,"Count",LDate,J$4)&gt;0,SUMIFS(LQty,LSku,$A12,LType,"Count",LDate,J$4),I12+SUMIFS(LSigned,LSku,$A12,LDate,J$4)))</f>
        <v/>
      </c>
      <c r="K12" s="20">
        <f>IF($A12="","",IF(COUNTIFS(LSku,$A12,LType,"Count",LDate,K$4)&gt;0,SUMIFS(LQty,LSku,$A12,LType,"Count",LDate,K$4),J12+SUMIFS(LSigned,LSku,$A12,LDate,K$4)))</f>
        <v/>
      </c>
      <c r="L12" s="20">
        <f>IF($A12="","",IF(COUNTIFS(LSku,$A12,LType,"Count",LDate,L$4)&gt;0,SUMIFS(LQty,LSku,$A12,LType,"Count",LDate,L$4),K12+SUMIFS(LSigned,LSku,$A12,LDate,L$4)))</f>
        <v/>
      </c>
      <c r="M12" s="20">
        <f>IF($A12="","",IF(COUNTIFS(LSku,$A12,LType,"Count",LDate,M$4)&gt;0,SUMIFS(LQty,LSku,$A12,LType,"Count",LDate,M$4),L12+SUMIFS(LSigned,LSku,$A12,LDate,M$4)))</f>
        <v/>
      </c>
      <c r="N12" s="20">
        <f>IF($A12="","",IF(COUNTIFS(LSku,$A12,LType,"Count",LDate,N$4)&gt;0,SUMIFS(LQty,LSku,$A12,LType,"Count",LDate,N$4),M12+SUMIFS(LSigned,LSku,$A12,LDate,N$4)))</f>
        <v/>
      </c>
      <c r="O12" s="20">
        <f>IF($A12="","",IF(COUNTIFS(LSku,$A12,LType,"Count",LDate,O$4)&gt;0,SUMIFS(LQty,LSku,$A12,LType,"Count",LDate,O$4),N12+SUMIFS(LSigned,LSku,$A12,LDate,O$4)))</f>
        <v/>
      </c>
      <c r="P12" s="20">
        <f>IF($A12="","",IF(COUNTIFS(LSku,$A12,LType,"Count",LDate,P$4)&gt;0,SUMIFS(LQty,LSku,$A12,LType,"Count",LDate,P$4),O12+SUMIFS(LSigned,LSku,$A12,LDate,P$4)))</f>
        <v/>
      </c>
      <c r="Q12" s="20">
        <f>IF($A12="","",IF(COUNTIFS(LSku,$A12,LType,"Count",LDate,Q$4)&gt;0,SUMIFS(LQty,LSku,$A12,LType,"Count",LDate,Q$4),P12+SUMIFS(LSigned,LSku,$A12,LDate,Q$4)))</f>
        <v/>
      </c>
      <c r="R12" s="20">
        <f>IF($A12="","",IF(COUNTIFS(LSku,$A12,LType,"Count",LDate,R$4)&gt;0,SUMIFS(LQty,LSku,$A12,LType,"Count",LDate,R$4),Q12+SUMIFS(LSigned,LSku,$A12,LDate,R$4)))</f>
        <v/>
      </c>
      <c r="S12" s="20">
        <f>IF($A12="","",IF(COUNTIFS(LSku,$A12,LType,"Count",LDate,S$4)&gt;0,SUMIFS(LQty,LSku,$A12,LType,"Count",LDate,S$4),R12+SUMIFS(LSigned,LSku,$A12,LDate,S$4)))</f>
        <v/>
      </c>
      <c r="T12" s="20">
        <f>IF($A12="","",IF(COUNTIFS(LSku,$A12,LType,"Count",LDate,T$4)&gt;0,SUMIFS(LQty,LSku,$A12,LType,"Count",LDate,T$4),S12+SUMIFS(LSigned,LSku,$A12,LDate,T$4)))</f>
        <v/>
      </c>
      <c r="U12" s="20">
        <f>IF($A12="","",IF(COUNTIFS(LSku,$A12,LType,"Count",LDate,U$4)&gt;0,SUMIFS(LQty,LSku,$A12,LType,"Count",LDate,U$4),T12+SUMIFS(LSigned,LSku,$A12,LDate,U$4)))</f>
        <v/>
      </c>
      <c r="V12" s="20">
        <f>IF($A12="","",IF(COUNTIFS(LSku,$A12,LType,"Count",LDate,V$4)&gt;0,SUMIFS(LQty,LSku,$A12,LType,"Count",LDate,V$4),U12+SUMIFS(LSigned,LSku,$A12,LDate,V$4)))</f>
        <v/>
      </c>
      <c r="W12" s="20">
        <f>IF($A12="","",IF(COUNTIFS(LSku,$A12,LType,"Count",LDate,W$4)&gt;0,SUMIFS(LQty,LSku,$A12,LType,"Count",LDate,W$4),V12+SUMIFS(LSigned,LSku,$A12,LDate,W$4)))</f>
        <v/>
      </c>
      <c r="X12" s="20">
        <f>IF($A12="","",IF(COUNTIFS(LSku,$A12,LType,"Count",LDate,X$4)&gt;0,SUMIFS(LQty,LSku,$A12,LType,"Count",LDate,X$4),W12+SUMIFS(LSigned,LSku,$A12,LDate,X$4)))</f>
        <v/>
      </c>
      <c r="Y12" s="20">
        <f>IF($A12="","",IF(COUNTIFS(LSku,$A12,LType,"Count",LDate,Y$4)&gt;0,SUMIFS(LQty,LSku,$A12,LType,"Count",LDate,Y$4),X12+SUMIFS(LSigned,LSku,$A12,LDate,Y$4)))</f>
        <v/>
      </c>
      <c r="Z12" s="20">
        <f>IF($A12="","",IF(COUNTIFS(LSku,$A12,LType,"Count",LDate,Z$4)&gt;0,SUMIFS(LQty,LSku,$A12,LType,"Count",LDate,Z$4),Y12+SUMIFS(LSigned,LSku,$A12,LDate,Z$4)))</f>
        <v/>
      </c>
      <c r="AA12" s="20">
        <f>IF($A12="","",IF(COUNTIFS(LSku,$A12,LType,"Count",LDate,AA$4)&gt;0,SUMIFS(LQty,LSku,$A12,LType,"Count",LDate,AA$4),Z12+SUMIFS(LSigned,LSku,$A12,LDate,AA$4)))</f>
        <v/>
      </c>
      <c r="AB12" s="20">
        <f>IF($A12="","",IF(COUNTIFS(LSku,$A12,LType,"Count",LDate,AB$4)&gt;0,SUMIFS(LQty,LSku,$A12,LType,"Count",LDate,AB$4),AA12+SUMIFS(LSigned,LSku,$A12,LDate,AB$4)))</f>
        <v/>
      </c>
      <c r="AC12" s="20">
        <f>IF($A12="","",IF(COUNTIFS(LSku,$A12,LType,"Count",LDate,AC$4)&gt;0,SUMIFS(LQty,LSku,$A12,LType,"Count",LDate,AC$4),AB12+SUMIFS(LSigned,LSku,$A12,LDate,AC$4)))</f>
        <v/>
      </c>
      <c r="AD12" s="20">
        <f>IF($A12="","",IF(COUNTIFS(LSku,$A12,LType,"Count",LDate,AD$4)&gt;0,SUMIFS(LQty,LSku,$A12,LType,"Count",LDate,AD$4),AC12+SUMIFS(LSigned,LSku,$A12,LDate,AD$4)))</f>
        <v/>
      </c>
      <c r="AE12" s="20">
        <f>IF($A12="","",IF(COUNTIFS(LSku,$A12,LType,"Count",LDate,AE$4)&gt;0,SUMIFS(LQty,LSku,$A12,LType,"Count",LDate,AE$4),AD12+SUMIFS(LSigned,LSku,$A12,LDate,AE$4)))</f>
        <v/>
      </c>
      <c r="AF12" s="20">
        <f>IF($A12="","",IF(COUNTIFS(LSku,$A12,LType,"Count",LDate,AF$4)&gt;0,SUMIFS(LQty,LSku,$A12,LType,"Count",LDate,AF$4),AE12+SUMIFS(LSigned,LSku,$A12,LDate,AF$4)))</f>
        <v/>
      </c>
      <c r="AG12" s="20">
        <f>IF($A12="","",IF(COUNTIFS(LSku,$A12,LType,"Count",LDate,AG$4)&gt;0,SUMIFS(LQty,LSku,$A12,LType,"Count",LDate,AG$4),AF12+SUMIFS(LSigned,LSku,$A12,LDate,AG$4)))</f>
        <v/>
      </c>
      <c r="AH12" s="20">
        <f>IF($A12="","",IF(COUNTIFS(LSku,$A12,LType,"Count",LDate,AH$4)&gt;0,SUMIFS(LQty,LSku,$A12,LType,"Count",LDate,AH$4),AG12+SUMIFS(LSigned,LSku,$A12,LDate,AH$4)))</f>
        <v/>
      </c>
      <c r="AI12" s="20">
        <f>IF($A12="","",IF(COUNTIFS(LSku,$A12,LType,"Count",LDate,AI$4)&gt;0,SUMIFS(LQty,LSku,$A12,LType,"Count",LDate,AI$4),AH12+SUMIFS(LSigned,LSku,$A12,LDate,AI$4)))</f>
        <v/>
      </c>
      <c r="AJ12" s="20">
        <f>IF($A12="","",IF(COUNTIFS(LSku,$A12,LType,"Count",LDate,AJ$4)&gt;0,SUMIFS(LQty,LSku,$A12,LType,"Count",LDate,AJ$4),AI12+SUMIFS(LSigned,LSku,$A12,LDate,AJ$4)))</f>
        <v/>
      </c>
      <c r="AK12" s="20">
        <f>IF($A12="","",IF(COUNTIFS(LSku,$A12,LType,"Count",LDate,AK$4)&gt;0,SUMIFS(LQty,LSku,$A12,LType,"Count",LDate,AK$4),AJ12+SUMIFS(LSigned,LSku,$A12,LDate,AK$4)))</f>
        <v/>
      </c>
      <c r="AL12" s="20">
        <f>IF($A12="","",IF(COUNTIFS(LSku,$A12,LType,"Count",LDate,AL$4)&gt;0,SUMIFS(LQty,LSku,$A12,LType,"Count",LDate,AL$4),AK12+SUMIFS(LSigned,LSku,$A12,LDate,AL$4)))</f>
        <v/>
      </c>
      <c r="AM12" s="20">
        <f>IF($A12="","",IF(COUNTIFS(LSku,$A12,LType,"Count",LDate,AM$4)&gt;0,SUMIFS(LQty,LSku,$A12,LType,"Count",LDate,AM$4),AL12+SUMIFS(LSigned,LSku,$A12,LDate,AM$4)))</f>
        <v/>
      </c>
      <c r="AN12" s="20">
        <f>IF($A12="","",IF(COUNTIFS(LSku,$A12,LType,"Count",LDate,AN$4)&gt;0,SUMIFS(LQty,LSku,$A12,LType,"Count",LDate,AN$4),AM12+SUMIFS(LSigned,LSku,$A12,LDate,AN$4)))</f>
        <v/>
      </c>
      <c r="AO12" s="20">
        <f>IF($A12="","",IF(COUNTIFS(LSku,$A12,LType,"Count",LDate,AO$4)&gt;0,SUMIFS(LQty,LSku,$A12,LType,"Count",LDate,AO$4),AN12+SUMIFS(LSigned,LSku,$A12,LDate,AO$4)))</f>
        <v/>
      </c>
      <c r="AP12" s="20">
        <f>IF($A12="","",IF(COUNTIFS(LSku,$A12,LType,"Count",LDate,AP$4)&gt;0,SUMIFS(LQty,LSku,$A12,LType,"Count",LDate,AP$4),AO12+SUMIFS(LSigned,LSku,$A12,LDate,AP$4)))</f>
        <v/>
      </c>
      <c r="AQ12" s="20">
        <f>IF($A12="","",IF(COUNTIFS(LSku,$A12,LType,"Count",LDate,AQ$4)&gt;0,SUMIFS(LQty,LSku,$A12,LType,"Count",LDate,AQ$4),AP12+SUMIFS(LSigned,LSku,$A12,LDate,AQ$4)))</f>
        <v/>
      </c>
      <c r="AR12" s="20">
        <f>IF($A12="","",IF(COUNTIFS(LSku,$A12,LType,"Count",LDate,AR$4)&gt;0,SUMIFS(LQty,LSku,$A12,LType,"Count",LDate,AR$4),AQ12+SUMIFS(LSigned,LSku,$A12,LDate,AR$4)))</f>
        <v/>
      </c>
      <c r="AS12" s="20">
        <f>IF($A12="","",IF(COUNTIFS(LSku,$A12,LType,"Count",LDate,AS$4)&gt;0,SUMIFS(LQty,LSku,$A12,LType,"Count",LDate,AS$4),AR12+SUMIFS(LSigned,LSku,$A12,LDate,AS$4)))</f>
        <v/>
      </c>
      <c r="AT12" s="20">
        <f>IF($A12="","",IF(COUNTIFS(LSku,$A12,LType,"Count",LDate,AT$4)&gt;0,SUMIFS(LQty,LSku,$A12,LType,"Count",LDate,AT$4),AS12+SUMIFS(LSigned,LSku,$A12,LDate,AT$4)))</f>
        <v/>
      </c>
      <c r="AU12" s="20">
        <f>IF($A12="","",IF(COUNTIFS(LSku,$A12,LType,"Count",LDate,AU$4)&gt;0,SUMIFS(LQty,LSku,$A12,LType,"Count",LDate,AU$4),AT12+SUMIFS(LSigned,LSku,$A12,LDate,AU$4)))</f>
        <v/>
      </c>
      <c r="AV12" s="20">
        <f>IF($A12="","",IF(COUNTIFS(LSku,$A12,LType,"Count",LDate,AV$4)&gt;0,SUMIFS(LQty,LSku,$A12,LType,"Count",LDate,AV$4),AU12+SUMIFS(LSigned,LSku,$A12,LDate,AV$4)))</f>
        <v/>
      </c>
      <c r="AW12" s="20">
        <f>IF($A12="","",IF(COUNTIFS(LSku,$A12,LType,"Count",LDate,AW$4)&gt;0,SUMIFS(LQty,LSku,$A12,LType,"Count",LDate,AW$4),AV12+SUMIFS(LSigned,LSku,$A12,LDate,AW$4)))</f>
        <v/>
      </c>
      <c r="AX12" s="20">
        <f>IF($A12="","",IF(COUNTIFS(LSku,$A12,LType,"Count",LDate,AX$4)&gt;0,SUMIFS(LQty,LSku,$A12,LType,"Count",LDate,AX$4),AW12+SUMIFS(LSigned,LSku,$A12,LDate,AX$4)))</f>
        <v/>
      </c>
      <c r="AY12" s="20">
        <f>IF($A12="","",IF(COUNTIFS(LSku,$A12,LType,"Count",LDate,AY$4)&gt;0,SUMIFS(LQty,LSku,$A12,LType,"Count",LDate,AY$4),AX12+SUMIFS(LSigned,LSku,$A12,LDate,AY$4)))</f>
        <v/>
      </c>
      <c r="AZ12" s="20">
        <f>IF($A12="","",IF(COUNTIFS(LSku,$A12,LType,"Count",LDate,AZ$4)&gt;0,SUMIFS(LQty,LSku,$A12,LType,"Count",LDate,AZ$4),AY12+SUMIFS(LSigned,LSku,$A12,LDate,AZ$4)))</f>
        <v/>
      </c>
      <c r="BA12" s="20">
        <f>IF($A12="","",IF(COUNTIFS(LSku,$A12,LType,"Count",LDate,BA$4)&gt;0,SUMIFS(LQty,LSku,$A12,LType,"Count",LDate,BA$4),AZ12+SUMIFS(LSigned,LSku,$A12,LDate,BA$4)))</f>
        <v/>
      </c>
      <c r="BB12" s="20">
        <f>IF($A12="","",IF(COUNTIFS(LSku,$A12,LType,"Count",LDate,BB$4)&gt;0,SUMIFS(LQty,LSku,$A12,LType,"Count",LDate,BB$4),BA12+SUMIFS(LSigned,LSku,$A12,LDate,BB$4)))</f>
        <v/>
      </c>
      <c r="BC12" s="20">
        <f>IF($A12="","",IF(COUNTIFS(LSku,$A12,LType,"Count",LDate,BC$4)&gt;0,SUMIFS(LQty,LSku,$A12,LType,"Count",LDate,BC$4),BB12+SUMIFS(LSigned,LSku,$A12,LDate,BC$4)))</f>
        <v/>
      </c>
      <c r="BD12" s="20">
        <f>IF($A12="","",IF(COUNTIFS(LSku,$A12,LType,"Count",LDate,BD$4)&gt;0,SUMIFS(LQty,LSku,$A12,LType,"Count",LDate,BD$4),BC12+SUMIFS(LSigned,LSku,$A12,LDate,BD$4)))</f>
        <v/>
      </c>
      <c r="BE12" s="20">
        <f>IF($A12="","",IF(COUNTIFS(LSku,$A12,LType,"Count",LDate,BE$4)&gt;0,SUMIFS(LQty,LSku,$A12,LType,"Count",LDate,BE$4),BD12+SUMIFS(LSigned,LSku,$A12,LDate,BE$4)))</f>
        <v/>
      </c>
      <c r="BF12" s="20">
        <f>IF($A12="","",IF(COUNTIFS(LSku,$A12,LType,"Count",LDate,BF$4)&gt;0,SUMIFS(LQty,LSku,$A12,LType,"Count",LDate,BF$4),BE12+SUMIFS(LSigned,LSku,$A12,LDate,BF$4)))</f>
        <v/>
      </c>
      <c r="BG12" s="20">
        <f>IF($A12="","",IF(COUNTIFS(LSku,$A12,LType,"Count",LDate,BG$4)&gt;0,SUMIFS(LQty,LSku,$A12,LType,"Count",LDate,BG$4),BF12+SUMIFS(LSigned,LSku,$A12,LDate,BG$4)))</f>
        <v/>
      </c>
      <c r="BH12" s="20">
        <f>IF($A12="","",IF(COUNTIFS(LSku,$A12,LType,"Count",LDate,BH$4)&gt;0,SUMIFS(LQty,LSku,$A12,LType,"Count",LDate,BH$4),BG12+SUMIFS(LSigned,LSku,$A12,LDate,BH$4)))</f>
        <v/>
      </c>
      <c r="BI12" s="20">
        <f>IF($A12="","",IF(COUNTIFS(LSku,$A12,LType,"Count",LDate,BI$4)&gt;0,SUMIFS(LQty,LSku,$A12,LType,"Count",LDate,BI$4),BH12+SUMIFS(LSigned,LSku,$A12,LDate,BI$4)))</f>
        <v/>
      </c>
      <c r="BJ12" s="20">
        <f>IF($A12="","",IF(COUNTIFS(LSku,$A12,LType,"Count",LDate,BJ$4)&gt;0,SUMIFS(LQty,LSku,$A12,LType,"Count",LDate,BJ$4),BI12+SUMIFS(LSigned,LSku,$A12,LDate,BJ$4)))</f>
        <v/>
      </c>
      <c r="BK12" s="20">
        <f>IF($A12="","",IF(COUNTIFS(LSku,$A12,LType,"Count",LDate,BK$4)&gt;0,SUMIFS(LQty,LSku,$A12,LType,"Count",LDate,BK$4),BJ12+SUMIFS(LSigned,LSku,$A12,LDate,BK$4)))</f>
        <v/>
      </c>
      <c r="BL12" s="20">
        <f>IF($A12="","",IF(COUNTIFS(LSku,$A12,LType,"Count",LDate,BL$4)&gt;0,SUMIFS(LQty,LSku,$A12,LType,"Count",LDate,BL$4),BK12+SUMIFS(LSigned,LSku,$A12,LDate,BL$4)))</f>
        <v/>
      </c>
      <c r="BM12" s="20">
        <f>IF($A12="","",IF(COUNTIFS(LSku,$A12,LType,"Count",LDate,BM$4)&gt;0,SUMIFS(LQty,LSku,$A12,LType,"Count",LDate,BM$4),BL12+SUMIFS(LSigned,LSku,$A12,LDate,BM$4)))</f>
        <v/>
      </c>
      <c r="BN12" s="24">
        <f>IF($A12="","",SUMPRODUCT(MAX((LSku=$A12)*(LType="Count")*(LDate&lt;=$B$4)*LDate)))</f>
        <v/>
      </c>
    </row>
    <row r="13">
      <c r="A13" s="16">
        <f>IF(Items!A13="","",Items!A13)</f>
        <v/>
      </c>
      <c r="B13" s="20">
        <f>IF($A13="","",IF(BN13&gt;0,SUMIFS(LQty,LSku,$A13,LType,"Count",LDate,BN13),0)+SUMIFS(LSigned,LSku,$A13,LDate,"&gt;"&amp;BN13,LDate,"&lt;="&amp;$B$4))</f>
        <v/>
      </c>
      <c r="C13" s="20">
        <f>IF($A13="","",IF(COUNTIFS(LSku,$A13,LType,"Count",LDate,C$4)&gt;0,SUMIFS(LQty,LSku,$A13,LType,"Count",LDate,C$4),B13+SUMIFS(LSigned,LSku,$A13,LDate,C$4)))</f>
        <v/>
      </c>
      <c r="D13" s="20">
        <f>IF($A13="","",IF(COUNTIFS(LSku,$A13,LType,"Count",LDate,D$4)&gt;0,SUMIFS(LQty,LSku,$A13,LType,"Count",LDate,D$4),C13+SUMIFS(LSigned,LSku,$A13,LDate,D$4)))</f>
        <v/>
      </c>
      <c r="E13" s="20">
        <f>IF($A13="","",IF(COUNTIFS(LSku,$A13,LType,"Count",LDate,E$4)&gt;0,SUMIFS(LQty,LSku,$A13,LType,"Count",LDate,E$4),D13+SUMIFS(LSigned,LSku,$A13,LDate,E$4)))</f>
        <v/>
      </c>
      <c r="F13" s="20">
        <f>IF($A13="","",IF(COUNTIFS(LSku,$A13,LType,"Count",LDate,F$4)&gt;0,SUMIFS(LQty,LSku,$A13,LType,"Count",LDate,F$4),E13+SUMIFS(LSigned,LSku,$A13,LDate,F$4)))</f>
        <v/>
      </c>
      <c r="G13" s="20">
        <f>IF($A13="","",IF(COUNTIFS(LSku,$A13,LType,"Count",LDate,G$4)&gt;0,SUMIFS(LQty,LSku,$A13,LType,"Count",LDate,G$4),F13+SUMIFS(LSigned,LSku,$A13,LDate,G$4)))</f>
        <v/>
      </c>
      <c r="H13" s="20">
        <f>IF($A13="","",IF(COUNTIFS(LSku,$A13,LType,"Count",LDate,H$4)&gt;0,SUMIFS(LQty,LSku,$A13,LType,"Count",LDate,H$4),G13+SUMIFS(LSigned,LSku,$A13,LDate,H$4)))</f>
        <v/>
      </c>
      <c r="I13" s="20">
        <f>IF($A13="","",IF(COUNTIFS(LSku,$A13,LType,"Count",LDate,I$4)&gt;0,SUMIFS(LQty,LSku,$A13,LType,"Count",LDate,I$4),H13+SUMIFS(LSigned,LSku,$A13,LDate,I$4)))</f>
        <v/>
      </c>
      <c r="J13" s="20">
        <f>IF($A13="","",IF(COUNTIFS(LSku,$A13,LType,"Count",LDate,J$4)&gt;0,SUMIFS(LQty,LSku,$A13,LType,"Count",LDate,J$4),I13+SUMIFS(LSigned,LSku,$A13,LDate,J$4)))</f>
        <v/>
      </c>
      <c r="K13" s="20">
        <f>IF($A13="","",IF(COUNTIFS(LSku,$A13,LType,"Count",LDate,K$4)&gt;0,SUMIFS(LQty,LSku,$A13,LType,"Count",LDate,K$4),J13+SUMIFS(LSigned,LSku,$A13,LDate,K$4)))</f>
        <v/>
      </c>
      <c r="L13" s="20">
        <f>IF($A13="","",IF(COUNTIFS(LSku,$A13,LType,"Count",LDate,L$4)&gt;0,SUMIFS(LQty,LSku,$A13,LType,"Count",LDate,L$4),K13+SUMIFS(LSigned,LSku,$A13,LDate,L$4)))</f>
        <v/>
      </c>
      <c r="M13" s="20">
        <f>IF($A13="","",IF(COUNTIFS(LSku,$A13,LType,"Count",LDate,M$4)&gt;0,SUMIFS(LQty,LSku,$A13,LType,"Count",LDate,M$4),L13+SUMIFS(LSigned,LSku,$A13,LDate,M$4)))</f>
        <v/>
      </c>
      <c r="N13" s="20">
        <f>IF($A13="","",IF(COUNTIFS(LSku,$A13,LType,"Count",LDate,N$4)&gt;0,SUMIFS(LQty,LSku,$A13,LType,"Count",LDate,N$4),M13+SUMIFS(LSigned,LSku,$A13,LDate,N$4)))</f>
        <v/>
      </c>
      <c r="O13" s="20">
        <f>IF($A13="","",IF(COUNTIFS(LSku,$A13,LType,"Count",LDate,O$4)&gt;0,SUMIFS(LQty,LSku,$A13,LType,"Count",LDate,O$4),N13+SUMIFS(LSigned,LSku,$A13,LDate,O$4)))</f>
        <v/>
      </c>
      <c r="P13" s="20">
        <f>IF($A13="","",IF(COUNTIFS(LSku,$A13,LType,"Count",LDate,P$4)&gt;0,SUMIFS(LQty,LSku,$A13,LType,"Count",LDate,P$4),O13+SUMIFS(LSigned,LSku,$A13,LDate,P$4)))</f>
        <v/>
      </c>
      <c r="Q13" s="20">
        <f>IF($A13="","",IF(COUNTIFS(LSku,$A13,LType,"Count",LDate,Q$4)&gt;0,SUMIFS(LQty,LSku,$A13,LType,"Count",LDate,Q$4),P13+SUMIFS(LSigned,LSku,$A13,LDate,Q$4)))</f>
        <v/>
      </c>
      <c r="R13" s="20">
        <f>IF($A13="","",IF(COUNTIFS(LSku,$A13,LType,"Count",LDate,R$4)&gt;0,SUMIFS(LQty,LSku,$A13,LType,"Count",LDate,R$4),Q13+SUMIFS(LSigned,LSku,$A13,LDate,R$4)))</f>
        <v/>
      </c>
      <c r="S13" s="20">
        <f>IF($A13="","",IF(COUNTIFS(LSku,$A13,LType,"Count",LDate,S$4)&gt;0,SUMIFS(LQty,LSku,$A13,LType,"Count",LDate,S$4),R13+SUMIFS(LSigned,LSku,$A13,LDate,S$4)))</f>
        <v/>
      </c>
      <c r="T13" s="20">
        <f>IF($A13="","",IF(COUNTIFS(LSku,$A13,LType,"Count",LDate,T$4)&gt;0,SUMIFS(LQty,LSku,$A13,LType,"Count",LDate,T$4),S13+SUMIFS(LSigned,LSku,$A13,LDate,T$4)))</f>
        <v/>
      </c>
      <c r="U13" s="20">
        <f>IF($A13="","",IF(COUNTIFS(LSku,$A13,LType,"Count",LDate,U$4)&gt;0,SUMIFS(LQty,LSku,$A13,LType,"Count",LDate,U$4),T13+SUMIFS(LSigned,LSku,$A13,LDate,U$4)))</f>
        <v/>
      </c>
      <c r="V13" s="20">
        <f>IF($A13="","",IF(COUNTIFS(LSku,$A13,LType,"Count",LDate,V$4)&gt;0,SUMIFS(LQty,LSku,$A13,LType,"Count",LDate,V$4),U13+SUMIFS(LSigned,LSku,$A13,LDate,V$4)))</f>
        <v/>
      </c>
      <c r="W13" s="20">
        <f>IF($A13="","",IF(COUNTIFS(LSku,$A13,LType,"Count",LDate,W$4)&gt;0,SUMIFS(LQty,LSku,$A13,LType,"Count",LDate,W$4),V13+SUMIFS(LSigned,LSku,$A13,LDate,W$4)))</f>
        <v/>
      </c>
      <c r="X13" s="20">
        <f>IF($A13="","",IF(COUNTIFS(LSku,$A13,LType,"Count",LDate,X$4)&gt;0,SUMIFS(LQty,LSku,$A13,LType,"Count",LDate,X$4),W13+SUMIFS(LSigned,LSku,$A13,LDate,X$4)))</f>
        <v/>
      </c>
      <c r="Y13" s="20">
        <f>IF($A13="","",IF(COUNTIFS(LSku,$A13,LType,"Count",LDate,Y$4)&gt;0,SUMIFS(LQty,LSku,$A13,LType,"Count",LDate,Y$4),X13+SUMIFS(LSigned,LSku,$A13,LDate,Y$4)))</f>
        <v/>
      </c>
      <c r="Z13" s="20">
        <f>IF($A13="","",IF(COUNTIFS(LSku,$A13,LType,"Count",LDate,Z$4)&gt;0,SUMIFS(LQty,LSku,$A13,LType,"Count",LDate,Z$4),Y13+SUMIFS(LSigned,LSku,$A13,LDate,Z$4)))</f>
        <v/>
      </c>
      <c r="AA13" s="20">
        <f>IF($A13="","",IF(COUNTIFS(LSku,$A13,LType,"Count",LDate,AA$4)&gt;0,SUMIFS(LQty,LSku,$A13,LType,"Count",LDate,AA$4),Z13+SUMIFS(LSigned,LSku,$A13,LDate,AA$4)))</f>
        <v/>
      </c>
      <c r="AB13" s="20">
        <f>IF($A13="","",IF(COUNTIFS(LSku,$A13,LType,"Count",LDate,AB$4)&gt;0,SUMIFS(LQty,LSku,$A13,LType,"Count",LDate,AB$4),AA13+SUMIFS(LSigned,LSku,$A13,LDate,AB$4)))</f>
        <v/>
      </c>
      <c r="AC13" s="20">
        <f>IF($A13="","",IF(COUNTIFS(LSku,$A13,LType,"Count",LDate,AC$4)&gt;0,SUMIFS(LQty,LSku,$A13,LType,"Count",LDate,AC$4),AB13+SUMIFS(LSigned,LSku,$A13,LDate,AC$4)))</f>
        <v/>
      </c>
      <c r="AD13" s="20">
        <f>IF($A13="","",IF(COUNTIFS(LSku,$A13,LType,"Count",LDate,AD$4)&gt;0,SUMIFS(LQty,LSku,$A13,LType,"Count",LDate,AD$4),AC13+SUMIFS(LSigned,LSku,$A13,LDate,AD$4)))</f>
        <v/>
      </c>
      <c r="AE13" s="20">
        <f>IF($A13="","",IF(COUNTIFS(LSku,$A13,LType,"Count",LDate,AE$4)&gt;0,SUMIFS(LQty,LSku,$A13,LType,"Count",LDate,AE$4),AD13+SUMIFS(LSigned,LSku,$A13,LDate,AE$4)))</f>
        <v/>
      </c>
      <c r="AF13" s="20">
        <f>IF($A13="","",IF(COUNTIFS(LSku,$A13,LType,"Count",LDate,AF$4)&gt;0,SUMIFS(LQty,LSku,$A13,LType,"Count",LDate,AF$4),AE13+SUMIFS(LSigned,LSku,$A13,LDate,AF$4)))</f>
        <v/>
      </c>
      <c r="AG13" s="20">
        <f>IF($A13="","",IF(COUNTIFS(LSku,$A13,LType,"Count",LDate,AG$4)&gt;0,SUMIFS(LQty,LSku,$A13,LType,"Count",LDate,AG$4),AF13+SUMIFS(LSigned,LSku,$A13,LDate,AG$4)))</f>
        <v/>
      </c>
      <c r="AH13" s="20">
        <f>IF($A13="","",IF(COUNTIFS(LSku,$A13,LType,"Count",LDate,AH$4)&gt;0,SUMIFS(LQty,LSku,$A13,LType,"Count",LDate,AH$4),AG13+SUMIFS(LSigned,LSku,$A13,LDate,AH$4)))</f>
        <v/>
      </c>
      <c r="AI13" s="20">
        <f>IF($A13="","",IF(COUNTIFS(LSku,$A13,LType,"Count",LDate,AI$4)&gt;0,SUMIFS(LQty,LSku,$A13,LType,"Count",LDate,AI$4),AH13+SUMIFS(LSigned,LSku,$A13,LDate,AI$4)))</f>
        <v/>
      </c>
      <c r="AJ13" s="20">
        <f>IF($A13="","",IF(COUNTIFS(LSku,$A13,LType,"Count",LDate,AJ$4)&gt;0,SUMIFS(LQty,LSku,$A13,LType,"Count",LDate,AJ$4),AI13+SUMIFS(LSigned,LSku,$A13,LDate,AJ$4)))</f>
        <v/>
      </c>
      <c r="AK13" s="20">
        <f>IF($A13="","",IF(COUNTIFS(LSku,$A13,LType,"Count",LDate,AK$4)&gt;0,SUMIFS(LQty,LSku,$A13,LType,"Count",LDate,AK$4),AJ13+SUMIFS(LSigned,LSku,$A13,LDate,AK$4)))</f>
        <v/>
      </c>
      <c r="AL13" s="20">
        <f>IF($A13="","",IF(COUNTIFS(LSku,$A13,LType,"Count",LDate,AL$4)&gt;0,SUMIFS(LQty,LSku,$A13,LType,"Count",LDate,AL$4),AK13+SUMIFS(LSigned,LSku,$A13,LDate,AL$4)))</f>
        <v/>
      </c>
      <c r="AM13" s="20">
        <f>IF($A13="","",IF(COUNTIFS(LSku,$A13,LType,"Count",LDate,AM$4)&gt;0,SUMIFS(LQty,LSku,$A13,LType,"Count",LDate,AM$4),AL13+SUMIFS(LSigned,LSku,$A13,LDate,AM$4)))</f>
        <v/>
      </c>
      <c r="AN13" s="20">
        <f>IF($A13="","",IF(COUNTIFS(LSku,$A13,LType,"Count",LDate,AN$4)&gt;0,SUMIFS(LQty,LSku,$A13,LType,"Count",LDate,AN$4),AM13+SUMIFS(LSigned,LSku,$A13,LDate,AN$4)))</f>
        <v/>
      </c>
      <c r="AO13" s="20">
        <f>IF($A13="","",IF(COUNTIFS(LSku,$A13,LType,"Count",LDate,AO$4)&gt;0,SUMIFS(LQty,LSku,$A13,LType,"Count",LDate,AO$4),AN13+SUMIFS(LSigned,LSku,$A13,LDate,AO$4)))</f>
        <v/>
      </c>
      <c r="AP13" s="20">
        <f>IF($A13="","",IF(COUNTIFS(LSku,$A13,LType,"Count",LDate,AP$4)&gt;0,SUMIFS(LQty,LSku,$A13,LType,"Count",LDate,AP$4),AO13+SUMIFS(LSigned,LSku,$A13,LDate,AP$4)))</f>
        <v/>
      </c>
      <c r="AQ13" s="20">
        <f>IF($A13="","",IF(COUNTIFS(LSku,$A13,LType,"Count",LDate,AQ$4)&gt;0,SUMIFS(LQty,LSku,$A13,LType,"Count",LDate,AQ$4),AP13+SUMIFS(LSigned,LSku,$A13,LDate,AQ$4)))</f>
        <v/>
      </c>
      <c r="AR13" s="20">
        <f>IF($A13="","",IF(COUNTIFS(LSku,$A13,LType,"Count",LDate,AR$4)&gt;0,SUMIFS(LQty,LSku,$A13,LType,"Count",LDate,AR$4),AQ13+SUMIFS(LSigned,LSku,$A13,LDate,AR$4)))</f>
        <v/>
      </c>
      <c r="AS13" s="20">
        <f>IF($A13="","",IF(COUNTIFS(LSku,$A13,LType,"Count",LDate,AS$4)&gt;0,SUMIFS(LQty,LSku,$A13,LType,"Count",LDate,AS$4),AR13+SUMIFS(LSigned,LSku,$A13,LDate,AS$4)))</f>
        <v/>
      </c>
      <c r="AT13" s="20">
        <f>IF($A13="","",IF(COUNTIFS(LSku,$A13,LType,"Count",LDate,AT$4)&gt;0,SUMIFS(LQty,LSku,$A13,LType,"Count",LDate,AT$4),AS13+SUMIFS(LSigned,LSku,$A13,LDate,AT$4)))</f>
        <v/>
      </c>
      <c r="AU13" s="20">
        <f>IF($A13="","",IF(COUNTIFS(LSku,$A13,LType,"Count",LDate,AU$4)&gt;0,SUMIFS(LQty,LSku,$A13,LType,"Count",LDate,AU$4),AT13+SUMIFS(LSigned,LSku,$A13,LDate,AU$4)))</f>
        <v/>
      </c>
      <c r="AV13" s="20">
        <f>IF($A13="","",IF(COUNTIFS(LSku,$A13,LType,"Count",LDate,AV$4)&gt;0,SUMIFS(LQty,LSku,$A13,LType,"Count",LDate,AV$4),AU13+SUMIFS(LSigned,LSku,$A13,LDate,AV$4)))</f>
        <v/>
      </c>
      <c r="AW13" s="20">
        <f>IF($A13="","",IF(COUNTIFS(LSku,$A13,LType,"Count",LDate,AW$4)&gt;0,SUMIFS(LQty,LSku,$A13,LType,"Count",LDate,AW$4),AV13+SUMIFS(LSigned,LSku,$A13,LDate,AW$4)))</f>
        <v/>
      </c>
      <c r="AX13" s="20">
        <f>IF($A13="","",IF(COUNTIFS(LSku,$A13,LType,"Count",LDate,AX$4)&gt;0,SUMIFS(LQty,LSku,$A13,LType,"Count",LDate,AX$4),AW13+SUMIFS(LSigned,LSku,$A13,LDate,AX$4)))</f>
        <v/>
      </c>
      <c r="AY13" s="20">
        <f>IF($A13="","",IF(COUNTIFS(LSku,$A13,LType,"Count",LDate,AY$4)&gt;0,SUMIFS(LQty,LSku,$A13,LType,"Count",LDate,AY$4),AX13+SUMIFS(LSigned,LSku,$A13,LDate,AY$4)))</f>
        <v/>
      </c>
      <c r="AZ13" s="20">
        <f>IF($A13="","",IF(COUNTIFS(LSku,$A13,LType,"Count",LDate,AZ$4)&gt;0,SUMIFS(LQty,LSku,$A13,LType,"Count",LDate,AZ$4),AY13+SUMIFS(LSigned,LSku,$A13,LDate,AZ$4)))</f>
        <v/>
      </c>
      <c r="BA13" s="20">
        <f>IF($A13="","",IF(COUNTIFS(LSku,$A13,LType,"Count",LDate,BA$4)&gt;0,SUMIFS(LQty,LSku,$A13,LType,"Count",LDate,BA$4),AZ13+SUMIFS(LSigned,LSku,$A13,LDate,BA$4)))</f>
        <v/>
      </c>
      <c r="BB13" s="20">
        <f>IF($A13="","",IF(COUNTIFS(LSku,$A13,LType,"Count",LDate,BB$4)&gt;0,SUMIFS(LQty,LSku,$A13,LType,"Count",LDate,BB$4),BA13+SUMIFS(LSigned,LSku,$A13,LDate,BB$4)))</f>
        <v/>
      </c>
      <c r="BC13" s="20">
        <f>IF($A13="","",IF(COUNTIFS(LSku,$A13,LType,"Count",LDate,BC$4)&gt;0,SUMIFS(LQty,LSku,$A13,LType,"Count",LDate,BC$4),BB13+SUMIFS(LSigned,LSku,$A13,LDate,BC$4)))</f>
        <v/>
      </c>
      <c r="BD13" s="20">
        <f>IF($A13="","",IF(COUNTIFS(LSku,$A13,LType,"Count",LDate,BD$4)&gt;0,SUMIFS(LQty,LSku,$A13,LType,"Count",LDate,BD$4),BC13+SUMIFS(LSigned,LSku,$A13,LDate,BD$4)))</f>
        <v/>
      </c>
      <c r="BE13" s="20">
        <f>IF($A13="","",IF(COUNTIFS(LSku,$A13,LType,"Count",LDate,BE$4)&gt;0,SUMIFS(LQty,LSku,$A13,LType,"Count",LDate,BE$4),BD13+SUMIFS(LSigned,LSku,$A13,LDate,BE$4)))</f>
        <v/>
      </c>
      <c r="BF13" s="20">
        <f>IF($A13="","",IF(COUNTIFS(LSku,$A13,LType,"Count",LDate,BF$4)&gt;0,SUMIFS(LQty,LSku,$A13,LType,"Count",LDate,BF$4),BE13+SUMIFS(LSigned,LSku,$A13,LDate,BF$4)))</f>
        <v/>
      </c>
      <c r="BG13" s="20">
        <f>IF($A13="","",IF(COUNTIFS(LSku,$A13,LType,"Count",LDate,BG$4)&gt;0,SUMIFS(LQty,LSku,$A13,LType,"Count",LDate,BG$4),BF13+SUMIFS(LSigned,LSku,$A13,LDate,BG$4)))</f>
        <v/>
      </c>
      <c r="BH13" s="20">
        <f>IF($A13="","",IF(COUNTIFS(LSku,$A13,LType,"Count",LDate,BH$4)&gt;0,SUMIFS(LQty,LSku,$A13,LType,"Count",LDate,BH$4),BG13+SUMIFS(LSigned,LSku,$A13,LDate,BH$4)))</f>
        <v/>
      </c>
      <c r="BI13" s="20">
        <f>IF($A13="","",IF(COUNTIFS(LSku,$A13,LType,"Count",LDate,BI$4)&gt;0,SUMIFS(LQty,LSku,$A13,LType,"Count",LDate,BI$4),BH13+SUMIFS(LSigned,LSku,$A13,LDate,BI$4)))</f>
        <v/>
      </c>
      <c r="BJ13" s="20">
        <f>IF($A13="","",IF(COUNTIFS(LSku,$A13,LType,"Count",LDate,BJ$4)&gt;0,SUMIFS(LQty,LSku,$A13,LType,"Count",LDate,BJ$4),BI13+SUMIFS(LSigned,LSku,$A13,LDate,BJ$4)))</f>
        <v/>
      </c>
      <c r="BK13" s="20">
        <f>IF($A13="","",IF(COUNTIFS(LSku,$A13,LType,"Count",LDate,BK$4)&gt;0,SUMIFS(LQty,LSku,$A13,LType,"Count",LDate,BK$4),BJ13+SUMIFS(LSigned,LSku,$A13,LDate,BK$4)))</f>
        <v/>
      </c>
      <c r="BL13" s="20">
        <f>IF($A13="","",IF(COUNTIFS(LSku,$A13,LType,"Count",LDate,BL$4)&gt;0,SUMIFS(LQty,LSku,$A13,LType,"Count",LDate,BL$4),BK13+SUMIFS(LSigned,LSku,$A13,LDate,BL$4)))</f>
        <v/>
      </c>
      <c r="BM13" s="20">
        <f>IF($A13="","",IF(COUNTIFS(LSku,$A13,LType,"Count",LDate,BM$4)&gt;0,SUMIFS(LQty,LSku,$A13,LType,"Count",LDate,BM$4),BL13+SUMIFS(LSigned,LSku,$A13,LDate,BM$4)))</f>
        <v/>
      </c>
      <c r="BN13" s="24">
        <f>IF($A13="","",SUMPRODUCT(MAX((LSku=$A13)*(LType="Count")*(LDate&lt;=$B$4)*LDate)))</f>
        <v/>
      </c>
    </row>
    <row r="14">
      <c r="A14" s="16">
        <f>IF(Items!A14="","",Items!A14)</f>
        <v/>
      </c>
      <c r="B14" s="20">
        <f>IF($A14="","",IF(BN14&gt;0,SUMIFS(LQty,LSku,$A14,LType,"Count",LDate,BN14),0)+SUMIFS(LSigned,LSku,$A14,LDate,"&gt;"&amp;BN14,LDate,"&lt;="&amp;$B$4))</f>
        <v/>
      </c>
      <c r="C14" s="20">
        <f>IF($A14="","",IF(COUNTIFS(LSku,$A14,LType,"Count",LDate,C$4)&gt;0,SUMIFS(LQty,LSku,$A14,LType,"Count",LDate,C$4),B14+SUMIFS(LSigned,LSku,$A14,LDate,C$4)))</f>
        <v/>
      </c>
      <c r="D14" s="20">
        <f>IF($A14="","",IF(COUNTIFS(LSku,$A14,LType,"Count",LDate,D$4)&gt;0,SUMIFS(LQty,LSku,$A14,LType,"Count",LDate,D$4),C14+SUMIFS(LSigned,LSku,$A14,LDate,D$4)))</f>
        <v/>
      </c>
      <c r="E14" s="20">
        <f>IF($A14="","",IF(COUNTIFS(LSku,$A14,LType,"Count",LDate,E$4)&gt;0,SUMIFS(LQty,LSku,$A14,LType,"Count",LDate,E$4),D14+SUMIFS(LSigned,LSku,$A14,LDate,E$4)))</f>
        <v/>
      </c>
      <c r="F14" s="20">
        <f>IF($A14="","",IF(COUNTIFS(LSku,$A14,LType,"Count",LDate,F$4)&gt;0,SUMIFS(LQty,LSku,$A14,LType,"Count",LDate,F$4),E14+SUMIFS(LSigned,LSku,$A14,LDate,F$4)))</f>
        <v/>
      </c>
      <c r="G14" s="20">
        <f>IF($A14="","",IF(COUNTIFS(LSku,$A14,LType,"Count",LDate,G$4)&gt;0,SUMIFS(LQty,LSku,$A14,LType,"Count",LDate,G$4),F14+SUMIFS(LSigned,LSku,$A14,LDate,G$4)))</f>
        <v/>
      </c>
      <c r="H14" s="20">
        <f>IF($A14="","",IF(COUNTIFS(LSku,$A14,LType,"Count",LDate,H$4)&gt;0,SUMIFS(LQty,LSku,$A14,LType,"Count",LDate,H$4),G14+SUMIFS(LSigned,LSku,$A14,LDate,H$4)))</f>
        <v/>
      </c>
      <c r="I14" s="20">
        <f>IF($A14="","",IF(COUNTIFS(LSku,$A14,LType,"Count",LDate,I$4)&gt;0,SUMIFS(LQty,LSku,$A14,LType,"Count",LDate,I$4),H14+SUMIFS(LSigned,LSku,$A14,LDate,I$4)))</f>
        <v/>
      </c>
      <c r="J14" s="20">
        <f>IF($A14="","",IF(COUNTIFS(LSku,$A14,LType,"Count",LDate,J$4)&gt;0,SUMIFS(LQty,LSku,$A14,LType,"Count",LDate,J$4),I14+SUMIFS(LSigned,LSku,$A14,LDate,J$4)))</f>
        <v/>
      </c>
      <c r="K14" s="20">
        <f>IF($A14="","",IF(COUNTIFS(LSku,$A14,LType,"Count",LDate,K$4)&gt;0,SUMIFS(LQty,LSku,$A14,LType,"Count",LDate,K$4),J14+SUMIFS(LSigned,LSku,$A14,LDate,K$4)))</f>
        <v/>
      </c>
      <c r="L14" s="20">
        <f>IF($A14="","",IF(COUNTIFS(LSku,$A14,LType,"Count",LDate,L$4)&gt;0,SUMIFS(LQty,LSku,$A14,LType,"Count",LDate,L$4),K14+SUMIFS(LSigned,LSku,$A14,LDate,L$4)))</f>
        <v/>
      </c>
      <c r="M14" s="20">
        <f>IF($A14="","",IF(COUNTIFS(LSku,$A14,LType,"Count",LDate,M$4)&gt;0,SUMIFS(LQty,LSku,$A14,LType,"Count",LDate,M$4),L14+SUMIFS(LSigned,LSku,$A14,LDate,M$4)))</f>
        <v/>
      </c>
      <c r="N14" s="20">
        <f>IF($A14="","",IF(COUNTIFS(LSku,$A14,LType,"Count",LDate,N$4)&gt;0,SUMIFS(LQty,LSku,$A14,LType,"Count",LDate,N$4),M14+SUMIFS(LSigned,LSku,$A14,LDate,N$4)))</f>
        <v/>
      </c>
      <c r="O14" s="20">
        <f>IF($A14="","",IF(COUNTIFS(LSku,$A14,LType,"Count",LDate,O$4)&gt;0,SUMIFS(LQty,LSku,$A14,LType,"Count",LDate,O$4),N14+SUMIFS(LSigned,LSku,$A14,LDate,O$4)))</f>
        <v/>
      </c>
      <c r="P14" s="20">
        <f>IF($A14="","",IF(COUNTIFS(LSku,$A14,LType,"Count",LDate,P$4)&gt;0,SUMIFS(LQty,LSku,$A14,LType,"Count",LDate,P$4),O14+SUMIFS(LSigned,LSku,$A14,LDate,P$4)))</f>
        <v/>
      </c>
      <c r="Q14" s="20">
        <f>IF($A14="","",IF(COUNTIFS(LSku,$A14,LType,"Count",LDate,Q$4)&gt;0,SUMIFS(LQty,LSku,$A14,LType,"Count",LDate,Q$4),P14+SUMIFS(LSigned,LSku,$A14,LDate,Q$4)))</f>
        <v/>
      </c>
      <c r="R14" s="20">
        <f>IF($A14="","",IF(COUNTIFS(LSku,$A14,LType,"Count",LDate,R$4)&gt;0,SUMIFS(LQty,LSku,$A14,LType,"Count",LDate,R$4),Q14+SUMIFS(LSigned,LSku,$A14,LDate,R$4)))</f>
        <v/>
      </c>
      <c r="S14" s="20">
        <f>IF($A14="","",IF(COUNTIFS(LSku,$A14,LType,"Count",LDate,S$4)&gt;0,SUMIFS(LQty,LSku,$A14,LType,"Count",LDate,S$4),R14+SUMIFS(LSigned,LSku,$A14,LDate,S$4)))</f>
        <v/>
      </c>
      <c r="T14" s="20">
        <f>IF($A14="","",IF(COUNTIFS(LSku,$A14,LType,"Count",LDate,T$4)&gt;0,SUMIFS(LQty,LSku,$A14,LType,"Count",LDate,T$4),S14+SUMIFS(LSigned,LSku,$A14,LDate,T$4)))</f>
        <v/>
      </c>
      <c r="U14" s="20">
        <f>IF($A14="","",IF(COUNTIFS(LSku,$A14,LType,"Count",LDate,U$4)&gt;0,SUMIFS(LQty,LSku,$A14,LType,"Count",LDate,U$4),T14+SUMIFS(LSigned,LSku,$A14,LDate,U$4)))</f>
        <v/>
      </c>
      <c r="V14" s="20">
        <f>IF($A14="","",IF(COUNTIFS(LSku,$A14,LType,"Count",LDate,V$4)&gt;0,SUMIFS(LQty,LSku,$A14,LType,"Count",LDate,V$4),U14+SUMIFS(LSigned,LSku,$A14,LDate,V$4)))</f>
        <v/>
      </c>
      <c r="W14" s="20">
        <f>IF($A14="","",IF(COUNTIFS(LSku,$A14,LType,"Count",LDate,W$4)&gt;0,SUMIFS(LQty,LSku,$A14,LType,"Count",LDate,W$4),V14+SUMIFS(LSigned,LSku,$A14,LDate,W$4)))</f>
        <v/>
      </c>
      <c r="X14" s="20">
        <f>IF($A14="","",IF(COUNTIFS(LSku,$A14,LType,"Count",LDate,X$4)&gt;0,SUMIFS(LQty,LSku,$A14,LType,"Count",LDate,X$4),W14+SUMIFS(LSigned,LSku,$A14,LDate,X$4)))</f>
        <v/>
      </c>
      <c r="Y14" s="20">
        <f>IF($A14="","",IF(COUNTIFS(LSku,$A14,LType,"Count",LDate,Y$4)&gt;0,SUMIFS(LQty,LSku,$A14,LType,"Count",LDate,Y$4),X14+SUMIFS(LSigned,LSku,$A14,LDate,Y$4)))</f>
        <v/>
      </c>
      <c r="Z14" s="20">
        <f>IF($A14="","",IF(COUNTIFS(LSku,$A14,LType,"Count",LDate,Z$4)&gt;0,SUMIFS(LQty,LSku,$A14,LType,"Count",LDate,Z$4),Y14+SUMIFS(LSigned,LSku,$A14,LDate,Z$4)))</f>
        <v/>
      </c>
      <c r="AA14" s="20">
        <f>IF($A14="","",IF(COUNTIFS(LSku,$A14,LType,"Count",LDate,AA$4)&gt;0,SUMIFS(LQty,LSku,$A14,LType,"Count",LDate,AA$4),Z14+SUMIFS(LSigned,LSku,$A14,LDate,AA$4)))</f>
        <v/>
      </c>
      <c r="AB14" s="20">
        <f>IF($A14="","",IF(COUNTIFS(LSku,$A14,LType,"Count",LDate,AB$4)&gt;0,SUMIFS(LQty,LSku,$A14,LType,"Count",LDate,AB$4),AA14+SUMIFS(LSigned,LSku,$A14,LDate,AB$4)))</f>
        <v/>
      </c>
      <c r="AC14" s="20">
        <f>IF($A14="","",IF(COUNTIFS(LSku,$A14,LType,"Count",LDate,AC$4)&gt;0,SUMIFS(LQty,LSku,$A14,LType,"Count",LDate,AC$4),AB14+SUMIFS(LSigned,LSku,$A14,LDate,AC$4)))</f>
        <v/>
      </c>
      <c r="AD14" s="20">
        <f>IF($A14="","",IF(COUNTIFS(LSku,$A14,LType,"Count",LDate,AD$4)&gt;0,SUMIFS(LQty,LSku,$A14,LType,"Count",LDate,AD$4),AC14+SUMIFS(LSigned,LSku,$A14,LDate,AD$4)))</f>
        <v/>
      </c>
      <c r="AE14" s="20">
        <f>IF($A14="","",IF(COUNTIFS(LSku,$A14,LType,"Count",LDate,AE$4)&gt;0,SUMIFS(LQty,LSku,$A14,LType,"Count",LDate,AE$4),AD14+SUMIFS(LSigned,LSku,$A14,LDate,AE$4)))</f>
        <v/>
      </c>
      <c r="AF14" s="20">
        <f>IF($A14="","",IF(COUNTIFS(LSku,$A14,LType,"Count",LDate,AF$4)&gt;0,SUMIFS(LQty,LSku,$A14,LType,"Count",LDate,AF$4),AE14+SUMIFS(LSigned,LSku,$A14,LDate,AF$4)))</f>
        <v/>
      </c>
      <c r="AG14" s="20">
        <f>IF($A14="","",IF(COUNTIFS(LSku,$A14,LType,"Count",LDate,AG$4)&gt;0,SUMIFS(LQty,LSku,$A14,LType,"Count",LDate,AG$4),AF14+SUMIFS(LSigned,LSku,$A14,LDate,AG$4)))</f>
        <v/>
      </c>
      <c r="AH14" s="20">
        <f>IF($A14="","",IF(COUNTIFS(LSku,$A14,LType,"Count",LDate,AH$4)&gt;0,SUMIFS(LQty,LSku,$A14,LType,"Count",LDate,AH$4),AG14+SUMIFS(LSigned,LSku,$A14,LDate,AH$4)))</f>
        <v/>
      </c>
      <c r="AI14" s="20">
        <f>IF($A14="","",IF(COUNTIFS(LSku,$A14,LType,"Count",LDate,AI$4)&gt;0,SUMIFS(LQty,LSku,$A14,LType,"Count",LDate,AI$4),AH14+SUMIFS(LSigned,LSku,$A14,LDate,AI$4)))</f>
        <v/>
      </c>
      <c r="AJ14" s="20">
        <f>IF($A14="","",IF(COUNTIFS(LSku,$A14,LType,"Count",LDate,AJ$4)&gt;0,SUMIFS(LQty,LSku,$A14,LType,"Count",LDate,AJ$4),AI14+SUMIFS(LSigned,LSku,$A14,LDate,AJ$4)))</f>
        <v/>
      </c>
      <c r="AK14" s="20">
        <f>IF($A14="","",IF(COUNTIFS(LSku,$A14,LType,"Count",LDate,AK$4)&gt;0,SUMIFS(LQty,LSku,$A14,LType,"Count",LDate,AK$4),AJ14+SUMIFS(LSigned,LSku,$A14,LDate,AK$4)))</f>
        <v/>
      </c>
      <c r="AL14" s="20">
        <f>IF($A14="","",IF(COUNTIFS(LSku,$A14,LType,"Count",LDate,AL$4)&gt;0,SUMIFS(LQty,LSku,$A14,LType,"Count",LDate,AL$4),AK14+SUMIFS(LSigned,LSku,$A14,LDate,AL$4)))</f>
        <v/>
      </c>
      <c r="AM14" s="20">
        <f>IF($A14="","",IF(COUNTIFS(LSku,$A14,LType,"Count",LDate,AM$4)&gt;0,SUMIFS(LQty,LSku,$A14,LType,"Count",LDate,AM$4),AL14+SUMIFS(LSigned,LSku,$A14,LDate,AM$4)))</f>
        <v/>
      </c>
      <c r="AN14" s="20">
        <f>IF($A14="","",IF(COUNTIFS(LSku,$A14,LType,"Count",LDate,AN$4)&gt;0,SUMIFS(LQty,LSku,$A14,LType,"Count",LDate,AN$4),AM14+SUMIFS(LSigned,LSku,$A14,LDate,AN$4)))</f>
        <v/>
      </c>
      <c r="AO14" s="20">
        <f>IF($A14="","",IF(COUNTIFS(LSku,$A14,LType,"Count",LDate,AO$4)&gt;0,SUMIFS(LQty,LSku,$A14,LType,"Count",LDate,AO$4),AN14+SUMIFS(LSigned,LSku,$A14,LDate,AO$4)))</f>
        <v/>
      </c>
      <c r="AP14" s="20">
        <f>IF($A14="","",IF(COUNTIFS(LSku,$A14,LType,"Count",LDate,AP$4)&gt;0,SUMIFS(LQty,LSku,$A14,LType,"Count",LDate,AP$4),AO14+SUMIFS(LSigned,LSku,$A14,LDate,AP$4)))</f>
        <v/>
      </c>
      <c r="AQ14" s="20">
        <f>IF($A14="","",IF(COUNTIFS(LSku,$A14,LType,"Count",LDate,AQ$4)&gt;0,SUMIFS(LQty,LSku,$A14,LType,"Count",LDate,AQ$4),AP14+SUMIFS(LSigned,LSku,$A14,LDate,AQ$4)))</f>
        <v/>
      </c>
      <c r="AR14" s="20">
        <f>IF($A14="","",IF(COUNTIFS(LSku,$A14,LType,"Count",LDate,AR$4)&gt;0,SUMIFS(LQty,LSku,$A14,LType,"Count",LDate,AR$4),AQ14+SUMIFS(LSigned,LSku,$A14,LDate,AR$4)))</f>
        <v/>
      </c>
      <c r="AS14" s="20">
        <f>IF($A14="","",IF(COUNTIFS(LSku,$A14,LType,"Count",LDate,AS$4)&gt;0,SUMIFS(LQty,LSku,$A14,LType,"Count",LDate,AS$4),AR14+SUMIFS(LSigned,LSku,$A14,LDate,AS$4)))</f>
        <v/>
      </c>
      <c r="AT14" s="20">
        <f>IF($A14="","",IF(COUNTIFS(LSku,$A14,LType,"Count",LDate,AT$4)&gt;0,SUMIFS(LQty,LSku,$A14,LType,"Count",LDate,AT$4),AS14+SUMIFS(LSigned,LSku,$A14,LDate,AT$4)))</f>
        <v/>
      </c>
      <c r="AU14" s="20">
        <f>IF($A14="","",IF(COUNTIFS(LSku,$A14,LType,"Count",LDate,AU$4)&gt;0,SUMIFS(LQty,LSku,$A14,LType,"Count",LDate,AU$4),AT14+SUMIFS(LSigned,LSku,$A14,LDate,AU$4)))</f>
        <v/>
      </c>
      <c r="AV14" s="20">
        <f>IF($A14="","",IF(COUNTIFS(LSku,$A14,LType,"Count",LDate,AV$4)&gt;0,SUMIFS(LQty,LSku,$A14,LType,"Count",LDate,AV$4),AU14+SUMIFS(LSigned,LSku,$A14,LDate,AV$4)))</f>
        <v/>
      </c>
      <c r="AW14" s="20">
        <f>IF($A14="","",IF(COUNTIFS(LSku,$A14,LType,"Count",LDate,AW$4)&gt;0,SUMIFS(LQty,LSku,$A14,LType,"Count",LDate,AW$4),AV14+SUMIFS(LSigned,LSku,$A14,LDate,AW$4)))</f>
        <v/>
      </c>
      <c r="AX14" s="20">
        <f>IF($A14="","",IF(COUNTIFS(LSku,$A14,LType,"Count",LDate,AX$4)&gt;0,SUMIFS(LQty,LSku,$A14,LType,"Count",LDate,AX$4),AW14+SUMIFS(LSigned,LSku,$A14,LDate,AX$4)))</f>
        <v/>
      </c>
      <c r="AY14" s="20">
        <f>IF($A14="","",IF(COUNTIFS(LSku,$A14,LType,"Count",LDate,AY$4)&gt;0,SUMIFS(LQty,LSku,$A14,LType,"Count",LDate,AY$4),AX14+SUMIFS(LSigned,LSku,$A14,LDate,AY$4)))</f>
        <v/>
      </c>
      <c r="AZ14" s="20">
        <f>IF($A14="","",IF(COUNTIFS(LSku,$A14,LType,"Count",LDate,AZ$4)&gt;0,SUMIFS(LQty,LSku,$A14,LType,"Count",LDate,AZ$4),AY14+SUMIFS(LSigned,LSku,$A14,LDate,AZ$4)))</f>
        <v/>
      </c>
      <c r="BA14" s="20">
        <f>IF($A14="","",IF(COUNTIFS(LSku,$A14,LType,"Count",LDate,BA$4)&gt;0,SUMIFS(LQty,LSku,$A14,LType,"Count",LDate,BA$4),AZ14+SUMIFS(LSigned,LSku,$A14,LDate,BA$4)))</f>
        <v/>
      </c>
      <c r="BB14" s="20">
        <f>IF($A14="","",IF(COUNTIFS(LSku,$A14,LType,"Count",LDate,BB$4)&gt;0,SUMIFS(LQty,LSku,$A14,LType,"Count",LDate,BB$4),BA14+SUMIFS(LSigned,LSku,$A14,LDate,BB$4)))</f>
        <v/>
      </c>
      <c r="BC14" s="20">
        <f>IF($A14="","",IF(COUNTIFS(LSku,$A14,LType,"Count",LDate,BC$4)&gt;0,SUMIFS(LQty,LSku,$A14,LType,"Count",LDate,BC$4),BB14+SUMIFS(LSigned,LSku,$A14,LDate,BC$4)))</f>
        <v/>
      </c>
      <c r="BD14" s="20">
        <f>IF($A14="","",IF(COUNTIFS(LSku,$A14,LType,"Count",LDate,BD$4)&gt;0,SUMIFS(LQty,LSku,$A14,LType,"Count",LDate,BD$4),BC14+SUMIFS(LSigned,LSku,$A14,LDate,BD$4)))</f>
        <v/>
      </c>
      <c r="BE14" s="20">
        <f>IF($A14="","",IF(COUNTIFS(LSku,$A14,LType,"Count",LDate,BE$4)&gt;0,SUMIFS(LQty,LSku,$A14,LType,"Count",LDate,BE$4),BD14+SUMIFS(LSigned,LSku,$A14,LDate,BE$4)))</f>
        <v/>
      </c>
      <c r="BF14" s="20">
        <f>IF($A14="","",IF(COUNTIFS(LSku,$A14,LType,"Count",LDate,BF$4)&gt;0,SUMIFS(LQty,LSku,$A14,LType,"Count",LDate,BF$4),BE14+SUMIFS(LSigned,LSku,$A14,LDate,BF$4)))</f>
        <v/>
      </c>
      <c r="BG14" s="20">
        <f>IF($A14="","",IF(COUNTIFS(LSku,$A14,LType,"Count",LDate,BG$4)&gt;0,SUMIFS(LQty,LSku,$A14,LType,"Count",LDate,BG$4),BF14+SUMIFS(LSigned,LSku,$A14,LDate,BG$4)))</f>
        <v/>
      </c>
      <c r="BH14" s="20">
        <f>IF($A14="","",IF(COUNTIFS(LSku,$A14,LType,"Count",LDate,BH$4)&gt;0,SUMIFS(LQty,LSku,$A14,LType,"Count",LDate,BH$4),BG14+SUMIFS(LSigned,LSku,$A14,LDate,BH$4)))</f>
        <v/>
      </c>
      <c r="BI14" s="20">
        <f>IF($A14="","",IF(COUNTIFS(LSku,$A14,LType,"Count",LDate,BI$4)&gt;0,SUMIFS(LQty,LSku,$A14,LType,"Count",LDate,BI$4),BH14+SUMIFS(LSigned,LSku,$A14,LDate,BI$4)))</f>
        <v/>
      </c>
      <c r="BJ14" s="20">
        <f>IF($A14="","",IF(COUNTIFS(LSku,$A14,LType,"Count",LDate,BJ$4)&gt;0,SUMIFS(LQty,LSku,$A14,LType,"Count",LDate,BJ$4),BI14+SUMIFS(LSigned,LSku,$A14,LDate,BJ$4)))</f>
        <v/>
      </c>
      <c r="BK14" s="20">
        <f>IF($A14="","",IF(COUNTIFS(LSku,$A14,LType,"Count",LDate,BK$4)&gt;0,SUMIFS(LQty,LSku,$A14,LType,"Count",LDate,BK$4),BJ14+SUMIFS(LSigned,LSku,$A14,LDate,BK$4)))</f>
        <v/>
      </c>
      <c r="BL14" s="20">
        <f>IF($A14="","",IF(COUNTIFS(LSku,$A14,LType,"Count",LDate,BL$4)&gt;0,SUMIFS(LQty,LSku,$A14,LType,"Count",LDate,BL$4),BK14+SUMIFS(LSigned,LSku,$A14,LDate,BL$4)))</f>
        <v/>
      </c>
      <c r="BM14" s="20">
        <f>IF($A14="","",IF(COUNTIFS(LSku,$A14,LType,"Count",LDate,BM$4)&gt;0,SUMIFS(LQty,LSku,$A14,LType,"Count",LDate,BM$4),BL14+SUMIFS(LSigned,LSku,$A14,LDate,BM$4)))</f>
        <v/>
      </c>
      <c r="BN14" s="24">
        <f>IF($A14="","",SUMPRODUCT(MAX((LSku=$A14)*(LType="Count")*(LDate&lt;=$B$4)*LDate)))</f>
        <v/>
      </c>
    </row>
    <row r="15">
      <c r="A15" s="16">
        <f>IF(Items!A15="","",Items!A15)</f>
        <v/>
      </c>
      <c r="B15" s="20">
        <f>IF($A15="","",IF(BN15&gt;0,SUMIFS(LQty,LSku,$A15,LType,"Count",LDate,BN15),0)+SUMIFS(LSigned,LSku,$A15,LDate,"&gt;"&amp;BN15,LDate,"&lt;="&amp;$B$4))</f>
        <v/>
      </c>
      <c r="C15" s="20">
        <f>IF($A15="","",IF(COUNTIFS(LSku,$A15,LType,"Count",LDate,C$4)&gt;0,SUMIFS(LQty,LSku,$A15,LType,"Count",LDate,C$4),B15+SUMIFS(LSigned,LSku,$A15,LDate,C$4)))</f>
        <v/>
      </c>
      <c r="D15" s="20">
        <f>IF($A15="","",IF(COUNTIFS(LSku,$A15,LType,"Count",LDate,D$4)&gt;0,SUMIFS(LQty,LSku,$A15,LType,"Count",LDate,D$4),C15+SUMIFS(LSigned,LSku,$A15,LDate,D$4)))</f>
        <v/>
      </c>
      <c r="E15" s="20">
        <f>IF($A15="","",IF(COUNTIFS(LSku,$A15,LType,"Count",LDate,E$4)&gt;0,SUMIFS(LQty,LSku,$A15,LType,"Count",LDate,E$4),D15+SUMIFS(LSigned,LSku,$A15,LDate,E$4)))</f>
        <v/>
      </c>
      <c r="F15" s="20">
        <f>IF($A15="","",IF(COUNTIFS(LSku,$A15,LType,"Count",LDate,F$4)&gt;0,SUMIFS(LQty,LSku,$A15,LType,"Count",LDate,F$4),E15+SUMIFS(LSigned,LSku,$A15,LDate,F$4)))</f>
        <v/>
      </c>
      <c r="G15" s="20">
        <f>IF($A15="","",IF(COUNTIFS(LSku,$A15,LType,"Count",LDate,G$4)&gt;0,SUMIFS(LQty,LSku,$A15,LType,"Count",LDate,G$4),F15+SUMIFS(LSigned,LSku,$A15,LDate,G$4)))</f>
        <v/>
      </c>
      <c r="H15" s="20">
        <f>IF($A15="","",IF(COUNTIFS(LSku,$A15,LType,"Count",LDate,H$4)&gt;0,SUMIFS(LQty,LSku,$A15,LType,"Count",LDate,H$4),G15+SUMIFS(LSigned,LSku,$A15,LDate,H$4)))</f>
        <v/>
      </c>
      <c r="I15" s="20">
        <f>IF($A15="","",IF(COUNTIFS(LSku,$A15,LType,"Count",LDate,I$4)&gt;0,SUMIFS(LQty,LSku,$A15,LType,"Count",LDate,I$4),H15+SUMIFS(LSigned,LSku,$A15,LDate,I$4)))</f>
        <v/>
      </c>
      <c r="J15" s="20">
        <f>IF($A15="","",IF(COUNTIFS(LSku,$A15,LType,"Count",LDate,J$4)&gt;0,SUMIFS(LQty,LSku,$A15,LType,"Count",LDate,J$4),I15+SUMIFS(LSigned,LSku,$A15,LDate,J$4)))</f>
        <v/>
      </c>
      <c r="K15" s="20">
        <f>IF($A15="","",IF(COUNTIFS(LSku,$A15,LType,"Count",LDate,K$4)&gt;0,SUMIFS(LQty,LSku,$A15,LType,"Count",LDate,K$4),J15+SUMIFS(LSigned,LSku,$A15,LDate,K$4)))</f>
        <v/>
      </c>
      <c r="L15" s="20">
        <f>IF($A15="","",IF(COUNTIFS(LSku,$A15,LType,"Count",LDate,L$4)&gt;0,SUMIFS(LQty,LSku,$A15,LType,"Count",LDate,L$4),K15+SUMIFS(LSigned,LSku,$A15,LDate,L$4)))</f>
        <v/>
      </c>
      <c r="M15" s="20">
        <f>IF($A15="","",IF(COUNTIFS(LSku,$A15,LType,"Count",LDate,M$4)&gt;0,SUMIFS(LQty,LSku,$A15,LType,"Count",LDate,M$4),L15+SUMIFS(LSigned,LSku,$A15,LDate,M$4)))</f>
        <v/>
      </c>
      <c r="N15" s="20">
        <f>IF($A15="","",IF(COUNTIFS(LSku,$A15,LType,"Count",LDate,N$4)&gt;0,SUMIFS(LQty,LSku,$A15,LType,"Count",LDate,N$4),M15+SUMIFS(LSigned,LSku,$A15,LDate,N$4)))</f>
        <v/>
      </c>
      <c r="O15" s="20">
        <f>IF($A15="","",IF(COUNTIFS(LSku,$A15,LType,"Count",LDate,O$4)&gt;0,SUMIFS(LQty,LSku,$A15,LType,"Count",LDate,O$4),N15+SUMIFS(LSigned,LSku,$A15,LDate,O$4)))</f>
        <v/>
      </c>
      <c r="P15" s="20">
        <f>IF($A15="","",IF(COUNTIFS(LSku,$A15,LType,"Count",LDate,P$4)&gt;0,SUMIFS(LQty,LSku,$A15,LType,"Count",LDate,P$4),O15+SUMIFS(LSigned,LSku,$A15,LDate,P$4)))</f>
        <v/>
      </c>
      <c r="Q15" s="20">
        <f>IF($A15="","",IF(COUNTIFS(LSku,$A15,LType,"Count",LDate,Q$4)&gt;0,SUMIFS(LQty,LSku,$A15,LType,"Count",LDate,Q$4),P15+SUMIFS(LSigned,LSku,$A15,LDate,Q$4)))</f>
        <v/>
      </c>
      <c r="R15" s="20">
        <f>IF($A15="","",IF(COUNTIFS(LSku,$A15,LType,"Count",LDate,R$4)&gt;0,SUMIFS(LQty,LSku,$A15,LType,"Count",LDate,R$4),Q15+SUMIFS(LSigned,LSku,$A15,LDate,R$4)))</f>
        <v/>
      </c>
      <c r="S15" s="20">
        <f>IF($A15="","",IF(COUNTIFS(LSku,$A15,LType,"Count",LDate,S$4)&gt;0,SUMIFS(LQty,LSku,$A15,LType,"Count",LDate,S$4),R15+SUMIFS(LSigned,LSku,$A15,LDate,S$4)))</f>
        <v/>
      </c>
      <c r="T15" s="20">
        <f>IF($A15="","",IF(COUNTIFS(LSku,$A15,LType,"Count",LDate,T$4)&gt;0,SUMIFS(LQty,LSku,$A15,LType,"Count",LDate,T$4),S15+SUMIFS(LSigned,LSku,$A15,LDate,T$4)))</f>
        <v/>
      </c>
      <c r="U15" s="20">
        <f>IF($A15="","",IF(COUNTIFS(LSku,$A15,LType,"Count",LDate,U$4)&gt;0,SUMIFS(LQty,LSku,$A15,LType,"Count",LDate,U$4),T15+SUMIFS(LSigned,LSku,$A15,LDate,U$4)))</f>
        <v/>
      </c>
      <c r="V15" s="20">
        <f>IF($A15="","",IF(COUNTIFS(LSku,$A15,LType,"Count",LDate,V$4)&gt;0,SUMIFS(LQty,LSku,$A15,LType,"Count",LDate,V$4),U15+SUMIFS(LSigned,LSku,$A15,LDate,V$4)))</f>
        <v/>
      </c>
      <c r="W15" s="20">
        <f>IF($A15="","",IF(COUNTIFS(LSku,$A15,LType,"Count",LDate,W$4)&gt;0,SUMIFS(LQty,LSku,$A15,LType,"Count",LDate,W$4),V15+SUMIFS(LSigned,LSku,$A15,LDate,W$4)))</f>
        <v/>
      </c>
      <c r="X15" s="20">
        <f>IF($A15="","",IF(COUNTIFS(LSku,$A15,LType,"Count",LDate,X$4)&gt;0,SUMIFS(LQty,LSku,$A15,LType,"Count",LDate,X$4),W15+SUMIFS(LSigned,LSku,$A15,LDate,X$4)))</f>
        <v/>
      </c>
      <c r="Y15" s="20">
        <f>IF($A15="","",IF(COUNTIFS(LSku,$A15,LType,"Count",LDate,Y$4)&gt;0,SUMIFS(LQty,LSku,$A15,LType,"Count",LDate,Y$4),X15+SUMIFS(LSigned,LSku,$A15,LDate,Y$4)))</f>
        <v/>
      </c>
      <c r="Z15" s="20">
        <f>IF($A15="","",IF(COUNTIFS(LSku,$A15,LType,"Count",LDate,Z$4)&gt;0,SUMIFS(LQty,LSku,$A15,LType,"Count",LDate,Z$4),Y15+SUMIFS(LSigned,LSku,$A15,LDate,Z$4)))</f>
        <v/>
      </c>
      <c r="AA15" s="20">
        <f>IF($A15="","",IF(COUNTIFS(LSku,$A15,LType,"Count",LDate,AA$4)&gt;0,SUMIFS(LQty,LSku,$A15,LType,"Count",LDate,AA$4),Z15+SUMIFS(LSigned,LSku,$A15,LDate,AA$4)))</f>
        <v/>
      </c>
      <c r="AB15" s="20">
        <f>IF($A15="","",IF(COUNTIFS(LSku,$A15,LType,"Count",LDate,AB$4)&gt;0,SUMIFS(LQty,LSku,$A15,LType,"Count",LDate,AB$4),AA15+SUMIFS(LSigned,LSku,$A15,LDate,AB$4)))</f>
        <v/>
      </c>
      <c r="AC15" s="20">
        <f>IF($A15="","",IF(COUNTIFS(LSku,$A15,LType,"Count",LDate,AC$4)&gt;0,SUMIFS(LQty,LSku,$A15,LType,"Count",LDate,AC$4),AB15+SUMIFS(LSigned,LSku,$A15,LDate,AC$4)))</f>
        <v/>
      </c>
      <c r="AD15" s="20">
        <f>IF($A15="","",IF(COUNTIFS(LSku,$A15,LType,"Count",LDate,AD$4)&gt;0,SUMIFS(LQty,LSku,$A15,LType,"Count",LDate,AD$4),AC15+SUMIFS(LSigned,LSku,$A15,LDate,AD$4)))</f>
        <v/>
      </c>
      <c r="AE15" s="20">
        <f>IF($A15="","",IF(COUNTIFS(LSku,$A15,LType,"Count",LDate,AE$4)&gt;0,SUMIFS(LQty,LSku,$A15,LType,"Count",LDate,AE$4),AD15+SUMIFS(LSigned,LSku,$A15,LDate,AE$4)))</f>
        <v/>
      </c>
      <c r="AF15" s="20">
        <f>IF($A15="","",IF(COUNTIFS(LSku,$A15,LType,"Count",LDate,AF$4)&gt;0,SUMIFS(LQty,LSku,$A15,LType,"Count",LDate,AF$4),AE15+SUMIFS(LSigned,LSku,$A15,LDate,AF$4)))</f>
        <v/>
      </c>
      <c r="AG15" s="20">
        <f>IF($A15="","",IF(COUNTIFS(LSku,$A15,LType,"Count",LDate,AG$4)&gt;0,SUMIFS(LQty,LSku,$A15,LType,"Count",LDate,AG$4),AF15+SUMIFS(LSigned,LSku,$A15,LDate,AG$4)))</f>
        <v/>
      </c>
      <c r="AH15" s="20">
        <f>IF($A15="","",IF(COUNTIFS(LSku,$A15,LType,"Count",LDate,AH$4)&gt;0,SUMIFS(LQty,LSku,$A15,LType,"Count",LDate,AH$4),AG15+SUMIFS(LSigned,LSku,$A15,LDate,AH$4)))</f>
        <v/>
      </c>
      <c r="AI15" s="20">
        <f>IF($A15="","",IF(COUNTIFS(LSku,$A15,LType,"Count",LDate,AI$4)&gt;0,SUMIFS(LQty,LSku,$A15,LType,"Count",LDate,AI$4),AH15+SUMIFS(LSigned,LSku,$A15,LDate,AI$4)))</f>
        <v/>
      </c>
      <c r="AJ15" s="20">
        <f>IF($A15="","",IF(COUNTIFS(LSku,$A15,LType,"Count",LDate,AJ$4)&gt;0,SUMIFS(LQty,LSku,$A15,LType,"Count",LDate,AJ$4),AI15+SUMIFS(LSigned,LSku,$A15,LDate,AJ$4)))</f>
        <v/>
      </c>
      <c r="AK15" s="20">
        <f>IF($A15="","",IF(COUNTIFS(LSku,$A15,LType,"Count",LDate,AK$4)&gt;0,SUMIFS(LQty,LSku,$A15,LType,"Count",LDate,AK$4),AJ15+SUMIFS(LSigned,LSku,$A15,LDate,AK$4)))</f>
        <v/>
      </c>
      <c r="AL15" s="20">
        <f>IF($A15="","",IF(COUNTIFS(LSku,$A15,LType,"Count",LDate,AL$4)&gt;0,SUMIFS(LQty,LSku,$A15,LType,"Count",LDate,AL$4),AK15+SUMIFS(LSigned,LSku,$A15,LDate,AL$4)))</f>
        <v/>
      </c>
      <c r="AM15" s="20">
        <f>IF($A15="","",IF(COUNTIFS(LSku,$A15,LType,"Count",LDate,AM$4)&gt;0,SUMIFS(LQty,LSku,$A15,LType,"Count",LDate,AM$4),AL15+SUMIFS(LSigned,LSku,$A15,LDate,AM$4)))</f>
        <v/>
      </c>
      <c r="AN15" s="20">
        <f>IF($A15="","",IF(COUNTIFS(LSku,$A15,LType,"Count",LDate,AN$4)&gt;0,SUMIFS(LQty,LSku,$A15,LType,"Count",LDate,AN$4),AM15+SUMIFS(LSigned,LSku,$A15,LDate,AN$4)))</f>
        <v/>
      </c>
      <c r="AO15" s="20">
        <f>IF($A15="","",IF(COUNTIFS(LSku,$A15,LType,"Count",LDate,AO$4)&gt;0,SUMIFS(LQty,LSku,$A15,LType,"Count",LDate,AO$4),AN15+SUMIFS(LSigned,LSku,$A15,LDate,AO$4)))</f>
        <v/>
      </c>
      <c r="AP15" s="20">
        <f>IF($A15="","",IF(COUNTIFS(LSku,$A15,LType,"Count",LDate,AP$4)&gt;0,SUMIFS(LQty,LSku,$A15,LType,"Count",LDate,AP$4),AO15+SUMIFS(LSigned,LSku,$A15,LDate,AP$4)))</f>
        <v/>
      </c>
      <c r="AQ15" s="20">
        <f>IF($A15="","",IF(COUNTIFS(LSku,$A15,LType,"Count",LDate,AQ$4)&gt;0,SUMIFS(LQty,LSku,$A15,LType,"Count",LDate,AQ$4),AP15+SUMIFS(LSigned,LSku,$A15,LDate,AQ$4)))</f>
        <v/>
      </c>
      <c r="AR15" s="20">
        <f>IF($A15="","",IF(COUNTIFS(LSku,$A15,LType,"Count",LDate,AR$4)&gt;0,SUMIFS(LQty,LSku,$A15,LType,"Count",LDate,AR$4),AQ15+SUMIFS(LSigned,LSku,$A15,LDate,AR$4)))</f>
        <v/>
      </c>
      <c r="AS15" s="20">
        <f>IF($A15="","",IF(COUNTIFS(LSku,$A15,LType,"Count",LDate,AS$4)&gt;0,SUMIFS(LQty,LSku,$A15,LType,"Count",LDate,AS$4),AR15+SUMIFS(LSigned,LSku,$A15,LDate,AS$4)))</f>
        <v/>
      </c>
      <c r="AT15" s="20">
        <f>IF($A15="","",IF(COUNTIFS(LSku,$A15,LType,"Count",LDate,AT$4)&gt;0,SUMIFS(LQty,LSku,$A15,LType,"Count",LDate,AT$4),AS15+SUMIFS(LSigned,LSku,$A15,LDate,AT$4)))</f>
        <v/>
      </c>
      <c r="AU15" s="20">
        <f>IF($A15="","",IF(COUNTIFS(LSku,$A15,LType,"Count",LDate,AU$4)&gt;0,SUMIFS(LQty,LSku,$A15,LType,"Count",LDate,AU$4),AT15+SUMIFS(LSigned,LSku,$A15,LDate,AU$4)))</f>
        <v/>
      </c>
      <c r="AV15" s="20">
        <f>IF($A15="","",IF(COUNTIFS(LSku,$A15,LType,"Count",LDate,AV$4)&gt;0,SUMIFS(LQty,LSku,$A15,LType,"Count",LDate,AV$4),AU15+SUMIFS(LSigned,LSku,$A15,LDate,AV$4)))</f>
        <v/>
      </c>
      <c r="AW15" s="20">
        <f>IF($A15="","",IF(COUNTIFS(LSku,$A15,LType,"Count",LDate,AW$4)&gt;0,SUMIFS(LQty,LSku,$A15,LType,"Count",LDate,AW$4),AV15+SUMIFS(LSigned,LSku,$A15,LDate,AW$4)))</f>
        <v/>
      </c>
      <c r="AX15" s="20">
        <f>IF($A15="","",IF(COUNTIFS(LSku,$A15,LType,"Count",LDate,AX$4)&gt;0,SUMIFS(LQty,LSku,$A15,LType,"Count",LDate,AX$4),AW15+SUMIFS(LSigned,LSku,$A15,LDate,AX$4)))</f>
        <v/>
      </c>
      <c r="AY15" s="20">
        <f>IF($A15="","",IF(COUNTIFS(LSku,$A15,LType,"Count",LDate,AY$4)&gt;0,SUMIFS(LQty,LSku,$A15,LType,"Count",LDate,AY$4),AX15+SUMIFS(LSigned,LSku,$A15,LDate,AY$4)))</f>
        <v/>
      </c>
      <c r="AZ15" s="20">
        <f>IF($A15="","",IF(COUNTIFS(LSku,$A15,LType,"Count",LDate,AZ$4)&gt;0,SUMIFS(LQty,LSku,$A15,LType,"Count",LDate,AZ$4),AY15+SUMIFS(LSigned,LSku,$A15,LDate,AZ$4)))</f>
        <v/>
      </c>
      <c r="BA15" s="20">
        <f>IF($A15="","",IF(COUNTIFS(LSku,$A15,LType,"Count",LDate,BA$4)&gt;0,SUMIFS(LQty,LSku,$A15,LType,"Count",LDate,BA$4),AZ15+SUMIFS(LSigned,LSku,$A15,LDate,BA$4)))</f>
        <v/>
      </c>
      <c r="BB15" s="20">
        <f>IF($A15="","",IF(COUNTIFS(LSku,$A15,LType,"Count",LDate,BB$4)&gt;0,SUMIFS(LQty,LSku,$A15,LType,"Count",LDate,BB$4),BA15+SUMIFS(LSigned,LSku,$A15,LDate,BB$4)))</f>
        <v/>
      </c>
      <c r="BC15" s="20">
        <f>IF($A15="","",IF(COUNTIFS(LSku,$A15,LType,"Count",LDate,BC$4)&gt;0,SUMIFS(LQty,LSku,$A15,LType,"Count",LDate,BC$4),BB15+SUMIFS(LSigned,LSku,$A15,LDate,BC$4)))</f>
        <v/>
      </c>
      <c r="BD15" s="20">
        <f>IF($A15="","",IF(COUNTIFS(LSku,$A15,LType,"Count",LDate,BD$4)&gt;0,SUMIFS(LQty,LSku,$A15,LType,"Count",LDate,BD$4),BC15+SUMIFS(LSigned,LSku,$A15,LDate,BD$4)))</f>
        <v/>
      </c>
      <c r="BE15" s="20">
        <f>IF($A15="","",IF(COUNTIFS(LSku,$A15,LType,"Count",LDate,BE$4)&gt;0,SUMIFS(LQty,LSku,$A15,LType,"Count",LDate,BE$4),BD15+SUMIFS(LSigned,LSku,$A15,LDate,BE$4)))</f>
        <v/>
      </c>
      <c r="BF15" s="20">
        <f>IF($A15="","",IF(COUNTIFS(LSku,$A15,LType,"Count",LDate,BF$4)&gt;0,SUMIFS(LQty,LSku,$A15,LType,"Count",LDate,BF$4),BE15+SUMIFS(LSigned,LSku,$A15,LDate,BF$4)))</f>
        <v/>
      </c>
      <c r="BG15" s="20">
        <f>IF($A15="","",IF(COUNTIFS(LSku,$A15,LType,"Count",LDate,BG$4)&gt;0,SUMIFS(LQty,LSku,$A15,LType,"Count",LDate,BG$4),BF15+SUMIFS(LSigned,LSku,$A15,LDate,BG$4)))</f>
        <v/>
      </c>
      <c r="BH15" s="20">
        <f>IF($A15="","",IF(COUNTIFS(LSku,$A15,LType,"Count",LDate,BH$4)&gt;0,SUMIFS(LQty,LSku,$A15,LType,"Count",LDate,BH$4),BG15+SUMIFS(LSigned,LSku,$A15,LDate,BH$4)))</f>
        <v/>
      </c>
      <c r="BI15" s="20">
        <f>IF($A15="","",IF(COUNTIFS(LSku,$A15,LType,"Count",LDate,BI$4)&gt;0,SUMIFS(LQty,LSku,$A15,LType,"Count",LDate,BI$4),BH15+SUMIFS(LSigned,LSku,$A15,LDate,BI$4)))</f>
        <v/>
      </c>
      <c r="BJ15" s="20">
        <f>IF($A15="","",IF(COUNTIFS(LSku,$A15,LType,"Count",LDate,BJ$4)&gt;0,SUMIFS(LQty,LSku,$A15,LType,"Count",LDate,BJ$4),BI15+SUMIFS(LSigned,LSku,$A15,LDate,BJ$4)))</f>
        <v/>
      </c>
      <c r="BK15" s="20">
        <f>IF($A15="","",IF(COUNTIFS(LSku,$A15,LType,"Count",LDate,BK$4)&gt;0,SUMIFS(LQty,LSku,$A15,LType,"Count",LDate,BK$4),BJ15+SUMIFS(LSigned,LSku,$A15,LDate,BK$4)))</f>
        <v/>
      </c>
      <c r="BL15" s="20">
        <f>IF($A15="","",IF(COUNTIFS(LSku,$A15,LType,"Count",LDate,BL$4)&gt;0,SUMIFS(LQty,LSku,$A15,LType,"Count",LDate,BL$4),BK15+SUMIFS(LSigned,LSku,$A15,LDate,BL$4)))</f>
        <v/>
      </c>
      <c r="BM15" s="20">
        <f>IF($A15="","",IF(COUNTIFS(LSku,$A15,LType,"Count",LDate,BM$4)&gt;0,SUMIFS(LQty,LSku,$A15,LType,"Count",LDate,BM$4),BL15+SUMIFS(LSigned,LSku,$A15,LDate,BM$4)))</f>
        <v/>
      </c>
      <c r="BN15" s="24">
        <f>IF($A15="","",SUMPRODUCT(MAX((LSku=$A15)*(LType="Count")*(LDate&lt;=$B$4)*LDate)))</f>
        <v/>
      </c>
    </row>
    <row r="16">
      <c r="A16" s="16">
        <f>IF(Items!A16="","",Items!A16)</f>
        <v/>
      </c>
      <c r="B16" s="20">
        <f>IF($A16="","",IF(BN16&gt;0,SUMIFS(LQty,LSku,$A16,LType,"Count",LDate,BN16),0)+SUMIFS(LSigned,LSku,$A16,LDate,"&gt;"&amp;BN16,LDate,"&lt;="&amp;$B$4))</f>
        <v/>
      </c>
      <c r="C16" s="20">
        <f>IF($A16="","",IF(COUNTIFS(LSku,$A16,LType,"Count",LDate,C$4)&gt;0,SUMIFS(LQty,LSku,$A16,LType,"Count",LDate,C$4),B16+SUMIFS(LSigned,LSku,$A16,LDate,C$4)))</f>
        <v/>
      </c>
      <c r="D16" s="20">
        <f>IF($A16="","",IF(COUNTIFS(LSku,$A16,LType,"Count",LDate,D$4)&gt;0,SUMIFS(LQty,LSku,$A16,LType,"Count",LDate,D$4),C16+SUMIFS(LSigned,LSku,$A16,LDate,D$4)))</f>
        <v/>
      </c>
      <c r="E16" s="20">
        <f>IF($A16="","",IF(COUNTIFS(LSku,$A16,LType,"Count",LDate,E$4)&gt;0,SUMIFS(LQty,LSku,$A16,LType,"Count",LDate,E$4),D16+SUMIFS(LSigned,LSku,$A16,LDate,E$4)))</f>
        <v/>
      </c>
      <c r="F16" s="20">
        <f>IF($A16="","",IF(COUNTIFS(LSku,$A16,LType,"Count",LDate,F$4)&gt;0,SUMIFS(LQty,LSku,$A16,LType,"Count",LDate,F$4),E16+SUMIFS(LSigned,LSku,$A16,LDate,F$4)))</f>
        <v/>
      </c>
      <c r="G16" s="20">
        <f>IF($A16="","",IF(COUNTIFS(LSku,$A16,LType,"Count",LDate,G$4)&gt;0,SUMIFS(LQty,LSku,$A16,LType,"Count",LDate,G$4),F16+SUMIFS(LSigned,LSku,$A16,LDate,G$4)))</f>
        <v/>
      </c>
      <c r="H16" s="20">
        <f>IF($A16="","",IF(COUNTIFS(LSku,$A16,LType,"Count",LDate,H$4)&gt;0,SUMIFS(LQty,LSku,$A16,LType,"Count",LDate,H$4),G16+SUMIFS(LSigned,LSku,$A16,LDate,H$4)))</f>
        <v/>
      </c>
      <c r="I16" s="20">
        <f>IF($A16="","",IF(COUNTIFS(LSku,$A16,LType,"Count",LDate,I$4)&gt;0,SUMIFS(LQty,LSku,$A16,LType,"Count",LDate,I$4),H16+SUMIFS(LSigned,LSku,$A16,LDate,I$4)))</f>
        <v/>
      </c>
      <c r="J16" s="20">
        <f>IF($A16="","",IF(COUNTIFS(LSku,$A16,LType,"Count",LDate,J$4)&gt;0,SUMIFS(LQty,LSku,$A16,LType,"Count",LDate,J$4),I16+SUMIFS(LSigned,LSku,$A16,LDate,J$4)))</f>
        <v/>
      </c>
      <c r="K16" s="20">
        <f>IF($A16="","",IF(COUNTIFS(LSku,$A16,LType,"Count",LDate,K$4)&gt;0,SUMIFS(LQty,LSku,$A16,LType,"Count",LDate,K$4),J16+SUMIFS(LSigned,LSku,$A16,LDate,K$4)))</f>
        <v/>
      </c>
      <c r="L16" s="20">
        <f>IF($A16="","",IF(COUNTIFS(LSku,$A16,LType,"Count",LDate,L$4)&gt;0,SUMIFS(LQty,LSku,$A16,LType,"Count",LDate,L$4),K16+SUMIFS(LSigned,LSku,$A16,LDate,L$4)))</f>
        <v/>
      </c>
      <c r="M16" s="20">
        <f>IF($A16="","",IF(COUNTIFS(LSku,$A16,LType,"Count",LDate,M$4)&gt;0,SUMIFS(LQty,LSku,$A16,LType,"Count",LDate,M$4),L16+SUMIFS(LSigned,LSku,$A16,LDate,M$4)))</f>
        <v/>
      </c>
      <c r="N16" s="20">
        <f>IF($A16="","",IF(COUNTIFS(LSku,$A16,LType,"Count",LDate,N$4)&gt;0,SUMIFS(LQty,LSku,$A16,LType,"Count",LDate,N$4),M16+SUMIFS(LSigned,LSku,$A16,LDate,N$4)))</f>
        <v/>
      </c>
      <c r="O16" s="20">
        <f>IF($A16="","",IF(COUNTIFS(LSku,$A16,LType,"Count",LDate,O$4)&gt;0,SUMIFS(LQty,LSku,$A16,LType,"Count",LDate,O$4),N16+SUMIFS(LSigned,LSku,$A16,LDate,O$4)))</f>
        <v/>
      </c>
      <c r="P16" s="20">
        <f>IF($A16="","",IF(COUNTIFS(LSku,$A16,LType,"Count",LDate,P$4)&gt;0,SUMIFS(LQty,LSku,$A16,LType,"Count",LDate,P$4),O16+SUMIFS(LSigned,LSku,$A16,LDate,P$4)))</f>
        <v/>
      </c>
      <c r="Q16" s="20">
        <f>IF($A16="","",IF(COUNTIFS(LSku,$A16,LType,"Count",LDate,Q$4)&gt;0,SUMIFS(LQty,LSku,$A16,LType,"Count",LDate,Q$4),P16+SUMIFS(LSigned,LSku,$A16,LDate,Q$4)))</f>
        <v/>
      </c>
      <c r="R16" s="20">
        <f>IF($A16="","",IF(COUNTIFS(LSku,$A16,LType,"Count",LDate,R$4)&gt;0,SUMIFS(LQty,LSku,$A16,LType,"Count",LDate,R$4),Q16+SUMIFS(LSigned,LSku,$A16,LDate,R$4)))</f>
        <v/>
      </c>
      <c r="S16" s="20">
        <f>IF($A16="","",IF(COUNTIFS(LSku,$A16,LType,"Count",LDate,S$4)&gt;0,SUMIFS(LQty,LSku,$A16,LType,"Count",LDate,S$4),R16+SUMIFS(LSigned,LSku,$A16,LDate,S$4)))</f>
        <v/>
      </c>
      <c r="T16" s="20">
        <f>IF($A16="","",IF(COUNTIFS(LSku,$A16,LType,"Count",LDate,T$4)&gt;0,SUMIFS(LQty,LSku,$A16,LType,"Count",LDate,T$4),S16+SUMIFS(LSigned,LSku,$A16,LDate,T$4)))</f>
        <v/>
      </c>
      <c r="U16" s="20">
        <f>IF($A16="","",IF(COUNTIFS(LSku,$A16,LType,"Count",LDate,U$4)&gt;0,SUMIFS(LQty,LSku,$A16,LType,"Count",LDate,U$4),T16+SUMIFS(LSigned,LSku,$A16,LDate,U$4)))</f>
        <v/>
      </c>
      <c r="V16" s="20">
        <f>IF($A16="","",IF(COUNTIFS(LSku,$A16,LType,"Count",LDate,V$4)&gt;0,SUMIFS(LQty,LSku,$A16,LType,"Count",LDate,V$4),U16+SUMIFS(LSigned,LSku,$A16,LDate,V$4)))</f>
        <v/>
      </c>
      <c r="W16" s="20">
        <f>IF($A16="","",IF(COUNTIFS(LSku,$A16,LType,"Count",LDate,W$4)&gt;0,SUMIFS(LQty,LSku,$A16,LType,"Count",LDate,W$4),V16+SUMIFS(LSigned,LSku,$A16,LDate,W$4)))</f>
        <v/>
      </c>
      <c r="X16" s="20">
        <f>IF($A16="","",IF(COUNTIFS(LSku,$A16,LType,"Count",LDate,X$4)&gt;0,SUMIFS(LQty,LSku,$A16,LType,"Count",LDate,X$4),W16+SUMIFS(LSigned,LSku,$A16,LDate,X$4)))</f>
        <v/>
      </c>
      <c r="Y16" s="20">
        <f>IF($A16="","",IF(COUNTIFS(LSku,$A16,LType,"Count",LDate,Y$4)&gt;0,SUMIFS(LQty,LSku,$A16,LType,"Count",LDate,Y$4),X16+SUMIFS(LSigned,LSku,$A16,LDate,Y$4)))</f>
        <v/>
      </c>
      <c r="Z16" s="20">
        <f>IF($A16="","",IF(COUNTIFS(LSku,$A16,LType,"Count",LDate,Z$4)&gt;0,SUMIFS(LQty,LSku,$A16,LType,"Count",LDate,Z$4),Y16+SUMIFS(LSigned,LSku,$A16,LDate,Z$4)))</f>
        <v/>
      </c>
      <c r="AA16" s="20">
        <f>IF($A16="","",IF(COUNTIFS(LSku,$A16,LType,"Count",LDate,AA$4)&gt;0,SUMIFS(LQty,LSku,$A16,LType,"Count",LDate,AA$4),Z16+SUMIFS(LSigned,LSku,$A16,LDate,AA$4)))</f>
        <v/>
      </c>
      <c r="AB16" s="20">
        <f>IF($A16="","",IF(COUNTIFS(LSku,$A16,LType,"Count",LDate,AB$4)&gt;0,SUMIFS(LQty,LSku,$A16,LType,"Count",LDate,AB$4),AA16+SUMIFS(LSigned,LSku,$A16,LDate,AB$4)))</f>
        <v/>
      </c>
      <c r="AC16" s="20">
        <f>IF($A16="","",IF(COUNTIFS(LSku,$A16,LType,"Count",LDate,AC$4)&gt;0,SUMIFS(LQty,LSku,$A16,LType,"Count",LDate,AC$4),AB16+SUMIFS(LSigned,LSku,$A16,LDate,AC$4)))</f>
        <v/>
      </c>
      <c r="AD16" s="20">
        <f>IF($A16="","",IF(COUNTIFS(LSku,$A16,LType,"Count",LDate,AD$4)&gt;0,SUMIFS(LQty,LSku,$A16,LType,"Count",LDate,AD$4),AC16+SUMIFS(LSigned,LSku,$A16,LDate,AD$4)))</f>
        <v/>
      </c>
      <c r="AE16" s="20">
        <f>IF($A16="","",IF(COUNTIFS(LSku,$A16,LType,"Count",LDate,AE$4)&gt;0,SUMIFS(LQty,LSku,$A16,LType,"Count",LDate,AE$4),AD16+SUMIFS(LSigned,LSku,$A16,LDate,AE$4)))</f>
        <v/>
      </c>
      <c r="AF16" s="20">
        <f>IF($A16="","",IF(COUNTIFS(LSku,$A16,LType,"Count",LDate,AF$4)&gt;0,SUMIFS(LQty,LSku,$A16,LType,"Count",LDate,AF$4),AE16+SUMIFS(LSigned,LSku,$A16,LDate,AF$4)))</f>
        <v/>
      </c>
      <c r="AG16" s="20">
        <f>IF($A16="","",IF(COUNTIFS(LSku,$A16,LType,"Count",LDate,AG$4)&gt;0,SUMIFS(LQty,LSku,$A16,LType,"Count",LDate,AG$4),AF16+SUMIFS(LSigned,LSku,$A16,LDate,AG$4)))</f>
        <v/>
      </c>
      <c r="AH16" s="20">
        <f>IF($A16="","",IF(COUNTIFS(LSku,$A16,LType,"Count",LDate,AH$4)&gt;0,SUMIFS(LQty,LSku,$A16,LType,"Count",LDate,AH$4),AG16+SUMIFS(LSigned,LSku,$A16,LDate,AH$4)))</f>
        <v/>
      </c>
      <c r="AI16" s="20">
        <f>IF($A16="","",IF(COUNTIFS(LSku,$A16,LType,"Count",LDate,AI$4)&gt;0,SUMIFS(LQty,LSku,$A16,LType,"Count",LDate,AI$4),AH16+SUMIFS(LSigned,LSku,$A16,LDate,AI$4)))</f>
        <v/>
      </c>
      <c r="AJ16" s="20">
        <f>IF($A16="","",IF(COUNTIFS(LSku,$A16,LType,"Count",LDate,AJ$4)&gt;0,SUMIFS(LQty,LSku,$A16,LType,"Count",LDate,AJ$4),AI16+SUMIFS(LSigned,LSku,$A16,LDate,AJ$4)))</f>
        <v/>
      </c>
      <c r="AK16" s="20">
        <f>IF($A16="","",IF(COUNTIFS(LSku,$A16,LType,"Count",LDate,AK$4)&gt;0,SUMIFS(LQty,LSku,$A16,LType,"Count",LDate,AK$4),AJ16+SUMIFS(LSigned,LSku,$A16,LDate,AK$4)))</f>
        <v/>
      </c>
      <c r="AL16" s="20">
        <f>IF($A16="","",IF(COUNTIFS(LSku,$A16,LType,"Count",LDate,AL$4)&gt;0,SUMIFS(LQty,LSku,$A16,LType,"Count",LDate,AL$4),AK16+SUMIFS(LSigned,LSku,$A16,LDate,AL$4)))</f>
        <v/>
      </c>
      <c r="AM16" s="20">
        <f>IF($A16="","",IF(COUNTIFS(LSku,$A16,LType,"Count",LDate,AM$4)&gt;0,SUMIFS(LQty,LSku,$A16,LType,"Count",LDate,AM$4),AL16+SUMIFS(LSigned,LSku,$A16,LDate,AM$4)))</f>
        <v/>
      </c>
      <c r="AN16" s="20">
        <f>IF($A16="","",IF(COUNTIFS(LSku,$A16,LType,"Count",LDate,AN$4)&gt;0,SUMIFS(LQty,LSku,$A16,LType,"Count",LDate,AN$4),AM16+SUMIFS(LSigned,LSku,$A16,LDate,AN$4)))</f>
        <v/>
      </c>
      <c r="AO16" s="20">
        <f>IF($A16="","",IF(COUNTIFS(LSku,$A16,LType,"Count",LDate,AO$4)&gt;0,SUMIFS(LQty,LSku,$A16,LType,"Count",LDate,AO$4),AN16+SUMIFS(LSigned,LSku,$A16,LDate,AO$4)))</f>
        <v/>
      </c>
      <c r="AP16" s="20">
        <f>IF($A16="","",IF(COUNTIFS(LSku,$A16,LType,"Count",LDate,AP$4)&gt;0,SUMIFS(LQty,LSku,$A16,LType,"Count",LDate,AP$4),AO16+SUMIFS(LSigned,LSku,$A16,LDate,AP$4)))</f>
        <v/>
      </c>
      <c r="AQ16" s="20">
        <f>IF($A16="","",IF(COUNTIFS(LSku,$A16,LType,"Count",LDate,AQ$4)&gt;0,SUMIFS(LQty,LSku,$A16,LType,"Count",LDate,AQ$4),AP16+SUMIFS(LSigned,LSku,$A16,LDate,AQ$4)))</f>
        <v/>
      </c>
      <c r="AR16" s="20">
        <f>IF($A16="","",IF(COUNTIFS(LSku,$A16,LType,"Count",LDate,AR$4)&gt;0,SUMIFS(LQty,LSku,$A16,LType,"Count",LDate,AR$4),AQ16+SUMIFS(LSigned,LSku,$A16,LDate,AR$4)))</f>
        <v/>
      </c>
      <c r="AS16" s="20">
        <f>IF($A16="","",IF(COUNTIFS(LSku,$A16,LType,"Count",LDate,AS$4)&gt;0,SUMIFS(LQty,LSku,$A16,LType,"Count",LDate,AS$4),AR16+SUMIFS(LSigned,LSku,$A16,LDate,AS$4)))</f>
        <v/>
      </c>
      <c r="AT16" s="20">
        <f>IF($A16="","",IF(COUNTIFS(LSku,$A16,LType,"Count",LDate,AT$4)&gt;0,SUMIFS(LQty,LSku,$A16,LType,"Count",LDate,AT$4),AS16+SUMIFS(LSigned,LSku,$A16,LDate,AT$4)))</f>
        <v/>
      </c>
      <c r="AU16" s="20">
        <f>IF($A16="","",IF(COUNTIFS(LSku,$A16,LType,"Count",LDate,AU$4)&gt;0,SUMIFS(LQty,LSku,$A16,LType,"Count",LDate,AU$4),AT16+SUMIFS(LSigned,LSku,$A16,LDate,AU$4)))</f>
        <v/>
      </c>
      <c r="AV16" s="20">
        <f>IF($A16="","",IF(COUNTIFS(LSku,$A16,LType,"Count",LDate,AV$4)&gt;0,SUMIFS(LQty,LSku,$A16,LType,"Count",LDate,AV$4),AU16+SUMIFS(LSigned,LSku,$A16,LDate,AV$4)))</f>
        <v/>
      </c>
      <c r="AW16" s="20">
        <f>IF($A16="","",IF(COUNTIFS(LSku,$A16,LType,"Count",LDate,AW$4)&gt;0,SUMIFS(LQty,LSku,$A16,LType,"Count",LDate,AW$4),AV16+SUMIFS(LSigned,LSku,$A16,LDate,AW$4)))</f>
        <v/>
      </c>
      <c r="AX16" s="20">
        <f>IF($A16="","",IF(COUNTIFS(LSku,$A16,LType,"Count",LDate,AX$4)&gt;0,SUMIFS(LQty,LSku,$A16,LType,"Count",LDate,AX$4),AW16+SUMIFS(LSigned,LSku,$A16,LDate,AX$4)))</f>
        <v/>
      </c>
      <c r="AY16" s="20">
        <f>IF($A16="","",IF(COUNTIFS(LSku,$A16,LType,"Count",LDate,AY$4)&gt;0,SUMIFS(LQty,LSku,$A16,LType,"Count",LDate,AY$4),AX16+SUMIFS(LSigned,LSku,$A16,LDate,AY$4)))</f>
        <v/>
      </c>
      <c r="AZ16" s="20">
        <f>IF($A16="","",IF(COUNTIFS(LSku,$A16,LType,"Count",LDate,AZ$4)&gt;0,SUMIFS(LQty,LSku,$A16,LType,"Count",LDate,AZ$4),AY16+SUMIFS(LSigned,LSku,$A16,LDate,AZ$4)))</f>
        <v/>
      </c>
      <c r="BA16" s="20">
        <f>IF($A16="","",IF(COUNTIFS(LSku,$A16,LType,"Count",LDate,BA$4)&gt;0,SUMIFS(LQty,LSku,$A16,LType,"Count",LDate,BA$4),AZ16+SUMIFS(LSigned,LSku,$A16,LDate,BA$4)))</f>
        <v/>
      </c>
      <c r="BB16" s="20">
        <f>IF($A16="","",IF(COUNTIFS(LSku,$A16,LType,"Count",LDate,BB$4)&gt;0,SUMIFS(LQty,LSku,$A16,LType,"Count",LDate,BB$4),BA16+SUMIFS(LSigned,LSku,$A16,LDate,BB$4)))</f>
        <v/>
      </c>
      <c r="BC16" s="20">
        <f>IF($A16="","",IF(COUNTIFS(LSku,$A16,LType,"Count",LDate,BC$4)&gt;0,SUMIFS(LQty,LSku,$A16,LType,"Count",LDate,BC$4),BB16+SUMIFS(LSigned,LSku,$A16,LDate,BC$4)))</f>
        <v/>
      </c>
      <c r="BD16" s="20">
        <f>IF($A16="","",IF(COUNTIFS(LSku,$A16,LType,"Count",LDate,BD$4)&gt;0,SUMIFS(LQty,LSku,$A16,LType,"Count",LDate,BD$4),BC16+SUMIFS(LSigned,LSku,$A16,LDate,BD$4)))</f>
        <v/>
      </c>
      <c r="BE16" s="20">
        <f>IF($A16="","",IF(COUNTIFS(LSku,$A16,LType,"Count",LDate,BE$4)&gt;0,SUMIFS(LQty,LSku,$A16,LType,"Count",LDate,BE$4),BD16+SUMIFS(LSigned,LSku,$A16,LDate,BE$4)))</f>
        <v/>
      </c>
      <c r="BF16" s="20">
        <f>IF($A16="","",IF(COUNTIFS(LSku,$A16,LType,"Count",LDate,BF$4)&gt;0,SUMIFS(LQty,LSku,$A16,LType,"Count",LDate,BF$4),BE16+SUMIFS(LSigned,LSku,$A16,LDate,BF$4)))</f>
        <v/>
      </c>
      <c r="BG16" s="20">
        <f>IF($A16="","",IF(COUNTIFS(LSku,$A16,LType,"Count",LDate,BG$4)&gt;0,SUMIFS(LQty,LSku,$A16,LType,"Count",LDate,BG$4),BF16+SUMIFS(LSigned,LSku,$A16,LDate,BG$4)))</f>
        <v/>
      </c>
      <c r="BH16" s="20">
        <f>IF($A16="","",IF(COUNTIFS(LSku,$A16,LType,"Count",LDate,BH$4)&gt;0,SUMIFS(LQty,LSku,$A16,LType,"Count",LDate,BH$4),BG16+SUMIFS(LSigned,LSku,$A16,LDate,BH$4)))</f>
        <v/>
      </c>
      <c r="BI16" s="20">
        <f>IF($A16="","",IF(COUNTIFS(LSku,$A16,LType,"Count",LDate,BI$4)&gt;0,SUMIFS(LQty,LSku,$A16,LType,"Count",LDate,BI$4),BH16+SUMIFS(LSigned,LSku,$A16,LDate,BI$4)))</f>
        <v/>
      </c>
      <c r="BJ16" s="20">
        <f>IF($A16="","",IF(COUNTIFS(LSku,$A16,LType,"Count",LDate,BJ$4)&gt;0,SUMIFS(LQty,LSku,$A16,LType,"Count",LDate,BJ$4),BI16+SUMIFS(LSigned,LSku,$A16,LDate,BJ$4)))</f>
        <v/>
      </c>
      <c r="BK16" s="20">
        <f>IF($A16="","",IF(COUNTIFS(LSku,$A16,LType,"Count",LDate,BK$4)&gt;0,SUMIFS(LQty,LSku,$A16,LType,"Count",LDate,BK$4),BJ16+SUMIFS(LSigned,LSku,$A16,LDate,BK$4)))</f>
        <v/>
      </c>
      <c r="BL16" s="20">
        <f>IF($A16="","",IF(COUNTIFS(LSku,$A16,LType,"Count",LDate,BL$4)&gt;0,SUMIFS(LQty,LSku,$A16,LType,"Count",LDate,BL$4),BK16+SUMIFS(LSigned,LSku,$A16,LDate,BL$4)))</f>
        <v/>
      </c>
      <c r="BM16" s="20">
        <f>IF($A16="","",IF(COUNTIFS(LSku,$A16,LType,"Count",LDate,BM$4)&gt;0,SUMIFS(LQty,LSku,$A16,LType,"Count",LDate,BM$4),BL16+SUMIFS(LSigned,LSku,$A16,LDate,BM$4)))</f>
        <v/>
      </c>
      <c r="BN16" s="24">
        <f>IF($A16="","",SUMPRODUCT(MAX((LSku=$A16)*(LType="Count")*(LDate&lt;=$B$4)*LDate)))</f>
        <v/>
      </c>
    </row>
    <row r="17">
      <c r="A17" s="16">
        <f>IF(Items!A17="","",Items!A17)</f>
        <v/>
      </c>
      <c r="B17" s="20">
        <f>IF($A17="","",IF(BN17&gt;0,SUMIFS(LQty,LSku,$A17,LType,"Count",LDate,BN17),0)+SUMIFS(LSigned,LSku,$A17,LDate,"&gt;"&amp;BN17,LDate,"&lt;="&amp;$B$4))</f>
        <v/>
      </c>
      <c r="C17" s="20">
        <f>IF($A17="","",IF(COUNTIFS(LSku,$A17,LType,"Count",LDate,C$4)&gt;0,SUMIFS(LQty,LSku,$A17,LType,"Count",LDate,C$4),B17+SUMIFS(LSigned,LSku,$A17,LDate,C$4)))</f>
        <v/>
      </c>
      <c r="D17" s="20">
        <f>IF($A17="","",IF(COUNTIFS(LSku,$A17,LType,"Count",LDate,D$4)&gt;0,SUMIFS(LQty,LSku,$A17,LType,"Count",LDate,D$4),C17+SUMIFS(LSigned,LSku,$A17,LDate,D$4)))</f>
        <v/>
      </c>
      <c r="E17" s="20">
        <f>IF($A17="","",IF(COUNTIFS(LSku,$A17,LType,"Count",LDate,E$4)&gt;0,SUMIFS(LQty,LSku,$A17,LType,"Count",LDate,E$4),D17+SUMIFS(LSigned,LSku,$A17,LDate,E$4)))</f>
        <v/>
      </c>
      <c r="F17" s="20">
        <f>IF($A17="","",IF(COUNTIFS(LSku,$A17,LType,"Count",LDate,F$4)&gt;0,SUMIFS(LQty,LSku,$A17,LType,"Count",LDate,F$4),E17+SUMIFS(LSigned,LSku,$A17,LDate,F$4)))</f>
        <v/>
      </c>
      <c r="G17" s="20">
        <f>IF($A17="","",IF(COUNTIFS(LSku,$A17,LType,"Count",LDate,G$4)&gt;0,SUMIFS(LQty,LSku,$A17,LType,"Count",LDate,G$4),F17+SUMIFS(LSigned,LSku,$A17,LDate,G$4)))</f>
        <v/>
      </c>
      <c r="H17" s="20">
        <f>IF($A17="","",IF(COUNTIFS(LSku,$A17,LType,"Count",LDate,H$4)&gt;0,SUMIFS(LQty,LSku,$A17,LType,"Count",LDate,H$4),G17+SUMIFS(LSigned,LSku,$A17,LDate,H$4)))</f>
        <v/>
      </c>
      <c r="I17" s="20">
        <f>IF($A17="","",IF(COUNTIFS(LSku,$A17,LType,"Count",LDate,I$4)&gt;0,SUMIFS(LQty,LSku,$A17,LType,"Count",LDate,I$4),H17+SUMIFS(LSigned,LSku,$A17,LDate,I$4)))</f>
        <v/>
      </c>
      <c r="J17" s="20">
        <f>IF($A17="","",IF(COUNTIFS(LSku,$A17,LType,"Count",LDate,J$4)&gt;0,SUMIFS(LQty,LSku,$A17,LType,"Count",LDate,J$4),I17+SUMIFS(LSigned,LSku,$A17,LDate,J$4)))</f>
        <v/>
      </c>
      <c r="K17" s="20">
        <f>IF($A17="","",IF(COUNTIFS(LSku,$A17,LType,"Count",LDate,K$4)&gt;0,SUMIFS(LQty,LSku,$A17,LType,"Count",LDate,K$4),J17+SUMIFS(LSigned,LSku,$A17,LDate,K$4)))</f>
        <v/>
      </c>
      <c r="L17" s="20">
        <f>IF($A17="","",IF(COUNTIFS(LSku,$A17,LType,"Count",LDate,L$4)&gt;0,SUMIFS(LQty,LSku,$A17,LType,"Count",LDate,L$4),K17+SUMIFS(LSigned,LSku,$A17,LDate,L$4)))</f>
        <v/>
      </c>
      <c r="M17" s="20">
        <f>IF($A17="","",IF(COUNTIFS(LSku,$A17,LType,"Count",LDate,M$4)&gt;0,SUMIFS(LQty,LSku,$A17,LType,"Count",LDate,M$4),L17+SUMIFS(LSigned,LSku,$A17,LDate,M$4)))</f>
        <v/>
      </c>
      <c r="N17" s="20">
        <f>IF($A17="","",IF(COUNTIFS(LSku,$A17,LType,"Count",LDate,N$4)&gt;0,SUMIFS(LQty,LSku,$A17,LType,"Count",LDate,N$4),M17+SUMIFS(LSigned,LSku,$A17,LDate,N$4)))</f>
        <v/>
      </c>
      <c r="O17" s="20">
        <f>IF($A17="","",IF(COUNTIFS(LSku,$A17,LType,"Count",LDate,O$4)&gt;0,SUMIFS(LQty,LSku,$A17,LType,"Count",LDate,O$4),N17+SUMIFS(LSigned,LSku,$A17,LDate,O$4)))</f>
        <v/>
      </c>
      <c r="P17" s="20">
        <f>IF($A17="","",IF(COUNTIFS(LSku,$A17,LType,"Count",LDate,P$4)&gt;0,SUMIFS(LQty,LSku,$A17,LType,"Count",LDate,P$4),O17+SUMIFS(LSigned,LSku,$A17,LDate,P$4)))</f>
        <v/>
      </c>
      <c r="Q17" s="20">
        <f>IF($A17="","",IF(COUNTIFS(LSku,$A17,LType,"Count",LDate,Q$4)&gt;0,SUMIFS(LQty,LSku,$A17,LType,"Count",LDate,Q$4),P17+SUMIFS(LSigned,LSku,$A17,LDate,Q$4)))</f>
        <v/>
      </c>
      <c r="R17" s="20">
        <f>IF($A17="","",IF(COUNTIFS(LSku,$A17,LType,"Count",LDate,R$4)&gt;0,SUMIFS(LQty,LSku,$A17,LType,"Count",LDate,R$4),Q17+SUMIFS(LSigned,LSku,$A17,LDate,R$4)))</f>
        <v/>
      </c>
      <c r="S17" s="20">
        <f>IF($A17="","",IF(COUNTIFS(LSku,$A17,LType,"Count",LDate,S$4)&gt;0,SUMIFS(LQty,LSku,$A17,LType,"Count",LDate,S$4),R17+SUMIFS(LSigned,LSku,$A17,LDate,S$4)))</f>
        <v/>
      </c>
      <c r="T17" s="20">
        <f>IF($A17="","",IF(COUNTIFS(LSku,$A17,LType,"Count",LDate,T$4)&gt;0,SUMIFS(LQty,LSku,$A17,LType,"Count",LDate,T$4),S17+SUMIFS(LSigned,LSku,$A17,LDate,T$4)))</f>
        <v/>
      </c>
      <c r="U17" s="20">
        <f>IF($A17="","",IF(COUNTIFS(LSku,$A17,LType,"Count",LDate,U$4)&gt;0,SUMIFS(LQty,LSku,$A17,LType,"Count",LDate,U$4),T17+SUMIFS(LSigned,LSku,$A17,LDate,U$4)))</f>
        <v/>
      </c>
      <c r="V17" s="20">
        <f>IF($A17="","",IF(COUNTIFS(LSku,$A17,LType,"Count",LDate,V$4)&gt;0,SUMIFS(LQty,LSku,$A17,LType,"Count",LDate,V$4),U17+SUMIFS(LSigned,LSku,$A17,LDate,V$4)))</f>
        <v/>
      </c>
      <c r="W17" s="20">
        <f>IF($A17="","",IF(COUNTIFS(LSku,$A17,LType,"Count",LDate,W$4)&gt;0,SUMIFS(LQty,LSku,$A17,LType,"Count",LDate,W$4),V17+SUMIFS(LSigned,LSku,$A17,LDate,W$4)))</f>
        <v/>
      </c>
      <c r="X17" s="20">
        <f>IF($A17="","",IF(COUNTIFS(LSku,$A17,LType,"Count",LDate,X$4)&gt;0,SUMIFS(LQty,LSku,$A17,LType,"Count",LDate,X$4),W17+SUMIFS(LSigned,LSku,$A17,LDate,X$4)))</f>
        <v/>
      </c>
      <c r="Y17" s="20">
        <f>IF($A17="","",IF(COUNTIFS(LSku,$A17,LType,"Count",LDate,Y$4)&gt;0,SUMIFS(LQty,LSku,$A17,LType,"Count",LDate,Y$4),X17+SUMIFS(LSigned,LSku,$A17,LDate,Y$4)))</f>
        <v/>
      </c>
      <c r="Z17" s="20">
        <f>IF($A17="","",IF(COUNTIFS(LSku,$A17,LType,"Count",LDate,Z$4)&gt;0,SUMIFS(LQty,LSku,$A17,LType,"Count",LDate,Z$4),Y17+SUMIFS(LSigned,LSku,$A17,LDate,Z$4)))</f>
        <v/>
      </c>
      <c r="AA17" s="20">
        <f>IF($A17="","",IF(COUNTIFS(LSku,$A17,LType,"Count",LDate,AA$4)&gt;0,SUMIFS(LQty,LSku,$A17,LType,"Count",LDate,AA$4),Z17+SUMIFS(LSigned,LSku,$A17,LDate,AA$4)))</f>
        <v/>
      </c>
      <c r="AB17" s="20">
        <f>IF($A17="","",IF(COUNTIFS(LSku,$A17,LType,"Count",LDate,AB$4)&gt;0,SUMIFS(LQty,LSku,$A17,LType,"Count",LDate,AB$4),AA17+SUMIFS(LSigned,LSku,$A17,LDate,AB$4)))</f>
        <v/>
      </c>
      <c r="AC17" s="20">
        <f>IF($A17="","",IF(COUNTIFS(LSku,$A17,LType,"Count",LDate,AC$4)&gt;0,SUMIFS(LQty,LSku,$A17,LType,"Count",LDate,AC$4),AB17+SUMIFS(LSigned,LSku,$A17,LDate,AC$4)))</f>
        <v/>
      </c>
      <c r="AD17" s="20">
        <f>IF($A17="","",IF(COUNTIFS(LSku,$A17,LType,"Count",LDate,AD$4)&gt;0,SUMIFS(LQty,LSku,$A17,LType,"Count",LDate,AD$4),AC17+SUMIFS(LSigned,LSku,$A17,LDate,AD$4)))</f>
        <v/>
      </c>
      <c r="AE17" s="20">
        <f>IF($A17="","",IF(COUNTIFS(LSku,$A17,LType,"Count",LDate,AE$4)&gt;0,SUMIFS(LQty,LSku,$A17,LType,"Count",LDate,AE$4),AD17+SUMIFS(LSigned,LSku,$A17,LDate,AE$4)))</f>
        <v/>
      </c>
      <c r="AF17" s="20">
        <f>IF($A17="","",IF(COUNTIFS(LSku,$A17,LType,"Count",LDate,AF$4)&gt;0,SUMIFS(LQty,LSku,$A17,LType,"Count",LDate,AF$4),AE17+SUMIFS(LSigned,LSku,$A17,LDate,AF$4)))</f>
        <v/>
      </c>
      <c r="AG17" s="20">
        <f>IF($A17="","",IF(COUNTIFS(LSku,$A17,LType,"Count",LDate,AG$4)&gt;0,SUMIFS(LQty,LSku,$A17,LType,"Count",LDate,AG$4),AF17+SUMIFS(LSigned,LSku,$A17,LDate,AG$4)))</f>
        <v/>
      </c>
      <c r="AH17" s="20">
        <f>IF($A17="","",IF(COUNTIFS(LSku,$A17,LType,"Count",LDate,AH$4)&gt;0,SUMIFS(LQty,LSku,$A17,LType,"Count",LDate,AH$4),AG17+SUMIFS(LSigned,LSku,$A17,LDate,AH$4)))</f>
        <v/>
      </c>
      <c r="AI17" s="20">
        <f>IF($A17="","",IF(COUNTIFS(LSku,$A17,LType,"Count",LDate,AI$4)&gt;0,SUMIFS(LQty,LSku,$A17,LType,"Count",LDate,AI$4),AH17+SUMIFS(LSigned,LSku,$A17,LDate,AI$4)))</f>
        <v/>
      </c>
      <c r="AJ17" s="20">
        <f>IF($A17="","",IF(COUNTIFS(LSku,$A17,LType,"Count",LDate,AJ$4)&gt;0,SUMIFS(LQty,LSku,$A17,LType,"Count",LDate,AJ$4),AI17+SUMIFS(LSigned,LSku,$A17,LDate,AJ$4)))</f>
        <v/>
      </c>
      <c r="AK17" s="20">
        <f>IF($A17="","",IF(COUNTIFS(LSku,$A17,LType,"Count",LDate,AK$4)&gt;0,SUMIFS(LQty,LSku,$A17,LType,"Count",LDate,AK$4),AJ17+SUMIFS(LSigned,LSku,$A17,LDate,AK$4)))</f>
        <v/>
      </c>
      <c r="AL17" s="20">
        <f>IF($A17="","",IF(COUNTIFS(LSku,$A17,LType,"Count",LDate,AL$4)&gt;0,SUMIFS(LQty,LSku,$A17,LType,"Count",LDate,AL$4),AK17+SUMIFS(LSigned,LSku,$A17,LDate,AL$4)))</f>
        <v/>
      </c>
      <c r="AM17" s="20">
        <f>IF($A17="","",IF(COUNTIFS(LSku,$A17,LType,"Count",LDate,AM$4)&gt;0,SUMIFS(LQty,LSku,$A17,LType,"Count",LDate,AM$4),AL17+SUMIFS(LSigned,LSku,$A17,LDate,AM$4)))</f>
        <v/>
      </c>
      <c r="AN17" s="20">
        <f>IF($A17="","",IF(COUNTIFS(LSku,$A17,LType,"Count",LDate,AN$4)&gt;0,SUMIFS(LQty,LSku,$A17,LType,"Count",LDate,AN$4),AM17+SUMIFS(LSigned,LSku,$A17,LDate,AN$4)))</f>
        <v/>
      </c>
      <c r="AO17" s="20">
        <f>IF($A17="","",IF(COUNTIFS(LSku,$A17,LType,"Count",LDate,AO$4)&gt;0,SUMIFS(LQty,LSku,$A17,LType,"Count",LDate,AO$4),AN17+SUMIFS(LSigned,LSku,$A17,LDate,AO$4)))</f>
        <v/>
      </c>
      <c r="AP17" s="20">
        <f>IF($A17="","",IF(COUNTIFS(LSku,$A17,LType,"Count",LDate,AP$4)&gt;0,SUMIFS(LQty,LSku,$A17,LType,"Count",LDate,AP$4),AO17+SUMIFS(LSigned,LSku,$A17,LDate,AP$4)))</f>
        <v/>
      </c>
      <c r="AQ17" s="20">
        <f>IF($A17="","",IF(COUNTIFS(LSku,$A17,LType,"Count",LDate,AQ$4)&gt;0,SUMIFS(LQty,LSku,$A17,LType,"Count",LDate,AQ$4),AP17+SUMIFS(LSigned,LSku,$A17,LDate,AQ$4)))</f>
        <v/>
      </c>
      <c r="AR17" s="20">
        <f>IF($A17="","",IF(COUNTIFS(LSku,$A17,LType,"Count",LDate,AR$4)&gt;0,SUMIFS(LQty,LSku,$A17,LType,"Count",LDate,AR$4),AQ17+SUMIFS(LSigned,LSku,$A17,LDate,AR$4)))</f>
        <v/>
      </c>
      <c r="AS17" s="20">
        <f>IF($A17="","",IF(COUNTIFS(LSku,$A17,LType,"Count",LDate,AS$4)&gt;0,SUMIFS(LQty,LSku,$A17,LType,"Count",LDate,AS$4),AR17+SUMIFS(LSigned,LSku,$A17,LDate,AS$4)))</f>
        <v/>
      </c>
      <c r="AT17" s="20">
        <f>IF($A17="","",IF(COUNTIFS(LSku,$A17,LType,"Count",LDate,AT$4)&gt;0,SUMIFS(LQty,LSku,$A17,LType,"Count",LDate,AT$4),AS17+SUMIFS(LSigned,LSku,$A17,LDate,AT$4)))</f>
        <v/>
      </c>
      <c r="AU17" s="20">
        <f>IF($A17="","",IF(COUNTIFS(LSku,$A17,LType,"Count",LDate,AU$4)&gt;0,SUMIFS(LQty,LSku,$A17,LType,"Count",LDate,AU$4),AT17+SUMIFS(LSigned,LSku,$A17,LDate,AU$4)))</f>
        <v/>
      </c>
      <c r="AV17" s="20">
        <f>IF($A17="","",IF(COUNTIFS(LSku,$A17,LType,"Count",LDate,AV$4)&gt;0,SUMIFS(LQty,LSku,$A17,LType,"Count",LDate,AV$4),AU17+SUMIFS(LSigned,LSku,$A17,LDate,AV$4)))</f>
        <v/>
      </c>
      <c r="AW17" s="20">
        <f>IF($A17="","",IF(COUNTIFS(LSku,$A17,LType,"Count",LDate,AW$4)&gt;0,SUMIFS(LQty,LSku,$A17,LType,"Count",LDate,AW$4),AV17+SUMIFS(LSigned,LSku,$A17,LDate,AW$4)))</f>
        <v/>
      </c>
      <c r="AX17" s="20">
        <f>IF($A17="","",IF(COUNTIFS(LSku,$A17,LType,"Count",LDate,AX$4)&gt;0,SUMIFS(LQty,LSku,$A17,LType,"Count",LDate,AX$4),AW17+SUMIFS(LSigned,LSku,$A17,LDate,AX$4)))</f>
        <v/>
      </c>
      <c r="AY17" s="20">
        <f>IF($A17="","",IF(COUNTIFS(LSku,$A17,LType,"Count",LDate,AY$4)&gt;0,SUMIFS(LQty,LSku,$A17,LType,"Count",LDate,AY$4),AX17+SUMIFS(LSigned,LSku,$A17,LDate,AY$4)))</f>
        <v/>
      </c>
      <c r="AZ17" s="20">
        <f>IF($A17="","",IF(COUNTIFS(LSku,$A17,LType,"Count",LDate,AZ$4)&gt;0,SUMIFS(LQty,LSku,$A17,LType,"Count",LDate,AZ$4),AY17+SUMIFS(LSigned,LSku,$A17,LDate,AZ$4)))</f>
        <v/>
      </c>
      <c r="BA17" s="20">
        <f>IF($A17="","",IF(COUNTIFS(LSku,$A17,LType,"Count",LDate,BA$4)&gt;0,SUMIFS(LQty,LSku,$A17,LType,"Count",LDate,BA$4),AZ17+SUMIFS(LSigned,LSku,$A17,LDate,BA$4)))</f>
        <v/>
      </c>
      <c r="BB17" s="20">
        <f>IF($A17="","",IF(COUNTIFS(LSku,$A17,LType,"Count",LDate,BB$4)&gt;0,SUMIFS(LQty,LSku,$A17,LType,"Count",LDate,BB$4),BA17+SUMIFS(LSigned,LSku,$A17,LDate,BB$4)))</f>
        <v/>
      </c>
      <c r="BC17" s="20">
        <f>IF($A17="","",IF(COUNTIFS(LSku,$A17,LType,"Count",LDate,BC$4)&gt;0,SUMIFS(LQty,LSku,$A17,LType,"Count",LDate,BC$4),BB17+SUMIFS(LSigned,LSku,$A17,LDate,BC$4)))</f>
        <v/>
      </c>
      <c r="BD17" s="20">
        <f>IF($A17="","",IF(COUNTIFS(LSku,$A17,LType,"Count",LDate,BD$4)&gt;0,SUMIFS(LQty,LSku,$A17,LType,"Count",LDate,BD$4),BC17+SUMIFS(LSigned,LSku,$A17,LDate,BD$4)))</f>
        <v/>
      </c>
      <c r="BE17" s="20">
        <f>IF($A17="","",IF(COUNTIFS(LSku,$A17,LType,"Count",LDate,BE$4)&gt;0,SUMIFS(LQty,LSku,$A17,LType,"Count",LDate,BE$4),BD17+SUMIFS(LSigned,LSku,$A17,LDate,BE$4)))</f>
        <v/>
      </c>
      <c r="BF17" s="20">
        <f>IF($A17="","",IF(COUNTIFS(LSku,$A17,LType,"Count",LDate,BF$4)&gt;0,SUMIFS(LQty,LSku,$A17,LType,"Count",LDate,BF$4),BE17+SUMIFS(LSigned,LSku,$A17,LDate,BF$4)))</f>
        <v/>
      </c>
      <c r="BG17" s="20">
        <f>IF($A17="","",IF(COUNTIFS(LSku,$A17,LType,"Count",LDate,BG$4)&gt;0,SUMIFS(LQty,LSku,$A17,LType,"Count",LDate,BG$4),BF17+SUMIFS(LSigned,LSku,$A17,LDate,BG$4)))</f>
        <v/>
      </c>
      <c r="BH17" s="20">
        <f>IF($A17="","",IF(COUNTIFS(LSku,$A17,LType,"Count",LDate,BH$4)&gt;0,SUMIFS(LQty,LSku,$A17,LType,"Count",LDate,BH$4),BG17+SUMIFS(LSigned,LSku,$A17,LDate,BH$4)))</f>
        <v/>
      </c>
      <c r="BI17" s="20">
        <f>IF($A17="","",IF(COUNTIFS(LSku,$A17,LType,"Count",LDate,BI$4)&gt;0,SUMIFS(LQty,LSku,$A17,LType,"Count",LDate,BI$4),BH17+SUMIFS(LSigned,LSku,$A17,LDate,BI$4)))</f>
        <v/>
      </c>
      <c r="BJ17" s="20">
        <f>IF($A17="","",IF(COUNTIFS(LSku,$A17,LType,"Count",LDate,BJ$4)&gt;0,SUMIFS(LQty,LSku,$A17,LType,"Count",LDate,BJ$4),BI17+SUMIFS(LSigned,LSku,$A17,LDate,BJ$4)))</f>
        <v/>
      </c>
      <c r="BK17" s="20">
        <f>IF($A17="","",IF(COUNTIFS(LSku,$A17,LType,"Count",LDate,BK$4)&gt;0,SUMIFS(LQty,LSku,$A17,LType,"Count",LDate,BK$4),BJ17+SUMIFS(LSigned,LSku,$A17,LDate,BK$4)))</f>
        <v/>
      </c>
      <c r="BL17" s="20">
        <f>IF($A17="","",IF(COUNTIFS(LSku,$A17,LType,"Count",LDate,BL$4)&gt;0,SUMIFS(LQty,LSku,$A17,LType,"Count",LDate,BL$4),BK17+SUMIFS(LSigned,LSku,$A17,LDate,BL$4)))</f>
        <v/>
      </c>
      <c r="BM17" s="20">
        <f>IF($A17="","",IF(COUNTIFS(LSku,$A17,LType,"Count",LDate,BM$4)&gt;0,SUMIFS(LQty,LSku,$A17,LType,"Count",LDate,BM$4),BL17+SUMIFS(LSigned,LSku,$A17,LDate,BM$4)))</f>
        <v/>
      </c>
      <c r="BN17" s="24">
        <f>IF($A17="","",SUMPRODUCT(MAX((LSku=$A17)*(LType="Count")*(LDate&lt;=$B$4)*LDate)))</f>
        <v/>
      </c>
    </row>
    <row r="18">
      <c r="A18" s="16">
        <f>IF(Items!A18="","",Items!A18)</f>
        <v/>
      </c>
      <c r="B18" s="20">
        <f>IF($A18="","",IF(BN18&gt;0,SUMIFS(LQty,LSku,$A18,LType,"Count",LDate,BN18),0)+SUMIFS(LSigned,LSku,$A18,LDate,"&gt;"&amp;BN18,LDate,"&lt;="&amp;$B$4))</f>
        <v/>
      </c>
      <c r="C18" s="20">
        <f>IF($A18="","",IF(COUNTIFS(LSku,$A18,LType,"Count",LDate,C$4)&gt;0,SUMIFS(LQty,LSku,$A18,LType,"Count",LDate,C$4),B18+SUMIFS(LSigned,LSku,$A18,LDate,C$4)))</f>
        <v/>
      </c>
      <c r="D18" s="20">
        <f>IF($A18="","",IF(COUNTIFS(LSku,$A18,LType,"Count",LDate,D$4)&gt;0,SUMIFS(LQty,LSku,$A18,LType,"Count",LDate,D$4),C18+SUMIFS(LSigned,LSku,$A18,LDate,D$4)))</f>
        <v/>
      </c>
      <c r="E18" s="20">
        <f>IF($A18="","",IF(COUNTIFS(LSku,$A18,LType,"Count",LDate,E$4)&gt;0,SUMIFS(LQty,LSku,$A18,LType,"Count",LDate,E$4),D18+SUMIFS(LSigned,LSku,$A18,LDate,E$4)))</f>
        <v/>
      </c>
      <c r="F18" s="20">
        <f>IF($A18="","",IF(COUNTIFS(LSku,$A18,LType,"Count",LDate,F$4)&gt;0,SUMIFS(LQty,LSku,$A18,LType,"Count",LDate,F$4),E18+SUMIFS(LSigned,LSku,$A18,LDate,F$4)))</f>
        <v/>
      </c>
      <c r="G18" s="20">
        <f>IF($A18="","",IF(COUNTIFS(LSku,$A18,LType,"Count",LDate,G$4)&gt;0,SUMIFS(LQty,LSku,$A18,LType,"Count",LDate,G$4),F18+SUMIFS(LSigned,LSku,$A18,LDate,G$4)))</f>
        <v/>
      </c>
      <c r="H18" s="20">
        <f>IF($A18="","",IF(COUNTIFS(LSku,$A18,LType,"Count",LDate,H$4)&gt;0,SUMIFS(LQty,LSku,$A18,LType,"Count",LDate,H$4),G18+SUMIFS(LSigned,LSku,$A18,LDate,H$4)))</f>
        <v/>
      </c>
      <c r="I18" s="20">
        <f>IF($A18="","",IF(COUNTIFS(LSku,$A18,LType,"Count",LDate,I$4)&gt;0,SUMIFS(LQty,LSku,$A18,LType,"Count",LDate,I$4),H18+SUMIFS(LSigned,LSku,$A18,LDate,I$4)))</f>
        <v/>
      </c>
      <c r="J18" s="20">
        <f>IF($A18="","",IF(COUNTIFS(LSku,$A18,LType,"Count",LDate,J$4)&gt;0,SUMIFS(LQty,LSku,$A18,LType,"Count",LDate,J$4),I18+SUMIFS(LSigned,LSku,$A18,LDate,J$4)))</f>
        <v/>
      </c>
      <c r="K18" s="20">
        <f>IF($A18="","",IF(COUNTIFS(LSku,$A18,LType,"Count",LDate,K$4)&gt;0,SUMIFS(LQty,LSku,$A18,LType,"Count",LDate,K$4),J18+SUMIFS(LSigned,LSku,$A18,LDate,K$4)))</f>
        <v/>
      </c>
      <c r="L18" s="20">
        <f>IF($A18="","",IF(COUNTIFS(LSku,$A18,LType,"Count",LDate,L$4)&gt;0,SUMIFS(LQty,LSku,$A18,LType,"Count",LDate,L$4),K18+SUMIFS(LSigned,LSku,$A18,LDate,L$4)))</f>
        <v/>
      </c>
      <c r="M18" s="20">
        <f>IF($A18="","",IF(COUNTIFS(LSku,$A18,LType,"Count",LDate,M$4)&gt;0,SUMIFS(LQty,LSku,$A18,LType,"Count",LDate,M$4),L18+SUMIFS(LSigned,LSku,$A18,LDate,M$4)))</f>
        <v/>
      </c>
      <c r="N18" s="20">
        <f>IF($A18="","",IF(COUNTIFS(LSku,$A18,LType,"Count",LDate,N$4)&gt;0,SUMIFS(LQty,LSku,$A18,LType,"Count",LDate,N$4),M18+SUMIFS(LSigned,LSku,$A18,LDate,N$4)))</f>
        <v/>
      </c>
      <c r="O18" s="20">
        <f>IF($A18="","",IF(COUNTIFS(LSku,$A18,LType,"Count",LDate,O$4)&gt;0,SUMIFS(LQty,LSku,$A18,LType,"Count",LDate,O$4),N18+SUMIFS(LSigned,LSku,$A18,LDate,O$4)))</f>
        <v/>
      </c>
      <c r="P18" s="20">
        <f>IF($A18="","",IF(COUNTIFS(LSku,$A18,LType,"Count",LDate,P$4)&gt;0,SUMIFS(LQty,LSku,$A18,LType,"Count",LDate,P$4),O18+SUMIFS(LSigned,LSku,$A18,LDate,P$4)))</f>
        <v/>
      </c>
      <c r="Q18" s="20">
        <f>IF($A18="","",IF(COUNTIFS(LSku,$A18,LType,"Count",LDate,Q$4)&gt;0,SUMIFS(LQty,LSku,$A18,LType,"Count",LDate,Q$4),P18+SUMIFS(LSigned,LSku,$A18,LDate,Q$4)))</f>
        <v/>
      </c>
      <c r="R18" s="20">
        <f>IF($A18="","",IF(COUNTIFS(LSku,$A18,LType,"Count",LDate,R$4)&gt;0,SUMIFS(LQty,LSku,$A18,LType,"Count",LDate,R$4),Q18+SUMIFS(LSigned,LSku,$A18,LDate,R$4)))</f>
        <v/>
      </c>
      <c r="S18" s="20">
        <f>IF($A18="","",IF(COUNTIFS(LSku,$A18,LType,"Count",LDate,S$4)&gt;0,SUMIFS(LQty,LSku,$A18,LType,"Count",LDate,S$4),R18+SUMIFS(LSigned,LSku,$A18,LDate,S$4)))</f>
        <v/>
      </c>
      <c r="T18" s="20">
        <f>IF($A18="","",IF(COUNTIFS(LSku,$A18,LType,"Count",LDate,T$4)&gt;0,SUMIFS(LQty,LSku,$A18,LType,"Count",LDate,T$4),S18+SUMIFS(LSigned,LSku,$A18,LDate,T$4)))</f>
        <v/>
      </c>
      <c r="U18" s="20">
        <f>IF($A18="","",IF(COUNTIFS(LSku,$A18,LType,"Count",LDate,U$4)&gt;0,SUMIFS(LQty,LSku,$A18,LType,"Count",LDate,U$4),T18+SUMIFS(LSigned,LSku,$A18,LDate,U$4)))</f>
        <v/>
      </c>
      <c r="V18" s="20">
        <f>IF($A18="","",IF(COUNTIFS(LSku,$A18,LType,"Count",LDate,V$4)&gt;0,SUMIFS(LQty,LSku,$A18,LType,"Count",LDate,V$4),U18+SUMIFS(LSigned,LSku,$A18,LDate,V$4)))</f>
        <v/>
      </c>
      <c r="W18" s="20">
        <f>IF($A18="","",IF(COUNTIFS(LSku,$A18,LType,"Count",LDate,W$4)&gt;0,SUMIFS(LQty,LSku,$A18,LType,"Count",LDate,W$4),V18+SUMIFS(LSigned,LSku,$A18,LDate,W$4)))</f>
        <v/>
      </c>
      <c r="X18" s="20">
        <f>IF($A18="","",IF(COUNTIFS(LSku,$A18,LType,"Count",LDate,X$4)&gt;0,SUMIFS(LQty,LSku,$A18,LType,"Count",LDate,X$4),W18+SUMIFS(LSigned,LSku,$A18,LDate,X$4)))</f>
        <v/>
      </c>
      <c r="Y18" s="20">
        <f>IF($A18="","",IF(COUNTIFS(LSku,$A18,LType,"Count",LDate,Y$4)&gt;0,SUMIFS(LQty,LSku,$A18,LType,"Count",LDate,Y$4),X18+SUMIFS(LSigned,LSku,$A18,LDate,Y$4)))</f>
        <v/>
      </c>
      <c r="Z18" s="20">
        <f>IF($A18="","",IF(COUNTIFS(LSku,$A18,LType,"Count",LDate,Z$4)&gt;0,SUMIFS(LQty,LSku,$A18,LType,"Count",LDate,Z$4),Y18+SUMIFS(LSigned,LSku,$A18,LDate,Z$4)))</f>
        <v/>
      </c>
      <c r="AA18" s="20">
        <f>IF($A18="","",IF(COUNTIFS(LSku,$A18,LType,"Count",LDate,AA$4)&gt;0,SUMIFS(LQty,LSku,$A18,LType,"Count",LDate,AA$4),Z18+SUMIFS(LSigned,LSku,$A18,LDate,AA$4)))</f>
        <v/>
      </c>
      <c r="AB18" s="20">
        <f>IF($A18="","",IF(COUNTIFS(LSku,$A18,LType,"Count",LDate,AB$4)&gt;0,SUMIFS(LQty,LSku,$A18,LType,"Count",LDate,AB$4),AA18+SUMIFS(LSigned,LSku,$A18,LDate,AB$4)))</f>
        <v/>
      </c>
      <c r="AC18" s="20">
        <f>IF($A18="","",IF(COUNTIFS(LSku,$A18,LType,"Count",LDate,AC$4)&gt;0,SUMIFS(LQty,LSku,$A18,LType,"Count",LDate,AC$4),AB18+SUMIFS(LSigned,LSku,$A18,LDate,AC$4)))</f>
        <v/>
      </c>
      <c r="AD18" s="20">
        <f>IF($A18="","",IF(COUNTIFS(LSku,$A18,LType,"Count",LDate,AD$4)&gt;0,SUMIFS(LQty,LSku,$A18,LType,"Count",LDate,AD$4),AC18+SUMIFS(LSigned,LSku,$A18,LDate,AD$4)))</f>
        <v/>
      </c>
      <c r="AE18" s="20">
        <f>IF($A18="","",IF(COUNTIFS(LSku,$A18,LType,"Count",LDate,AE$4)&gt;0,SUMIFS(LQty,LSku,$A18,LType,"Count",LDate,AE$4),AD18+SUMIFS(LSigned,LSku,$A18,LDate,AE$4)))</f>
        <v/>
      </c>
      <c r="AF18" s="20">
        <f>IF($A18="","",IF(COUNTIFS(LSku,$A18,LType,"Count",LDate,AF$4)&gt;0,SUMIFS(LQty,LSku,$A18,LType,"Count",LDate,AF$4),AE18+SUMIFS(LSigned,LSku,$A18,LDate,AF$4)))</f>
        <v/>
      </c>
      <c r="AG18" s="20">
        <f>IF($A18="","",IF(COUNTIFS(LSku,$A18,LType,"Count",LDate,AG$4)&gt;0,SUMIFS(LQty,LSku,$A18,LType,"Count",LDate,AG$4),AF18+SUMIFS(LSigned,LSku,$A18,LDate,AG$4)))</f>
        <v/>
      </c>
      <c r="AH18" s="20">
        <f>IF($A18="","",IF(COUNTIFS(LSku,$A18,LType,"Count",LDate,AH$4)&gt;0,SUMIFS(LQty,LSku,$A18,LType,"Count",LDate,AH$4),AG18+SUMIFS(LSigned,LSku,$A18,LDate,AH$4)))</f>
        <v/>
      </c>
      <c r="AI18" s="20">
        <f>IF($A18="","",IF(COUNTIFS(LSku,$A18,LType,"Count",LDate,AI$4)&gt;0,SUMIFS(LQty,LSku,$A18,LType,"Count",LDate,AI$4),AH18+SUMIFS(LSigned,LSku,$A18,LDate,AI$4)))</f>
        <v/>
      </c>
      <c r="AJ18" s="20">
        <f>IF($A18="","",IF(COUNTIFS(LSku,$A18,LType,"Count",LDate,AJ$4)&gt;0,SUMIFS(LQty,LSku,$A18,LType,"Count",LDate,AJ$4),AI18+SUMIFS(LSigned,LSku,$A18,LDate,AJ$4)))</f>
        <v/>
      </c>
      <c r="AK18" s="20">
        <f>IF($A18="","",IF(COUNTIFS(LSku,$A18,LType,"Count",LDate,AK$4)&gt;0,SUMIFS(LQty,LSku,$A18,LType,"Count",LDate,AK$4),AJ18+SUMIFS(LSigned,LSku,$A18,LDate,AK$4)))</f>
        <v/>
      </c>
      <c r="AL18" s="20">
        <f>IF($A18="","",IF(COUNTIFS(LSku,$A18,LType,"Count",LDate,AL$4)&gt;0,SUMIFS(LQty,LSku,$A18,LType,"Count",LDate,AL$4),AK18+SUMIFS(LSigned,LSku,$A18,LDate,AL$4)))</f>
        <v/>
      </c>
      <c r="AM18" s="20">
        <f>IF($A18="","",IF(COUNTIFS(LSku,$A18,LType,"Count",LDate,AM$4)&gt;0,SUMIFS(LQty,LSku,$A18,LType,"Count",LDate,AM$4),AL18+SUMIFS(LSigned,LSku,$A18,LDate,AM$4)))</f>
        <v/>
      </c>
      <c r="AN18" s="20">
        <f>IF($A18="","",IF(COUNTIFS(LSku,$A18,LType,"Count",LDate,AN$4)&gt;0,SUMIFS(LQty,LSku,$A18,LType,"Count",LDate,AN$4),AM18+SUMIFS(LSigned,LSku,$A18,LDate,AN$4)))</f>
        <v/>
      </c>
      <c r="AO18" s="20">
        <f>IF($A18="","",IF(COUNTIFS(LSku,$A18,LType,"Count",LDate,AO$4)&gt;0,SUMIFS(LQty,LSku,$A18,LType,"Count",LDate,AO$4),AN18+SUMIFS(LSigned,LSku,$A18,LDate,AO$4)))</f>
        <v/>
      </c>
      <c r="AP18" s="20">
        <f>IF($A18="","",IF(COUNTIFS(LSku,$A18,LType,"Count",LDate,AP$4)&gt;0,SUMIFS(LQty,LSku,$A18,LType,"Count",LDate,AP$4),AO18+SUMIFS(LSigned,LSku,$A18,LDate,AP$4)))</f>
        <v/>
      </c>
      <c r="AQ18" s="20">
        <f>IF($A18="","",IF(COUNTIFS(LSku,$A18,LType,"Count",LDate,AQ$4)&gt;0,SUMIFS(LQty,LSku,$A18,LType,"Count",LDate,AQ$4),AP18+SUMIFS(LSigned,LSku,$A18,LDate,AQ$4)))</f>
        <v/>
      </c>
      <c r="AR18" s="20">
        <f>IF($A18="","",IF(COUNTIFS(LSku,$A18,LType,"Count",LDate,AR$4)&gt;0,SUMIFS(LQty,LSku,$A18,LType,"Count",LDate,AR$4),AQ18+SUMIFS(LSigned,LSku,$A18,LDate,AR$4)))</f>
        <v/>
      </c>
      <c r="AS18" s="20">
        <f>IF($A18="","",IF(COUNTIFS(LSku,$A18,LType,"Count",LDate,AS$4)&gt;0,SUMIFS(LQty,LSku,$A18,LType,"Count",LDate,AS$4),AR18+SUMIFS(LSigned,LSku,$A18,LDate,AS$4)))</f>
        <v/>
      </c>
      <c r="AT18" s="20">
        <f>IF($A18="","",IF(COUNTIFS(LSku,$A18,LType,"Count",LDate,AT$4)&gt;0,SUMIFS(LQty,LSku,$A18,LType,"Count",LDate,AT$4),AS18+SUMIFS(LSigned,LSku,$A18,LDate,AT$4)))</f>
        <v/>
      </c>
      <c r="AU18" s="20">
        <f>IF($A18="","",IF(COUNTIFS(LSku,$A18,LType,"Count",LDate,AU$4)&gt;0,SUMIFS(LQty,LSku,$A18,LType,"Count",LDate,AU$4),AT18+SUMIFS(LSigned,LSku,$A18,LDate,AU$4)))</f>
        <v/>
      </c>
      <c r="AV18" s="20">
        <f>IF($A18="","",IF(COUNTIFS(LSku,$A18,LType,"Count",LDate,AV$4)&gt;0,SUMIFS(LQty,LSku,$A18,LType,"Count",LDate,AV$4),AU18+SUMIFS(LSigned,LSku,$A18,LDate,AV$4)))</f>
        <v/>
      </c>
      <c r="AW18" s="20">
        <f>IF($A18="","",IF(COUNTIFS(LSku,$A18,LType,"Count",LDate,AW$4)&gt;0,SUMIFS(LQty,LSku,$A18,LType,"Count",LDate,AW$4),AV18+SUMIFS(LSigned,LSku,$A18,LDate,AW$4)))</f>
        <v/>
      </c>
      <c r="AX18" s="20">
        <f>IF($A18="","",IF(COUNTIFS(LSku,$A18,LType,"Count",LDate,AX$4)&gt;0,SUMIFS(LQty,LSku,$A18,LType,"Count",LDate,AX$4),AW18+SUMIFS(LSigned,LSku,$A18,LDate,AX$4)))</f>
        <v/>
      </c>
      <c r="AY18" s="20">
        <f>IF($A18="","",IF(COUNTIFS(LSku,$A18,LType,"Count",LDate,AY$4)&gt;0,SUMIFS(LQty,LSku,$A18,LType,"Count",LDate,AY$4),AX18+SUMIFS(LSigned,LSku,$A18,LDate,AY$4)))</f>
        <v/>
      </c>
      <c r="AZ18" s="20">
        <f>IF($A18="","",IF(COUNTIFS(LSku,$A18,LType,"Count",LDate,AZ$4)&gt;0,SUMIFS(LQty,LSku,$A18,LType,"Count",LDate,AZ$4),AY18+SUMIFS(LSigned,LSku,$A18,LDate,AZ$4)))</f>
        <v/>
      </c>
      <c r="BA18" s="20">
        <f>IF($A18="","",IF(COUNTIFS(LSku,$A18,LType,"Count",LDate,BA$4)&gt;0,SUMIFS(LQty,LSku,$A18,LType,"Count",LDate,BA$4),AZ18+SUMIFS(LSigned,LSku,$A18,LDate,BA$4)))</f>
        <v/>
      </c>
      <c r="BB18" s="20">
        <f>IF($A18="","",IF(COUNTIFS(LSku,$A18,LType,"Count",LDate,BB$4)&gt;0,SUMIFS(LQty,LSku,$A18,LType,"Count",LDate,BB$4),BA18+SUMIFS(LSigned,LSku,$A18,LDate,BB$4)))</f>
        <v/>
      </c>
      <c r="BC18" s="20">
        <f>IF($A18="","",IF(COUNTIFS(LSku,$A18,LType,"Count",LDate,BC$4)&gt;0,SUMIFS(LQty,LSku,$A18,LType,"Count",LDate,BC$4),BB18+SUMIFS(LSigned,LSku,$A18,LDate,BC$4)))</f>
        <v/>
      </c>
      <c r="BD18" s="20">
        <f>IF($A18="","",IF(COUNTIFS(LSku,$A18,LType,"Count",LDate,BD$4)&gt;0,SUMIFS(LQty,LSku,$A18,LType,"Count",LDate,BD$4),BC18+SUMIFS(LSigned,LSku,$A18,LDate,BD$4)))</f>
        <v/>
      </c>
      <c r="BE18" s="20">
        <f>IF($A18="","",IF(COUNTIFS(LSku,$A18,LType,"Count",LDate,BE$4)&gt;0,SUMIFS(LQty,LSku,$A18,LType,"Count",LDate,BE$4),BD18+SUMIFS(LSigned,LSku,$A18,LDate,BE$4)))</f>
        <v/>
      </c>
      <c r="BF18" s="20">
        <f>IF($A18="","",IF(COUNTIFS(LSku,$A18,LType,"Count",LDate,BF$4)&gt;0,SUMIFS(LQty,LSku,$A18,LType,"Count",LDate,BF$4),BE18+SUMIFS(LSigned,LSku,$A18,LDate,BF$4)))</f>
        <v/>
      </c>
      <c r="BG18" s="20">
        <f>IF($A18="","",IF(COUNTIFS(LSku,$A18,LType,"Count",LDate,BG$4)&gt;0,SUMIFS(LQty,LSku,$A18,LType,"Count",LDate,BG$4),BF18+SUMIFS(LSigned,LSku,$A18,LDate,BG$4)))</f>
        <v/>
      </c>
      <c r="BH18" s="20">
        <f>IF($A18="","",IF(COUNTIFS(LSku,$A18,LType,"Count",LDate,BH$4)&gt;0,SUMIFS(LQty,LSku,$A18,LType,"Count",LDate,BH$4),BG18+SUMIFS(LSigned,LSku,$A18,LDate,BH$4)))</f>
        <v/>
      </c>
      <c r="BI18" s="20">
        <f>IF($A18="","",IF(COUNTIFS(LSku,$A18,LType,"Count",LDate,BI$4)&gt;0,SUMIFS(LQty,LSku,$A18,LType,"Count",LDate,BI$4),BH18+SUMIFS(LSigned,LSku,$A18,LDate,BI$4)))</f>
        <v/>
      </c>
      <c r="BJ18" s="20">
        <f>IF($A18="","",IF(COUNTIFS(LSku,$A18,LType,"Count",LDate,BJ$4)&gt;0,SUMIFS(LQty,LSku,$A18,LType,"Count",LDate,BJ$4),BI18+SUMIFS(LSigned,LSku,$A18,LDate,BJ$4)))</f>
        <v/>
      </c>
      <c r="BK18" s="20">
        <f>IF($A18="","",IF(COUNTIFS(LSku,$A18,LType,"Count",LDate,BK$4)&gt;0,SUMIFS(LQty,LSku,$A18,LType,"Count",LDate,BK$4),BJ18+SUMIFS(LSigned,LSku,$A18,LDate,BK$4)))</f>
        <v/>
      </c>
      <c r="BL18" s="20">
        <f>IF($A18="","",IF(COUNTIFS(LSku,$A18,LType,"Count",LDate,BL$4)&gt;0,SUMIFS(LQty,LSku,$A18,LType,"Count",LDate,BL$4),BK18+SUMIFS(LSigned,LSku,$A18,LDate,BL$4)))</f>
        <v/>
      </c>
      <c r="BM18" s="20">
        <f>IF($A18="","",IF(COUNTIFS(LSku,$A18,LType,"Count",LDate,BM$4)&gt;0,SUMIFS(LQty,LSku,$A18,LType,"Count",LDate,BM$4),BL18+SUMIFS(LSigned,LSku,$A18,LDate,BM$4)))</f>
        <v/>
      </c>
      <c r="BN18" s="24">
        <f>IF($A18="","",SUMPRODUCT(MAX((LSku=$A18)*(LType="Count")*(LDate&lt;=$B$4)*LDate)))</f>
        <v/>
      </c>
    </row>
    <row r="19">
      <c r="A19" s="16">
        <f>IF(Items!A19="","",Items!A19)</f>
        <v/>
      </c>
      <c r="B19" s="20">
        <f>IF($A19="","",IF(BN19&gt;0,SUMIFS(LQty,LSku,$A19,LType,"Count",LDate,BN19),0)+SUMIFS(LSigned,LSku,$A19,LDate,"&gt;"&amp;BN19,LDate,"&lt;="&amp;$B$4))</f>
        <v/>
      </c>
      <c r="C19" s="20">
        <f>IF($A19="","",IF(COUNTIFS(LSku,$A19,LType,"Count",LDate,C$4)&gt;0,SUMIFS(LQty,LSku,$A19,LType,"Count",LDate,C$4),B19+SUMIFS(LSigned,LSku,$A19,LDate,C$4)))</f>
        <v/>
      </c>
      <c r="D19" s="20">
        <f>IF($A19="","",IF(COUNTIFS(LSku,$A19,LType,"Count",LDate,D$4)&gt;0,SUMIFS(LQty,LSku,$A19,LType,"Count",LDate,D$4),C19+SUMIFS(LSigned,LSku,$A19,LDate,D$4)))</f>
        <v/>
      </c>
      <c r="E19" s="20">
        <f>IF($A19="","",IF(COUNTIFS(LSku,$A19,LType,"Count",LDate,E$4)&gt;0,SUMIFS(LQty,LSku,$A19,LType,"Count",LDate,E$4),D19+SUMIFS(LSigned,LSku,$A19,LDate,E$4)))</f>
        <v/>
      </c>
      <c r="F19" s="20">
        <f>IF($A19="","",IF(COUNTIFS(LSku,$A19,LType,"Count",LDate,F$4)&gt;0,SUMIFS(LQty,LSku,$A19,LType,"Count",LDate,F$4),E19+SUMIFS(LSigned,LSku,$A19,LDate,F$4)))</f>
        <v/>
      </c>
      <c r="G19" s="20">
        <f>IF($A19="","",IF(COUNTIFS(LSku,$A19,LType,"Count",LDate,G$4)&gt;0,SUMIFS(LQty,LSku,$A19,LType,"Count",LDate,G$4),F19+SUMIFS(LSigned,LSku,$A19,LDate,G$4)))</f>
        <v/>
      </c>
      <c r="H19" s="20">
        <f>IF($A19="","",IF(COUNTIFS(LSku,$A19,LType,"Count",LDate,H$4)&gt;0,SUMIFS(LQty,LSku,$A19,LType,"Count",LDate,H$4),G19+SUMIFS(LSigned,LSku,$A19,LDate,H$4)))</f>
        <v/>
      </c>
      <c r="I19" s="20">
        <f>IF($A19="","",IF(COUNTIFS(LSku,$A19,LType,"Count",LDate,I$4)&gt;0,SUMIFS(LQty,LSku,$A19,LType,"Count",LDate,I$4),H19+SUMIFS(LSigned,LSku,$A19,LDate,I$4)))</f>
        <v/>
      </c>
      <c r="J19" s="20">
        <f>IF($A19="","",IF(COUNTIFS(LSku,$A19,LType,"Count",LDate,J$4)&gt;0,SUMIFS(LQty,LSku,$A19,LType,"Count",LDate,J$4),I19+SUMIFS(LSigned,LSku,$A19,LDate,J$4)))</f>
        <v/>
      </c>
      <c r="K19" s="20">
        <f>IF($A19="","",IF(COUNTIFS(LSku,$A19,LType,"Count",LDate,K$4)&gt;0,SUMIFS(LQty,LSku,$A19,LType,"Count",LDate,K$4),J19+SUMIFS(LSigned,LSku,$A19,LDate,K$4)))</f>
        <v/>
      </c>
      <c r="L19" s="20">
        <f>IF($A19="","",IF(COUNTIFS(LSku,$A19,LType,"Count",LDate,L$4)&gt;0,SUMIFS(LQty,LSku,$A19,LType,"Count",LDate,L$4),K19+SUMIFS(LSigned,LSku,$A19,LDate,L$4)))</f>
        <v/>
      </c>
      <c r="M19" s="20">
        <f>IF($A19="","",IF(COUNTIFS(LSku,$A19,LType,"Count",LDate,M$4)&gt;0,SUMIFS(LQty,LSku,$A19,LType,"Count",LDate,M$4),L19+SUMIFS(LSigned,LSku,$A19,LDate,M$4)))</f>
        <v/>
      </c>
      <c r="N19" s="20">
        <f>IF($A19="","",IF(COUNTIFS(LSku,$A19,LType,"Count",LDate,N$4)&gt;0,SUMIFS(LQty,LSku,$A19,LType,"Count",LDate,N$4),M19+SUMIFS(LSigned,LSku,$A19,LDate,N$4)))</f>
        <v/>
      </c>
      <c r="O19" s="20">
        <f>IF($A19="","",IF(COUNTIFS(LSku,$A19,LType,"Count",LDate,O$4)&gt;0,SUMIFS(LQty,LSku,$A19,LType,"Count",LDate,O$4),N19+SUMIFS(LSigned,LSku,$A19,LDate,O$4)))</f>
        <v/>
      </c>
      <c r="P19" s="20">
        <f>IF($A19="","",IF(COUNTIFS(LSku,$A19,LType,"Count",LDate,P$4)&gt;0,SUMIFS(LQty,LSku,$A19,LType,"Count",LDate,P$4),O19+SUMIFS(LSigned,LSku,$A19,LDate,P$4)))</f>
        <v/>
      </c>
      <c r="Q19" s="20">
        <f>IF($A19="","",IF(COUNTIFS(LSku,$A19,LType,"Count",LDate,Q$4)&gt;0,SUMIFS(LQty,LSku,$A19,LType,"Count",LDate,Q$4),P19+SUMIFS(LSigned,LSku,$A19,LDate,Q$4)))</f>
        <v/>
      </c>
      <c r="R19" s="20">
        <f>IF($A19="","",IF(COUNTIFS(LSku,$A19,LType,"Count",LDate,R$4)&gt;0,SUMIFS(LQty,LSku,$A19,LType,"Count",LDate,R$4),Q19+SUMIFS(LSigned,LSku,$A19,LDate,R$4)))</f>
        <v/>
      </c>
      <c r="S19" s="20">
        <f>IF($A19="","",IF(COUNTIFS(LSku,$A19,LType,"Count",LDate,S$4)&gt;0,SUMIFS(LQty,LSku,$A19,LType,"Count",LDate,S$4),R19+SUMIFS(LSigned,LSku,$A19,LDate,S$4)))</f>
        <v/>
      </c>
      <c r="T19" s="20">
        <f>IF($A19="","",IF(COUNTIFS(LSku,$A19,LType,"Count",LDate,T$4)&gt;0,SUMIFS(LQty,LSku,$A19,LType,"Count",LDate,T$4),S19+SUMIFS(LSigned,LSku,$A19,LDate,T$4)))</f>
        <v/>
      </c>
      <c r="U19" s="20">
        <f>IF($A19="","",IF(COUNTIFS(LSku,$A19,LType,"Count",LDate,U$4)&gt;0,SUMIFS(LQty,LSku,$A19,LType,"Count",LDate,U$4),T19+SUMIFS(LSigned,LSku,$A19,LDate,U$4)))</f>
        <v/>
      </c>
      <c r="V19" s="20">
        <f>IF($A19="","",IF(COUNTIFS(LSku,$A19,LType,"Count",LDate,V$4)&gt;0,SUMIFS(LQty,LSku,$A19,LType,"Count",LDate,V$4),U19+SUMIFS(LSigned,LSku,$A19,LDate,V$4)))</f>
        <v/>
      </c>
      <c r="W19" s="20">
        <f>IF($A19="","",IF(COUNTIFS(LSku,$A19,LType,"Count",LDate,W$4)&gt;0,SUMIFS(LQty,LSku,$A19,LType,"Count",LDate,W$4),V19+SUMIFS(LSigned,LSku,$A19,LDate,W$4)))</f>
        <v/>
      </c>
      <c r="X19" s="20">
        <f>IF($A19="","",IF(COUNTIFS(LSku,$A19,LType,"Count",LDate,X$4)&gt;0,SUMIFS(LQty,LSku,$A19,LType,"Count",LDate,X$4),W19+SUMIFS(LSigned,LSku,$A19,LDate,X$4)))</f>
        <v/>
      </c>
      <c r="Y19" s="20">
        <f>IF($A19="","",IF(COUNTIFS(LSku,$A19,LType,"Count",LDate,Y$4)&gt;0,SUMIFS(LQty,LSku,$A19,LType,"Count",LDate,Y$4),X19+SUMIFS(LSigned,LSku,$A19,LDate,Y$4)))</f>
        <v/>
      </c>
      <c r="Z19" s="20">
        <f>IF($A19="","",IF(COUNTIFS(LSku,$A19,LType,"Count",LDate,Z$4)&gt;0,SUMIFS(LQty,LSku,$A19,LType,"Count",LDate,Z$4),Y19+SUMIFS(LSigned,LSku,$A19,LDate,Z$4)))</f>
        <v/>
      </c>
      <c r="AA19" s="20">
        <f>IF($A19="","",IF(COUNTIFS(LSku,$A19,LType,"Count",LDate,AA$4)&gt;0,SUMIFS(LQty,LSku,$A19,LType,"Count",LDate,AA$4),Z19+SUMIFS(LSigned,LSku,$A19,LDate,AA$4)))</f>
        <v/>
      </c>
      <c r="AB19" s="20">
        <f>IF($A19="","",IF(COUNTIFS(LSku,$A19,LType,"Count",LDate,AB$4)&gt;0,SUMIFS(LQty,LSku,$A19,LType,"Count",LDate,AB$4),AA19+SUMIFS(LSigned,LSku,$A19,LDate,AB$4)))</f>
        <v/>
      </c>
      <c r="AC19" s="20">
        <f>IF($A19="","",IF(COUNTIFS(LSku,$A19,LType,"Count",LDate,AC$4)&gt;0,SUMIFS(LQty,LSku,$A19,LType,"Count",LDate,AC$4),AB19+SUMIFS(LSigned,LSku,$A19,LDate,AC$4)))</f>
        <v/>
      </c>
      <c r="AD19" s="20">
        <f>IF($A19="","",IF(COUNTIFS(LSku,$A19,LType,"Count",LDate,AD$4)&gt;0,SUMIFS(LQty,LSku,$A19,LType,"Count",LDate,AD$4),AC19+SUMIFS(LSigned,LSku,$A19,LDate,AD$4)))</f>
        <v/>
      </c>
      <c r="AE19" s="20">
        <f>IF($A19="","",IF(COUNTIFS(LSku,$A19,LType,"Count",LDate,AE$4)&gt;0,SUMIFS(LQty,LSku,$A19,LType,"Count",LDate,AE$4),AD19+SUMIFS(LSigned,LSku,$A19,LDate,AE$4)))</f>
        <v/>
      </c>
      <c r="AF19" s="20">
        <f>IF($A19="","",IF(COUNTIFS(LSku,$A19,LType,"Count",LDate,AF$4)&gt;0,SUMIFS(LQty,LSku,$A19,LType,"Count",LDate,AF$4),AE19+SUMIFS(LSigned,LSku,$A19,LDate,AF$4)))</f>
        <v/>
      </c>
      <c r="AG19" s="20">
        <f>IF($A19="","",IF(COUNTIFS(LSku,$A19,LType,"Count",LDate,AG$4)&gt;0,SUMIFS(LQty,LSku,$A19,LType,"Count",LDate,AG$4),AF19+SUMIFS(LSigned,LSku,$A19,LDate,AG$4)))</f>
        <v/>
      </c>
      <c r="AH19" s="20">
        <f>IF($A19="","",IF(COUNTIFS(LSku,$A19,LType,"Count",LDate,AH$4)&gt;0,SUMIFS(LQty,LSku,$A19,LType,"Count",LDate,AH$4),AG19+SUMIFS(LSigned,LSku,$A19,LDate,AH$4)))</f>
        <v/>
      </c>
      <c r="AI19" s="20">
        <f>IF($A19="","",IF(COUNTIFS(LSku,$A19,LType,"Count",LDate,AI$4)&gt;0,SUMIFS(LQty,LSku,$A19,LType,"Count",LDate,AI$4),AH19+SUMIFS(LSigned,LSku,$A19,LDate,AI$4)))</f>
        <v/>
      </c>
      <c r="AJ19" s="20">
        <f>IF($A19="","",IF(COUNTIFS(LSku,$A19,LType,"Count",LDate,AJ$4)&gt;0,SUMIFS(LQty,LSku,$A19,LType,"Count",LDate,AJ$4),AI19+SUMIFS(LSigned,LSku,$A19,LDate,AJ$4)))</f>
        <v/>
      </c>
      <c r="AK19" s="20">
        <f>IF($A19="","",IF(COUNTIFS(LSku,$A19,LType,"Count",LDate,AK$4)&gt;0,SUMIFS(LQty,LSku,$A19,LType,"Count",LDate,AK$4),AJ19+SUMIFS(LSigned,LSku,$A19,LDate,AK$4)))</f>
        <v/>
      </c>
      <c r="AL19" s="20">
        <f>IF($A19="","",IF(COUNTIFS(LSku,$A19,LType,"Count",LDate,AL$4)&gt;0,SUMIFS(LQty,LSku,$A19,LType,"Count",LDate,AL$4),AK19+SUMIFS(LSigned,LSku,$A19,LDate,AL$4)))</f>
        <v/>
      </c>
      <c r="AM19" s="20">
        <f>IF($A19="","",IF(COUNTIFS(LSku,$A19,LType,"Count",LDate,AM$4)&gt;0,SUMIFS(LQty,LSku,$A19,LType,"Count",LDate,AM$4),AL19+SUMIFS(LSigned,LSku,$A19,LDate,AM$4)))</f>
        <v/>
      </c>
      <c r="AN19" s="20">
        <f>IF($A19="","",IF(COUNTIFS(LSku,$A19,LType,"Count",LDate,AN$4)&gt;0,SUMIFS(LQty,LSku,$A19,LType,"Count",LDate,AN$4),AM19+SUMIFS(LSigned,LSku,$A19,LDate,AN$4)))</f>
        <v/>
      </c>
      <c r="AO19" s="20">
        <f>IF($A19="","",IF(COUNTIFS(LSku,$A19,LType,"Count",LDate,AO$4)&gt;0,SUMIFS(LQty,LSku,$A19,LType,"Count",LDate,AO$4),AN19+SUMIFS(LSigned,LSku,$A19,LDate,AO$4)))</f>
        <v/>
      </c>
      <c r="AP19" s="20">
        <f>IF($A19="","",IF(COUNTIFS(LSku,$A19,LType,"Count",LDate,AP$4)&gt;0,SUMIFS(LQty,LSku,$A19,LType,"Count",LDate,AP$4),AO19+SUMIFS(LSigned,LSku,$A19,LDate,AP$4)))</f>
        <v/>
      </c>
      <c r="AQ19" s="20">
        <f>IF($A19="","",IF(COUNTIFS(LSku,$A19,LType,"Count",LDate,AQ$4)&gt;0,SUMIFS(LQty,LSku,$A19,LType,"Count",LDate,AQ$4),AP19+SUMIFS(LSigned,LSku,$A19,LDate,AQ$4)))</f>
        <v/>
      </c>
      <c r="AR19" s="20">
        <f>IF($A19="","",IF(COUNTIFS(LSku,$A19,LType,"Count",LDate,AR$4)&gt;0,SUMIFS(LQty,LSku,$A19,LType,"Count",LDate,AR$4),AQ19+SUMIFS(LSigned,LSku,$A19,LDate,AR$4)))</f>
        <v/>
      </c>
      <c r="AS19" s="20">
        <f>IF($A19="","",IF(COUNTIFS(LSku,$A19,LType,"Count",LDate,AS$4)&gt;0,SUMIFS(LQty,LSku,$A19,LType,"Count",LDate,AS$4),AR19+SUMIFS(LSigned,LSku,$A19,LDate,AS$4)))</f>
        <v/>
      </c>
      <c r="AT19" s="20">
        <f>IF($A19="","",IF(COUNTIFS(LSku,$A19,LType,"Count",LDate,AT$4)&gt;0,SUMIFS(LQty,LSku,$A19,LType,"Count",LDate,AT$4),AS19+SUMIFS(LSigned,LSku,$A19,LDate,AT$4)))</f>
        <v/>
      </c>
      <c r="AU19" s="20">
        <f>IF($A19="","",IF(COUNTIFS(LSku,$A19,LType,"Count",LDate,AU$4)&gt;0,SUMIFS(LQty,LSku,$A19,LType,"Count",LDate,AU$4),AT19+SUMIFS(LSigned,LSku,$A19,LDate,AU$4)))</f>
        <v/>
      </c>
      <c r="AV19" s="20">
        <f>IF($A19="","",IF(COUNTIFS(LSku,$A19,LType,"Count",LDate,AV$4)&gt;0,SUMIFS(LQty,LSku,$A19,LType,"Count",LDate,AV$4),AU19+SUMIFS(LSigned,LSku,$A19,LDate,AV$4)))</f>
        <v/>
      </c>
      <c r="AW19" s="20">
        <f>IF($A19="","",IF(COUNTIFS(LSku,$A19,LType,"Count",LDate,AW$4)&gt;0,SUMIFS(LQty,LSku,$A19,LType,"Count",LDate,AW$4),AV19+SUMIFS(LSigned,LSku,$A19,LDate,AW$4)))</f>
        <v/>
      </c>
      <c r="AX19" s="20">
        <f>IF($A19="","",IF(COUNTIFS(LSku,$A19,LType,"Count",LDate,AX$4)&gt;0,SUMIFS(LQty,LSku,$A19,LType,"Count",LDate,AX$4),AW19+SUMIFS(LSigned,LSku,$A19,LDate,AX$4)))</f>
        <v/>
      </c>
      <c r="AY19" s="20">
        <f>IF($A19="","",IF(COUNTIFS(LSku,$A19,LType,"Count",LDate,AY$4)&gt;0,SUMIFS(LQty,LSku,$A19,LType,"Count",LDate,AY$4),AX19+SUMIFS(LSigned,LSku,$A19,LDate,AY$4)))</f>
        <v/>
      </c>
      <c r="AZ19" s="20">
        <f>IF($A19="","",IF(COUNTIFS(LSku,$A19,LType,"Count",LDate,AZ$4)&gt;0,SUMIFS(LQty,LSku,$A19,LType,"Count",LDate,AZ$4),AY19+SUMIFS(LSigned,LSku,$A19,LDate,AZ$4)))</f>
        <v/>
      </c>
      <c r="BA19" s="20">
        <f>IF($A19="","",IF(COUNTIFS(LSku,$A19,LType,"Count",LDate,BA$4)&gt;0,SUMIFS(LQty,LSku,$A19,LType,"Count",LDate,BA$4),AZ19+SUMIFS(LSigned,LSku,$A19,LDate,BA$4)))</f>
        <v/>
      </c>
      <c r="BB19" s="20">
        <f>IF($A19="","",IF(COUNTIFS(LSku,$A19,LType,"Count",LDate,BB$4)&gt;0,SUMIFS(LQty,LSku,$A19,LType,"Count",LDate,BB$4),BA19+SUMIFS(LSigned,LSku,$A19,LDate,BB$4)))</f>
        <v/>
      </c>
      <c r="BC19" s="20">
        <f>IF($A19="","",IF(COUNTIFS(LSku,$A19,LType,"Count",LDate,BC$4)&gt;0,SUMIFS(LQty,LSku,$A19,LType,"Count",LDate,BC$4),BB19+SUMIFS(LSigned,LSku,$A19,LDate,BC$4)))</f>
        <v/>
      </c>
      <c r="BD19" s="20">
        <f>IF($A19="","",IF(COUNTIFS(LSku,$A19,LType,"Count",LDate,BD$4)&gt;0,SUMIFS(LQty,LSku,$A19,LType,"Count",LDate,BD$4),BC19+SUMIFS(LSigned,LSku,$A19,LDate,BD$4)))</f>
        <v/>
      </c>
      <c r="BE19" s="20">
        <f>IF($A19="","",IF(COUNTIFS(LSku,$A19,LType,"Count",LDate,BE$4)&gt;0,SUMIFS(LQty,LSku,$A19,LType,"Count",LDate,BE$4),BD19+SUMIFS(LSigned,LSku,$A19,LDate,BE$4)))</f>
        <v/>
      </c>
      <c r="BF19" s="20">
        <f>IF($A19="","",IF(COUNTIFS(LSku,$A19,LType,"Count",LDate,BF$4)&gt;0,SUMIFS(LQty,LSku,$A19,LType,"Count",LDate,BF$4),BE19+SUMIFS(LSigned,LSku,$A19,LDate,BF$4)))</f>
        <v/>
      </c>
      <c r="BG19" s="20">
        <f>IF($A19="","",IF(COUNTIFS(LSku,$A19,LType,"Count",LDate,BG$4)&gt;0,SUMIFS(LQty,LSku,$A19,LType,"Count",LDate,BG$4),BF19+SUMIFS(LSigned,LSku,$A19,LDate,BG$4)))</f>
        <v/>
      </c>
      <c r="BH19" s="20">
        <f>IF($A19="","",IF(COUNTIFS(LSku,$A19,LType,"Count",LDate,BH$4)&gt;0,SUMIFS(LQty,LSku,$A19,LType,"Count",LDate,BH$4),BG19+SUMIFS(LSigned,LSku,$A19,LDate,BH$4)))</f>
        <v/>
      </c>
      <c r="BI19" s="20">
        <f>IF($A19="","",IF(COUNTIFS(LSku,$A19,LType,"Count",LDate,BI$4)&gt;0,SUMIFS(LQty,LSku,$A19,LType,"Count",LDate,BI$4),BH19+SUMIFS(LSigned,LSku,$A19,LDate,BI$4)))</f>
        <v/>
      </c>
      <c r="BJ19" s="20">
        <f>IF($A19="","",IF(COUNTIFS(LSku,$A19,LType,"Count",LDate,BJ$4)&gt;0,SUMIFS(LQty,LSku,$A19,LType,"Count",LDate,BJ$4),BI19+SUMIFS(LSigned,LSku,$A19,LDate,BJ$4)))</f>
        <v/>
      </c>
      <c r="BK19" s="20">
        <f>IF($A19="","",IF(COUNTIFS(LSku,$A19,LType,"Count",LDate,BK$4)&gt;0,SUMIFS(LQty,LSku,$A19,LType,"Count",LDate,BK$4),BJ19+SUMIFS(LSigned,LSku,$A19,LDate,BK$4)))</f>
        <v/>
      </c>
      <c r="BL19" s="20">
        <f>IF($A19="","",IF(COUNTIFS(LSku,$A19,LType,"Count",LDate,BL$4)&gt;0,SUMIFS(LQty,LSku,$A19,LType,"Count",LDate,BL$4),BK19+SUMIFS(LSigned,LSku,$A19,LDate,BL$4)))</f>
        <v/>
      </c>
      <c r="BM19" s="20">
        <f>IF($A19="","",IF(COUNTIFS(LSku,$A19,LType,"Count",LDate,BM$4)&gt;0,SUMIFS(LQty,LSku,$A19,LType,"Count",LDate,BM$4),BL19+SUMIFS(LSigned,LSku,$A19,LDate,BM$4)))</f>
        <v/>
      </c>
      <c r="BN19" s="24">
        <f>IF($A19="","",SUMPRODUCT(MAX((LSku=$A19)*(LType="Count")*(LDate&lt;=$B$4)*LDate)))</f>
        <v/>
      </c>
    </row>
    <row r="20">
      <c r="A20" s="16">
        <f>IF(Items!A20="","",Items!A20)</f>
        <v/>
      </c>
      <c r="B20" s="20">
        <f>IF($A20="","",IF(BN20&gt;0,SUMIFS(LQty,LSku,$A20,LType,"Count",LDate,BN20),0)+SUMIFS(LSigned,LSku,$A20,LDate,"&gt;"&amp;BN20,LDate,"&lt;="&amp;$B$4))</f>
        <v/>
      </c>
      <c r="C20" s="20">
        <f>IF($A20="","",IF(COUNTIFS(LSku,$A20,LType,"Count",LDate,C$4)&gt;0,SUMIFS(LQty,LSku,$A20,LType,"Count",LDate,C$4),B20+SUMIFS(LSigned,LSku,$A20,LDate,C$4)))</f>
        <v/>
      </c>
      <c r="D20" s="20">
        <f>IF($A20="","",IF(COUNTIFS(LSku,$A20,LType,"Count",LDate,D$4)&gt;0,SUMIFS(LQty,LSku,$A20,LType,"Count",LDate,D$4),C20+SUMIFS(LSigned,LSku,$A20,LDate,D$4)))</f>
        <v/>
      </c>
      <c r="E20" s="20">
        <f>IF($A20="","",IF(COUNTIFS(LSku,$A20,LType,"Count",LDate,E$4)&gt;0,SUMIFS(LQty,LSku,$A20,LType,"Count",LDate,E$4),D20+SUMIFS(LSigned,LSku,$A20,LDate,E$4)))</f>
        <v/>
      </c>
      <c r="F20" s="20">
        <f>IF($A20="","",IF(COUNTIFS(LSku,$A20,LType,"Count",LDate,F$4)&gt;0,SUMIFS(LQty,LSku,$A20,LType,"Count",LDate,F$4),E20+SUMIFS(LSigned,LSku,$A20,LDate,F$4)))</f>
        <v/>
      </c>
      <c r="G20" s="20">
        <f>IF($A20="","",IF(COUNTIFS(LSku,$A20,LType,"Count",LDate,G$4)&gt;0,SUMIFS(LQty,LSku,$A20,LType,"Count",LDate,G$4),F20+SUMIFS(LSigned,LSku,$A20,LDate,G$4)))</f>
        <v/>
      </c>
      <c r="H20" s="20">
        <f>IF($A20="","",IF(COUNTIFS(LSku,$A20,LType,"Count",LDate,H$4)&gt;0,SUMIFS(LQty,LSku,$A20,LType,"Count",LDate,H$4),G20+SUMIFS(LSigned,LSku,$A20,LDate,H$4)))</f>
        <v/>
      </c>
      <c r="I20" s="20">
        <f>IF($A20="","",IF(COUNTIFS(LSku,$A20,LType,"Count",LDate,I$4)&gt;0,SUMIFS(LQty,LSku,$A20,LType,"Count",LDate,I$4),H20+SUMIFS(LSigned,LSku,$A20,LDate,I$4)))</f>
        <v/>
      </c>
      <c r="J20" s="20">
        <f>IF($A20="","",IF(COUNTIFS(LSku,$A20,LType,"Count",LDate,J$4)&gt;0,SUMIFS(LQty,LSku,$A20,LType,"Count",LDate,J$4),I20+SUMIFS(LSigned,LSku,$A20,LDate,J$4)))</f>
        <v/>
      </c>
      <c r="K20" s="20">
        <f>IF($A20="","",IF(COUNTIFS(LSku,$A20,LType,"Count",LDate,K$4)&gt;0,SUMIFS(LQty,LSku,$A20,LType,"Count",LDate,K$4),J20+SUMIFS(LSigned,LSku,$A20,LDate,K$4)))</f>
        <v/>
      </c>
      <c r="L20" s="20">
        <f>IF($A20="","",IF(COUNTIFS(LSku,$A20,LType,"Count",LDate,L$4)&gt;0,SUMIFS(LQty,LSku,$A20,LType,"Count",LDate,L$4),K20+SUMIFS(LSigned,LSku,$A20,LDate,L$4)))</f>
        <v/>
      </c>
      <c r="M20" s="20">
        <f>IF($A20="","",IF(COUNTIFS(LSku,$A20,LType,"Count",LDate,M$4)&gt;0,SUMIFS(LQty,LSku,$A20,LType,"Count",LDate,M$4),L20+SUMIFS(LSigned,LSku,$A20,LDate,M$4)))</f>
        <v/>
      </c>
      <c r="N20" s="20">
        <f>IF($A20="","",IF(COUNTIFS(LSku,$A20,LType,"Count",LDate,N$4)&gt;0,SUMIFS(LQty,LSku,$A20,LType,"Count",LDate,N$4),M20+SUMIFS(LSigned,LSku,$A20,LDate,N$4)))</f>
        <v/>
      </c>
      <c r="O20" s="20">
        <f>IF($A20="","",IF(COUNTIFS(LSku,$A20,LType,"Count",LDate,O$4)&gt;0,SUMIFS(LQty,LSku,$A20,LType,"Count",LDate,O$4),N20+SUMIFS(LSigned,LSku,$A20,LDate,O$4)))</f>
        <v/>
      </c>
      <c r="P20" s="20">
        <f>IF($A20="","",IF(COUNTIFS(LSku,$A20,LType,"Count",LDate,P$4)&gt;0,SUMIFS(LQty,LSku,$A20,LType,"Count",LDate,P$4),O20+SUMIFS(LSigned,LSku,$A20,LDate,P$4)))</f>
        <v/>
      </c>
      <c r="Q20" s="20">
        <f>IF($A20="","",IF(COUNTIFS(LSku,$A20,LType,"Count",LDate,Q$4)&gt;0,SUMIFS(LQty,LSku,$A20,LType,"Count",LDate,Q$4),P20+SUMIFS(LSigned,LSku,$A20,LDate,Q$4)))</f>
        <v/>
      </c>
      <c r="R20" s="20">
        <f>IF($A20="","",IF(COUNTIFS(LSku,$A20,LType,"Count",LDate,R$4)&gt;0,SUMIFS(LQty,LSku,$A20,LType,"Count",LDate,R$4),Q20+SUMIFS(LSigned,LSku,$A20,LDate,R$4)))</f>
        <v/>
      </c>
      <c r="S20" s="20">
        <f>IF($A20="","",IF(COUNTIFS(LSku,$A20,LType,"Count",LDate,S$4)&gt;0,SUMIFS(LQty,LSku,$A20,LType,"Count",LDate,S$4),R20+SUMIFS(LSigned,LSku,$A20,LDate,S$4)))</f>
        <v/>
      </c>
      <c r="T20" s="20">
        <f>IF($A20="","",IF(COUNTIFS(LSku,$A20,LType,"Count",LDate,T$4)&gt;0,SUMIFS(LQty,LSku,$A20,LType,"Count",LDate,T$4),S20+SUMIFS(LSigned,LSku,$A20,LDate,T$4)))</f>
        <v/>
      </c>
      <c r="U20" s="20">
        <f>IF($A20="","",IF(COUNTIFS(LSku,$A20,LType,"Count",LDate,U$4)&gt;0,SUMIFS(LQty,LSku,$A20,LType,"Count",LDate,U$4),T20+SUMIFS(LSigned,LSku,$A20,LDate,U$4)))</f>
        <v/>
      </c>
      <c r="V20" s="20">
        <f>IF($A20="","",IF(COUNTIFS(LSku,$A20,LType,"Count",LDate,V$4)&gt;0,SUMIFS(LQty,LSku,$A20,LType,"Count",LDate,V$4),U20+SUMIFS(LSigned,LSku,$A20,LDate,V$4)))</f>
        <v/>
      </c>
      <c r="W20" s="20">
        <f>IF($A20="","",IF(COUNTIFS(LSku,$A20,LType,"Count",LDate,W$4)&gt;0,SUMIFS(LQty,LSku,$A20,LType,"Count",LDate,W$4),V20+SUMIFS(LSigned,LSku,$A20,LDate,W$4)))</f>
        <v/>
      </c>
      <c r="X20" s="20">
        <f>IF($A20="","",IF(COUNTIFS(LSku,$A20,LType,"Count",LDate,X$4)&gt;0,SUMIFS(LQty,LSku,$A20,LType,"Count",LDate,X$4),W20+SUMIFS(LSigned,LSku,$A20,LDate,X$4)))</f>
        <v/>
      </c>
      <c r="Y20" s="20">
        <f>IF($A20="","",IF(COUNTIFS(LSku,$A20,LType,"Count",LDate,Y$4)&gt;0,SUMIFS(LQty,LSku,$A20,LType,"Count",LDate,Y$4),X20+SUMIFS(LSigned,LSku,$A20,LDate,Y$4)))</f>
        <v/>
      </c>
      <c r="Z20" s="20">
        <f>IF($A20="","",IF(COUNTIFS(LSku,$A20,LType,"Count",LDate,Z$4)&gt;0,SUMIFS(LQty,LSku,$A20,LType,"Count",LDate,Z$4),Y20+SUMIFS(LSigned,LSku,$A20,LDate,Z$4)))</f>
        <v/>
      </c>
      <c r="AA20" s="20">
        <f>IF($A20="","",IF(COUNTIFS(LSku,$A20,LType,"Count",LDate,AA$4)&gt;0,SUMIFS(LQty,LSku,$A20,LType,"Count",LDate,AA$4),Z20+SUMIFS(LSigned,LSku,$A20,LDate,AA$4)))</f>
        <v/>
      </c>
      <c r="AB20" s="20">
        <f>IF($A20="","",IF(COUNTIFS(LSku,$A20,LType,"Count",LDate,AB$4)&gt;0,SUMIFS(LQty,LSku,$A20,LType,"Count",LDate,AB$4),AA20+SUMIFS(LSigned,LSku,$A20,LDate,AB$4)))</f>
        <v/>
      </c>
      <c r="AC20" s="20">
        <f>IF($A20="","",IF(COUNTIFS(LSku,$A20,LType,"Count",LDate,AC$4)&gt;0,SUMIFS(LQty,LSku,$A20,LType,"Count",LDate,AC$4),AB20+SUMIFS(LSigned,LSku,$A20,LDate,AC$4)))</f>
        <v/>
      </c>
      <c r="AD20" s="20">
        <f>IF($A20="","",IF(COUNTIFS(LSku,$A20,LType,"Count",LDate,AD$4)&gt;0,SUMIFS(LQty,LSku,$A20,LType,"Count",LDate,AD$4),AC20+SUMIFS(LSigned,LSku,$A20,LDate,AD$4)))</f>
        <v/>
      </c>
      <c r="AE20" s="20">
        <f>IF($A20="","",IF(COUNTIFS(LSku,$A20,LType,"Count",LDate,AE$4)&gt;0,SUMIFS(LQty,LSku,$A20,LType,"Count",LDate,AE$4),AD20+SUMIFS(LSigned,LSku,$A20,LDate,AE$4)))</f>
        <v/>
      </c>
      <c r="AF20" s="20">
        <f>IF($A20="","",IF(COUNTIFS(LSku,$A20,LType,"Count",LDate,AF$4)&gt;0,SUMIFS(LQty,LSku,$A20,LType,"Count",LDate,AF$4),AE20+SUMIFS(LSigned,LSku,$A20,LDate,AF$4)))</f>
        <v/>
      </c>
      <c r="AG20" s="20">
        <f>IF($A20="","",IF(COUNTIFS(LSku,$A20,LType,"Count",LDate,AG$4)&gt;0,SUMIFS(LQty,LSku,$A20,LType,"Count",LDate,AG$4),AF20+SUMIFS(LSigned,LSku,$A20,LDate,AG$4)))</f>
        <v/>
      </c>
      <c r="AH20" s="20">
        <f>IF($A20="","",IF(COUNTIFS(LSku,$A20,LType,"Count",LDate,AH$4)&gt;0,SUMIFS(LQty,LSku,$A20,LType,"Count",LDate,AH$4),AG20+SUMIFS(LSigned,LSku,$A20,LDate,AH$4)))</f>
        <v/>
      </c>
      <c r="AI20" s="20">
        <f>IF($A20="","",IF(COUNTIFS(LSku,$A20,LType,"Count",LDate,AI$4)&gt;0,SUMIFS(LQty,LSku,$A20,LType,"Count",LDate,AI$4),AH20+SUMIFS(LSigned,LSku,$A20,LDate,AI$4)))</f>
        <v/>
      </c>
      <c r="AJ20" s="20">
        <f>IF($A20="","",IF(COUNTIFS(LSku,$A20,LType,"Count",LDate,AJ$4)&gt;0,SUMIFS(LQty,LSku,$A20,LType,"Count",LDate,AJ$4),AI20+SUMIFS(LSigned,LSku,$A20,LDate,AJ$4)))</f>
        <v/>
      </c>
      <c r="AK20" s="20">
        <f>IF($A20="","",IF(COUNTIFS(LSku,$A20,LType,"Count",LDate,AK$4)&gt;0,SUMIFS(LQty,LSku,$A20,LType,"Count",LDate,AK$4),AJ20+SUMIFS(LSigned,LSku,$A20,LDate,AK$4)))</f>
        <v/>
      </c>
      <c r="AL20" s="20">
        <f>IF($A20="","",IF(COUNTIFS(LSku,$A20,LType,"Count",LDate,AL$4)&gt;0,SUMIFS(LQty,LSku,$A20,LType,"Count",LDate,AL$4),AK20+SUMIFS(LSigned,LSku,$A20,LDate,AL$4)))</f>
        <v/>
      </c>
      <c r="AM20" s="20">
        <f>IF($A20="","",IF(COUNTIFS(LSku,$A20,LType,"Count",LDate,AM$4)&gt;0,SUMIFS(LQty,LSku,$A20,LType,"Count",LDate,AM$4),AL20+SUMIFS(LSigned,LSku,$A20,LDate,AM$4)))</f>
        <v/>
      </c>
      <c r="AN20" s="20">
        <f>IF($A20="","",IF(COUNTIFS(LSku,$A20,LType,"Count",LDate,AN$4)&gt;0,SUMIFS(LQty,LSku,$A20,LType,"Count",LDate,AN$4),AM20+SUMIFS(LSigned,LSku,$A20,LDate,AN$4)))</f>
        <v/>
      </c>
      <c r="AO20" s="20">
        <f>IF($A20="","",IF(COUNTIFS(LSku,$A20,LType,"Count",LDate,AO$4)&gt;0,SUMIFS(LQty,LSku,$A20,LType,"Count",LDate,AO$4),AN20+SUMIFS(LSigned,LSku,$A20,LDate,AO$4)))</f>
        <v/>
      </c>
      <c r="AP20" s="20">
        <f>IF($A20="","",IF(COUNTIFS(LSku,$A20,LType,"Count",LDate,AP$4)&gt;0,SUMIFS(LQty,LSku,$A20,LType,"Count",LDate,AP$4),AO20+SUMIFS(LSigned,LSku,$A20,LDate,AP$4)))</f>
        <v/>
      </c>
      <c r="AQ20" s="20">
        <f>IF($A20="","",IF(COUNTIFS(LSku,$A20,LType,"Count",LDate,AQ$4)&gt;0,SUMIFS(LQty,LSku,$A20,LType,"Count",LDate,AQ$4),AP20+SUMIFS(LSigned,LSku,$A20,LDate,AQ$4)))</f>
        <v/>
      </c>
      <c r="AR20" s="20">
        <f>IF($A20="","",IF(COUNTIFS(LSku,$A20,LType,"Count",LDate,AR$4)&gt;0,SUMIFS(LQty,LSku,$A20,LType,"Count",LDate,AR$4),AQ20+SUMIFS(LSigned,LSku,$A20,LDate,AR$4)))</f>
        <v/>
      </c>
      <c r="AS20" s="20">
        <f>IF($A20="","",IF(COUNTIFS(LSku,$A20,LType,"Count",LDate,AS$4)&gt;0,SUMIFS(LQty,LSku,$A20,LType,"Count",LDate,AS$4),AR20+SUMIFS(LSigned,LSku,$A20,LDate,AS$4)))</f>
        <v/>
      </c>
      <c r="AT20" s="20">
        <f>IF($A20="","",IF(COUNTIFS(LSku,$A20,LType,"Count",LDate,AT$4)&gt;0,SUMIFS(LQty,LSku,$A20,LType,"Count",LDate,AT$4),AS20+SUMIFS(LSigned,LSku,$A20,LDate,AT$4)))</f>
        <v/>
      </c>
      <c r="AU20" s="20">
        <f>IF($A20="","",IF(COUNTIFS(LSku,$A20,LType,"Count",LDate,AU$4)&gt;0,SUMIFS(LQty,LSku,$A20,LType,"Count",LDate,AU$4),AT20+SUMIFS(LSigned,LSku,$A20,LDate,AU$4)))</f>
        <v/>
      </c>
      <c r="AV20" s="20">
        <f>IF($A20="","",IF(COUNTIFS(LSku,$A20,LType,"Count",LDate,AV$4)&gt;0,SUMIFS(LQty,LSku,$A20,LType,"Count",LDate,AV$4),AU20+SUMIFS(LSigned,LSku,$A20,LDate,AV$4)))</f>
        <v/>
      </c>
      <c r="AW20" s="20">
        <f>IF($A20="","",IF(COUNTIFS(LSku,$A20,LType,"Count",LDate,AW$4)&gt;0,SUMIFS(LQty,LSku,$A20,LType,"Count",LDate,AW$4),AV20+SUMIFS(LSigned,LSku,$A20,LDate,AW$4)))</f>
        <v/>
      </c>
      <c r="AX20" s="20">
        <f>IF($A20="","",IF(COUNTIFS(LSku,$A20,LType,"Count",LDate,AX$4)&gt;0,SUMIFS(LQty,LSku,$A20,LType,"Count",LDate,AX$4),AW20+SUMIFS(LSigned,LSku,$A20,LDate,AX$4)))</f>
        <v/>
      </c>
      <c r="AY20" s="20">
        <f>IF($A20="","",IF(COUNTIFS(LSku,$A20,LType,"Count",LDate,AY$4)&gt;0,SUMIFS(LQty,LSku,$A20,LType,"Count",LDate,AY$4),AX20+SUMIFS(LSigned,LSku,$A20,LDate,AY$4)))</f>
        <v/>
      </c>
      <c r="AZ20" s="20">
        <f>IF($A20="","",IF(COUNTIFS(LSku,$A20,LType,"Count",LDate,AZ$4)&gt;0,SUMIFS(LQty,LSku,$A20,LType,"Count",LDate,AZ$4),AY20+SUMIFS(LSigned,LSku,$A20,LDate,AZ$4)))</f>
        <v/>
      </c>
      <c r="BA20" s="20">
        <f>IF($A20="","",IF(COUNTIFS(LSku,$A20,LType,"Count",LDate,BA$4)&gt;0,SUMIFS(LQty,LSku,$A20,LType,"Count",LDate,BA$4),AZ20+SUMIFS(LSigned,LSku,$A20,LDate,BA$4)))</f>
        <v/>
      </c>
      <c r="BB20" s="20">
        <f>IF($A20="","",IF(COUNTIFS(LSku,$A20,LType,"Count",LDate,BB$4)&gt;0,SUMIFS(LQty,LSku,$A20,LType,"Count",LDate,BB$4),BA20+SUMIFS(LSigned,LSku,$A20,LDate,BB$4)))</f>
        <v/>
      </c>
      <c r="BC20" s="20">
        <f>IF($A20="","",IF(COUNTIFS(LSku,$A20,LType,"Count",LDate,BC$4)&gt;0,SUMIFS(LQty,LSku,$A20,LType,"Count",LDate,BC$4),BB20+SUMIFS(LSigned,LSku,$A20,LDate,BC$4)))</f>
        <v/>
      </c>
      <c r="BD20" s="20">
        <f>IF($A20="","",IF(COUNTIFS(LSku,$A20,LType,"Count",LDate,BD$4)&gt;0,SUMIFS(LQty,LSku,$A20,LType,"Count",LDate,BD$4),BC20+SUMIFS(LSigned,LSku,$A20,LDate,BD$4)))</f>
        <v/>
      </c>
      <c r="BE20" s="20">
        <f>IF($A20="","",IF(COUNTIFS(LSku,$A20,LType,"Count",LDate,BE$4)&gt;0,SUMIFS(LQty,LSku,$A20,LType,"Count",LDate,BE$4),BD20+SUMIFS(LSigned,LSku,$A20,LDate,BE$4)))</f>
        <v/>
      </c>
      <c r="BF20" s="20">
        <f>IF($A20="","",IF(COUNTIFS(LSku,$A20,LType,"Count",LDate,BF$4)&gt;0,SUMIFS(LQty,LSku,$A20,LType,"Count",LDate,BF$4),BE20+SUMIFS(LSigned,LSku,$A20,LDate,BF$4)))</f>
        <v/>
      </c>
      <c r="BG20" s="20">
        <f>IF($A20="","",IF(COUNTIFS(LSku,$A20,LType,"Count",LDate,BG$4)&gt;0,SUMIFS(LQty,LSku,$A20,LType,"Count",LDate,BG$4),BF20+SUMIFS(LSigned,LSku,$A20,LDate,BG$4)))</f>
        <v/>
      </c>
      <c r="BH20" s="20">
        <f>IF($A20="","",IF(COUNTIFS(LSku,$A20,LType,"Count",LDate,BH$4)&gt;0,SUMIFS(LQty,LSku,$A20,LType,"Count",LDate,BH$4),BG20+SUMIFS(LSigned,LSku,$A20,LDate,BH$4)))</f>
        <v/>
      </c>
      <c r="BI20" s="20">
        <f>IF($A20="","",IF(COUNTIFS(LSku,$A20,LType,"Count",LDate,BI$4)&gt;0,SUMIFS(LQty,LSku,$A20,LType,"Count",LDate,BI$4),BH20+SUMIFS(LSigned,LSku,$A20,LDate,BI$4)))</f>
        <v/>
      </c>
      <c r="BJ20" s="20">
        <f>IF($A20="","",IF(COUNTIFS(LSku,$A20,LType,"Count",LDate,BJ$4)&gt;0,SUMIFS(LQty,LSku,$A20,LType,"Count",LDate,BJ$4),BI20+SUMIFS(LSigned,LSku,$A20,LDate,BJ$4)))</f>
        <v/>
      </c>
      <c r="BK20" s="20">
        <f>IF($A20="","",IF(COUNTIFS(LSku,$A20,LType,"Count",LDate,BK$4)&gt;0,SUMIFS(LQty,LSku,$A20,LType,"Count",LDate,BK$4),BJ20+SUMIFS(LSigned,LSku,$A20,LDate,BK$4)))</f>
        <v/>
      </c>
      <c r="BL20" s="20">
        <f>IF($A20="","",IF(COUNTIFS(LSku,$A20,LType,"Count",LDate,BL$4)&gt;0,SUMIFS(LQty,LSku,$A20,LType,"Count",LDate,BL$4),BK20+SUMIFS(LSigned,LSku,$A20,LDate,BL$4)))</f>
        <v/>
      </c>
      <c r="BM20" s="20">
        <f>IF($A20="","",IF(COUNTIFS(LSku,$A20,LType,"Count",LDate,BM$4)&gt;0,SUMIFS(LQty,LSku,$A20,LType,"Count",LDate,BM$4),BL20+SUMIFS(LSigned,LSku,$A20,LDate,BM$4)))</f>
        <v/>
      </c>
      <c r="BN20" s="24">
        <f>IF($A20="","",SUMPRODUCT(MAX((LSku=$A20)*(LType="Count")*(LDate&lt;=$B$4)*LDate)))</f>
        <v/>
      </c>
    </row>
    <row r="21">
      <c r="A21" s="16">
        <f>IF(Items!A21="","",Items!A21)</f>
        <v/>
      </c>
      <c r="B21" s="20">
        <f>IF($A21="","",IF(BN21&gt;0,SUMIFS(LQty,LSku,$A21,LType,"Count",LDate,BN21),0)+SUMIFS(LSigned,LSku,$A21,LDate,"&gt;"&amp;BN21,LDate,"&lt;="&amp;$B$4))</f>
        <v/>
      </c>
      <c r="C21" s="20">
        <f>IF($A21="","",IF(COUNTIFS(LSku,$A21,LType,"Count",LDate,C$4)&gt;0,SUMIFS(LQty,LSku,$A21,LType,"Count",LDate,C$4),B21+SUMIFS(LSigned,LSku,$A21,LDate,C$4)))</f>
        <v/>
      </c>
      <c r="D21" s="20">
        <f>IF($A21="","",IF(COUNTIFS(LSku,$A21,LType,"Count",LDate,D$4)&gt;0,SUMIFS(LQty,LSku,$A21,LType,"Count",LDate,D$4),C21+SUMIFS(LSigned,LSku,$A21,LDate,D$4)))</f>
        <v/>
      </c>
      <c r="E21" s="20">
        <f>IF($A21="","",IF(COUNTIFS(LSku,$A21,LType,"Count",LDate,E$4)&gt;0,SUMIFS(LQty,LSku,$A21,LType,"Count",LDate,E$4),D21+SUMIFS(LSigned,LSku,$A21,LDate,E$4)))</f>
        <v/>
      </c>
      <c r="F21" s="20">
        <f>IF($A21="","",IF(COUNTIFS(LSku,$A21,LType,"Count",LDate,F$4)&gt;0,SUMIFS(LQty,LSku,$A21,LType,"Count",LDate,F$4),E21+SUMIFS(LSigned,LSku,$A21,LDate,F$4)))</f>
        <v/>
      </c>
      <c r="G21" s="20">
        <f>IF($A21="","",IF(COUNTIFS(LSku,$A21,LType,"Count",LDate,G$4)&gt;0,SUMIFS(LQty,LSku,$A21,LType,"Count",LDate,G$4),F21+SUMIFS(LSigned,LSku,$A21,LDate,G$4)))</f>
        <v/>
      </c>
      <c r="H21" s="20">
        <f>IF($A21="","",IF(COUNTIFS(LSku,$A21,LType,"Count",LDate,H$4)&gt;0,SUMIFS(LQty,LSku,$A21,LType,"Count",LDate,H$4),G21+SUMIFS(LSigned,LSku,$A21,LDate,H$4)))</f>
        <v/>
      </c>
      <c r="I21" s="20">
        <f>IF($A21="","",IF(COUNTIFS(LSku,$A21,LType,"Count",LDate,I$4)&gt;0,SUMIFS(LQty,LSku,$A21,LType,"Count",LDate,I$4),H21+SUMIFS(LSigned,LSku,$A21,LDate,I$4)))</f>
        <v/>
      </c>
      <c r="J21" s="20">
        <f>IF($A21="","",IF(COUNTIFS(LSku,$A21,LType,"Count",LDate,J$4)&gt;0,SUMIFS(LQty,LSku,$A21,LType,"Count",LDate,J$4),I21+SUMIFS(LSigned,LSku,$A21,LDate,J$4)))</f>
        <v/>
      </c>
      <c r="K21" s="20">
        <f>IF($A21="","",IF(COUNTIFS(LSku,$A21,LType,"Count",LDate,K$4)&gt;0,SUMIFS(LQty,LSku,$A21,LType,"Count",LDate,K$4),J21+SUMIFS(LSigned,LSku,$A21,LDate,K$4)))</f>
        <v/>
      </c>
      <c r="L21" s="20">
        <f>IF($A21="","",IF(COUNTIFS(LSku,$A21,LType,"Count",LDate,L$4)&gt;0,SUMIFS(LQty,LSku,$A21,LType,"Count",LDate,L$4),K21+SUMIFS(LSigned,LSku,$A21,LDate,L$4)))</f>
        <v/>
      </c>
      <c r="M21" s="20">
        <f>IF($A21="","",IF(COUNTIFS(LSku,$A21,LType,"Count",LDate,M$4)&gt;0,SUMIFS(LQty,LSku,$A21,LType,"Count",LDate,M$4),L21+SUMIFS(LSigned,LSku,$A21,LDate,M$4)))</f>
        <v/>
      </c>
      <c r="N21" s="20">
        <f>IF($A21="","",IF(COUNTIFS(LSku,$A21,LType,"Count",LDate,N$4)&gt;0,SUMIFS(LQty,LSku,$A21,LType,"Count",LDate,N$4),M21+SUMIFS(LSigned,LSku,$A21,LDate,N$4)))</f>
        <v/>
      </c>
      <c r="O21" s="20">
        <f>IF($A21="","",IF(COUNTIFS(LSku,$A21,LType,"Count",LDate,O$4)&gt;0,SUMIFS(LQty,LSku,$A21,LType,"Count",LDate,O$4),N21+SUMIFS(LSigned,LSku,$A21,LDate,O$4)))</f>
        <v/>
      </c>
      <c r="P21" s="20">
        <f>IF($A21="","",IF(COUNTIFS(LSku,$A21,LType,"Count",LDate,P$4)&gt;0,SUMIFS(LQty,LSku,$A21,LType,"Count",LDate,P$4),O21+SUMIFS(LSigned,LSku,$A21,LDate,P$4)))</f>
        <v/>
      </c>
      <c r="Q21" s="20">
        <f>IF($A21="","",IF(COUNTIFS(LSku,$A21,LType,"Count",LDate,Q$4)&gt;0,SUMIFS(LQty,LSku,$A21,LType,"Count",LDate,Q$4),P21+SUMIFS(LSigned,LSku,$A21,LDate,Q$4)))</f>
        <v/>
      </c>
      <c r="R21" s="20">
        <f>IF($A21="","",IF(COUNTIFS(LSku,$A21,LType,"Count",LDate,R$4)&gt;0,SUMIFS(LQty,LSku,$A21,LType,"Count",LDate,R$4),Q21+SUMIFS(LSigned,LSku,$A21,LDate,R$4)))</f>
        <v/>
      </c>
      <c r="S21" s="20">
        <f>IF($A21="","",IF(COUNTIFS(LSku,$A21,LType,"Count",LDate,S$4)&gt;0,SUMIFS(LQty,LSku,$A21,LType,"Count",LDate,S$4),R21+SUMIFS(LSigned,LSku,$A21,LDate,S$4)))</f>
        <v/>
      </c>
      <c r="T21" s="20">
        <f>IF($A21="","",IF(COUNTIFS(LSku,$A21,LType,"Count",LDate,T$4)&gt;0,SUMIFS(LQty,LSku,$A21,LType,"Count",LDate,T$4),S21+SUMIFS(LSigned,LSku,$A21,LDate,T$4)))</f>
        <v/>
      </c>
      <c r="U21" s="20">
        <f>IF($A21="","",IF(COUNTIFS(LSku,$A21,LType,"Count",LDate,U$4)&gt;0,SUMIFS(LQty,LSku,$A21,LType,"Count",LDate,U$4),T21+SUMIFS(LSigned,LSku,$A21,LDate,U$4)))</f>
        <v/>
      </c>
      <c r="V21" s="20">
        <f>IF($A21="","",IF(COUNTIFS(LSku,$A21,LType,"Count",LDate,V$4)&gt;0,SUMIFS(LQty,LSku,$A21,LType,"Count",LDate,V$4),U21+SUMIFS(LSigned,LSku,$A21,LDate,V$4)))</f>
        <v/>
      </c>
      <c r="W21" s="20">
        <f>IF($A21="","",IF(COUNTIFS(LSku,$A21,LType,"Count",LDate,W$4)&gt;0,SUMIFS(LQty,LSku,$A21,LType,"Count",LDate,W$4),V21+SUMIFS(LSigned,LSku,$A21,LDate,W$4)))</f>
        <v/>
      </c>
      <c r="X21" s="20">
        <f>IF($A21="","",IF(COUNTIFS(LSku,$A21,LType,"Count",LDate,X$4)&gt;0,SUMIFS(LQty,LSku,$A21,LType,"Count",LDate,X$4),W21+SUMIFS(LSigned,LSku,$A21,LDate,X$4)))</f>
        <v/>
      </c>
      <c r="Y21" s="20">
        <f>IF($A21="","",IF(COUNTIFS(LSku,$A21,LType,"Count",LDate,Y$4)&gt;0,SUMIFS(LQty,LSku,$A21,LType,"Count",LDate,Y$4),X21+SUMIFS(LSigned,LSku,$A21,LDate,Y$4)))</f>
        <v/>
      </c>
      <c r="Z21" s="20">
        <f>IF($A21="","",IF(COUNTIFS(LSku,$A21,LType,"Count",LDate,Z$4)&gt;0,SUMIFS(LQty,LSku,$A21,LType,"Count",LDate,Z$4),Y21+SUMIFS(LSigned,LSku,$A21,LDate,Z$4)))</f>
        <v/>
      </c>
      <c r="AA21" s="20">
        <f>IF($A21="","",IF(COUNTIFS(LSku,$A21,LType,"Count",LDate,AA$4)&gt;0,SUMIFS(LQty,LSku,$A21,LType,"Count",LDate,AA$4),Z21+SUMIFS(LSigned,LSku,$A21,LDate,AA$4)))</f>
        <v/>
      </c>
      <c r="AB21" s="20">
        <f>IF($A21="","",IF(COUNTIFS(LSku,$A21,LType,"Count",LDate,AB$4)&gt;0,SUMIFS(LQty,LSku,$A21,LType,"Count",LDate,AB$4),AA21+SUMIFS(LSigned,LSku,$A21,LDate,AB$4)))</f>
        <v/>
      </c>
      <c r="AC21" s="20">
        <f>IF($A21="","",IF(COUNTIFS(LSku,$A21,LType,"Count",LDate,AC$4)&gt;0,SUMIFS(LQty,LSku,$A21,LType,"Count",LDate,AC$4),AB21+SUMIFS(LSigned,LSku,$A21,LDate,AC$4)))</f>
        <v/>
      </c>
      <c r="AD21" s="20">
        <f>IF($A21="","",IF(COUNTIFS(LSku,$A21,LType,"Count",LDate,AD$4)&gt;0,SUMIFS(LQty,LSku,$A21,LType,"Count",LDate,AD$4),AC21+SUMIFS(LSigned,LSku,$A21,LDate,AD$4)))</f>
        <v/>
      </c>
      <c r="AE21" s="20">
        <f>IF($A21="","",IF(COUNTIFS(LSku,$A21,LType,"Count",LDate,AE$4)&gt;0,SUMIFS(LQty,LSku,$A21,LType,"Count",LDate,AE$4),AD21+SUMIFS(LSigned,LSku,$A21,LDate,AE$4)))</f>
        <v/>
      </c>
      <c r="AF21" s="20">
        <f>IF($A21="","",IF(COUNTIFS(LSku,$A21,LType,"Count",LDate,AF$4)&gt;0,SUMIFS(LQty,LSku,$A21,LType,"Count",LDate,AF$4),AE21+SUMIFS(LSigned,LSku,$A21,LDate,AF$4)))</f>
        <v/>
      </c>
      <c r="AG21" s="20">
        <f>IF($A21="","",IF(COUNTIFS(LSku,$A21,LType,"Count",LDate,AG$4)&gt;0,SUMIFS(LQty,LSku,$A21,LType,"Count",LDate,AG$4),AF21+SUMIFS(LSigned,LSku,$A21,LDate,AG$4)))</f>
        <v/>
      </c>
      <c r="AH21" s="20">
        <f>IF($A21="","",IF(COUNTIFS(LSku,$A21,LType,"Count",LDate,AH$4)&gt;0,SUMIFS(LQty,LSku,$A21,LType,"Count",LDate,AH$4),AG21+SUMIFS(LSigned,LSku,$A21,LDate,AH$4)))</f>
        <v/>
      </c>
      <c r="AI21" s="20">
        <f>IF($A21="","",IF(COUNTIFS(LSku,$A21,LType,"Count",LDate,AI$4)&gt;0,SUMIFS(LQty,LSku,$A21,LType,"Count",LDate,AI$4),AH21+SUMIFS(LSigned,LSku,$A21,LDate,AI$4)))</f>
        <v/>
      </c>
      <c r="AJ21" s="20">
        <f>IF($A21="","",IF(COUNTIFS(LSku,$A21,LType,"Count",LDate,AJ$4)&gt;0,SUMIFS(LQty,LSku,$A21,LType,"Count",LDate,AJ$4),AI21+SUMIFS(LSigned,LSku,$A21,LDate,AJ$4)))</f>
        <v/>
      </c>
      <c r="AK21" s="20">
        <f>IF($A21="","",IF(COUNTIFS(LSku,$A21,LType,"Count",LDate,AK$4)&gt;0,SUMIFS(LQty,LSku,$A21,LType,"Count",LDate,AK$4),AJ21+SUMIFS(LSigned,LSku,$A21,LDate,AK$4)))</f>
        <v/>
      </c>
      <c r="AL21" s="20">
        <f>IF($A21="","",IF(COUNTIFS(LSku,$A21,LType,"Count",LDate,AL$4)&gt;0,SUMIFS(LQty,LSku,$A21,LType,"Count",LDate,AL$4),AK21+SUMIFS(LSigned,LSku,$A21,LDate,AL$4)))</f>
        <v/>
      </c>
      <c r="AM21" s="20">
        <f>IF($A21="","",IF(COUNTIFS(LSku,$A21,LType,"Count",LDate,AM$4)&gt;0,SUMIFS(LQty,LSku,$A21,LType,"Count",LDate,AM$4),AL21+SUMIFS(LSigned,LSku,$A21,LDate,AM$4)))</f>
        <v/>
      </c>
      <c r="AN21" s="20">
        <f>IF($A21="","",IF(COUNTIFS(LSku,$A21,LType,"Count",LDate,AN$4)&gt;0,SUMIFS(LQty,LSku,$A21,LType,"Count",LDate,AN$4),AM21+SUMIFS(LSigned,LSku,$A21,LDate,AN$4)))</f>
        <v/>
      </c>
      <c r="AO21" s="20">
        <f>IF($A21="","",IF(COUNTIFS(LSku,$A21,LType,"Count",LDate,AO$4)&gt;0,SUMIFS(LQty,LSku,$A21,LType,"Count",LDate,AO$4),AN21+SUMIFS(LSigned,LSku,$A21,LDate,AO$4)))</f>
        <v/>
      </c>
      <c r="AP21" s="20">
        <f>IF($A21="","",IF(COUNTIFS(LSku,$A21,LType,"Count",LDate,AP$4)&gt;0,SUMIFS(LQty,LSku,$A21,LType,"Count",LDate,AP$4),AO21+SUMIFS(LSigned,LSku,$A21,LDate,AP$4)))</f>
        <v/>
      </c>
      <c r="AQ21" s="20">
        <f>IF($A21="","",IF(COUNTIFS(LSku,$A21,LType,"Count",LDate,AQ$4)&gt;0,SUMIFS(LQty,LSku,$A21,LType,"Count",LDate,AQ$4),AP21+SUMIFS(LSigned,LSku,$A21,LDate,AQ$4)))</f>
        <v/>
      </c>
      <c r="AR21" s="20">
        <f>IF($A21="","",IF(COUNTIFS(LSku,$A21,LType,"Count",LDate,AR$4)&gt;0,SUMIFS(LQty,LSku,$A21,LType,"Count",LDate,AR$4),AQ21+SUMIFS(LSigned,LSku,$A21,LDate,AR$4)))</f>
        <v/>
      </c>
      <c r="AS21" s="20">
        <f>IF($A21="","",IF(COUNTIFS(LSku,$A21,LType,"Count",LDate,AS$4)&gt;0,SUMIFS(LQty,LSku,$A21,LType,"Count",LDate,AS$4),AR21+SUMIFS(LSigned,LSku,$A21,LDate,AS$4)))</f>
        <v/>
      </c>
      <c r="AT21" s="20">
        <f>IF($A21="","",IF(COUNTIFS(LSku,$A21,LType,"Count",LDate,AT$4)&gt;0,SUMIFS(LQty,LSku,$A21,LType,"Count",LDate,AT$4),AS21+SUMIFS(LSigned,LSku,$A21,LDate,AT$4)))</f>
        <v/>
      </c>
      <c r="AU21" s="20">
        <f>IF($A21="","",IF(COUNTIFS(LSku,$A21,LType,"Count",LDate,AU$4)&gt;0,SUMIFS(LQty,LSku,$A21,LType,"Count",LDate,AU$4),AT21+SUMIFS(LSigned,LSku,$A21,LDate,AU$4)))</f>
        <v/>
      </c>
      <c r="AV21" s="20">
        <f>IF($A21="","",IF(COUNTIFS(LSku,$A21,LType,"Count",LDate,AV$4)&gt;0,SUMIFS(LQty,LSku,$A21,LType,"Count",LDate,AV$4),AU21+SUMIFS(LSigned,LSku,$A21,LDate,AV$4)))</f>
        <v/>
      </c>
      <c r="AW21" s="20">
        <f>IF($A21="","",IF(COUNTIFS(LSku,$A21,LType,"Count",LDate,AW$4)&gt;0,SUMIFS(LQty,LSku,$A21,LType,"Count",LDate,AW$4),AV21+SUMIFS(LSigned,LSku,$A21,LDate,AW$4)))</f>
        <v/>
      </c>
      <c r="AX21" s="20">
        <f>IF($A21="","",IF(COUNTIFS(LSku,$A21,LType,"Count",LDate,AX$4)&gt;0,SUMIFS(LQty,LSku,$A21,LType,"Count",LDate,AX$4),AW21+SUMIFS(LSigned,LSku,$A21,LDate,AX$4)))</f>
        <v/>
      </c>
      <c r="AY21" s="20">
        <f>IF($A21="","",IF(COUNTIFS(LSku,$A21,LType,"Count",LDate,AY$4)&gt;0,SUMIFS(LQty,LSku,$A21,LType,"Count",LDate,AY$4),AX21+SUMIFS(LSigned,LSku,$A21,LDate,AY$4)))</f>
        <v/>
      </c>
      <c r="AZ21" s="20">
        <f>IF($A21="","",IF(COUNTIFS(LSku,$A21,LType,"Count",LDate,AZ$4)&gt;0,SUMIFS(LQty,LSku,$A21,LType,"Count",LDate,AZ$4),AY21+SUMIFS(LSigned,LSku,$A21,LDate,AZ$4)))</f>
        <v/>
      </c>
      <c r="BA21" s="20">
        <f>IF($A21="","",IF(COUNTIFS(LSku,$A21,LType,"Count",LDate,BA$4)&gt;0,SUMIFS(LQty,LSku,$A21,LType,"Count",LDate,BA$4),AZ21+SUMIFS(LSigned,LSku,$A21,LDate,BA$4)))</f>
        <v/>
      </c>
      <c r="BB21" s="20">
        <f>IF($A21="","",IF(COUNTIFS(LSku,$A21,LType,"Count",LDate,BB$4)&gt;0,SUMIFS(LQty,LSku,$A21,LType,"Count",LDate,BB$4),BA21+SUMIFS(LSigned,LSku,$A21,LDate,BB$4)))</f>
        <v/>
      </c>
      <c r="BC21" s="20">
        <f>IF($A21="","",IF(COUNTIFS(LSku,$A21,LType,"Count",LDate,BC$4)&gt;0,SUMIFS(LQty,LSku,$A21,LType,"Count",LDate,BC$4),BB21+SUMIFS(LSigned,LSku,$A21,LDate,BC$4)))</f>
        <v/>
      </c>
      <c r="BD21" s="20">
        <f>IF($A21="","",IF(COUNTIFS(LSku,$A21,LType,"Count",LDate,BD$4)&gt;0,SUMIFS(LQty,LSku,$A21,LType,"Count",LDate,BD$4),BC21+SUMIFS(LSigned,LSku,$A21,LDate,BD$4)))</f>
        <v/>
      </c>
      <c r="BE21" s="20">
        <f>IF($A21="","",IF(COUNTIFS(LSku,$A21,LType,"Count",LDate,BE$4)&gt;0,SUMIFS(LQty,LSku,$A21,LType,"Count",LDate,BE$4),BD21+SUMIFS(LSigned,LSku,$A21,LDate,BE$4)))</f>
        <v/>
      </c>
      <c r="BF21" s="20">
        <f>IF($A21="","",IF(COUNTIFS(LSku,$A21,LType,"Count",LDate,BF$4)&gt;0,SUMIFS(LQty,LSku,$A21,LType,"Count",LDate,BF$4),BE21+SUMIFS(LSigned,LSku,$A21,LDate,BF$4)))</f>
        <v/>
      </c>
      <c r="BG21" s="20">
        <f>IF($A21="","",IF(COUNTIFS(LSku,$A21,LType,"Count",LDate,BG$4)&gt;0,SUMIFS(LQty,LSku,$A21,LType,"Count",LDate,BG$4),BF21+SUMIFS(LSigned,LSku,$A21,LDate,BG$4)))</f>
        <v/>
      </c>
      <c r="BH21" s="20">
        <f>IF($A21="","",IF(COUNTIFS(LSku,$A21,LType,"Count",LDate,BH$4)&gt;0,SUMIFS(LQty,LSku,$A21,LType,"Count",LDate,BH$4),BG21+SUMIFS(LSigned,LSku,$A21,LDate,BH$4)))</f>
        <v/>
      </c>
      <c r="BI21" s="20">
        <f>IF($A21="","",IF(COUNTIFS(LSku,$A21,LType,"Count",LDate,BI$4)&gt;0,SUMIFS(LQty,LSku,$A21,LType,"Count",LDate,BI$4),BH21+SUMIFS(LSigned,LSku,$A21,LDate,BI$4)))</f>
        <v/>
      </c>
      <c r="BJ21" s="20">
        <f>IF($A21="","",IF(COUNTIFS(LSku,$A21,LType,"Count",LDate,BJ$4)&gt;0,SUMIFS(LQty,LSku,$A21,LType,"Count",LDate,BJ$4),BI21+SUMIFS(LSigned,LSku,$A21,LDate,BJ$4)))</f>
        <v/>
      </c>
      <c r="BK21" s="20">
        <f>IF($A21="","",IF(COUNTIFS(LSku,$A21,LType,"Count",LDate,BK$4)&gt;0,SUMIFS(LQty,LSku,$A21,LType,"Count",LDate,BK$4),BJ21+SUMIFS(LSigned,LSku,$A21,LDate,BK$4)))</f>
        <v/>
      </c>
      <c r="BL21" s="20">
        <f>IF($A21="","",IF(COUNTIFS(LSku,$A21,LType,"Count",LDate,BL$4)&gt;0,SUMIFS(LQty,LSku,$A21,LType,"Count",LDate,BL$4),BK21+SUMIFS(LSigned,LSku,$A21,LDate,BL$4)))</f>
        <v/>
      </c>
      <c r="BM21" s="20">
        <f>IF($A21="","",IF(COUNTIFS(LSku,$A21,LType,"Count",LDate,BM$4)&gt;0,SUMIFS(LQty,LSku,$A21,LType,"Count",LDate,BM$4),BL21+SUMIFS(LSigned,LSku,$A21,LDate,BM$4)))</f>
        <v/>
      </c>
      <c r="BN21" s="24">
        <f>IF($A21="","",SUMPRODUCT(MAX((LSku=$A21)*(LType="Count")*(LDate&lt;=$B$4)*LDate)))</f>
        <v/>
      </c>
    </row>
    <row r="22">
      <c r="A22" s="16">
        <f>IF(Items!A22="","",Items!A22)</f>
        <v/>
      </c>
      <c r="B22" s="20">
        <f>IF($A22="","",IF(BN22&gt;0,SUMIFS(LQty,LSku,$A22,LType,"Count",LDate,BN22),0)+SUMIFS(LSigned,LSku,$A22,LDate,"&gt;"&amp;BN22,LDate,"&lt;="&amp;$B$4))</f>
        <v/>
      </c>
      <c r="C22" s="20">
        <f>IF($A22="","",IF(COUNTIFS(LSku,$A22,LType,"Count",LDate,C$4)&gt;0,SUMIFS(LQty,LSku,$A22,LType,"Count",LDate,C$4),B22+SUMIFS(LSigned,LSku,$A22,LDate,C$4)))</f>
        <v/>
      </c>
      <c r="D22" s="20">
        <f>IF($A22="","",IF(COUNTIFS(LSku,$A22,LType,"Count",LDate,D$4)&gt;0,SUMIFS(LQty,LSku,$A22,LType,"Count",LDate,D$4),C22+SUMIFS(LSigned,LSku,$A22,LDate,D$4)))</f>
        <v/>
      </c>
      <c r="E22" s="20">
        <f>IF($A22="","",IF(COUNTIFS(LSku,$A22,LType,"Count",LDate,E$4)&gt;0,SUMIFS(LQty,LSku,$A22,LType,"Count",LDate,E$4),D22+SUMIFS(LSigned,LSku,$A22,LDate,E$4)))</f>
        <v/>
      </c>
      <c r="F22" s="20">
        <f>IF($A22="","",IF(COUNTIFS(LSku,$A22,LType,"Count",LDate,F$4)&gt;0,SUMIFS(LQty,LSku,$A22,LType,"Count",LDate,F$4),E22+SUMIFS(LSigned,LSku,$A22,LDate,F$4)))</f>
        <v/>
      </c>
      <c r="G22" s="20">
        <f>IF($A22="","",IF(COUNTIFS(LSku,$A22,LType,"Count",LDate,G$4)&gt;0,SUMIFS(LQty,LSku,$A22,LType,"Count",LDate,G$4),F22+SUMIFS(LSigned,LSku,$A22,LDate,G$4)))</f>
        <v/>
      </c>
      <c r="H22" s="20">
        <f>IF($A22="","",IF(COUNTIFS(LSku,$A22,LType,"Count",LDate,H$4)&gt;0,SUMIFS(LQty,LSku,$A22,LType,"Count",LDate,H$4),G22+SUMIFS(LSigned,LSku,$A22,LDate,H$4)))</f>
        <v/>
      </c>
      <c r="I22" s="20">
        <f>IF($A22="","",IF(COUNTIFS(LSku,$A22,LType,"Count",LDate,I$4)&gt;0,SUMIFS(LQty,LSku,$A22,LType,"Count",LDate,I$4),H22+SUMIFS(LSigned,LSku,$A22,LDate,I$4)))</f>
        <v/>
      </c>
      <c r="J22" s="20">
        <f>IF($A22="","",IF(COUNTIFS(LSku,$A22,LType,"Count",LDate,J$4)&gt;0,SUMIFS(LQty,LSku,$A22,LType,"Count",LDate,J$4),I22+SUMIFS(LSigned,LSku,$A22,LDate,J$4)))</f>
        <v/>
      </c>
      <c r="K22" s="20">
        <f>IF($A22="","",IF(COUNTIFS(LSku,$A22,LType,"Count",LDate,K$4)&gt;0,SUMIFS(LQty,LSku,$A22,LType,"Count",LDate,K$4),J22+SUMIFS(LSigned,LSku,$A22,LDate,K$4)))</f>
        <v/>
      </c>
      <c r="L22" s="20">
        <f>IF($A22="","",IF(COUNTIFS(LSku,$A22,LType,"Count",LDate,L$4)&gt;0,SUMIFS(LQty,LSku,$A22,LType,"Count",LDate,L$4),K22+SUMIFS(LSigned,LSku,$A22,LDate,L$4)))</f>
        <v/>
      </c>
      <c r="M22" s="20">
        <f>IF($A22="","",IF(COUNTIFS(LSku,$A22,LType,"Count",LDate,M$4)&gt;0,SUMIFS(LQty,LSku,$A22,LType,"Count",LDate,M$4),L22+SUMIFS(LSigned,LSku,$A22,LDate,M$4)))</f>
        <v/>
      </c>
      <c r="N22" s="20">
        <f>IF($A22="","",IF(COUNTIFS(LSku,$A22,LType,"Count",LDate,N$4)&gt;0,SUMIFS(LQty,LSku,$A22,LType,"Count",LDate,N$4),M22+SUMIFS(LSigned,LSku,$A22,LDate,N$4)))</f>
        <v/>
      </c>
      <c r="O22" s="20">
        <f>IF($A22="","",IF(COUNTIFS(LSku,$A22,LType,"Count",LDate,O$4)&gt;0,SUMIFS(LQty,LSku,$A22,LType,"Count",LDate,O$4),N22+SUMIFS(LSigned,LSku,$A22,LDate,O$4)))</f>
        <v/>
      </c>
      <c r="P22" s="20">
        <f>IF($A22="","",IF(COUNTIFS(LSku,$A22,LType,"Count",LDate,P$4)&gt;0,SUMIFS(LQty,LSku,$A22,LType,"Count",LDate,P$4),O22+SUMIFS(LSigned,LSku,$A22,LDate,P$4)))</f>
        <v/>
      </c>
      <c r="Q22" s="20">
        <f>IF($A22="","",IF(COUNTIFS(LSku,$A22,LType,"Count",LDate,Q$4)&gt;0,SUMIFS(LQty,LSku,$A22,LType,"Count",LDate,Q$4),P22+SUMIFS(LSigned,LSku,$A22,LDate,Q$4)))</f>
        <v/>
      </c>
      <c r="R22" s="20">
        <f>IF($A22="","",IF(COUNTIFS(LSku,$A22,LType,"Count",LDate,R$4)&gt;0,SUMIFS(LQty,LSku,$A22,LType,"Count",LDate,R$4),Q22+SUMIFS(LSigned,LSku,$A22,LDate,R$4)))</f>
        <v/>
      </c>
      <c r="S22" s="20">
        <f>IF($A22="","",IF(COUNTIFS(LSku,$A22,LType,"Count",LDate,S$4)&gt;0,SUMIFS(LQty,LSku,$A22,LType,"Count",LDate,S$4),R22+SUMIFS(LSigned,LSku,$A22,LDate,S$4)))</f>
        <v/>
      </c>
      <c r="T22" s="20">
        <f>IF($A22="","",IF(COUNTIFS(LSku,$A22,LType,"Count",LDate,T$4)&gt;0,SUMIFS(LQty,LSku,$A22,LType,"Count",LDate,T$4),S22+SUMIFS(LSigned,LSku,$A22,LDate,T$4)))</f>
        <v/>
      </c>
      <c r="U22" s="20">
        <f>IF($A22="","",IF(COUNTIFS(LSku,$A22,LType,"Count",LDate,U$4)&gt;0,SUMIFS(LQty,LSku,$A22,LType,"Count",LDate,U$4),T22+SUMIFS(LSigned,LSku,$A22,LDate,U$4)))</f>
        <v/>
      </c>
      <c r="V22" s="20">
        <f>IF($A22="","",IF(COUNTIFS(LSku,$A22,LType,"Count",LDate,V$4)&gt;0,SUMIFS(LQty,LSku,$A22,LType,"Count",LDate,V$4),U22+SUMIFS(LSigned,LSku,$A22,LDate,V$4)))</f>
        <v/>
      </c>
      <c r="W22" s="20">
        <f>IF($A22="","",IF(COUNTIFS(LSku,$A22,LType,"Count",LDate,W$4)&gt;0,SUMIFS(LQty,LSku,$A22,LType,"Count",LDate,W$4),V22+SUMIFS(LSigned,LSku,$A22,LDate,W$4)))</f>
        <v/>
      </c>
      <c r="X22" s="20">
        <f>IF($A22="","",IF(COUNTIFS(LSku,$A22,LType,"Count",LDate,X$4)&gt;0,SUMIFS(LQty,LSku,$A22,LType,"Count",LDate,X$4),W22+SUMIFS(LSigned,LSku,$A22,LDate,X$4)))</f>
        <v/>
      </c>
      <c r="Y22" s="20">
        <f>IF($A22="","",IF(COUNTIFS(LSku,$A22,LType,"Count",LDate,Y$4)&gt;0,SUMIFS(LQty,LSku,$A22,LType,"Count",LDate,Y$4),X22+SUMIFS(LSigned,LSku,$A22,LDate,Y$4)))</f>
        <v/>
      </c>
      <c r="Z22" s="20">
        <f>IF($A22="","",IF(COUNTIFS(LSku,$A22,LType,"Count",LDate,Z$4)&gt;0,SUMIFS(LQty,LSku,$A22,LType,"Count",LDate,Z$4),Y22+SUMIFS(LSigned,LSku,$A22,LDate,Z$4)))</f>
        <v/>
      </c>
      <c r="AA22" s="20">
        <f>IF($A22="","",IF(COUNTIFS(LSku,$A22,LType,"Count",LDate,AA$4)&gt;0,SUMIFS(LQty,LSku,$A22,LType,"Count",LDate,AA$4),Z22+SUMIFS(LSigned,LSku,$A22,LDate,AA$4)))</f>
        <v/>
      </c>
      <c r="AB22" s="20">
        <f>IF($A22="","",IF(COUNTIFS(LSku,$A22,LType,"Count",LDate,AB$4)&gt;0,SUMIFS(LQty,LSku,$A22,LType,"Count",LDate,AB$4),AA22+SUMIFS(LSigned,LSku,$A22,LDate,AB$4)))</f>
        <v/>
      </c>
      <c r="AC22" s="20">
        <f>IF($A22="","",IF(COUNTIFS(LSku,$A22,LType,"Count",LDate,AC$4)&gt;0,SUMIFS(LQty,LSku,$A22,LType,"Count",LDate,AC$4),AB22+SUMIFS(LSigned,LSku,$A22,LDate,AC$4)))</f>
        <v/>
      </c>
      <c r="AD22" s="20">
        <f>IF($A22="","",IF(COUNTIFS(LSku,$A22,LType,"Count",LDate,AD$4)&gt;0,SUMIFS(LQty,LSku,$A22,LType,"Count",LDate,AD$4),AC22+SUMIFS(LSigned,LSku,$A22,LDate,AD$4)))</f>
        <v/>
      </c>
      <c r="AE22" s="20">
        <f>IF($A22="","",IF(COUNTIFS(LSku,$A22,LType,"Count",LDate,AE$4)&gt;0,SUMIFS(LQty,LSku,$A22,LType,"Count",LDate,AE$4),AD22+SUMIFS(LSigned,LSku,$A22,LDate,AE$4)))</f>
        <v/>
      </c>
      <c r="AF22" s="20">
        <f>IF($A22="","",IF(COUNTIFS(LSku,$A22,LType,"Count",LDate,AF$4)&gt;0,SUMIFS(LQty,LSku,$A22,LType,"Count",LDate,AF$4),AE22+SUMIFS(LSigned,LSku,$A22,LDate,AF$4)))</f>
        <v/>
      </c>
      <c r="AG22" s="20">
        <f>IF($A22="","",IF(COUNTIFS(LSku,$A22,LType,"Count",LDate,AG$4)&gt;0,SUMIFS(LQty,LSku,$A22,LType,"Count",LDate,AG$4),AF22+SUMIFS(LSigned,LSku,$A22,LDate,AG$4)))</f>
        <v/>
      </c>
      <c r="AH22" s="20">
        <f>IF($A22="","",IF(COUNTIFS(LSku,$A22,LType,"Count",LDate,AH$4)&gt;0,SUMIFS(LQty,LSku,$A22,LType,"Count",LDate,AH$4),AG22+SUMIFS(LSigned,LSku,$A22,LDate,AH$4)))</f>
        <v/>
      </c>
      <c r="AI22" s="20">
        <f>IF($A22="","",IF(COUNTIFS(LSku,$A22,LType,"Count",LDate,AI$4)&gt;0,SUMIFS(LQty,LSku,$A22,LType,"Count",LDate,AI$4),AH22+SUMIFS(LSigned,LSku,$A22,LDate,AI$4)))</f>
        <v/>
      </c>
      <c r="AJ22" s="20">
        <f>IF($A22="","",IF(COUNTIFS(LSku,$A22,LType,"Count",LDate,AJ$4)&gt;0,SUMIFS(LQty,LSku,$A22,LType,"Count",LDate,AJ$4),AI22+SUMIFS(LSigned,LSku,$A22,LDate,AJ$4)))</f>
        <v/>
      </c>
      <c r="AK22" s="20">
        <f>IF($A22="","",IF(COUNTIFS(LSku,$A22,LType,"Count",LDate,AK$4)&gt;0,SUMIFS(LQty,LSku,$A22,LType,"Count",LDate,AK$4),AJ22+SUMIFS(LSigned,LSku,$A22,LDate,AK$4)))</f>
        <v/>
      </c>
      <c r="AL22" s="20">
        <f>IF($A22="","",IF(COUNTIFS(LSku,$A22,LType,"Count",LDate,AL$4)&gt;0,SUMIFS(LQty,LSku,$A22,LType,"Count",LDate,AL$4),AK22+SUMIFS(LSigned,LSku,$A22,LDate,AL$4)))</f>
        <v/>
      </c>
      <c r="AM22" s="20">
        <f>IF($A22="","",IF(COUNTIFS(LSku,$A22,LType,"Count",LDate,AM$4)&gt;0,SUMIFS(LQty,LSku,$A22,LType,"Count",LDate,AM$4),AL22+SUMIFS(LSigned,LSku,$A22,LDate,AM$4)))</f>
        <v/>
      </c>
      <c r="AN22" s="20">
        <f>IF($A22="","",IF(COUNTIFS(LSku,$A22,LType,"Count",LDate,AN$4)&gt;0,SUMIFS(LQty,LSku,$A22,LType,"Count",LDate,AN$4),AM22+SUMIFS(LSigned,LSku,$A22,LDate,AN$4)))</f>
        <v/>
      </c>
      <c r="AO22" s="20">
        <f>IF($A22="","",IF(COUNTIFS(LSku,$A22,LType,"Count",LDate,AO$4)&gt;0,SUMIFS(LQty,LSku,$A22,LType,"Count",LDate,AO$4),AN22+SUMIFS(LSigned,LSku,$A22,LDate,AO$4)))</f>
        <v/>
      </c>
      <c r="AP22" s="20">
        <f>IF($A22="","",IF(COUNTIFS(LSku,$A22,LType,"Count",LDate,AP$4)&gt;0,SUMIFS(LQty,LSku,$A22,LType,"Count",LDate,AP$4),AO22+SUMIFS(LSigned,LSku,$A22,LDate,AP$4)))</f>
        <v/>
      </c>
      <c r="AQ22" s="20">
        <f>IF($A22="","",IF(COUNTIFS(LSku,$A22,LType,"Count",LDate,AQ$4)&gt;0,SUMIFS(LQty,LSku,$A22,LType,"Count",LDate,AQ$4),AP22+SUMIFS(LSigned,LSku,$A22,LDate,AQ$4)))</f>
        <v/>
      </c>
      <c r="AR22" s="20">
        <f>IF($A22="","",IF(COUNTIFS(LSku,$A22,LType,"Count",LDate,AR$4)&gt;0,SUMIFS(LQty,LSku,$A22,LType,"Count",LDate,AR$4),AQ22+SUMIFS(LSigned,LSku,$A22,LDate,AR$4)))</f>
        <v/>
      </c>
      <c r="AS22" s="20">
        <f>IF($A22="","",IF(COUNTIFS(LSku,$A22,LType,"Count",LDate,AS$4)&gt;0,SUMIFS(LQty,LSku,$A22,LType,"Count",LDate,AS$4),AR22+SUMIFS(LSigned,LSku,$A22,LDate,AS$4)))</f>
        <v/>
      </c>
      <c r="AT22" s="20">
        <f>IF($A22="","",IF(COUNTIFS(LSku,$A22,LType,"Count",LDate,AT$4)&gt;0,SUMIFS(LQty,LSku,$A22,LType,"Count",LDate,AT$4),AS22+SUMIFS(LSigned,LSku,$A22,LDate,AT$4)))</f>
        <v/>
      </c>
      <c r="AU22" s="20">
        <f>IF($A22="","",IF(COUNTIFS(LSku,$A22,LType,"Count",LDate,AU$4)&gt;0,SUMIFS(LQty,LSku,$A22,LType,"Count",LDate,AU$4),AT22+SUMIFS(LSigned,LSku,$A22,LDate,AU$4)))</f>
        <v/>
      </c>
      <c r="AV22" s="20">
        <f>IF($A22="","",IF(COUNTIFS(LSku,$A22,LType,"Count",LDate,AV$4)&gt;0,SUMIFS(LQty,LSku,$A22,LType,"Count",LDate,AV$4),AU22+SUMIFS(LSigned,LSku,$A22,LDate,AV$4)))</f>
        <v/>
      </c>
      <c r="AW22" s="20">
        <f>IF($A22="","",IF(COUNTIFS(LSku,$A22,LType,"Count",LDate,AW$4)&gt;0,SUMIFS(LQty,LSku,$A22,LType,"Count",LDate,AW$4),AV22+SUMIFS(LSigned,LSku,$A22,LDate,AW$4)))</f>
        <v/>
      </c>
      <c r="AX22" s="20">
        <f>IF($A22="","",IF(COUNTIFS(LSku,$A22,LType,"Count",LDate,AX$4)&gt;0,SUMIFS(LQty,LSku,$A22,LType,"Count",LDate,AX$4),AW22+SUMIFS(LSigned,LSku,$A22,LDate,AX$4)))</f>
        <v/>
      </c>
      <c r="AY22" s="20">
        <f>IF($A22="","",IF(COUNTIFS(LSku,$A22,LType,"Count",LDate,AY$4)&gt;0,SUMIFS(LQty,LSku,$A22,LType,"Count",LDate,AY$4),AX22+SUMIFS(LSigned,LSku,$A22,LDate,AY$4)))</f>
        <v/>
      </c>
      <c r="AZ22" s="20">
        <f>IF($A22="","",IF(COUNTIFS(LSku,$A22,LType,"Count",LDate,AZ$4)&gt;0,SUMIFS(LQty,LSku,$A22,LType,"Count",LDate,AZ$4),AY22+SUMIFS(LSigned,LSku,$A22,LDate,AZ$4)))</f>
        <v/>
      </c>
      <c r="BA22" s="20">
        <f>IF($A22="","",IF(COUNTIFS(LSku,$A22,LType,"Count",LDate,BA$4)&gt;0,SUMIFS(LQty,LSku,$A22,LType,"Count",LDate,BA$4),AZ22+SUMIFS(LSigned,LSku,$A22,LDate,BA$4)))</f>
        <v/>
      </c>
      <c r="BB22" s="20">
        <f>IF($A22="","",IF(COUNTIFS(LSku,$A22,LType,"Count",LDate,BB$4)&gt;0,SUMIFS(LQty,LSku,$A22,LType,"Count",LDate,BB$4),BA22+SUMIFS(LSigned,LSku,$A22,LDate,BB$4)))</f>
        <v/>
      </c>
      <c r="BC22" s="20">
        <f>IF($A22="","",IF(COUNTIFS(LSku,$A22,LType,"Count",LDate,BC$4)&gt;0,SUMIFS(LQty,LSku,$A22,LType,"Count",LDate,BC$4),BB22+SUMIFS(LSigned,LSku,$A22,LDate,BC$4)))</f>
        <v/>
      </c>
      <c r="BD22" s="20">
        <f>IF($A22="","",IF(COUNTIFS(LSku,$A22,LType,"Count",LDate,BD$4)&gt;0,SUMIFS(LQty,LSku,$A22,LType,"Count",LDate,BD$4),BC22+SUMIFS(LSigned,LSku,$A22,LDate,BD$4)))</f>
        <v/>
      </c>
      <c r="BE22" s="20">
        <f>IF($A22="","",IF(COUNTIFS(LSku,$A22,LType,"Count",LDate,BE$4)&gt;0,SUMIFS(LQty,LSku,$A22,LType,"Count",LDate,BE$4),BD22+SUMIFS(LSigned,LSku,$A22,LDate,BE$4)))</f>
        <v/>
      </c>
      <c r="BF22" s="20">
        <f>IF($A22="","",IF(COUNTIFS(LSku,$A22,LType,"Count",LDate,BF$4)&gt;0,SUMIFS(LQty,LSku,$A22,LType,"Count",LDate,BF$4),BE22+SUMIFS(LSigned,LSku,$A22,LDate,BF$4)))</f>
        <v/>
      </c>
      <c r="BG22" s="20">
        <f>IF($A22="","",IF(COUNTIFS(LSku,$A22,LType,"Count",LDate,BG$4)&gt;0,SUMIFS(LQty,LSku,$A22,LType,"Count",LDate,BG$4),BF22+SUMIFS(LSigned,LSku,$A22,LDate,BG$4)))</f>
        <v/>
      </c>
      <c r="BH22" s="20">
        <f>IF($A22="","",IF(COUNTIFS(LSku,$A22,LType,"Count",LDate,BH$4)&gt;0,SUMIFS(LQty,LSku,$A22,LType,"Count",LDate,BH$4),BG22+SUMIFS(LSigned,LSku,$A22,LDate,BH$4)))</f>
        <v/>
      </c>
      <c r="BI22" s="20">
        <f>IF($A22="","",IF(COUNTIFS(LSku,$A22,LType,"Count",LDate,BI$4)&gt;0,SUMIFS(LQty,LSku,$A22,LType,"Count",LDate,BI$4),BH22+SUMIFS(LSigned,LSku,$A22,LDate,BI$4)))</f>
        <v/>
      </c>
      <c r="BJ22" s="20">
        <f>IF($A22="","",IF(COUNTIFS(LSku,$A22,LType,"Count",LDate,BJ$4)&gt;0,SUMIFS(LQty,LSku,$A22,LType,"Count",LDate,BJ$4),BI22+SUMIFS(LSigned,LSku,$A22,LDate,BJ$4)))</f>
        <v/>
      </c>
      <c r="BK22" s="20">
        <f>IF($A22="","",IF(COUNTIFS(LSku,$A22,LType,"Count",LDate,BK$4)&gt;0,SUMIFS(LQty,LSku,$A22,LType,"Count",LDate,BK$4),BJ22+SUMIFS(LSigned,LSku,$A22,LDate,BK$4)))</f>
        <v/>
      </c>
      <c r="BL22" s="20">
        <f>IF($A22="","",IF(COUNTIFS(LSku,$A22,LType,"Count",LDate,BL$4)&gt;0,SUMIFS(LQty,LSku,$A22,LType,"Count",LDate,BL$4),BK22+SUMIFS(LSigned,LSku,$A22,LDate,BL$4)))</f>
        <v/>
      </c>
      <c r="BM22" s="20">
        <f>IF($A22="","",IF(COUNTIFS(LSku,$A22,LType,"Count",LDate,BM$4)&gt;0,SUMIFS(LQty,LSku,$A22,LType,"Count",LDate,BM$4),BL22+SUMIFS(LSigned,LSku,$A22,LDate,BM$4)))</f>
        <v/>
      </c>
      <c r="BN22" s="24">
        <f>IF($A22="","",SUMPRODUCT(MAX((LSku=$A22)*(LType="Count")*(LDate&lt;=$B$4)*LDate)))</f>
        <v/>
      </c>
    </row>
    <row r="23">
      <c r="A23" s="16">
        <f>IF(Items!A23="","",Items!A23)</f>
        <v/>
      </c>
      <c r="B23" s="20">
        <f>IF($A23="","",IF(BN23&gt;0,SUMIFS(LQty,LSku,$A23,LType,"Count",LDate,BN23),0)+SUMIFS(LSigned,LSku,$A23,LDate,"&gt;"&amp;BN23,LDate,"&lt;="&amp;$B$4))</f>
        <v/>
      </c>
      <c r="C23" s="20">
        <f>IF($A23="","",IF(COUNTIFS(LSku,$A23,LType,"Count",LDate,C$4)&gt;0,SUMIFS(LQty,LSku,$A23,LType,"Count",LDate,C$4),B23+SUMIFS(LSigned,LSku,$A23,LDate,C$4)))</f>
        <v/>
      </c>
      <c r="D23" s="20">
        <f>IF($A23="","",IF(COUNTIFS(LSku,$A23,LType,"Count",LDate,D$4)&gt;0,SUMIFS(LQty,LSku,$A23,LType,"Count",LDate,D$4),C23+SUMIFS(LSigned,LSku,$A23,LDate,D$4)))</f>
        <v/>
      </c>
      <c r="E23" s="20">
        <f>IF($A23="","",IF(COUNTIFS(LSku,$A23,LType,"Count",LDate,E$4)&gt;0,SUMIFS(LQty,LSku,$A23,LType,"Count",LDate,E$4),D23+SUMIFS(LSigned,LSku,$A23,LDate,E$4)))</f>
        <v/>
      </c>
      <c r="F23" s="20">
        <f>IF($A23="","",IF(COUNTIFS(LSku,$A23,LType,"Count",LDate,F$4)&gt;0,SUMIFS(LQty,LSku,$A23,LType,"Count",LDate,F$4),E23+SUMIFS(LSigned,LSku,$A23,LDate,F$4)))</f>
        <v/>
      </c>
      <c r="G23" s="20">
        <f>IF($A23="","",IF(COUNTIFS(LSku,$A23,LType,"Count",LDate,G$4)&gt;0,SUMIFS(LQty,LSku,$A23,LType,"Count",LDate,G$4),F23+SUMIFS(LSigned,LSku,$A23,LDate,G$4)))</f>
        <v/>
      </c>
      <c r="H23" s="20">
        <f>IF($A23="","",IF(COUNTIFS(LSku,$A23,LType,"Count",LDate,H$4)&gt;0,SUMIFS(LQty,LSku,$A23,LType,"Count",LDate,H$4),G23+SUMIFS(LSigned,LSku,$A23,LDate,H$4)))</f>
        <v/>
      </c>
      <c r="I23" s="20">
        <f>IF($A23="","",IF(COUNTIFS(LSku,$A23,LType,"Count",LDate,I$4)&gt;0,SUMIFS(LQty,LSku,$A23,LType,"Count",LDate,I$4),H23+SUMIFS(LSigned,LSku,$A23,LDate,I$4)))</f>
        <v/>
      </c>
      <c r="J23" s="20">
        <f>IF($A23="","",IF(COUNTIFS(LSku,$A23,LType,"Count",LDate,J$4)&gt;0,SUMIFS(LQty,LSku,$A23,LType,"Count",LDate,J$4),I23+SUMIFS(LSigned,LSku,$A23,LDate,J$4)))</f>
        <v/>
      </c>
      <c r="K23" s="20">
        <f>IF($A23="","",IF(COUNTIFS(LSku,$A23,LType,"Count",LDate,K$4)&gt;0,SUMIFS(LQty,LSku,$A23,LType,"Count",LDate,K$4),J23+SUMIFS(LSigned,LSku,$A23,LDate,K$4)))</f>
        <v/>
      </c>
      <c r="L23" s="20">
        <f>IF($A23="","",IF(COUNTIFS(LSku,$A23,LType,"Count",LDate,L$4)&gt;0,SUMIFS(LQty,LSku,$A23,LType,"Count",LDate,L$4),K23+SUMIFS(LSigned,LSku,$A23,LDate,L$4)))</f>
        <v/>
      </c>
      <c r="M23" s="20">
        <f>IF($A23="","",IF(COUNTIFS(LSku,$A23,LType,"Count",LDate,M$4)&gt;0,SUMIFS(LQty,LSku,$A23,LType,"Count",LDate,M$4),L23+SUMIFS(LSigned,LSku,$A23,LDate,M$4)))</f>
        <v/>
      </c>
      <c r="N23" s="20">
        <f>IF($A23="","",IF(COUNTIFS(LSku,$A23,LType,"Count",LDate,N$4)&gt;0,SUMIFS(LQty,LSku,$A23,LType,"Count",LDate,N$4),M23+SUMIFS(LSigned,LSku,$A23,LDate,N$4)))</f>
        <v/>
      </c>
      <c r="O23" s="20">
        <f>IF($A23="","",IF(COUNTIFS(LSku,$A23,LType,"Count",LDate,O$4)&gt;0,SUMIFS(LQty,LSku,$A23,LType,"Count",LDate,O$4),N23+SUMIFS(LSigned,LSku,$A23,LDate,O$4)))</f>
        <v/>
      </c>
      <c r="P23" s="20">
        <f>IF($A23="","",IF(COUNTIFS(LSku,$A23,LType,"Count",LDate,P$4)&gt;0,SUMIFS(LQty,LSku,$A23,LType,"Count",LDate,P$4),O23+SUMIFS(LSigned,LSku,$A23,LDate,P$4)))</f>
        <v/>
      </c>
      <c r="Q23" s="20">
        <f>IF($A23="","",IF(COUNTIFS(LSku,$A23,LType,"Count",LDate,Q$4)&gt;0,SUMIFS(LQty,LSku,$A23,LType,"Count",LDate,Q$4),P23+SUMIFS(LSigned,LSku,$A23,LDate,Q$4)))</f>
        <v/>
      </c>
      <c r="R23" s="20">
        <f>IF($A23="","",IF(COUNTIFS(LSku,$A23,LType,"Count",LDate,R$4)&gt;0,SUMIFS(LQty,LSku,$A23,LType,"Count",LDate,R$4),Q23+SUMIFS(LSigned,LSku,$A23,LDate,R$4)))</f>
        <v/>
      </c>
      <c r="S23" s="20">
        <f>IF($A23="","",IF(COUNTIFS(LSku,$A23,LType,"Count",LDate,S$4)&gt;0,SUMIFS(LQty,LSku,$A23,LType,"Count",LDate,S$4),R23+SUMIFS(LSigned,LSku,$A23,LDate,S$4)))</f>
        <v/>
      </c>
      <c r="T23" s="20">
        <f>IF($A23="","",IF(COUNTIFS(LSku,$A23,LType,"Count",LDate,T$4)&gt;0,SUMIFS(LQty,LSku,$A23,LType,"Count",LDate,T$4),S23+SUMIFS(LSigned,LSku,$A23,LDate,T$4)))</f>
        <v/>
      </c>
      <c r="U23" s="20">
        <f>IF($A23="","",IF(COUNTIFS(LSku,$A23,LType,"Count",LDate,U$4)&gt;0,SUMIFS(LQty,LSku,$A23,LType,"Count",LDate,U$4),T23+SUMIFS(LSigned,LSku,$A23,LDate,U$4)))</f>
        <v/>
      </c>
      <c r="V23" s="20">
        <f>IF($A23="","",IF(COUNTIFS(LSku,$A23,LType,"Count",LDate,V$4)&gt;0,SUMIFS(LQty,LSku,$A23,LType,"Count",LDate,V$4),U23+SUMIFS(LSigned,LSku,$A23,LDate,V$4)))</f>
        <v/>
      </c>
      <c r="W23" s="20">
        <f>IF($A23="","",IF(COUNTIFS(LSku,$A23,LType,"Count",LDate,W$4)&gt;0,SUMIFS(LQty,LSku,$A23,LType,"Count",LDate,W$4),V23+SUMIFS(LSigned,LSku,$A23,LDate,W$4)))</f>
        <v/>
      </c>
      <c r="X23" s="20">
        <f>IF($A23="","",IF(COUNTIFS(LSku,$A23,LType,"Count",LDate,X$4)&gt;0,SUMIFS(LQty,LSku,$A23,LType,"Count",LDate,X$4),W23+SUMIFS(LSigned,LSku,$A23,LDate,X$4)))</f>
        <v/>
      </c>
      <c r="Y23" s="20">
        <f>IF($A23="","",IF(COUNTIFS(LSku,$A23,LType,"Count",LDate,Y$4)&gt;0,SUMIFS(LQty,LSku,$A23,LType,"Count",LDate,Y$4),X23+SUMIFS(LSigned,LSku,$A23,LDate,Y$4)))</f>
        <v/>
      </c>
      <c r="Z23" s="20">
        <f>IF($A23="","",IF(COUNTIFS(LSku,$A23,LType,"Count",LDate,Z$4)&gt;0,SUMIFS(LQty,LSku,$A23,LType,"Count",LDate,Z$4),Y23+SUMIFS(LSigned,LSku,$A23,LDate,Z$4)))</f>
        <v/>
      </c>
      <c r="AA23" s="20">
        <f>IF($A23="","",IF(COUNTIFS(LSku,$A23,LType,"Count",LDate,AA$4)&gt;0,SUMIFS(LQty,LSku,$A23,LType,"Count",LDate,AA$4),Z23+SUMIFS(LSigned,LSku,$A23,LDate,AA$4)))</f>
        <v/>
      </c>
      <c r="AB23" s="20">
        <f>IF($A23="","",IF(COUNTIFS(LSku,$A23,LType,"Count",LDate,AB$4)&gt;0,SUMIFS(LQty,LSku,$A23,LType,"Count",LDate,AB$4),AA23+SUMIFS(LSigned,LSku,$A23,LDate,AB$4)))</f>
        <v/>
      </c>
      <c r="AC23" s="20">
        <f>IF($A23="","",IF(COUNTIFS(LSku,$A23,LType,"Count",LDate,AC$4)&gt;0,SUMIFS(LQty,LSku,$A23,LType,"Count",LDate,AC$4),AB23+SUMIFS(LSigned,LSku,$A23,LDate,AC$4)))</f>
        <v/>
      </c>
      <c r="AD23" s="20">
        <f>IF($A23="","",IF(COUNTIFS(LSku,$A23,LType,"Count",LDate,AD$4)&gt;0,SUMIFS(LQty,LSku,$A23,LType,"Count",LDate,AD$4),AC23+SUMIFS(LSigned,LSku,$A23,LDate,AD$4)))</f>
        <v/>
      </c>
      <c r="AE23" s="20">
        <f>IF($A23="","",IF(COUNTIFS(LSku,$A23,LType,"Count",LDate,AE$4)&gt;0,SUMIFS(LQty,LSku,$A23,LType,"Count",LDate,AE$4),AD23+SUMIFS(LSigned,LSku,$A23,LDate,AE$4)))</f>
        <v/>
      </c>
      <c r="AF23" s="20">
        <f>IF($A23="","",IF(COUNTIFS(LSku,$A23,LType,"Count",LDate,AF$4)&gt;0,SUMIFS(LQty,LSku,$A23,LType,"Count",LDate,AF$4),AE23+SUMIFS(LSigned,LSku,$A23,LDate,AF$4)))</f>
        <v/>
      </c>
      <c r="AG23" s="20">
        <f>IF($A23="","",IF(COUNTIFS(LSku,$A23,LType,"Count",LDate,AG$4)&gt;0,SUMIFS(LQty,LSku,$A23,LType,"Count",LDate,AG$4),AF23+SUMIFS(LSigned,LSku,$A23,LDate,AG$4)))</f>
        <v/>
      </c>
      <c r="AH23" s="20">
        <f>IF($A23="","",IF(COUNTIFS(LSku,$A23,LType,"Count",LDate,AH$4)&gt;0,SUMIFS(LQty,LSku,$A23,LType,"Count",LDate,AH$4),AG23+SUMIFS(LSigned,LSku,$A23,LDate,AH$4)))</f>
        <v/>
      </c>
      <c r="AI23" s="20">
        <f>IF($A23="","",IF(COUNTIFS(LSku,$A23,LType,"Count",LDate,AI$4)&gt;0,SUMIFS(LQty,LSku,$A23,LType,"Count",LDate,AI$4),AH23+SUMIFS(LSigned,LSku,$A23,LDate,AI$4)))</f>
        <v/>
      </c>
      <c r="AJ23" s="20">
        <f>IF($A23="","",IF(COUNTIFS(LSku,$A23,LType,"Count",LDate,AJ$4)&gt;0,SUMIFS(LQty,LSku,$A23,LType,"Count",LDate,AJ$4),AI23+SUMIFS(LSigned,LSku,$A23,LDate,AJ$4)))</f>
        <v/>
      </c>
      <c r="AK23" s="20">
        <f>IF($A23="","",IF(COUNTIFS(LSku,$A23,LType,"Count",LDate,AK$4)&gt;0,SUMIFS(LQty,LSku,$A23,LType,"Count",LDate,AK$4),AJ23+SUMIFS(LSigned,LSku,$A23,LDate,AK$4)))</f>
        <v/>
      </c>
      <c r="AL23" s="20">
        <f>IF($A23="","",IF(COUNTIFS(LSku,$A23,LType,"Count",LDate,AL$4)&gt;0,SUMIFS(LQty,LSku,$A23,LType,"Count",LDate,AL$4),AK23+SUMIFS(LSigned,LSku,$A23,LDate,AL$4)))</f>
        <v/>
      </c>
      <c r="AM23" s="20">
        <f>IF($A23="","",IF(COUNTIFS(LSku,$A23,LType,"Count",LDate,AM$4)&gt;0,SUMIFS(LQty,LSku,$A23,LType,"Count",LDate,AM$4),AL23+SUMIFS(LSigned,LSku,$A23,LDate,AM$4)))</f>
        <v/>
      </c>
      <c r="AN23" s="20">
        <f>IF($A23="","",IF(COUNTIFS(LSku,$A23,LType,"Count",LDate,AN$4)&gt;0,SUMIFS(LQty,LSku,$A23,LType,"Count",LDate,AN$4),AM23+SUMIFS(LSigned,LSku,$A23,LDate,AN$4)))</f>
        <v/>
      </c>
      <c r="AO23" s="20">
        <f>IF($A23="","",IF(COUNTIFS(LSku,$A23,LType,"Count",LDate,AO$4)&gt;0,SUMIFS(LQty,LSku,$A23,LType,"Count",LDate,AO$4),AN23+SUMIFS(LSigned,LSku,$A23,LDate,AO$4)))</f>
        <v/>
      </c>
      <c r="AP23" s="20">
        <f>IF($A23="","",IF(COUNTIFS(LSku,$A23,LType,"Count",LDate,AP$4)&gt;0,SUMIFS(LQty,LSku,$A23,LType,"Count",LDate,AP$4),AO23+SUMIFS(LSigned,LSku,$A23,LDate,AP$4)))</f>
        <v/>
      </c>
      <c r="AQ23" s="20">
        <f>IF($A23="","",IF(COUNTIFS(LSku,$A23,LType,"Count",LDate,AQ$4)&gt;0,SUMIFS(LQty,LSku,$A23,LType,"Count",LDate,AQ$4),AP23+SUMIFS(LSigned,LSku,$A23,LDate,AQ$4)))</f>
        <v/>
      </c>
      <c r="AR23" s="20">
        <f>IF($A23="","",IF(COUNTIFS(LSku,$A23,LType,"Count",LDate,AR$4)&gt;0,SUMIFS(LQty,LSku,$A23,LType,"Count",LDate,AR$4),AQ23+SUMIFS(LSigned,LSku,$A23,LDate,AR$4)))</f>
        <v/>
      </c>
      <c r="AS23" s="20">
        <f>IF($A23="","",IF(COUNTIFS(LSku,$A23,LType,"Count",LDate,AS$4)&gt;0,SUMIFS(LQty,LSku,$A23,LType,"Count",LDate,AS$4),AR23+SUMIFS(LSigned,LSku,$A23,LDate,AS$4)))</f>
        <v/>
      </c>
      <c r="AT23" s="20">
        <f>IF($A23="","",IF(COUNTIFS(LSku,$A23,LType,"Count",LDate,AT$4)&gt;0,SUMIFS(LQty,LSku,$A23,LType,"Count",LDate,AT$4),AS23+SUMIFS(LSigned,LSku,$A23,LDate,AT$4)))</f>
        <v/>
      </c>
      <c r="AU23" s="20">
        <f>IF($A23="","",IF(COUNTIFS(LSku,$A23,LType,"Count",LDate,AU$4)&gt;0,SUMIFS(LQty,LSku,$A23,LType,"Count",LDate,AU$4),AT23+SUMIFS(LSigned,LSku,$A23,LDate,AU$4)))</f>
        <v/>
      </c>
      <c r="AV23" s="20">
        <f>IF($A23="","",IF(COUNTIFS(LSku,$A23,LType,"Count",LDate,AV$4)&gt;0,SUMIFS(LQty,LSku,$A23,LType,"Count",LDate,AV$4),AU23+SUMIFS(LSigned,LSku,$A23,LDate,AV$4)))</f>
        <v/>
      </c>
      <c r="AW23" s="20">
        <f>IF($A23="","",IF(COUNTIFS(LSku,$A23,LType,"Count",LDate,AW$4)&gt;0,SUMIFS(LQty,LSku,$A23,LType,"Count",LDate,AW$4),AV23+SUMIFS(LSigned,LSku,$A23,LDate,AW$4)))</f>
        <v/>
      </c>
      <c r="AX23" s="20">
        <f>IF($A23="","",IF(COUNTIFS(LSku,$A23,LType,"Count",LDate,AX$4)&gt;0,SUMIFS(LQty,LSku,$A23,LType,"Count",LDate,AX$4),AW23+SUMIFS(LSigned,LSku,$A23,LDate,AX$4)))</f>
        <v/>
      </c>
      <c r="AY23" s="20">
        <f>IF($A23="","",IF(COUNTIFS(LSku,$A23,LType,"Count",LDate,AY$4)&gt;0,SUMIFS(LQty,LSku,$A23,LType,"Count",LDate,AY$4),AX23+SUMIFS(LSigned,LSku,$A23,LDate,AY$4)))</f>
        <v/>
      </c>
      <c r="AZ23" s="20">
        <f>IF($A23="","",IF(COUNTIFS(LSku,$A23,LType,"Count",LDate,AZ$4)&gt;0,SUMIFS(LQty,LSku,$A23,LType,"Count",LDate,AZ$4),AY23+SUMIFS(LSigned,LSku,$A23,LDate,AZ$4)))</f>
        <v/>
      </c>
      <c r="BA23" s="20">
        <f>IF($A23="","",IF(COUNTIFS(LSku,$A23,LType,"Count",LDate,BA$4)&gt;0,SUMIFS(LQty,LSku,$A23,LType,"Count",LDate,BA$4),AZ23+SUMIFS(LSigned,LSku,$A23,LDate,BA$4)))</f>
        <v/>
      </c>
      <c r="BB23" s="20">
        <f>IF($A23="","",IF(COUNTIFS(LSku,$A23,LType,"Count",LDate,BB$4)&gt;0,SUMIFS(LQty,LSku,$A23,LType,"Count",LDate,BB$4),BA23+SUMIFS(LSigned,LSku,$A23,LDate,BB$4)))</f>
        <v/>
      </c>
      <c r="BC23" s="20">
        <f>IF($A23="","",IF(COUNTIFS(LSku,$A23,LType,"Count",LDate,BC$4)&gt;0,SUMIFS(LQty,LSku,$A23,LType,"Count",LDate,BC$4),BB23+SUMIFS(LSigned,LSku,$A23,LDate,BC$4)))</f>
        <v/>
      </c>
      <c r="BD23" s="20">
        <f>IF($A23="","",IF(COUNTIFS(LSku,$A23,LType,"Count",LDate,BD$4)&gt;0,SUMIFS(LQty,LSku,$A23,LType,"Count",LDate,BD$4),BC23+SUMIFS(LSigned,LSku,$A23,LDate,BD$4)))</f>
        <v/>
      </c>
      <c r="BE23" s="20">
        <f>IF($A23="","",IF(COUNTIFS(LSku,$A23,LType,"Count",LDate,BE$4)&gt;0,SUMIFS(LQty,LSku,$A23,LType,"Count",LDate,BE$4),BD23+SUMIFS(LSigned,LSku,$A23,LDate,BE$4)))</f>
        <v/>
      </c>
      <c r="BF23" s="20">
        <f>IF($A23="","",IF(COUNTIFS(LSku,$A23,LType,"Count",LDate,BF$4)&gt;0,SUMIFS(LQty,LSku,$A23,LType,"Count",LDate,BF$4),BE23+SUMIFS(LSigned,LSku,$A23,LDate,BF$4)))</f>
        <v/>
      </c>
      <c r="BG23" s="20">
        <f>IF($A23="","",IF(COUNTIFS(LSku,$A23,LType,"Count",LDate,BG$4)&gt;0,SUMIFS(LQty,LSku,$A23,LType,"Count",LDate,BG$4),BF23+SUMIFS(LSigned,LSku,$A23,LDate,BG$4)))</f>
        <v/>
      </c>
      <c r="BH23" s="20">
        <f>IF($A23="","",IF(COUNTIFS(LSku,$A23,LType,"Count",LDate,BH$4)&gt;0,SUMIFS(LQty,LSku,$A23,LType,"Count",LDate,BH$4),BG23+SUMIFS(LSigned,LSku,$A23,LDate,BH$4)))</f>
        <v/>
      </c>
      <c r="BI23" s="20">
        <f>IF($A23="","",IF(COUNTIFS(LSku,$A23,LType,"Count",LDate,BI$4)&gt;0,SUMIFS(LQty,LSku,$A23,LType,"Count",LDate,BI$4),BH23+SUMIFS(LSigned,LSku,$A23,LDate,BI$4)))</f>
        <v/>
      </c>
      <c r="BJ23" s="20">
        <f>IF($A23="","",IF(COUNTIFS(LSku,$A23,LType,"Count",LDate,BJ$4)&gt;0,SUMIFS(LQty,LSku,$A23,LType,"Count",LDate,BJ$4),BI23+SUMIFS(LSigned,LSku,$A23,LDate,BJ$4)))</f>
        <v/>
      </c>
      <c r="BK23" s="20">
        <f>IF($A23="","",IF(COUNTIFS(LSku,$A23,LType,"Count",LDate,BK$4)&gt;0,SUMIFS(LQty,LSku,$A23,LType,"Count",LDate,BK$4),BJ23+SUMIFS(LSigned,LSku,$A23,LDate,BK$4)))</f>
        <v/>
      </c>
      <c r="BL23" s="20">
        <f>IF($A23="","",IF(COUNTIFS(LSku,$A23,LType,"Count",LDate,BL$4)&gt;0,SUMIFS(LQty,LSku,$A23,LType,"Count",LDate,BL$4),BK23+SUMIFS(LSigned,LSku,$A23,LDate,BL$4)))</f>
        <v/>
      </c>
      <c r="BM23" s="20">
        <f>IF($A23="","",IF(COUNTIFS(LSku,$A23,LType,"Count",LDate,BM$4)&gt;0,SUMIFS(LQty,LSku,$A23,LType,"Count",LDate,BM$4),BL23+SUMIFS(LSigned,LSku,$A23,LDate,BM$4)))</f>
        <v/>
      </c>
      <c r="BN23" s="24">
        <f>IF($A23="","",SUMPRODUCT(MAX((LSku=$A23)*(LType="Count")*(LDate&lt;=$B$4)*LDate)))</f>
        <v/>
      </c>
    </row>
    <row r="24">
      <c r="A24" s="16">
        <f>IF(Items!A24="","",Items!A24)</f>
        <v/>
      </c>
      <c r="B24" s="20">
        <f>IF($A24="","",IF(BN24&gt;0,SUMIFS(LQty,LSku,$A24,LType,"Count",LDate,BN24),0)+SUMIFS(LSigned,LSku,$A24,LDate,"&gt;"&amp;BN24,LDate,"&lt;="&amp;$B$4))</f>
        <v/>
      </c>
      <c r="C24" s="20">
        <f>IF($A24="","",IF(COUNTIFS(LSku,$A24,LType,"Count",LDate,C$4)&gt;0,SUMIFS(LQty,LSku,$A24,LType,"Count",LDate,C$4),B24+SUMIFS(LSigned,LSku,$A24,LDate,C$4)))</f>
        <v/>
      </c>
      <c r="D24" s="20">
        <f>IF($A24="","",IF(COUNTIFS(LSku,$A24,LType,"Count",LDate,D$4)&gt;0,SUMIFS(LQty,LSku,$A24,LType,"Count",LDate,D$4),C24+SUMIFS(LSigned,LSku,$A24,LDate,D$4)))</f>
        <v/>
      </c>
      <c r="E24" s="20">
        <f>IF($A24="","",IF(COUNTIFS(LSku,$A24,LType,"Count",LDate,E$4)&gt;0,SUMIFS(LQty,LSku,$A24,LType,"Count",LDate,E$4),D24+SUMIFS(LSigned,LSku,$A24,LDate,E$4)))</f>
        <v/>
      </c>
      <c r="F24" s="20">
        <f>IF($A24="","",IF(COUNTIFS(LSku,$A24,LType,"Count",LDate,F$4)&gt;0,SUMIFS(LQty,LSku,$A24,LType,"Count",LDate,F$4),E24+SUMIFS(LSigned,LSku,$A24,LDate,F$4)))</f>
        <v/>
      </c>
      <c r="G24" s="20">
        <f>IF($A24="","",IF(COUNTIFS(LSku,$A24,LType,"Count",LDate,G$4)&gt;0,SUMIFS(LQty,LSku,$A24,LType,"Count",LDate,G$4),F24+SUMIFS(LSigned,LSku,$A24,LDate,G$4)))</f>
        <v/>
      </c>
      <c r="H24" s="20">
        <f>IF($A24="","",IF(COUNTIFS(LSku,$A24,LType,"Count",LDate,H$4)&gt;0,SUMIFS(LQty,LSku,$A24,LType,"Count",LDate,H$4),G24+SUMIFS(LSigned,LSku,$A24,LDate,H$4)))</f>
        <v/>
      </c>
      <c r="I24" s="20">
        <f>IF($A24="","",IF(COUNTIFS(LSku,$A24,LType,"Count",LDate,I$4)&gt;0,SUMIFS(LQty,LSku,$A24,LType,"Count",LDate,I$4),H24+SUMIFS(LSigned,LSku,$A24,LDate,I$4)))</f>
        <v/>
      </c>
      <c r="J24" s="20">
        <f>IF($A24="","",IF(COUNTIFS(LSku,$A24,LType,"Count",LDate,J$4)&gt;0,SUMIFS(LQty,LSku,$A24,LType,"Count",LDate,J$4),I24+SUMIFS(LSigned,LSku,$A24,LDate,J$4)))</f>
        <v/>
      </c>
      <c r="K24" s="20">
        <f>IF($A24="","",IF(COUNTIFS(LSku,$A24,LType,"Count",LDate,K$4)&gt;0,SUMIFS(LQty,LSku,$A24,LType,"Count",LDate,K$4),J24+SUMIFS(LSigned,LSku,$A24,LDate,K$4)))</f>
        <v/>
      </c>
      <c r="L24" s="20">
        <f>IF($A24="","",IF(COUNTIFS(LSku,$A24,LType,"Count",LDate,L$4)&gt;0,SUMIFS(LQty,LSku,$A24,LType,"Count",LDate,L$4),K24+SUMIFS(LSigned,LSku,$A24,LDate,L$4)))</f>
        <v/>
      </c>
      <c r="M24" s="20">
        <f>IF($A24="","",IF(COUNTIFS(LSku,$A24,LType,"Count",LDate,M$4)&gt;0,SUMIFS(LQty,LSku,$A24,LType,"Count",LDate,M$4),L24+SUMIFS(LSigned,LSku,$A24,LDate,M$4)))</f>
        <v/>
      </c>
      <c r="N24" s="20">
        <f>IF($A24="","",IF(COUNTIFS(LSku,$A24,LType,"Count",LDate,N$4)&gt;0,SUMIFS(LQty,LSku,$A24,LType,"Count",LDate,N$4),M24+SUMIFS(LSigned,LSku,$A24,LDate,N$4)))</f>
        <v/>
      </c>
      <c r="O24" s="20">
        <f>IF($A24="","",IF(COUNTIFS(LSku,$A24,LType,"Count",LDate,O$4)&gt;0,SUMIFS(LQty,LSku,$A24,LType,"Count",LDate,O$4),N24+SUMIFS(LSigned,LSku,$A24,LDate,O$4)))</f>
        <v/>
      </c>
      <c r="P24" s="20">
        <f>IF($A24="","",IF(COUNTIFS(LSku,$A24,LType,"Count",LDate,P$4)&gt;0,SUMIFS(LQty,LSku,$A24,LType,"Count",LDate,P$4),O24+SUMIFS(LSigned,LSku,$A24,LDate,P$4)))</f>
        <v/>
      </c>
      <c r="Q24" s="20">
        <f>IF($A24="","",IF(COUNTIFS(LSku,$A24,LType,"Count",LDate,Q$4)&gt;0,SUMIFS(LQty,LSku,$A24,LType,"Count",LDate,Q$4),P24+SUMIFS(LSigned,LSku,$A24,LDate,Q$4)))</f>
        <v/>
      </c>
      <c r="R24" s="20">
        <f>IF($A24="","",IF(COUNTIFS(LSku,$A24,LType,"Count",LDate,R$4)&gt;0,SUMIFS(LQty,LSku,$A24,LType,"Count",LDate,R$4),Q24+SUMIFS(LSigned,LSku,$A24,LDate,R$4)))</f>
        <v/>
      </c>
      <c r="S24" s="20">
        <f>IF($A24="","",IF(COUNTIFS(LSku,$A24,LType,"Count",LDate,S$4)&gt;0,SUMIFS(LQty,LSku,$A24,LType,"Count",LDate,S$4),R24+SUMIFS(LSigned,LSku,$A24,LDate,S$4)))</f>
        <v/>
      </c>
      <c r="T24" s="20">
        <f>IF($A24="","",IF(COUNTIFS(LSku,$A24,LType,"Count",LDate,T$4)&gt;0,SUMIFS(LQty,LSku,$A24,LType,"Count",LDate,T$4),S24+SUMIFS(LSigned,LSku,$A24,LDate,T$4)))</f>
        <v/>
      </c>
      <c r="U24" s="20">
        <f>IF($A24="","",IF(COUNTIFS(LSku,$A24,LType,"Count",LDate,U$4)&gt;0,SUMIFS(LQty,LSku,$A24,LType,"Count",LDate,U$4),T24+SUMIFS(LSigned,LSku,$A24,LDate,U$4)))</f>
        <v/>
      </c>
      <c r="V24" s="20">
        <f>IF($A24="","",IF(COUNTIFS(LSku,$A24,LType,"Count",LDate,V$4)&gt;0,SUMIFS(LQty,LSku,$A24,LType,"Count",LDate,V$4),U24+SUMIFS(LSigned,LSku,$A24,LDate,V$4)))</f>
        <v/>
      </c>
      <c r="W24" s="20">
        <f>IF($A24="","",IF(COUNTIFS(LSku,$A24,LType,"Count",LDate,W$4)&gt;0,SUMIFS(LQty,LSku,$A24,LType,"Count",LDate,W$4),V24+SUMIFS(LSigned,LSku,$A24,LDate,W$4)))</f>
        <v/>
      </c>
      <c r="X24" s="20">
        <f>IF($A24="","",IF(COUNTIFS(LSku,$A24,LType,"Count",LDate,X$4)&gt;0,SUMIFS(LQty,LSku,$A24,LType,"Count",LDate,X$4),W24+SUMIFS(LSigned,LSku,$A24,LDate,X$4)))</f>
        <v/>
      </c>
      <c r="Y24" s="20">
        <f>IF($A24="","",IF(COUNTIFS(LSku,$A24,LType,"Count",LDate,Y$4)&gt;0,SUMIFS(LQty,LSku,$A24,LType,"Count",LDate,Y$4),X24+SUMIFS(LSigned,LSku,$A24,LDate,Y$4)))</f>
        <v/>
      </c>
      <c r="Z24" s="20">
        <f>IF($A24="","",IF(COUNTIFS(LSku,$A24,LType,"Count",LDate,Z$4)&gt;0,SUMIFS(LQty,LSku,$A24,LType,"Count",LDate,Z$4),Y24+SUMIFS(LSigned,LSku,$A24,LDate,Z$4)))</f>
        <v/>
      </c>
      <c r="AA24" s="20">
        <f>IF($A24="","",IF(COUNTIFS(LSku,$A24,LType,"Count",LDate,AA$4)&gt;0,SUMIFS(LQty,LSku,$A24,LType,"Count",LDate,AA$4),Z24+SUMIFS(LSigned,LSku,$A24,LDate,AA$4)))</f>
        <v/>
      </c>
      <c r="AB24" s="20">
        <f>IF($A24="","",IF(COUNTIFS(LSku,$A24,LType,"Count",LDate,AB$4)&gt;0,SUMIFS(LQty,LSku,$A24,LType,"Count",LDate,AB$4),AA24+SUMIFS(LSigned,LSku,$A24,LDate,AB$4)))</f>
        <v/>
      </c>
      <c r="AC24" s="20">
        <f>IF($A24="","",IF(COUNTIFS(LSku,$A24,LType,"Count",LDate,AC$4)&gt;0,SUMIFS(LQty,LSku,$A24,LType,"Count",LDate,AC$4),AB24+SUMIFS(LSigned,LSku,$A24,LDate,AC$4)))</f>
        <v/>
      </c>
      <c r="AD24" s="20">
        <f>IF($A24="","",IF(COUNTIFS(LSku,$A24,LType,"Count",LDate,AD$4)&gt;0,SUMIFS(LQty,LSku,$A24,LType,"Count",LDate,AD$4),AC24+SUMIFS(LSigned,LSku,$A24,LDate,AD$4)))</f>
        <v/>
      </c>
      <c r="AE24" s="20">
        <f>IF($A24="","",IF(COUNTIFS(LSku,$A24,LType,"Count",LDate,AE$4)&gt;0,SUMIFS(LQty,LSku,$A24,LType,"Count",LDate,AE$4),AD24+SUMIFS(LSigned,LSku,$A24,LDate,AE$4)))</f>
        <v/>
      </c>
      <c r="AF24" s="20">
        <f>IF($A24="","",IF(COUNTIFS(LSku,$A24,LType,"Count",LDate,AF$4)&gt;0,SUMIFS(LQty,LSku,$A24,LType,"Count",LDate,AF$4),AE24+SUMIFS(LSigned,LSku,$A24,LDate,AF$4)))</f>
        <v/>
      </c>
      <c r="AG24" s="20">
        <f>IF($A24="","",IF(COUNTIFS(LSku,$A24,LType,"Count",LDate,AG$4)&gt;0,SUMIFS(LQty,LSku,$A24,LType,"Count",LDate,AG$4),AF24+SUMIFS(LSigned,LSku,$A24,LDate,AG$4)))</f>
        <v/>
      </c>
      <c r="AH24" s="20">
        <f>IF($A24="","",IF(COUNTIFS(LSku,$A24,LType,"Count",LDate,AH$4)&gt;0,SUMIFS(LQty,LSku,$A24,LType,"Count",LDate,AH$4),AG24+SUMIFS(LSigned,LSku,$A24,LDate,AH$4)))</f>
        <v/>
      </c>
      <c r="AI24" s="20">
        <f>IF($A24="","",IF(COUNTIFS(LSku,$A24,LType,"Count",LDate,AI$4)&gt;0,SUMIFS(LQty,LSku,$A24,LType,"Count",LDate,AI$4),AH24+SUMIFS(LSigned,LSku,$A24,LDate,AI$4)))</f>
        <v/>
      </c>
      <c r="AJ24" s="20">
        <f>IF($A24="","",IF(COUNTIFS(LSku,$A24,LType,"Count",LDate,AJ$4)&gt;0,SUMIFS(LQty,LSku,$A24,LType,"Count",LDate,AJ$4),AI24+SUMIFS(LSigned,LSku,$A24,LDate,AJ$4)))</f>
        <v/>
      </c>
      <c r="AK24" s="20">
        <f>IF($A24="","",IF(COUNTIFS(LSku,$A24,LType,"Count",LDate,AK$4)&gt;0,SUMIFS(LQty,LSku,$A24,LType,"Count",LDate,AK$4),AJ24+SUMIFS(LSigned,LSku,$A24,LDate,AK$4)))</f>
        <v/>
      </c>
      <c r="AL24" s="20">
        <f>IF($A24="","",IF(COUNTIFS(LSku,$A24,LType,"Count",LDate,AL$4)&gt;0,SUMIFS(LQty,LSku,$A24,LType,"Count",LDate,AL$4),AK24+SUMIFS(LSigned,LSku,$A24,LDate,AL$4)))</f>
        <v/>
      </c>
      <c r="AM24" s="20">
        <f>IF($A24="","",IF(COUNTIFS(LSku,$A24,LType,"Count",LDate,AM$4)&gt;0,SUMIFS(LQty,LSku,$A24,LType,"Count",LDate,AM$4),AL24+SUMIFS(LSigned,LSku,$A24,LDate,AM$4)))</f>
        <v/>
      </c>
      <c r="AN24" s="20">
        <f>IF($A24="","",IF(COUNTIFS(LSku,$A24,LType,"Count",LDate,AN$4)&gt;0,SUMIFS(LQty,LSku,$A24,LType,"Count",LDate,AN$4),AM24+SUMIFS(LSigned,LSku,$A24,LDate,AN$4)))</f>
        <v/>
      </c>
      <c r="AO24" s="20">
        <f>IF($A24="","",IF(COUNTIFS(LSku,$A24,LType,"Count",LDate,AO$4)&gt;0,SUMIFS(LQty,LSku,$A24,LType,"Count",LDate,AO$4),AN24+SUMIFS(LSigned,LSku,$A24,LDate,AO$4)))</f>
        <v/>
      </c>
      <c r="AP24" s="20">
        <f>IF($A24="","",IF(COUNTIFS(LSku,$A24,LType,"Count",LDate,AP$4)&gt;0,SUMIFS(LQty,LSku,$A24,LType,"Count",LDate,AP$4),AO24+SUMIFS(LSigned,LSku,$A24,LDate,AP$4)))</f>
        <v/>
      </c>
      <c r="AQ24" s="20">
        <f>IF($A24="","",IF(COUNTIFS(LSku,$A24,LType,"Count",LDate,AQ$4)&gt;0,SUMIFS(LQty,LSku,$A24,LType,"Count",LDate,AQ$4),AP24+SUMIFS(LSigned,LSku,$A24,LDate,AQ$4)))</f>
        <v/>
      </c>
      <c r="AR24" s="20">
        <f>IF($A24="","",IF(COUNTIFS(LSku,$A24,LType,"Count",LDate,AR$4)&gt;0,SUMIFS(LQty,LSku,$A24,LType,"Count",LDate,AR$4),AQ24+SUMIFS(LSigned,LSku,$A24,LDate,AR$4)))</f>
        <v/>
      </c>
      <c r="AS24" s="20">
        <f>IF($A24="","",IF(COUNTIFS(LSku,$A24,LType,"Count",LDate,AS$4)&gt;0,SUMIFS(LQty,LSku,$A24,LType,"Count",LDate,AS$4),AR24+SUMIFS(LSigned,LSku,$A24,LDate,AS$4)))</f>
        <v/>
      </c>
      <c r="AT24" s="20">
        <f>IF($A24="","",IF(COUNTIFS(LSku,$A24,LType,"Count",LDate,AT$4)&gt;0,SUMIFS(LQty,LSku,$A24,LType,"Count",LDate,AT$4),AS24+SUMIFS(LSigned,LSku,$A24,LDate,AT$4)))</f>
        <v/>
      </c>
      <c r="AU24" s="20">
        <f>IF($A24="","",IF(COUNTIFS(LSku,$A24,LType,"Count",LDate,AU$4)&gt;0,SUMIFS(LQty,LSku,$A24,LType,"Count",LDate,AU$4),AT24+SUMIFS(LSigned,LSku,$A24,LDate,AU$4)))</f>
        <v/>
      </c>
      <c r="AV24" s="20">
        <f>IF($A24="","",IF(COUNTIFS(LSku,$A24,LType,"Count",LDate,AV$4)&gt;0,SUMIFS(LQty,LSku,$A24,LType,"Count",LDate,AV$4),AU24+SUMIFS(LSigned,LSku,$A24,LDate,AV$4)))</f>
        <v/>
      </c>
      <c r="AW24" s="20">
        <f>IF($A24="","",IF(COUNTIFS(LSku,$A24,LType,"Count",LDate,AW$4)&gt;0,SUMIFS(LQty,LSku,$A24,LType,"Count",LDate,AW$4),AV24+SUMIFS(LSigned,LSku,$A24,LDate,AW$4)))</f>
        <v/>
      </c>
      <c r="AX24" s="20">
        <f>IF($A24="","",IF(COUNTIFS(LSku,$A24,LType,"Count",LDate,AX$4)&gt;0,SUMIFS(LQty,LSku,$A24,LType,"Count",LDate,AX$4),AW24+SUMIFS(LSigned,LSku,$A24,LDate,AX$4)))</f>
        <v/>
      </c>
      <c r="AY24" s="20">
        <f>IF($A24="","",IF(COUNTIFS(LSku,$A24,LType,"Count",LDate,AY$4)&gt;0,SUMIFS(LQty,LSku,$A24,LType,"Count",LDate,AY$4),AX24+SUMIFS(LSigned,LSku,$A24,LDate,AY$4)))</f>
        <v/>
      </c>
      <c r="AZ24" s="20">
        <f>IF($A24="","",IF(COUNTIFS(LSku,$A24,LType,"Count",LDate,AZ$4)&gt;0,SUMIFS(LQty,LSku,$A24,LType,"Count",LDate,AZ$4),AY24+SUMIFS(LSigned,LSku,$A24,LDate,AZ$4)))</f>
        <v/>
      </c>
      <c r="BA24" s="20">
        <f>IF($A24="","",IF(COUNTIFS(LSku,$A24,LType,"Count",LDate,BA$4)&gt;0,SUMIFS(LQty,LSku,$A24,LType,"Count",LDate,BA$4),AZ24+SUMIFS(LSigned,LSku,$A24,LDate,BA$4)))</f>
        <v/>
      </c>
      <c r="BB24" s="20">
        <f>IF($A24="","",IF(COUNTIFS(LSku,$A24,LType,"Count",LDate,BB$4)&gt;0,SUMIFS(LQty,LSku,$A24,LType,"Count",LDate,BB$4),BA24+SUMIFS(LSigned,LSku,$A24,LDate,BB$4)))</f>
        <v/>
      </c>
      <c r="BC24" s="20">
        <f>IF($A24="","",IF(COUNTIFS(LSku,$A24,LType,"Count",LDate,BC$4)&gt;0,SUMIFS(LQty,LSku,$A24,LType,"Count",LDate,BC$4),BB24+SUMIFS(LSigned,LSku,$A24,LDate,BC$4)))</f>
        <v/>
      </c>
      <c r="BD24" s="20">
        <f>IF($A24="","",IF(COUNTIFS(LSku,$A24,LType,"Count",LDate,BD$4)&gt;0,SUMIFS(LQty,LSku,$A24,LType,"Count",LDate,BD$4),BC24+SUMIFS(LSigned,LSku,$A24,LDate,BD$4)))</f>
        <v/>
      </c>
      <c r="BE24" s="20">
        <f>IF($A24="","",IF(COUNTIFS(LSku,$A24,LType,"Count",LDate,BE$4)&gt;0,SUMIFS(LQty,LSku,$A24,LType,"Count",LDate,BE$4),BD24+SUMIFS(LSigned,LSku,$A24,LDate,BE$4)))</f>
        <v/>
      </c>
      <c r="BF24" s="20">
        <f>IF($A24="","",IF(COUNTIFS(LSku,$A24,LType,"Count",LDate,BF$4)&gt;0,SUMIFS(LQty,LSku,$A24,LType,"Count",LDate,BF$4),BE24+SUMIFS(LSigned,LSku,$A24,LDate,BF$4)))</f>
        <v/>
      </c>
      <c r="BG24" s="20">
        <f>IF($A24="","",IF(COUNTIFS(LSku,$A24,LType,"Count",LDate,BG$4)&gt;0,SUMIFS(LQty,LSku,$A24,LType,"Count",LDate,BG$4),BF24+SUMIFS(LSigned,LSku,$A24,LDate,BG$4)))</f>
        <v/>
      </c>
      <c r="BH24" s="20">
        <f>IF($A24="","",IF(COUNTIFS(LSku,$A24,LType,"Count",LDate,BH$4)&gt;0,SUMIFS(LQty,LSku,$A24,LType,"Count",LDate,BH$4),BG24+SUMIFS(LSigned,LSku,$A24,LDate,BH$4)))</f>
        <v/>
      </c>
      <c r="BI24" s="20">
        <f>IF($A24="","",IF(COUNTIFS(LSku,$A24,LType,"Count",LDate,BI$4)&gt;0,SUMIFS(LQty,LSku,$A24,LType,"Count",LDate,BI$4),BH24+SUMIFS(LSigned,LSku,$A24,LDate,BI$4)))</f>
        <v/>
      </c>
      <c r="BJ24" s="20">
        <f>IF($A24="","",IF(COUNTIFS(LSku,$A24,LType,"Count",LDate,BJ$4)&gt;0,SUMIFS(LQty,LSku,$A24,LType,"Count",LDate,BJ$4),BI24+SUMIFS(LSigned,LSku,$A24,LDate,BJ$4)))</f>
        <v/>
      </c>
      <c r="BK24" s="20">
        <f>IF($A24="","",IF(COUNTIFS(LSku,$A24,LType,"Count",LDate,BK$4)&gt;0,SUMIFS(LQty,LSku,$A24,LType,"Count",LDate,BK$4),BJ24+SUMIFS(LSigned,LSku,$A24,LDate,BK$4)))</f>
        <v/>
      </c>
      <c r="BL24" s="20">
        <f>IF($A24="","",IF(COUNTIFS(LSku,$A24,LType,"Count",LDate,BL$4)&gt;0,SUMIFS(LQty,LSku,$A24,LType,"Count",LDate,BL$4),BK24+SUMIFS(LSigned,LSku,$A24,LDate,BL$4)))</f>
        <v/>
      </c>
      <c r="BM24" s="20">
        <f>IF($A24="","",IF(COUNTIFS(LSku,$A24,LType,"Count",LDate,BM$4)&gt;0,SUMIFS(LQty,LSku,$A24,LType,"Count",LDate,BM$4),BL24+SUMIFS(LSigned,LSku,$A24,LDate,BM$4)))</f>
        <v/>
      </c>
      <c r="BN24" s="24">
        <f>IF($A24="","",SUMPRODUCT(MAX((LSku=$A24)*(LType="Count")*(LDate&lt;=$B$4)*LDate)))</f>
        <v/>
      </c>
    </row>
    <row r="25">
      <c r="A25" s="16">
        <f>IF(Items!A25="","",Items!A25)</f>
        <v/>
      </c>
      <c r="B25" s="20">
        <f>IF($A25="","",IF(BN25&gt;0,SUMIFS(LQty,LSku,$A25,LType,"Count",LDate,BN25),0)+SUMIFS(LSigned,LSku,$A25,LDate,"&gt;"&amp;BN25,LDate,"&lt;="&amp;$B$4))</f>
        <v/>
      </c>
      <c r="C25" s="20">
        <f>IF($A25="","",IF(COUNTIFS(LSku,$A25,LType,"Count",LDate,C$4)&gt;0,SUMIFS(LQty,LSku,$A25,LType,"Count",LDate,C$4),B25+SUMIFS(LSigned,LSku,$A25,LDate,C$4)))</f>
        <v/>
      </c>
      <c r="D25" s="20">
        <f>IF($A25="","",IF(COUNTIFS(LSku,$A25,LType,"Count",LDate,D$4)&gt;0,SUMIFS(LQty,LSku,$A25,LType,"Count",LDate,D$4),C25+SUMIFS(LSigned,LSku,$A25,LDate,D$4)))</f>
        <v/>
      </c>
      <c r="E25" s="20">
        <f>IF($A25="","",IF(COUNTIFS(LSku,$A25,LType,"Count",LDate,E$4)&gt;0,SUMIFS(LQty,LSku,$A25,LType,"Count",LDate,E$4),D25+SUMIFS(LSigned,LSku,$A25,LDate,E$4)))</f>
        <v/>
      </c>
      <c r="F25" s="20">
        <f>IF($A25="","",IF(COUNTIFS(LSku,$A25,LType,"Count",LDate,F$4)&gt;0,SUMIFS(LQty,LSku,$A25,LType,"Count",LDate,F$4),E25+SUMIFS(LSigned,LSku,$A25,LDate,F$4)))</f>
        <v/>
      </c>
      <c r="G25" s="20">
        <f>IF($A25="","",IF(COUNTIFS(LSku,$A25,LType,"Count",LDate,G$4)&gt;0,SUMIFS(LQty,LSku,$A25,LType,"Count",LDate,G$4),F25+SUMIFS(LSigned,LSku,$A25,LDate,G$4)))</f>
        <v/>
      </c>
      <c r="H25" s="20">
        <f>IF($A25="","",IF(COUNTIFS(LSku,$A25,LType,"Count",LDate,H$4)&gt;0,SUMIFS(LQty,LSku,$A25,LType,"Count",LDate,H$4),G25+SUMIFS(LSigned,LSku,$A25,LDate,H$4)))</f>
        <v/>
      </c>
      <c r="I25" s="20">
        <f>IF($A25="","",IF(COUNTIFS(LSku,$A25,LType,"Count",LDate,I$4)&gt;0,SUMIFS(LQty,LSku,$A25,LType,"Count",LDate,I$4),H25+SUMIFS(LSigned,LSku,$A25,LDate,I$4)))</f>
        <v/>
      </c>
      <c r="J25" s="20">
        <f>IF($A25="","",IF(COUNTIFS(LSku,$A25,LType,"Count",LDate,J$4)&gt;0,SUMIFS(LQty,LSku,$A25,LType,"Count",LDate,J$4),I25+SUMIFS(LSigned,LSku,$A25,LDate,J$4)))</f>
        <v/>
      </c>
      <c r="K25" s="20">
        <f>IF($A25="","",IF(COUNTIFS(LSku,$A25,LType,"Count",LDate,K$4)&gt;0,SUMIFS(LQty,LSku,$A25,LType,"Count",LDate,K$4),J25+SUMIFS(LSigned,LSku,$A25,LDate,K$4)))</f>
        <v/>
      </c>
      <c r="L25" s="20">
        <f>IF($A25="","",IF(COUNTIFS(LSku,$A25,LType,"Count",LDate,L$4)&gt;0,SUMIFS(LQty,LSku,$A25,LType,"Count",LDate,L$4),K25+SUMIFS(LSigned,LSku,$A25,LDate,L$4)))</f>
        <v/>
      </c>
      <c r="M25" s="20">
        <f>IF($A25="","",IF(COUNTIFS(LSku,$A25,LType,"Count",LDate,M$4)&gt;0,SUMIFS(LQty,LSku,$A25,LType,"Count",LDate,M$4),L25+SUMIFS(LSigned,LSku,$A25,LDate,M$4)))</f>
        <v/>
      </c>
      <c r="N25" s="20">
        <f>IF($A25="","",IF(COUNTIFS(LSku,$A25,LType,"Count",LDate,N$4)&gt;0,SUMIFS(LQty,LSku,$A25,LType,"Count",LDate,N$4),M25+SUMIFS(LSigned,LSku,$A25,LDate,N$4)))</f>
        <v/>
      </c>
      <c r="O25" s="20">
        <f>IF($A25="","",IF(COUNTIFS(LSku,$A25,LType,"Count",LDate,O$4)&gt;0,SUMIFS(LQty,LSku,$A25,LType,"Count",LDate,O$4),N25+SUMIFS(LSigned,LSku,$A25,LDate,O$4)))</f>
        <v/>
      </c>
      <c r="P25" s="20">
        <f>IF($A25="","",IF(COUNTIFS(LSku,$A25,LType,"Count",LDate,P$4)&gt;0,SUMIFS(LQty,LSku,$A25,LType,"Count",LDate,P$4),O25+SUMIFS(LSigned,LSku,$A25,LDate,P$4)))</f>
        <v/>
      </c>
      <c r="Q25" s="20">
        <f>IF($A25="","",IF(COUNTIFS(LSku,$A25,LType,"Count",LDate,Q$4)&gt;0,SUMIFS(LQty,LSku,$A25,LType,"Count",LDate,Q$4),P25+SUMIFS(LSigned,LSku,$A25,LDate,Q$4)))</f>
        <v/>
      </c>
      <c r="R25" s="20">
        <f>IF($A25="","",IF(COUNTIFS(LSku,$A25,LType,"Count",LDate,R$4)&gt;0,SUMIFS(LQty,LSku,$A25,LType,"Count",LDate,R$4),Q25+SUMIFS(LSigned,LSku,$A25,LDate,R$4)))</f>
        <v/>
      </c>
      <c r="S25" s="20">
        <f>IF($A25="","",IF(COUNTIFS(LSku,$A25,LType,"Count",LDate,S$4)&gt;0,SUMIFS(LQty,LSku,$A25,LType,"Count",LDate,S$4),R25+SUMIFS(LSigned,LSku,$A25,LDate,S$4)))</f>
        <v/>
      </c>
      <c r="T25" s="20">
        <f>IF($A25="","",IF(COUNTIFS(LSku,$A25,LType,"Count",LDate,T$4)&gt;0,SUMIFS(LQty,LSku,$A25,LType,"Count",LDate,T$4),S25+SUMIFS(LSigned,LSku,$A25,LDate,T$4)))</f>
        <v/>
      </c>
      <c r="U25" s="20">
        <f>IF($A25="","",IF(COUNTIFS(LSku,$A25,LType,"Count",LDate,U$4)&gt;0,SUMIFS(LQty,LSku,$A25,LType,"Count",LDate,U$4),T25+SUMIFS(LSigned,LSku,$A25,LDate,U$4)))</f>
        <v/>
      </c>
      <c r="V25" s="20">
        <f>IF($A25="","",IF(COUNTIFS(LSku,$A25,LType,"Count",LDate,V$4)&gt;0,SUMIFS(LQty,LSku,$A25,LType,"Count",LDate,V$4),U25+SUMIFS(LSigned,LSku,$A25,LDate,V$4)))</f>
        <v/>
      </c>
      <c r="W25" s="20">
        <f>IF($A25="","",IF(COUNTIFS(LSku,$A25,LType,"Count",LDate,W$4)&gt;0,SUMIFS(LQty,LSku,$A25,LType,"Count",LDate,W$4),V25+SUMIFS(LSigned,LSku,$A25,LDate,W$4)))</f>
        <v/>
      </c>
      <c r="X25" s="20">
        <f>IF($A25="","",IF(COUNTIFS(LSku,$A25,LType,"Count",LDate,X$4)&gt;0,SUMIFS(LQty,LSku,$A25,LType,"Count",LDate,X$4),W25+SUMIFS(LSigned,LSku,$A25,LDate,X$4)))</f>
        <v/>
      </c>
      <c r="Y25" s="20">
        <f>IF($A25="","",IF(COUNTIFS(LSku,$A25,LType,"Count",LDate,Y$4)&gt;0,SUMIFS(LQty,LSku,$A25,LType,"Count",LDate,Y$4),X25+SUMIFS(LSigned,LSku,$A25,LDate,Y$4)))</f>
        <v/>
      </c>
      <c r="Z25" s="20">
        <f>IF($A25="","",IF(COUNTIFS(LSku,$A25,LType,"Count",LDate,Z$4)&gt;0,SUMIFS(LQty,LSku,$A25,LType,"Count",LDate,Z$4),Y25+SUMIFS(LSigned,LSku,$A25,LDate,Z$4)))</f>
        <v/>
      </c>
      <c r="AA25" s="20">
        <f>IF($A25="","",IF(COUNTIFS(LSku,$A25,LType,"Count",LDate,AA$4)&gt;0,SUMIFS(LQty,LSku,$A25,LType,"Count",LDate,AA$4),Z25+SUMIFS(LSigned,LSku,$A25,LDate,AA$4)))</f>
        <v/>
      </c>
      <c r="AB25" s="20">
        <f>IF($A25="","",IF(COUNTIFS(LSku,$A25,LType,"Count",LDate,AB$4)&gt;0,SUMIFS(LQty,LSku,$A25,LType,"Count",LDate,AB$4),AA25+SUMIFS(LSigned,LSku,$A25,LDate,AB$4)))</f>
        <v/>
      </c>
      <c r="AC25" s="20">
        <f>IF($A25="","",IF(COUNTIFS(LSku,$A25,LType,"Count",LDate,AC$4)&gt;0,SUMIFS(LQty,LSku,$A25,LType,"Count",LDate,AC$4),AB25+SUMIFS(LSigned,LSku,$A25,LDate,AC$4)))</f>
        <v/>
      </c>
      <c r="AD25" s="20">
        <f>IF($A25="","",IF(COUNTIFS(LSku,$A25,LType,"Count",LDate,AD$4)&gt;0,SUMIFS(LQty,LSku,$A25,LType,"Count",LDate,AD$4),AC25+SUMIFS(LSigned,LSku,$A25,LDate,AD$4)))</f>
        <v/>
      </c>
      <c r="AE25" s="20">
        <f>IF($A25="","",IF(COUNTIFS(LSku,$A25,LType,"Count",LDate,AE$4)&gt;0,SUMIFS(LQty,LSku,$A25,LType,"Count",LDate,AE$4),AD25+SUMIFS(LSigned,LSku,$A25,LDate,AE$4)))</f>
        <v/>
      </c>
      <c r="AF25" s="20">
        <f>IF($A25="","",IF(COUNTIFS(LSku,$A25,LType,"Count",LDate,AF$4)&gt;0,SUMIFS(LQty,LSku,$A25,LType,"Count",LDate,AF$4),AE25+SUMIFS(LSigned,LSku,$A25,LDate,AF$4)))</f>
        <v/>
      </c>
      <c r="AG25" s="20">
        <f>IF($A25="","",IF(COUNTIFS(LSku,$A25,LType,"Count",LDate,AG$4)&gt;0,SUMIFS(LQty,LSku,$A25,LType,"Count",LDate,AG$4),AF25+SUMIFS(LSigned,LSku,$A25,LDate,AG$4)))</f>
        <v/>
      </c>
      <c r="AH25" s="20">
        <f>IF($A25="","",IF(COUNTIFS(LSku,$A25,LType,"Count",LDate,AH$4)&gt;0,SUMIFS(LQty,LSku,$A25,LType,"Count",LDate,AH$4),AG25+SUMIFS(LSigned,LSku,$A25,LDate,AH$4)))</f>
        <v/>
      </c>
      <c r="AI25" s="20">
        <f>IF($A25="","",IF(COUNTIFS(LSku,$A25,LType,"Count",LDate,AI$4)&gt;0,SUMIFS(LQty,LSku,$A25,LType,"Count",LDate,AI$4),AH25+SUMIFS(LSigned,LSku,$A25,LDate,AI$4)))</f>
        <v/>
      </c>
      <c r="AJ25" s="20">
        <f>IF($A25="","",IF(COUNTIFS(LSku,$A25,LType,"Count",LDate,AJ$4)&gt;0,SUMIFS(LQty,LSku,$A25,LType,"Count",LDate,AJ$4),AI25+SUMIFS(LSigned,LSku,$A25,LDate,AJ$4)))</f>
        <v/>
      </c>
      <c r="AK25" s="20">
        <f>IF($A25="","",IF(COUNTIFS(LSku,$A25,LType,"Count",LDate,AK$4)&gt;0,SUMIFS(LQty,LSku,$A25,LType,"Count",LDate,AK$4),AJ25+SUMIFS(LSigned,LSku,$A25,LDate,AK$4)))</f>
        <v/>
      </c>
      <c r="AL25" s="20">
        <f>IF($A25="","",IF(COUNTIFS(LSku,$A25,LType,"Count",LDate,AL$4)&gt;0,SUMIFS(LQty,LSku,$A25,LType,"Count",LDate,AL$4),AK25+SUMIFS(LSigned,LSku,$A25,LDate,AL$4)))</f>
        <v/>
      </c>
      <c r="AM25" s="20">
        <f>IF($A25="","",IF(COUNTIFS(LSku,$A25,LType,"Count",LDate,AM$4)&gt;0,SUMIFS(LQty,LSku,$A25,LType,"Count",LDate,AM$4),AL25+SUMIFS(LSigned,LSku,$A25,LDate,AM$4)))</f>
        <v/>
      </c>
      <c r="AN25" s="20">
        <f>IF($A25="","",IF(COUNTIFS(LSku,$A25,LType,"Count",LDate,AN$4)&gt;0,SUMIFS(LQty,LSku,$A25,LType,"Count",LDate,AN$4),AM25+SUMIFS(LSigned,LSku,$A25,LDate,AN$4)))</f>
        <v/>
      </c>
      <c r="AO25" s="20">
        <f>IF($A25="","",IF(COUNTIFS(LSku,$A25,LType,"Count",LDate,AO$4)&gt;0,SUMIFS(LQty,LSku,$A25,LType,"Count",LDate,AO$4),AN25+SUMIFS(LSigned,LSku,$A25,LDate,AO$4)))</f>
        <v/>
      </c>
      <c r="AP25" s="20">
        <f>IF($A25="","",IF(COUNTIFS(LSku,$A25,LType,"Count",LDate,AP$4)&gt;0,SUMIFS(LQty,LSku,$A25,LType,"Count",LDate,AP$4),AO25+SUMIFS(LSigned,LSku,$A25,LDate,AP$4)))</f>
        <v/>
      </c>
      <c r="AQ25" s="20">
        <f>IF($A25="","",IF(COUNTIFS(LSku,$A25,LType,"Count",LDate,AQ$4)&gt;0,SUMIFS(LQty,LSku,$A25,LType,"Count",LDate,AQ$4),AP25+SUMIFS(LSigned,LSku,$A25,LDate,AQ$4)))</f>
        <v/>
      </c>
      <c r="AR25" s="20">
        <f>IF($A25="","",IF(COUNTIFS(LSku,$A25,LType,"Count",LDate,AR$4)&gt;0,SUMIFS(LQty,LSku,$A25,LType,"Count",LDate,AR$4),AQ25+SUMIFS(LSigned,LSku,$A25,LDate,AR$4)))</f>
        <v/>
      </c>
      <c r="AS25" s="20">
        <f>IF($A25="","",IF(COUNTIFS(LSku,$A25,LType,"Count",LDate,AS$4)&gt;0,SUMIFS(LQty,LSku,$A25,LType,"Count",LDate,AS$4),AR25+SUMIFS(LSigned,LSku,$A25,LDate,AS$4)))</f>
        <v/>
      </c>
      <c r="AT25" s="20">
        <f>IF($A25="","",IF(COUNTIFS(LSku,$A25,LType,"Count",LDate,AT$4)&gt;0,SUMIFS(LQty,LSku,$A25,LType,"Count",LDate,AT$4),AS25+SUMIFS(LSigned,LSku,$A25,LDate,AT$4)))</f>
        <v/>
      </c>
      <c r="AU25" s="20">
        <f>IF($A25="","",IF(COUNTIFS(LSku,$A25,LType,"Count",LDate,AU$4)&gt;0,SUMIFS(LQty,LSku,$A25,LType,"Count",LDate,AU$4),AT25+SUMIFS(LSigned,LSku,$A25,LDate,AU$4)))</f>
        <v/>
      </c>
      <c r="AV25" s="20">
        <f>IF($A25="","",IF(COUNTIFS(LSku,$A25,LType,"Count",LDate,AV$4)&gt;0,SUMIFS(LQty,LSku,$A25,LType,"Count",LDate,AV$4),AU25+SUMIFS(LSigned,LSku,$A25,LDate,AV$4)))</f>
        <v/>
      </c>
      <c r="AW25" s="20">
        <f>IF($A25="","",IF(COUNTIFS(LSku,$A25,LType,"Count",LDate,AW$4)&gt;0,SUMIFS(LQty,LSku,$A25,LType,"Count",LDate,AW$4),AV25+SUMIFS(LSigned,LSku,$A25,LDate,AW$4)))</f>
        <v/>
      </c>
      <c r="AX25" s="20">
        <f>IF($A25="","",IF(COUNTIFS(LSku,$A25,LType,"Count",LDate,AX$4)&gt;0,SUMIFS(LQty,LSku,$A25,LType,"Count",LDate,AX$4),AW25+SUMIFS(LSigned,LSku,$A25,LDate,AX$4)))</f>
        <v/>
      </c>
      <c r="AY25" s="20">
        <f>IF($A25="","",IF(COUNTIFS(LSku,$A25,LType,"Count",LDate,AY$4)&gt;0,SUMIFS(LQty,LSku,$A25,LType,"Count",LDate,AY$4),AX25+SUMIFS(LSigned,LSku,$A25,LDate,AY$4)))</f>
        <v/>
      </c>
      <c r="AZ25" s="20">
        <f>IF($A25="","",IF(COUNTIFS(LSku,$A25,LType,"Count",LDate,AZ$4)&gt;0,SUMIFS(LQty,LSku,$A25,LType,"Count",LDate,AZ$4),AY25+SUMIFS(LSigned,LSku,$A25,LDate,AZ$4)))</f>
        <v/>
      </c>
      <c r="BA25" s="20">
        <f>IF($A25="","",IF(COUNTIFS(LSku,$A25,LType,"Count",LDate,BA$4)&gt;0,SUMIFS(LQty,LSku,$A25,LType,"Count",LDate,BA$4),AZ25+SUMIFS(LSigned,LSku,$A25,LDate,BA$4)))</f>
        <v/>
      </c>
      <c r="BB25" s="20">
        <f>IF($A25="","",IF(COUNTIFS(LSku,$A25,LType,"Count",LDate,BB$4)&gt;0,SUMIFS(LQty,LSku,$A25,LType,"Count",LDate,BB$4),BA25+SUMIFS(LSigned,LSku,$A25,LDate,BB$4)))</f>
        <v/>
      </c>
      <c r="BC25" s="20">
        <f>IF($A25="","",IF(COUNTIFS(LSku,$A25,LType,"Count",LDate,BC$4)&gt;0,SUMIFS(LQty,LSku,$A25,LType,"Count",LDate,BC$4),BB25+SUMIFS(LSigned,LSku,$A25,LDate,BC$4)))</f>
        <v/>
      </c>
      <c r="BD25" s="20">
        <f>IF($A25="","",IF(COUNTIFS(LSku,$A25,LType,"Count",LDate,BD$4)&gt;0,SUMIFS(LQty,LSku,$A25,LType,"Count",LDate,BD$4),BC25+SUMIFS(LSigned,LSku,$A25,LDate,BD$4)))</f>
        <v/>
      </c>
      <c r="BE25" s="20">
        <f>IF($A25="","",IF(COUNTIFS(LSku,$A25,LType,"Count",LDate,BE$4)&gt;0,SUMIFS(LQty,LSku,$A25,LType,"Count",LDate,BE$4),BD25+SUMIFS(LSigned,LSku,$A25,LDate,BE$4)))</f>
        <v/>
      </c>
      <c r="BF25" s="20">
        <f>IF($A25="","",IF(COUNTIFS(LSku,$A25,LType,"Count",LDate,BF$4)&gt;0,SUMIFS(LQty,LSku,$A25,LType,"Count",LDate,BF$4),BE25+SUMIFS(LSigned,LSku,$A25,LDate,BF$4)))</f>
        <v/>
      </c>
      <c r="BG25" s="20">
        <f>IF($A25="","",IF(COUNTIFS(LSku,$A25,LType,"Count",LDate,BG$4)&gt;0,SUMIFS(LQty,LSku,$A25,LType,"Count",LDate,BG$4),BF25+SUMIFS(LSigned,LSku,$A25,LDate,BG$4)))</f>
        <v/>
      </c>
      <c r="BH25" s="20">
        <f>IF($A25="","",IF(COUNTIFS(LSku,$A25,LType,"Count",LDate,BH$4)&gt;0,SUMIFS(LQty,LSku,$A25,LType,"Count",LDate,BH$4),BG25+SUMIFS(LSigned,LSku,$A25,LDate,BH$4)))</f>
        <v/>
      </c>
      <c r="BI25" s="20">
        <f>IF($A25="","",IF(COUNTIFS(LSku,$A25,LType,"Count",LDate,BI$4)&gt;0,SUMIFS(LQty,LSku,$A25,LType,"Count",LDate,BI$4),BH25+SUMIFS(LSigned,LSku,$A25,LDate,BI$4)))</f>
        <v/>
      </c>
      <c r="BJ25" s="20">
        <f>IF($A25="","",IF(COUNTIFS(LSku,$A25,LType,"Count",LDate,BJ$4)&gt;0,SUMIFS(LQty,LSku,$A25,LType,"Count",LDate,BJ$4),BI25+SUMIFS(LSigned,LSku,$A25,LDate,BJ$4)))</f>
        <v/>
      </c>
      <c r="BK25" s="20">
        <f>IF($A25="","",IF(COUNTIFS(LSku,$A25,LType,"Count",LDate,BK$4)&gt;0,SUMIFS(LQty,LSku,$A25,LType,"Count",LDate,BK$4),BJ25+SUMIFS(LSigned,LSku,$A25,LDate,BK$4)))</f>
        <v/>
      </c>
      <c r="BL25" s="20">
        <f>IF($A25="","",IF(COUNTIFS(LSku,$A25,LType,"Count",LDate,BL$4)&gt;0,SUMIFS(LQty,LSku,$A25,LType,"Count",LDate,BL$4),BK25+SUMIFS(LSigned,LSku,$A25,LDate,BL$4)))</f>
        <v/>
      </c>
      <c r="BM25" s="20">
        <f>IF($A25="","",IF(COUNTIFS(LSku,$A25,LType,"Count",LDate,BM$4)&gt;0,SUMIFS(LQty,LSku,$A25,LType,"Count",LDate,BM$4),BL25+SUMIFS(LSigned,LSku,$A25,LDate,BM$4)))</f>
        <v/>
      </c>
      <c r="BN25" s="24">
        <f>IF($A25="","",SUMPRODUCT(MAX((LSku=$A25)*(LType="Count")*(LDate&lt;=$B$4)*LDate)))</f>
        <v/>
      </c>
    </row>
    <row r="26">
      <c r="A26" s="16">
        <f>IF(Items!A26="","",Items!A26)</f>
        <v/>
      </c>
      <c r="B26" s="20">
        <f>IF($A26="","",IF(BN26&gt;0,SUMIFS(LQty,LSku,$A26,LType,"Count",LDate,BN26),0)+SUMIFS(LSigned,LSku,$A26,LDate,"&gt;"&amp;BN26,LDate,"&lt;="&amp;$B$4))</f>
        <v/>
      </c>
      <c r="C26" s="20">
        <f>IF($A26="","",IF(COUNTIFS(LSku,$A26,LType,"Count",LDate,C$4)&gt;0,SUMIFS(LQty,LSku,$A26,LType,"Count",LDate,C$4),B26+SUMIFS(LSigned,LSku,$A26,LDate,C$4)))</f>
        <v/>
      </c>
      <c r="D26" s="20">
        <f>IF($A26="","",IF(COUNTIFS(LSku,$A26,LType,"Count",LDate,D$4)&gt;0,SUMIFS(LQty,LSku,$A26,LType,"Count",LDate,D$4),C26+SUMIFS(LSigned,LSku,$A26,LDate,D$4)))</f>
        <v/>
      </c>
      <c r="E26" s="20">
        <f>IF($A26="","",IF(COUNTIFS(LSku,$A26,LType,"Count",LDate,E$4)&gt;0,SUMIFS(LQty,LSku,$A26,LType,"Count",LDate,E$4),D26+SUMIFS(LSigned,LSku,$A26,LDate,E$4)))</f>
        <v/>
      </c>
      <c r="F26" s="20">
        <f>IF($A26="","",IF(COUNTIFS(LSku,$A26,LType,"Count",LDate,F$4)&gt;0,SUMIFS(LQty,LSku,$A26,LType,"Count",LDate,F$4),E26+SUMIFS(LSigned,LSku,$A26,LDate,F$4)))</f>
        <v/>
      </c>
      <c r="G26" s="20">
        <f>IF($A26="","",IF(COUNTIFS(LSku,$A26,LType,"Count",LDate,G$4)&gt;0,SUMIFS(LQty,LSku,$A26,LType,"Count",LDate,G$4),F26+SUMIFS(LSigned,LSku,$A26,LDate,G$4)))</f>
        <v/>
      </c>
      <c r="H26" s="20">
        <f>IF($A26="","",IF(COUNTIFS(LSku,$A26,LType,"Count",LDate,H$4)&gt;0,SUMIFS(LQty,LSku,$A26,LType,"Count",LDate,H$4),G26+SUMIFS(LSigned,LSku,$A26,LDate,H$4)))</f>
        <v/>
      </c>
      <c r="I26" s="20">
        <f>IF($A26="","",IF(COUNTIFS(LSku,$A26,LType,"Count",LDate,I$4)&gt;0,SUMIFS(LQty,LSku,$A26,LType,"Count",LDate,I$4),H26+SUMIFS(LSigned,LSku,$A26,LDate,I$4)))</f>
        <v/>
      </c>
      <c r="J26" s="20">
        <f>IF($A26="","",IF(COUNTIFS(LSku,$A26,LType,"Count",LDate,J$4)&gt;0,SUMIFS(LQty,LSku,$A26,LType,"Count",LDate,J$4),I26+SUMIFS(LSigned,LSku,$A26,LDate,J$4)))</f>
        <v/>
      </c>
      <c r="K26" s="20">
        <f>IF($A26="","",IF(COUNTIFS(LSku,$A26,LType,"Count",LDate,K$4)&gt;0,SUMIFS(LQty,LSku,$A26,LType,"Count",LDate,K$4),J26+SUMIFS(LSigned,LSku,$A26,LDate,K$4)))</f>
        <v/>
      </c>
      <c r="L26" s="20">
        <f>IF($A26="","",IF(COUNTIFS(LSku,$A26,LType,"Count",LDate,L$4)&gt;0,SUMIFS(LQty,LSku,$A26,LType,"Count",LDate,L$4),K26+SUMIFS(LSigned,LSku,$A26,LDate,L$4)))</f>
        <v/>
      </c>
      <c r="M26" s="20">
        <f>IF($A26="","",IF(COUNTIFS(LSku,$A26,LType,"Count",LDate,M$4)&gt;0,SUMIFS(LQty,LSku,$A26,LType,"Count",LDate,M$4),L26+SUMIFS(LSigned,LSku,$A26,LDate,M$4)))</f>
        <v/>
      </c>
      <c r="N26" s="20">
        <f>IF($A26="","",IF(COUNTIFS(LSku,$A26,LType,"Count",LDate,N$4)&gt;0,SUMIFS(LQty,LSku,$A26,LType,"Count",LDate,N$4),M26+SUMIFS(LSigned,LSku,$A26,LDate,N$4)))</f>
        <v/>
      </c>
      <c r="O26" s="20">
        <f>IF($A26="","",IF(COUNTIFS(LSku,$A26,LType,"Count",LDate,O$4)&gt;0,SUMIFS(LQty,LSku,$A26,LType,"Count",LDate,O$4),N26+SUMIFS(LSigned,LSku,$A26,LDate,O$4)))</f>
        <v/>
      </c>
      <c r="P26" s="20">
        <f>IF($A26="","",IF(COUNTIFS(LSku,$A26,LType,"Count",LDate,P$4)&gt;0,SUMIFS(LQty,LSku,$A26,LType,"Count",LDate,P$4),O26+SUMIFS(LSigned,LSku,$A26,LDate,P$4)))</f>
        <v/>
      </c>
      <c r="Q26" s="20">
        <f>IF($A26="","",IF(COUNTIFS(LSku,$A26,LType,"Count",LDate,Q$4)&gt;0,SUMIFS(LQty,LSku,$A26,LType,"Count",LDate,Q$4),P26+SUMIFS(LSigned,LSku,$A26,LDate,Q$4)))</f>
        <v/>
      </c>
      <c r="R26" s="20">
        <f>IF($A26="","",IF(COUNTIFS(LSku,$A26,LType,"Count",LDate,R$4)&gt;0,SUMIFS(LQty,LSku,$A26,LType,"Count",LDate,R$4),Q26+SUMIFS(LSigned,LSku,$A26,LDate,R$4)))</f>
        <v/>
      </c>
      <c r="S26" s="20">
        <f>IF($A26="","",IF(COUNTIFS(LSku,$A26,LType,"Count",LDate,S$4)&gt;0,SUMIFS(LQty,LSku,$A26,LType,"Count",LDate,S$4),R26+SUMIFS(LSigned,LSku,$A26,LDate,S$4)))</f>
        <v/>
      </c>
      <c r="T26" s="20">
        <f>IF($A26="","",IF(COUNTIFS(LSku,$A26,LType,"Count",LDate,T$4)&gt;0,SUMIFS(LQty,LSku,$A26,LType,"Count",LDate,T$4),S26+SUMIFS(LSigned,LSku,$A26,LDate,T$4)))</f>
        <v/>
      </c>
      <c r="U26" s="20">
        <f>IF($A26="","",IF(COUNTIFS(LSku,$A26,LType,"Count",LDate,U$4)&gt;0,SUMIFS(LQty,LSku,$A26,LType,"Count",LDate,U$4),T26+SUMIFS(LSigned,LSku,$A26,LDate,U$4)))</f>
        <v/>
      </c>
      <c r="V26" s="20">
        <f>IF($A26="","",IF(COUNTIFS(LSku,$A26,LType,"Count",LDate,V$4)&gt;0,SUMIFS(LQty,LSku,$A26,LType,"Count",LDate,V$4),U26+SUMIFS(LSigned,LSku,$A26,LDate,V$4)))</f>
        <v/>
      </c>
      <c r="W26" s="20">
        <f>IF($A26="","",IF(COUNTIFS(LSku,$A26,LType,"Count",LDate,W$4)&gt;0,SUMIFS(LQty,LSku,$A26,LType,"Count",LDate,W$4),V26+SUMIFS(LSigned,LSku,$A26,LDate,W$4)))</f>
        <v/>
      </c>
      <c r="X26" s="20">
        <f>IF($A26="","",IF(COUNTIFS(LSku,$A26,LType,"Count",LDate,X$4)&gt;0,SUMIFS(LQty,LSku,$A26,LType,"Count",LDate,X$4),W26+SUMIFS(LSigned,LSku,$A26,LDate,X$4)))</f>
        <v/>
      </c>
      <c r="Y26" s="20">
        <f>IF($A26="","",IF(COUNTIFS(LSku,$A26,LType,"Count",LDate,Y$4)&gt;0,SUMIFS(LQty,LSku,$A26,LType,"Count",LDate,Y$4),X26+SUMIFS(LSigned,LSku,$A26,LDate,Y$4)))</f>
        <v/>
      </c>
      <c r="Z26" s="20">
        <f>IF($A26="","",IF(COUNTIFS(LSku,$A26,LType,"Count",LDate,Z$4)&gt;0,SUMIFS(LQty,LSku,$A26,LType,"Count",LDate,Z$4),Y26+SUMIFS(LSigned,LSku,$A26,LDate,Z$4)))</f>
        <v/>
      </c>
      <c r="AA26" s="20">
        <f>IF($A26="","",IF(COUNTIFS(LSku,$A26,LType,"Count",LDate,AA$4)&gt;0,SUMIFS(LQty,LSku,$A26,LType,"Count",LDate,AA$4),Z26+SUMIFS(LSigned,LSku,$A26,LDate,AA$4)))</f>
        <v/>
      </c>
      <c r="AB26" s="20">
        <f>IF($A26="","",IF(COUNTIFS(LSku,$A26,LType,"Count",LDate,AB$4)&gt;0,SUMIFS(LQty,LSku,$A26,LType,"Count",LDate,AB$4),AA26+SUMIFS(LSigned,LSku,$A26,LDate,AB$4)))</f>
        <v/>
      </c>
      <c r="AC26" s="20">
        <f>IF($A26="","",IF(COUNTIFS(LSku,$A26,LType,"Count",LDate,AC$4)&gt;0,SUMIFS(LQty,LSku,$A26,LType,"Count",LDate,AC$4),AB26+SUMIFS(LSigned,LSku,$A26,LDate,AC$4)))</f>
        <v/>
      </c>
      <c r="AD26" s="20">
        <f>IF($A26="","",IF(COUNTIFS(LSku,$A26,LType,"Count",LDate,AD$4)&gt;0,SUMIFS(LQty,LSku,$A26,LType,"Count",LDate,AD$4),AC26+SUMIFS(LSigned,LSku,$A26,LDate,AD$4)))</f>
        <v/>
      </c>
      <c r="AE26" s="20">
        <f>IF($A26="","",IF(COUNTIFS(LSku,$A26,LType,"Count",LDate,AE$4)&gt;0,SUMIFS(LQty,LSku,$A26,LType,"Count",LDate,AE$4),AD26+SUMIFS(LSigned,LSku,$A26,LDate,AE$4)))</f>
        <v/>
      </c>
      <c r="AF26" s="20">
        <f>IF($A26="","",IF(COUNTIFS(LSku,$A26,LType,"Count",LDate,AF$4)&gt;0,SUMIFS(LQty,LSku,$A26,LType,"Count",LDate,AF$4),AE26+SUMIFS(LSigned,LSku,$A26,LDate,AF$4)))</f>
        <v/>
      </c>
      <c r="AG26" s="20">
        <f>IF($A26="","",IF(COUNTIFS(LSku,$A26,LType,"Count",LDate,AG$4)&gt;0,SUMIFS(LQty,LSku,$A26,LType,"Count",LDate,AG$4),AF26+SUMIFS(LSigned,LSku,$A26,LDate,AG$4)))</f>
        <v/>
      </c>
      <c r="AH26" s="20">
        <f>IF($A26="","",IF(COUNTIFS(LSku,$A26,LType,"Count",LDate,AH$4)&gt;0,SUMIFS(LQty,LSku,$A26,LType,"Count",LDate,AH$4),AG26+SUMIFS(LSigned,LSku,$A26,LDate,AH$4)))</f>
        <v/>
      </c>
      <c r="AI26" s="20">
        <f>IF($A26="","",IF(COUNTIFS(LSku,$A26,LType,"Count",LDate,AI$4)&gt;0,SUMIFS(LQty,LSku,$A26,LType,"Count",LDate,AI$4),AH26+SUMIFS(LSigned,LSku,$A26,LDate,AI$4)))</f>
        <v/>
      </c>
      <c r="AJ26" s="20">
        <f>IF($A26="","",IF(COUNTIFS(LSku,$A26,LType,"Count",LDate,AJ$4)&gt;0,SUMIFS(LQty,LSku,$A26,LType,"Count",LDate,AJ$4),AI26+SUMIFS(LSigned,LSku,$A26,LDate,AJ$4)))</f>
        <v/>
      </c>
      <c r="AK26" s="20">
        <f>IF($A26="","",IF(COUNTIFS(LSku,$A26,LType,"Count",LDate,AK$4)&gt;0,SUMIFS(LQty,LSku,$A26,LType,"Count",LDate,AK$4),AJ26+SUMIFS(LSigned,LSku,$A26,LDate,AK$4)))</f>
        <v/>
      </c>
      <c r="AL26" s="20">
        <f>IF($A26="","",IF(COUNTIFS(LSku,$A26,LType,"Count",LDate,AL$4)&gt;0,SUMIFS(LQty,LSku,$A26,LType,"Count",LDate,AL$4),AK26+SUMIFS(LSigned,LSku,$A26,LDate,AL$4)))</f>
        <v/>
      </c>
      <c r="AM26" s="20">
        <f>IF($A26="","",IF(COUNTIFS(LSku,$A26,LType,"Count",LDate,AM$4)&gt;0,SUMIFS(LQty,LSku,$A26,LType,"Count",LDate,AM$4),AL26+SUMIFS(LSigned,LSku,$A26,LDate,AM$4)))</f>
        <v/>
      </c>
      <c r="AN26" s="20">
        <f>IF($A26="","",IF(COUNTIFS(LSku,$A26,LType,"Count",LDate,AN$4)&gt;0,SUMIFS(LQty,LSku,$A26,LType,"Count",LDate,AN$4),AM26+SUMIFS(LSigned,LSku,$A26,LDate,AN$4)))</f>
        <v/>
      </c>
      <c r="AO26" s="20">
        <f>IF($A26="","",IF(COUNTIFS(LSku,$A26,LType,"Count",LDate,AO$4)&gt;0,SUMIFS(LQty,LSku,$A26,LType,"Count",LDate,AO$4),AN26+SUMIFS(LSigned,LSku,$A26,LDate,AO$4)))</f>
        <v/>
      </c>
      <c r="AP26" s="20">
        <f>IF($A26="","",IF(COUNTIFS(LSku,$A26,LType,"Count",LDate,AP$4)&gt;0,SUMIFS(LQty,LSku,$A26,LType,"Count",LDate,AP$4),AO26+SUMIFS(LSigned,LSku,$A26,LDate,AP$4)))</f>
        <v/>
      </c>
      <c r="AQ26" s="20">
        <f>IF($A26="","",IF(COUNTIFS(LSku,$A26,LType,"Count",LDate,AQ$4)&gt;0,SUMIFS(LQty,LSku,$A26,LType,"Count",LDate,AQ$4),AP26+SUMIFS(LSigned,LSku,$A26,LDate,AQ$4)))</f>
        <v/>
      </c>
      <c r="AR26" s="20">
        <f>IF($A26="","",IF(COUNTIFS(LSku,$A26,LType,"Count",LDate,AR$4)&gt;0,SUMIFS(LQty,LSku,$A26,LType,"Count",LDate,AR$4),AQ26+SUMIFS(LSigned,LSku,$A26,LDate,AR$4)))</f>
        <v/>
      </c>
      <c r="AS26" s="20">
        <f>IF($A26="","",IF(COUNTIFS(LSku,$A26,LType,"Count",LDate,AS$4)&gt;0,SUMIFS(LQty,LSku,$A26,LType,"Count",LDate,AS$4),AR26+SUMIFS(LSigned,LSku,$A26,LDate,AS$4)))</f>
        <v/>
      </c>
      <c r="AT26" s="20">
        <f>IF($A26="","",IF(COUNTIFS(LSku,$A26,LType,"Count",LDate,AT$4)&gt;0,SUMIFS(LQty,LSku,$A26,LType,"Count",LDate,AT$4),AS26+SUMIFS(LSigned,LSku,$A26,LDate,AT$4)))</f>
        <v/>
      </c>
      <c r="AU26" s="20">
        <f>IF($A26="","",IF(COUNTIFS(LSku,$A26,LType,"Count",LDate,AU$4)&gt;0,SUMIFS(LQty,LSku,$A26,LType,"Count",LDate,AU$4),AT26+SUMIFS(LSigned,LSku,$A26,LDate,AU$4)))</f>
        <v/>
      </c>
      <c r="AV26" s="20">
        <f>IF($A26="","",IF(COUNTIFS(LSku,$A26,LType,"Count",LDate,AV$4)&gt;0,SUMIFS(LQty,LSku,$A26,LType,"Count",LDate,AV$4),AU26+SUMIFS(LSigned,LSku,$A26,LDate,AV$4)))</f>
        <v/>
      </c>
      <c r="AW26" s="20">
        <f>IF($A26="","",IF(COUNTIFS(LSku,$A26,LType,"Count",LDate,AW$4)&gt;0,SUMIFS(LQty,LSku,$A26,LType,"Count",LDate,AW$4),AV26+SUMIFS(LSigned,LSku,$A26,LDate,AW$4)))</f>
        <v/>
      </c>
      <c r="AX26" s="20">
        <f>IF($A26="","",IF(COUNTIFS(LSku,$A26,LType,"Count",LDate,AX$4)&gt;0,SUMIFS(LQty,LSku,$A26,LType,"Count",LDate,AX$4),AW26+SUMIFS(LSigned,LSku,$A26,LDate,AX$4)))</f>
        <v/>
      </c>
      <c r="AY26" s="20">
        <f>IF($A26="","",IF(COUNTIFS(LSku,$A26,LType,"Count",LDate,AY$4)&gt;0,SUMIFS(LQty,LSku,$A26,LType,"Count",LDate,AY$4),AX26+SUMIFS(LSigned,LSku,$A26,LDate,AY$4)))</f>
        <v/>
      </c>
      <c r="AZ26" s="20">
        <f>IF($A26="","",IF(COUNTIFS(LSku,$A26,LType,"Count",LDate,AZ$4)&gt;0,SUMIFS(LQty,LSku,$A26,LType,"Count",LDate,AZ$4),AY26+SUMIFS(LSigned,LSku,$A26,LDate,AZ$4)))</f>
        <v/>
      </c>
      <c r="BA26" s="20">
        <f>IF($A26="","",IF(COUNTIFS(LSku,$A26,LType,"Count",LDate,BA$4)&gt;0,SUMIFS(LQty,LSku,$A26,LType,"Count",LDate,BA$4),AZ26+SUMIFS(LSigned,LSku,$A26,LDate,BA$4)))</f>
        <v/>
      </c>
      <c r="BB26" s="20">
        <f>IF($A26="","",IF(COUNTIFS(LSku,$A26,LType,"Count",LDate,BB$4)&gt;0,SUMIFS(LQty,LSku,$A26,LType,"Count",LDate,BB$4),BA26+SUMIFS(LSigned,LSku,$A26,LDate,BB$4)))</f>
        <v/>
      </c>
      <c r="BC26" s="20">
        <f>IF($A26="","",IF(COUNTIFS(LSku,$A26,LType,"Count",LDate,BC$4)&gt;0,SUMIFS(LQty,LSku,$A26,LType,"Count",LDate,BC$4),BB26+SUMIFS(LSigned,LSku,$A26,LDate,BC$4)))</f>
        <v/>
      </c>
      <c r="BD26" s="20">
        <f>IF($A26="","",IF(COUNTIFS(LSku,$A26,LType,"Count",LDate,BD$4)&gt;0,SUMIFS(LQty,LSku,$A26,LType,"Count",LDate,BD$4),BC26+SUMIFS(LSigned,LSku,$A26,LDate,BD$4)))</f>
        <v/>
      </c>
      <c r="BE26" s="20">
        <f>IF($A26="","",IF(COUNTIFS(LSku,$A26,LType,"Count",LDate,BE$4)&gt;0,SUMIFS(LQty,LSku,$A26,LType,"Count",LDate,BE$4),BD26+SUMIFS(LSigned,LSku,$A26,LDate,BE$4)))</f>
        <v/>
      </c>
      <c r="BF26" s="20">
        <f>IF($A26="","",IF(COUNTIFS(LSku,$A26,LType,"Count",LDate,BF$4)&gt;0,SUMIFS(LQty,LSku,$A26,LType,"Count",LDate,BF$4),BE26+SUMIFS(LSigned,LSku,$A26,LDate,BF$4)))</f>
        <v/>
      </c>
      <c r="BG26" s="20">
        <f>IF($A26="","",IF(COUNTIFS(LSku,$A26,LType,"Count",LDate,BG$4)&gt;0,SUMIFS(LQty,LSku,$A26,LType,"Count",LDate,BG$4),BF26+SUMIFS(LSigned,LSku,$A26,LDate,BG$4)))</f>
        <v/>
      </c>
      <c r="BH26" s="20">
        <f>IF($A26="","",IF(COUNTIFS(LSku,$A26,LType,"Count",LDate,BH$4)&gt;0,SUMIFS(LQty,LSku,$A26,LType,"Count",LDate,BH$4),BG26+SUMIFS(LSigned,LSku,$A26,LDate,BH$4)))</f>
        <v/>
      </c>
      <c r="BI26" s="20">
        <f>IF($A26="","",IF(COUNTIFS(LSku,$A26,LType,"Count",LDate,BI$4)&gt;0,SUMIFS(LQty,LSku,$A26,LType,"Count",LDate,BI$4),BH26+SUMIFS(LSigned,LSku,$A26,LDate,BI$4)))</f>
        <v/>
      </c>
      <c r="BJ26" s="20">
        <f>IF($A26="","",IF(COUNTIFS(LSku,$A26,LType,"Count",LDate,BJ$4)&gt;0,SUMIFS(LQty,LSku,$A26,LType,"Count",LDate,BJ$4),BI26+SUMIFS(LSigned,LSku,$A26,LDate,BJ$4)))</f>
        <v/>
      </c>
      <c r="BK26" s="20">
        <f>IF($A26="","",IF(COUNTIFS(LSku,$A26,LType,"Count",LDate,BK$4)&gt;0,SUMIFS(LQty,LSku,$A26,LType,"Count",LDate,BK$4),BJ26+SUMIFS(LSigned,LSku,$A26,LDate,BK$4)))</f>
        <v/>
      </c>
      <c r="BL26" s="20">
        <f>IF($A26="","",IF(COUNTIFS(LSku,$A26,LType,"Count",LDate,BL$4)&gt;0,SUMIFS(LQty,LSku,$A26,LType,"Count",LDate,BL$4),BK26+SUMIFS(LSigned,LSku,$A26,LDate,BL$4)))</f>
        <v/>
      </c>
      <c r="BM26" s="20">
        <f>IF($A26="","",IF(COUNTIFS(LSku,$A26,LType,"Count",LDate,BM$4)&gt;0,SUMIFS(LQty,LSku,$A26,LType,"Count",LDate,BM$4),BL26+SUMIFS(LSigned,LSku,$A26,LDate,BM$4)))</f>
        <v/>
      </c>
      <c r="BN26" s="24">
        <f>IF($A26="","",SUMPRODUCT(MAX((LSku=$A26)*(LType="Count")*(LDate&lt;=$B$4)*LDate)))</f>
        <v/>
      </c>
    </row>
    <row r="27">
      <c r="A27" s="16">
        <f>IF(Items!A27="","",Items!A27)</f>
        <v/>
      </c>
      <c r="B27" s="20">
        <f>IF($A27="","",IF(BN27&gt;0,SUMIFS(LQty,LSku,$A27,LType,"Count",LDate,BN27),0)+SUMIFS(LSigned,LSku,$A27,LDate,"&gt;"&amp;BN27,LDate,"&lt;="&amp;$B$4))</f>
        <v/>
      </c>
      <c r="C27" s="20">
        <f>IF($A27="","",IF(COUNTIFS(LSku,$A27,LType,"Count",LDate,C$4)&gt;0,SUMIFS(LQty,LSku,$A27,LType,"Count",LDate,C$4),B27+SUMIFS(LSigned,LSku,$A27,LDate,C$4)))</f>
        <v/>
      </c>
      <c r="D27" s="20">
        <f>IF($A27="","",IF(COUNTIFS(LSku,$A27,LType,"Count",LDate,D$4)&gt;0,SUMIFS(LQty,LSku,$A27,LType,"Count",LDate,D$4),C27+SUMIFS(LSigned,LSku,$A27,LDate,D$4)))</f>
        <v/>
      </c>
      <c r="E27" s="20">
        <f>IF($A27="","",IF(COUNTIFS(LSku,$A27,LType,"Count",LDate,E$4)&gt;0,SUMIFS(LQty,LSku,$A27,LType,"Count",LDate,E$4),D27+SUMIFS(LSigned,LSku,$A27,LDate,E$4)))</f>
        <v/>
      </c>
      <c r="F27" s="20">
        <f>IF($A27="","",IF(COUNTIFS(LSku,$A27,LType,"Count",LDate,F$4)&gt;0,SUMIFS(LQty,LSku,$A27,LType,"Count",LDate,F$4),E27+SUMIFS(LSigned,LSku,$A27,LDate,F$4)))</f>
        <v/>
      </c>
      <c r="G27" s="20">
        <f>IF($A27="","",IF(COUNTIFS(LSku,$A27,LType,"Count",LDate,G$4)&gt;0,SUMIFS(LQty,LSku,$A27,LType,"Count",LDate,G$4),F27+SUMIFS(LSigned,LSku,$A27,LDate,G$4)))</f>
        <v/>
      </c>
      <c r="H27" s="20">
        <f>IF($A27="","",IF(COUNTIFS(LSku,$A27,LType,"Count",LDate,H$4)&gt;0,SUMIFS(LQty,LSku,$A27,LType,"Count",LDate,H$4),G27+SUMIFS(LSigned,LSku,$A27,LDate,H$4)))</f>
        <v/>
      </c>
      <c r="I27" s="20">
        <f>IF($A27="","",IF(COUNTIFS(LSku,$A27,LType,"Count",LDate,I$4)&gt;0,SUMIFS(LQty,LSku,$A27,LType,"Count",LDate,I$4),H27+SUMIFS(LSigned,LSku,$A27,LDate,I$4)))</f>
        <v/>
      </c>
      <c r="J27" s="20">
        <f>IF($A27="","",IF(COUNTIFS(LSku,$A27,LType,"Count",LDate,J$4)&gt;0,SUMIFS(LQty,LSku,$A27,LType,"Count",LDate,J$4),I27+SUMIFS(LSigned,LSku,$A27,LDate,J$4)))</f>
        <v/>
      </c>
      <c r="K27" s="20">
        <f>IF($A27="","",IF(COUNTIFS(LSku,$A27,LType,"Count",LDate,K$4)&gt;0,SUMIFS(LQty,LSku,$A27,LType,"Count",LDate,K$4),J27+SUMIFS(LSigned,LSku,$A27,LDate,K$4)))</f>
        <v/>
      </c>
      <c r="L27" s="20">
        <f>IF($A27="","",IF(COUNTIFS(LSku,$A27,LType,"Count",LDate,L$4)&gt;0,SUMIFS(LQty,LSku,$A27,LType,"Count",LDate,L$4),K27+SUMIFS(LSigned,LSku,$A27,LDate,L$4)))</f>
        <v/>
      </c>
      <c r="M27" s="20">
        <f>IF($A27="","",IF(COUNTIFS(LSku,$A27,LType,"Count",LDate,M$4)&gt;0,SUMIFS(LQty,LSku,$A27,LType,"Count",LDate,M$4),L27+SUMIFS(LSigned,LSku,$A27,LDate,M$4)))</f>
        <v/>
      </c>
      <c r="N27" s="20">
        <f>IF($A27="","",IF(COUNTIFS(LSku,$A27,LType,"Count",LDate,N$4)&gt;0,SUMIFS(LQty,LSku,$A27,LType,"Count",LDate,N$4),M27+SUMIFS(LSigned,LSku,$A27,LDate,N$4)))</f>
        <v/>
      </c>
      <c r="O27" s="20">
        <f>IF($A27="","",IF(COUNTIFS(LSku,$A27,LType,"Count",LDate,O$4)&gt;0,SUMIFS(LQty,LSku,$A27,LType,"Count",LDate,O$4),N27+SUMIFS(LSigned,LSku,$A27,LDate,O$4)))</f>
        <v/>
      </c>
      <c r="P27" s="20">
        <f>IF($A27="","",IF(COUNTIFS(LSku,$A27,LType,"Count",LDate,P$4)&gt;0,SUMIFS(LQty,LSku,$A27,LType,"Count",LDate,P$4),O27+SUMIFS(LSigned,LSku,$A27,LDate,P$4)))</f>
        <v/>
      </c>
      <c r="Q27" s="20">
        <f>IF($A27="","",IF(COUNTIFS(LSku,$A27,LType,"Count",LDate,Q$4)&gt;0,SUMIFS(LQty,LSku,$A27,LType,"Count",LDate,Q$4),P27+SUMIFS(LSigned,LSku,$A27,LDate,Q$4)))</f>
        <v/>
      </c>
      <c r="R27" s="20">
        <f>IF($A27="","",IF(COUNTIFS(LSku,$A27,LType,"Count",LDate,R$4)&gt;0,SUMIFS(LQty,LSku,$A27,LType,"Count",LDate,R$4),Q27+SUMIFS(LSigned,LSku,$A27,LDate,R$4)))</f>
        <v/>
      </c>
      <c r="S27" s="20">
        <f>IF($A27="","",IF(COUNTIFS(LSku,$A27,LType,"Count",LDate,S$4)&gt;0,SUMIFS(LQty,LSku,$A27,LType,"Count",LDate,S$4),R27+SUMIFS(LSigned,LSku,$A27,LDate,S$4)))</f>
        <v/>
      </c>
      <c r="T27" s="20">
        <f>IF($A27="","",IF(COUNTIFS(LSku,$A27,LType,"Count",LDate,T$4)&gt;0,SUMIFS(LQty,LSku,$A27,LType,"Count",LDate,T$4),S27+SUMIFS(LSigned,LSku,$A27,LDate,T$4)))</f>
        <v/>
      </c>
      <c r="U27" s="20">
        <f>IF($A27="","",IF(COUNTIFS(LSku,$A27,LType,"Count",LDate,U$4)&gt;0,SUMIFS(LQty,LSku,$A27,LType,"Count",LDate,U$4),T27+SUMIFS(LSigned,LSku,$A27,LDate,U$4)))</f>
        <v/>
      </c>
      <c r="V27" s="20">
        <f>IF($A27="","",IF(COUNTIFS(LSku,$A27,LType,"Count",LDate,V$4)&gt;0,SUMIFS(LQty,LSku,$A27,LType,"Count",LDate,V$4),U27+SUMIFS(LSigned,LSku,$A27,LDate,V$4)))</f>
        <v/>
      </c>
      <c r="W27" s="20">
        <f>IF($A27="","",IF(COUNTIFS(LSku,$A27,LType,"Count",LDate,W$4)&gt;0,SUMIFS(LQty,LSku,$A27,LType,"Count",LDate,W$4),V27+SUMIFS(LSigned,LSku,$A27,LDate,W$4)))</f>
        <v/>
      </c>
      <c r="X27" s="20">
        <f>IF($A27="","",IF(COUNTIFS(LSku,$A27,LType,"Count",LDate,X$4)&gt;0,SUMIFS(LQty,LSku,$A27,LType,"Count",LDate,X$4),W27+SUMIFS(LSigned,LSku,$A27,LDate,X$4)))</f>
        <v/>
      </c>
      <c r="Y27" s="20">
        <f>IF($A27="","",IF(COUNTIFS(LSku,$A27,LType,"Count",LDate,Y$4)&gt;0,SUMIFS(LQty,LSku,$A27,LType,"Count",LDate,Y$4),X27+SUMIFS(LSigned,LSku,$A27,LDate,Y$4)))</f>
        <v/>
      </c>
      <c r="Z27" s="20">
        <f>IF($A27="","",IF(COUNTIFS(LSku,$A27,LType,"Count",LDate,Z$4)&gt;0,SUMIFS(LQty,LSku,$A27,LType,"Count",LDate,Z$4),Y27+SUMIFS(LSigned,LSku,$A27,LDate,Z$4)))</f>
        <v/>
      </c>
      <c r="AA27" s="20">
        <f>IF($A27="","",IF(COUNTIFS(LSku,$A27,LType,"Count",LDate,AA$4)&gt;0,SUMIFS(LQty,LSku,$A27,LType,"Count",LDate,AA$4),Z27+SUMIFS(LSigned,LSku,$A27,LDate,AA$4)))</f>
        <v/>
      </c>
      <c r="AB27" s="20">
        <f>IF($A27="","",IF(COUNTIFS(LSku,$A27,LType,"Count",LDate,AB$4)&gt;0,SUMIFS(LQty,LSku,$A27,LType,"Count",LDate,AB$4),AA27+SUMIFS(LSigned,LSku,$A27,LDate,AB$4)))</f>
        <v/>
      </c>
      <c r="AC27" s="20">
        <f>IF($A27="","",IF(COUNTIFS(LSku,$A27,LType,"Count",LDate,AC$4)&gt;0,SUMIFS(LQty,LSku,$A27,LType,"Count",LDate,AC$4),AB27+SUMIFS(LSigned,LSku,$A27,LDate,AC$4)))</f>
        <v/>
      </c>
      <c r="AD27" s="20">
        <f>IF($A27="","",IF(COUNTIFS(LSku,$A27,LType,"Count",LDate,AD$4)&gt;0,SUMIFS(LQty,LSku,$A27,LType,"Count",LDate,AD$4),AC27+SUMIFS(LSigned,LSku,$A27,LDate,AD$4)))</f>
        <v/>
      </c>
      <c r="AE27" s="20">
        <f>IF($A27="","",IF(COUNTIFS(LSku,$A27,LType,"Count",LDate,AE$4)&gt;0,SUMIFS(LQty,LSku,$A27,LType,"Count",LDate,AE$4),AD27+SUMIFS(LSigned,LSku,$A27,LDate,AE$4)))</f>
        <v/>
      </c>
      <c r="AF27" s="20">
        <f>IF($A27="","",IF(COUNTIFS(LSku,$A27,LType,"Count",LDate,AF$4)&gt;0,SUMIFS(LQty,LSku,$A27,LType,"Count",LDate,AF$4),AE27+SUMIFS(LSigned,LSku,$A27,LDate,AF$4)))</f>
        <v/>
      </c>
      <c r="AG27" s="20">
        <f>IF($A27="","",IF(COUNTIFS(LSku,$A27,LType,"Count",LDate,AG$4)&gt;0,SUMIFS(LQty,LSku,$A27,LType,"Count",LDate,AG$4),AF27+SUMIFS(LSigned,LSku,$A27,LDate,AG$4)))</f>
        <v/>
      </c>
      <c r="AH27" s="20">
        <f>IF($A27="","",IF(COUNTIFS(LSku,$A27,LType,"Count",LDate,AH$4)&gt;0,SUMIFS(LQty,LSku,$A27,LType,"Count",LDate,AH$4),AG27+SUMIFS(LSigned,LSku,$A27,LDate,AH$4)))</f>
        <v/>
      </c>
      <c r="AI27" s="20">
        <f>IF($A27="","",IF(COUNTIFS(LSku,$A27,LType,"Count",LDate,AI$4)&gt;0,SUMIFS(LQty,LSku,$A27,LType,"Count",LDate,AI$4),AH27+SUMIFS(LSigned,LSku,$A27,LDate,AI$4)))</f>
        <v/>
      </c>
      <c r="AJ27" s="20">
        <f>IF($A27="","",IF(COUNTIFS(LSku,$A27,LType,"Count",LDate,AJ$4)&gt;0,SUMIFS(LQty,LSku,$A27,LType,"Count",LDate,AJ$4),AI27+SUMIFS(LSigned,LSku,$A27,LDate,AJ$4)))</f>
        <v/>
      </c>
      <c r="AK27" s="20">
        <f>IF($A27="","",IF(COUNTIFS(LSku,$A27,LType,"Count",LDate,AK$4)&gt;0,SUMIFS(LQty,LSku,$A27,LType,"Count",LDate,AK$4),AJ27+SUMIFS(LSigned,LSku,$A27,LDate,AK$4)))</f>
        <v/>
      </c>
      <c r="AL27" s="20">
        <f>IF($A27="","",IF(COUNTIFS(LSku,$A27,LType,"Count",LDate,AL$4)&gt;0,SUMIFS(LQty,LSku,$A27,LType,"Count",LDate,AL$4),AK27+SUMIFS(LSigned,LSku,$A27,LDate,AL$4)))</f>
        <v/>
      </c>
      <c r="AM27" s="20">
        <f>IF($A27="","",IF(COUNTIFS(LSku,$A27,LType,"Count",LDate,AM$4)&gt;0,SUMIFS(LQty,LSku,$A27,LType,"Count",LDate,AM$4),AL27+SUMIFS(LSigned,LSku,$A27,LDate,AM$4)))</f>
        <v/>
      </c>
      <c r="AN27" s="20">
        <f>IF($A27="","",IF(COUNTIFS(LSku,$A27,LType,"Count",LDate,AN$4)&gt;0,SUMIFS(LQty,LSku,$A27,LType,"Count",LDate,AN$4),AM27+SUMIFS(LSigned,LSku,$A27,LDate,AN$4)))</f>
        <v/>
      </c>
      <c r="AO27" s="20">
        <f>IF($A27="","",IF(COUNTIFS(LSku,$A27,LType,"Count",LDate,AO$4)&gt;0,SUMIFS(LQty,LSku,$A27,LType,"Count",LDate,AO$4),AN27+SUMIFS(LSigned,LSku,$A27,LDate,AO$4)))</f>
        <v/>
      </c>
      <c r="AP27" s="20">
        <f>IF($A27="","",IF(COUNTIFS(LSku,$A27,LType,"Count",LDate,AP$4)&gt;0,SUMIFS(LQty,LSku,$A27,LType,"Count",LDate,AP$4),AO27+SUMIFS(LSigned,LSku,$A27,LDate,AP$4)))</f>
        <v/>
      </c>
      <c r="AQ27" s="20">
        <f>IF($A27="","",IF(COUNTIFS(LSku,$A27,LType,"Count",LDate,AQ$4)&gt;0,SUMIFS(LQty,LSku,$A27,LType,"Count",LDate,AQ$4),AP27+SUMIFS(LSigned,LSku,$A27,LDate,AQ$4)))</f>
        <v/>
      </c>
      <c r="AR27" s="20">
        <f>IF($A27="","",IF(COUNTIFS(LSku,$A27,LType,"Count",LDate,AR$4)&gt;0,SUMIFS(LQty,LSku,$A27,LType,"Count",LDate,AR$4),AQ27+SUMIFS(LSigned,LSku,$A27,LDate,AR$4)))</f>
        <v/>
      </c>
      <c r="AS27" s="20">
        <f>IF($A27="","",IF(COUNTIFS(LSku,$A27,LType,"Count",LDate,AS$4)&gt;0,SUMIFS(LQty,LSku,$A27,LType,"Count",LDate,AS$4),AR27+SUMIFS(LSigned,LSku,$A27,LDate,AS$4)))</f>
        <v/>
      </c>
      <c r="AT27" s="20">
        <f>IF($A27="","",IF(COUNTIFS(LSku,$A27,LType,"Count",LDate,AT$4)&gt;0,SUMIFS(LQty,LSku,$A27,LType,"Count",LDate,AT$4),AS27+SUMIFS(LSigned,LSku,$A27,LDate,AT$4)))</f>
        <v/>
      </c>
      <c r="AU27" s="20">
        <f>IF($A27="","",IF(COUNTIFS(LSku,$A27,LType,"Count",LDate,AU$4)&gt;0,SUMIFS(LQty,LSku,$A27,LType,"Count",LDate,AU$4),AT27+SUMIFS(LSigned,LSku,$A27,LDate,AU$4)))</f>
        <v/>
      </c>
      <c r="AV27" s="20">
        <f>IF($A27="","",IF(COUNTIFS(LSku,$A27,LType,"Count",LDate,AV$4)&gt;0,SUMIFS(LQty,LSku,$A27,LType,"Count",LDate,AV$4),AU27+SUMIFS(LSigned,LSku,$A27,LDate,AV$4)))</f>
        <v/>
      </c>
      <c r="AW27" s="20">
        <f>IF($A27="","",IF(COUNTIFS(LSku,$A27,LType,"Count",LDate,AW$4)&gt;0,SUMIFS(LQty,LSku,$A27,LType,"Count",LDate,AW$4),AV27+SUMIFS(LSigned,LSku,$A27,LDate,AW$4)))</f>
        <v/>
      </c>
      <c r="AX27" s="20">
        <f>IF($A27="","",IF(COUNTIFS(LSku,$A27,LType,"Count",LDate,AX$4)&gt;0,SUMIFS(LQty,LSku,$A27,LType,"Count",LDate,AX$4),AW27+SUMIFS(LSigned,LSku,$A27,LDate,AX$4)))</f>
        <v/>
      </c>
      <c r="AY27" s="20">
        <f>IF($A27="","",IF(COUNTIFS(LSku,$A27,LType,"Count",LDate,AY$4)&gt;0,SUMIFS(LQty,LSku,$A27,LType,"Count",LDate,AY$4),AX27+SUMIFS(LSigned,LSku,$A27,LDate,AY$4)))</f>
        <v/>
      </c>
      <c r="AZ27" s="20">
        <f>IF($A27="","",IF(COUNTIFS(LSku,$A27,LType,"Count",LDate,AZ$4)&gt;0,SUMIFS(LQty,LSku,$A27,LType,"Count",LDate,AZ$4),AY27+SUMIFS(LSigned,LSku,$A27,LDate,AZ$4)))</f>
        <v/>
      </c>
      <c r="BA27" s="20">
        <f>IF($A27="","",IF(COUNTIFS(LSku,$A27,LType,"Count",LDate,BA$4)&gt;0,SUMIFS(LQty,LSku,$A27,LType,"Count",LDate,BA$4),AZ27+SUMIFS(LSigned,LSku,$A27,LDate,BA$4)))</f>
        <v/>
      </c>
      <c r="BB27" s="20">
        <f>IF($A27="","",IF(COUNTIFS(LSku,$A27,LType,"Count",LDate,BB$4)&gt;0,SUMIFS(LQty,LSku,$A27,LType,"Count",LDate,BB$4),BA27+SUMIFS(LSigned,LSku,$A27,LDate,BB$4)))</f>
        <v/>
      </c>
      <c r="BC27" s="20">
        <f>IF($A27="","",IF(COUNTIFS(LSku,$A27,LType,"Count",LDate,BC$4)&gt;0,SUMIFS(LQty,LSku,$A27,LType,"Count",LDate,BC$4),BB27+SUMIFS(LSigned,LSku,$A27,LDate,BC$4)))</f>
        <v/>
      </c>
      <c r="BD27" s="20">
        <f>IF($A27="","",IF(COUNTIFS(LSku,$A27,LType,"Count",LDate,BD$4)&gt;0,SUMIFS(LQty,LSku,$A27,LType,"Count",LDate,BD$4),BC27+SUMIFS(LSigned,LSku,$A27,LDate,BD$4)))</f>
        <v/>
      </c>
      <c r="BE27" s="20">
        <f>IF($A27="","",IF(COUNTIFS(LSku,$A27,LType,"Count",LDate,BE$4)&gt;0,SUMIFS(LQty,LSku,$A27,LType,"Count",LDate,BE$4),BD27+SUMIFS(LSigned,LSku,$A27,LDate,BE$4)))</f>
        <v/>
      </c>
      <c r="BF27" s="20">
        <f>IF($A27="","",IF(COUNTIFS(LSku,$A27,LType,"Count",LDate,BF$4)&gt;0,SUMIFS(LQty,LSku,$A27,LType,"Count",LDate,BF$4),BE27+SUMIFS(LSigned,LSku,$A27,LDate,BF$4)))</f>
        <v/>
      </c>
      <c r="BG27" s="20">
        <f>IF($A27="","",IF(COUNTIFS(LSku,$A27,LType,"Count",LDate,BG$4)&gt;0,SUMIFS(LQty,LSku,$A27,LType,"Count",LDate,BG$4),BF27+SUMIFS(LSigned,LSku,$A27,LDate,BG$4)))</f>
        <v/>
      </c>
      <c r="BH27" s="20">
        <f>IF($A27="","",IF(COUNTIFS(LSku,$A27,LType,"Count",LDate,BH$4)&gt;0,SUMIFS(LQty,LSku,$A27,LType,"Count",LDate,BH$4),BG27+SUMIFS(LSigned,LSku,$A27,LDate,BH$4)))</f>
        <v/>
      </c>
      <c r="BI27" s="20">
        <f>IF($A27="","",IF(COUNTIFS(LSku,$A27,LType,"Count",LDate,BI$4)&gt;0,SUMIFS(LQty,LSku,$A27,LType,"Count",LDate,BI$4),BH27+SUMIFS(LSigned,LSku,$A27,LDate,BI$4)))</f>
        <v/>
      </c>
      <c r="BJ27" s="20">
        <f>IF($A27="","",IF(COUNTIFS(LSku,$A27,LType,"Count",LDate,BJ$4)&gt;0,SUMIFS(LQty,LSku,$A27,LType,"Count",LDate,BJ$4),BI27+SUMIFS(LSigned,LSku,$A27,LDate,BJ$4)))</f>
        <v/>
      </c>
      <c r="BK27" s="20">
        <f>IF($A27="","",IF(COUNTIFS(LSku,$A27,LType,"Count",LDate,BK$4)&gt;0,SUMIFS(LQty,LSku,$A27,LType,"Count",LDate,BK$4),BJ27+SUMIFS(LSigned,LSku,$A27,LDate,BK$4)))</f>
        <v/>
      </c>
      <c r="BL27" s="20">
        <f>IF($A27="","",IF(COUNTIFS(LSku,$A27,LType,"Count",LDate,BL$4)&gt;0,SUMIFS(LQty,LSku,$A27,LType,"Count",LDate,BL$4),BK27+SUMIFS(LSigned,LSku,$A27,LDate,BL$4)))</f>
        <v/>
      </c>
      <c r="BM27" s="20">
        <f>IF($A27="","",IF(COUNTIFS(LSku,$A27,LType,"Count",LDate,BM$4)&gt;0,SUMIFS(LQty,LSku,$A27,LType,"Count",LDate,BM$4),BL27+SUMIFS(LSigned,LSku,$A27,LDate,BM$4)))</f>
        <v/>
      </c>
      <c r="BN27" s="24">
        <f>IF($A27="","",SUMPRODUCT(MAX((LSku=$A27)*(LType="Count")*(LDate&lt;=$B$4)*LDate)))</f>
        <v/>
      </c>
    </row>
    <row r="28">
      <c r="A28" s="16">
        <f>IF(Items!A28="","",Items!A28)</f>
        <v/>
      </c>
      <c r="B28" s="20">
        <f>IF($A28="","",IF(BN28&gt;0,SUMIFS(LQty,LSku,$A28,LType,"Count",LDate,BN28),0)+SUMIFS(LSigned,LSku,$A28,LDate,"&gt;"&amp;BN28,LDate,"&lt;="&amp;$B$4))</f>
        <v/>
      </c>
      <c r="C28" s="20">
        <f>IF($A28="","",IF(COUNTIFS(LSku,$A28,LType,"Count",LDate,C$4)&gt;0,SUMIFS(LQty,LSku,$A28,LType,"Count",LDate,C$4),B28+SUMIFS(LSigned,LSku,$A28,LDate,C$4)))</f>
        <v/>
      </c>
      <c r="D28" s="20">
        <f>IF($A28="","",IF(COUNTIFS(LSku,$A28,LType,"Count",LDate,D$4)&gt;0,SUMIFS(LQty,LSku,$A28,LType,"Count",LDate,D$4),C28+SUMIFS(LSigned,LSku,$A28,LDate,D$4)))</f>
        <v/>
      </c>
      <c r="E28" s="20">
        <f>IF($A28="","",IF(COUNTIFS(LSku,$A28,LType,"Count",LDate,E$4)&gt;0,SUMIFS(LQty,LSku,$A28,LType,"Count",LDate,E$4),D28+SUMIFS(LSigned,LSku,$A28,LDate,E$4)))</f>
        <v/>
      </c>
      <c r="F28" s="20">
        <f>IF($A28="","",IF(COUNTIFS(LSku,$A28,LType,"Count",LDate,F$4)&gt;0,SUMIFS(LQty,LSku,$A28,LType,"Count",LDate,F$4),E28+SUMIFS(LSigned,LSku,$A28,LDate,F$4)))</f>
        <v/>
      </c>
      <c r="G28" s="20">
        <f>IF($A28="","",IF(COUNTIFS(LSku,$A28,LType,"Count",LDate,G$4)&gt;0,SUMIFS(LQty,LSku,$A28,LType,"Count",LDate,G$4),F28+SUMIFS(LSigned,LSku,$A28,LDate,G$4)))</f>
        <v/>
      </c>
      <c r="H28" s="20">
        <f>IF($A28="","",IF(COUNTIFS(LSku,$A28,LType,"Count",LDate,H$4)&gt;0,SUMIFS(LQty,LSku,$A28,LType,"Count",LDate,H$4),G28+SUMIFS(LSigned,LSku,$A28,LDate,H$4)))</f>
        <v/>
      </c>
      <c r="I28" s="20">
        <f>IF($A28="","",IF(COUNTIFS(LSku,$A28,LType,"Count",LDate,I$4)&gt;0,SUMIFS(LQty,LSku,$A28,LType,"Count",LDate,I$4),H28+SUMIFS(LSigned,LSku,$A28,LDate,I$4)))</f>
        <v/>
      </c>
      <c r="J28" s="20">
        <f>IF($A28="","",IF(COUNTIFS(LSku,$A28,LType,"Count",LDate,J$4)&gt;0,SUMIFS(LQty,LSku,$A28,LType,"Count",LDate,J$4),I28+SUMIFS(LSigned,LSku,$A28,LDate,J$4)))</f>
        <v/>
      </c>
      <c r="K28" s="20">
        <f>IF($A28="","",IF(COUNTIFS(LSku,$A28,LType,"Count",LDate,K$4)&gt;0,SUMIFS(LQty,LSku,$A28,LType,"Count",LDate,K$4),J28+SUMIFS(LSigned,LSku,$A28,LDate,K$4)))</f>
        <v/>
      </c>
      <c r="L28" s="20">
        <f>IF($A28="","",IF(COUNTIFS(LSku,$A28,LType,"Count",LDate,L$4)&gt;0,SUMIFS(LQty,LSku,$A28,LType,"Count",LDate,L$4),K28+SUMIFS(LSigned,LSku,$A28,LDate,L$4)))</f>
        <v/>
      </c>
      <c r="M28" s="20">
        <f>IF($A28="","",IF(COUNTIFS(LSku,$A28,LType,"Count",LDate,M$4)&gt;0,SUMIFS(LQty,LSku,$A28,LType,"Count",LDate,M$4),L28+SUMIFS(LSigned,LSku,$A28,LDate,M$4)))</f>
        <v/>
      </c>
      <c r="N28" s="20">
        <f>IF($A28="","",IF(COUNTIFS(LSku,$A28,LType,"Count",LDate,N$4)&gt;0,SUMIFS(LQty,LSku,$A28,LType,"Count",LDate,N$4),M28+SUMIFS(LSigned,LSku,$A28,LDate,N$4)))</f>
        <v/>
      </c>
      <c r="O28" s="20">
        <f>IF($A28="","",IF(COUNTIFS(LSku,$A28,LType,"Count",LDate,O$4)&gt;0,SUMIFS(LQty,LSku,$A28,LType,"Count",LDate,O$4),N28+SUMIFS(LSigned,LSku,$A28,LDate,O$4)))</f>
        <v/>
      </c>
      <c r="P28" s="20">
        <f>IF($A28="","",IF(COUNTIFS(LSku,$A28,LType,"Count",LDate,P$4)&gt;0,SUMIFS(LQty,LSku,$A28,LType,"Count",LDate,P$4),O28+SUMIFS(LSigned,LSku,$A28,LDate,P$4)))</f>
        <v/>
      </c>
      <c r="Q28" s="20">
        <f>IF($A28="","",IF(COUNTIFS(LSku,$A28,LType,"Count",LDate,Q$4)&gt;0,SUMIFS(LQty,LSku,$A28,LType,"Count",LDate,Q$4),P28+SUMIFS(LSigned,LSku,$A28,LDate,Q$4)))</f>
        <v/>
      </c>
      <c r="R28" s="20">
        <f>IF($A28="","",IF(COUNTIFS(LSku,$A28,LType,"Count",LDate,R$4)&gt;0,SUMIFS(LQty,LSku,$A28,LType,"Count",LDate,R$4),Q28+SUMIFS(LSigned,LSku,$A28,LDate,R$4)))</f>
        <v/>
      </c>
      <c r="S28" s="20">
        <f>IF($A28="","",IF(COUNTIFS(LSku,$A28,LType,"Count",LDate,S$4)&gt;0,SUMIFS(LQty,LSku,$A28,LType,"Count",LDate,S$4),R28+SUMIFS(LSigned,LSku,$A28,LDate,S$4)))</f>
        <v/>
      </c>
      <c r="T28" s="20">
        <f>IF($A28="","",IF(COUNTIFS(LSku,$A28,LType,"Count",LDate,T$4)&gt;0,SUMIFS(LQty,LSku,$A28,LType,"Count",LDate,T$4),S28+SUMIFS(LSigned,LSku,$A28,LDate,T$4)))</f>
        <v/>
      </c>
      <c r="U28" s="20">
        <f>IF($A28="","",IF(COUNTIFS(LSku,$A28,LType,"Count",LDate,U$4)&gt;0,SUMIFS(LQty,LSku,$A28,LType,"Count",LDate,U$4),T28+SUMIFS(LSigned,LSku,$A28,LDate,U$4)))</f>
        <v/>
      </c>
      <c r="V28" s="20">
        <f>IF($A28="","",IF(COUNTIFS(LSku,$A28,LType,"Count",LDate,V$4)&gt;0,SUMIFS(LQty,LSku,$A28,LType,"Count",LDate,V$4),U28+SUMIFS(LSigned,LSku,$A28,LDate,V$4)))</f>
        <v/>
      </c>
      <c r="W28" s="20">
        <f>IF($A28="","",IF(COUNTIFS(LSku,$A28,LType,"Count",LDate,W$4)&gt;0,SUMIFS(LQty,LSku,$A28,LType,"Count",LDate,W$4),V28+SUMIFS(LSigned,LSku,$A28,LDate,W$4)))</f>
        <v/>
      </c>
      <c r="X28" s="20">
        <f>IF($A28="","",IF(COUNTIFS(LSku,$A28,LType,"Count",LDate,X$4)&gt;0,SUMIFS(LQty,LSku,$A28,LType,"Count",LDate,X$4),W28+SUMIFS(LSigned,LSku,$A28,LDate,X$4)))</f>
        <v/>
      </c>
      <c r="Y28" s="20">
        <f>IF($A28="","",IF(COUNTIFS(LSku,$A28,LType,"Count",LDate,Y$4)&gt;0,SUMIFS(LQty,LSku,$A28,LType,"Count",LDate,Y$4),X28+SUMIFS(LSigned,LSku,$A28,LDate,Y$4)))</f>
        <v/>
      </c>
      <c r="Z28" s="20">
        <f>IF($A28="","",IF(COUNTIFS(LSku,$A28,LType,"Count",LDate,Z$4)&gt;0,SUMIFS(LQty,LSku,$A28,LType,"Count",LDate,Z$4),Y28+SUMIFS(LSigned,LSku,$A28,LDate,Z$4)))</f>
        <v/>
      </c>
      <c r="AA28" s="20">
        <f>IF($A28="","",IF(COUNTIFS(LSku,$A28,LType,"Count",LDate,AA$4)&gt;0,SUMIFS(LQty,LSku,$A28,LType,"Count",LDate,AA$4),Z28+SUMIFS(LSigned,LSku,$A28,LDate,AA$4)))</f>
        <v/>
      </c>
      <c r="AB28" s="20">
        <f>IF($A28="","",IF(COUNTIFS(LSku,$A28,LType,"Count",LDate,AB$4)&gt;0,SUMIFS(LQty,LSku,$A28,LType,"Count",LDate,AB$4),AA28+SUMIFS(LSigned,LSku,$A28,LDate,AB$4)))</f>
        <v/>
      </c>
      <c r="AC28" s="20">
        <f>IF($A28="","",IF(COUNTIFS(LSku,$A28,LType,"Count",LDate,AC$4)&gt;0,SUMIFS(LQty,LSku,$A28,LType,"Count",LDate,AC$4),AB28+SUMIFS(LSigned,LSku,$A28,LDate,AC$4)))</f>
        <v/>
      </c>
      <c r="AD28" s="20">
        <f>IF($A28="","",IF(COUNTIFS(LSku,$A28,LType,"Count",LDate,AD$4)&gt;0,SUMIFS(LQty,LSku,$A28,LType,"Count",LDate,AD$4),AC28+SUMIFS(LSigned,LSku,$A28,LDate,AD$4)))</f>
        <v/>
      </c>
      <c r="AE28" s="20">
        <f>IF($A28="","",IF(COUNTIFS(LSku,$A28,LType,"Count",LDate,AE$4)&gt;0,SUMIFS(LQty,LSku,$A28,LType,"Count",LDate,AE$4),AD28+SUMIFS(LSigned,LSku,$A28,LDate,AE$4)))</f>
        <v/>
      </c>
      <c r="AF28" s="20">
        <f>IF($A28="","",IF(COUNTIFS(LSku,$A28,LType,"Count",LDate,AF$4)&gt;0,SUMIFS(LQty,LSku,$A28,LType,"Count",LDate,AF$4),AE28+SUMIFS(LSigned,LSku,$A28,LDate,AF$4)))</f>
        <v/>
      </c>
      <c r="AG28" s="20">
        <f>IF($A28="","",IF(COUNTIFS(LSku,$A28,LType,"Count",LDate,AG$4)&gt;0,SUMIFS(LQty,LSku,$A28,LType,"Count",LDate,AG$4),AF28+SUMIFS(LSigned,LSku,$A28,LDate,AG$4)))</f>
        <v/>
      </c>
      <c r="AH28" s="20">
        <f>IF($A28="","",IF(COUNTIFS(LSku,$A28,LType,"Count",LDate,AH$4)&gt;0,SUMIFS(LQty,LSku,$A28,LType,"Count",LDate,AH$4),AG28+SUMIFS(LSigned,LSku,$A28,LDate,AH$4)))</f>
        <v/>
      </c>
      <c r="AI28" s="20">
        <f>IF($A28="","",IF(COUNTIFS(LSku,$A28,LType,"Count",LDate,AI$4)&gt;0,SUMIFS(LQty,LSku,$A28,LType,"Count",LDate,AI$4),AH28+SUMIFS(LSigned,LSku,$A28,LDate,AI$4)))</f>
        <v/>
      </c>
      <c r="AJ28" s="20">
        <f>IF($A28="","",IF(COUNTIFS(LSku,$A28,LType,"Count",LDate,AJ$4)&gt;0,SUMIFS(LQty,LSku,$A28,LType,"Count",LDate,AJ$4),AI28+SUMIFS(LSigned,LSku,$A28,LDate,AJ$4)))</f>
        <v/>
      </c>
      <c r="AK28" s="20">
        <f>IF($A28="","",IF(COUNTIFS(LSku,$A28,LType,"Count",LDate,AK$4)&gt;0,SUMIFS(LQty,LSku,$A28,LType,"Count",LDate,AK$4),AJ28+SUMIFS(LSigned,LSku,$A28,LDate,AK$4)))</f>
        <v/>
      </c>
      <c r="AL28" s="20">
        <f>IF($A28="","",IF(COUNTIFS(LSku,$A28,LType,"Count",LDate,AL$4)&gt;0,SUMIFS(LQty,LSku,$A28,LType,"Count",LDate,AL$4),AK28+SUMIFS(LSigned,LSku,$A28,LDate,AL$4)))</f>
        <v/>
      </c>
      <c r="AM28" s="20">
        <f>IF($A28="","",IF(COUNTIFS(LSku,$A28,LType,"Count",LDate,AM$4)&gt;0,SUMIFS(LQty,LSku,$A28,LType,"Count",LDate,AM$4),AL28+SUMIFS(LSigned,LSku,$A28,LDate,AM$4)))</f>
        <v/>
      </c>
      <c r="AN28" s="20">
        <f>IF($A28="","",IF(COUNTIFS(LSku,$A28,LType,"Count",LDate,AN$4)&gt;0,SUMIFS(LQty,LSku,$A28,LType,"Count",LDate,AN$4),AM28+SUMIFS(LSigned,LSku,$A28,LDate,AN$4)))</f>
        <v/>
      </c>
      <c r="AO28" s="20">
        <f>IF($A28="","",IF(COUNTIFS(LSku,$A28,LType,"Count",LDate,AO$4)&gt;0,SUMIFS(LQty,LSku,$A28,LType,"Count",LDate,AO$4),AN28+SUMIFS(LSigned,LSku,$A28,LDate,AO$4)))</f>
        <v/>
      </c>
      <c r="AP28" s="20">
        <f>IF($A28="","",IF(COUNTIFS(LSku,$A28,LType,"Count",LDate,AP$4)&gt;0,SUMIFS(LQty,LSku,$A28,LType,"Count",LDate,AP$4),AO28+SUMIFS(LSigned,LSku,$A28,LDate,AP$4)))</f>
        <v/>
      </c>
      <c r="AQ28" s="20">
        <f>IF($A28="","",IF(COUNTIFS(LSku,$A28,LType,"Count",LDate,AQ$4)&gt;0,SUMIFS(LQty,LSku,$A28,LType,"Count",LDate,AQ$4),AP28+SUMIFS(LSigned,LSku,$A28,LDate,AQ$4)))</f>
        <v/>
      </c>
      <c r="AR28" s="20">
        <f>IF($A28="","",IF(COUNTIFS(LSku,$A28,LType,"Count",LDate,AR$4)&gt;0,SUMIFS(LQty,LSku,$A28,LType,"Count",LDate,AR$4),AQ28+SUMIFS(LSigned,LSku,$A28,LDate,AR$4)))</f>
        <v/>
      </c>
      <c r="AS28" s="20">
        <f>IF($A28="","",IF(COUNTIFS(LSku,$A28,LType,"Count",LDate,AS$4)&gt;0,SUMIFS(LQty,LSku,$A28,LType,"Count",LDate,AS$4),AR28+SUMIFS(LSigned,LSku,$A28,LDate,AS$4)))</f>
        <v/>
      </c>
      <c r="AT28" s="20">
        <f>IF($A28="","",IF(COUNTIFS(LSku,$A28,LType,"Count",LDate,AT$4)&gt;0,SUMIFS(LQty,LSku,$A28,LType,"Count",LDate,AT$4),AS28+SUMIFS(LSigned,LSku,$A28,LDate,AT$4)))</f>
        <v/>
      </c>
      <c r="AU28" s="20">
        <f>IF($A28="","",IF(COUNTIFS(LSku,$A28,LType,"Count",LDate,AU$4)&gt;0,SUMIFS(LQty,LSku,$A28,LType,"Count",LDate,AU$4),AT28+SUMIFS(LSigned,LSku,$A28,LDate,AU$4)))</f>
        <v/>
      </c>
      <c r="AV28" s="20">
        <f>IF($A28="","",IF(COUNTIFS(LSku,$A28,LType,"Count",LDate,AV$4)&gt;0,SUMIFS(LQty,LSku,$A28,LType,"Count",LDate,AV$4),AU28+SUMIFS(LSigned,LSku,$A28,LDate,AV$4)))</f>
        <v/>
      </c>
      <c r="AW28" s="20">
        <f>IF($A28="","",IF(COUNTIFS(LSku,$A28,LType,"Count",LDate,AW$4)&gt;0,SUMIFS(LQty,LSku,$A28,LType,"Count",LDate,AW$4),AV28+SUMIFS(LSigned,LSku,$A28,LDate,AW$4)))</f>
        <v/>
      </c>
      <c r="AX28" s="20">
        <f>IF($A28="","",IF(COUNTIFS(LSku,$A28,LType,"Count",LDate,AX$4)&gt;0,SUMIFS(LQty,LSku,$A28,LType,"Count",LDate,AX$4),AW28+SUMIFS(LSigned,LSku,$A28,LDate,AX$4)))</f>
        <v/>
      </c>
      <c r="AY28" s="20">
        <f>IF($A28="","",IF(COUNTIFS(LSku,$A28,LType,"Count",LDate,AY$4)&gt;0,SUMIFS(LQty,LSku,$A28,LType,"Count",LDate,AY$4),AX28+SUMIFS(LSigned,LSku,$A28,LDate,AY$4)))</f>
        <v/>
      </c>
      <c r="AZ28" s="20">
        <f>IF($A28="","",IF(COUNTIFS(LSku,$A28,LType,"Count",LDate,AZ$4)&gt;0,SUMIFS(LQty,LSku,$A28,LType,"Count",LDate,AZ$4),AY28+SUMIFS(LSigned,LSku,$A28,LDate,AZ$4)))</f>
        <v/>
      </c>
      <c r="BA28" s="20">
        <f>IF($A28="","",IF(COUNTIFS(LSku,$A28,LType,"Count",LDate,BA$4)&gt;0,SUMIFS(LQty,LSku,$A28,LType,"Count",LDate,BA$4),AZ28+SUMIFS(LSigned,LSku,$A28,LDate,BA$4)))</f>
        <v/>
      </c>
      <c r="BB28" s="20">
        <f>IF($A28="","",IF(COUNTIFS(LSku,$A28,LType,"Count",LDate,BB$4)&gt;0,SUMIFS(LQty,LSku,$A28,LType,"Count",LDate,BB$4),BA28+SUMIFS(LSigned,LSku,$A28,LDate,BB$4)))</f>
        <v/>
      </c>
      <c r="BC28" s="20">
        <f>IF($A28="","",IF(COUNTIFS(LSku,$A28,LType,"Count",LDate,BC$4)&gt;0,SUMIFS(LQty,LSku,$A28,LType,"Count",LDate,BC$4),BB28+SUMIFS(LSigned,LSku,$A28,LDate,BC$4)))</f>
        <v/>
      </c>
      <c r="BD28" s="20">
        <f>IF($A28="","",IF(COUNTIFS(LSku,$A28,LType,"Count",LDate,BD$4)&gt;0,SUMIFS(LQty,LSku,$A28,LType,"Count",LDate,BD$4),BC28+SUMIFS(LSigned,LSku,$A28,LDate,BD$4)))</f>
        <v/>
      </c>
      <c r="BE28" s="20">
        <f>IF($A28="","",IF(COUNTIFS(LSku,$A28,LType,"Count",LDate,BE$4)&gt;0,SUMIFS(LQty,LSku,$A28,LType,"Count",LDate,BE$4),BD28+SUMIFS(LSigned,LSku,$A28,LDate,BE$4)))</f>
        <v/>
      </c>
      <c r="BF28" s="20">
        <f>IF($A28="","",IF(COUNTIFS(LSku,$A28,LType,"Count",LDate,BF$4)&gt;0,SUMIFS(LQty,LSku,$A28,LType,"Count",LDate,BF$4),BE28+SUMIFS(LSigned,LSku,$A28,LDate,BF$4)))</f>
        <v/>
      </c>
      <c r="BG28" s="20">
        <f>IF($A28="","",IF(COUNTIFS(LSku,$A28,LType,"Count",LDate,BG$4)&gt;0,SUMIFS(LQty,LSku,$A28,LType,"Count",LDate,BG$4),BF28+SUMIFS(LSigned,LSku,$A28,LDate,BG$4)))</f>
        <v/>
      </c>
      <c r="BH28" s="20">
        <f>IF($A28="","",IF(COUNTIFS(LSku,$A28,LType,"Count",LDate,BH$4)&gt;0,SUMIFS(LQty,LSku,$A28,LType,"Count",LDate,BH$4),BG28+SUMIFS(LSigned,LSku,$A28,LDate,BH$4)))</f>
        <v/>
      </c>
      <c r="BI28" s="20">
        <f>IF($A28="","",IF(COUNTIFS(LSku,$A28,LType,"Count",LDate,BI$4)&gt;0,SUMIFS(LQty,LSku,$A28,LType,"Count",LDate,BI$4),BH28+SUMIFS(LSigned,LSku,$A28,LDate,BI$4)))</f>
        <v/>
      </c>
      <c r="BJ28" s="20">
        <f>IF($A28="","",IF(COUNTIFS(LSku,$A28,LType,"Count",LDate,BJ$4)&gt;0,SUMIFS(LQty,LSku,$A28,LType,"Count",LDate,BJ$4),BI28+SUMIFS(LSigned,LSku,$A28,LDate,BJ$4)))</f>
        <v/>
      </c>
      <c r="BK28" s="20">
        <f>IF($A28="","",IF(COUNTIFS(LSku,$A28,LType,"Count",LDate,BK$4)&gt;0,SUMIFS(LQty,LSku,$A28,LType,"Count",LDate,BK$4),BJ28+SUMIFS(LSigned,LSku,$A28,LDate,BK$4)))</f>
        <v/>
      </c>
      <c r="BL28" s="20">
        <f>IF($A28="","",IF(COUNTIFS(LSku,$A28,LType,"Count",LDate,BL$4)&gt;0,SUMIFS(LQty,LSku,$A28,LType,"Count",LDate,BL$4),BK28+SUMIFS(LSigned,LSku,$A28,LDate,BL$4)))</f>
        <v/>
      </c>
      <c r="BM28" s="20">
        <f>IF($A28="","",IF(COUNTIFS(LSku,$A28,LType,"Count",LDate,BM$4)&gt;0,SUMIFS(LQty,LSku,$A28,LType,"Count",LDate,BM$4),BL28+SUMIFS(LSigned,LSku,$A28,LDate,BM$4)))</f>
        <v/>
      </c>
      <c r="BN28" s="24">
        <f>IF($A28="","",SUMPRODUCT(MAX((LSku=$A28)*(LType="Count")*(LDate&lt;=$B$4)*LDate)))</f>
        <v/>
      </c>
    </row>
    <row r="29">
      <c r="A29" s="16">
        <f>IF(Items!A29="","",Items!A29)</f>
        <v/>
      </c>
      <c r="B29" s="20">
        <f>IF($A29="","",IF(BN29&gt;0,SUMIFS(LQty,LSku,$A29,LType,"Count",LDate,BN29),0)+SUMIFS(LSigned,LSku,$A29,LDate,"&gt;"&amp;BN29,LDate,"&lt;="&amp;$B$4))</f>
        <v/>
      </c>
      <c r="C29" s="20">
        <f>IF($A29="","",IF(COUNTIFS(LSku,$A29,LType,"Count",LDate,C$4)&gt;0,SUMIFS(LQty,LSku,$A29,LType,"Count",LDate,C$4),B29+SUMIFS(LSigned,LSku,$A29,LDate,C$4)))</f>
        <v/>
      </c>
      <c r="D29" s="20">
        <f>IF($A29="","",IF(COUNTIFS(LSku,$A29,LType,"Count",LDate,D$4)&gt;0,SUMIFS(LQty,LSku,$A29,LType,"Count",LDate,D$4),C29+SUMIFS(LSigned,LSku,$A29,LDate,D$4)))</f>
        <v/>
      </c>
      <c r="E29" s="20">
        <f>IF($A29="","",IF(COUNTIFS(LSku,$A29,LType,"Count",LDate,E$4)&gt;0,SUMIFS(LQty,LSku,$A29,LType,"Count",LDate,E$4),D29+SUMIFS(LSigned,LSku,$A29,LDate,E$4)))</f>
        <v/>
      </c>
      <c r="F29" s="20">
        <f>IF($A29="","",IF(COUNTIFS(LSku,$A29,LType,"Count",LDate,F$4)&gt;0,SUMIFS(LQty,LSku,$A29,LType,"Count",LDate,F$4),E29+SUMIFS(LSigned,LSku,$A29,LDate,F$4)))</f>
        <v/>
      </c>
      <c r="G29" s="20">
        <f>IF($A29="","",IF(COUNTIFS(LSku,$A29,LType,"Count",LDate,G$4)&gt;0,SUMIFS(LQty,LSku,$A29,LType,"Count",LDate,G$4),F29+SUMIFS(LSigned,LSku,$A29,LDate,G$4)))</f>
        <v/>
      </c>
      <c r="H29" s="20">
        <f>IF($A29="","",IF(COUNTIFS(LSku,$A29,LType,"Count",LDate,H$4)&gt;0,SUMIFS(LQty,LSku,$A29,LType,"Count",LDate,H$4),G29+SUMIFS(LSigned,LSku,$A29,LDate,H$4)))</f>
        <v/>
      </c>
      <c r="I29" s="20">
        <f>IF($A29="","",IF(COUNTIFS(LSku,$A29,LType,"Count",LDate,I$4)&gt;0,SUMIFS(LQty,LSku,$A29,LType,"Count",LDate,I$4),H29+SUMIFS(LSigned,LSku,$A29,LDate,I$4)))</f>
        <v/>
      </c>
      <c r="J29" s="20">
        <f>IF($A29="","",IF(COUNTIFS(LSku,$A29,LType,"Count",LDate,J$4)&gt;0,SUMIFS(LQty,LSku,$A29,LType,"Count",LDate,J$4),I29+SUMIFS(LSigned,LSku,$A29,LDate,J$4)))</f>
        <v/>
      </c>
      <c r="K29" s="20">
        <f>IF($A29="","",IF(COUNTIFS(LSku,$A29,LType,"Count",LDate,K$4)&gt;0,SUMIFS(LQty,LSku,$A29,LType,"Count",LDate,K$4),J29+SUMIFS(LSigned,LSku,$A29,LDate,K$4)))</f>
        <v/>
      </c>
      <c r="L29" s="20">
        <f>IF($A29="","",IF(COUNTIFS(LSku,$A29,LType,"Count",LDate,L$4)&gt;0,SUMIFS(LQty,LSku,$A29,LType,"Count",LDate,L$4),K29+SUMIFS(LSigned,LSku,$A29,LDate,L$4)))</f>
        <v/>
      </c>
      <c r="M29" s="20">
        <f>IF($A29="","",IF(COUNTIFS(LSku,$A29,LType,"Count",LDate,M$4)&gt;0,SUMIFS(LQty,LSku,$A29,LType,"Count",LDate,M$4),L29+SUMIFS(LSigned,LSku,$A29,LDate,M$4)))</f>
        <v/>
      </c>
      <c r="N29" s="20">
        <f>IF($A29="","",IF(COUNTIFS(LSku,$A29,LType,"Count",LDate,N$4)&gt;0,SUMIFS(LQty,LSku,$A29,LType,"Count",LDate,N$4),M29+SUMIFS(LSigned,LSku,$A29,LDate,N$4)))</f>
        <v/>
      </c>
      <c r="O29" s="20">
        <f>IF($A29="","",IF(COUNTIFS(LSku,$A29,LType,"Count",LDate,O$4)&gt;0,SUMIFS(LQty,LSku,$A29,LType,"Count",LDate,O$4),N29+SUMIFS(LSigned,LSku,$A29,LDate,O$4)))</f>
        <v/>
      </c>
      <c r="P29" s="20">
        <f>IF($A29="","",IF(COUNTIFS(LSku,$A29,LType,"Count",LDate,P$4)&gt;0,SUMIFS(LQty,LSku,$A29,LType,"Count",LDate,P$4),O29+SUMIFS(LSigned,LSku,$A29,LDate,P$4)))</f>
        <v/>
      </c>
      <c r="Q29" s="20">
        <f>IF($A29="","",IF(COUNTIFS(LSku,$A29,LType,"Count",LDate,Q$4)&gt;0,SUMIFS(LQty,LSku,$A29,LType,"Count",LDate,Q$4),P29+SUMIFS(LSigned,LSku,$A29,LDate,Q$4)))</f>
        <v/>
      </c>
      <c r="R29" s="20">
        <f>IF($A29="","",IF(COUNTIFS(LSku,$A29,LType,"Count",LDate,R$4)&gt;0,SUMIFS(LQty,LSku,$A29,LType,"Count",LDate,R$4),Q29+SUMIFS(LSigned,LSku,$A29,LDate,R$4)))</f>
        <v/>
      </c>
      <c r="S29" s="20">
        <f>IF($A29="","",IF(COUNTIFS(LSku,$A29,LType,"Count",LDate,S$4)&gt;0,SUMIFS(LQty,LSku,$A29,LType,"Count",LDate,S$4),R29+SUMIFS(LSigned,LSku,$A29,LDate,S$4)))</f>
        <v/>
      </c>
      <c r="T29" s="20">
        <f>IF($A29="","",IF(COUNTIFS(LSku,$A29,LType,"Count",LDate,T$4)&gt;0,SUMIFS(LQty,LSku,$A29,LType,"Count",LDate,T$4),S29+SUMIFS(LSigned,LSku,$A29,LDate,T$4)))</f>
        <v/>
      </c>
      <c r="U29" s="20">
        <f>IF($A29="","",IF(COUNTIFS(LSku,$A29,LType,"Count",LDate,U$4)&gt;0,SUMIFS(LQty,LSku,$A29,LType,"Count",LDate,U$4),T29+SUMIFS(LSigned,LSku,$A29,LDate,U$4)))</f>
        <v/>
      </c>
      <c r="V29" s="20">
        <f>IF($A29="","",IF(COUNTIFS(LSku,$A29,LType,"Count",LDate,V$4)&gt;0,SUMIFS(LQty,LSku,$A29,LType,"Count",LDate,V$4),U29+SUMIFS(LSigned,LSku,$A29,LDate,V$4)))</f>
        <v/>
      </c>
      <c r="W29" s="20">
        <f>IF($A29="","",IF(COUNTIFS(LSku,$A29,LType,"Count",LDate,W$4)&gt;0,SUMIFS(LQty,LSku,$A29,LType,"Count",LDate,W$4),V29+SUMIFS(LSigned,LSku,$A29,LDate,W$4)))</f>
        <v/>
      </c>
      <c r="X29" s="20">
        <f>IF($A29="","",IF(COUNTIFS(LSku,$A29,LType,"Count",LDate,X$4)&gt;0,SUMIFS(LQty,LSku,$A29,LType,"Count",LDate,X$4),W29+SUMIFS(LSigned,LSku,$A29,LDate,X$4)))</f>
        <v/>
      </c>
      <c r="Y29" s="20">
        <f>IF($A29="","",IF(COUNTIFS(LSku,$A29,LType,"Count",LDate,Y$4)&gt;0,SUMIFS(LQty,LSku,$A29,LType,"Count",LDate,Y$4),X29+SUMIFS(LSigned,LSku,$A29,LDate,Y$4)))</f>
        <v/>
      </c>
      <c r="Z29" s="20">
        <f>IF($A29="","",IF(COUNTIFS(LSku,$A29,LType,"Count",LDate,Z$4)&gt;0,SUMIFS(LQty,LSku,$A29,LType,"Count",LDate,Z$4),Y29+SUMIFS(LSigned,LSku,$A29,LDate,Z$4)))</f>
        <v/>
      </c>
      <c r="AA29" s="20">
        <f>IF($A29="","",IF(COUNTIFS(LSku,$A29,LType,"Count",LDate,AA$4)&gt;0,SUMIFS(LQty,LSku,$A29,LType,"Count",LDate,AA$4),Z29+SUMIFS(LSigned,LSku,$A29,LDate,AA$4)))</f>
        <v/>
      </c>
      <c r="AB29" s="20">
        <f>IF($A29="","",IF(COUNTIFS(LSku,$A29,LType,"Count",LDate,AB$4)&gt;0,SUMIFS(LQty,LSku,$A29,LType,"Count",LDate,AB$4),AA29+SUMIFS(LSigned,LSku,$A29,LDate,AB$4)))</f>
        <v/>
      </c>
      <c r="AC29" s="20">
        <f>IF($A29="","",IF(COUNTIFS(LSku,$A29,LType,"Count",LDate,AC$4)&gt;0,SUMIFS(LQty,LSku,$A29,LType,"Count",LDate,AC$4),AB29+SUMIFS(LSigned,LSku,$A29,LDate,AC$4)))</f>
        <v/>
      </c>
      <c r="AD29" s="20">
        <f>IF($A29="","",IF(COUNTIFS(LSku,$A29,LType,"Count",LDate,AD$4)&gt;0,SUMIFS(LQty,LSku,$A29,LType,"Count",LDate,AD$4),AC29+SUMIFS(LSigned,LSku,$A29,LDate,AD$4)))</f>
        <v/>
      </c>
      <c r="AE29" s="20">
        <f>IF($A29="","",IF(COUNTIFS(LSku,$A29,LType,"Count",LDate,AE$4)&gt;0,SUMIFS(LQty,LSku,$A29,LType,"Count",LDate,AE$4),AD29+SUMIFS(LSigned,LSku,$A29,LDate,AE$4)))</f>
        <v/>
      </c>
      <c r="AF29" s="20">
        <f>IF($A29="","",IF(COUNTIFS(LSku,$A29,LType,"Count",LDate,AF$4)&gt;0,SUMIFS(LQty,LSku,$A29,LType,"Count",LDate,AF$4),AE29+SUMIFS(LSigned,LSku,$A29,LDate,AF$4)))</f>
        <v/>
      </c>
      <c r="AG29" s="20">
        <f>IF($A29="","",IF(COUNTIFS(LSku,$A29,LType,"Count",LDate,AG$4)&gt;0,SUMIFS(LQty,LSku,$A29,LType,"Count",LDate,AG$4),AF29+SUMIFS(LSigned,LSku,$A29,LDate,AG$4)))</f>
        <v/>
      </c>
      <c r="AH29" s="20">
        <f>IF($A29="","",IF(COUNTIFS(LSku,$A29,LType,"Count",LDate,AH$4)&gt;0,SUMIFS(LQty,LSku,$A29,LType,"Count",LDate,AH$4),AG29+SUMIFS(LSigned,LSku,$A29,LDate,AH$4)))</f>
        <v/>
      </c>
      <c r="AI29" s="20">
        <f>IF($A29="","",IF(COUNTIFS(LSku,$A29,LType,"Count",LDate,AI$4)&gt;0,SUMIFS(LQty,LSku,$A29,LType,"Count",LDate,AI$4),AH29+SUMIFS(LSigned,LSku,$A29,LDate,AI$4)))</f>
        <v/>
      </c>
      <c r="AJ29" s="20">
        <f>IF($A29="","",IF(COUNTIFS(LSku,$A29,LType,"Count",LDate,AJ$4)&gt;0,SUMIFS(LQty,LSku,$A29,LType,"Count",LDate,AJ$4),AI29+SUMIFS(LSigned,LSku,$A29,LDate,AJ$4)))</f>
        <v/>
      </c>
      <c r="AK29" s="20">
        <f>IF($A29="","",IF(COUNTIFS(LSku,$A29,LType,"Count",LDate,AK$4)&gt;0,SUMIFS(LQty,LSku,$A29,LType,"Count",LDate,AK$4),AJ29+SUMIFS(LSigned,LSku,$A29,LDate,AK$4)))</f>
        <v/>
      </c>
      <c r="AL29" s="20">
        <f>IF($A29="","",IF(COUNTIFS(LSku,$A29,LType,"Count",LDate,AL$4)&gt;0,SUMIFS(LQty,LSku,$A29,LType,"Count",LDate,AL$4),AK29+SUMIFS(LSigned,LSku,$A29,LDate,AL$4)))</f>
        <v/>
      </c>
      <c r="AM29" s="20">
        <f>IF($A29="","",IF(COUNTIFS(LSku,$A29,LType,"Count",LDate,AM$4)&gt;0,SUMIFS(LQty,LSku,$A29,LType,"Count",LDate,AM$4),AL29+SUMIFS(LSigned,LSku,$A29,LDate,AM$4)))</f>
        <v/>
      </c>
      <c r="AN29" s="20">
        <f>IF($A29="","",IF(COUNTIFS(LSku,$A29,LType,"Count",LDate,AN$4)&gt;0,SUMIFS(LQty,LSku,$A29,LType,"Count",LDate,AN$4),AM29+SUMIFS(LSigned,LSku,$A29,LDate,AN$4)))</f>
        <v/>
      </c>
      <c r="AO29" s="20">
        <f>IF($A29="","",IF(COUNTIFS(LSku,$A29,LType,"Count",LDate,AO$4)&gt;0,SUMIFS(LQty,LSku,$A29,LType,"Count",LDate,AO$4),AN29+SUMIFS(LSigned,LSku,$A29,LDate,AO$4)))</f>
        <v/>
      </c>
      <c r="AP29" s="20">
        <f>IF($A29="","",IF(COUNTIFS(LSku,$A29,LType,"Count",LDate,AP$4)&gt;0,SUMIFS(LQty,LSku,$A29,LType,"Count",LDate,AP$4),AO29+SUMIFS(LSigned,LSku,$A29,LDate,AP$4)))</f>
        <v/>
      </c>
      <c r="AQ29" s="20">
        <f>IF($A29="","",IF(COUNTIFS(LSku,$A29,LType,"Count",LDate,AQ$4)&gt;0,SUMIFS(LQty,LSku,$A29,LType,"Count",LDate,AQ$4),AP29+SUMIFS(LSigned,LSku,$A29,LDate,AQ$4)))</f>
        <v/>
      </c>
      <c r="AR29" s="20">
        <f>IF($A29="","",IF(COUNTIFS(LSku,$A29,LType,"Count",LDate,AR$4)&gt;0,SUMIFS(LQty,LSku,$A29,LType,"Count",LDate,AR$4),AQ29+SUMIFS(LSigned,LSku,$A29,LDate,AR$4)))</f>
        <v/>
      </c>
      <c r="AS29" s="20">
        <f>IF($A29="","",IF(COUNTIFS(LSku,$A29,LType,"Count",LDate,AS$4)&gt;0,SUMIFS(LQty,LSku,$A29,LType,"Count",LDate,AS$4),AR29+SUMIFS(LSigned,LSku,$A29,LDate,AS$4)))</f>
        <v/>
      </c>
      <c r="AT29" s="20">
        <f>IF($A29="","",IF(COUNTIFS(LSku,$A29,LType,"Count",LDate,AT$4)&gt;0,SUMIFS(LQty,LSku,$A29,LType,"Count",LDate,AT$4),AS29+SUMIFS(LSigned,LSku,$A29,LDate,AT$4)))</f>
        <v/>
      </c>
      <c r="AU29" s="20">
        <f>IF($A29="","",IF(COUNTIFS(LSku,$A29,LType,"Count",LDate,AU$4)&gt;0,SUMIFS(LQty,LSku,$A29,LType,"Count",LDate,AU$4),AT29+SUMIFS(LSigned,LSku,$A29,LDate,AU$4)))</f>
        <v/>
      </c>
      <c r="AV29" s="20">
        <f>IF($A29="","",IF(COUNTIFS(LSku,$A29,LType,"Count",LDate,AV$4)&gt;0,SUMIFS(LQty,LSku,$A29,LType,"Count",LDate,AV$4),AU29+SUMIFS(LSigned,LSku,$A29,LDate,AV$4)))</f>
        <v/>
      </c>
      <c r="AW29" s="20">
        <f>IF($A29="","",IF(COUNTIFS(LSku,$A29,LType,"Count",LDate,AW$4)&gt;0,SUMIFS(LQty,LSku,$A29,LType,"Count",LDate,AW$4),AV29+SUMIFS(LSigned,LSku,$A29,LDate,AW$4)))</f>
        <v/>
      </c>
      <c r="AX29" s="20">
        <f>IF($A29="","",IF(COUNTIFS(LSku,$A29,LType,"Count",LDate,AX$4)&gt;0,SUMIFS(LQty,LSku,$A29,LType,"Count",LDate,AX$4),AW29+SUMIFS(LSigned,LSku,$A29,LDate,AX$4)))</f>
        <v/>
      </c>
      <c r="AY29" s="20">
        <f>IF($A29="","",IF(COUNTIFS(LSku,$A29,LType,"Count",LDate,AY$4)&gt;0,SUMIFS(LQty,LSku,$A29,LType,"Count",LDate,AY$4),AX29+SUMIFS(LSigned,LSku,$A29,LDate,AY$4)))</f>
        <v/>
      </c>
      <c r="AZ29" s="20">
        <f>IF($A29="","",IF(COUNTIFS(LSku,$A29,LType,"Count",LDate,AZ$4)&gt;0,SUMIFS(LQty,LSku,$A29,LType,"Count",LDate,AZ$4),AY29+SUMIFS(LSigned,LSku,$A29,LDate,AZ$4)))</f>
        <v/>
      </c>
      <c r="BA29" s="20">
        <f>IF($A29="","",IF(COUNTIFS(LSku,$A29,LType,"Count",LDate,BA$4)&gt;0,SUMIFS(LQty,LSku,$A29,LType,"Count",LDate,BA$4),AZ29+SUMIFS(LSigned,LSku,$A29,LDate,BA$4)))</f>
        <v/>
      </c>
      <c r="BB29" s="20">
        <f>IF($A29="","",IF(COUNTIFS(LSku,$A29,LType,"Count",LDate,BB$4)&gt;0,SUMIFS(LQty,LSku,$A29,LType,"Count",LDate,BB$4),BA29+SUMIFS(LSigned,LSku,$A29,LDate,BB$4)))</f>
        <v/>
      </c>
      <c r="BC29" s="20">
        <f>IF($A29="","",IF(COUNTIFS(LSku,$A29,LType,"Count",LDate,BC$4)&gt;0,SUMIFS(LQty,LSku,$A29,LType,"Count",LDate,BC$4),BB29+SUMIFS(LSigned,LSku,$A29,LDate,BC$4)))</f>
        <v/>
      </c>
      <c r="BD29" s="20">
        <f>IF($A29="","",IF(COUNTIFS(LSku,$A29,LType,"Count",LDate,BD$4)&gt;0,SUMIFS(LQty,LSku,$A29,LType,"Count",LDate,BD$4),BC29+SUMIFS(LSigned,LSku,$A29,LDate,BD$4)))</f>
        <v/>
      </c>
      <c r="BE29" s="20">
        <f>IF($A29="","",IF(COUNTIFS(LSku,$A29,LType,"Count",LDate,BE$4)&gt;0,SUMIFS(LQty,LSku,$A29,LType,"Count",LDate,BE$4),BD29+SUMIFS(LSigned,LSku,$A29,LDate,BE$4)))</f>
        <v/>
      </c>
      <c r="BF29" s="20">
        <f>IF($A29="","",IF(COUNTIFS(LSku,$A29,LType,"Count",LDate,BF$4)&gt;0,SUMIFS(LQty,LSku,$A29,LType,"Count",LDate,BF$4),BE29+SUMIFS(LSigned,LSku,$A29,LDate,BF$4)))</f>
        <v/>
      </c>
      <c r="BG29" s="20">
        <f>IF($A29="","",IF(COUNTIFS(LSku,$A29,LType,"Count",LDate,BG$4)&gt;0,SUMIFS(LQty,LSku,$A29,LType,"Count",LDate,BG$4),BF29+SUMIFS(LSigned,LSku,$A29,LDate,BG$4)))</f>
        <v/>
      </c>
      <c r="BH29" s="20">
        <f>IF($A29="","",IF(COUNTIFS(LSku,$A29,LType,"Count",LDate,BH$4)&gt;0,SUMIFS(LQty,LSku,$A29,LType,"Count",LDate,BH$4),BG29+SUMIFS(LSigned,LSku,$A29,LDate,BH$4)))</f>
        <v/>
      </c>
      <c r="BI29" s="20">
        <f>IF($A29="","",IF(COUNTIFS(LSku,$A29,LType,"Count",LDate,BI$4)&gt;0,SUMIFS(LQty,LSku,$A29,LType,"Count",LDate,BI$4),BH29+SUMIFS(LSigned,LSku,$A29,LDate,BI$4)))</f>
        <v/>
      </c>
      <c r="BJ29" s="20">
        <f>IF($A29="","",IF(COUNTIFS(LSku,$A29,LType,"Count",LDate,BJ$4)&gt;0,SUMIFS(LQty,LSku,$A29,LType,"Count",LDate,BJ$4),BI29+SUMIFS(LSigned,LSku,$A29,LDate,BJ$4)))</f>
        <v/>
      </c>
      <c r="BK29" s="20">
        <f>IF($A29="","",IF(COUNTIFS(LSku,$A29,LType,"Count",LDate,BK$4)&gt;0,SUMIFS(LQty,LSku,$A29,LType,"Count",LDate,BK$4),BJ29+SUMIFS(LSigned,LSku,$A29,LDate,BK$4)))</f>
        <v/>
      </c>
      <c r="BL29" s="20">
        <f>IF($A29="","",IF(COUNTIFS(LSku,$A29,LType,"Count",LDate,BL$4)&gt;0,SUMIFS(LQty,LSku,$A29,LType,"Count",LDate,BL$4),BK29+SUMIFS(LSigned,LSku,$A29,LDate,BL$4)))</f>
        <v/>
      </c>
      <c r="BM29" s="20">
        <f>IF($A29="","",IF(COUNTIFS(LSku,$A29,LType,"Count",LDate,BM$4)&gt;0,SUMIFS(LQty,LSku,$A29,LType,"Count",LDate,BM$4),BL29+SUMIFS(LSigned,LSku,$A29,LDate,BM$4)))</f>
        <v/>
      </c>
      <c r="BN29" s="24">
        <f>IF($A29="","",SUMPRODUCT(MAX((LSku=$A29)*(LType="Count")*(LDate&lt;=$B$4)*LDate)))</f>
        <v/>
      </c>
    </row>
    <row r="30">
      <c r="A30" s="16">
        <f>IF(Items!A30="","",Items!A30)</f>
        <v/>
      </c>
      <c r="B30" s="20">
        <f>IF($A30="","",IF(BN30&gt;0,SUMIFS(LQty,LSku,$A30,LType,"Count",LDate,BN30),0)+SUMIFS(LSigned,LSku,$A30,LDate,"&gt;"&amp;BN30,LDate,"&lt;="&amp;$B$4))</f>
        <v/>
      </c>
      <c r="C30" s="20">
        <f>IF($A30="","",IF(COUNTIFS(LSku,$A30,LType,"Count",LDate,C$4)&gt;0,SUMIFS(LQty,LSku,$A30,LType,"Count",LDate,C$4),B30+SUMIFS(LSigned,LSku,$A30,LDate,C$4)))</f>
        <v/>
      </c>
      <c r="D30" s="20">
        <f>IF($A30="","",IF(COUNTIFS(LSku,$A30,LType,"Count",LDate,D$4)&gt;0,SUMIFS(LQty,LSku,$A30,LType,"Count",LDate,D$4),C30+SUMIFS(LSigned,LSku,$A30,LDate,D$4)))</f>
        <v/>
      </c>
      <c r="E30" s="20">
        <f>IF($A30="","",IF(COUNTIFS(LSku,$A30,LType,"Count",LDate,E$4)&gt;0,SUMIFS(LQty,LSku,$A30,LType,"Count",LDate,E$4),D30+SUMIFS(LSigned,LSku,$A30,LDate,E$4)))</f>
        <v/>
      </c>
      <c r="F30" s="20">
        <f>IF($A30="","",IF(COUNTIFS(LSku,$A30,LType,"Count",LDate,F$4)&gt;0,SUMIFS(LQty,LSku,$A30,LType,"Count",LDate,F$4),E30+SUMIFS(LSigned,LSku,$A30,LDate,F$4)))</f>
        <v/>
      </c>
      <c r="G30" s="20">
        <f>IF($A30="","",IF(COUNTIFS(LSku,$A30,LType,"Count",LDate,G$4)&gt;0,SUMIFS(LQty,LSku,$A30,LType,"Count",LDate,G$4),F30+SUMIFS(LSigned,LSku,$A30,LDate,G$4)))</f>
        <v/>
      </c>
      <c r="H30" s="20">
        <f>IF($A30="","",IF(COUNTIFS(LSku,$A30,LType,"Count",LDate,H$4)&gt;0,SUMIFS(LQty,LSku,$A30,LType,"Count",LDate,H$4),G30+SUMIFS(LSigned,LSku,$A30,LDate,H$4)))</f>
        <v/>
      </c>
      <c r="I30" s="20">
        <f>IF($A30="","",IF(COUNTIFS(LSku,$A30,LType,"Count",LDate,I$4)&gt;0,SUMIFS(LQty,LSku,$A30,LType,"Count",LDate,I$4),H30+SUMIFS(LSigned,LSku,$A30,LDate,I$4)))</f>
        <v/>
      </c>
      <c r="J30" s="20">
        <f>IF($A30="","",IF(COUNTIFS(LSku,$A30,LType,"Count",LDate,J$4)&gt;0,SUMIFS(LQty,LSku,$A30,LType,"Count",LDate,J$4),I30+SUMIFS(LSigned,LSku,$A30,LDate,J$4)))</f>
        <v/>
      </c>
      <c r="K30" s="20">
        <f>IF($A30="","",IF(COUNTIFS(LSku,$A30,LType,"Count",LDate,K$4)&gt;0,SUMIFS(LQty,LSku,$A30,LType,"Count",LDate,K$4),J30+SUMIFS(LSigned,LSku,$A30,LDate,K$4)))</f>
        <v/>
      </c>
      <c r="L30" s="20">
        <f>IF($A30="","",IF(COUNTIFS(LSku,$A30,LType,"Count",LDate,L$4)&gt;0,SUMIFS(LQty,LSku,$A30,LType,"Count",LDate,L$4),K30+SUMIFS(LSigned,LSku,$A30,LDate,L$4)))</f>
        <v/>
      </c>
      <c r="M30" s="20">
        <f>IF($A30="","",IF(COUNTIFS(LSku,$A30,LType,"Count",LDate,M$4)&gt;0,SUMIFS(LQty,LSku,$A30,LType,"Count",LDate,M$4),L30+SUMIFS(LSigned,LSku,$A30,LDate,M$4)))</f>
        <v/>
      </c>
      <c r="N30" s="20">
        <f>IF($A30="","",IF(COUNTIFS(LSku,$A30,LType,"Count",LDate,N$4)&gt;0,SUMIFS(LQty,LSku,$A30,LType,"Count",LDate,N$4),M30+SUMIFS(LSigned,LSku,$A30,LDate,N$4)))</f>
        <v/>
      </c>
      <c r="O30" s="20">
        <f>IF($A30="","",IF(COUNTIFS(LSku,$A30,LType,"Count",LDate,O$4)&gt;0,SUMIFS(LQty,LSku,$A30,LType,"Count",LDate,O$4),N30+SUMIFS(LSigned,LSku,$A30,LDate,O$4)))</f>
        <v/>
      </c>
      <c r="P30" s="20">
        <f>IF($A30="","",IF(COUNTIFS(LSku,$A30,LType,"Count",LDate,P$4)&gt;0,SUMIFS(LQty,LSku,$A30,LType,"Count",LDate,P$4),O30+SUMIFS(LSigned,LSku,$A30,LDate,P$4)))</f>
        <v/>
      </c>
      <c r="Q30" s="20">
        <f>IF($A30="","",IF(COUNTIFS(LSku,$A30,LType,"Count",LDate,Q$4)&gt;0,SUMIFS(LQty,LSku,$A30,LType,"Count",LDate,Q$4),P30+SUMIFS(LSigned,LSku,$A30,LDate,Q$4)))</f>
        <v/>
      </c>
      <c r="R30" s="20">
        <f>IF($A30="","",IF(COUNTIFS(LSku,$A30,LType,"Count",LDate,R$4)&gt;0,SUMIFS(LQty,LSku,$A30,LType,"Count",LDate,R$4),Q30+SUMIFS(LSigned,LSku,$A30,LDate,R$4)))</f>
        <v/>
      </c>
      <c r="S30" s="20">
        <f>IF($A30="","",IF(COUNTIFS(LSku,$A30,LType,"Count",LDate,S$4)&gt;0,SUMIFS(LQty,LSku,$A30,LType,"Count",LDate,S$4),R30+SUMIFS(LSigned,LSku,$A30,LDate,S$4)))</f>
        <v/>
      </c>
      <c r="T30" s="20">
        <f>IF($A30="","",IF(COUNTIFS(LSku,$A30,LType,"Count",LDate,T$4)&gt;0,SUMIFS(LQty,LSku,$A30,LType,"Count",LDate,T$4),S30+SUMIFS(LSigned,LSku,$A30,LDate,T$4)))</f>
        <v/>
      </c>
      <c r="U30" s="20">
        <f>IF($A30="","",IF(COUNTIFS(LSku,$A30,LType,"Count",LDate,U$4)&gt;0,SUMIFS(LQty,LSku,$A30,LType,"Count",LDate,U$4),T30+SUMIFS(LSigned,LSku,$A30,LDate,U$4)))</f>
        <v/>
      </c>
      <c r="V30" s="20">
        <f>IF($A30="","",IF(COUNTIFS(LSku,$A30,LType,"Count",LDate,V$4)&gt;0,SUMIFS(LQty,LSku,$A30,LType,"Count",LDate,V$4),U30+SUMIFS(LSigned,LSku,$A30,LDate,V$4)))</f>
        <v/>
      </c>
      <c r="W30" s="20">
        <f>IF($A30="","",IF(COUNTIFS(LSku,$A30,LType,"Count",LDate,W$4)&gt;0,SUMIFS(LQty,LSku,$A30,LType,"Count",LDate,W$4),V30+SUMIFS(LSigned,LSku,$A30,LDate,W$4)))</f>
        <v/>
      </c>
      <c r="X30" s="20">
        <f>IF($A30="","",IF(COUNTIFS(LSku,$A30,LType,"Count",LDate,X$4)&gt;0,SUMIFS(LQty,LSku,$A30,LType,"Count",LDate,X$4),W30+SUMIFS(LSigned,LSku,$A30,LDate,X$4)))</f>
        <v/>
      </c>
      <c r="Y30" s="20">
        <f>IF($A30="","",IF(COUNTIFS(LSku,$A30,LType,"Count",LDate,Y$4)&gt;0,SUMIFS(LQty,LSku,$A30,LType,"Count",LDate,Y$4),X30+SUMIFS(LSigned,LSku,$A30,LDate,Y$4)))</f>
        <v/>
      </c>
      <c r="Z30" s="20">
        <f>IF($A30="","",IF(COUNTIFS(LSku,$A30,LType,"Count",LDate,Z$4)&gt;0,SUMIFS(LQty,LSku,$A30,LType,"Count",LDate,Z$4),Y30+SUMIFS(LSigned,LSku,$A30,LDate,Z$4)))</f>
        <v/>
      </c>
      <c r="AA30" s="20">
        <f>IF($A30="","",IF(COUNTIFS(LSku,$A30,LType,"Count",LDate,AA$4)&gt;0,SUMIFS(LQty,LSku,$A30,LType,"Count",LDate,AA$4),Z30+SUMIFS(LSigned,LSku,$A30,LDate,AA$4)))</f>
        <v/>
      </c>
      <c r="AB30" s="20">
        <f>IF($A30="","",IF(COUNTIFS(LSku,$A30,LType,"Count",LDate,AB$4)&gt;0,SUMIFS(LQty,LSku,$A30,LType,"Count",LDate,AB$4),AA30+SUMIFS(LSigned,LSku,$A30,LDate,AB$4)))</f>
        <v/>
      </c>
      <c r="AC30" s="20">
        <f>IF($A30="","",IF(COUNTIFS(LSku,$A30,LType,"Count",LDate,AC$4)&gt;0,SUMIFS(LQty,LSku,$A30,LType,"Count",LDate,AC$4),AB30+SUMIFS(LSigned,LSku,$A30,LDate,AC$4)))</f>
        <v/>
      </c>
      <c r="AD30" s="20">
        <f>IF($A30="","",IF(COUNTIFS(LSku,$A30,LType,"Count",LDate,AD$4)&gt;0,SUMIFS(LQty,LSku,$A30,LType,"Count",LDate,AD$4),AC30+SUMIFS(LSigned,LSku,$A30,LDate,AD$4)))</f>
        <v/>
      </c>
      <c r="AE30" s="20">
        <f>IF($A30="","",IF(COUNTIFS(LSku,$A30,LType,"Count",LDate,AE$4)&gt;0,SUMIFS(LQty,LSku,$A30,LType,"Count",LDate,AE$4),AD30+SUMIFS(LSigned,LSku,$A30,LDate,AE$4)))</f>
        <v/>
      </c>
      <c r="AF30" s="20">
        <f>IF($A30="","",IF(COUNTIFS(LSku,$A30,LType,"Count",LDate,AF$4)&gt;0,SUMIFS(LQty,LSku,$A30,LType,"Count",LDate,AF$4),AE30+SUMIFS(LSigned,LSku,$A30,LDate,AF$4)))</f>
        <v/>
      </c>
      <c r="AG30" s="20">
        <f>IF($A30="","",IF(COUNTIFS(LSku,$A30,LType,"Count",LDate,AG$4)&gt;0,SUMIFS(LQty,LSku,$A30,LType,"Count",LDate,AG$4),AF30+SUMIFS(LSigned,LSku,$A30,LDate,AG$4)))</f>
        <v/>
      </c>
      <c r="AH30" s="20">
        <f>IF($A30="","",IF(COUNTIFS(LSku,$A30,LType,"Count",LDate,AH$4)&gt;0,SUMIFS(LQty,LSku,$A30,LType,"Count",LDate,AH$4),AG30+SUMIFS(LSigned,LSku,$A30,LDate,AH$4)))</f>
        <v/>
      </c>
      <c r="AI30" s="20">
        <f>IF($A30="","",IF(COUNTIFS(LSku,$A30,LType,"Count",LDate,AI$4)&gt;0,SUMIFS(LQty,LSku,$A30,LType,"Count",LDate,AI$4),AH30+SUMIFS(LSigned,LSku,$A30,LDate,AI$4)))</f>
        <v/>
      </c>
      <c r="AJ30" s="20">
        <f>IF($A30="","",IF(COUNTIFS(LSku,$A30,LType,"Count",LDate,AJ$4)&gt;0,SUMIFS(LQty,LSku,$A30,LType,"Count",LDate,AJ$4),AI30+SUMIFS(LSigned,LSku,$A30,LDate,AJ$4)))</f>
        <v/>
      </c>
      <c r="AK30" s="20">
        <f>IF($A30="","",IF(COUNTIFS(LSku,$A30,LType,"Count",LDate,AK$4)&gt;0,SUMIFS(LQty,LSku,$A30,LType,"Count",LDate,AK$4),AJ30+SUMIFS(LSigned,LSku,$A30,LDate,AK$4)))</f>
        <v/>
      </c>
      <c r="AL30" s="20">
        <f>IF($A30="","",IF(COUNTIFS(LSku,$A30,LType,"Count",LDate,AL$4)&gt;0,SUMIFS(LQty,LSku,$A30,LType,"Count",LDate,AL$4),AK30+SUMIFS(LSigned,LSku,$A30,LDate,AL$4)))</f>
        <v/>
      </c>
      <c r="AM30" s="20">
        <f>IF($A30="","",IF(COUNTIFS(LSku,$A30,LType,"Count",LDate,AM$4)&gt;0,SUMIFS(LQty,LSku,$A30,LType,"Count",LDate,AM$4),AL30+SUMIFS(LSigned,LSku,$A30,LDate,AM$4)))</f>
        <v/>
      </c>
      <c r="AN30" s="20">
        <f>IF($A30="","",IF(COUNTIFS(LSku,$A30,LType,"Count",LDate,AN$4)&gt;0,SUMIFS(LQty,LSku,$A30,LType,"Count",LDate,AN$4),AM30+SUMIFS(LSigned,LSku,$A30,LDate,AN$4)))</f>
        <v/>
      </c>
      <c r="AO30" s="20">
        <f>IF($A30="","",IF(COUNTIFS(LSku,$A30,LType,"Count",LDate,AO$4)&gt;0,SUMIFS(LQty,LSku,$A30,LType,"Count",LDate,AO$4),AN30+SUMIFS(LSigned,LSku,$A30,LDate,AO$4)))</f>
        <v/>
      </c>
      <c r="AP30" s="20">
        <f>IF($A30="","",IF(COUNTIFS(LSku,$A30,LType,"Count",LDate,AP$4)&gt;0,SUMIFS(LQty,LSku,$A30,LType,"Count",LDate,AP$4),AO30+SUMIFS(LSigned,LSku,$A30,LDate,AP$4)))</f>
        <v/>
      </c>
      <c r="AQ30" s="20">
        <f>IF($A30="","",IF(COUNTIFS(LSku,$A30,LType,"Count",LDate,AQ$4)&gt;0,SUMIFS(LQty,LSku,$A30,LType,"Count",LDate,AQ$4),AP30+SUMIFS(LSigned,LSku,$A30,LDate,AQ$4)))</f>
        <v/>
      </c>
      <c r="AR30" s="20">
        <f>IF($A30="","",IF(COUNTIFS(LSku,$A30,LType,"Count",LDate,AR$4)&gt;0,SUMIFS(LQty,LSku,$A30,LType,"Count",LDate,AR$4),AQ30+SUMIFS(LSigned,LSku,$A30,LDate,AR$4)))</f>
        <v/>
      </c>
      <c r="AS30" s="20">
        <f>IF($A30="","",IF(COUNTIFS(LSku,$A30,LType,"Count",LDate,AS$4)&gt;0,SUMIFS(LQty,LSku,$A30,LType,"Count",LDate,AS$4),AR30+SUMIFS(LSigned,LSku,$A30,LDate,AS$4)))</f>
        <v/>
      </c>
      <c r="AT30" s="20">
        <f>IF($A30="","",IF(COUNTIFS(LSku,$A30,LType,"Count",LDate,AT$4)&gt;0,SUMIFS(LQty,LSku,$A30,LType,"Count",LDate,AT$4),AS30+SUMIFS(LSigned,LSku,$A30,LDate,AT$4)))</f>
        <v/>
      </c>
      <c r="AU30" s="20">
        <f>IF($A30="","",IF(COUNTIFS(LSku,$A30,LType,"Count",LDate,AU$4)&gt;0,SUMIFS(LQty,LSku,$A30,LType,"Count",LDate,AU$4),AT30+SUMIFS(LSigned,LSku,$A30,LDate,AU$4)))</f>
        <v/>
      </c>
      <c r="AV30" s="20">
        <f>IF($A30="","",IF(COUNTIFS(LSku,$A30,LType,"Count",LDate,AV$4)&gt;0,SUMIFS(LQty,LSku,$A30,LType,"Count",LDate,AV$4),AU30+SUMIFS(LSigned,LSku,$A30,LDate,AV$4)))</f>
        <v/>
      </c>
      <c r="AW30" s="20">
        <f>IF($A30="","",IF(COUNTIFS(LSku,$A30,LType,"Count",LDate,AW$4)&gt;0,SUMIFS(LQty,LSku,$A30,LType,"Count",LDate,AW$4),AV30+SUMIFS(LSigned,LSku,$A30,LDate,AW$4)))</f>
        <v/>
      </c>
      <c r="AX30" s="20">
        <f>IF($A30="","",IF(COUNTIFS(LSku,$A30,LType,"Count",LDate,AX$4)&gt;0,SUMIFS(LQty,LSku,$A30,LType,"Count",LDate,AX$4),AW30+SUMIFS(LSigned,LSku,$A30,LDate,AX$4)))</f>
        <v/>
      </c>
      <c r="AY30" s="20">
        <f>IF($A30="","",IF(COUNTIFS(LSku,$A30,LType,"Count",LDate,AY$4)&gt;0,SUMIFS(LQty,LSku,$A30,LType,"Count",LDate,AY$4),AX30+SUMIFS(LSigned,LSku,$A30,LDate,AY$4)))</f>
        <v/>
      </c>
      <c r="AZ30" s="20">
        <f>IF($A30="","",IF(COUNTIFS(LSku,$A30,LType,"Count",LDate,AZ$4)&gt;0,SUMIFS(LQty,LSku,$A30,LType,"Count",LDate,AZ$4),AY30+SUMIFS(LSigned,LSku,$A30,LDate,AZ$4)))</f>
        <v/>
      </c>
      <c r="BA30" s="20">
        <f>IF($A30="","",IF(COUNTIFS(LSku,$A30,LType,"Count",LDate,BA$4)&gt;0,SUMIFS(LQty,LSku,$A30,LType,"Count",LDate,BA$4),AZ30+SUMIFS(LSigned,LSku,$A30,LDate,BA$4)))</f>
        <v/>
      </c>
      <c r="BB30" s="20">
        <f>IF($A30="","",IF(COUNTIFS(LSku,$A30,LType,"Count",LDate,BB$4)&gt;0,SUMIFS(LQty,LSku,$A30,LType,"Count",LDate,BB$4),BA30+SUMIFS(LSigned,LSku,$A30,LDate,BB$4)))</f>
        <v/>
      </c>
      <c r="BC30" s="20">
        <f>IF($A30="","",IF(COUNTIFS(LSku,$A30,LType,"Count",LDate,BC$4)&gt;0,SUMIFS(LQty,LSku,$A30,LType,"Count",LDate,BC$4),BB30+SUMIFS(LSigned,LSku,$A30,LDate,BC$4)))</f>
        <v/>
      </c>
      <c r="BD30" s="20">
        <f>IF($A30="","",IF(COUNTIFS(LSku,$A30,LType,"Count",LDate,BD$4)&gt;0,SUMIFS(LQty,LSku,$A30,LType,"Count",LDate,BD$4),BC30+SUMIFS(LSigned,LSku,$A30,LDate,BD$4)))</f>
        <v/>
      </c>
      <c r="BE30" s="20">
        <f>IF($A30="","",IF(COUNTIFS(LSku,$A30,LType,"Count",LDate,BE$4)&gt;0,SUMIFS(LQty,LSku,$A30,LType,"Count",LDate,BE$4),BD30+SUMIFS(LSigned,LSku,$A30,LDate,BE$4)))</f>
        <v/>
      </c>
      <c r="BF30" s="20">
        <f>IF($A30="","",IF(COUNTIFS(LSku,$A30,LType,"Count",LDate,BF$4)&gt;0,SUMIFS(LQty,LSku,$A30,LType,"Count",LDate,BF$4),BE30+SUMIFS(LSigned,LSku,$A30,LDate,BF$4)))</f>
        <v/>
      </c>
      <c r="BG30" s="20">
        <f>IF($A30="","",IF(COUNTIFS(LSku,$A30,LType,"Count",LDate,BG$4)&gt;0,SUMIFS(LQty,LSku,$A30,LType,"Count",LDate,BG$4),BF30+SUMIFS(LSigned,LSku,$A30,LDate,BG$4)))</f>
        <v/>
      </c>
      <c r="BH30" s="20">
        <f>IF($A30="","",IF(COUNTIFS(LSku,$A30,LType,"Count",LDate,BH$4)&gt;0,SUMIFS(LQty,LSku,$A30,LType,"Count",LDate,BH$4),BG30+SUMIFS(LSigned,LSku,$A30,LDate,BH$4)))</f>
        <v/>
      </c>
      <c r="BI30" s="20">
        <f>IF($A30="","",IF(COUNTIFS(LSku,$A30,LType,"Count",LDate,BI$4)&gt;0,SUMIFS(LQty,LSku,$A30,LType,"Count",LDate,BI$4),BH30+SUMIFS(LSigned,LSku,$A30,LDate,BI$4)))</f>
        <v/>
      </c>
      <c r="BJ30" s="20">
        <f>IF($A30="","",IF(COUNTIFS(LSku,$A30,LType,"Count",LDate,BJ$4)&gt;0,SUMIFS(LQty,LSku,$A30,LType,"Count",LDate,BJ$4),BI30+SUMIFS(LSigned,LSku,$A30,LDate,BJ$4)))</f>
        <v/>
      </c>
      <c r="BK30" s="20">
        <f>IF($A30="","",IF(COUNTIFS(LSku,$A30,LType,"Count",LDate,BK$4)&gt;0,SUMIFS(LQty,LSku,$A30,LType,"Count",LDate,BK$4),BJ30+SUMIFS(LSigned,LSku,$A30,LDate,BK$4)))</f>
        <v/>
      </c>
      <c r="BL30" s="20">
        <f>IF($A30="","",IF(COUNTIFS(LSku,$A30,LType,"Count",LDate,BL$4)&gt;0,SUMIFS(LQty,LSku,$A30,LType,"Count",LDate,BL$4),BK30+SUMIFS(LSigned,LSku,$A30,LDate,BL$4)))</f>
        <v/>
      </c>
      <c r="BM30" s="20">
        <f>IF($A30="","",IF(COUNTIFS(LSku,$A30,LType,"Count",LDate,BM$4)&gt;0,SUMIFS(LQty,LSku,$A30,LType,"Count",LDate,BM$4),BL30+SUMIFS(LSigned,LSku,$A30,LDate,BM$4)))</f>
        <v/>
      </c>
      <c r="BN30" s="24">
        <f>IF($A30="","",SUMPRODUCT(MAX((LSku=$A30)*(LType="Count")*(LDate&lt;=$B$4)*LDate)))</f>
        <v/>
      </c>
    </row>
    <row r="31">
      <c r="A31" s="16">
        <f>IF(Items!A31="","",Items!A31)</f>
        <v/>
      </c>
      <c r="B31" s="20">
        <f>IF($A31="","",IF(BN31&gt;0,SUMIFS(LQty,LSku,$A31,LType,"Count",LDate,BN31),0)+SUMIFS(LSigned,LSku,$A31,LDate,"&gt;"&amp;BN31,LDate,"&lt;="&amp;$B$4))</f>
        <v/>
      </c>
      <c r="C31" s="20">
        <f>IF($A31="","",IF(COUNTIFS(LSku,$A31,LType,"Count",LDate,C$4)&gt;0,SUMIFS(LQty,LSku,$A31,LType,"Count",LDate,C$4),B31+SUMIFS(LSigned,LSku,$A31,LDate,C$4)))</f>
        <v/>
      </c>
      <c r="D31" s="20">
        <f>IF($A31="","",IF(COUNTIFS(LSku,$A31,LType,"Count",LDate,D$4)&gt;0,SUMIFS(LQty,LSku,$A31,LType,"Count",LDate,D$4),C31+SUMIFS(LSigned,LSku,$A31,LDate,D$4)))</f>
        <v/>
      </c>
      <c r="E31" s="20">
        <f>IF($A31="","",IF(COUNTIFS(LSku,$A31,LType,"Count",LDate,E$4)&gt;0,SUMIFS(LQty,LSku,$A31,LType,"Count",LDate,E$4),D31+SUMIFS(LSigned,LSku,$A31,LDate,E$4)))</f>
        <v/>
      </c>
      <c r="F31" s="20">
        <f>IF($A31="","",IF(COUNTIFS(LSku,$A31,LType,"Count",LDate,F$4)&gt;0,SUMIFS(LQty,LSku,$A31,LType,"Count",LDate,F$4),E31+SUMIFS(LSigned,LSku,$A31,LDate,F$4)))</f>
        <v/>
      </c>
      <c r="G31" s="20">
        <f>IF($A31="","",IF(COUNTIFS(LSku,$A31,LType,"Count",LDate,G$4)&gt;0,SUMIFS(LQty,LSku,$A31,LType,"Count",LDate,G$4),F31+SUMIFS(LSigned,LSku,$A31,LDate,G$4)))</f>
        <v/>
      </c>
      <c r="H31" s="20">
        <f>IF($A31="","",IF(COUNTIFS(LSku,$A31,LType,"Count",LDate,H$4)&gt;0,SUMIFS(LQty,LSku,$A31,LType,"Count",LDate,H$4),G31+SUMIFS(LSigned,LSku,$A31,LDate,H$4)))</f>
        <v/>
      </c>
      <c r="I31" s="20">
        <f>IF($A31="","",IF(COUNTIFS(LSku,$A31,LType,"Count",LDate,I$4)&gt;0,SUMIFS(LQty,LSku,$A31,LType,"Count",LDate,I$4),H31+SUMIFS(LSigned,LSku,$A31,LDate,I$4)))</f>
        <v/>
      </c>
      <c r="J31" s="20">
        <f>IF($A31="","",IF(COUNTIFS(LSku,$A31,LType,"Count",LDate,J$4)&gt;0,SUMIFS(LQty,LSku,$A31,LType,"Count",LDate,J$4),I31+SUMIFS(LSigned,LSku,$A31,LDate,J$4)))</f>
        <v/>
      </c>
      <c r="K31" s="20">
        <f>IF($A31="","",IF(COUNTIFS(LSku,$A31,LType,"Count",LDate,K$4)&gt;0,SUMIFS(LQty,LSku,$A31,LType,"Count",LDate,K$4),J31+SUMIFS(LSigned,LSku,$A31,LDate,K$4)))</f>
        <v/>
      </c>
      <c r="L31" s="20">
        <f>IF($A31="","",IF(COUNTIFS(LSku,$A31,LType,"Count",LDate,L$4)&gt;0,SUMIFS(LQty,LSku,$A31,LType,"Count",LDate,L$4),K31+SUMIFS(LSigned,LSku,$A31,LDate,L$4)))</f>
        <v/>
      </c>
      <c r="M31" s="20">
        <f>IF($A31="","",IF(COUNTIFS(LSku,$A31,LType,"Count",LDate,M$4)&gt;0,SUMIFS(LQty,LSku,$A31,LType,"Count",LDate,M$4),L31+SUMIFS(LSigned,LSku,$A31,LDate,M$4)))</f>
        <v/>
      </c>
      <c r="N31" s="20">
        <f>IF($A31="","",IF(COUNTIFS(LSku,$A31,LType,"Count",LDate,N$4)&gt;0,SUMIFS(LQty,LSku,$A31,LType,"Count",LDate,N$4),M31+SUMIFS(LSigned,LSku,$A31,LDate,N$4)))</f>
        <v/>
      </c>
      <c r="O31" s="20">
        <f>IF($A31="","",IF(COUNTIFS(LSku,$A31,LType,"Count",LDate,O$4)&gt;0,SUMIFS(LQty,LSku,$A31,LType,"Count",LDate,O$4),N31+SUMIFS(LSigned,LSku,$A31,LDate,O$4)))</f>
        <v/>
      </c>
      <c r="P31" s="20">
        <f>IF($A31="","",IF(COUNTIFS(LSku,$A31,LType,"Count",LDate,P$4)&gt;0,SUMIFS(LQty,LSku,$A31,LType,"Count",LDate,P$4),O31+SUMIFS(LSigned,LSku,$A31,LDate,P$4)))</f>
        <v/>
      </c>
      <c r="Q31" s="20">
        <f>IF($A31="","",IF(COUNTIFS(LSku,$A31,LType,"Count",LDate,Q$4)&gt;0,SUMIFS(LQty,LSku,$A31,LType,"Count",LDate,Q$4),P31+SUMIFS(LSigned,LSku,$A31,LDate,Q$4)))</f>
        <v/>
      </c>
      <c r="R31" s="20">
        <f>IF($A31="","",IF(COUNTIFS(LSku,$A31,LType,"Count",LDate,R$4)&gt;0,SUMIFS(LQty,LSku,$A31,LType,"Count",LDate,R$4),Q31+SUMIFS(LSigned,LSku,$A31,LDate,R$4)))</f>
        <v/>
      </c>
      <c r="S31" s="20">
        <f>IF($A31="","",IF(COUNTIFS(LSku,$A31,LType,"Count",LDate,S$4)&gt;0,SUMIFS(LQty,LSku,$A31,LType,"Count",LDate,S$4),R31+SUMIFS(LSigned,LSku,$A31,LDate,S$4)))</f>
        <v/>
      </c>
      <c r="T31" s="20">
        <f>IF($A31="","",IF(COUNTIFS(LSku,$A31,LType,"Count",LDate,T$4)&gt;0,SUMIFS(LQty,LSku,$A31,LType,"Count",LDate,T$4),S31+SUMIFS(LSigned,LSku,$A31,LDate,T$4)))</f>
        <v/>
      </c>
      <c r="U31" s="20">
        <f>IF($A31="","",IF(COUNTIFS(LSku,$A31,LType,"Count",LDate,U$4)&gt;0,SUMIFS(LQty,LSku,$A31,LType,"Count",LDate,U$4),T31+SUMIFS(LSigned,LSku,$A31,LDate,U$4)))</f>
        <v/>
      </c>
      <c r="V31" s="20">
        <f>IF($A31="","",IF(COUNTIFS(LSku,$A31,LType,"Count",LDate,V$4)&gt;0,SUMIFS(LQty,LSku,$A31,LType,"Count",LDate,V$4),U31+SUMIFS(LSigned,LSku,$A31,LDate,V$4)))</f>
        <v/>
      </c>
      <c r="W31" s="20">
        <f>IF($A31="","",IF(COUNTIFS(LSku,$A31,LType,"Count",LDate,W$4)&gt;0,SUMIFS(LQty,LSku,$A31,LType,"Count",LDate,W$4),V31+SUMIFS(LSigned,LSku,$A31,LDate,W$4)))</f>
        <v/>
      </c>
      <c r="X31" s="20">
        <f>IF($A31="","",IF(COUNTIFS(LSku,$A31,LType,"Count",LDate,X$4)&gt;0,SUMIFS(LQty,LSku,$A31,LType,"Count",LDate,X$4),W31+SUMIFS(LSigned,LSku,$A31,LDate,X$4)))</f>
        <v/>
      </c>
      <c r="Y31" s="20">
        <f>IF($A31="","",IF(COUNTIFS(LSku,$A31,LType,"Count",LDate,Y$4)&gt;0,SUMIFS(LQty,LSku,$A31,LType,"Count",LDate,Y$4),X31+SUMIFS(LSigned,LSku,$A31,LDate,Y$4)))</f>
        <v/>
      </c>
      <c r="Z31" s="20">
        <f>IF($A31="","",IF(COUNTIFS(LSku,$A31,LType,"Count",LDate,Z$4)&gt;0,SUMIFS(LQty,LSku,$A31,LType,"Count",LDate,Z$4),Y31+SUMIFS(LSigned,LSku,$A31,LDate,Z$4)))</f>
        <v/>
      </c>
      <c r="AA31" s="20">
        <f>IF($A31="","",IF(COUNTIFS(LSku,$A31,LType,"Count",LDate,AA$4)&gt;0,SUMIFS(LQty,LSku,$A31,LType,"Count",LDate,AA$4),Z31+SUMIFS(LSigned,LSku,$A31,LDate,AA$4)))</f>
        <v/>
      </c>
      <c r="AB31" s="20">
        <f>IF($A31="","",IF(COUNTIFS(LSku,$A31,LType,"Count",LDate,AB$4)&gt;0,SUMIFS(LQty,LSku,$A31,LType,"Count",LDate,AB$4),AA31+SUMIFS(LSigned,LSku,$A31,LDate,AB$4)))</f>
        <v/>
      </c>
      <c r="AC31" s="20">
        <f>IF($A31="","",IF(COUNTIFS(LSku,$A31,LType,"Count",LDate,AC$4)&gt;0,SUMIFS(LQty,LSku,$A31,LType,"Count",LDate,AC$4),AB31+SUMIFS(LSigned,LSku,$A31,LDate,AC$4)))</f>
        <v/>
      </c>
      <c r="AD31" s="20">
        <f>IF($A31="","",IF(COUNTIFS(LSku,$A31,LType,"Count",LDate,AD$4)&gt;0,SUMIFS(LQty,LSku,$A31,LType,"Count",LDate,AD$4),AC31+SUMIFS(LSigned,LSku,$A31,LDate,AD$4)))</f>
        <v/>
      </c>
      <c r="AE31" s="20">
        <f>IF($A31="","",IF(COUNTIFS(LSku,$A31,LType,"Count",LDate,AE$4)&gt;0,SUMIFS(LQty,LSku,$A31,LType,"Count",LDate,AE$4),AD31+SUMIFS(LSigned,LSku,$A31,LDate,AE$4)))</f>
        <v/>
      </c>
      <c r="AF31" s="20">
        <f>IF($A31="","",IF(COUNTIFS(LSku,$A31,LType,"Count",LDate,AF$4)&gt;0,SUMIFS(LQty,LSku,$A31,LType,"Count",LDate,AF$4),AE31+SUMIFS(LSigned,LSku,$A31,LDate,AF$4)))</f>
        <v/>
      </c>
      <c r="AG31" s="20">
        <f>IF($A31="","",IF(COUNTIFS(LSku,$A31,LType,"Count",LDate,AG$4)&gt;0,SUMIFS(LQty,LSku,$A31,LType,"Count",LDate,AG$4),AF31+SUMIFS(LSigned,LSku,$A31,LDate,AG$4)))</f>
        <v/>
      </c>
      <c r="AH31" s="20">
        <f>IF($A31="","",IF(COUNTIFS(LSku,$A31,LType,"Count",LDate,AH$4)&gt;0,SUMIFS(LQty,LSku,$A31,LType,"Count",LDate,AH$4),AG31+SUMIFS(LSigned,LSku,$A31,LDate,AH$4)))</f>
        <v/>
      </c>
      <c r="AI31" s="20">
        <f>IF($A31="","",IF(COUNTIFS(LSku,$A31,LType,"Count",LDate,AI$4)&gt;0,SUMIFS(LQty,LSku,$A31,LType,"Count",LDate,AI$4),AH31+SUMIFS(LSigned,LSku,$A31,LDate,AI$4)))</f>
        <v/>
      </c>
      <c r="AJ31" s="20">
        <f>IF($A31="","",IF(COUNTIFS(LSku,$A31,LType,"Count",LDate,AJ$4)&gt;0,SUMIFS(LQty,LSku,$A31,LType,"Count",LDate,AJ$4),AI31+SUMIFS(LSigned,LSku,$A31,LDate,AJ$4)))</f>
        <v/>
      </c>
      <c r="AK31" s="20">
        <f>IF($A31="","",IF(COUNTIFS(LSku,$A31,LType,"Count",LDate,AK$4)&gt;0,SUMIFS(LQty,LSku,$A31,LType,"Count",LDate,AK$4),AJ31+SUMIFS(LSigned,LSku,$A31,LDate,AK$4)))</f>
        <v/>
      </c>
      <c r="AL31" s="20">
        <f>IF($A31="","",IF(COUNTIFS(LSku,$A31,LType,"Count",LDate,AL$4)&gt;0,SUMIFS(LQty,LSku,$A31,LType,"Count",LDate,AL$4),AK31+SUMIFS(LSigned,LSku,$A31,LDate,AL$4)))</f>
        <v/>
      </c>
      <c r="AM31" s="20">
        <f>IF($A31="","",IF(COUNTIFS(LSku,$A31,LType,"Count",LDate,AM$4)&gt;0,SUMIFS(LQty,LSku,$A31,LType,"Count",LDate,AM$4),AL31+SUMIFS(LSigned,LSku,$A31,LDate,AM$4)))</f>
        <v/>
      </c>
      <c r="AN31" s="20">
        <f>IF($A31="","",IF(COUNTIFS(LSku,$A31,LType,"Count",LDate,AN$4)&gt;0,SUMIFS(LQty,LSku,$A31,LType,"Count",LDate,AN$4),AM31+SUMIFS(LSigned,LSku,$A31,LDate,AN$4)))</f>
        <v/>
      </c>
      <c r="AO31" s="20">
        <f>IF($A31="","",IF(COUNTIFS(LSku,$A31,LType,"Count",LDate,AO$4)&gt;0,SUMIFS(LQty,LSku,$A31,LType,"Count",LDate,AO$4),AN31+SUMIFS(LSigned,LSku,$A31,LDate,AO$4)))</f>
        <v/>
      </c>
      <c r="AP31" s="20">
        <f>IF($A31="","",IF(COUNTIFS(LSku,$A31,LType,"Count",LDate,AP$4)&gt;0,SUMIFS(LQty,LSku,$A31,LType,"Count",LDate,AP$4),AO31+SUMIFS(LSigned,LSku,$A31,LDate,AP$4)))</f>
        <v/>
      </c>
      <c r="AQ31" s="20">
        <f>IF($A31="","",IF(COUNTIFS(LSku,$A31,LType,"Count",LDate,AQ$4)&gt;0,SUMIFS(LQty,LSku,$A31,LType,"Count",LDate,AQ$4),AP31+SUMIFS(LSigned,LSku,$A31,LDate,AQ$4)))</f>
        <v/>
      </c>
      <c r="AR31" s="20">
        <f>IF($A31="","",IF(COUNTIFS(LSku,$A31,LType,"Count",LDate,AR$4)&gt;0,SUMIFS(LQty,LSku,$A31,LType,"Count",LDate,AR$4),AQ31+SUMIFS(LSigned,LSku,$A31,LDate,AR$4)))</f>
        <v/>
      </c>
      <c r="AS31" s="20">
        <f>IF($A31="","",IF(COUNTIFS(LSku,$A31,LType,"Count",LDate,AS$4)&gt;0,SUMIFS(LQty,LSku,$A31,LType,"Count",LDate,AS$4),AR31+SUMIFS(LSigned,LSku,$A31,LDate,AS$4)))</f>
        <v/>
      </c>
      <c r="AT31" s="20">
        <f>IF($A31="","",IF(COUNTIFS(LSku,$A31,LType,"Count",LDate,AT$4)&gt;0,SUMIFS(LQty,LSku,$A31,LType,"Count",LDate,AT$4),AS31+SUMIFS(LSigned,LSku,$A31,LDate,AT$4)))</f>
        <v/>
      </c>
      <c r="AU31" s="20">
        <f>IF($A31="","",IF(COUNTIFS(LSku,$A31,LType,"Count",LDate,AU$4)&gt;0,SUMIFS(LQty,LSku,$A31,LType,"Count",LDate,AU$4),AT31+SUMIFS(LSigned,LSku,$A31,LDate,AU$4)))</f>
        <v/>
      </c>
      <c r="AV31" s="20">
        <f>IF($A31="","",IF(COUNTIFS(LSku,$A31,LType,"Count",LDate,AV$4)&gt;0,SUMIFS(LQty,LSku,$A31,LType,"Count",LDate,AV$4),AU31+SUMIFS(LSigned,LSku,$A31,LDate,AV$4)))</f>
        <v/>
      </c>
      <c r="AW31" s="20">
        <f>IF($A31="","",IF(COUNTIFS(LSku,$A31,LType,"Count",LDate,AW$4)&gt;0,SUMIFS(LQty,LSku,$A31,LType,"Count",LDate,AW$4),AV31+SUMIFS(LSigned,LSku,$A31,LDate,AW$4)))</f>
        <v/>
      </c>
      <c r="AX31" s="20">
        <f>IF($A31="","",IF(COUNTIFS(LSku,$A31,LType,"Count",LDate,AX$4)&gt;0,SUMIFS(LQty,LSku,$A31,LType,"Count",LDate,AX$4),AW31+SUMIFS(LSigned,LSku,$A31,LDate,AX$4)))</f>
        <v/>
      </c>
      <c r="AY31" s="20">
        <f>IF($A31="","",IF(COUNTIFS(LSku,$A31,LType,"Count",LDate,AY$4)&gt;0,SUMIFS(LQty,LSku,$A31,LType,"Count",LDate,AY$4),AX31+SUMIFS(LSigned,LSku,$A31,LDate,AY$4)))</f>
        <v/>
      </c>
      <c r="AZ31" s="20">
        <f>IF($A31="","",IF(COUNTIFS(LSku,$A31,LType,"Count",LDate,AZ$4)&gt;0,SUMIFS(LQty,LSku,$A31,LType,"Count",LDate,AZ$4),AY31+SUMIFS(LSigned,LSku,$A31,LDate,AZ$4)))</f>
        <v/>
      </c>
      <c r="BA31" s="20">
        <f>IF($A31="","",IF(COUNTIFS(LSku,$A31,LType,"Count",LDate,BA$4)&gt;0,SUMIFS(LQty,LSku,$A31,LType,"Count",LDate,BA$4),AZ31+SUMIFS(LSigned,LSku,$A31,LDate,BA$4)))</f>
        <v/>
      </c>
      <c r="BB31" s="20">
        <f>IF($A31="","",IF(COUNTIFS(LSku,$A31,LType,"Count",LDate,BB$4)&gt;0,SUMIFS(LQty,LSku,$A31,LType,"Count",LDate,BB$4),BA31+SUMIFS(LSigned,LSku,$A31,LDate,BB$4)))</f>
        <v/>
      </c>
      <c r="BC31" s="20">
        <f>IF($A31="","",IF(COUNTIFS(LSku,$A31,LType,"Count",LDate,BC$4)&gt;0,SUMIFS(LQty,LSku,$A31,LType,"Count",LDate,BC$4),BB31+SUMIFS(LSigned,LSku,$A31,LDate,BC$4)))</f>
        <v/>
      </c>
      <c r="BD31" s="20">
        <f>IF($A31="","",IF(COUNTIFS(LSku,$A31,LType,"Count",LDate,BD$4)&gt;0,SUMIFS(LQty,LSku,$A31,LType,"Count",LDate,BD$4),BC31+SUMIFS(LSigned,LSku,$A31,LDate,BD$4)))</f>
        <v/>
      </c>
      <c r="BE31" s="20">
        <f>IF($A31="","",IF(COUNTIFS(LSku,$A31,LType,"Count",LDate,BE$4)&gt;0,SUMIFS(LQty,LSku,$A31,LType,"Count",LDate,BE$4),BD31+SUMIFS(LSigned,LSku,$A31,LDate,BE$4)))</f>
        <v/>
      </c>
      <c r="BF31" s="20">
        <f>IF($A31="","",IF(COUNTIFS(LSku,$A31,LType,"Count",LDate,BF$4)&gt;0,SUMIFS(LQty,LSku,$A31,LType,"Count",LDate,BF$4),BE31+SUMIFS(LSigned,LSku,$A31,LDate,BF$4)))</f>
        <v/>
      </c>
      <c r="BG31" s="20">
        <f>IF($A31="","",IF(COUNTIFS(LSku,$A31,LType,"Count",LDate,BG$4)&gt;0,SUMIFS(LQty,LSku,$A31,LType,"Count",LDate,BG$4),BF31+SUMIFS(LSigned,LSku,$A31,LDate,BG$4)))</f>
        <v/>
      </c>
      <c r="BH31" s="20">
        <f>IF($A31="","",IF(COUNTIFS(LSku,$A31,LType,"Count",LDate,BH$4)&gt;0,SUMIFS(LQty,LSku,$A31,LType,"Count",LDate,BH$4),BG31+SUMIFS(LSigned,LSku,$A31,LDate,BH$4)))</f>
        <v/>
      </c>
      <c r="BI31" s="20">
        <f>IF($A31="","",IF(COUNTIFS(LSku,$A31,LType,"Count",LDate,BI$4)&gt;0,SUMIFS(LQty,LSku,$A31,LType,"Count",LDate,BI$4),BH31+SUMIFS(LSigned,LSku,$A31,LDate,BI$4)))</f>
        <v/>
      </c>
      <c r="BJ31" s="20">
        <f>IF($A31="","",IF(COUNTIFS(LSku,$A31,LType,"Count",LDate,BJ$4)&gt;0,SUMIFS(LQty,LSku,$A31,LType,"Count",LDate,BJ$4),BI31+SUMIFS(LSigned,LSku,$A31,LDate,BJ$4)))</f>
        <v/>
      </c>
      <c r="BK31" s="20">
        <f>IF($A31="","",IF(COUNTIFS(LSku,$A31,LType,"Count",LDate,BK$4)&gt;0,SUMIFS(LQty,LSku,$A31,LType,"Count",LDate,BK$4),BJ31+SUMIFS(LSigned,LSku,$A31,LDate,BK$4)))</f>
        <v/>
      </c>
      <c r="BL31" s="20">
        <f>IF($A31="","",IF(COUNTIFS(LSku,$A31,LType,"Count",LDate,BL$4)&gt;0,SUMIFS(LQty,LSku,$A31,LType,"Count",LDate,BL$4),BK31+SUMIFS(LSigned,LSku,$A31,LDate,BL$4)))</f>
        <v/>
      </c>
      <c r="BM31" s="20">
        <f>IF($A31="","",IF(COUNTIFS(LSku,$A31,LType,"Count",LDate,BM$4)&gt;0,SUMIFS(LQty,LSku,$A31,LType,"Count",LDate,BM$4),BL31+SUMIFS(LSigned,LSku,$A31,LDate,BM$4)))</f>
        <v/>
      </c>
      <c r="BN31" s="24">
        <f>IF($A31="","",SUMPRODUCT(MAX((LSku=$A31)*(LType="Count")*(LDate&lt;=$B$4)*LDate)))</f>
        <v/>
      </c>
    </row>
    <row r="32">
      <c r="A32" s="16">
        <f>IF(Items!A32="","",Items!A32)</f>
        <v/>
      </c>
      <c r="B32" s="20">
        <f>IF($A32="","",IF(BN32&gt;0,SUMIFS(LQty,LSku,$A32,LType,"Count",LDate,BN32),0)+SUMIFS(LSigned,LSku,$A32,LDate,"&gt;"&amp;BN32,LDate,"&lt;="&amp;$B$4))</f>
        <v/>
      </c>
      <c r="C32" s="20">
        <f>IF($A32="","",IF(COUNTIFS(LSku,$A32,LType,"Count",LDate,C$4)&gt;0,SUMIFS(LQty,LSku,$A32,LType,"Count",LDate,C$4),B32+SUMIFS(LSigned,LSku,$A32,LDate,C$4)))</f>
        <v/>
      </c>
      <c r="D32" s="20">
        <f>IF($A32="","",IF(COUNTIFS(LSku,$A32,LType,"Count",LDate,D$4)&gt;0,SUMIFS(LQty,LSku,$A32,LType,"Count",LDate,D$4),C32+SUMIFS(LSigned,LSku,$A32,LDate,D$4)))</f>
        <v/>
      </c>
      <c r="E32" s="20">
        <f>IF($A32="","",IF(COUNTIFS(LSku,$A32,LType,"Count",LDate,E$4)&gt;0,SUMIFS(LQty,LSku,$A32,LType,"Count",LDate,E$4),D32+SUMIFS(LSigned,LSku,$A32,LDate,E$4)))</f>
        <v/>
      </c>
      <c r="F32" s="20">
        <f>IF($A32="","",IF(COUNTIFS(LSku,$A32,LType,"Count",LDate,F$4)&gt;0,SUMIFS(LQty,LSku,$A32,LType,"Count",LDate,F$4),E32+SUMIFS(LSigned,LSku,$A32,LDate,F$4)))</f>
        <v/>
      </c>
      <c r="G32" s="20">
        <f>IF($A32="","",IF(COUNTIFS(LSku,$A32,LType,"Count",LDate,G$4)&gt;0,SUMIFS(LQty,LSku,$A32,LType,"Count",LDate,G$4),F32+SUMIFS(LSigned,LSku,$A32,LDate,G$4)))</f>
        <v/>
      </c>
      <c r="H32" s="20">
        <f>IF($A32="","",IF(COUNTIFS(LSku,$A32,LType,"Count",LDate,H$4)&gt;0,SUMIFS(LQty,LSku,$A32,LType,"Count",LDate,H$4),G32+SUMIFS(LSigned,LSku,$A32,LDate,H$4)))</f>
        <v/>
      </c>
      <c r="I32" s="20">
        <f>IF($A32="","",IF(COUNTIFS(LSku,$A32,LType,"Count",LDate,I$4)&gt;0,SUMIFS(LQty,LSku,$A32,LType,"Count",LDate,I$4),H32+SUMIFS(LSigned,LSku,$A32,LDate,I$4)))</f>
        <v/>
      </c>
      <c r="J32" s="20">
        <f>IF($A32="","",IF(COUNTIFS(LSku,$A32,LType,"Count",LDate,J$4)&gt;0,SUMIFS(LQty,LSku,$A32,LType,"Count",LDate,J$4),I32+SUMIFS(LSigned,LSku,$A32,LDate,J$4)))</f>
        <v/>
      </c>
      <c r="K32" s="20">
        <f>IF($A32="","",IF(COUNTIFS(LSku,$A32,LType,"Count",LDate,K$4)&gt;0,SUMIFS(LQty,LSku,$A32,LType,"Count",LDate,K$4),J32+SUMIFS(LSigned,LSku,$A32,LDate,K$4)))</f>
        <v/>
      </c>
      <c r="L32" s="20">
        <f>IF($A32="","",IF(COUNTIFS(LSku,$A32,LType,"Count",LDate,L$4)&gt;0,SUMIFS(LQty,LSku,$A32,LType,"Count",LDate,L$4),K32+SUMIFS(LSigned,LSku,$A32,LDate,L$4)))</f>
        <v/>
      </c>
      <c r="M32" s="20">
        <f>IF($A32="","",IF(COUNTIFS(LSku,$A32,LType,"Count",LDate,M$4)&gt;0,SUMIFS(LQty,LSku,$A32,LType,"Count",LDate,M$4),L32+SUMIFS(LSigned,LSku,$A32,LDate,M$4)))</f>
        <v/>
      </c>
      <c r="N32" s="20">
        <f>IF($A32="","",IF(COUNTIFS(LSku,$A32,LType,"Count",LDate,N$4)&gt;0,SUMIFS(LQty,LSku,$A32,LType,"Count",LDate,N$4),M32+SUMIFS(LSigned,LSku,$A32,LDate,N$4)))</f>
        <v/>
      </c>
      <c r="O32" s="20">
        <f>IF($A32="","",IF(COUNTIFS(LSku,$A32,LType,"Count",LDate,O$4)&gt;0,SUMIFS(LQty,LSku,$A32,LType,"Count",LDate,O$4),N32+SUMIFS(LSigned,LSku,$A32,LDate,O$4)))</f>
        <v/>
      </c>
      <c r="P32" s="20">
        <f>IF($A32="","",IF(COUNTIFS(LSku,$A32,LType,"Count",LDate,P$4)&gt;0,SUMIFS(LQty,LSku,$A32,LType,"Count",LDate,P$4),O32+SUMIFS(LSigned,LSku,$A32,LDate,P$4)))</f>
        <v/>
      </c>
      <c r="Q32" s="20">
        <f>IF($A32="","",IF(COUNTIFS(LSku,$A32,LType,"Count",LDate,Q$4)&gt;0,SUMIFS(LQty,LSku,$A32,LType,"Count",LDate,Q$4),P32+SUMIFS(LSigned,LSku,$A32,LDate,Q$4)))</f>
        <v/>
      </c>
      <c r="R32" s="20">
        <f>IF($A32="","",IF(COUNTIFS(LSku,$A32,LType,"Count",LDate,R$4)&gt;0,SUMIFS(LQty,LSku,$A32,LType,"Count",LDate,R$4),Q32+SUMIFS(LSigned,LSku,$A32,LDate,R$4)))</f>
        <v/>
      </c>
      <c r="S32" s="20">
        <f>IF($A32="","",IF(COUNTIFS(LSku,$A32,LType,"Count",LDate,S$4)&gt;0,SUMIFS(LQty,LSku,$A32,LType,"Count",LDate,S$4),R32+SUMIFS(LSigned,LSku,$A32,LDate,S$4)))</f>
        <v/>
      </c>
      <c r="T32" s="20">
        <f>IF($A32="","",IF(COUNTIFS(LSku,$A32,LType,"Count",LDate,T$4)&gt;0,SUMIFS(LQty,LSku,$A32,LType,"Count",LDate,T$4),S32+SUMIFS(LSigned,LSku,$A32,LDate,T$4)))</f>
        <v/>
      </c>
      <c r="U32" s="20">
        <f>IF($A32="","",IF(COUNTIFS(LSku,$A32,LType,"Count",LDate,U$4)&gt;0,SUMIFS(LQty,LSku,$A32,LType,"Count",LDate,U$4),T32+SUMIFS(LSigned,LSku,$A32,LDate,U$4)))</f>
        <v/>
      </c>
      <c r="V32" s="20">
        <f>IF($A32="","",IF(COUNTIFS(LSku,$A32,LType,"Count",LDate,V$4)&gt;0,SUMIFS(LQty,LSku,$A32,LType,"Count",LDate,V$4),U32+SUMIFS(LSigned,LSku,$A32,LDate,V$4)))</f>
        <v/>
      </c>
      <c r="W32" s="20">
        <f>IF($A32="","",IF(COUNTIFS(LSku,$A32,LType,"Count",LDate,W$4)&gt;0,SUMIFS(LQty,LSku,$A32,LType,"Count",LDate,W$4),V32+SUMIFS(LSigned,LSku,$A32,LDate,W$4)))</f>
        <v/>
      </c>
      <c r="X32" s="20">
        <f>IF($A32="","",IF(COUNTIFS(LSku,$A32,LType,"Count",LDate,X$4)&gt;0,SUMIFS(LQty,LSku,$A32,LType,"Count",LDate,X$4),W32+SUMIFS(LSigned,LSku,$A32,LDate,X$4)))</f>
        <v/>
      </c>
      <c r="Y32" s="20">
        <f>IF($A32="","",IF(COUNTIFS(LSku,$A32,LType,"Count",LDate,Y$4)&gt;0,SUMIFS(LQty,LSku,$A32,LType,"Count",LDate,Y$4),X32+SUMIFS(LSigned,LSku,$A32,LDate,Y$4)))</f>
        <v/>
      </c>
      <c r="Z32" s="20">
        <f>IF($A32="","",IF(COUNTIFS(LSku,$A32,LType,"Count",LDate,Z$4)&gt;0,SUMIFS(LQty,LSku,$A32,LType,"Count",LDate,Z$4),Y32+SUMIFS(LSigned,LSku,$A32,LDate,Z$4)))</f>
        <v/>
      </c>
      <c r="AA32" s="20">
        <f>IF($A32="","",IF(COUNTIFS(LSku,$A32,LType,"Count",LDate,AA$4)&gt;0,SUMIFS(LQty,LSku,$A32,LType,"Count",LDate,AA$4),Z32+SUMIFS(LSigned,LSku,$A32,LDate,AA$4)))</f>
        <v/>
      </c>
      <c r="AB32" s="20">
        <f>IF($A32="","",IF(COUNTIFS(LSku,$A32,LType,"Count",LDate,AB$4)&gt;0,SUMIFS(LQty,LSku,$A32,LType,"Count",LDate,AB$4),AA32+SUMIFS(LSigned,LSku,$A32,LDate,AB$4)))</f>
        <v/>
      </c>
      <c r="AC32" s="20">
        <f>IF($A32="","",IF(COUNTIFS(LSku,$A32,LType,"Count",LDate,AC$4)&gt;0,SUMIFS(LQty,LSku,$A32,LType,"Count",LDate,AC$4),AB32+SUMIFS(LSigned,LSku,$A32,LDate,AC$4)))</f>
        <v/>
      </c>
      <c r="AD32" s="20">
        <f>IF($A32="","",IF(COUNTIFS(LSku,$A32,LType,"Count",LDate,AD$4)&gt;0,SUMIFS(LQty,LSku,$A32,LType,"Count",LDate,AD$4),AC32+SUMIFS(LSigned,LSku,$A32,LDate,AD$4)))</f>
        <v/>
      </c>
      <c r="AE32" s="20">
        <f>IF($A32="","",IF(COUNTIFS(LSku,$A32,LType,"Count",LDate,AE$4)&gt;0,SUMIFS(LQty,LSku,$A32,LType,"Count",LDate,AE$4),AD32+SUMIFS(LSigned,LSku,$A32,LDate,AE$4)))</f>
        <v/>
      </c>
      <c r="AF32" s="20">
        <f>IF($A32="","",IF(COUNTIFS(LSku,$A32,LType,"Count",LDate,AF$4)&gt;0,SUMIFS(LQty,LSku,$A32,LType,"Count",LDate,AF$4),AE32+SUMIFS(LSigned,LSku,$A32,LDate,AF$4)))</f>
        <v/>
      </c>
      <c r="AG32" s="20">
        <f>IF($A32="","",IF(COUNTIFS(LSku,$A32,LType,"Count",LDate,AG$4)&gt;0,SUMIFS(LQty,LSku,$A32,LType,"Count",LDate,AG$4),AF32+SUMIFS(LSigned,LSku,$A32,LDate,AG$4)))</f>
        <v/>
      </c>
      <c r="AH32" s="20">
        <f>IF($A32="","",IF(COUNTIFS(LSku,$A32,LType,"Count",LDate,AH$4)&gt;0,SUMIFS(LQty,LSku,$A32,LType,"Count",LDate,AH$4),AG32+SUMIFS(LSigned,LSku,$A32,LDate,AH$4)))</f>
        <v/>
      </c>
      <c r="AI32" s="20">
        <f>IF($A32="","",IF(COUNTIFS(LSku,$A32,LType,"Count",LDate,AI$4)&gt;0,SUMIFS(LQty,LSku,$A32,LType,"Count",LDate,AI$4),AH32+SUMIFS(LSigned,LSku,$A32,LDate,AI$4)))</f>
        <v/>
      </c>
      <c r="AJ32" s="20">
        <f>IF($A32="","",IF(COUNTIFS(LSku,$A32,LType,"Count",LDate,AJ$4)&gt;0,SUMIFS(LQty,LSku,$A32,LType,"Count",LDate,AJ$4),AI32+SUMIFS(LSigned,LSku,$A32,LDate,AJ$4)))</f>
        <v/>
      </c>
      <c r="AK32" s="20">
        <f>IF($A32="","",IF(COUNTIFS(LSku,$A32,LType,"Count",LDate,AK$4)&gt;0,SUMIFS(LQty,LSku,$A32,LType,"Count",LDate,AK$4),AJ32+SUMIFS(LSigned,LSku,$A32,LDate,AK$4)))</f>
        <v/>
      </c>
      <c r="AL32" s="20">
        <f>IF($A32="","",IF(COUNTIFS(LSku,$A32,LType,"Count",LDate,AL$4)&gt;0,SUMIFS(LQty,LSku,$A32,LType,"Count",LDate,AL$4),AK32+SUMIFS(LSigned,LSku,$A32,LDate,AL$4)))</f>
        <v/>
      </c>
      <c r="AM32" s="20">
        <f>IF($A32="","",IF(COUNTIFS(LSku,$A32,LType,"Count",LDate,AM$4)&gt;0,SUMIFS(LQty,LSku,$A32,LType,"Count",LDate,AM$4),AL32+SUMIFS(LSigned,LSku,$A32,LDate,AM$4)))</f>
        <v/>
      </c>
      <c r="AN32" s="20">
        <f>IF($A32="","",IF(COUNTIFS(LSku,$A32,LType,"Count",LDate,AN$4)&gt;0,SUMIFS(LQty,LSku,$A32,LType,"Count",LDate,AN$4),AM32+SUMIFS(LSigned,LSku,$A32,LDate,AN$4)))</f>
        <v/>
      </c>
      <c r="AO32" s="20">
        <f>IF($A32="","",IF(COUNTIFS(LSku,$A32,LType,"Count",LDate,AO$4)&gt;0,SUMIFS(LQty,LSku,$A32,LType,"Count",LDate,AO$4),AN32+SUMIFS(LSigned,LSku,$A32,LDate,AO$4)))</f>
        <v/>
      </c>
      <c r="AP32" s="20">
        <f>IF($A32="","",IF(COUNTIFS(LSku,$A32,LType,"Count",LDate,AP$4)&gt;0,SUMIFS(LQty,LSku,$A32,LType,"Count",LDate,AP$4),AO32+SUMIFS(LSigned,LSku,$A32,LDate,AP$4)))</f>
        <v/>
      </c>
      <c r="AQ32" s="20">
        <f>IF($A32="","",IF(COUNTIFS(LSku,$A32,LType,"Count",LDate,AQ$4)&gt;0,SUMIFS(LQty,LSku,$A32,LType,"Count",LDate,AQ$4),AP32+SUMIFS(LSigned,LSku,$A32,LDate,AQ$4)))</f>
        <v/>
      </c>
      <c r="AR32" s="20">
        <f>IF($A32="","",IF(COUNTIFS(LSku,$A32,LType,"Count",LDate,AR$4)&gt;0,SUMIFS(LQty,LSku,$A32,LType,"Count",LDate,AR$4),AQ32+SUMIFS(LSigned,LSku,$A32,LDate,AR$4)))</f>
        <v/>
      </c>
      <c r="AS32" s="20">
        <f>IF($A32="","",IF(COUNTIFS(LSku,$A32,LType,"Count",LDate,AS$4)&gt;0,SUMIFS(LQty,LSku,$A32,LType,"Count",LDate,AS$4),AR32+SUMIFS(LSigned,LSku,$A32,LDate,AS$4)))</f>
        <v/>
      </c>
      <c r="AT32" s="20">
        <f>IF($A32="","",IF(COUNTIFS(LSku,$A32,LType,"Count",LDate,AT$4)&gt;0,SUMIFS(LQty,LSku,$A32,LType,"Count",LDate,AT$4),AS32+SUMIFS(LSigned,LSku,$A32,LDate,AT$4)))</f>
        <v/>
      </c>
      <c r="AU32" s="20">
        <f>IF($A32="","",IF(COUNTIFS(LSku,$A32,LType,"Count",LDate,AU$4)&gt;0,SUMIFS(LQty,LSku,$A32,LType,"Count",LDate,AU$4),AT32+SUMIFS(LSigned,LSku,$A32,LDate,AU$4)))</f>
        <v/>
      </c>
      <c r="AV32" s="20">
        <f>IF($A32="","",IF(COUNTIFS(LSku,$A32,LType,"Count",LDate,AV$4)&gt;0,SUMIFS(LQty,LSku,$A32,LType,"Count",LDate,AV$4),AU32+SUMIFS(LSigned,LSku,$A32,LDate,AV$4)))</f>
        <v/>
      </c>
      <c r="AW32" s="20">
        <f>IF($A32="","",IF(COUNTIFS(LSku,$A32,LType,"Count",LDate,AW$4)&gt;0,SUMIFS(LQty,LSku,$A32,LType,"Count",LDate,AW$4),AV32+SUMIFS(LSigned,LSku,$A32,LDate,AW$4)))</f>
        <v/>
      </c>
      <c r="AX32" s="20">
        <f>IF($A32="","",IF(COUNTIFS(LSku,$A32,LType,"Count",LDate,AX$4)&gt;0,SUMIFS(LQty,LSku,$A32,LType,"Count",LDate,AX$4),AW32+SUMIFS(LSigned,LSku,$A32,LDate,AX$4)))</f>
        <v/>
      </c>
      <c r="AY32" s="20">
        <f>IF($A32="","",IF(COUNTIFS(LSku,$A32,LType,"Count",LDate,AY$4)&gt;0,SUMIFS(LQty,LSku,$A32,LType,"Count",LDate,AY$4),AX32+SUMIFS(LSigned,LSku,$A32,LDate,AY$4)))</f>
        <v/>
      </c>
      <c r="AZ32" s="20">
        <f>IF($A32="","",IF(COUNTIFS(LSku,$A32,LType,"Count",LDate,AZ$4)&gt;0,SUMIFS(LQty,LSku,$A32,LType,"Count",LDate,AZ$4),AY32+SUMIFS(LSigned,LSku,$A32,LDate,AZ$4)))</f>
        <v/>
      </c>
      <c r="BA32" s="20">
        <f>IF($A32="","",IF(COUNTIFS(LSku,$A32,LType,"Count",LDate,BA$4)&gt;0,SUMIFS(LQty,LSku,$A32,LType,"Count",LDate,BA$4),AZ32+SUMIFS(LSigned,LSku,$A32,LDate,BA$4)))</f>
        <v/>
      </c>
      <c r="BB32" s="20">
        <f>IF($A32="","",IF(COUNTIFS(LSku,$A32,LType,"Count",LDate,BB$4)&gt;0,SUMIFS(LQty,LSku,$A32,LType,"Count",LDate,BB$4),BA32+SUMIFS(LSigned,LSku,$A32,LDate,BB$4)))</f>
        <v/>
      </c>
      <c r="BC32" s="20">
        <f>IF($A32="","",IF(COUNTIFS(LSku,$A32,LType,"Count",LDate,BC$4)&gt;0,SUMIFS(LQty,LSku,$A32,LType,"Count",LDate,BC$4),BB32+SUMIFS(LSigned,LSku,$A32,LDate,BC$4)))</f>
        <v/>
      </c>
      <c r="BD32" s="20">
        <f>IF($A32="","",IF(COUNTIFS(LSku,$A32,LType,"Count",LDate,BD$4)&gt;0,SUMIFS(LQty,LSku,$A32,LType,"Count",LDate,BD$4),BC32+SUMIFS(LSigned,LSku,$A32,LDate,BD$4)))</f>
        <v/>
      </c>
      <c r="BE32" s="20">
        <f>IF($A32="","",IF(COUNTIFS(LSku,$A32,LType,"Count",LDate,BE$4)&gt;0,SUMIFS(LQty,LSku,$A32,LType,"Count",LDate,BE$4),BD32+SUMIFS(LSigned,LSku,$A32,LDate,BE$4)))</f>
        <v/>
      </c>
      <c r="BF32" s="20">
        <f>IF($A32="","",IF(COUNTIFS(LSku,$A32,LType,"Count",LDate,BF$4)&gt;0,SUMIFS(LQty,LSku,$A32,LType,"Count",LDate,BF$4),BE32+SUMIFS(LSigned,LSku,$A32,LDate,BF$4)))</f>
        <v/>
      </c>
      <c r="BG32" s="20">
        <f>IF($A32="","",IF(COUNTIFS(LSku,$A32,LType,"Count",LDate,BG$4)&gt;0,SUMIFS(LQty,LSku,$A32,LType,"Count",LDate,BG$4),BF32+SUMIFS(LSigned,LSku,$A32,LDate,BG$4)))</f>
        <v/>
      </c>
      <c r="BH32" s="20">
        <f>IF($A32="","",IF(COUNTIFS(LSku,$A32,LType,"Count",LDate,BH$4)&gt;0,SUMIFS(LQty,LSku,$A32,LType,"Count",LDate,BH$4),BG32+SUMIFS(LSigned,LSku,$A32,LDate,BH$4)))</f>
        <v/>
      </c>
      <c r="BI32" s="20">
        <f>IF($A32="","",IF(COUNTIFS(LSku,$A32,LType,"Count",LDate,BI$4)&gt;0,SUMIFS(LQty,LSku,$A32,LType,"Count",LDate,BI$4),BH32+SUMIFS(LSigned,LSku,$A32,LDate,BI$4)))</f>
        <v/>
      </c>
      <c r="BJ32" s="20">
        <f>IF($A32="","",IF(COUNTIFS(LSku,$A32,LType,"Count",LDate,BJ$4)&gt;0,SUMIFS(LQty,LSku,$A32,LType,"Count",LDate,BJ$4),BI32+SUMIFS(LSigned,LSku,$A32,LDate,BJ$4)))</f>
        <v/>
      </c>
      <c r="BK32" s="20">
        <f>IF($A32="","",IF(COUNTIFS(LSku,$A32,LType,"Count",LDate,BK$4)&gt;0,SUMIFS(LQty,LSku,$A32,LType,"Count",LDate,BK$4),BJ32+SUMIFS(LSigned,LSku,$A32,LDate,BK$4)))</f>
        <v/>
      </c>
      <c r="BL32" s="20">
        <f>IF($A32="","",IF(COUNTIFS(LSku,$A32,LType,"Count",LDate,BL$4)&gt;0,SUMIFS(LQty,LSku,$A32,LType,"Count",LDate,BL$4),BK32+SUMIFS(LSigned,LSku,$A32,LDate,BL$4)))</f>
        <v/>
      </c>
      <c r="BM32" s="20">
        <f>IF($A32="","",IF(COUNTIFS(LSku,$A32,LType,"Count",LDate,BM$4)&gt;0,SUMIFS(LQty,LSku,$A32,LType,"Count",LDate,BM$4),BL32+SUMIFS(LSigned,LSku,$A32,LDate,BM$4)))</f>
        <v/>
      </c>
      <c r="BN32" s="24">
        <f>IF($A32="","",SUMPRODUCT(MAX((LSku=$A32)*(LType="Count")*(LDate&lt;=$B$4)*LDate)))</f>
        <v/>
      </c>
    </row>
    <row r="33">
      <c r="A33" s="16">
        <f>IF(Items!A33="","",Items!A33)</f>
        <v/>
      </c>
      <c r="B33" s="20">
        <f>IF($A33="","",IF(BN33&gt;0,SUMIFS(LQty,LSku,$A33,LType,"Count",LDate,BN33),0)+SUMIFS(LSigned,LSku,$A33,LDate,"&gt;"&amp;BN33,LDate,"&lt;="&amp;$B$4))</f>
        <v/>
      </c>
      <c r="C33" s="20">
        <f>IF($A33="","",IF(COUNTIFS(LSku,$A33,LType,"Count",LDate,C$4)&gt;0,SUMIFS(LQty,LSku,$A33,LType,"Count",LDate,C$4),B33+SUMIFS(LSigned,LSku,$A33,LDate,C$4)))</f>
        <v/>
      </c>
      <c r="D33" s="20">
        <f>IF($A33="","",IF(COUNTIFS(LSku,$A33,LType,"Count",LDate,D$4)&gt;0,SUMIFS(LQty,LSku,$A33,LType,"Count",LDate,D$4),C33+SUMIFS(LSigned,LSku,$A33,LDate,D$4)))</f>
        <v/>
      </c>
      <c r="E33" s="20">
        <f>IF($A33="","",IF(COUNTIFS(LSku,$A33,LType,"Count",LDate,E$4)&gt;0,SUMIFS(LQty,LSku,$A33,LType,"Count",LDate,E$4),D33+SUMIFS(LSigned,LSku,$A33,LDate,E$4)))</f>
        <v/>
      </c>
      <c r="F33" s="20">
        <f>IF($A33="","",IF(COUNTIFS(LSku,$A33,LType,"Count",LDate,F$4)&gt;0,SUMIFS(LQty,LSku,$A33,LType,"Count",LDate,F$4),E33+SUMIFS(LSigned,LSku,$A33,LDate,F$4)))</f>
        <v/>
      </c>
      <c r="G33" s="20">
        <f>IF($A33="","",IF(COUNTIFS(LSku,$A33,LType,"Count",LDate,G$4)&gt;0,SUMIFS(LQty,LSku,$A33,LType,"Count",LDate,G$4),F33+SUMIFS(LSigned,LSku,$A33,LDate,G$4)))</f>
        <v/>
      </c>
      <c r="H33" s="20">
        <f>IF($A33="","",IF(COUNTIFS(LSku,$A33,LType,"Count",LDate,H$4)&gt;0,SUMIFS(LQty,LSku,$A33,LType,"Count",LDate,H$4),G33+SUMIFS(LSigned,LSku,$A33,LDate,H$4)))</f>
        <v/>
      </c>
      <c r="I33" s="20">
        <f>IF($A33="","",IF(COUNTIFS(LSku,$A33,LType,"Count",LDate,I$4)&gt;0,SUMIFS(LQty,LSku,$A33,LType,"Count",LDate,I$4),H33+SUMIFS(LSigned,LSku,$A33,LDate,I$4)))</f>
        <v/>
      </c>
      <c r="J33" s="20">
        <f>IF($A33="","",IF(COUNTIFS(LSku,$A33,LType,"Count",LDate,J$4)&gt;0,SUMIFS(LQty,LSku,$A33,LType,"Count",LDate,J$4),I33+SUMIFS(LSigned,LSku,$A33,LDate,J$4)))</f>
        <v/>
      </c>
      <c r="K33" s="20">
        <f>IF($A33="","",IF(COUNTIFS(LSku,$A33,LType,"Count",LDate,K$4)&gt;0,SUMIFS(LQty,LSku,$A33,LType,"Count",LDate,K$4),J33+SUMIFS(LSigned,LSku,$A33,LDate,K$4)))</f>
        <v/>
      </c>
      <c r="L33" s="20">
        <f>IF($A33="","",IF(COUNTIFS(LSku,$A33,LType,"Count",LDate,L$4)&gt;0,SUMIFS(LQty,LSku,$A33,LType,"Count",LDate,L$4),K33+SUMIFS(LSigned,LSku,$A33,LDate,L$4)))</f>
        <v/>
      </c>
      <c r="M33" s="20">
        <f>IF($A33="","",IF(COUNTIFS(LSku,$A33,LType,"Count",LDate,M$4)&gt;0,SUMIFS(LQty,LSku,$A33,LType,"Count",LDate,M$4),L33+SUMIFS(LSigned,LSku,$A33,LDate,M$4)))</f>
        <v/>
      </c>
      <c r="N33" s="20">
        <f>IF($A33="","",IF(COUNTIFS(LSku,$A33,LType,"Count",LDate,N$4)&gt;0,SUMIFS(LQty,LSku,$A33,LType,"Count",LDate,N$4),M33+SUMIFS(LSigned,LSku,$A33,LDate,N$4)))</f>
        <v/>
      </c>
      <c r="O33" s="20">
        <f>IF($A33="","",IF(COUNTIFS(LSku,$A33,LType,"Count",LDate,O$4)&gt;0,SUMIFS(LQty,LSku,$A33,LType,"Count",LDate,O$4),N33+SUMIFS(LSigned,LSku,$A33,LDate,O$4)))</f>
        <v/>
      </c>
      <c r="P33" s="20">
        <f>IF($A33="","",IF(COUNTIFS(LSku,$A33,LType,"Count",LDate,P$4)&gt;0,SUMIFS(LQty,LSku,$A33,LType,"Count",LDate,P$4),O33+SUMIFS(LSigned,LSku,$A33,LDate,P$4)))</f>
        <v/>
      </c>
      <c r="Q33" s="20">
        <f>IF($A33="","",IF(COUNTIFS(LSku,$A33,LType,"Count",LDate,Q$4)&gt;0,SUMIFS(LQty,LSku,$A33,LType,"Count",LDate,Q$4),P33+SUMIFS(LSigned,LSku,$A33,LDate,Q$4)))</f>
        <v/>
      </c>
      <c r="R33" s="20">
        <f>IF($A33="","",IF(COUNTIFS(LSku,$A33,LType,"Count",LDate,R$4)&gt;0,SUMIFS(LQty,LSku,$A33,LType,"Count",LDate,R$4),Q33+SUMIFS(LSigned,LSku,$A33,LDate,R$4)))</f>
        <v/>
      </c>
      <c r="S33" s="20">
        <f>IF($A33="","",IF(COUNTIFS(LSku,$A33,LType,"Count",LDate,S$4)&gt;0,SUMIFS(LQty,LSku,$A33,LType,"Count",LDate,S$4),R33+SUMIFS(LSigned,LSku,$A33,LDate,S$4)))</f>
        <v/>
      </c>
      <c r="T33" s="20">
        <f>IF($A33="","",IF(COUNTIFS(LSku,$A33,LType,"Count",LDate,T$4)&gt;0,SUMIFS(LQty,LSku,$A33,LType,"Count",LDate,T$4),S33+SUMIFS(LSigned,LSku,$A33,LDate,T$4)))</f>
        <v/>
      </c>
      <c r="U33" s="20">
        <f>IF($A33="","",IF(COUNTIFS(LSku,$A33,LType,"Count",LDate,U$4)&gt;0,SUMIFS(LQty,LSku,$A33,LType,"Count",LDate,U$4),T33+SUMIFS(LSigned,LSku,$A33,LDate,U$4)))</f>
        <v/>
      </c>
      <c r="V33" s="20">
        <f>IF($A33="","",IF(COUNTIFS(LSku,$A33,LType,"Count",LDate,V$4)&gt;0,SUMIFS(LQty,LSku,$A33,LType,"Count",LDate,V$4),U33+SUMIFS(LSigned,LSku,$A33,LDate,V$4)))</f>
        <v/>
      </c>
      <c r="W33" s="20">
        <f>IF($A33="","",IF(COUNTIFS(LSku,$A33,LType,"Count",LDate,W$4)&gt;0,SUMIFS(LQty,LSku,$A33,LType,"Count",LDate,W$4),V33+SUMIFS(LSigned,LSku,$A33,LDate,W$4)))</f>
        <v/>
      </c>
      <c r="X33" s="20">
        <f>IF($A33="","",IF(COUNTIFS(LSku,$A33,LType,"Count",LDate,X$4)&gt;0,SUMIFS(LQty,LSku,$A33,LType,"Count",LDate,X$4),W33+SUMIFS(LSigned,LSku,$A33,LDate,X$4)))</f>
        <v/>
      </c>
      <c r="Y33" s="20">
        <f>IF($A33="","",IF(COUNTIFS(LSku,$A33,LType,"Count",LDate,Y$4)&gt;0,SUMIFS(LQty,LSku,$A33,LType,"Count",LDate,Y$4),X33+SUMIFS(LSigned,LSku,$A33,LDate,Y$4)))</f>
        <v/>
      </c>
      <c r="Z33" s="20">
        <f>IF($A33="","",IF(COUNTIFS(LSku,$A33,LType,"Count",LDate,Z$4)&gt;0,SUMIFS(LQty,LSku,$A33,LType,"Count",LDate,Z$4),Y33+SUMIFS(LSigned,LSku,$A33,LDate,Z$4)))</f>
        <v/>
      </c>
      <c r="AA33" s="20">
        <f>IF($A33="","",IF(COUNTIFS(LSku,$A33,LType,"Count",LDate,AA$4)&gt;0,SUMIFS(LQty,LSku,$A33,LType,"Count",LDate,AA$4),Z33+SUMIFS(LSigned,LSku,$A33,LDate,AA$4)))</f>
        <v/>
      </c>
      <c r="AB33" s="20">
        <f>IF($A33="","",IF(COUNTIFS(LSku,$A33,LType,"Count",LDate,AB$4)&gt;0,SUMIFS(LQty,LSku,$A33,LType,"Count",LDate,AB$4),AA33+SUMIFS(LSigned,LSku,$A33,LDate,AB$4)))</f>
        <v/>
      </c>
      <c r="AC33" s="20">
        <f>IF($A33="","",IF(COUNTIFS(LSku,$A33,LType,"Count",LDate,AC$4)&gt;0,SUMIFS(LQty,LSku,$A33,LType,"Count",LDate,AC$4),AB33+SUMIFS(LSigned,LSku,$A33,LDate,AC$4)))</f>
        <v/>
      </c>
      <c r="AD33" s="20">
        <f>IF($A33="","",IF(COUNTIFS(LSku,$A33,LType,"Count",LDate,AD$4)&gt;0,SUMIFS(LQty,LSku,$A33,LType,"Count",LDate,AD$4),AC33+SUMIFS(LSigned,LSku,$A33,LDate,AD$4)))</f>
        <v/>
      </c>
      <c r="AE33" s="20">
        <f>IF($A33="","",IF(COUNTIFS(LSku,$A33,LType,"Count",LDate,AE$4)&gt;0,SUMIFS(LQty,LSku,$A33,LType,"Count",LDate,AE$4),AD33+SUMIFS(LSigned,LSku,$A33,LDate,AE$4)))</f>
        <v/>
      </c>
      <c r="AF33" s="20">
        <f>IF($A33="","",IF(COUNTIFS(LSku,$A33,LType,"Count",LDate,AF$4)&gt;0,SUMIFS(LQty,LSku,$A33,LType,"Count",LDate,AF$4),AE33+SUMIFS(LSigned,LSku,$A33,LDate,AF$4)))</f>
        <v/>
      </c>
      <c r="AG33" s="20">
        <f>IF($A33="","",IF(COUNTIFS(LSku,$A33,LType,"Count",LDate,AG$4)&gt;0,SUMIFS(LQty,LSku,$A33,LType,"Count",LDate,AG$4),AF33+SUMIFS(LSigned,LSku,$A33,LDate,AG$4)))</f>
        <v/>
      </c>
      <c r="AH33" s="20">
        <f>IF($A33="","",IF(COUNTIFS(LSku,$A33,LType,"Count",LDate,AH$4)&gt;0,SUMIFS(LQty,LSku,$A33,LType,"Count",LDate,AH$4),AG33+SUMIFS(LSigned,LSku,$A33,LDate,AH$4)))</f>
        <v/>
      </c>
      <c r="AI33" s="20">
        <f>IF($A33="","",IF(COUNTIFS(LSku,$A33,LType,"Count",LDate,AI$4)&gt;0,SUMIFS(LQty,LSku,$A33,LType,"Count",LDate,AI$4),AH33+SUMIFS(LSigned,LSku,$A33,LDate,AI$4)))</f>
        <v/>
      </c>
      <c r="AJ33" s="20">
        <f>IF($A33="","",IF(COUNTIFS(LSku,$A33,LType,"Count",LDate,AJ$4)&gt;0,SUMIFS(LQty,LSku,$A33,LType,"Count",LDate,AJ$4),AI33+SUMIFS(LSigned,LSku,$A33,LDate,AJ$4)))</f>
        <v/>
      </c>
      <c r="AK33" s="20">
        <f>IF($A33="","",IF(COUNTIFS(LSku,$A33,LType,"Count",LDate,AK$4)&gt;0,SUMIFS(LQty,LSku,$A33,LType,"Count",LDate,AK$4),AJ33+SUMIFS(LSigned,LSku,$A33,LDate,AK$4)))</f>
        <v/>
      </c>
      <c r="AL33" s="20">
        <f>IF($A33="","",IF(COUNTIFS(LSku,$A33,LType,"Count",LDate,AL$4)&gt;0,SUMIFS(LQty,LSku,$A33,LType,"Count",LDate,AL$4),AK33+SUMIFS(LSigned,LSku,$A33,LDate,AL$4)))</f>
        <v/>
      </c>
      <c r="AM33" s="20">
        <f>IF($A33="","",IF(COUNTIFS(LSku,$A33,LType,"Count",LDate,AM$4)&gt;0,SUMIFS(LQty,LSku,$A33,LType,"Count",LDate,AM$4),AL33+SUMIFS(LSigned,LSku,$A33,LDate,AM$4)))</f>
        <v/>
      </c>
      <c r="AN33" s="20">
        <f>IF($A33="","",IF(COUNTIFS(LSku,$A33,LType,"Count",LDate,AN$4)&gt;0,SUMIFS(LQty,LSku,$A33,LType,"Count",LDate,AN$4),AM33+SUMIFS(LSigned,LSku,$A33,LDate,AN$4)))</f>
        <v/>
      </c>
      <c r="AO33" s="20">
        <f>IF($A33="","",IF(COUNTIFS(LSku,$A33,LType,"Count",LDate,AO$4)&gt;0,SUMIFS(LQty,LSku,$A33,LType,"Count",LDate,AO$4),AN33+SUMIFS(LSigned,LSku,$A33,LDate,AO$4)))</f>
        <v/>
      </c>
      <c r="AP33" s="20">
        <f>IF($A33="","",IF(COUNTIFS(LSku,$A33,LType,"Count",LDate,AP$4)&gt;0,SUMIFS(LQty,LSku,$A33,LType,"Count",LDate,AP$4),AO33+SUMIFS(LSigned,LSku,$A33,LDate,AP$4)))</f>
        <v/>
      </c>
      <c r="AQ33" s="20">
        <f>IF($A33="","",IF(COUNTIFS(LSku,$A33,LType,"Count",LDate,AQ$4)&gt;0,SUMIFS(LQty,LSku,$A33,LType,"Count",LDate,AQ$4),AP33+SUMIFS(LSigned,LSku,$A33,LDate,AQ$4)))</f>
        <v/>
      </c>
      <c r="AR33" s="20">
        <f>IF($A33="","",IF(COUNTIFS(LSku,$A33,LType,"Count",LDate,AR$4)&gt;0,SUMIFS(LQty,LSku,$A33,LType,"Count",LDate,AR$4),AQ33+SUMIFS(LSigned,LSku,$A33,LDate,AR$4)))</f>
        <v/>
      </c>
      <c r="AS33" s="20">
        <f>IF($A33="","",IF(COUNTIFS(LSku,$A33,LType,"Count",LDate,AS$4)&gt;0,SUMIFS(LQty,LSku,$A33,LType,"Count",LDate,AS$4),AR33+SUMIFS(LSigned,LSku,$A33,LDate,AS$4)))</f>
        <v/>
      </c>
      <c r="AT33" s="20">
        <f>IF($A33="","",IF(COUNTIFS(LSku,$A33,LType,"Count",LDate,AT$4)&gt;0,SUMIFS(LQty,LSku,$A33,LType,"Count",LDate,AT$4),AS33+SUMIFS(LSigned,LSku,$A33,LDate,AT$4)))</f>
        <v/>
      </c>
      <c r="AU33" s="20">
        <f>IF($A33="","",IF(COUNTIFS(LSku,$A33,LType,"Count",LDate,AU$4)&gt;0,SUMIFS(LQty,LSku,$A33,LType,"Count",LDate,AU$4),AT33+SUMIFS(LSigned,LSku,$A33,LDate,AU$4)))</f>
        <v/>
      </c>
      <c r="AV33" s="20">
        <f>IF($A33="","",IF(COUNTIFS(LSku,$A33,LType,"Count",LDate,AV$4)&gt;0,SUMIFS(LQty,LSku,$A33,LType,"Count",LDate,AV$4),AU33+SUMIFS(LSigned,LSku,$A33,LDate,AV$4)))</f>
        <v/>
      </c>
      <c r="AW33" s="20">
        <f>IF($A33="","",IF(COUNTIFS(LSku,$A33,LType,"Count",LDate,AW$4)&gt;0,SUMIFS(LQty,LSku,$A33,LType,"Count",LDate,AW$4),AV33+SUMIFS(LSigned,LSku,$A33,LDate,AW$4)))</f>
        <v/>
      </c>
      <c r="AX33" s="20">
        <f>IF($A33="","",IF(COUNTIFS(LSku,$A33,LType,"Count",LDate,AX$4)&gt;0,SUMIFS(LQty,LSku,$A33,LType,"Count",LDate,AX$4),AW33+SUMIFS(LSigned,LSku,$A33,LDate,AX$4)))</f>
        <v/>
      </c>
      <c r="AY33" s="20">
        <f>IF($A33="","",IF(COUNTIFS(LSku,$A33,LType,"Count",LDate,AY$4)&gt;0,SUMIFS(LQty,LSku,$A33,LType,"Count",LDate,AY$4),AX33+SUMIFS(LSigned,LSku,$A33,LDate,AY$4)))</f>
        <v/>
      </c>
      <c r="AZ33" s="20">
        <f>IF($A33="","",IF(COUNTIFS(LSku,$A33,LType,"Count",LDate,AZ$4)&gt;0,SUMIFS(LQty,LSku,$A33,LType,"Count",LDate,AZ$4),AY33+SUMIFS(LSigned,LSku,$A33,LDate,AZ$4)))</f>
        <v/>
      </c>
      <c r="BA33" s="20">
        <f>IF($A33="","",IF(COUNTIFS(LSku,$A33,LType,"Count",LDate,BA$4)&gt;0,SUMIFS(LQty,LSku,$A33,LType,"Count",LDate,BA$4),AZ33+SUMIFS(LSigned,LSku,$A33,LDate,BA$4)))</f>
        <v/>
      </c>
      <c r="BB33" s="20">
        <f>IF($A33="","",IF(COUNTIFS(LSku,$A33,LType,"Count",LDate,BB$4)&gt;0,SUMIFS(LQty,LSku,$A33,LType,"Count",LDate,BB$4),BA33+SUMIFS(LSigned,LSku,$A33,LDate,BB$4)))</f>
        <v/>
      </c>
      <c r="BC33" s="20">
        <f>IF($A33="","",IF(COUNTIFS(LSku,$A33,LType,"Count",LDate,BC$4)&gt;0,SUMIFS(LQty,LSku,$A33,LType,"Count",LDate,BC$4),BB33+SUMIFS(LSigned,LSku,$A33,LDate,BC$4)))</f>
        <v/>
      </c>
      <c r="BD33" s="20">
        <f>IF($A33="","",IF(COUNTIFS(LSku,$A33,LType,"Count",LDate,BD$4)&gt;0,SUMIFS(LQty,LSku,$A33,LType,"Count",LDate,BD$4),BC33+SUMIFS(LSigned,LSku,$A33,LDate,BD$4)))</f>
        <v/>
      </c>
      <c r="BE33" s="20">
        <f>IF($A33="","",IF(COUNTIFS(LSku,$A33,LType,"Count",LDate,BE$4)&gt;0,SUMIFS(LQty,LSku,$A33,LType,"Count",LDate,BE$4),BD33+SUMIFS(LSigned,LSku,$A33,LDate,BE$4)))</f>
        <v/>
      </c>
      <c r="BF33" s="20">
        <f>IF($A33="","",IF(COUNTIFS(LSku,$A33,LType,"Count",LDate,BF$4)&gt;0,SUMIFS(LQty,LSku,$A33,LType,"Count",LDate,BF$4),BE33+SUMIFS(LSigned,LSku,$A33,LDate,BF$4)))</f>
        <v/>
      </c>
      <c r="BG33" s="20">
        <f>IF($A33="","",IF(COUNTIFS(LSku,$A33,LType,"Count",LDate,BG$4)&gt;0,SUMIFS(LQty,LSku,$A33,LType,"Count",LDate,BG$4),BF33+SUMIFS(LSigned,LSku,$A33,LDate,BG$4)))</f>
        <v/>
      </c>
      <c r="BH33" s="20">
        <f>IF($A33="","",IF(COUNTIFS(LSku,$A33,LType,"Count",LDate,BH$4)&gt;0,SUMIFS(LQty,LSku,$A33,LType,"Count",LDate,BH$4),BG33+SUMIFS(LSigned,LSku,$A33,LDate,BH$4)))</f>
        <v/>
      </c>
      <c r="BI33" s="20">
        <f>IF($A33="","",IF(COUNTIFS(LSku,$A33,LType,"Count",LDate,BI$4)&gt;0,SUMIFS(LQty,LSku,$A33,LType,"Count",LDate,BI$4),BH33+SUMIFS(LSigned,LSku,$A33,LDate,BI$4)))</f>
        <v/>
      </c>
      <c r="BJ33" s="20">
        <f>IF($A33="","",IF(COUNTIFS(LSku,$A33,LType,"Count",LDate,BJ$4)&gt;0,SUMIFS(LQty,LSku,$A33,LType,"Count",LDate,BJ$4),BI33+SUMIFS(LSigned,LSku,$A33,LDate,BJ$4)))</f>
        <v/>
      </c>
      <c r="BK33" s="20">
        <f>IF($A33="","",IF(COUNTIFS(LSku,$A33,LType,"Count",LDate,BK$4)&gt;0,SUMIFS(LQty,LSku,$A33,LType,"Count",LDate,BK$4),BJ33+SUMIFS(LSigned,LSku,$A33,LDate,BK$4)))</f>
        <v/>
      </c>
      <c r="BL33" s="20">
        <f>IF($A33="","",IF(COUNTIFS(LSku,$A33,LType,"Count",LDate,BL$4)&gt;0,SUMIFS(LQty,LSku,$A33,LType,"Count",LDate,BL$4),BK33+SUMIFS(LSigned,LSku,$A33,LDate,BL$4)))</f>
        <v/>
      </c>
      <c r="BM33" s="20">
        <f>IF($A33="","",IF(COUNTIFS(LSku,$A33,LType,"Count",LDate,BM$4)&gt;0,SUMIFS(LQty,LSku,$A33,LType,"Count",LDate,BM$4),BL33+SUMIFS(LSigned,LSku,$A33,LDate,BM$4)))</f>
        <v/>
      </c>
      <c r="BN33" s="24">
        <f>IF($A33="","",SUMPRODUCT(MAX((LSku=$A33)*(LType="Count")*(LDate&lt;=$B$4)*LDate)))</f>
        <v/>
      </c>
    </row>
    <row r="34">
      <c r="A34" s="16">
        <f>IF(Items!A34="","",Items!A34)</f>
        <v/>
      </c>
      <c r="B34" s="20">
        <f>IF($A34="","",IF(BN34&gt;0,SUMIFS(LQty,LSku,$A34,LType,"Count",LDate,BN34),0)+SUMIFS(LSigned,LSku,$A34,LDate,"&gt;"&amp;BN34,LDate,"&lt;="&amp;$B$4))</f>
        <v/>
      </c>
      <c r="C34" s="20">
        <f>IF($A34="","",IF(COUNTIFS(LSku,$A34,LType,"Count",LDate,C$4)&gt;0,SUMIFS(LQty,LSku,$A34,LType,"Count",LDate,C$4),B34+SUMIFS(LSigned,LSku,$A34,LDate,C$4)))</f>
        <v/>
      </c>
      <c r="D34" s="20">
        <f>IF($A34="","",IF(COUNTIFS(LSku,$A34,LType,"Count",LDate,D$4)&gt;0,SUMIFS(LQty,LSku,$A34,LType,"Count",LDate,D$4),C34+SUMIFS(LSigned,LSku,$A34,LDate,D$4)))</f>
        <v/>
      </c>
      <c r="E34" s="20">
        <f>IF($A34="","",IF(COUNTIFS(LSku,$A34,LType,"Count",LDate,E$4)&gt;0,SUMIFS(LQty,LSku,$A34,LType,"Count",LDate,E$4),D34+SUMIFS(LSigned,LSku,$A34,LDate,E$4)))</f>
        <v/>
      </c>
      <c r="F34" s="20">
        <f>IF($A34="","",IF(COUNTIFS(LSku,$A34,LType,"Count",LDate,F$4)&gt;0,SUMIFS(LQty,LSku,$A34,LType,"Count",LDate,F$4),E34+SUMIFS(LSigned,LSku,$A34,LDate,F$4)))</f>
        <v/>
      </c>
      <c r="G34" s="20">
        <f>IF($A34="","",IF(COUNTIFS(LSku,$A34,LType,"Count",LDate,G$4)&gt;0,SUMIFS(LQty,LSku,$A34,LType,"Count",LDate,G$4),F34+SUMIFS(LSigned,LSku,$A34,LDate,G$4)))</f>
        <v/>
      </c>
      <c r="H34" s="20">
        <f>IF($A34="","",IF(COUNTIFS(LSku,$A34,LType,"Count",LDate,H$4)&gt;0,SUMIFS(LQty,LSku,$A34,LType,"Count",LDate,H$4),G34+SUMIFS(LSigned,LSku,$A34,LDate,H$4)))</f>
        <v/>
      </c>
      <c r="I34" s="20">
        <f>IF($A34="","",IF(COUNTIFS(LSku,$A34,LType,"Count",LDate,I$4)&gt;0,SUMIFS(LQty,LSku,$A34,LType,"Count",LDate,I$4),H34+SUMIFS(LSigned,LSku,$A34,LDate,I$4)))</f>
        <v/>
      </c>
      <c r="J34" s="20">
        <f>IF($A34="","",IF(COUNTIFS(LSku,$A34,LType,"Count",LDate,J$4)&gt;0,SUMIFS(LQty,LSku,$A34,LType,"Count",LDate,J$4),I34+SUMIFS(LSigned,LSku,$A34,LDate,J$4)))</f>
        <v/>
      </c>
      <c r="K34" s="20">
        <f>IF($A34="","",IF(COUNTIFS(LSku,$A34,LType,"Count",LDate,K$4)&gt;0,SUMIFS(LQty,LSku,$A34,LType,"Count",LDate,K$4),J34+SUMIFS(LSigned,LSku,$A34,LDate,K$4)))</f>
        <v/>
      </c>
      <c r="L34" s="20">
        <f>IF($A34="","",IF(COUNTIFS(LSku,$A34,LType,"Count",LDate,L$4)&gt;0,SUMIFS(LQty,LSku,$A34,LType,"Count",LDate,L$4),K34+SUMIFS(LSigned,LSku,$A34,LDate,L$4)))</f>
        <v/>
      </c>
      <c r="M34" s="20">
        <f>IF($A34="","",IF(COUNTIFS(LSku,$A34,LType,"Count",LDate,M$4)&gt;0,SUMIFS(LQty,LSku,$A34,LType,"Count",LDate,M$4),L34+SUMIFS(LSigned,LSku,$A34,LDate,M$4)))</f>
        <v/>
      </c>
      <c r="N34" s="20">
        <f>IF($A34="","",IF(COUNTIFS(LSku,$A34,LType,"Count",LDate,N$4)&gt;0,SUMIFS(LQty,LSku,$A34,LType,"Count",LDate,N$4),M34+SUMIFS(LSigned,LSku,$A34,LDate,N$4)))</f>
        <v/>
      </c>
      <c r="O34" s="20">
        <f>IF($A34="","",IF(COUNTIFS(LSku,$A34,LType,"Count",LDate,O$4)&gt;0,SUMIFS(LQty,LSku,$A34,LType,"Count",LDate,O$4),N34+SUMIFS(LSigned,LSku,$A34,LDate,O$4)))</f>
        <v/>
      </c>
      <c r="P34" s="20">
        <f>IF($A34="","",IF(COUNTIFS(LSku,$A34,LType,"Count",LDate,P$4)&gt;0,SUMIFS(LQty,LSku,$A34,LType,"Count",LDate,P$4),O34+SUMIFS(LSigned,LSku,$A34,LDate,P$4)))</f>
        <v/>
      </c>
      <c r="Q34" s="20">
        <f>IF($A34="","",IF(COUNTIFS(LSku,$A34,LType,"Count",LDate,Q$4)&gt;0,SUMIFS(LQty,LSku,$A34,LType,"Count",LDate,Q$4),P34+SUMIFS(LSigned,LSku,$A34,LDate,Q$4)))</f>
        <v/>
      </c>
      <c r="R34" s="20">
        <f>IF($A34="","",IF(COUNTIFS(LSku,$A34,LType,"Count",LDate,R$4)&gt;0,SUMIFS(LQty,LSku,$A34,LType,"Count",LDate,R$4),Q34+SUMIFS(LSigned,LSku,$A34,LDate,R$4)))</f>
        <v/>
      </c>
      <c r="S34" s="20">
        <f>IF($A34="","",IF(COUNTIFS(LSku,$A34,LType,"Count",LDate,S$4)&gt;0,SUMIFS(LQty,LSku,$A34,LType,"Count",LDate,S$4),R34+SUMIFS(LSigned,LSku,$A34,LDate,S$4)))</f>
        <v/>
      </c>
      <c r="T34" s="20">
        <f>IF($A34="","",IF(COUNTIFS(LSku,$A34,LType,"Count",LDate,T$4)&gt;0,SUMIFS(LQty,LSku,$A34,LType,"Count",LDate,T$4),S34+SUMIFS(LSigned,LSku,$A34,LDate,T$4)))</f>
        <v/>
      </c>
      <c r="U34" s="20">
        <f>IF($A34="","",IF(COUNTIFS(LSku,$A34,LType,"Count",LDate,U$4)&gt;0,SUMIFS(LQty,LSku,$A34,LType,"Count",LDate,U$4),T34+SUMIFS(LSigned,LSku,$A34,LDate,U$4)))</f>
        <v/>
      </c>
      <c r="V34" s="20">
        <f>IF($A34="","",IF(COUNTIFS(LSku,$A34,LType,"Count",LDate,V$4)&gt;0,SUMIFS(LQty,LSku,$A34,LType,"Count",LDate,V$4),U34+SUMIFS(LSigned,LSku,$A34,LDate,V$4)))</f>
        <v/>
      </c>
      <c r="W34" s="20">
        <f>IF($A34="","",IF(COUNTIFS(LSku,$A34,LType,"Count",LDate,W$4)&gt;0,SUMIFS(LQty,LSku,$A34,LType,"Count",LDate,W$4),V34+SUMIFS(LSigned,LSku,$A34,LDate,W$4)))</f>
        <v/>
      </c>
      <c r="X34" s="20">
        <f>IF($A34="","",IF(COUNTIFS(LSku,$A34,LType,"Count",LDate,X$4)&gt;0,SUMIFS(LQty,LSku,$A34,LType,"Count",LDate,X$4),W34+SUMIFS(LSigned,LSku,$A34,LDate,X$4)))</f>
        <v/>
      </c>
      <c r="Y34" s="20">
        <f>IF($A34="","",IF(COUNTIFS(LSku,$A34,LType,"Count",LDate,Y$4)&gt;0,SUMIFS(LQty,LSku,$A34,LType,"Count",LDate,Y$4),X34+SUMIFS(LSigned,LSku,$A34,LDate,Y$4)))</f>
        <v/>
      </c>
      <c r="Z34" s="20">
        <f>IF($A34="","",IF(COUNTIFS(LSku,$A34,LType,"Count",LDate,Z$4)&gt;0,SUMIFS(LQty,LSku,$A34,LType,"Count",LDate,Z$4),Y34+SUMIFS(LSigned,LSku,$A34,LDate,Z$4)))</f>
        <v/>
      </c>
      <c r="AA34" s="20">
        <f>IF($A34="","",IF(COUNTIFS(LSku,$A34,LType,"Count",LDate,AA$4)&gt;0,SUMIFS(LQty,LSku,$A34,LType,"Count",LDate,AA$4),Z34+SUMIFS(LSigned,LSku,$A34,LDate,AA$4)))</f>
        <v/>
      </c>
      <c r="AB34" s="20">
        <f>IF($A34="","",IF(COUNTIFS(LSku,$A34,LType,"Count",LDate,AB$4)&gt;0,SUMIFS(LQty,LSku,$A34,LType,"Count",LDate,AB$4),AA34+SUMIFS(LSigned,LSku,$A34,LDate,AB$4)))</f>
        <v/>
      </c>
      <c r="AC34" s="20">
        <f>IF($A34="","",IF(COUNTIFS(LSku,$A34,LType,"Count",LDate,AC$4)&gt;0,SUMIFS(LQty,LSku,$A34,LType,"Count",LDate,AC$4),AB34+SUMIFS(LSigned,LSku,$A34,LDate,AC$4)))</f>
        <v/>
      </c>
      <c r="AD34" s="20">
        <f>IF($A34="","",IF(COUNTIFS(LSku,$A34,LType,"Count",LDate,AD$4)&gt;0,SUMIFS(LQty,LSku,$A34,LType,"Count",LDate,AD$4),AC34+SUMIFS(LSigned,LSku,$A34,LDate,AD$4)))</f>
        <v/>
      </c>
      <c r="AE34" s="20">
        <f>IF($A34="","",IF(COUNTIFS(LSku,$A34,LType,"Count",LDate,AE$4)&gt;0,SUMIFS(LQty,LSku,$A34,LType,"Count",LDate,AE$4),AD34+SUMIFS(LSigned,LSku,$A34,LDate,AE$4)))</f>
        <v/>
      </c>
      <c r="AF34" s="20">
        <f>IF($A34="","",IF(COUNTIFS(LSku,$A34,LType,"Count",LDate,AF$4)&gt;0,SUMIFS(LQty,LSku,$A34,LType,"Count",LDate,AF$4),AE34+SUMIFS(LSigned,LSku,$A34,LDate,AF$4)))</f>
        <v/>
      </c>
      <c r="AG34" s="20">
        <f>IF($A34="","",IF(COUNTIFS(LSku,$A34,LType,"Count",LDate,AG$4)&gt;0,SUMIFS(LQty,LSku,$A34,LType,"Count",LDate,AG$4),AF34+SUMIFS(LSigned,LSku,$A34,LDate,AG$4)))</f>
        <v/>
      </c>
      <c r="AH34" s="20">
        <f>IF($A34="","",IF(COUNTIFS(LSku,$A34,LType,"Count",LDate,AH$4)&gt;0,SUMIFS(LQty,LSku,$A34,LType,"Count",LDate,AH$4),AG34+SUMIFS(LSigned,LSku,$A34,LDate,AH$4)))</f>
        <v/>
      </c>
      <c r="AI34" s="20">
        <f>IF($A34="","",IF(COUNTIFS(LSku,$A34,LType,"Count",LDate,AI$4)&gt;0,SUMIFS(LQty,LSku,$A34,LType,"Count",LDate,AI$4),AH34+SUMIFS(LSigned,LSku,$A34,LDate,AI$4)))</f>
        <v/>
      </c>
      <c r="AJ34" s="20">
        <f>IF($A34="","",IF(COUNTIFS(LSku,$A34,LType,"Count",LDate,AJ$4)&gt;0,SUMIFS(LQty,LSku,$A34,LType,"Count",LDate,AJ$4),AI34+SUMIFS(LSigned,LSku,$A34,LDate,AJ$4)))</f>
        <v/>
      </c>
      <c r="AK34" s="20">
        <f>IF($A34="","",IF(COUNTIFS(LSku,$A34,LType,"Count",LDate,AK$4)&gt;0,SUMIFS(LQty,LSku,$A34,LType,"Count",LDate,AK$4),AJ34+SUMIFS(LSigned,LSku,$A34,LDate,AK$4)))</f>
        <v/>
      </c>
      <c r="AL34" s="20">
        <f>IF($A34="","",IF(COUNTIFS(LSku,$A34,LType,"Count",LDate,AL$4)&gt;0,SUMIFS(LQty,LSku,$A34,LType,"Count",LDate,AL$4),AK34+SUMIFS(LSigned,LSku,$A34,LDate,AL$4)))</f>
        <v/>
      </c>
      <c r="AM34" s="20">
        <f>IF($A34="","",IF(COUNTIFS(LSku,$A34,LType,"Count",LDate,AM$4)&gt;0,SUMIFS(LQty,LSku,$A34,LType,"Count",LDate,AM$4),AL34+SUMIFS(LSigned,LSku,$A34,LDate,AM$4)))</f>
        <v/>
      </c>
      <c r="AN34" s="20">
        <f>IF($A34="","",IF(COUNTIFS(LSku,$A34,LType,"Count",LDate,AN$4)&gt;0,SUMIFS(LQty,LSku,$A34,LType,"Count",LDate,AN$4),AM34+SUMIFS(LSigned,LSku,$A34,LDate,AN$4)))</f>
        <v/>
      </c>
      <c r="AO34" s="20">
        <f>IF($A34="","",IF(COUNTIFS(LSku,$A34,LType,"Count",LDate,AO$4)&gt;0,SUMIFS(LQty,LSku,$A34,LType,"Count",LDate,AO$4),AN34+SUMIFS(LSigned,LSku,$A34,LDate,AO$4)))</f>
        <v/>
      </c>
      <c r="AP34" s="20">
        <f>IF($A34="","",IF(COUNTIFS(LSku,$A34,LType,"Count",LDate,AP$4)&gt;0,SUMIFS(LQty,LSku,$A34,LType,"Count",LDate,AP$4),AO34+SUMIFS(LSigned,LSku,$A34,LDate,AP$4)))</f>
        <v/>
      </c>
      <c r="AQ34" s="20">
        <f>IF($A34="","",IF(COUNTIFS(LSku,$A34,LType,"Count",LDate,AQ$4)&gt;0,SUMIFS(LQty,LSku,$A34,LType,"Count",LDate,AQ$4),AP34+SUMIFS(LSigned,LSku,$A34,LDate,AQ$4)))</f>
        <v/>
      </c>
      <c r="AR34" s="20">
        <f>IF($A34="","",IF(COUNTIFS(LSku,$A34,LType,"Count",LDate,AR$4)&gt;0,SUMIFS(LQty,LSku,$A34,LType,"Count",LDate,AR$4),AQ34+SUMIFS(LSigned,LSku,$A34,LDate,AR$4)))</f>
        <v/>
      </c>
      <c r="AS34" s="20">
        <f>IF($A34="","",IF(COUNTIFS(LSku,$A34,LType,"Count",LDate,AS$4)&gt;0,SUMIFS(LQty,LSku,$A34,LType,"Count",LDate,AS$4),AR34+SUMIFS(LSigned,LSku,$A34,LDate,AS$4)))</f>
        <v/>
      </c>
      <c r="AT34" s="20">
        <f>IF($A34="","",IF(COUNTIFS(LSku,$A34,LType,"Count",LDate,AT$4)&gt;0,SUMIFS(LQty,LSku,$A34,LType,"Count",LDate,AT$4),AS34+SUMIFS(LSigned,LSku,$A34,LDate,AT$4)))</f>
        <v/>
      </c>
      <c r="AU34" s="20">
        <f>IF($A34="","",IF(COUNTIFS(LSku,$A34,LType,"Count",LDate,AU$4)&gt;0,SUMIFS(LQty,LSku,$A34,LType,"Count",LDate,AU$4),AT34+SUMIFS(LSigned,LSku,$A34,LDate,AU$4)))</f>
        <v/>
      </c>
      <c r="AV34" s="20">
        <f>IF($A34="","",IF(COUNTIFS(LSku,$A34,LType,"Count",LDate,AV$4)&gt;0,SUMIFS(LQty,LSku,$A34,LType,"Count",LDate,AV$4),AU34+SUMIFS(LSigned,LSku,$A34,LDate,AV$4)))</f>
        <v/>
      </c>
      <c r="AW34" s="20">
        <f>IF($A34="","",IF(COUNTIFS(LSku,$A34,LType,"Count",LDate,AW$4)&gt;0,SUMIFS(LQty,LSku,$A34,LType,"Count",LDate,AW$4),AV34+SUMIFS(LSigned,LSku,$A34,LDate,AW$4)))</f>
        <v/>
      </c>
      <c r="AX34" s="20">
        <f>IF($A34="","",IF(COUNTIFS(LSku,$A34,LType,"Count",LDate,AX$4)&gt;0,SUMIFS(LQty,LSku,$A34,LType,"Count",LDate,AX$4),AW34+SUMIFS(LSigned,LSku,$A34,LDate,AX$4)))</f>
        <v/>
      </c>
      <c r="AY34" s="20">
        <f>IF($A34="","",IF(COUNTIFS(LSku,$A34,LType,"Count",LDate,AY$4)&gt;0,SUMIFS(LQty,LSku,$A34,LType,"Count",LDate,AY$4),AX34+SUMIFS(LSigned,LSku,$A34,LDate,AY$4)))</f>
        <v/>
      </c>
      <c r="AZ34" s="20">
        <f>IF($A34="","",IF(COUNTIFS(LSku,$A34,LType,"Count",LDate,AZ$4)&gt;0,SUMIFS(LQty,LSku,$A34,LType,"Count",LDate,AZ$4),AY34+SUMIFS(LSigned,LSku,$A34,LDate,AZ$4)))</f>
        <v/>
      </c>
      <c r="BA34" s="20">
        <f>IF($A34="","",IF(COUNTIFS(LSku,$A34,LType,"Count",LDate,BA$4)&gt;0,SUMIFS(LQty,LSku,$A34,LType,"Count",LDate,BA$4),AZ34+SUMIFS(LSigned,LSku,$A34,LDate,BA$4)))</f>
        <v/>
      </c>
      <c r="BB34" s="20">
        <f>IF($A34="","",IF(COUNTIFS(LSku,$A34,LType,"Count",LDate,BB$4)&gt;0,SUMIFS(LQty,LSku,$A34,LType,"Count",LDate,BB$4),BA34+SUMIFS(LSigned,LSku,$A34,LDate,BB$4)))</f>
        <v/>
      </c>
      <c r="BC34" s="20">
        <f>IF($A34="","",IF(COUNTIFS(LSku,$A34,LType,"Count",LDate,BC$4)&gt;0,SUMIFS(LQty,LSku,$A34,LType,"Count",LDate,BC$4),BB34+SUMIFS(LSigned,LSku,$A34,LDate,BC$4)))</f>
        <v/>
      </c>
      <c r="BD34" s="20">
        <f>IF($A34="","",IF(COUNTIFS(LSku,$A34,LType,"Count",LDate,BD$4)&gt;0,SUMIFS(LQty,LSku,$A34,LType,"Count",LDate,BD$4),BC34+SUMIFS(LSigned,LSku,$A34,LDate,BD$4)))</f>
        <v/>
      </c>
      <c r="BE34" s="20">
        <f>IF($A34="","",IF(COUNTIFS(LSku,$A34,LType,"Count",LDate,BE$4)&gt;0,SUMIFS(LQty,LSku,$A34,LType,"Count",LDate,BE$4),BD34+SUMIFS(LSigned,LSku,$A34,LDate,BE$4)))</f>
        <v/>
      </c>
      <c r="BF34" s="20">
        <f>IF($A34="","",IF(COUNTIFS(LSku,$A34,LType,"Count",LDate,BF$4)&gt;0,SUMIFS(LQty,LSku,$A34,LType,"Count",LDate,BF$4),BE34+SUMIFS(LSigned,LSku,$A34,LDate,BF$4)))</f>
        <v/>
      </c>
      <c r="BG34" s="20">
        <f>IF($A34="","",IF(COUNTIFS(LSku,$A34,LType,"Count",LDate,BG$4)&gt;0,SUMIFS(LQty,LSku,$A34,LType,"Count",LDate,BG$4),BF34+SUMIFS(LSigned,LSku,$A34,LDate,BG$4)))</f>
        <v/>
      </c>
      <c r="BH34" s="20">
        <f>IF($A34="","",IF(COUNTIFS(LSku,$A34,LType,"Count",LDate,BH$4)&gt;0,SUMIFS(LQty,LSku,$A34,LType,"Count",LDate,BH$4),BG34+SUMIFS(LSigned,LSku,$A34,LDate,BH$4)))</f>
        <v/>
      </c>
      <c r="BI34" s="20">
        <f>IF($A34="","",IF(COUNTIFS(LSku,$A34,LType,"Count",LDate,BI$4)&gt;0,SUMIFS(LQty,LSku,$A34,LType,"Count",LDate,BI$4),BH34+SUMIFS(LSigned,LSku,$A34,LDate,BI$4)))</f>
        <v/>
      </c>
      <c r="BJ34" s="20">
        <f>IF($A34="","",IF(COUNTIFS(LSku,$A34,LType,"Count",LDate,BJ$4)&gt;0,SUMIFS(LQty,LSku,$A34,LType,"Count",LDate,BJ$4),BI34+SUMIFS(LSigned,LSku,$A34,LDate,BJ$4)))</f>
        <v/>
      </c>
      <c r="BK34" s="20">
        <f>IF($A34="","",IF(COUNTIFS(LSku,$A34,LType,"Count",LDate,BK$4)&gt;0,SUMIFS(LQty,LSku,$A34,LType,"Count",LDate,BK$4),BJ34+SUMIFS(LSigned,LSku,$A34,LDate,BK$4)))</f>
        <v/>
      </c>
      <c r="BL34" s="20">
        <f>IF($A34="","",IF(COUNTIFS(LSku,$A34,LType,"Count",LDate,BL$4)&gt;0,SUMIFS(LQty,LSku,$A34,LType,"Count",LDate,BL$4),BK34+SUMIFS(LSigned,LSku,$A34,LDate,BL$4)))</f>
        <v/>
      </c>
      <c r="BM34" s="20">
        <f>IF($A34="","",IF(COUNTIFS(LSku,$A34,LType,"Count",LDate,BM$4)&gt;0,SUMIFS(LQty,LSku,$A34,LType,"Count",LDate,BM$4),BL34+SUMIFS(LSigned,LSku,$A34,LDate,BM$4)))</f>
        <v/>
      </c>
      <c r="BN34" s="24">
        <f>IF($A34="","",SUMPRODUCT(MAX((LSku=$A34)*(LType="Count")*(LDate&lt;=$B$4)*LDate)))</f>
        <v/>
      </c>
    </row>
    <row r="35">
      <c r="A35" s="16">
        <f>IF(Items!A35="","",Items!A35)</f>
        <v/>
      </c>
      <c r="B35" s="20">
        <f>IF($A35="","",IF(BN35&gt;0,SUMIFS(LQty,LSku,$A35,LType,"Count",LDate,BN35),0)+SUMIFS(LSigned,LSku,$A35,LDate,"&gt;"&amp;BN35,LDate,"&lt;="&amp;$B$4))</f>
        <v/>
      </c>
      <c r="C35" s="20">
        <f>IF($A35="","",IF(COUNTIFS(LSku,$A35,LType,"Count",LDate,C$4)&gt;0,SUMIFS(LQty,LSku,$A35,LType,"Count",LDate,C$4),B35+SUMIFS(LSigned,LSku,$A35,LDate,C$4)))</f>
        <v/>
      </c>
      <c r="D35" s="20">
        <f>IF($A35="","",IF(COUNTIFS(LSku,$A35,LType,"Count",LDate,D$4)&gt;0,SUMIFS(LQty,LSku,$A35,LType,"Count",LDate,D$4),C35+SUMIFS(LSigned,LSku,$A35,LDate,D$4)))</f>
        <v/>
      </c>
      <c r="E35" s="20">
        <f>IF($A35="","",IF(COUNTIFS(LSku,$A35,LType,"Count",LDate,E$4)&gt;0,SUMIFS(LQty,LSku,$A35,LType,"Count",LDate,E$4),D35+SUMIFS(LSigned,LSku,$A35,LDate,E$4)))</f>
        <v/>
      </c>
      <c r="F35" s="20">
        <f>IF($A35="","",IF(COUNTIFS(LSku,$A35,LType,"Count",LDate,F$4)&gt;0,SUMIFS(LQty,LSku,$A35,LType,"Count",LDate,F$4),E35+SUMIFS(LSigned,LSku,$A35,LDate,F$4)))</f>
        <v/>
      </c>
      <c r="G35" s="20">
        <f>IF($A35="","",IF(COUNTIFS(LSku,$A35,LType,"Count",LDate,G$4)&gt;0,SUMIFS(LQty,LSku,$A35,LType,"Count",LDate,G$4),F35+SUMIFS(LSigned,LSku,$A35,LDate,G$4)))</f>
        <v/>
      </c>
      <c r="H35" s="20">
        <f>IF($A35="","",IF(COUNTIFS(LSku,$A35,LType,"Count",LDate,H$4)&gt;0,SUMIFS(LQty,LSku,$A35,LType,"Count",LDate,H$4),G35+SUMIFS(LSigned,LSku,$A35,LDate,H$4)))</f>
        <v/>
      </c>
      <c r="I35" s="20">
        <f>IF($A35="","",IF(COUNTIFS(LSku,$A35,LType,"Count",LDate,I$4)&gt;0,SUMIFS(LQty,LSku,$A35,LType,"Count",LDate,I$4),H35+SUMIFS(LSigned,LSku,$A35,LDate,I$4)))</f>
        <v/>
      </c>
      <c r="J35" s="20">
        <f>IF($A35="","",IF(COUNTIFS(LSku,$A35,LType,"Count",LDate,J$4)&gt;0,SUMIFS(LQty,LSku,$A35,LType,"Count",LDate,J$4),I35+SUMIFS(LSigned,LSku,$A35,LDate,J$4)))</f>
        <v/>
      </c>
      <c r="K35" s="20">
        <f>IF($A35="","",IF(COUNTIFS(LSku,$A35,LType,"Count",LDate,K$4)&gt;0,SUMIFS(LQty,LSku,$A35,LType,"Count",LDate,K$4),J35+SUMIFS(LSigned,LSku,$A35,LDate,K$4)))</f>
        <v/>
      </c>
      <c r="L35" s="20">
        <f>IF($A35="","",IF(COUNTIFS(LSku,$A35,LType,"Count",LDate,L$4)&gt;0,SUMIFS(LQty,LSku,$A35,LType,"Count",LDate,L$4),K35+SUMIFS(LSigned,LSku,$A35,LDate,L$4)))</f>
        <v/>
      </c>
      <c r="M35" s="20">
        <f>IF($A35="","",IF(COUNTIFS(LSku,$A35,LType,"Count",LDate,M$4)&gt;0,SUMIFS(LQty,LSku,$A35,LType,"Count",LDate,M$4),L35+SUMIFS(LSigned,LSku,$A35,LDate,M$4)))</f>
        <v/>
      </c>
      <c r="N35" s="20">
        <f>IF($A35="","",IF(COUNTIFS(LSku,$A35,LType,"Count",LDate,N$4)&gt;0,SUMIFS(LQty,LSku,$A35,LType,"Count",LDate,N$4),M35+SUMIFS(LSigned,LSku,$A35,LDate,N$4)))</f>
        <v/>
      </c>
      <c r="O35" s="20">
        <f>IF($A35="","",IF(COUNTIFS(LSku,$A35,LType,"Count",LDate,O$4)&gt;0,SUMIFS(LQty,LSku,$A35,LType,"Count",LDate,O$4),N35+SUMIFS(LSigned,LSku,$A35,LDate,O$4)))</f>
        <v/>
      </c>
      <c r="P35" s="20">
        <f>IF($A35="","",IF(COUNTIFS(LSku,$A35,LType,"Count",LDate,P$4)&gt;0,SUMIFS(LQty,LSku,$A35,LType,"Count",LDate,P$4),O35+SUMIFS(LSigned,LSku,$A35,LDate,P$4)))</f>
        <v/>
      </c>
      <c r="Q35" s="20">
        <f>IF($A35="","",IF(COUNTIFS(LSku,$A35,LType,"Count",LDate,Q$4)&gt;0,SUMIFS(LQty,LSku,$A35,LType,"Count",LDate,Q$4),P35+SUMIFS(LSigned,LSku,$A35,LDate,Q$4)))</f>
        <v/>
      </c>
      <c r="R35" s="20">
        <f>IF($A35="","",IF(COUNTIFS(LSku,$A35,LType,"Count",LDate,R$4)&gt;0,SUMIFS(LQty,LSku,$A35,LType,"Count",LDate,R$4),Q35+SUMIFS(LSigned,LSku,$A35,LDate,R$4)))</f>
        <v/>
      </c>
      <c r="S35" s="20">
        <f>IF($A35="","",IF(COUNTIFS(LSku,$A35,LType,"Count",LDate,S$4)&gt;0,SUMIFS(LQty,LSku,$A35,LType,"Count",LDate,S$4),R35+SUMIFS(LSigned,LSku,$A35,LDate,S$4)))</f>
        <v/>
      </c>
      <c r="T35" s="20">
        <f>IF($A35="","",IF(COUNTIFS(LSku,$A35,LType,"Count",LDate,T$4)&gt;0,SUMIFS(LQty,LSku,$A35,LType,"Count",LDate,T$4),S35+SUMIFS(LSigned,LSku,$A35,LDate,T$4)))</f>
        <v/>
      </c>
      <c r="U35" s="20">
        <f>IF($A35="","",IF(COUNTIFS(LSku,$A35,LType,"Count",LDate,U$4)&gt;0,SUMIFS(LQty,LSku,$A35,LType,"Count",LDate,U$4),T35+SUMIFS(LSigned,LSku,$A35,LDate,U$4)))</f>
        <v/>
      </c>
      <c r="V35" s="20">
        <f>IF($A35="","",IF(COUNTIFS(LSku,$A35,LType,"Count",LDate,V$4)&gt;0,SUMIFS(LQty,LSku,$A35,LType,"Count",LDate,V$4),U35+SUMIFS(LSigned,LSku,$A35,LDate,V$4)))</f>
        <v/>
      </c>
      <c r="W35" s="20">
        <f>IF($A35="","",IF(COUNTIFS(LSku,$A35,LType,"Count",LDate,W$4)&gt;0,SUMIFS(LQty,LSku,$A35,LType,"Count",LDate,W$4),V35+SUMIFS(LSigned,LSku,$A35,LDate,W$4)))</f>
        <v/>
      </c>
      <c r="X35" s="20">
        <f>IF($A35="","",IF(COUNTIFS(LSku,$A35,LType,"Count",LDate,X$4)&gt;0,SUMIFS(LQty,LSku,$A35,LType,"Count",LDate,X$4),W35+SUMIFS(LSigned,LSku,$A35,LDate,X$4)))</f>
        <v/>
      </c>
      <c r="Y35" s="20">
        <f>IF($A35="","",IF(COUNTIFS(LSku,$A35,LType,"Count",LDate,Y$4)&gt;0,SUMIFS(LQty,LSku,$A35,LType,"Count",LDate,Y$4),X35+SUMIFS(LSigned,LSku,$A35,LDate,Y$4)))</f>
        <v/>
      </c>
      <c r="Z35" s="20">
        <f>IF($A35="","",IF(COUNTIFS(LSku,$A35,LType,"Count",LDate,Z$4)&gt;0,SUMIFS(LQty,LSku,$A35,LType,"Count",LDate,Z$4),Y35+SUMIFS(LSigned,LSku,$A35,LDate,Z$4)))</f>
        <v/>
      </c>
      <c r="AA35" s="20">
        <f>IF($A35="","",IF(COUNTIFS(LSku,$A35,LType,"Count",LDate,AA$4)&gt;0,SUMIFS(LQty,LSku,$A35,LType,"Count",LDate,AA$4),Z35+SUMIFS(LSigned,LSku,$A35,LDate,AA$4)))</f>
        <v/>
      </c>
      <c r="AB35" s="20">
        <f>IF($A35="","",IF(COUNTIFS(LSku,$A35,LType,"Count",LDate,AB$4)&gt;0,SUMIFS(LQty,LSku,$A35,LType,"Count",LDate,AB$4),AA35+SUMIFS(LSigned,LSku,$A35,LDate,AB$4)))</f>
        <v/>
      </c>
      <c r="AC35" s="20">
        <f>IF($A35="","",IF(COUNTIFS(LSku,$A35,LType,"Count",LDate,AC$4)&gt;0,SUMIFS(LQty,LSku,$A35,LType,"Count",LDate,AC$4),AB35+SUMIFS(LSigned,LSku,$A35,LDate,AC$4)))</f>
        <v/>
      </c>
      <c r="AD35" s="20">
        <f>IF($A35="","",IF(COUNTIFS(LSku,$A35,LType,"Count",LDate,AD$4)&gt;0,SUMIFS(LQty,LSku,$A35,LType,"Count",LDate,AD$4),AC35+SUMIFS(LSigned,LSku,$A35,LDate,AD$4)))</f>
        <v/>
      </c>
      <c r="AE35" s="20">
        <f>IF($A35="","",IF(COUNTIFS(LSku,$A35,LType,"Count",LDate,AE$4)&gt;0,SUMIFS(LQty,LSku,$A35,LType,"Count",LDate,AE$4),AD35+SUMIFS(LSigned,LSku,$A35,LDate,AE$4)))</f>
        <v/>
      </c>
      <c r="AF35" s="20">
        <f>IF($A35="","",IF(COUNTIFS(LSku,$A35,LType,"Count",LDate,AF$4)&gt;0,SUMIFS(LQty,LSku,$A35,LType,"Count",LDate,AF$4),AE35+SUMIFS(LSigned,LSku,$A35,LDate,AF$4)))</f>
        <v/>
      </c>
      <c r="AG35" s="20">
        <f>IF($A35="","",IF(COUNTIFS(LSku,$A35,LType,"Count",LDate,AG$4)&gt;0,SUMIFS(LQty,LSku,$A35,LType,"Count",LDate,AG$4),AF35+SUMIFS(LSigned,LSku,$A35,LDate,AG$4)))</f>
        <v/>
      </c>
      <c r="AH35" s="20">
        <f>IF($A35="","",IF(COUNTIFS(LSku,$A35,LType,"Count",LDate,AH$4)&gt;0,SUMIFS(LQty,LSku,$A35,LType,"Count",LDate,AH$4),AG35+SUMIFS(LSigned,LSku,$A35,LDate,AH$4)))</f>
        <v/>
      </c>
      <c r="AI35" s="20">
        <f>IF($A35="","",IF(COUNTIFS(LSku,$A35,LType,"Count",LDate,AI$4)&gt;0,SUMIFS(LQty,LSku,$A35,LType,"Count",LDate,AI$4),AH35+SUMIFS(LSigned,LSku,$A35,LDate,AI$4)))</f>
        <v/>
      </c>
      <c r="AJ35" s="20">
        <f>IF($A35="","",IF(COUNTIFS(LSku,$A35,LType,"Count",LDate,AJ$4)&gt;0,SUMIFS(LQty,LSku,$A35,LType,"Count",LDate,AJ$4),AI35+SUMIFS(LSigned,LSku,$A35,LDate,AJ$4)))</f>
        <v/>
      </c>
      <c r="AK35" s="20">
        <f>IF($A35="","",IF(COUNTIFS(LSku,$A35,LType,"Count",LDate,AK$4)&gt;0,SUMIFS(LQty,LSku,$A35,LType,"Count",LDate,AK$4),AJ35+SUMIFS(LSigned,LSku,$A35,LDate,AK$4)))</f>
        <v/>
      </c>
      <c r="AL35" s="20">
        <f>IF($A35="","",IF(COUNTIFS(LSku,$A35,LType,"Count",LDate,AL$4)&gt;0,SUMIFS(LQty,LSku,$A35,LType,"Count",LDate,AL$4),AK35+SUMIFS(LSigned,LSku,$A35,LDate,AL$4)))</f>
        <v/>
      </c>
      <c r="AM35" s="20">
        <f>IF($A35="","",IF(COUNTIFS(LSku,$A35,LType,"Count",LDate,AM$4)&gt;0,SUMIFS(LQty,LSku,$A35,LType,"Count",LDate,AM$4),AL35+SUMIFS(LSigned,LSku,$A35,LDate,AM$4)))</f>
        <v/>
      </c>
      <c r="AN35" s="20">
        <f>IF($A35="","",IF(COUNTIFS(LSku,$A35,LType,"Count",LDate,AN$4)&gt;0,SUMIFS(LQty,LSku,$A35,LType,"Count",LDate,AN$4),AM35+SUMIFS(LSigned,LSku,$A35,LDate,AN$4)))</f>
        <v/>
      </c>
      <c r="AO35" s="20">
        <f>IF($A35="","",IF(COUNTIFS(LSku,$A35,LType,"Count",LDate,AO$4)&gt;0,SUMIFS(LQty,LSku,$A35,LType,"Count",LDate,AO$4),AN35+SUMIFS(LSigned,LSku,$A35,LDate,AO$4)))</f>
        <v/>
      </c>
      <c r="AP35" s="20">
        <f>IF($A35="","",IF(COUNTIFS(LSku,$A35,LType,"Count",LDate,AP$4)&gt;0,SUMIFS(LQty,LSku,$A35,LType,"Count",LDate,AP$4),AO35+SUMIFS(LSigned,LSku,$A35,LDate,AP$4)))</f>
        <v/>
      </c>
      <c r="AQ35" s="20">
        <f>IF($A35="","",IF(COUNTIFS(LSku,$A35,LType,"Count",LDate,AQ$4)&gt;0,SUMIFS(LQty,LSku,$A35,LType,"Count",LDate,AQ$4),AP35+SUMIFS(LSigned,LSku,$A35,LDate,AQ$4)))</f>
        <v/>
      </c>
      <c r="AR35" s="20">
        <f>IF($A35="","",IF(COUNTIFS(LSku,$A35,LType,"Count",LDate,AR$4)&gt;0,SUMIFS(LQty,LSku,$A35,LType,"Count",LDate,AR$4),AQ35+SUMIFS(LSigned,LSku,$A35,LDate,AR$4)))</f>
        <v/>
      </c>
      <c r="AS35" s="20">
        <f>IF($A35="","",IF(COUNTIFS(LSku,$A35,LType,"Count",LDate,AS$4)&gt;0,SUMIFS(LQty,LSku,$A35,LType,"Count",LDate,AS$4),AR35+SUMIFS(LSigned,LSku,$A35,LDate,AS$4)))</f>
        <v/>
      </c>
      <c r="AT35" s="20">
        <f>IF($A35="","",IF(COUNTIFS(LSku,$A35,LType,"Count",LDate,AT$4)&gt;0,SUMIFS(LQty,LSku,$A35,LType,"Count",LDate,AT$4),AS35+SUMIFS(LSigned,LSku,$A35,LDate,AT$4)))</f>
        <v/>
      </c>
      <c r="AU35" s="20">
        <f>IF($A35="","",IF(COUNTIFS(LSku,$A35,LType,"Count",LDate,AU$4)&gt;0,SUMIFS(LQty,LSku,$A35,LType,"Count",LDate,AU$4),AT35+SUMIFS(LSigned,LSku,$A35,LDate,AU$4)))</f>
        <v/>
      </c>
      <c r="AV35" s="20">
        <f>IF($A35="","",IF(COUNTIFS(LSku,$A35,LType,"Count",LDate,AV$4)&gt;0,SUMIFS(LQty,LSku,$A35,LType,"Count",LDate,AV$4),AU35+SUMIFS(LSigned,LSku,$A35,LDate,AV$4)))</f>
        <v/>
      </c>
      <c r="AW35" s="20">
        <f>IF($A35="","",IF(COUNTIFS(LSku,$A35,LType,"Count",LDate,AW$4)&gt;0,SUMIFS(LQty,LSku,$A35,LType,"Count",LDate,AW$4),AV35+SUMIFS(LSigned,LSku,$A35,LDate,AW$4)))</f>
        <v/>
      </c>
      <c r="AX35" s="20">
        <f>IF($A35="","",IF(COUNTIFS(LSku,$A35,LType,"Count",LDate,AX$4)&gt;0,SUMIFS(LQty,LSku,$A35,LType,"Count",LDate,AX$4),AW35+SUMIFS(LSigned,LSku,$A35,LDate,AX$4)))</f>
        <v/>
      </c>
      <c r="AY35" s="20">
        <f>IF($A35="","",IF(COUNTIFS(LSku,$A35,LType,"Count",LDate,AY$4)&gt;0,SUMIFS(LQty,LSku,$A35,LType,"Count",LDate,AY$4),AX35+SUMIFS(LSigned,LSku,$A35,LDate,AY$4)))</f>
        <v/>
      </c>
      <c r="AZ35" s="20">
        <f>IF($A35="","",IF(COUNTIFS(LSku,$A35,LType,"Count",LDate,AZ$4)&gt;0,SUMIFS(LQty,LSku,$A35,LType,"Count",LDate,AZ$4),AY35+SUMIFS(LSigned,LSku,$A35,LDate,AZ$4)))</f>
        <v/>
      </c>
      <c r="BA35" s="20">
        <f>IF($A35="","",IF(COUNTIFS(LSku,$A35,LType,"Count",LDate,BA$4)&gt;0,SUMIFS(LQty,LSku,$A35,LType,"Count",LDate,BA$4),AZ35+SUMIFS(LSigned,LSku,$A35,LDate,BA$4)))</f>
        <v/>
      </c>
      <c r="BB35" s="20">
        <f>IF($A35="","",IF(COUNTIFS(LSku,$A35,LType,"Count",LDate,BB$4)&gt;0,SUMIFS(LQty,LSku,$A35,LType,"Count",LDate,BB$4),BA35+SUMIFS(LSigned,LSku,$A35,LDate,BB$4)))</f>
        <v/>
      </c>
      <c r="BC35" s="20">
        <f>IF($A35="","",IF(COUNTIFS(LSku,$A35,LType,"Count",LDate,BC$4)&gt;0,SUMIFS(LQty,LSku,$A35,LType,"Count",LDate,BC$4),BB35+SUMIFS(LSigned,LSku,$A35,LDate,BC$4)))</f>
        <v/>
      </c>
      <c r="BD35" s="20">
        <f>IF($A35="","",IF(COUNTIFS(LSku,$A35,LType,"Count",LDate,BD$4)&gt;0,SUMIFS(LQty,LSku,$A35,LType,"Count",LDate,BD$4),BC35+SUMIFS(LSigned,LSku,$A35,LDate,BD$4)))</f>
        <v/>
      </c>
      <c r="BE35" s="20">
        <f>IF($A35="","",IF(COUNTIFS(LSku,$A35,LType,"Count",LDate,BE$4)&gt;0,SUMIFS(LQty,LSku,$A35,LType,"Count",LDate,BE$4),BD35+SUMIFS(LSigned,LSku,$A35,LDate,BE$4)))</f>
        <v/>
      </c>
      <c r="BF35" s="20">
        <f>IF($A35="","",IF(COUNTIFS(LSku,$A35,LType,"Count",LDate,BF$4)&gt;0,SUMIFS(LQty,LSku,$A35,LType,"Count",LDate,BF$4),BE35+SUMIFS(LSigned,LSku,$A35,LDate,BF$4)))</f>
        <v/>
      </c>
      <c r="BG35" s="20">
        <f>IF($A35="","",IF(COUNTIFS(LSku,$A35,LType,"Count",LDate,BG$4)&gt;0,SUMIFS(LQty,LSku,$A35,LType,"Count",LDate,BG$4),BF35+SUMIFS(LSigned,LSku,$A35,LDate,BG$4)))</f>
        <v/>
      </c>
      <c r="BH35" s="20">
        <f>IF($A35="","",IF(COUNTIFS(LSku,$A35,LType,"Count",LDate,BH$4)&gt;0,SUMIFS(LQty,LSku,$A35,LType,"Count",LDate,BH$4),BG35+SUMIFS(LSigned,LSku,$A35,LDate,BH$4)))</f>
        <v/>
      </c>
      <c r="BI35" s="20">
        <f>IF($A35="","",IF(COUNTIFS(LSku,$A35,LType,"Count",LDate,BI$4)&gt;0,SUMIFS(LQty,LSku,$A35,LType,"Count",LDate,BI$4),BH35+SUMIFS(LSigned,LSku,$A35,LDate,BI$4)))</f>
        <v/>
      </c>
      <c r="BJ35" s="20">
        <f>IF($A35="","",IF(COUNTIFS(LSku,$A35,LType,"Count",LDate,BJ$4)&gt;0,SUMIFS(LQty,LSku,$A35,LType,"Count",LDate,BJ$4),BI35+SUMIFS(LSigned,LSku,$A35,LDate,BJ$4)))</f>
        <v/>
      </c>
      <c r="BK35" s="20">
        <f>IF($A35="","",IF(COUNTIFS(LSku,$A35,LType,"Count",LDate,BK$4)&gt;0,SUMIFS(LQty,LSku,$A35,LType,"Count",LDate,BK$4),BJ35+SUMIFS(LSigned,LSku,$A35,LDate,BK$4)))</f>
        <v/>
      </c>
      <c r="BL35" s="20">
        <f>IF($A35="","",IF(COUNTIFS(LSku,$A35,LType,"Count",LDate,BL$4)&gt;0,SUMIFS(LQty,LSku,$A35,LType,"Count",LDate,BL$4),BK35+SUMIFS(LSigned,LSku,$A35,LDate,BL$4)))</f>
        <v/>
      </c>
      <c r="BM35" s="20">
        <f>IF($A35="","",IF(COUNTIFS(LSku,$A35,LType,"Count",LDate,BM$4)&gt;0,SUMIFS(LQty,LSku,$A35,LType,"Count",LDate,BM$4),BL35+SUMIFS(LSigned,LSku,$A35,LDate,BM$4)))</f>
        <v/>
      </c>
      <c r="BN35" s="24">
        <f>IF($A35="","",SUMPRODUCT(MAX((LSku=$A35)*(LType="Count")*(LDate&lt;=$B$4)*LDate)))</f>
        <v/>
      </c>
    </row>
    <row r="36">
      <c r="A36" s="16">
        <f>IF(Items!A36="","",Items!A36)</f>
        <v/>
      </c>
      <c r="B36" s="20">
        <f>IF($A36="","",IF(BN36&gt;0,SUMIFS(LQty,LSku,$A36,LType,"Count",LDate,BN36),0)+SUMIFS(LSigned,LSku,$A36,LDate,"&gt;"&amp;BN36,LDate,"&lt;="&amp;$B$4))</f>
        <v/>
      </c>
      <c r="C36" s="20">
        <f>IF($A36="","",IF(COUNTIFS(LSku,$A36,LType,"Count",LDate,C$4)&gt;0,SUMIFS(LQty,LSku,$A36,LType,"Count",LDate,C$4),B36+SUMIFS(LSigned,LSku,$A36,LDate,C$4)))</f>
        <v/>
      </c>
      <c r="D36" s="20">
        <f>IF($A36="","",IF(COUNTIFS(LSku,$A36,LType,"Count",LDate,D$4)&gt;0,SUMIFS(LQty,LSku,$A36,LType,"Count",LDate,D$4),C36+SUMIFS(LSigned,LSku,$A36,LDate,D$4)))</f>
        <v/>
      </c>
      <c r="E36" s="20">
        <f>IF($A36="","",IF(COUNTIFS(LSku,$A36,LType,"Count",LDate,E$4)&gt;0,SUMIFS(LQty,LSku,$A36,LType,"Count",LDate,E$4),D36+SUMIFS(LSigned,LSku,$A36,LDate,E$4)))</f>
        <v/>
      </c>
      <c r="F36" s="20">
        <f>IF($A36="","",IF(COUNTIFS(LSku,$A36,LType,"Count",LDate,F$4)&gt;0,SUMIFS(LQty,LSku,$A36,LType,"Count",LDate,F$4),E36+SUMIFS(LSigned,LSku,$A36,LDate,F$4)))</f>
        <v/>
      </c>
      <c r="G36" s="20">
        <f>IF($A36="","",IF(COUNTIFS(LSku,$A36,LType,"Count",LDate,G$4)&gt;0,SUMIFS(LQty,LSku,$A36,LType,"Count",LDate,G$4),F36+SUMIFS(LSigned,LSku,$A36,LDate,G$4)))</f>
        <v/>
      </c>
      <c r="H36" s="20">
        <f>IF($A36="","",IF(COUNTIFS(LSku,$A36,LType,"Count",LDate,H$4)&gt;0,SUMIFS(LQty,LSku,$A36,LType,"Count",LDate,H$4),G36+SUMIFS(LSigned,LSku,$A36,LDate,H$4)))</f>
        <v/>
      </c>
      <c r="I36" s="20">
        <f>IF($A36="","",IF(COUNTIFS(LSku,$A36,LType,"Count",LDate,I$4)&gt;0,SUMIFS(LQty,LSku,$A36,LType,"Count",LDate,I$4),H36+SUMIFS(LSigned,LSku,$A36,LDate,I$4)))</f>
        <v/>
      </c>
      <c r="J36" s="20">
        <f>IF($A36="","",IF(COUNTIFS(LSku,$A36,LType,"Count",LDate,J$4)&gt;0,SUMIFS(LQty,LSku,$A36,LType,"Count",LDate,J$4),I36+SUMIFS(LSigned,LSku,$A36,LDate,J$4)))</f>
        <v/>
      </c>
      <c r="K36" s="20">
        <f>IF($A36="","",IF(COUNTIFS(LSku,$A36,LType,"Count",LDate,K$4)&gt;0,SUMIFS(LQty,LSku,$A36,LType,"Count",LDate,K$4),J36+SUMIFS(LSigned,LSku,$A36,LDate,K$4)))</f>
        <v/>
      </c>
      <c r="L36" s="20">
        <f>IF($A36="","",IF(COUNTIFS(LSku,$A36,LType,"Count",LDate,L$4)&gt;0,SUMIFS(LQty,LSku,$A36,LType,"Count",LDate,L$4),K36+SUMIFS(LSigned,LSku,$A36,LDate,L$4)))</f>
        <v/>
      </c>
      <c r="M36" s="20">
        <f>IF($A36="","",IF(COUNTIFS(LSku,$A36,LType,"Count",LDate,M$4)&gt;0,SUMIFS(LQty,LSku,$A36,LType,"Count",LDate,M$4),L36+SUMIFS(LSigned,LSku,$A36,LDate,M$4)))</f>
        <v/>
      </c>
      <c r="N36" s="20">
        <f>IF($A36="","",IF(COUNTIFS(LSku,$A36,LType,"Count",LDate,N$4)&gt;0,SUMIFS(LQty,LSku,$A36,LType,"Count",LDate,N$4),M36+SUMIFS(LSigned,LSku,$A36,LDate,N$4)))</f>
        <v/>
      </c>
      <c r="O36" s="20">
        <f>IF($A36="","",IF(COUNTIFS(LSku,$A36,LType,"Count",LDate,O$4)&gt;0,SUMIFS(LQty,LSku,$A36,LType,"Count",LDate,O$4),N36+SUMIFS(LSigned,LSku,$A36,LDate,O$4)))</f>
        <v/>
      </c>
      <c r="P36" s="20">
        <f>IF($A36="","",IF(COUNTIFS(LSku,$A36,LType,"Count",LDate,P$4)&gt;0,SUMIFS(LQty,LSku,$A36,LType,"Count",LDate,P$4),O36+SUMIFS(LSigned,LSku,$A36,LDate,P$4)))</f>
        <v/>
      </c>
      <c r="Q36" s="20">
        <f>IF($A36="","",IF(COUNTIFS(LSku,$A36,LType,"Count",LDate,Q$4)&gt;0,SUMIFS(LQty,LSku,$A36,LType,"Count",LDate,Q$4),P36+SUMIFS(LSigned,LSku,$A36,LDate,Q$4)))</f>
        <v/>
      </c>
      <c r="R36" s="20">
        <f>IF($A36="","",IF(COUNTIFS(LSku,$A36,LType,"Count",LDate,R$4)&gt;0,SUMIFS(LQty,LSku,$A36,LType,"Count",LDate,R$4),Q36+SUMIFS(LSigned,LSku,$A36,LDate,R$4)))</f>
        <v/>
      </c>
      <c r="S36" s="20">
        <f>IF($A36="","",IF(COUNTIFS(LSku,$A36,LType,"Count",LDate,S$4)&gt;0,SUMIFS(LQty,LSku,$A36,LType,"Count",LDate,S$4),R36+SUMIFS(LSigned,LSku,$A36,LDate,S$4)))</f>
        <v/>
      </c>
      <c r="T36" s="20">
        <f>IF($A36="","",IF(COUNTIFS(LSku,$A36,LType,"Count",LDate,T$4)&gt;0,SUMIFS(LQty,LSku,$A36,LType,"Count",LDate,T$4),S36+SUMIFS(LSigned,LSku,$A36,LDate,T$4)))</f>
        <v/>
      </c>
      <c r="U36" s="20">
        <f>IF($A36="","",IF(COUNTIFS(LSku,$A36,LType,"Count",LDate,U$4)&gt;0,SUMIFS(LQty,LSku,$A36,LType,"Count",LDate,U$4),T36+SUMIFS(LSigned,LSku,$A36,LDate,U$4)))</f>
        <v/>
      </c>
      <c r="V36" s="20">
        <f>IF($A36="","",IF(COUNTIFS(LSku,$A36,LType,"Count",LDate,V$4)&gt;0,SUMIFS(LQty,LSku,$A36,LType,"Count",LDate,V$4),U36+SUMIFS(LSigned,LSku,$A36,LDate,V$4)))</f>
        <v/>
      </c>
      <c r="W36" s="20">
        <f>IF($A36="","",IF(COUNTIFS(LSku,$A36,LType,"Count",LDate,W$4)&gt;0,SUMIFS(LQty,LSku,$A36,LType,"Count",LDate,W$4),V36+SUMIFS(LSigned,LSku,$A36,LDate,W$4)))</f>
        <v/>
      </c>
      <c r="X36" s="20">
        <f>IF($A36="","",IF(COUNTIFS(LSku,$A36,LType,"Count",LDate,X$4)&gt;0,SUMIFS(LQty,LSku,$A36,LType,"Count",LDate,X$4),W36+SUMIFS(LSigned,LSku,$A36,LDate,X$4)))</f>
        <v/>
      </c>
      <c r="Y36" s="20">
        <f>IF($A36="","",IF(COUNTIFS(LSku,$A36,LType,"Count",LDate,Y$4)&gt;0,SUMIFS(LQty,LSku,$A36,LType,"Count",LDate,Y$4),X36+SUMIFS(LSigned,LSku,$A36,LDate,Y$4)))</f>
        <v/>
      </c>
      <c r="Z36" s="20">
        <f>IF($A36="","",IF(COUNTIFS(LSku,$A36,LType,"Count",LDate,Z$4)&gt;0,SUMIFS(LQty,LSku,$A36,LType,"Count",LDate,Z$4),Y36+SUMIFS(LSigned,LSku,$A36,LDate,Z$4)))</f>
        <v/>
      </c>
      <c r="AA36" s="20">
        <f>IF($A36="","",IF(COUNTIFS(LSku,$A36,LType,"Count",LDate,AA$4)&gt;0,SUMIFS(LQty,LSku,$A36,LType,"Count",LDate,AA$4),Z36+SUMIFS(LSigned,LSku,$A36,LDate,AA$4)))</f>
        <v/>
      </c>
      <c r="AB36" s="20">
        <f>IF($A36="","",IF(COUNTIFS(LSku,$A36,LType,"Count",LDate,AB$4)&gt;0,SUMIFS(LQty,LSku,$A36,LType,"Count",LDate,AB$4),AA36+SUMIFS(LSigned,LSku,$A36,LDate,AB$4)))</f>
        <v/>
      </c>
      <c r="AC36" s="20">
        <f>IF($A36="","",IF(COUNTIFS(LSku,$A36,LType,"Count",LDate,AC$4)&gt;0,SUMIFS(LQty,LSku,$A36,LType,"Count",LDate,AC$4),AB36+SUMIFS(LSigned,LSku,$A36,LDate,AC$4)))</f>
        <v/>
      </c>
      <c r="AD36" s="20">
        <f>IF($A36="","",IF(COUNTIFS(LSku,$A36,LType,"Count",LDate,AD$4)&gt;0,SUMIFS(LQty,LSku,$A36,LType,"Count",LDate,AD$4),AC36+SUMIFS(LSigned,LSku,$A36,LDate,AD$4)))</f>
        <v/>
      </c>
      <c r="AE36" s="20">
        <f>IF($A36="","",IF(COUNTIFS(LSku,$A36,LType,"Count",LDate,AE$4)&gt;0,SUMIFS(LQty,LSku,$A36,LType,"Count",LDate,AE$4),AD36+SUMIFS(LSigned,LSku,$A36,LDate,AE$4)))</f>
        <v/>
      </c>
      <c r="AF36" s="20">
        <f>IF($A36="","",IF(COUNTIFS(LSku,$A36,LType,"Count",LDate,AF$4)&gt;0,SUMIFS(LQty,LSku,$A36,LType,"Count",LDate,AF$4),AE36+SUMIFS(LSigned,LSku,$A36,LDate,AF$4)))</f>
        <v/>
      </c>
      <c r="AG36" s="20">
        <f>IF($A36="","",IF(COUNTIFS(LSku,$A36,LType,"Count",LDate,AG$4)&gt;0,SUMIFS(LQty,LSku,$A36,LType,"Count",LDate,AG$4),AF36+SUMIFS(LSigned,LSku,$A36,LDate,AG$4)))</f>
        <v/>
      </c>
      <c r="AH36" s="20">
        <f>IF($A36="","",IF(COUNTIFS(LSku,$A36,LType,"Count",LDate,AH$4)&gt;0,SUMIFS(LQty,LSku,$A36,LType,"Count",LDate,AH$4),AG36+SUMIFS(LSigned,LSku,$A36,LDate,AH$4)))</f>
        <v/>
      </c>
      <c r="AI36" s="20">
        <f>IF($A36="","",IF(COUNTIFS(LSku,$A36,LType,"Count",LDate,AI$4)&gt;0,SUMIFS(LQty,LSku,$A36,LType,"Count",LDate,AI$4),AH36+SUMIFS(LSigned,LSku,$A36,LDate,AI$4)))</f>
        <v/>
      </c>
      <c r="AJ36" s="20">
        <f>IF($A36="","",IF(COUNTIFS(LSku,$A36,LType,"Count",LDate,AJ$4)&gt;0,SUMIFS(LQty,LSku,$A36,LType,"Count",LDate,AJ$4),AI36+SUMIFS(LSigned,LSku,$A36,LDate,AJ$4)))</f>
        <v/>
      </c>
      <c r="AK36" s="20">
        <f>IF($A36="","",IF(COUNTIFS(LSku,$A36,LType,"Count",LDate,AK$4)&gt;0,SUMIFS(LQty,LSku,$A36,LType,"Count",LDate,AK$4),AJ36+SUMIFS(LSigned,LSku,$A36,LDate,AK$4)))</f>
        <v/>
      </c>
      <c r="AL36" s="20">
        <f>IF($A36="","",IF(COUNTIFS(LSku,$A36,LType,"Count",LDate,AL$4)&gt;0,SUMIFS(LQty,LSku,$A36,LType,"Count",LDate,AL$4),AK36+SUMIFS(LSigned,LSku,$A36,LDate,AL$4)))</f>
        <v/>
      </c>
      <c r="AM36" s="20">
        <f>IF($A36="","",IF(COUNTIFS(LSku,$A36,LType,"Count",LDate,AM$4)&gt;0,SUMIFS(LQty,LSku,$A36,LType,"Count",LDate,AM$4),AL36+SUMIFS(LSigned,LSku,$A36,LDate,AM$4)))</f>
        <v/>
      </c>
      <c r="AN36" s="20">
        <f>IF($A36="","",IF(COUNTIFS(LSku,$A36,LType,"Count",LDate,AN$4)&gt;0,SUMIFS(LQty,LSku,$A36,LType,"Count",LDate,AN$4),AM36+SUMIFS(LSigned,LSku,$A36,LDate,AN$4)))</f>
        <v/>
      </c>
      <c r="AO36" s="20">
        <f>IF($A36="","",IF(COUNTIFS(LSku,$A36,LType,"Count",LDate,AO$4)&gt;0,SUMIFS(LQty,LSku,$A36,LType,"Count",LDate,AO$4),AN36+SUMIFS(LSigned,LSku,$A36,LDate,AO$4)))</f>
        <v/>
      </c>
      <c r="AP36" s="20">
        <f>IF($A36="","",IF(COUNTIFS(LSku,$A36,LType,"Count",LDate,AP$4)&gt;0,SUMIFS(LQty,LSku,$A36,LType,"Count",LDate,AP$4),AO36+SUMIFS(LSigned,LSku,$A36,LDate,AP$4)))</f>
        <v/>
      </c>
      <c r="AQ36" s="20">
        <f>IF($A36="","",IF(COUNTIFS(LSku,$A36,LType,"Count",LDate,AQ$4)&gt;0,SUMIFS(LQty,LSku,$A36,LType,"Count",LDate,AQ$4),AP36+SUMIFS(LSigned,LSku,$A36,LDate,AQ$4)))</f>
        <v/>
      </c>
      <c r="AR36" s="20">
        <f>IF($A36="","",IF(COUNTIFS(LSku,$A36,LType,"Count",LDate,AR$4)&gt;0,SUMIFS(LQty,LSku,$A36,LType,"Count",LDate,AR$4),AQ36+SUMIFS(LSigned,LSku,$A36,LDate,AR$4)))</f>
        <v/>
      </c>
      <c r="AS36" s="20">
        <f>IF($A36="","",IF(COUNTIFS(LSku,$A36,LType,"Count",LDate,AS$4)&gt;0,SUMIFS(LQty,LSku,$A36,LType,"Count",LDate,AS$4),AR36+SUMIFS(LSigned,LSku,$A36,LDate,AS$4)))</f>
        <v/>
      </c>
      <c r="AT36" s="20">
        <f>IF($A36="","",IF(COUNTIFS(LSku,$A36,LType,"Count",LDate,AT$4)&gt;0,SUMIFS(LQty,LSku,$A36,LType,"Count",LDate,AT$4),AS36+SUMIFS(LSigned,LSku,$A36,LDate,AT$4)))</f>
        <v/>
      </c>
      <c r="AU36" s="20">
        <f>IF($A36="","",IF(COUNTIFS(LSku,$A36,LType,"Count",LDate,AU$4)&gt;0,SUMIFS(LQty,LSku,$A36,LType,"Count",LDate,AU$4),AT36+SUMIFS(LSigned,LSku,$A36,LDate,AU$4)))</f>
        <v/>
      </c>
      <c r="AV36" s="20">
        <f>IF($A36="","",IF(COUNTIFS(LSku,$A36,LType,"Count",LDate,AV$4)&gt;0,SUMIFS(LQty,LSku,$A36,LType,"Count",LDate,AV$4),AU36+SUMIFS(LSigned,LSku,$A36,LDate,AV$4)))</f>
        <v/>
      </c>
      <c r="AW36" s="20">
        <f>IF($A36="","",IF(COUNTIFS(LSku,$A36,LType,"Count",LDate,AW$4)&gt;0,SUMIFS(LQty,LSku,$A36,LType,"Count",LDate,AW$4),AV36+SUMIFS(LSigned,LSku,$A36,LDate,AW$4)))</f>
        <v/>
      </c>
      <c r="AX36" s="20">
        <f>IF($A36="","",IF(COUNTIFS(LSku,$A36,LType,"Count",LDate,AX$4)&gt;0,SUMIFS(LQty,LSku,$A36,LType,"Count",LDate,AX$4),AW36+SUMIFS(LSigned,LSku,$A36,LDate,AX$4)))</f>
        <v/>
      </c>
      <c r="AY36" s="20">
        <f>IF($A36="","",IF(COUNTIFS(LSku,$A36,LType,"Count",LDate,AY$4)&gt;0,SUMIFS(LQty,LSku,$A36,LType,"Count",LDate,AY$4),AX36+SUMIFS(LSigned,LSku,$A36,LDate,AY$4)))</f>
        <v/>
      </c>
      <c r="AZ36" s="20">
        <f>IF($A36="","",IF(COUNTIFS(LSku,$A36,LType,"Count",LDate,AZ$4)&gt;0,SUMIFS(LQty,LSku,$A36,LType,"Count",LDate,AZ$4),AY36+SUMIFS(LSigned,LSku,$A36,LDate,AZ$4)))</f>
        <v/>
      </c>
      <c r="BA36" s="20">
        <f>IF($A36="","",IF(COUNTIFS(LSku,$A36,LType,"Count",LDate,BA$4)&gt;0,SUMIFS(LQty,LSku,$A36,LType,"Count",LDate,BA$4),AZ36+SUMIFS(LSigned,LSku,$A36,LDate,BA$4)))</f>
        <v/>
      </c>
      <c r="BB36" s="20">
        <f>IF($A36="","",IF(COUNTIFS(LSku,$A36,LType,"Count",LDate,BB$4)&gt;0,SUMIFS(LQty,LSku,$A36,LType,"Count",LDate,BB$4),BA36+SUMIFS(LSigned,LSku,$A36,LDate,BB$4)))</f>
        <v/>
      </c>
      <c r="BC36" s="20">
        <f>IF($A36="","",IF(COUNTIFS(LSku,$A36,LType,"Count",LDate,BC$4)&gt;0,SUMIFS(LQty,LSku,$A36,LType,"Count",LDate,BC$4),BB36+SUMIFS(LSigned,LSku,$A36,LDate,BC$4)))</f>
        <v/>
      </c>
      <c r="BD36" s="20">
        <f>IF($A36="","",IF(COUNTIFS(LSku,$A36,LType,"Count",LDate,BD$4)&gt;0,SUMIFS(LQty,LSku,$A36,LType,"Count",LDate,BD$4),BC36+SUMIFS(LSigned,LSku,$A36,LDate,BD$4)))</f>
        <v/>
      </c>
      <c r="BE36" s="20">
        <f>IF($A36="","",IF(COUNTIFS(LSku,$A36,LType,"Count",LDate,BE$4)&gt;0,SUMIFS(LQty,LSku,$A36,LType,"Count",LDate,BE$4),BD36+SUMIFS(LSigned,LSku,$A36,LDate,BE$4)))</f>
        <v/>
      </c>
      <c r="BF36" s="20">
        <f>IF($A36="","",IF(COUNTIFS(LSku,$A36,LType,"Count",LDate,BF$4)&gt;0,SUMIFS(LQty,LSku,$A36,LType,"Count",LDate,BF$4),BE36+SUMIFS(LSigned,LSku,$A36,LDate,BF$4)))</f>
        <v/>
      </c>
      <c r="BG36" s="20">
        <f>IF($A36="","",IF(COUNTIFS(LSku,$A36,LType,"Count",LDate,BG$4)&gt;0,SUMIFS(LQty,LSku,$A36,LType,"Count",LDate,BG$4),BF36+SUMIFS(LSigned,LSku,$A36,LDate,BG$4)))</f>
        <v/>
      </c>
      <c r="BH36" s="20">
        <f>IF($A36="","",IF(COUNTIFS(LSku,$A36,LType,"Count",LDate,BH$4)&gt;0,SUMIFS(LQty,LSku,$A36,LType,"Count",LDate,BH$4),BG36+SUMIFS(LSigned,LSku,$A36,LDate,BH$4)))</f>
        <v/>
      </c>
      <c r="BI36" s="20">
        <f>IF($A36="","",IF(COUNTIFS(LSku,$A36,LType,"Count",LDate,BI$4)&gt;0,SUMIFS(LQty,LSku,$A36,LType,"Count",LDate,BI$4),BH36+SUMIFS(LSigned,LSku,$A36,LDate,BI$4)))</f>
        <v/>
      </c>
      <c r="BJ36" s="20">
        <f>IF($A36="","",IF(COUNTIFS(LSku,$A36,LType,"Count",LDate,BJ$4)&gt;0,SUMIFS(LQty,LSku,$A36,LType,"Count",LDate,BJ$4),BI36+SUMIFS(LSigned,LSku,$A36,LDate,BJ$4)))</f>
        <v/>
      </c>
      <c r="BK36" s="20">
        <f>IF($A36="","",IF(COUNTIFS(LSku,$A36,LType,"Count",LDate,BK$4)&gt;0,SUMIFS(LQty,LSku,$A36,LType,"Count",LDate,BK$4),BJ36+SUMIFS(LSigned,LSku,$A36,LDate,BK$4)))</f>
        <v/>
      </c>
      <c r="BL36" s="20">
        <f>IF($A36="","",IF(COUNTIFS(LSku,$A36,LType,"Count",LDate,BL$4)&gt;0,SUMIFS(LQty,LSku,$A36,LType,"Count",LDate,BL$4),BK36+SUMIFS(LSigned,LSku,$A36,LDate,BL$4)))</f>
        <v/>
      </c>
      <c r="BM36" s="20">
        <f>IF($A36="","",IF(COUNTIFS(LSku,$A36,LType,"Count",LDate,BM$4)&gt;0,SUMIFS(LQty,LSku,$A36,LType,"Count",LDate,BM$4),BL36+SUMIFS(LSigned,LSku,$A36,LDate,BM$4)))</f>
        <v/>
      </c>
      <c r="BN36" s="24">
        <f>IF($A36="","",SUMPRODUCT(MAX((LSku=$A36)*(LType="Count")*(LDate&lt;=$B$4)*LDate)))</f>
        <v/>
      </c>
    </row>
    <row r="37">
      <c r="A37" s="16">
        <f>IF(Items!A37="","",Items!A37)</f>
        <v/>
      </c>
      <c r="B37" s="20">
        <f>IF($A37="","",IF(BN37&gt;0,SUMIFS(LQty,LSku,$A37,LType,"Count",LDate,BN37),0)+SUMIFS(LSigned,LSku,$A37,LDate,"&gt;"&amp;BN37,LDate,"&lt;="&amp;$B$4))</f>
        <v/>
      </c>
      <c r="C37" s="20">
        <f>IF($A37="","",IF(COUNTIFS(LSku,$A37,LType,"Count",LDate,C$4)&gt;0,SUMIFS(LQty,LSku,$A37,LType,"Count",LDate,C$4),B37+SUMIFS(LSigned,LSku,$A37,LDate,C$4)))</f>
        <v/>
      </c>
      <c r="D37" s="20">
        <f>IF($A37="","",IF(COUNTIFS(LSku,$A37,LType,"Count",LDate,D$4)&gt;0,SUMIFS(LQty,LSku,$A37,LType,"Count",LDate,D$4),C37+SUMIFS(LSigned,LSku,$A37,LDate,D$4)))</f>
        <v/>
      </c>
      <c r="E37" s="20">
        <f>IF($A37="","",IF(COUNTIFS(LSku,$A37,LType,"Count",LDate,E$4)&gt;0,SUMIFS(LQty,LSku,$A37,LType,"Count",LDate,E$4),D37+SUMIFS(LSigned,LSku,$A37,LDate,E$4)))</f>
        <v/>
      </c>
      <c r="F37" s="20">
        <f>IF($A37="","",IF(COUNTIFS(LSku,$A37,LType,"Count",LDate,F$4)&gt;0,SUMIFS(LQty,LSku,$A37,LType,"Count",LDate,F$4),E37+SUMIFS(LSigned,LSku,$A37,LDate,F$4)))</f>
        <v/>
      </c>
      <c r="G37" s="20">
        <f>IF($A37="","",IF(COUNTIFS(LSku,$A37,LType,"Count",LDate,G$4)&gt;0,SUMIFS(LQty,LSku,$A37,LType,"Count",LDate,G$4),F37+SUMIFS(LSigned,LSku,$A37,LDate,G$4)))</f>
        <v/>
      </c>
      <c r="H37" s="20">
        <f>IF($A37="","",IF(COUNTIFS(LSku,$A37,LType,"Count",LDate,H$4)&gt;0,SUMIFS(LQty,LSku,$A37,LType,"Count",LDate,H$4),G37+SUMIFS(LSigned,LSku,$A37,LDate,H$4)))</f>
        <v/>
      </c>
      <c r="I37" s="20">
        <f>IF($A37="","",IF(COUNTIFS(LSku,$A37,LType,"Count",LDate,I$4)&gt;0,SUMIFS(LQty,LSku,$A37,LType,"Count",LDate,I$4),H37+SUMIFS(LSigned,LSku,$A37,LDate,I$4)))</f>
        <v/>
      </c>
      <c r="J37" s="20">
        <f>IF($A37="","",IF(COUNTIFS(LSku,$A37,LType,"Count",LDate,J$4)&gt;0,SUMIFS(LQty,LSku,$A37,LType,"Count",LDate,J$4),I37+SUMIFS(LSigned,LSku,$A37,LDate,J$4)))</f>
        <v/>
      </c>
      <c r="K37" s="20">
        <f>IF($A37="","",IF(COUNTIFS(LSku,$A37,LType,"Count",LDate,K$4)&gt;0,SUMIFS(LQty,LSku,$A37,LType,"Count",LDate,K$4),J37+SUMIFS(LSigned,LSku,$A37,LDate,K$4)))</f>
        <v/>
      </c>
      <c r="L37" s="20">
        <f>IF($A37="","",IF(COUNTIFS(LSku,$A37,LType,"Count",LDate,L$4)&gt;0,SUMIFS(LQty,LSku,$A37,LType,"Count",LDate,L$4),K37+SUMIFS(LSigned,LSku,$A37,LDate,L$4)))</f>
        <v/>
      </c>
      <c r="M37" s="20">
        <f>IF($A37="","",IF(COUNTIFS(LSku,$A37,LType,"Count",LDate,M$4)&gt;0,SUMIFS(LQty,LSku,$A37,LType,"Count",LDate,M$4),L37+SUMIFS(LSigned,LSku,$A37,LDate,M$4)))</f>
        <v/>
      </c>
      <c r="N37" s="20">
        <f>IF($A37="","",IF(COUNTIFS(LSku,$A37,LType,"Count",LDate,N$4)&gt;0,SUMIFS(LQty,LSku,$A37,LType,"Count",LDate,N$4),M37+SUMIFS(LSigned,LSku,$A37,LDate,N$4)))</f>
        <v/>
      </c>
      <c r="O37" s="20">
        <f>IF($A37="","",IF(COUNTIFS(LSku,$A37,LType,"Count",LDate,O$4)&gt;0,SUMIFS(LQty,LSku,$A37,LType,"Count",LDate,O$4),N37+SUMIFS(LSigned,LSku,$A37,LDate,O$4)))</f>
        <v/>
      </c>
      <c r="P37" s="20">
        <f>IF($A37="","",IF(COUNTIFS(LSku,$A37,LType,"Count",LDate,P$4)&gt;0,SUMIFS(LQty,LSku,$A37,LType,"Count",LDate,P$4),O37+SUMIFS(LSigned,LSku,$A37,LDate,P$4)))</f>
        <v/>
      </c>
      <c r="Q37" s="20">
        <f>IF($A37="","",IF(COUNTIFS(LSku,$A37,LType,"Count",LDate,Q$4)&gt;0,SUMIFS(LQty,LSku,$A37,LType,"Count",LDate,Q$4),P37+SUMIFS(LSigned,LSku,$A37,LDate,Q$4)))</f>
        <v/>
      </c>
      <c r="R37" s="20">
        <f>IF($A37="","",IF(COUNTIFS(LSku,$A37,LType,"Count",LDate,R$4)&gt;0,SUMIFS(LQty,LSku,$A37,LType,"Count",LDate,R$4),Q37+SUMIFS(LSigned,LSku,$A37,LDate,R$4)))</f>
        <v/>
      </c>
      <c r="S37" s="20">
        <f>IF($A37="","",IF(COUNTIFS(LSku,$A37,LType,"Count",LDate,S$4)&gt;0,SUMIFS(LQty,LSku,$A37,LType,"Count",LDate,S$4),R37+SUMIFS(LSigned,LSku,$A37,LDate,S$4)))</f>
        <v/>
      </c>
      <c r="T37" s="20">
        <f>IF($A37="","",IF(COUNTIFS(LSku,$A37,LType,"Count",LDate,T$4)&gt;0,SUMIFS(LQty,LSku,$A37,LType,"Count",LDate,T$4),S37+SUMIFS(LSigned,LSku,$A37,LDate,T$4)))</f>
        <v/>
      </c>
      <c r="U37" s="20">
        <f>IF($A37="","",IF(COUNTIFS(LSku,$A37,LType,"Count",LDate,U$4)&gt;0,SUMIFS(LQty,LSku,$A37,LType,"Count",LDate,U$4),T37+SUMIFS(LSigned,LSku,$A37,LDate,U$4)))</f>
        <v/>
      </c>
      <c r="V37" s="20">
        <f>IF($A37="","",IF(COUNTIFS(LSku,$A37,LType,"Count",LDate,V$4)&gt;0,SUMIFS(LQty,LSku,$A37,LType,"Count",LDate,V$4),U37+SUMIFS(LSigned,LSku,$A37,LDate,V$4)))</f>
        <v/>
      </c>
      <c r="W37" s="20">
        <f>IF($A37="","",IF(COUNTIFS(LSku,$A37,LType,"Count",LDate,W$4)&gt;0,SUMIFS(LQty,LSku,$A37,LType,"Count",LDate,W$4),V37+SUMIFS(LSigned,LSku,$A37,LDate,W$4)))</f>
        <v/>
      </c>
      <c r="X37" s="20">
        <f>IF($A37="","",IF(COUNTIFS(LSku,$A37,LType,"Count",LDate,X$4)&gt;0,SUMIFS(LQty,LSku,$A37,LType,"Count",LDate,X$4),W37+SUMIFS(LSigned,LSku,$A37,LDate,X$4)))</f>
        <v/>
      </c>
      <c r="Y37" s="20">
        <f>IF($A37="","",IF(COUNTIFS(LSku,$A37,LType,"Count",LDate,Y$4)&gt;0,SUMIFS(LQty,LSku,$A37,LType,"Count",LDate,Y$4),X37+SUMIFS(LSigned,LSku,$A37,LDate,Y$4)))</f>
        <v/>
      </c>
      <c r="Z37" s="20">
        <f>IF($A37="","",IF(COUNTIFS(LSku,$A37,LType,"Count",LDate,Z$4)&gt;0,SUMIFS(LQty,LSku,$A37,LType,"Count",LDate,Z$4),Y37+SUMIFS(LSigned,LSku,$A37,LDate,Z$4)))</f>
        <v/>
      </c>
      <c r="AA37" s="20">
        <f>IF($A37="","",IF(COUNTIFS(LSku,$A37,LType,"Count",LDate,AA$4)&gt;0,SUMIFS(LQty,LSku,$A37,LType,"Count",LDate,AA$4),Z37+SUMIFS(LSigned,LSku,$A37,LDate,AA$4)))</f>
        <v/>
      </c>
      <c r="AB37" s="20">
        <f>IF($A37="","",IF(COUNTIFS(LSku,$A37,LType,"Count",LDate,AB$4)&gt;0,SUMIFS(LQty,LSku,$A37,LType,"Count",LDate,AB$4),AA37+SUMIFS(LSigned,LSku,$A37,LDate,AB$4)))</f>
        <v/>
      </c>
      <c r="AC37" s="20">
        <f>IF($A37="","",IF(COUNTIFS(LSku,$A37,LType,"Count",LDate,AC$4)&gt;0,SUMIFS(LQty,LSku,$A37,LType,"Count",LDate,AC$4),AB37+SUMIFS(LSigned,LSku,$A37,LDate,AC$4)))</f>
        <v/>
      </c>
      <c r="AD37" s="20">
        <f>IF($A37="","",IF(COUNTIFS(LSku,$A37,LType,"Count",LDate,AD$4)&gt;0,SUMIFS(LQty,LSku,$A37,LType,"Count",LDate,AD$4),AC37+SUMIFS(LSigned,LSku,$A37,LDate,AD$4)))</f>
        <v/>
      </c>
      <c r="AE37" s="20">
        <f>IF($A37="","",IF(COUNTIFS(LSku,$A37,LType,"Count",LDate,AE$4)&gt;0,SUMIFS(LQty,LSku,$A37,LType,"Count",LDate,AE$4),AD37+SUMIFS(LSigned,LSku,$A37,LDate,AE$4)))</f>
        <v/>
      </c>
      <c r="AF37" s="20">
        <f>IF($A37="","",IF(COUNTIFS(LSku,$A37,LType,"Count",LDate,AF$4)&gt;0,SUMIFS(LQty,LSku,$A37,LType,"Count",LDate,AF$4),AE37+SUMIFS(LSigned,LSku,$A37,LDate,AF$4)))</f>
        <v/>
      </c>
      <c r="AG37" s="20">
        <f>IF($A37="","",IF(COUNTIFS(LSku,$A37,LType,"Count",LDate,AG$4)&gt;0,SUMIFS(LQty,LSku,$A37,LType,"Count",LDate,AG$4),AF37+SUMIFS(LSigned,LSku,$A37,LDate,AG$4)))</f>
        <v/>
      </c>
      <c r="AH37" s="20">
        <f>IF($A37="","",IF(COUNTIFS(LSku,$A37,LType,"Count",LDate,AH$4)&gt;0,SUMIFS(LQty,LSku,$A37,LType,"Count",LDate,AH$4),AG37+SUMIFS(LSigned,LSku,$A37,LDate,AH$4)))</f>
        <v/>
      </c>
      <c r="AI37" s="20">
        <f>IF($A37="","",IF(COUNTIFS(LSku,$A37,LType,"Count",LDate,AI$4)&gt;0,SUMIFS(LQty,LSku,$A37,LType,"Count",LDate,AI$4),AH37+SUMIFS(LSigned,LSku,$A37,LDate,AI$4)))</f>
        <v/>
      </c>
      <c r="AJ37" s="20">
        <f>IF($A37="","",IF(COUNTIFS(LSku,$A37,LType,"Count",LDate,AJ$4)&gt;0,SUMIFS(LQty,LSku,$A37,LType,"Count",LDate,AJ$4),AI37+SUMIFS(LSigned,LSku,$A37,LDate,AJ$4)))</f>
        <v/>
      </c>
      <c r="AK37" s="20">
        <f>IF($A37="","",IF(COUNTIFS(LSku,$A37,LType,"Count",LDate,AK$4)&gt;0,SUMIFS(LQty,LSku,$A37,LType,"Count",LDate,AK$4),AJ37+SUMIFS(LSigned,LSku,$A37,LDate,AK$4)))</f>
        <v/>
      </c>
      <c r="AL37" s="20">
        <f>IF($A37="","",IF(COUNTIFS(LSku,$A37,LType,"Count",LDate,AL$4)&gt;0,SUMIFS(LQty,LSku,$A37,LType,"Count",LDate,AL$4),AK37+SUMIFS(LSigned,LSku,$A37,LDate,AL$4)))</f>
        <v/>
      </c>
      <c r="AM37" s="20">
        <f>IF($A37="","",IF(COUNTIFS(LSku,$A37,LType,"Count",LDate,AM$4)&gt;0,SUMIFS(LQty,LSku,$A37,LType,"Count",LDate,AM$4),AL37+SUMIFS(LSigned,LSku,$A37,LDate,AM$4)))</f>
        <v/>
      </c>
      <c r="AN37" s="20">
        <f>IF($A37="","",IF(COUNTIFS(LSku,$A37,LType,"Count",LDate,AN$4)&gt;0,SUMIFS(LQty,LSku,$A37,LType,"Count",LDate,AN$4),AM37+SUMIFS(LSigned,LSku,$A37,LDate,AN$4)))</f>
        <v/>
      </c>
      <c r="AO37" s="20">
        <f>IF($A37="","",IF(COUNTIFS(LSku,$A37,LType,"Count",LDate,AO$4)&gt;0,SUMIFS(LQty,LSku,$A37,LType,"Count",LDate,AO$4),AN37+SUMIFS(LSigned,LSku,$A37,LDate,AO$4)))</f>
        <v/>
      </c>
      <c r="AP37" s="20">
        <f>IF($A37="","",IF(COUNTIFS(LSku,$A37,LType,"Count",LDate,AP$4)&gt;0,SUMIFS(LQty,LSku,$A37,LType,"Count",LDate,AP$4),AO37+SUMIFS(LSigned,LSku,$A37,LDate,AP$4)))</f>
        <v/>
      </c>
      <c r="AQ37" s="20">
        <f>IF($A37="","",IF(COUNTIFS(LSku,$A37,LType,"Count",LDate,AQ$4)&gt;0,SUMIFS(LQty,LSku,$A37,LType,"Count",LDate,AQ$4),AP37+SUMIFS(LSigned,LSku,$A37,LDate,AQ$4)))</f>
        <v/>
      </c>
      <c r="AR37" s="20">
        <f>IF($A37="","",IF(COUNTIFS(LSku,$A37,LType,"Count",LDate,AR$4)&gt;0,SUMIFS(LQty,LSku,$A37,LType,"Count",LDate,AR$4),AQ37+SUMIFS(LSigned,LSku,$A37,LDate,AR$4)))</f>
        <v/>
      </c>
      <c r="AS37" s="20">
        <f>IF($A37="","",IF(COUNTIFS(LSku,$A37,LType,"Count",LDate,AS$4)&gt;0,SUMIFS(LQty,LSku,$A37,LType,"Count",LDate,AS$4),AR37+SUMIFS(LSigned,LSku,$A37,LDate,AS$4)))</f>
        <v/>
      </c>
      <c r="AT37" s="20">
        <f>IF($A37="","",IF(COUNTIFS(LSku,$A37,LType,"Count",LDate,AT$4)&gt;0,SUMIFS(LQty,LSku,$A37,LType,"Count",LDate,AT$4),AS37+SUMIFS(LSigned,LSku,$A37,LDate,AT$4)))</f>
        <v/>
      </c>
      <c r="AU37" s="20">
        <f>IF($A37="","",IF(COUNTIFS(LSku,$A37,LType,"Count",LDate,AU$4)&gt;0,SUMIFS(LQty,LSku,$A37,LType,"Count",LDate,AU$4),AT37+SUMIFS(LSigned,LSku,$A37,LDate,AU$4)))</f>
        <v/>
      </c>
      <c r="AV37" s="20">
        <f>IF($A37="","",IF(COUNTIFS(LSku,$A37,LType,"Count",LDate,AV$4)&gt;0,SUMIFS(LQty,LSku,$A37,LType,"Count",LDate,AV$4),AU37+SUMIFS(LSigned,LSku,$A37,LDate,AV$4)))</f>
        <v/>
      </c>
      <c r="AW37" s="20">
        <f>IF($A37="","",IF(COUNTIFS(LSku,$A37,LType,"Count",LDate,AW$4)&gt;0,SUMIFS(LQty,LSku,$A37,LType,"Count",LDate,AW$4),AV37+SUMIFS(LSigned,LSku,$A37,LDate,AW$4)))</f>
        <v/>
      </c>
      <c r="AX37" s="20">
        <f>IF($A37="","",IF(COUNTIFS(LSku,$A37,LType,"Count",LDate,AX$4)&gt;0,SUMIFS(LQty,LSku,$A37,LType,"Count",LDate,AX$4),AW37+SUMIFS(LSigned,LSku,$A37,LDate,AX$4)))</f>
        <v/>
      </c>
      <c r="AY37" s="20">
        <f>IF($A37="","",IF(COUNTIFS(LSku,$A37,LType,"Count",LDate,AY$4)&gt;0,SUMIFS(LQty,LSku,$A37,LType,"Count",LDate,AY$4),AX37+SUMIFS(LSigned,LSku,$A37,LDate,AY$4)))</f>
        <v/>
      </c>
      <c r="AZ37" s="20">
        <f>IF($A37="","",IF(COUNTIFS(LSku,$A37,LType,"Count",LDate,AZ$4)&gt;0,SUMIFS(LQty,LSku,$A37,LType,"Count",LDate,AZ$4),AY37+SUMIFS(LSigned,LSku,$A37,LDate,AZ$4)))</f>
        <v/>
      </c>
      <c r="BA37" s="20">
        <f>IF($A37="","",IF(COUNTIFS(LSku,$A37,LType,"Count",LDate,BA$4)&gt;0,SUMIFS(LQty,LSku,$A37,LType,"Count",LDate,BA$4),AZ37+SUMIFS(LSigned,LSku,$A37,LDate,BA$4)))</f>
        <v/>
      </c>
      <c r="BB37" s="20">
        <f>IF($A37="","",IF(COUNTIFS(LSku,$A37,LType,"Count",LDate,BB$4)&gt;0,SUMIFS(LQty,LSku,$A37,LType,"Count",LDate,BB$4),BA37+SUMIFS(LSigned,LSku,$A37,LDate,BB$4)))</f>
        <v/>
      </c>
      <c r="BC37" s="20">
        <f>IF($A37="","",IF(COUNTIFS(LSku,$A37,LType,"Count",LDate,BC$4)&gt;0,SUMIFS(LQty,LSku,$A37,LType,"Count",LDate,BC$4),BB37+SUMIFS(LSigned,LSku,$A37,LDate,BC$4)))</f>
        <v/>
      </c>
      <c r="BD37" s="20">
        <f>IF($A37="","",IF(COUNTIFS(LSku,$A37,LType,"Count",LDate,BD$4)&gt;0,SUMIFS(LQty,LSku,$A37,LType,"Count",LDate,BD$4),BC37+SUMIFS(LSigned,LSku,$A37,LDate,BD$4)))</f>
        <v/>
      </c>
      <c r="BE37" s="20">
        <f>IF($A37="","",IF(COUNTIFS(LSku,$A37,LType,"Count",LDate,BE$4)&gt;0,SUMIFS(LQty,LSku,$A37,LType,"Count",LDate,BE$4),BD37+SUMIFS(LSigned,LSku,$A37,LDate,BE$4)))</f>
        <v/>
      </c>
      <c r="BF37" s="20">
        <f>IF($A37="","",IF(COUNTIFS(LSku,$A37,LType,"Count",LDate,BF$4)&gt;0,SUMIFS(LQty,LSku,$A37,LType,"Count",LDate,BF$4),BE37+SUMIFS(LSigned,LSku,$A37,LDate,BF$4)))</f>
        <v/>
      </c>
      <c r="BG37" s="20">
        <f>IF($A37="","",IF(COUNTIFS(LSku,$A37,LType,"Count",LDate,BG$4)&gt;0,SUMIFS(LQty,LSku,$A37,LType,"Count",LDate,BG$4),BF37+SUMIFS(LSigned,LSku,$A37,LDate,BG$4)))</f>
        <v/>
      </c>
      <c r="BH37" s="20">
        <f>IF($A37="","",IF(COUNTIFS(LSku,$A37,LType,"Count",LDate,BH$4)&gt;0,SUMIFS(LQty,LSku,$A37,LType,"Count",LDate,BH$4),BG37+SUMIFS(LSigned,LSku,$A37,LDate,BH$4)))</f>
        <v/>
      </c>
      <c r="BI37" s="20">
        <f>IF($A37="","",IF(COUNTIFS(LSku,$A37,LType,"Count",LDate,BI$4)&gt;0,SUMIFS(LQty,LSku,$A37,LType,"Count",LDate,BI$4),BH37+SUMIFS(LSigned,LSku,$A37,LDate,BI$4)))</f>
        <v/>
      </c>
      <c r="BJ37" s="20">
        <f>IF($A37="","",IF(COUNTIFS(LSku,$A37,LType,"Count",LDate,BJ$4)&gt;0,SUMIFS(LQty,LSku,$A37,LType,"Count",LDate,BJ$4),BI37+SUMIFS(LSigned,LSku,$A37,LDate,BJ$4)))</f>
        <v/>
      </c>
      <c r="BK37" s="20">
        <f>IF($A37="","",IF(COUNTIFS(LSku,$A37,LType,"Count",LDate,BK$4)&gt;0,SUMIFS(LQty,LSku,$A37,LType,"Count",LDate,BK$4),BJ37+SUMIFS(LSigned,LSku,$A37,LDate,BK$4)))</f>
        <v/>
      </c>
      <c r="BL37" s="20">
        <f>IF($A37="","",IF(COUNTIFS(LSku,$A37,LType,"Count",LDate,BL$4)&gt;0,SUMIFS(LQty,LSku,$A37,LType,"Count",LDate,BL$4),BK37+SUMIFS(LSigned,LSku,$A37,LDate,BL$4)))</f>
        <v/>
      </c>
      <c r="BM37" s="20">
        <f>IF($A37="","",IF(COUNTIFS(LSku,$A37,LType,"Count",LDate,BM$4)&gt;0,SUMIFS(LQty,LSku,$A37,LType,"Count",LDate,BM$4),BL37+SUMIFS(LSigned,LSku,$A37,LDate,BM$4)))</f>
        <v/>
      </c>
      <c r="BN37" s="24">
        <f>IF($A37="","",SUMPRODUCT(MAX((LSku=$A37)*(LType="Count")*(LDate&lt;=$B$4)*LDate)))</f>
        <v/>
      </c>
    </row>
    <row r="38">
      <c r="A38" s="16">
        <f>IF(Items!A38="","",Items!A38)</f>
        <v/>
      </c>
      <c r="B38" s="20">
        <f>IF($A38="","",IF(BN38&gt;0,SUMIFS(LQty,LSku,$A38,LType,"Count",LDate,BN38),0)+SUMIFS(LSigned,LSku,$A38,LDate,"&gt;"&amp;BN38,LDate,"&lt;="&amp;$B$4))</f>
        <v/>
      </c>
      <c r="C38" s="20">
        <f>IF($A38="","",IF(COUNTIFS(LSku,$A38,LType,"Count",LDate,C$4)&gt;0,SUMIFS(LQty,LSku,$A38,LType,"Count",LDate,C$4),B38+SUMIFS(LSigned,LSku,$A38,LDate,C$4)))</f>
        <v/>
      </c>
      <c r="D38" s="20">
        <f>IF($A38="","",IF(COUNTIFS(LSku,$A38,LType,"Count",LDate,D$4)&gt;0,SUMIFS(LQty,LSku,$A38,LType,"Count",LDate,D$4),C38+SUMIFS(LSigned,LSku,$A38,LDate,D$4)))</f>
        <v/>
      </c>
      <c r="E38" s="20">
        <f>IF($A38="","",IF(COUNTIFS(LSku,$A38,LType,"Count",LDate,E$4)&gt;0,SUMIFS(LQty,LSku,$A38,LType,"Count",LDate,E$4),D38+SUMIFS(LSigned,LSku,$A38,LDate,E$4)))</f>
        <v/>
      </c>
      <c r="F38" s="20">
        <f>IF($A38="","",IF(COUNTIFS(LSku,$A38,LType,"Count",LDate,F$4)&gt;0,SUMIFS(LQty,LSku,$A38,LType,"Count",LDate,F$4),E38+SUMIFS(LSigned,LSku,$A38,LDate,F$4)))</f>
        <v/>
      </c>
      <c r="G38" s="20">
        <f>IF($A38="","",IF(COUNTIFS(LSku,$A38,LType,"Count",LDate,G$4)&gt;0,SUMIFS(LQty,LSku,$A38,LType,"Count",LDate,G$4),F38+SUMIFS(LSigned,LSku,$A38,LDate,G$4)))</f>
        <v/>
      </c>
      <c r="H38" s="20">
        <f>IF($A38="","",IF(COUNTIFS(LSku,$A38,LType,"Count",LDate,H$4)&gt;0,SUMIFS(LQty,LSku,$A38,LType,"Count",LDate,H$4),G38+SUMIFS(LSigned,LSku,$A38,LDate,H$4)))</f>
        <v/>
      </c>
      <c r="I38" s="20">
        <f>IF($A38="","",IF(COUNTIFS(LSku,$A38,LType,"Count",LDate,I$4)&gt;0,SUMIFS(LQty,LSku,$A38,LType,"Count",LDate,I$4),H38+SUMIFS(LSigned,LSku,$A38,LDate,I$4)))</f>
        <v/>
      </c>
      <c r="J38" s="20">
        <f>IF($A38="","",IF(COUNTIFS(LSku,$A38,LType,"Count",LDate,J$4)&gt;0,SUMIFS(LQty,LSku,$A38,LType,"Count",LDate,J$4),I38+SUMIFS(LSigned,LSku,$A38,LDate,J$4)))</f>
        <v/>
      </c>
      <c r="K38" s="20">
        <f>IF($A38="","",IF(COUNTIFS(LSku,$A38,LType,"Count",LDate,K$4)&gt;0,SUMIFS(LQty,LSku,$A38,LType,"Count",LDate,K$4),J38+SUMIFS(LSigned,LSku,$A38,LDate,K$4)))</f>
        <v/>
      </c>
      <c r="L38" s="20">
        <f>IF($A38="","",IF(COUNTIFS(LSku,$A38,LType,"Count",LDate,L$4)&gt;0,SUMIFS(LQty,LSku,$A38,LType,"Count",LDate,L$4),K38+SUMIFS(LSigned,LSku,$A38,LDate,L$4)))</f>
        <v/>
      </c>
      <c r="M38" s="20">
        <f>IF($A38="","",IF(COUNTIFS(LSku,$A38,LType,"Count",LDate,M$4)&gt;0,SUMIFS(LQty,LSku,$A38,LType,"Count",LDate,M$4),L38+SUMIFS(LSigned,LSku,$A38,LDate,M$4)))</f>
        <v/>
      </c>
      <c r="N38" s="20">
        <f>IF($A38="","",IF(COUNTIFS(LSku,$A38,LType,"Count",LDate,N$4)&gt;0,SUMIFS(LQty,LSku,$A38,LType,"Count",LDate,N$4),M38+SUMIFS(LSigned,LSku,$A38,LDate,N$4)))</f>
        <v/>
      </c>
      <c r="O38" s="20">
        <f>IF($A38="","",IF(COUNTIFS(LSku,$A38,LType,"Count",LDate,O$4)&gt;0,SUMIFS(LQty,LSku,$A38,LType,"Count",LDate,O$4),N38+SUMIFS(LSigned,LSku,$A38,LDate,O$4)))</f>
        <v/>
      </c>
      <c r="P38" s="20">
        <f>IF($A38="","",IF(COUNTIFS(LSku,$A38,LType,"Count",LDate,P$4)&gt;0,SUMIFS(LQty,LSku,$A38,LType,"Count",LDate,P$4),O38+SUMIFS(LSigned,LSku,$A38,LDate,P$4)))</f>
        <v/>
      </c>
      <c r="Q38" s="20">
        <f>IF($A38="","",IF(COUNTIFS(LSku,$A38,LType,"Count",LDate,Q$4)&gt;0,SUMIFS(LQty,LSku,$A38,LType,"Count",LDate,Q$4),P38+SUMIFS(LSigned,LSku,$A38,LDate,Q$4)))</f>
        <v/>
      </c>
      <c r="R38" s="20">
        <f>IF($A38="","",IF(COUNTIFS(LSku,$A38,LType,"Count",LDate,R$4)&gt;0,SUMIFS(LQty,LSku,$A38,LType,"Count",LDate,R$4),Q38+SUMIFS(LSigned,LSku,$A38,LDate,R$4)))</f>
        <v/>
      </c>
      <c r="S38" s="20">
        <f>IF($A38="","",IF(COUNTIFS(LSku,$A38,LType,"Count",LDate,S$4)&gt;0,SUMIFS(LQty,LSku,$A38,LType,"Count",LDate,S$4),R38+SUMIFS(LSigned,LSku,$A38,LDate,S$4)))</f>
        <v/>
      </c>
      <c r="T38" s="20">
        <f>IF($A38="","",IF(COUNTIFS(LSku,$A38,LType,"Count",LDate,T$4)&gt;0,SUMIFS(LQty,LSku,$A38,LType,"Count",LDate,T$4),S38+SUMIFS(LSigned,LSku,$A38,LDate,T$4)))</f>
        <v/>
      </c>
      <c r="U38" s="20">
        <f>IF($A38="","",IF(COUNTIFS(LSku,$A38,LType,"Count",LDate,U$4)&gt;0,SUMIFS(LQty,LSku,$A38,LType,"Count",LDate,U$4),T38+SUMIFS(LSigned,LSku,$A38,LDate,U$4)))</f>
        <v/>
      </c>
      <c r="V38" s="20">
        <f>IF($A38="","",IF(COUNTIFS(LSku,$A38,LType,"Count",LDate,V$4)&gt;0,SUMIFS(LQty,LSku,$A38,LType,"Count",LDate,V$4),U38+SUMIFS(LSigned,LSku,$A38,LDate,V$4)))</f>
        <v/>
      </c>
      <c r="W38" s="20">
        <f>IF($A38="","",IF(COUNTIFS(LSku,$A38,LType,"Count",LDate,W$4)&gt;0,SUMIFS(LQty,LSku,$A38,LType,"Count",LDate,W$4),V38+SUMIFS(LSigned,LSku,$A38,LDate,W$4)))</f>
        <v/>
      </c>
      <c r="X38" s="20">
        <f>IF($A38="","",IF(COUNTIFS(LSku,$A38,LType,"Count",LDate,X$4)&gt;0,SUMIFS(LQty,LSku,$A38,LType,"Count",LDate,X$4),W38+SUMIFS(LSigned,LSku,$A38,LDate,X$4)))</f>
        <v/>
      </c>
      <c r="Y38" s="20">
        <f>IF($A38="","",IF(COUNTIFS(LSku,$A38,LType,"Count",LDate,Y$4)&gt;0,SUMIFS(LQty,LSku,$A38,LType,"Count",LDate,Y$4),X38+SUMIFS(LSigned,LSku,$A38,LDate,Y$4)))</f>
        <v/>
      </c>
      <c r="Z38" s="20">
        <f>IF($A38="","",IF(COUNTIFS(LSku,$A38,LType,"Count",LDate,Z$4)&gt;0,SUMIFS(LQty,LSku,$A38,LType,"Count",LDate,Z$4),Y38+SUMIFS(LSigned,LSku,$A38,LDate,Z$4)))</f>
        <v/>
      </c>
      <c r="AA38" s="20">
        <f>IF($A38="","",IF(COUNTIFS(LSku,$A38,LType,"Count",LDate,AA$4)&gt;0,SUMIFS(LQty,LSku,$A38,LType,"Count",LDate,AA$4),Z38+SUMIFS(LSigned,LSku,$A38,LDate,AA$4)))</f>
        <v/>
      </c>
      <c r="AB38" s="20">
        <f>IF($A38="","",IF(COUNTIFS(LSku,$A38,LType,"Count",LDate,AB$4)&gt;0,SUMIFS(LQty,LSku,$A38,LType,"Count",LDate,AB$4),AA38+SUMIFS(LSigned,LSku,$A38,LDate,AB$4)))</f>
        <v/>
      </c>
      <c r="AC38" s="20">
        <f>IF($A38="","",IF(COUNTIFS(LSku,$A38,LType,"Count",LDate,AC$4)&gt;0,SUMIFS(LQty,LSku,$A38,LType,"Count",LDate,AC$4),AB38+SUMIFS(LSigned,LSku,$A38,LDate,AC$4)))</f>
        <v/>
      </c>
      <c r="AD38" s="20">
        <f>IF($A38="","",IF(COUNTIFS(LSku,$A38,LType,"Count",LDate,AD$4)&gt;0,SUMIFS(LQty,LSku,$A38,LType,"Count",LDate,AD$4),AC38+SUMIFS(LSigned,LSku,$A38,LDate,AD$4)))</f>
        <v/>
      </c>
      <c r="AE38" s="20">
        <f>IF($A38="","",IF(COUNTIFS(LSku,$A38,LType,"Count",LDate,AE$4)&gt;0,SUMIFS(LQty,LSku,$A38,LType,"Count",LDate,AE$4),AD38+SUMIFS(LSigned,LSku,$A38,LDate,AE$4)))</f>
        <v/>
      </c>
      <c r="AF38" s="20">
        <f>IF($A38="","",IF(COUNTIFS(LSku,$A38,LType,"Count",LDate,AF$4)&gt;0,SUMIFS(LQty,LSku,$A38,LType,"Count",LDate,AF$4),AE38+SUMIFS(LSigned,LSku,$A38,LDate,AF$4)))</f>
        <v/>
      </c>
      <c r="AG38" s="20">
        <f>IF($A38="","",IF(COUNTIFS(LSku,$A38,LType,"Count",LDate,AG$4)&gt;0,SUMIFS(LQty,LSku,$A38,LType,"Count",LDate,AG$4),AF38+SUMIFS(LSigned,LSku,$A38,LDate,AG$4)))</f>
        <v/>
      </c>
      <c r="AH38" s="20">
        <f>IF($A38="","",IF(COUNTIFS(LSku,$A38,LType,"Count",LDate,AH$4)&gt;0,SUMIFS(LQty,LSku,$A38,LType,"Count",LDate,AH$4),AG38+SUMIFS(LSigned,LSku,$A38,LDate,AH$4)))</f>
        <v/>
      </c>
      <c r="AI38" s="20">
        <f>IF($A38="","",IF(COUNTIFS(LSku,$A38,LType,"Count",LDate,AI$4)&gt;0,SUMIFS(LQty,LSku,$A38,LType,"Count",LDate,AI$4),AH38+SUMIFS(LSigned,LSku,$A38,LDate,AI$4)))</f>
        <v/>
      </c>
      <c r="AJ38" s="20">
        <f>IF($A38="","",IF(COUNTIFS(LSku,$A38,LType,"Count",LDate,AJ$4)&gt;0,SUMIFS(LQty,LSku,$A38,LType,"Count",LDate,AJ$4),AI38+SUMIFS(LSigned,LSku,$A38,LDate,AJ$4)))</f>
        <v/>
      </c>
      <c r="AK38" s="20">
        <f>IF($A38="","",IF(COUNTIFS(LSku,$A38,LType,"Count",LDate,AK$4)&gt;0,SUMIFS(LQty,LSku,$A38,LType,"Count",LDate,AK$4),AJ38+SUMIFS(LSigned,LSku,$A38,LDate,AK$4)))</f>
        <v/>
      </c>
      <c r="AL38" s="20">
        <f>IF($A38="","",IF(COUNTIFS(LSku,$A38,LType,"Count",LDate,AL$4)&gt;0,SUMIFS(LQty,LSku,$A38,LType,"Count",LDate,AL$4),AK38+SUMIFS(LSigned,LSku,$A38,LDate,AL$4)))</f>
        <v/>
      </c>
      <c r="AM38" s="20">
        <f>IF($A38="","",IF(COUNTIFS(LSku,$A38,LType,"Count",LDate,AM$4)&gt;0,SUMIFS(LQty,LSku,$A38,LType,"Count",LDate,AM$4),AL38+SUMIFS(LSigned,LSku,$A38,LDate,AM$4)))</f>
        <v/>
      </c>
      <c r="AN38" s="20">
        <f>IF($A38="","",IF(COUNTIFS(LSku,$A38,LType,"Count",LDate,AN$4)&gt;0,SUMIFS(LQty,LSku,$A38,LType,"Count",LDate,AN$4),AM38+SUMIFS(LSigned,LSku,$A38,LDate,AN$4)))</f>
        <v/>
      </c>
      <c r="AO38" s="20">
        <f>IF($A38="","",IF(COUNTIFS(LSku,$A38,LType,"Count",LDate,AO$4)&gt;0,SUMIFS(LQty,LSku,$A38,LType,"Count",LDate,AO$4),AN38+SUMIFS(LSigned,LSku,$A38,LDate,AO$4)))</f>
        <v/>
      </c>
      <c r="AP38" s="20">
        <f>IF($A38="","",IF(COUNTIFS(LSku,$A38,LType,"Count",LDate,AP$4)&gt;0,SUMIFS(LQty,LSku,$A38,LType,"Count",LDate,AP$4),AO38+SUMIFS(LSigned,LSku,$A38,LDate,AP$4)))</f>
        <v/>
      </c>
      <c r="AQ38" s="20">
        <f>IF($A38="","",IF(COUNTIFS(LSku,$A38,LType,"Count",LDate,AQ$4)&gt;0,SUMIFS(LQty,LSku,$A38,LType,"Count",LDate,AQ$4),AP38+SUMIFS(LSigned,LSku,$A38,LDate,AQ$4)))</f>
        <v/>
      </c>
      <c r="AR38" s="20">
        <f>IF($A38="","",IF(COUNTIFS(LSku,$A38,LType,"Count",LDate,AR$4)&gt;0,SUMIFS(LQty,LSku,$A38,LType,"Count",LDate,AR$4),AQ38+SUMIFS(LSigned,LSku,$A38,LDate,AR$4)))</f>
        <v/>
      </c>
      <c r="AS38" s="20">
        <f>IF($A38="","",IF(COUNTIFS(LSku,$A38,LType,"Count",LDate,AS$4)&gt;0,SUMIFS(LQty,LSku,$A38,LType,"Count",LDate,AS$4),AR38+SUMIFS(LSigned,LSku,$A38,LDate,AS$4)))</f>
        <v/>
      </c>
      <c r="AT38" s="20">
        <f>IF($A38="","",IF(COUNTIFS(LSku,$A38,LType,"Count",LDate,AT$4)&gt;0,SUMIFS(LQty,LSku,$A38,LType,"Count",LDate,AT$4),AS38+SUMIFS(LSigned,LSku,$A38,LDate,AT$4)))</f>
        <v/>
      </c>
      <c r="AU38" s="20">
        <f>IF($A38="","",IF(COUNTIFS(LSku,$A38,LType,"Count",LDate,AU$4)&gt;0,SUMIFS(LQty,LSku,$A38,LType,"Count",LDate,AU$4),AT38+SUMIFS(LSigned,LSku,$A38,LDate,AU$4)))</f>
        <v/>
      </c>
      <c r="AV38" s="20">
        <f>IF($A38="","",IF(COUNTIFS(LSku,$A38,LType,"Count",LDate,AV$4)&gt;0,SUMIFS(LQty,LSku,$A38,LType,"Count",LDate,AV$4),AU38+SUMIFS(LSigned,LSku,$A38,LDate,AV$4)))</f>
        <v/>
      </c>
      <c r="AW38" s="20">
        <f>IF($A38="","",IF(COUNTIFS(LSku,$A38,LType,"Count",LDate,AW$4)&gt;0,SUMIFS(LQty,LSku,$A38,LType,"Count",LDate,AW$4),AV38+SUMIFS(LSigned,LSku,$A38,LDate,AW$4)))</f>
        <v/>
      </c>
      <c r="AX38" s="20">
        <f>IF($A38="","",IF(COUNTIFS(LSku,$A38,LType,"Count",LDate,AX$4)&gt;0,SUMIFS(LQty,LSku,$A38,LType,"Count",LDate,AX$4),AW38+SUMIFS(LSigned,LSku,$A38,LDate,AX$4)))</f>
        <v/>
      </c>
      <c r="AY38" s="20">
        <f>IF($A38="","",IF(COUNTIFS(LSku,$A38,LType,"Count",LDate,AY$4)&gt;0,SUMIFS(LQty,LSku,$A38,LType,"Count",LDate,AY$4),AX38+SUMIFS(LSigned,LSku,$A38,LDate,AY$4)))</f>
        <v/>
      </c>
      <c r="AZ38" s="20">
        <f>IF($A38="","",IF(COUNTIFS(LSku,$A38,LType,"Count",LDate,AZ$4)&gt;0,SUMIFS(LQty,LSku,$A38,LType,"Count",LDate,AZ$4),AY38+SUMIFS(LSigned,LSku,$A38,LDate,AZ$4)))</f>
        <v/>
      </c>
      <c r="BA38" s="20">
        <f>IF($A38="","",IF(COUNTIFS(LSku,$A38,LType,"Count",LDate,BA$4)&gt;0,SUMIFS(LQty,LSku,$A38,LType,"Count",LDate,BA$4),AZ38+SUMIFS(LSigned,LSku,$A38,LDate,BA$4)))</f>
        <v/>
      </c>
      <c r="BB38" s="20">
        <f>IF($A38="","",IF(COUNTIFS(LSku,$A38,LType,"Count",LDate,BB$4)&gt;0,SUMIFS(LQty,LSku,$A38,LType,"Count",LDate,BB$4),BA38+SUMIFS(LSigned,LSku,$A38,LDate,BB$4)))</f>
        <v/>
      </c>
      <c r="BC38" s="20">
        <f>IF($A38="","",IF(COUNTIFS(LSku,$A38,LType,"Count",LDate,BC$4)&gt;0,SUMIFS(LQty,LSku,$A38,LType,"Count",LDate,BC$4),BB38+SUMIFS(LSigned,LSku,$A38,LDate,BC$4)))</f>
        <v/>
      </c>
      <c r="BD38" s="20">
        <f>IF($A38="","",IF(COUNTIFS(LSku,$A38,LType,"Count",LDate,BD$4)&gt;0,SUMIFS(LQty,LSku,$A38,LType,"Count",LDate,BD$4),BC38+SUMIFS(LSigned,LSku,$A38,LDate,BD$4)))</f>
        <v/>
      </c>
      <c r="BE38" s="20">
        <f>IF($A38="","",IF(COUNTIFS(LSku,$A38,LType,"Count",LDate,BE$4)&gt;0,SUMIFS(LQty,LSku,$A38,LType,"Count",LDate,BE$4),BD38+SUMIFS(LSigned,LSku,$A38,LDate,BE$4)))</f>
        <v/>
      </c>
      <c r="BF38" s="20">
        <f>IF($A38="","",IF(COUNTIFS(LSku,$A38,LType,"Count",LDate,BF$4)&gt;0,SUMIFS(LQty,LSku,$A38,LType,"Count",LDate,BF$4),BE38+SUMIFS(LSigned,LSku,$A38,LDate,BF$4)))</f>
        <v/>
      </c>
      <c r="BG38" s="20">
        <f>IF($A38="","",IF(COUNTIFS(LSku,$A38,LType,"Count",LDate,BG$4)&gt;0,SUMIFS(LQty,LSku,$A38,LType,"Count",LDate,BG$4),BF38+SUMIFS(LSigned,LSku,$A38,LDate,BG$4)))</f>
        <v/>
      </c>
      <c r="BH38" s="20">
        <f>IF($A38="","",IF(COUNTIFS(LSku,$A38,LType,"Count",LDate,BH$4)&gt;0,SUMIFS(LQty,LSku,$A38,LType,"Count",LDate,BH$4),BG38+SUMIFS(LSigned,LSku,$A38,LDate,BH$4)))</f>
        <v/>
      </c>
      <c r="BI38" s="20">
        <f>IF($A38="","",IF(COUNTIFS(LSku,$A38,LType,"Count",LDate,BI$4)&gt;0,SUMIFS(LQty,LSku,$A38,LType,"Count",LDate,BI$4),BH38+SUMIFS(LSigned,LSku,$A38,LDate,BI$4)))</f>
        <v/>
      </c>
      <c r="BJ38" s="20">
        <f>IF($A38="","",IF(COUNTIFS(LSku,$A38,LType,"Count",LDate,BJ$4)&gt;0,SUMIFS(LQty,LSku,$A38,LType,"Count",LDate,BJ$4),BI38+SUMIFS(LSigned,LSku,$A38,LDate,BJ$4)))</f>
        <v/>
      </c>
      <c r="BK38" s="20">
        <f>IF($A38="","",IF(COUNTIFS(LSku,$A38,LType,"Count",LDate,BK$4)&gt;0,SUMIFS(LQty,LSku,$A38,LType,"Count",LDate,BK$4),BJ38+SUMIFS(LSigned,LSku,$A38,LDate,BK$4)))</f>
        <v/>
      </c>
      <c r="BL38" s="20">
        <f>IF($A38="","",IF(COUNTIFS(LSku,$A38,LType,"Count",LDate,BL$4)&gt;0,SUMIFS(LQty,LSku,$A38,LType,"Count",LDate,BL$4),BK38+SUMIFS(LSigned,LSku,$A38,LDate,BL$4)))</f>
        <v/>
      </c>
      <c r="BM38" s="20">
        <f>IF($A38="","",IF(COUNTIFS(LSku,$A38,LType,"Count",LDate,BM$4)&gt;0,SUMIFS(LQty,LSku,$A38,LType,"Count",LDate,BM$4),BL38+SUMIFS(LSigned,LSku,$A38,LDate,BM$4)))</f>
        <v/>
      </c>
      <c r="BN38" s="24">
        <f>IF($A38="","",SUMPRODUCT(MAX((LSku=$A38)*(LType="Count")*(LDate&lt;=$B$4)*LDate)))</f>
        <v/>
      </c>
    </row>
    <row r="39">
      <c r="A39" s="16">
        <f>IF(Items!A39="","",Items!A39)</f>
        <v/>
      </c>
      <c r="B39" s="20">
        <f>IF($A39="","",IF(BN39&gt;0,SUMIFS(LQty,LSku,$A39,LType,"Count",LDate,BN39),0)+SUMIFS(LSigned,LSku,$A39,LDate,"&gt;"&amp;BN39,LDate,"&lt;="&amp;$B$4))</f>
        <v/>
      </c>
      <c r="C39" s="20">
        <f>IF($A39="","",IF(COUNTIFS(LSku,$A39,LType,"Count",LDate,C$4)&gt;0,SUMIFS(LQty,LSku,$A39,LType,"Count",LDate,C$4),B39+SUMIFS(LSigned,LSku,$A39,LDate,C$4)))</f>
        <v/>
      </c>
      <c r="D39" s="20">
        <f>IF($A39="","",IF(COUNTIFS(LSku,$A39,LType,"Count",LDate,D$4)&gt;0,SUMIFS(LQty,LSku,$A39,LType,"Count",LDate,D$4),C39+SUMIFS(LSigned,LSku,$A39,LDate,D$4)))</f>
        <v/>
      </c>
      <c r="E39" s="20">
        <f>IF($A39="","",IF(COUNTIFS(LSku,$A39,LType,"Count",LDate,E$4)&gt;0,SUMIFS(LQty,LSku,$A39,LType,"Count",LDate,E$4),D39+SUMIFS(LSigned,LSku,$A39,LDate,E$4)))</f>
        <v/>
      </c>
      <c r="F39" s="20">
        <f>IF($A39="","",IF(COUNTIFS(LSku,$A39,LType,"Count",LDate,F$4)&gt;0,SUMIFS(LQty,LSku,$A39,LType,"Count",LDate,F$4),E39+SUMIFS(LSigned,LSku,$A39,LDate,F$4)))</f>
        <v/>
      </c>
      <c r="G39" s="20">
        <f>IF($A39="","",IF(COUNTIFS(LSku,$A39,LType,"Count",LDate,G$4)&gt;0,SUMIFS(LQty,LSku,$A39,LType,"Count",LDate,G$4),F39+SUMIFS(LSigned,LSku,$A39,LDate,G$4)))</f>
        <v/>
      </c>
      <c r="H39" s="20">
        <f>IF($A39="","",IF(COUNTIFS(LSku,$A39,LType,"Count",LDate,H$4)&gt;0,SUMIFS(LQty,LSku,$A39,LType,"Count",LDate,H$4),G39+SUMIFS(LSigned,LSku,$A39,LDate,H$4)))</f>
        <v/>
      </c>
      <c r="I39" s="20">
        <f>IF($A39="","",IF(COUNTIFS(LSku,$A39,LType,"Count",LDate,I$4)&gt;0,SUMIFS(LQty,LSku,$A39,LType,"Count",LDate,I$4),H39+SUMIFS(LSigned,LSku,$A39,LDate,I$4)))</f>
        <v/>
      </c>
      <c r="J39" s="20">
        <f>IF($A39="","",IF(COUNTIFS(LSku,$A39,LType,"Count",LDate,J$4)&gt;0,SUMIFS(LQty,LSku,$A39,LType,"Count",LDate,J$4),I39+SUMIFS(LSigned,LSku,$A39,LDate,J$4)))</f>
        <v/>
      </c>
      <c r="K39" s="20">
        <f>IF($A39="","",IF(COUNTIFS(LSku,$A39,LType,"Count",LDate,K$4)&gt;0,SUMIFS(LQty,LSku,$A39,LType,"Count",LDate,K$4),J39+SUMIFS(LSigned,LSku,$A39,LDate,K$4)))</f>
        <v/>
      </c>
      <c r="L39" s="20">
        <f>IF($A39="","",IF(COUNTIFS(LSku,$A39,LType,"Count",LDate,L$4)&gt;0,SUMIFS(LQty,LSku,$A39,LType,"Count",LDate,L$4),K39+SUMIFS(LSigned,LSku,$A39,LDate,L$4)))</f>
        <v/>
      </c>
      <c r="M39" s="20">
        <f>IF($A39="","",IF(COUNTIFS(LSku,$A39,LType,"Count",LDate,M$4)&gt;0,SUMIFS(LQty,LSku,$A39,LType,"Count",LDate,M$4),L39+SUMIFS(LSigned,LSku,$A39,LDate,M$4)))</f>
        <v/>
      </c>
      <c r="N39" s="20">
        <f>IF($A39="","",IF(COUNTIFS(LSku,$A39,LType,"Count",LDate,N$4)&gt;0,SUMIFS(LQty,LSku,$A39,LType,"Count",LDate,N$4),M39+SUMIFS(LSigned,LSku,$A39,LDate,N$4)))</f>
        <v/>
      </c>
      <c r="O39" s="20">
        <f>IF($A39="","",IF(COUNTIFS(LSku,$A39,LType,"Count",LDate,O$4)&gt;0,SUMIFS(LQty,LSku,$A39,LType,"Count",LDate,O$4),N39+SUMIFS(LSigned,LSku,$A39,LDate,O$4)))</f>
        <v/>
      </c>
      <c r="P39" s="20">
        <f>IF($A39="","",IF(COUNTIFS(LSku,$A39,LType,"Count",LDate,P$4)&gt;0,SUMIFS(LQty,LSku,$A39,LType,"Count",LDate,P$4),O39+SUMIFS(LSigned,LSku,$A39,LDate,P$4)))</f>
        <v/>
      </c>
      <c r="Q39" s="20">
        <f>IF($A39="","",IF(COUNTIFS(LSku,$A39,LType,"Count",LDate,Q$4)&gt;0,SUMIFS(LQty,LSku,$A39,LType,"Count",LDate,Q$4),P39+SUMIFS(LSigned,LSku,$A39,LDate,Q$4)))</f>
        <v/>
      </c>
      <c r="R39" s="20">
        <f>IF($A39="","",IF(COUNTIFS(LSku,$A39,LType,"Count",LDate,R$4)&gt;0,SUMIFS(LQty,LSku,$A39,LType,"Count",LDate,R$4),Q39+SUMIFS(LSigned,LSku,$A39,LDate,R$4)))</f>
        <v/>
      </c>
      <c r="S39" s="20">
        <f>IF($A39="","",IF(COUNTIFS(LSku,$A39,LType,"Count",LDate,S$4)&gt;0,SUMIFS(LQty,LSku,$A39,LType,"Count",LDate,S$4),R39+SUMIFS(LSigned,LSku,$A39,LDate,S$4)))</f>
        <v/>
      </c>
      <c r="T39" s="20">
        <f>IF($A39="","",IF(COUNTIFS(LSku,$A39,LType,"Count",LDate,T$4)&gt;0,SUMIFS(LQty,LSku,$A39,LType,"Count",LDate,T$4),S39+SUMIFS(LSigned,LSku,$A39,LDate,T$4)))</f>
        <v/>
      </c>
      <c r="U39" s="20">
        <f>IF($A39="","",IF(COUNTIFS(LSku,$A39,LType,"Count",LDate,U$4)&gt;0,SUMIFS(LQty,LSku,$A39,LType,"Count",LDate,U$4),T39+SUMIFS(LSigned,LSku,$A39,LDate,U$4)))</f>
        <v/>
      </c>
      <c r="V39" s="20">
        <f>IF($A39="","",IF(COUNTIFS(LSku,$A39,LType,"Count",LDate,V$4)&gt;0,SUMIFS(LQty,LSku,$A39,LType,"Count",LDate,V$4),U39+SUMIFS(LSigned,LSku,$A39,LDate,V$4)))</f>
        <v/>
      </c>
      <c r="W39" s="20">
        <f>IF($A39="","",IF(COUNTIFS(LSku,$A39,LType,"Count",LDate,W$4)&gt;0,SUMIFS(LQty,LSku,$A39,LType,"Count",LDate,W$4),V39+SUMIFS(LSigned,LSku,$A39,LDate,W$4)))</f>
        <v/>
      </c>
      <c r="X39" s="20">
        <f>IF($A39="","",IF(COUNTIFS(LSku,$A39,LType,"Count",LDate,X$4)&gt;0,SUMIFS(LQty,LSku,$A39,LType,"Count",LDate,X$4),W39+SUMIFS(LSigned,LSku,$A39,LDate,X$4)))</f>
        <v/>
      </c>
      <c r="Y39" s="20">
        <f>IF($A39="","",IF(COUNTIFS(LSku,$A39,LType,"Count",LDate,Y$4)&gt;0,SUMIFS(LQty,LSku,$A39,LType,"Count",LDate,Y$4),X39+SUMIFS(LSigned,LSku,$A39,LDate,Y$4)))</f>
        <v/>
      </c>
      <c r="Z39" s="20">
        <f>IF($A39="","",IF(COUNTIFS(LSku,$A39,LType,"Count",LDate,Z$4)&gt;0,SUMIFS(LQty,LSku,$A39,LType,"Count",LDate,Z$4),Y39+SUMIFS(LSigned,LSku,$A39,LDate,Z$4)))</f>
        <v/>
      </c>
      <c r="AA39" s="20">
        <f>IF($A39="","",IF(COUNTIFS(LSku,$A39,LType,"Count",LDate,AA$4)&gt;0,SUMIFS(LQty,LSku,$A39,LType,"Count",LDate,AA$4),Z39+SUMIFS(LSigned,LSku,$A39,LDate,AA$4)))</f>
        <v/>
      </c>
      <c r="AB39" s="20">
        <f>IF($A39="","",IF(COUNTIFS(LSku,$A39,LType,"Count",LDate,AB$4)&gt;0,SUMIFS(LQty,LSku,$A39,LType,"Count",LDate,AB$4),AA39+SUMIFS(LSigned,LSku,$A39,LDate,AB$4)))</f>
        <v/>
      </c>
      <c r="AC39" s="20">
        <f>IF($A39="","",IF(COUNTIFS(LSku,$A39,LType,"Count",LDate,AC$4)&gt;0,SUMIFS(LQty,LSku,$A39,LType,"Count",LDate,AC$4),AB39+SUMIFS(LSigned,LSku,$A39,LDate,AC$4)))</f>
        <v/>
      </c>
      <c r="AD39" s="20">
        <f>IF($A39="","",IF(COUNTIFS(LSku,$A39,LType,"Count",LDate,AD$4)&gt;0,SUMIFS(LQty,LSku,$A39,LType,"Count",LDate,AD$4),AC39+SUMIFS(LSigned,LSku,$A39,LDate,AD$4)))</f>
        <v/>
      </c>
      <c r="AE39" s="20">
        <f>IF($A39="","",IF(COUNTIFS(LSku,$A39,LType,"Count",LDate,AE$4)&gt;0,SUMIFS(LQty,LSku,$A39,LType,"Count",LDate,AE$4),AD39+SUMIFS(LSigned,LSku,$A39,LDate,AE$4)))</f>
        <v/>
      </c>
      <c r="AF39" s="20">
        <f>IF($A39="","",IF(COUNTIFS(LSku,$A39,LType,"Count",LDate,AF$4)&gt;0,SUMIFS(LQty,LSku,$A39,LType,"Count",LDate,AF$4),AE39+SUMIFS(LSigned,LSku,$A39,LDate,AF$4)))</f>
        <v/>
      </c>
      <c r="AG39" s="20">
        <f>IF($A39="","",IF(COUNTIFS(LSku,$A39,LType,"Count",LDate,AG$4)&gt;0,SUMIFS(LQty,LSku,$A39,LType,"Count",LDate,AG$4),AF39+SUMIFS(LSigned,LSku,$A39,LDate,AG$4)))</f>
        <v/>
      </c>
      <c r="AH39" s="20">
        <f>IF($A39="","",IF(COUNTIFS(LSku,$A39,LType,"Count",LDate,AH$4)&gt;0,SUMIFS(LQty,LSku,$A39,LType,"Count",LDate,AH$4),AG39+SUMIFS(LSigned,LSku,$A39,LDate,AH$4)))</f>
        <v/>
      </c>
      <c r="AI39" s="20">
        <f>IF($A39="","",IF(COUNTIFS(LSku,$A39,LType,"Count",LDate,AI$4)&gt;0,SUMIFS(LQty,LSku,$A39,LType,"Count",LDate,AI$4),AH39+SUMIFS(LSigned,LSku,$A39,LDate,AI$4)))</f>
        <v/>
      </c>
      <c r="AJ39" s="20">
        <f>IF($A39="","",IF(COUNTIFS(LSku,$A39,LType,"Count",LDate,AJ$4)&gt;0,SUMIFS(LQty,LSku,$A39,LType,"Count",LDate,AJ$4),AI39+SUMIFS(LSigned,LSku,$A39,LDate,AJ$4)))</f>
        <v/>
      </c>
      <c r="AK39" s="20">
        <f>IF($A39="","",IF(COUNTIFS(LSku,$A39,LType,"Count",LDate,AK$4)&gt;0,SUMIFS(LQty,LSku,$A39,LType,"Count",LDate,AK$4),AJ39+SUMIFS(LSigned,LSku,$A39,LDate,AK$4)))</f>
        <v/>
      </c>
      <c r="AL39" s="20">
        <f>IF($A39="","",IF(COUNTIFS(LSku,$A39,LType,"Count",LDate,AL$4)&gt;0,SUMIFS(LQty,LSku,$A39,LType,"Count",LDate,AL$4),AK39+SUMIFS(LSigned,LSku,$A39,LDate,AL$4)))</f>
        <v/>
      </c>
      <c r="AM39" s="20">
        <f>IF($A39="","",IF(COUNTIFS(LSku,$A39,LType,"Count",LDate,AM$4)&gt;0,SUMIFS(LQty,LSku,$A39,LType,"Count",LDate,AM$4),AL39+SUMIFS(LSigned,LSku,$A39,LDate,AM$4)))</f>
        <v/>
      </c>
      <c r="AN39" s="20">
        <f>IF($A39="","",IF(COUNTIFS(LSku,$A39,LType,"Count",LDate,AN$4)&gt;0,SUMIFS(LQty,LSku,$A39,LType,"Count",LDate,AN$4),AM39+SUMIFS(LSigned,LSku,$A39,LDate,AN$4)))</f>
        <v/>
      </c>
      <c r="AO39" s="20">
        <f>IF($A39="","",IF(COUNTIFS(LSku,$A39,LType,"Count",LDate,AO$4)&gt;0,SUMIFS(LQty,LSku,$A39,LType,"Count",LDate,AO$4),AN39+SUMIFS(LSigned,LSku,$A39,LDate,AO$4)))</f>
        <v/>
      </c>
      <c r="AP39" s="20">
        <f>IF($A39="","",IF(COUNTIFS(LSku,$A39,LType,"Count",LDate,AP$4)&gt;0,SUMIFS(LQty,LSku,$A39,LType,"Count",LDate,AP$4),AO39+SUMIFS(LSigned,LSku,$A39,LDate,AP$4)))</f>
        <v/>
      </c>
      <c r="AQ39" s="20">
        <f>IF($A39="","",IF(COUNTIFS(LSku,$A39,LType,"Count",LDate,AQ$4)&gt;0,SUMIFS(LQty,LSku,$A39,LType,"Count",LDate,AQ$4),AP39+SUMIFS(LSigned,LSku,$A39,LDate,AQ$4)))</f>
        <v/>
      </c>
      <c r="AR39" s="20">
        <f>IF($A39="","",IF(COUNTIFS(LSku,$A39,LType,"Count",LDate,AR$4)&gt;0,SUMIFS(LQty,LSku,$A39,LType,"Count",LDate,AR$4),AQ39+SUMIFS(LSigned,LSku,$A39,LDate,AR$4)))</f>
        <v/>
      </c>
      <c r="AS39" s="20">
        <f>IF($A39="","",IF(COUNTIFS(LSku,$A39,LType,"Count",LDate,AS$4)&gt;0,SUMIFS(LQty,LSku,$A39,LType,"Count",LDate,AS$4),AR39+SUMIFS(LSigned,LSku,$A39,LDate,AS$4)))</f>
        <v/>
      </c>
      <c r="AT39" s="20">
        <f>IF($A39="","",IF(COUNTIFS(LSku,$A39,LType,"Count",LDate,AT$4)&gt;0,SUMIFS(LQty,LSku,$A39,LType,"Count",LDate,AT$4),AS39+SUMIFS(LSigned,LSku,$A39,LDate,AT$4)))</f>
        <v/>
      </c>
      <c r="AU39" s="20">
        <f>IF($A39="","",IF(COUNTIFS(LSku,$A39,LType,"Count",LDate,AU$4)&gt;0,SUMIFS(LQty,LSku,$A39,LType,"Count",LDate,AU$4),AT39+SUMIFS(LSigned,LSku,$A39,LDate,AU$4)))</f>
        <v/>
      </c>
      <c r="AV39" s="20">
        <f>IF($A39="","",IF(COUNTIFS(LSku,$A39,LType,"Count",LDate,AV$4)&gt;0,SUMIFS(LQty,LSku,$A39,LType,"Count",LDate,AV$4),AU39+SUMIFS(LSigned,LSku,$A39,LDate,AV$4)))</f>
        <v/>
      </c>
      <c r="AW39" s="20">
        <f>IF($A39="","",IF(COUNTIFS(LSku,$A39,LType,"Count",LDate,AW$4)&gt;0,SUMIFS(LQty,LSku,$A39,LType,"Count",LDate,AW$4),AV39+SUMIFS(LSigned,LSku,$A39,LDate,AW$4)))</f>
        <v/>
      </c>
      <c r="AX39" s="20">
        <f>IF($A39="","",IF(COUNTIFS(LSku,$A39,LType,"Count",LDate,AX$4)&gt;0,SUMIFS(LQty,LSku,$A39,LType,"Count",LDate,AX$4),AW39+SUMIFS(LSigned,LSku,$A39,LDate,AX$4)))</f>
        <v/>
      </c>
      <c r="AY39" s="20">
        <f>IF($A39="","",IF(COUNTIFS(LSku,$A39,LType,"Count",LDate,AY$4)&gt;0,SUMIFS(LQty,LSku,$A39,LType,"Count",LDate,AY$4),AX39+SUMIFS(LSigned,LSku,$A39,LDate,AY$4)))</f>
        <v/>
      </c>
      <c r="AZ39" s="20">
        <f>IF($A39="","",IF(COUNTIFS(LSku,$A39,LType,"Count",LDate,AZ$4)&gt;0,SUMIFS(LQty,LSku,$A39,LType,"Count",LDate,AZ$4),AY39+SUMIFS(LSigned,LSku,$A39,LDate,AZ$4)))</f>
        <v/>
      </c>
      <c r="BA39" s="20">
        <f>IF($A39="","",IF(COUNTIFS(LSku,$A39,LType,"Count",LDate,BA$4)&gt;0,SUMIFS(LQty,LSku,$A39,LType,"Count",LDate,BA$4),AZ39+SUMIFS(LSigned,LSku,$A39,LDate,BA$4)))</f>
        <v/>
      </c>
      <c r="BB39" s="20">
        <f>IF($A39="","",IF(COUNTIFS(LSku,$A39,LType,"Count",LDate,BB$4)&gt;0,SUMIFS(LQty,LSku,$A39,LType,"Count",LDate,BB$4),BA39+SUMIFS(LSigned,LSku,$A39,LDate,BB$4)))</f>
        <v/>
      </c>
      <c r="BC39" s="20">
        <f>IF($A39="","",IF(COUNTIFS(LSku,$A39,LType,"Count",LDate,BC$4)&gt;0,SUMIFS(LQty,LSku,$A39,LType,"Count",LDate,BC$4),BB39+SUMIFS(LSigned,LSku,$A39,LDate,BC$4)))</f>
        <v/>
      </c>
      <c r="BD39" s="20">
        <f>IF($A39="","",IF(COUNTIFS(LSku,$A39,LType,"Count",LDate,BD$4)&gt;0,SUMIFS(LQty,LSku,$A39,LType,"Count",LDate,BD$4),BC39+SUMIFS(LSigned,LSku,$A39,LDate,BD$4)))</f>
        <v/>
      </c>
      <c r="BE39" s="20">
        <f>IF($A39="","",IF(COUNTIFS(LSku,$A39,LType,"Count",LDate,BE$4)&gt;0,SUMIFS(LQty,LSku,$A39,LType,"Count",LDate,BE$4),BD39+SUMIFS(LSigned,LSku,$A39,LDate,BE$4)))</f>
        <v/>
      </c>
      <c r="BF39" s="20">
        <f>IF($A39="","",IF(COUNTIFS(LSku,$A39,LType,"Count",LDate,BF$4)&gt;0,SUMIFS(LQty,LSku,$A39,LType,"Count",LDate,BF$4),BE39+SUMIFS(LSigned,LSku,$A39,LDate,BF$4)))</f>
        <v/>
      </c>
      <c r="BG39" s="20">
        <f>IF($A39="","",IF(COUNTIFS(LSku,$A39,LType,"Count",LDate,BG$4)&gt;0,SUMIFS(LQty,LSku,$A39,LType,"Count",LDate,BG$4),BF39+SUMIFS(LSigned,LSku,$A39,LDate,BG$4)))</f>
        <v/>
      </c>
      <c r="BH39" s="20">
        <f>IF($A39="","",IF(COUNTIFS(LSku,$A39,LType,"Count",LDate,BH$4)&gt;0,SUMIFS(LQty,LSku,$A39,LType,"Count",LDate,BH$4),BG39+SUMIFS(LSigned,LSku,$A39,LDate,BH$4)))</f>
        <v/>
      </c>
      <c r="BI39" s="20">
        <f>IF($A39="","",IF(COUNTIFS(LSku,$A39,LType,"Count",LDate,BI$4)&gt;0,SUMIFS(LQty,LSku,$A39,LType,"Count",LDate,BI$4),BH39+SUMIFS(LSigned,LSku,$A39,LDate,BI$4)))</f>
        <v/>
      </c>
      <c r="BJ39" s="20">
        <f>IF($A39="","",IF(COUNTIFS(LSku,$A39,LType,"Count",LDate,BJ$4)&gt;0,SUMIFS(LQty,LSku,$A39,LType,"Count",LDate,BJ$4),BI39+SUMIFS(LSigned,LSku,$A39,LDate,BJ$4)))</f>
        <v/>
      </c>
      <c r="BK39" s="20">
        <f>IF($A39="","",IF(COUNTIFS(LSku,$A39,LType,"Count",LDate,BK$4)&gt;0,SUMIFS(LQty,LSku,$A39,LType,"Count",LDate,BK$4),BJ39+SUMIFS(LSigned,LSku,$A39,LDate,BK$4)))</f>
        <v/>
      </c>
      <c r="BL39" s="20">
        <f>IF($A39="","",IF(COUNTIFS(LSku,$A39,LType,"Count",LDate,BL$4)&gt;0,SUMIFS(LQty,LSku,$A39,LType,"Count",LDate,BL$4),BK39+SUMIFS(LSigned,LSku,$A39,LDate,BL$4)))</f>
        <v/>
      </c>
      <c r="BM39" s="20">
        <f>IF($A39="","",IF(COUNTIFS(LSku,$A39,LType,"Count",LDate,BM$4)&gt;0,SUMIFS(LQty,LSku,$A39,LType,"Count",LDate,BM$4),BL39+SUMIFS(LSigned,LSku,$A39,LDate,BM$4)))</f>
        <v/>
      </c>
      <c r="BN39" s="24">
        <f>IF($A39="","",SUMPRODUCT(MAX((LSku=$A39)*(LType="Count")*(LDate&lt;=$B$4)*LDate)))</f>
        <v/>
      </c>
    </row>
    <row r="40">
      <c r="A40" s="16">
        <f>IF(Items!A40="","",Items!A40)</f>
        <v/>
      </c>
      <c r="B40" s="20">
        <f>IF($A40="","",IF(BN40&gt;0,SUMIFS(LQty,LSku,$A40,LType,"Count",LDate,BN40),0)+SUMIFS(LSigned,LSku,$A40,LDate,"&gt;"&amp;BN40,LDate,"&lt;="&amp;$B$4))</f>
        <v/>
      </c>
      <c r="C40" s="20">
        <f>IF($A40="","",IF(COUNTIFS(LSku,$A40,LType,"Count",LDate,C$4)&gt;0,SUMIFS(LQty,LSku,$A40,LType,"Count",LDate,C$4),B40+SUMIFS(LSigned,LSku,$A40,LDate,C$4)))</f>
        <v/>
      </c>
      <c r="D40" s="20">
        <f>IF($A40="","",IF(COUNTIFS(LSku,$A40,LType,"Count",LDate,D$4)&gt;0,SUMIFS(LQty,LSku,$A40,LType,"Count",LDate,D$4),C40+SUMIFS(LSigned,LSku,$A40,LDate,D$4)))</f>
        <v/>
      </c>
      <c r="E40" s="20">
        <f>IF($A40="","",IF(COUNTIFS(LSku,$A40,LType,"Count",LDate,E$4)&gt;0,SUMIFS(LQty,LSku,$A40,LType,"Count",LDate,E$4),D40+SUMIFS(LSigned,LSku,$A40,LDate,E$4)))</f>
        <v/>
      </c>
      <c r="F40" s="20">
        <f>IF($A40="","",IF(COUNTIFS(LSku,$A40,LType,"Count",LDate,F$4)&gt;0,SUMIFS(LQty,LSku,$A40,LType,"Count",LDate,F$4),E40+SUMIFS(LSigned,LSku,$A40,LDate,F$4)))</f>
        <v/>
      </c>
      <c r="G40" s="20">
        <f>IF($A40="","",IF(COUNTIFS(LSku,$A40,LType,"Count",LDate,G$4)&gt;0,SUMIFS(LQty,LSku,$A40,LType,"Count",LDate,G$4),F40+SUMIFS(LSigned,LSku,$A40,LDate,G$4)))</f>
        <v/>
      </c>
      <c r="H40" s="20">
        <f>IF($A40="","",IF(COUNTIFS(LSku,$A40,LType,"Count",LDate,H$4)&gt;0,SUMIFS(LQty,LSku,$A40,LType,"Count",LDate,H$4),G40+SUMIFS(LSigned,LSku,$A40,LDate,H$4)))</f>
        <v/>
      </c>
      <c r="I40" s="20">
        <f>IF($A40="","",IF(COUNTIFS(LSku,$A40,LType,"Count",LDate,I$4)&gt;0,SUMIFS(LQty,LSku,$A40,LType,"Count",LDate,I$4),H40+SUMIFS(LSigned,LSku,$A40,LDate,I$4)))</f>
        <v/>
      </c>
      <c r="J40" s="20">
        <f>IF($A40="","",IF(COUNTIFS(LSku,$A40,LType,"Count",LDate,J$4)&gt;0,SUMIFS(LQty,LSku,$A40,LType,"Count",LDate,J$4),I40+SUMIFS(LSigned,LSku,$A40,LDate,J$4)))</f>
        <v/>
      </c>
      <c r="K40" s="20">
        <f>IF($A40="","",IF(COUNTIFS(LSku,$A40,LType,"Count",LDate,K$4)&gt;0,SUMIFS(LQty,LSku,$A40,LType,"Count",LDate,K$4),J40+SUMIFS(LSigned,LSku,$A40,LDate,K$4)))</f>
        <v/>
      </c>
      <c r="L40" s="20">
        <f>IF($A40="","",IF(COUNTIFS(LSku,$A40,LType,"Count",LDate,L$4)&gt;0,SUMIFS(LQty,LSku,$A40,LType,"Count",LDate,L$4),K40+SUMIFS(LSigned,LSku,$A40,LDate,L$4)))</f>
        <v/>
      </c>
      <c r="M40" s="20">
        <f>IF($A40="","",IF(COUNTIFS(LSku,$A40,LType,"Count",LDate,M$4)&gt;0,SUMIFS(LQty,LSku,$A40,LType,"Count",LDate,M$4),L40+SUMIFS(LSigned,LSku,$A40,LDate,M$4)))</f>
        <v/>
      </c>
      <c r="N40" s="20">
        <f>IF($A40="","",IF(COUNTIFS(LSku,$A40,LType,"Count",LDate,N$4)&gt;0,SUMIFS(LQty,LSku,$A40,LType,"Count",LDate,N$4),M40+SUMIFS(LSigned,LSku,$A40,LDate,N$4)))</f>
        <v/>
      </c>
      <c r="O40" s="20">
        <f>IF($A40="","",IF(COUNTIFS(LSku,$A40,LType,"Count",LDate,O$4)&gt;0,SUMIFS(LQty,LSku,$A40,LType,"Count",LDate,O$4),N40+SUMIFS(LSigned,LSku,$A40,LDate,O$4)))</f>
        <v/>
      </c>
      <c r="P40" s="20">
        <f>IF($A40="","",IF(COUNTIFS(LSku,$A40,LType,"Count",LDate,P$4)&gt;0,SUMIFS(LQty,LSku,$A40,LType,"Count",LDate,P$4),O40+SUMIFS(LSigned,LSku,$A40,LDate,P$4)))</f>
        <v/>
      </c>
      <c r="Q40" s="20">
        <f>IF($A40="","",IF(COUNTIFS(LSku,$A40,LType,"Count",LDate,Q$4)&gt;0,SUMIFS(LQty,LSku,$A40,LType,"Count",LDate,Q$4),P40+SUMIFS(LSigned,LSku,$A40,LDate,Q$4)))</f>
        <v/>
      </c>
      <c r="R40" s="20">
        <f>IF($A40="","",IF(COUNTIFS(LSku,$A40,LType,"Count",LDate,R$4)&gt;0,SUMIFS(LQty,LSku,$A40,LType,"Count",LDate,R$4),Q40+SUMIFS(LSigned,LSku,$A40,LDate,R$4)))</f>
        <v/>
      </c>
      <c r="S40" s="20">
        <f>IF($A40="","",IF(COUNTIFS(LSku,$A40,LType,"Count",LDate,S$4)&gt;0,SUMIFS(LQty,LSku,$A40,LType,"Count",LDate,S$4),R40+SUMIFS(LSigned,LSku,$A40,LDate,S$4)))</f>
        <v/>
      </c>
      <c r="T40" s="20">
        <f>IF($A40="","",IF(COUNTIFS(LSku,$A40,LType,"Count",LDate,T$4)&gt;0,SUMIFS(LQty,LSku,$A40,LType,"Count",LDate,T$4),S40+SUMIFS(LSigned,LSku,$A40,LDate,T$4)))</f>
        <v/>
      </c>
      <c r="U40" s="20">
        <f>IF($A40="","",IF(COUNTIFS(LSku,$A40,LType,"Count",LDate,U$4)&gt;0,SUMIFS(LQty,LSku,$A40,LType,"Count",LDate,U$4),T40+SUMIFS(LSigned,LSku,$A40,LDate,U$4)))</f>
        <v/>
      </c>
      <c r="V40" s="20">
        <f>IF($A40="","",IF(COUNTIFS(LSku,$A40,LType,"Count",LDate,V$4)&gt;0,SUMIFS(LQty,LSku,$A40,LType,"Count",LDate,V$4),U40+SUMIFS(LSigned,LSku,$A40,LDate,V$4)))</f>
        <v/>
      </c>
      <c r="W40" s="20">
        <f>IF($A40="","",IF(COUNTIFS(LSku,$A40,LType,"Count",LDate,W$4)&gt;0,SUMIFS(LQty,LSku,$A40,LType,"Count",LDate,W$4),V40+SUMIFS(LSigned,LSku,$A40,LDate,W$4)))</f>
        <v/>
      </c>
      <c r="X40" s="20">
        <f>IF($A40="","",IF(COUNTIFS(LSku,$A40,LType,"Count",LDate,X$4)&gt;0,SUMIFS(LQty,LSku,$A40,LType,"Count",LDate,X$4),W40+SUMIFS(LSigned,LSku,$A40,LDate,X$4)))</f>
        <v/>
      </c>
      <c r="Y40" s="20">
        <f>IF($A40="","",IF(COUNTIFS(LSku,$A40,LType,"Count",LDate,Y$4)&gt;0,SUMIFS(LQty,LSku,$A40,LType,"Count",LDate,Y$4),X40+SUMIFS(LSigned,LSku,$A40,LDate,Y$4)))</f>
        <v/>
      </c>
      <c r="Z40" s="20">
        <f>IF($A40="","",IF(COUNTIFS(LSku,$A40,LType,"Count",LDate,Z$4)&gt;0,SUMIFS(LQty,LSku,$A40,LType,"Count",LDate,Z$4),Y40+SUMIFS(LSigned,LSku,$A40,LDate,Z$4)))</f>
        <v/>
      </c>
      <c r="AA40" s="20">
        <f>IF($A40="","",IF(COUNTIFS(LSku,$A40,LType,"Count",LDate,AA$4)&gt;0,SUMIFS(LQty,LSku,$A40,LType,"Count",LDate,AA$4),Z40+SUMIFS(LSigned,LSku,$A40,LDate,AA$4)))</f>
        <v/>
      </c>
      <c r="AB40" s="20">
        <f>IF($A40="","",IF(COUNTIFS(LSku,$A40,LType,"Count",LDate,AB$4)&gt;0,SUMIFS(LQty,LSku,$A40,LType,"Count",LDate,AB$4),AA40+SUMIFS(LSigned,LSku,$A40,LDate,AB$4)))</f>
        <v/>
      </c>
      <c r="AC40" s="20">
        <f>IF($A40="","",IF(COUNTIFS(LSku,$A40,LType,"Count",LDate,AC$4)&gt;0,SUMIFS(LQty,LSku,$A40,LType,"Count",LDate,AC$4),AB40+SUMIFS(LSigned,LSku,$A40,LDate,AC$4)))</f>
        <v/>
      </c>
      <c r="AD40" s="20">
        <f>IF($A40="","",IF(COUNTIFS(LSku,$A40,LType,"Count",LDate,AD$4)&gt;0,SUMIFS(LQty,LSku,$A40,LType,"Count",LDate,AD$4),AC40+SUMIFS(LSigned,LSku,$A40,LDate,AD$4)))</f>
        <v/>
      </c>
      <c r="AE40" s="20">
        <f>IF($A40="","",IF(COUNTIFS(LSku,$A40,LType,"Count",LDate,AE$4)&gt;0,SUMIFS(LQty,LSku,$A40,LType,"Count",LDate,AE$4),AD40+SUMIFS(LSigned,LSku,$A40,LDate,AE$4)))</f>
        <v/>
      </c>
      <c r="AF40" s="20">
        <f>IF($A40="","",IF(COUNTIFS(LSku,$A40,LType,"Count",LDate,AF$4)&gt;0,SUMIFS(LQty,LSku,$A40,LType,"Count",LDate,AF$4),AE40+SUMIFS(LSigned,LSku,$A40,LDate,AF$4)))</f>
        <v/>
      </c>
      <c r="AG40" s="20">
        <f>IF($A40="","",IF(COUNTIFS(LSku,$A40,LType,"Count",LDate,AG$4)&gt;0,SUMIFS(LQty,LSku,$A40,LType,"Count",LDate,AG$4),AF40+SUMIFS(LSigned,LSku,$A40,LDate,AG$4)))</f>
        <v/>
      </c>
      <c r="AH40" s="20">
        <f>IF($A40="","",IF(COUNTIFS(LSku,$A40,LType,"Count",LDate,AH$4)&gt;0,SUMIFS(LQty,LSku,$A40,LType,"Count",LDate,AH$4),AG40+SUMIFS(LSigned,LSku,$A40,LDate,AH$4)))</f>
        <v/>
      </c>
      <c r="AI40" s="20">
        <f>IF($A40="","",IF(COUNTIFS(LSku,$A40,LType,"Count",LDate,AI$4)&gt;0,SUMIFS(LQty,LSku,$A40,LType,"Count",LDate,AI$4),AH40+SUMIFS(LSigned,LSku,$A40,LDate,AI$4)))</f>
        <v/>
      </c>
      <c r="AJ40" s="20">
        <f>IF($A40="","",IF(COUNTIFS(LSku,$A40,LType,"Count",LDate,AJ$4)&gt;0,SUMIFS(LQty,LSku,$A40,LType,"Count",LDate,AJ$4),AI40+SUMIFS(LSigned,LSku,$A40,LDate,AJ$4)))</f>
        <v/>
      </c>
      <c r="AK40" s="20">
        <f>IF($A40="","",IF(COUNTIFS(LSku,$A40,LType,"Count",LDate,AK$4)&gt;0,SUMIFS(LQty,LSku,$A40,LType,"Count",LDate,AK$4),AJ40+SUMIFS(LSigned,LSku,$A40,LDate,AK$4)))</f>
        <v/>
      </c>
      <c r="AL40" s="20">
        <f>IF($A40="","",IF(COUNTIFS(LSku,$A40,LType,"Count",LDate,AL$4)&gt;0,SUMIFS(LQty,LSku,$A40,LType,"Count",LDate,AL$4),AK40+SUMIFS(LSigned,LSku,$A40,LDate,AL$4)))</f>
        <v/>
      </c>
      <c r="AM40" s="20">
        <f>IF($A40="","",IF(COUNTIFS(LSku,$A40,LType,"Count",LDate,AM$4)&gt;0,SUMIFS(LQty,LSku,$A40,LType,"Count",LDate,AM$4),AL40+SUMIFS(LSigned,LSku,$A40,LDate,AM$4)))</f>
        <v/>
      </c>
      <c r="AN40" s="20">
        <f>IF($A40="","",IF(COUNTIFS(LSku,$A40,LType,"Count",LDate,AN$4)&gt;0,SUMIFS(LQty,LSku,$A40,LType,"Count",LDate,AN$4),AM40+SUMIFS(LSigned,LSku,$A40,LDate,AN$4)))</f>
        <v/>
      </c>
      <c r="AO40" s="20">
        <f>IF($A40="","",IF(COUNTIFS(LSku,$A40,LType,"Count",LDate,AO$4)&gt;0,SUMIFS(LQty,LSku,$A40,LType,"Count",LDate,AO$4),AN40+SUMIFS(LSigned,LSku,$A40,LDate,AO$4)))</f>
        <v/>
      </c>
      <c r="AP40" s="20">
        <f>IF($A40="","",IF(COUNTIFS(LSku,$A40,LType,"Count",LDate,AP$4)&gt;0,SUMIFS(LQty,LSku,$A40,LType,"Count",LDate,AP$4),AO40+SUMIFS(LSigned,LSku,$A40,LDate,AP$4)))</f>
        <v/>
      </c>
      <c r="AQ40" s="20">
        <f>IF($A40="","",IF(COUNTIFS(LSku,$A40,LType,"Count",LDate,AQ$4)&gt;0,SUMIFS(LQty,LSku,$A40,LType,"Count",LDate,AQ$4),AP40+SUMIFS(LSigned,LSku,$A40,LDate,AQ$4)))</f>
        <v/>
      </c>
      <c r="AR40" s="20">
        <f>IF($A40="","",IF(COUNTIFS(LSku,$A40,LType,"Count",LDate,AR$4)&gt;0,SUMIFS(LQty,LSku,$A40,LType,"Count",LDate,AR$4),AQ40+SUMIFS(LSigned,LSku,$A40,LDate,AR$4)))</f>
        <v/>
      </c>
      <c r="AS40" s="20">
        <f>IF($A40="","",IF(COUNTIFS(LSku,$A40,LType,"Count",LDate,AS$4)&gt;0,SUMIFS(LQty,LSku,$A40,LType,"Count",LDate,AS$4),AR40+SUMIFS(LSigned,LSku,$A40,LDate,AS$4)))</f>
        <v/>
      </c>
      <c r="AT40" s="20">
        <f>IF($A40="","",IF(COUNTIFS(LSku,$A40,LType,"Count",LDate,AT$4)&gt;0,SUMIFS(LQty,LSku,$A40,LType,"Count",LDate,AT$4),AS40+SUMIFS(LSigned,LSku,$A40,LDate,AT$4)))</f>
        <v/>
      </c>
      <c r="AU40" s="20">
        <f>IF($A40="","",IF(COUNTIFS(LSku,$A40,LType,"Count",LDate,AU$4)&gt;0,SUMIFS(LQty,LSku,$A40,LType,"Count",LDate,AU$4),AT40+SUMIFS(LSigned,LSku,$A40,LDate,AU$4)))</f>
        <v/>
      </c>
      <c r="AV40" s="20">
        <f>IF($A40="","",IF(COUNTIFS(LSku,$A40,LType,"Count",LDate,AV$4)&gt;0,SUMIFS(LQty,LSku,$A40,LType,"Count",LDate,AV$4),AU40+SUMIFS(LSigned,LSku,$A40,LDate,AV$4)))</f>
        <v/>
      </c>
      <c r="AW40" s="20">
        <f>IF($A40="","",IF(COUNTIFS(LSku,$A40,LType,"Count",LDate,AW$4)&gt;0,SUMIFS(LQty,LSku,$A40,LType,"Count",LDate,AW$4),AV40+SUMIFS(LSigned,LSku,$A40,LDate,AW$4)))</f>
        <v/>
      </c>
      <c r="AX40" s="20">
        <f>IF($A40="","",IF(COUNTIFS(LSku,$A40,LType,"Count",LDate,AX$4)&gt;0,SUMIFS(LQty,LSku,$A40,LType,"Count",LDate,AX$4),AW40+SUMIFS(LSigned,LSku,$A40,LDate,AX$4)))</f>
        <v/>
      </c>
      <c r="AY40" s="20">
        <f>IF($A40="","",IF(COUNTIFS(LSku,$A40,LType,"Count",LDate,AY$4)&gt;0,SUMIFS(LQty,LSku,$A40,LType,"Count",LDate,AY$4),AX40+SUMIFS(LSigned,LSku,$A40,LDate,AY$4)))</f>
        <v/>
      </c>
      <c r="AZ40" s="20">
        <f>IF($A40="","",IF(COUNTIFS(LSku,$A40,LType,"Count",LDate,AZ$4)&gt;0,SUMIFS(LQty,LSku,$A40,LType,"Count",LDate,AZ$4),AY40+SUMIFS(LSigned,LSku,$A40,LDate,AZ$4)))</f>
        <v/>
      </c>
      <c r="BA40" s="20">
        <f>IF($A40="","",IF(COUNTIFS(LSku,$A40,LType,"Count",LDate,BA$4)&gt;0,SUMIFS(LQty,LSku,$A40,LType,"Count",LDate,BA$4),AZ40+SUMIFS(LSigned,LSku,$A40,LDate,BA$4)))</f>
        <v/>
      </c>
      <c r="BB40" s="20">
        <f>IF($A40="","",IF(COUNTIFS(LSku,$A40,LType,"Count",LDate,BB$4)&gt;0,SUMIFS(LQty,LSku,$A40,LType,"Count",LDate,BB$4),BA40+SUMIFS(LSigned,LSku,$A40,LDate,BB$4)))</f>
        <v/>
      </c>
      <c r="BC40" s="20">
        <f>IF($A40="","",IF(COUNTIFS(LSku,$A40,LType,"Count",LDate,BC$4)&gt;0,SUMIFS(LQty,LSku,$A40,LType,"Count",LDate,BC$4),BB40+SUMIFS(LSigned,LSku,$A40,LDate,BC$4)))</f>
        <v/>
      </c>
      <c r="BD40" s="20">
        <f>IF($A40="","",IF(COUNTIFS(LSku,$A40,LType,"Count",LDate,BD$4)&gt;0,SUMIFS(LQty,LSku,$A40,LType,"Count",LDate,BD$4),BC40+SUMIFS(LSigned,LSku,$A40,LDate,BD$4)))</f>
        <v/>
      </c>
      <c r="BE40" s="20">
        <f>IF($A40="","",IF(COUNTIFS(LSku,$A40,LType,"Count",LDate,BE$4)&gt;0,SUMIFS(LQty,LSku,$A40,LType,"Count",LDate,BE$4),BD40+SUMIFS(LSigned,LSku,$A40,LDate,BE$4)))</f>
        <v/>
      </c>
      <c r="BF40" s="20">
        <f>IF($A40="","",IF(COUNTIFS(LSku,$A40,LType,"Count",LDate,BF$4)&gt;0,SUMIFS(LQty,LSku,$A40,LType,"Count",LDate,BF$4),BE40+SUMIFS(LSigned,LSku,$A40,LDate,BF$4)))</f>
        <v/>
      </c>
      <c r="BG40" s="20">
        <f>IF($A40="","",IF(COUNTIFS(LSku,$A40,LType,"Count",LDate,BG$4)&gt;0,SUMIFS(LQty,LSku,$A40,LType,"Count",LDate,BG$4),BF40+SUMIFS(LSigned,LSku,$A40,LDate,BG$4)))</f>
        <v/>
      </c>
      <c r="BH40" s="20">
        <f>IF($A40="","",IF(COUNTIFS(LSku,$A40,LType,"Count",LDate,BH$4)&gt;0,SUMIFS(LQty,LSku,$A40,LType,"Count",LDate,BH$4),BG40+SUMIFS(LSigned,LSku,$A40,LDate,BH$4)))</f>
        <v/>
      </c>
      <c r="BI40" s="20">
        <f>IF($A40="","",IF(COUNTIFS(LSku,$A40,LType,"Count",LDate,BI$4)&gt;0,SUMIFS(LQty,LSku,$A40,LType,"Count",LDate,BI$4),BH40+SUMIFS(LSigned,LSku,$A40,LDate,BI$4)))</f>
        <v/>
      </c>
      <c r="BJ40" s="20">
        <f>IF($A40="","",IF(COUNTIFS(LSku,$A40,LType,"Count",LDate,BJ$4)&gt;0,SUMIFS(LQty,LSku,$A40,LType,"Count",LDate,BJ$4),BI40+SUMIFS(LSigned,LSku,$A40,LDate,BJ$4)))</f>
        <v/>
      </c>
      <c r="BK40" s="20">
        <f>IF($A40="","",IF(COUNTIFS(LSku,$A40,LType,"Count",LDate,BK$4)&gt;0,SUMIFS(LQty,LSku,$A40,LType,"Count",LDate,BK$4),BJ40+SUMIFS(LSigned,LSku,$A40,LDate,BK$4)))</f>
        <v/>
      </c>
      <c r="BL40" s="20">
        <f>IF($A40="","",IF(COUNTIFS(LSku,$A40,LType,"Count",LDate,BL$4)&gt;0,SUMIFS(LQty,LSku,$A40,LType,"Count",LDate,BL$4),BK40+SUMIFS(LSigned,LSku,$A40,LDate,BL$4)))</f>
        <v/>
      </c>
      <c r="BM40" s="20">
        <f>IF($A40="","",IF(COUNTIFS(LSku,$A40,LType,"Count",LDate,BM$4)&gt;0,SUMIFS(LQty,LSku,$A40,LType,"Count",LDate,BM$4),BL40+SUMIFS(LSigned,LSku,$A40,LDate,BM$4)))</f>
        <v/>
      </c>
      <c r="BN40" s="24">
        <f>IF($A40="","",SUMPRODUCT(MAX((LSku=$A40)*(LType="Count")*(LDate&lt;=$B$4)*LDate)))</f>
        <v/>
      </c>
    </row>
    <row r="41">
      <c r="A41" s="16">
        <f>IF(Items!A41="","",Items!A41)</f>
        <v/>
      </c>
      <c r="B41" s="20">
        <f>IF($A41="","",IF(BN41&gt;0,SUMIFS(LQty,LSku,$A41,LType,"Count",LDate,BN41),0)+SUMIFS(LSigned,LSku,$A41,LDate,"&gt;"&amp;BN41,LDate,"&lt;="&amp;$B$4))</f>
        <v/>
      </c>
      <c r="C41" s="20">
        <f>IF($A41="","",IF(COUNTIFS(LSku,$A41,LType,"Count",LDate,C$4)&gt;0,SUMIFS(LQty,LSku,$A41,LType,"Count",LDate,C$4),B41+SUMIFS(LSigned,LSku,$A41,LDate,C$4)))</f>
        <v/>
      </c>
      <c r="D41" s="20">
        <f>IF($A41="","",IF(COUNTIFS(LSku,$A41,LType,"Count",LDate,D$4)&gt;0,SUMIFS(LQty,LSku,$A41,LType,"Count",LDate,D$4),C41+SUMIFS(LSigned,LSku,$A41,LDate,D$4)))</f>
        <v/>
      </c>
      <c r="E41" s="20">
        <f>IF($A41="","",IF(COUNTIFS(LSku,$A41,LType,"Count",LDate,E$4)&gt;0,SUMIFS(LQty,LSku,$A41,LType,"Count",LDate,E$4),D41+SUMIFS(LSigned,LSku,$A41,LDate,E$4)))</f>
        <v/>
      </c>
      <c r="F41" s="20">
        <f>IF($A41="","",IF(COUNTIFS(LSku,$A41,LType,"Count",LDate,F$4)&gt;0,SUMIFS(LQty,LSku,$A41,LType,"Count",LDate,F$4),E41+SUMIFS(LSigned,LSku,$A41,LDate,F$4)))</f>
        <v/>
      </c>
      <c r="G41" s="20">
        <f>IF($A41="","",IF(COUNTIFS(LSku,$A41,LType,"Count",LDate,G$4)&gt;0,SUMIFS(LQty,LSku,$A41,LType,"Count",LDate,G$4),F41+SUMIFS(LSigned,LSku,$A41,LDate,G$4)))</f>
        <v/>
      </c>
      <c r="H41" s="20">
        <f>IF($A41="","",IF(COUNTIFS(LSku,$A41,LType,"Count",LDate,H$4)&gt;0,SUMIFS(LQty,LSku,$A41,LType,"Count",LDate,H$4),G41+SUMIFS(LSigned,LSku,$A41,LDate,H$4)))</f>
        <v/>
      </c>
      <c r="I41" s="20">
        <f>IF($A41="","",IF(COUNTIFS(LSku,$A41,LType,"Count",LDate,I$4)&gt;0,SUMIFS(LQty,LSku,$A41,LType,"Count",LDate,I$4),H41+SUMIFS(LSigned,LSku,$A41,LDate,I$4)))</f>
        <v/>
      </c>
      <c r="J41" s="20">
        <f>IF($A41="","",IF(COUNTIFS(LSku,$A41,LType,"Count",LDate,J$4)&gt;0,SUMIFS(LQty,LSku,$A41,LType,"Count",LDate,J$4),I41+SUMIFS(LSigned,LSku,$A41,LDate,J$4)))</f>
        <v/>
      </c>
      <c r="K41" s="20">
        <f>IF($A41="","",IF(COUNTIFS(LSku,$A41,LType,"Count",LDate,K$4)&gt;0,SUMIFS(LQty,LSku,$A41,LType,"Count",LDate,K$4),J41+SUMIFS(LSigned,LSku,$A41,LDate,K$4)))</f>
        <v/>
      </c>
      <c r="L41" s="20">
        <f>IF($A41="","",IF(COUNTIFS(LSku,$A41,LType,"Count",LDate,L$4)&gt;0,SUMIFS(LQty,LSku,$A41,LType,"Count",LDate,L$4),K41+SUMIFS(LSigned,LSku,$A41,LDate,L$4)))</f>
        <v/>
      </c>
      <c r="M41" s="20">
        <f>IF($A41="","",IF(COUNTIFS(LSku,$A41,LType,"Count",LDate,M$4)&gt;0,SUMIFS(LQty,LSku,$A41,LType,"Count",LDate,M$4),L41+SUMIFS(LSigned,LSku,$A41,LDate,M$4)))</f>
        <v/>
      </c>
      <c r="N41" s="20">
        <f>IF($A41="","",IF(COUNTIFS(LSku,$A41,LType,"Count",LDate,N$4)&gt;0,SUMIFS(LQty,LSku,$A41,LType,"Count",LDate,N$4),M41+SUMIFS(LSigned,LSku,$A41,LDate,N$4)))</f>
        <v/>
      </c>
      <c r="O41" s="20">
        <f>IF($A41="","",IF(COUNTIFS(LSku,$A41,LType,"Count",LDate,O$4)&gt;0,SUMIFS(LQty,LSku,$A41,LType,"Count",LDate,O$4),N41+SUMIFS(LSigned,LSku,$A41,LDate,O$4)))</f>
        <v/>
      </c>
      <c r="P41" s="20">
        <f>IF($A41="","",IF(COUNTIFS(LSku,$A41,LType,"Count",LDate,P$4)&gt;0,SUMIFS(LQty,LSku,$A41,LType,"Count",LDate,P$4),O41+SUMIFS(LSigned,LSku,$A41,LDate,P$4)))</f>
        <v/>
      </c>
      <c r="Q41" s="20">
        <f>IF($A41="","",IF(COUNTIFS(LSku,$A41,LType,"Count",LDate,Q$4)&gt;0,SUMIFS(LQty,LSku,$A41,LType,"Count",LDate,Q$4),P41+SUMIFS(LSigned,LSku,$A41,LDate,Q$4)))</f>
        <v/>
      </c>
      <c r="R41" s="20">
        <f>IF($A41="","",IF(COUNTIFS(LSku,$A41,LType,"Count",LDate,R$4)&gt;0,SUMIFS(LQty,LSku,$A41,LType,"Count",LDate,R$4),Q41+SUMIFS(LSigned,LSku,$A41,LDate,R$4)))</f>
        <v/>
      </c>
      <c r="S41" s="20">
        <f>IF($A41="","",IF(COUNTIFS(LSku,$A41,LType,"Count",LDate,S$4)&gt;0,SUMIFS(LQty,LSku,$A41,LType,"Count",LDate,S$4),R41+SUMIFS(LSigned,LSku,$A41,LDate,S$4)))</f>
        <v/>
      </c>
      <c r="T41" s="20">
        <f>IF($A41="","",IF(COUNTIFS(LSku,$A41,LType,"Count",LDate,T$4)&gt;0,SUMIFS(LQty,LSku,$A41,LType,"Count",LDate,T$4),S41+SUMIFS(LSigned,LSku,$A41,LDate,T$4)))</f>
        <v/>
      </c>
      <c r="U41" s="20">
        <f>IF($A41="","",IF(COUNTIFS(LSku,$A41,LType,"Count",LDate,U$4)&gt;0,SUMIFS(LQty,LSku,$A41,LType,"Count",LDate,U$4),T41+SUMIFS(LSigned,LSku,$A41,LDate,U$4)))</f>
        <v/>
      </c>
      <c r="V41" s="20">
        <f>IF($A41="","",IF(COUNTIFS(LSku,$A41,LType,"Count",LDate,V$4)&gt;0,SUMIFS(LQty,LSku,$A41,LType,"Count",LDate,V$4),U41+SUMIFS(LSigned,LSku,$A41,LDate,V$4)))</f>
        <v/>
      </c>
      <c r="W41" s="20">
        <f>IF($A41="","",IF(COUNTIFS(LSku,$A41,LType,"Count",LDate,W$4)&gt;0,SUMIFS(LQty,LSku,$A41,LType,"Count",LDate,W$4),V41+SUMIFS(LSigned,LSku,$A41,LDate,W$4)))</f>
        <v/>
      </c>
      <c r="X41" s="20">
        <f>IF($A41="","",IF(COUNTIFS(LSku,$A41,LType,"Count",LDate,X$4)&gt;0,SUMIFS(LQty,LSku,$A41,LType,"Count",LDate,X$4),W41+SUMIFS(LSigned,LSku,$A41,LDate,X$4)))</f>
        <v/>
      </c>
      <c r="Y41" s="20">
        <f>IF($A41="","",IF(COUNTIFS(LSku,$A41,LType,"Count",LDate,Y$4)&gt;0,SUMIFS(LQty,LSku,$A41,LType,"Count",LDate,Y$4),X41+SUMIFS(LSigned,LSku,$A41,LDate,Y$4)))</f>
        <v/>
      </c>
      <c r="Z41" s="20">
        <f>IF($A41="","",IF(COUNTIFS(LSku,$A41,LType,"Count",LDate,Z$4)&gt;0,SUMIFS(LQty,LSku,$A41,LType,"Count",LDate,Z$4),Y41+SUMIFS(LSigned,LSku,$A41,LDate,Z$4)))</f>
        <v/>
      </c>
      <c r="AA41" s="20">
        <f>IF($A41="","",IF(COUNTIFS(LSku,$A41,LType,"Count",LDate,AA$4)&gt;0,SUMIFS(LQty,LSku,$A41,LType,"Count",LDate,AA$4),Z41+SUMIFS(LSigned,LSku,$A41,LDate,AA$4)))</f>
        <v/>
      </c>
      <c r="AB41" s="20">
        <f>IF($A41="","",IF(COUNTIFS(LSku,$A41,LType,"Count",LDate,AB$4)&gt;0,SUMIFS(LQty,LSku,$A41,LType,"Count",LDate,AB$4),AA41+SUMIFS(LSigned,LSku,$A41,LDate,AB$4)))</f>
        <v/>
      </c>
      <c r="AC41" s="20">
        <f>IF($A41="","",IF(COUNTIFS(LSku,$A41,LType,"Count",LDate,AC$4)&gt;0,SUMIFS(LQty,LSku,$A41,LType,"Count",LDate,AC$4),AB41+SUMIFS(LSigned,LSku,$A41,LDate,AC$4)))</f>
        <v/>
      </c>
      <c r="AD41" s="20">
        <f>IF($A41="","",IF(COUNTIFS(LSku,$A41,LType,"Count",LDate,AD$4)&gt;0,SUMIFS(LQty,LSku,$A41,LType,"Count",LDate,AD$4),AC41+SUMIFS(LSigned,LSku,$A41,LDate,AD$4)))</f>
        <v/>
      </c>
      <c r="AE41" s="20">
        <f>IF($A41="","",IF(COUNTIFS(LSku,$A41,LType,"Count",LDate,AE$4)&gt;0,SUMIFS(LQty,LSku,$A41,LType,"Count",LDate,AE$4),AD41+SUMIFS(LSigned,LSku,$A41,LDate,AE$4)))</f>
        <v/>
      </c>
      <c r="AF41" s="20">
        <f>IF($A41="","",IF(COUNTIFS(LSku,$A41,LType,"Count",LDate,AF$4)&gt;0,SUMIFS(LQty,LSku,$A41,LType,"Count",LDate,AF$4),AE41+SUMIFS(LSigned,LSku,$A41,LDate,AF$4)))</f>
        <v/>
      </c>
      <c r="AG41" s="20">
        <f>IF($A41="","",IF(COUNTIFS(LSku,$A41,LType,"Count",LDate,AG$4)&gt;0,SUMIFS(LQty,LSku,$A41,LType,"Count",LDate,AG$4),AF41+SUMIFS(LSigned,LSku,$A41,LDate,AG$4)))</f>
        <v/>
      </c>
      <c r="AH41" s="20">
        <f>IF($A41="","",IF(COUNTIFS(LSku,$A41,LType,"Count",LDate,AH$4)&gt;0,SUMIFS(LQty,LSku,$A41,LType,"Count",LDate,AH$4),AG41+SUMIFS(LSigned,LSku,$A41,LDate,AH$4)))</f>
        <v/>
      </c>
      <c r="AI41" s="20">
        <f>IF($A41="","",IF(COUNTIFS(LSku,$A41,LType,"Count",LDate,AI$4)&gt;0,SUMIFS(LQty,LSku,$A41,LType,"Count",LDate,AI$4),AH41+SUMIFS(LSigned,LSku,$A41,LDate,AI$4)))</f>
        <v/>
      </c>
      <c r="AJ41" s="20">
        <f>IF($A41="","",IF(COUNTIFS(LSku,$A41,LType,"Count",LDate,AJ$4)&gt;0,SUMIFS(LQty,LSku,$A41,LType,"Count",LDate,AJ$4),AI41+SUMIFS(LSigned,LSku,$A41,LDate,AJ$4)))</f>
        <v/>
      </c>
      <c r="AK41" s="20">
        <f>IF($A41="","",IF(COUNTIFS(LSku,$A41,LType,"Count",LDate,AK$4)&gt;0,SUMIFS(LQty,LSku,$A41,LType,"Count",LDate,AK$4),AJ41+SUMIFS(LSigned,LSku,$A41,LDate,AK$4)))</f>
        <v/>
      </c>
      <c r="AL41" s="20">
        <f>IF($A41="","",IF(COUNTIFS(LSku,$A41,LType,"Count",LDate,AL$4)&gt;0,SUMIFS(LQty,LSku,$A41,LType,"Count",LDate,AL$4),AK41+SUMIFS(LSigned,LSku,$A41,LDate,AL$4)))</f>
        <v/>
      </c>
      <c r="AM41" s="20">
        <f>IF($A41="","",IF(COUNTIFS(LSku,$A41,LType,"Count",LDate,AM$4)&gt;0,SUMIFS(LQty,LSku,$A41,LType,"Count",LDate,AM$4),AL41+SUMIFS(LSigned,LSku,$A41,LDate,AM$4)))</f>
        <v/>
      </c>
      <c r="AN41" s="20">
        <f>IF($A41="","",IF(COUNTIFS(LSku,$A41,LType,"Count",LDate,AN$4)&gt;0,SUMIFS(LQty,LSku,$A41,LType,"Count",LDate,AN$4),AM41+SUMIFS(LSigned,LSku,$A41,LDate,AN$4)))</f>
        <v/>
      </c>
      <c r="AO41" s="20">
        <f>IF($A41="","",IF(COUNTIFS(LSku,$A41,LType,"Count",LDate,AO$4)&gt;0,SUMIFS(LQty,LSku,$A41,LType,"Count",LDate,AO$4),AN41+SUMIFS(LSigned,LSku,$A41,LDate,AO$4)))</f>
        <v/>
      </c>
      <c r="AP41" s="20">
        <f>IF($A41="","",IF(COUNTIFS(LSku,$A41,LType,"Count",LDate,AP$4)&gt;0,SUMIFS(LQty,LSku,$A41,LType,"Count",LDate,AP$4),AO41+SUMIFS(LSigned,LSku,$A41,LDate,AP$4)))</f>
        <v/>
      </c>
      <c r="AQ41" s="20">
        <f>IF($A41="","",IF(COUNTIFS(LSku,$A41,LType,"Count",LDate,AQ$4)&gt;0,SUMIFS(LQty,LSku,$A41,LType,"Count",LDate,AQ$4),AP41+SUMIFS(LSigned,LSku,$A41,LDate,AQ$4)))</f>
        <v/>
      </c>
      <c r="AR41" s="20">
        <f>IF($A41="","",IF(COUNTIFS(LSku,$A41,LType,"Count",LDate,AR$4)&gt;0,SUMIFS(LQty,LSku,$A41,LType,"Count",LDate,AR$4),AQ41+SUMIFS(LSigned,LSku,$A41,LDate,AR$4)))</f>
        <v/>
      </c>
      <c r="AS41" s="20">
        <f>IF($A41="","",IF(COUNTIFS(LSku,$A41,LType,"Count",LDate,AS$4)&gt;0,SUMIFS(LQty,LSku,$A41,LType,"Count",LDate,AS$4),AR41+SUMIFS(LSigned,LSku,$A41,LDate,AS$4)))</f>
        <v/>
      </c>
      <c r="AT41" s="20">
        <f>IF($A41="","",IF(COUNTIFS(LSku,$A41,LType,"Count",LDate,AT$4)&gt;0,SUMIFS(LQty,LSku,$A41,LType,"Count",LDate,AT$4),AS41+SUMIFS(LSigned,LSku,$A41,LDate,AT$4)))</f>
        <v/>
      </c>
      <c r="AU41" s="20">
        <f>IF($A41="","",IF(COUNTIFS(LSku,$A41,LType,"Count",LDate,AU$4)&gt;0,SUMIFS(LQty,LSku,$A41,LType,"Count",LDate,AU$4),AT41+SUMIFS(LSigned,LSku,$A41,LDate,AU$4)))</f>
        <v/>
      </c>
      <c r="AV41" s="20">
        <f>IF($A41="","",IF(COUNTIFS(LSku,$A41,LType,"Count",LDate,AV$4)&gt;0,SUMIFS(LQty,LSku,$A41,LType,"Count",LDate,AV$4),AU41+SUMIFS(LSigned,LSku,$A41,LDate,AV$4)))</f>
        <v/>
      </c>
      <c r="AW41" s="20">
        <f>IF($A41="","",IF(COUNTIFS(LSku,$A41,LType,"Count",LDate,AW$4)&gt;0,SUMIFS(LQty,LSku,$A41,LType,"Count",LDate,AW$4),AV41+SUMIFS(LSigned,LSku,$A41,LDate,AW$4)))</f>
        <v/>
      </c>
      <c r="AX41" s="20">
        <f>IF($A41="","",IF(COUNTIFS(LSku,$A41,LType,"Count",LDate,AX$4)&gt;0,SUMIFS(LQty,LSku,$A41,LType,"Count",LDate,AX$4),AW41+SUMIFS(LSigned,LSku,$A41,LDate,AX$4)))</f>
        <v/>
      </c>
      <c r="AY41" s="20">
        <f>IF($A41="","",IF(COUNTIFS(LSku,$A41,LType,"Count",LDate,AY$4)&gt;0,SUMIFS(LQty,LSku,$A41,LType,"Count",LDate,AY$4),AX41+SUMIFS(LSigned,LSku,$A41,LDate,AY$4)))</f>
        <v/>
      </c>
      <c r="AZ41" s="20">
        <f>IF($A41="","",IF(COUNTIFS(LSku,$A41,LType,"Count",LDate,AZ$4)&gt;0,SUMIFS(LQty,LSku,$A41,LType,"Count",LDate,AZ$4),AY41+SUMIFS(LSigned,LSku,$A41,LDate,AZ$4)))</f>
        <v/>
      </c>
      <c r="BA41" s="20">
        <f>IF($A41="","",IF(COUNTIFS(LSku,$A41,LType,"Count",LDate,BA$4)&gt;0,SUMIFS(LQty,LSku,$A41,LType,"Count",LDate,BA$4),AZ41+SUMIFS(LSigned,LSku,$A41,LDate,BA$4)))</f>
        <v/>
      </c>
      <c r="BB41" s="20">
        <f>IF($A41="","",IF(COUNTIFS(LSku,$A41,LType,"Count",LDate,BB$4)&gt;0,SUMIFS(LQty,LSku,$A41,LType,"Count",LDate,BB$4),BA41+SUMIFS(LSigned,LSku,$A41,LDate,BB$4)))</f>
        <v/>
      </c>
      <c r="BC41" s="20">
        <f>IF($A41="","",IF(COUNTIFS(LSku,$A41,LType,"Count",LDate,BC$4)&gt;0,SUMIFS(LQty,LSku,$A41,LType,"Count",LDate,BC$4),BB41+SUMIFS(LSigned,LSku,$A41,LDate,BC$4)))</f>
        <v/>
      </c>
      <c r="BD41" s="20">
        <f>IF($A41="","",IF(COUNTIFS(LSku,$A41,LType,"Count",LDate,BD$4)&gt;0,SUMIFS(LQty,LSku,$A41,LType,"Count",LDate,BD$4),BC41+SUMIFS(LSigned,LSku,$A41,LDate,BD$4)))</f>
        <v/>
      </c>
      <c r="BE41" s="20">
        <f>IF($A41="","",IF(COUNTIFS(LSku,$A41,LType,"Count",LDate,BE$4)&gt;0,SUMIFS(LQty,LSku,$A41,LType,"Count",LDate,BE$4),BD41+SUMIFS(LSigned,LSku,$A41,LDate,BE$4)))</f>
        <v/>
      </c>
      <c r="BF41" s="20">
        <f>IF($A41="","",IF(COUNTIFS(LSku,$A41,LType,"Count",LDate,BF$4)&gt;0,SUMIFS(LQty,LSku,$A41,LType,"Count",LDate,BF$4),BE41+SUMIFS(LSigned,LSku,$A41,LDate,BF$4)))</f>
        <v/>
      </c>
      <c r="BG41" s="20">
        <f>IF($A41="","",IF(COUNTIFS(LSku,$A41,LType,"Count",LDate,BG$4)&gt;0,SUMIFS(LQty,LSku,$A41,LType,"Count",LDate,BG$4),BF41+SUMIFS(LSigned,LSku,$A41,LDate,BG$4)))</f>
        <v/>
      </c>
      <c r="BH41" s="20">
        <f>IF($A41="","",IF(COUNTIFS(LSku,$A41,LType,"Count",LDate,BH$4)&gt;0,SUMIFS(LQty,LSku,$A41,LType,"Count",LDate,BH$4),BG41+SUMIFS(LSigned,LSku,$A41,LDate,BH$4)))</f>
        <v/>
      </c>
      <c r="BI41" s="20">
        <f>IF($A41="","",IF(COUNTIFS(LSku,$A41,LType,"Count",LDate,BI$4)&gt;0,SUMIFS(LQty,LSku,$A41,LType,"Count",LDate,BI$4),BH41+SUMIFS(LSigned,LSku,$A41,LDate,BI$4)))</f>
        <v/>
      </c>
      <c r="BJ41" s="20">
        <f>IF($A41="","",IF(COUNTIFS(LSku,$A41,LType,"Count",LDate,BJ$4)&gt;0,SUMIFS(LQty,LSku,$A41,LType,"Count",LDate,BJ$4),BI41+SUMIFS(LSigned,LSku,$A41,LDate,BJ$4)))</f>
        <v/>
      </c>
      <c r="BK41" s="20">
        <f>IF($A41="","",IF(COUNTIFS(LSku,$A41,LType,"Count",LDate,BK$4)&gt;0,SUMIFS(LQty,LSku,$A41,LType,"Count",LDate,BK$4),BJ41+SUMIFS(LSigned,LSku,$A41,LDate,BK$4)))</f>
        <v/>
      </c>
      <c r="BL41" s="20">
        <f>IF($A41="","",IF(COUNTIFS(LSku,$A41,LType,"Count",LDate,BL$4)&gt;0,SUMIFS(LQty,LSku,$A41,LType,"Count",LDate,BL$4),BK41+SUMIFS(LSigned,LSku,$A41,LDate,BL$4)))</f>
        <v/>
      </c>
      <c r="BM41" s="20">
        <f>IF($A41="","",IF(COUNTIFS(LSku,$A41,LType,"Count",LDate,BM$4)&gt;0,SUMIFS(LQty,LSku,$A41,LType,"Count",LDate,BM$4),BL41+SUMIFS(LSigned,LSku,$A41,LDate,BM$4)))</f>
        <v/>
      </c>
      <c r="BN41" s="24">
        <f>IF($A41="","",SUMPRODUCT(MAX((LSku=$A41)*(LType="Count")*(LDate&lt;=$B$4)*LDate)))</f>
        <v/>
      </c>
    </row>
    <row r="42">
      <c r="A42" s="16">
        <f>IF(Items!A42="","",Items!A42)</f>
        <v/>
      </c>
      <c r="B42" s="20">
        <f>IF($A42="","",IF(BN42&gt;0,SUMIFS(LQty,LSku,$A42,LType,"Count",LDate,BN42),0)+SUMIFS(LSigned,LSku,$A42,LDate,"&gt;"&amp;BN42,LDate,"&lt;="&amp;$B$4))</f>
        <v/>
      </c>
      <c r="C42" s="20">
        <f>IF($A42="","",IF(COUNTIFS(LSku,$A42,LType,"Count",LDate,C$4)&gt;0,SUMIFS(LQty,LSku,$A42,LType,"Count",LDate,C$4),B42+SUMIFS(LSigned,LSku,$A42,LDate,C$4)))</f>
        <v/>
      </c>
      <c r="D42" s="20">
        <f>IF($A42="","",IF(COUNTIFS(LSku,$A42,LType,"Count",LDate,D$4)&gt;0,SUMIFS(LQty,LSku,$A42,LType,"Count",LDate,D$4),C42+SUMIFS(LSigned,LSku,$A42,LDate,D$4)))</f>
        <v/>
      </c>
      <c r="E42" s="20">
        <f>IF($A42="","",IF(COUNTIFS(LSku,$A42,LType,"Count",LDate,E$4)&gt;0,SUMIFS(LQty,LSku,$A42,LType,"Count",LDate,E$4),D42+SUMIFS(LSigned,LSku,$A42,LDate,E$4)))</f>
        <v/>
      </c>
      <c r="F42" s="20">
        <f>IF($A42="","",IF(COUNTIFS(LSku,$A42,LType,"Count",LDate,F$4)&gt;0,SUMIFS(LQty,LSku,$A42,LType,"Count",LDate,F$4),E42+SUMIFS(LSigned,LSku,$A42,LDate,F$4)))</f>
        <v/>
      </c>
      <c r="G42" s="20">
        <f>IF($A42="","",IF(COUNTIFS(LSku,$A42,LType,"Count",LDate,G$4)&gt;0,SUMIFS(LQty,LSku,$A42,LType,"Count",LDate,G$4),F42+SUMIFS(LSigned,LSku,$A42,LDate,G$4)))</f>
        <v/>
      </c>
      <c r="H42" s="20">
        <f>IF($A42="","",IF(COUNTIFS(LSku,$A42,LType,"Count",LDate,H$4)&gt;0,SUMIFS(LQty,LSku,$A42,LType,"Count",LDate,H$4),G42+SUMIFS(LSigned,LSku,$A42,LDate,H$4)))</f>
        <v/>
      </c>
      <c r="I42" s="20">
        <f>IF($A42="","",IF(COUNTIFS(LSku,$A42,LType,"Count",LDate,I$4)&gt;0,SUMIFS(LQty,LSku,$A42,LType,"Count",LDate,I$4),H42+SUMIFS(LSigned,LSku,$A42,LDate,I$4)))</f>
        <v/>
      </c>
      <c r="J42" s="20">
        <f>IF($A42="","",IF(COUNTIFS(LSku,$A42,LType,"Count",LDate,J$4)&gt;0,SUMIFS(LQty,LSku,$A42,LType,"Count",LDate,J$4),I42+SUMIFS(LSigned,LSku,$A42,LDate,J$4)))</f>
        <v/>
      </c>
      <c r="K42" s="20">
        <f>IF($A42="","",IF(COUNTIFS(LSku,$A42,LType,"Count",LDate,K$4)&gt;0,SUMIFS(LQty,LSku,$A42,LType,"Count",LDate,K$4),J42+SUMIFS(LSigned,LSku,$A42,LDate,K$4)))</f>
        <v/>
      </c>
      <c r="L42" s="20">
        <f>IF($A42="","",IF(COUNTIFS(LSku,$A42,LType,"Count",LDate,L$4)&gt;0,SUMIFS(LQty,LSku,$A42,LType,"Count",LDate,L$4),K42+SUMIFS(LSigned,LSku,$A42,LDate,L$4)))</f>
        <v/>
      </c>
      <c r="M42" s="20">
        <f>IF($A42="","",IF(COUNTIFS(LSku,$A42,LType,"Count",LDate,M$4)&gt;0,SUMIFS(LQty,LSku,$A42,LType,"Count",LDate,M$4),L42+SUMIFS(LSigned,LSku,$A42,LDate,M$4)))</f>
        <v/>
      </c>
      <c r="N42" s="20">
        <f>IF($A42="","",IF(COUNTIFS(LSku,$A42,LType,"Count",LDate,N$4)&gt;0,SUMIFS(LQty,LSku,$A42,LType,"Count",LDate,N$4),M42+SUMIFS(LSigned,LSku,$A42,LDate,N$4)))</f>
        <v/>
      </c>
      <c r="O42" s="20">
        <f>IF($A42="","",IF(COUNTIFS(LSku,$A42,LType,"Count",LDate,O$4)&gt;0,SUMIFS(LQty,LSku,$A42,LType,"Count",LDate,O$4),N42+SUMIFS(LSigned,LSku,$A42,LDate,O$4)))</f>
        <v/>
      </c>
      <c r="P42" s="20">
        <f>IF($A42="","",IF(COUNTIFS(LSku,$A42,LType,"Count",LDate,P$4)&gt;0,SUMIFS(LQty,LSku,$A42,LType,"Count",LDate,P$4),O42+SUMIFS(LSigned,LSku,$A42,LDate,P$4)))</f>
        <v/>
      </c>
      <c r="Q42" s="20">
        <f>IF($A42="","",IF(COUNTIFS(LSku,$A42,LType,"Count",LDate,Q$4)&gt;0,SUMIFS(LQty,LSku,$A42,LType,"Count",LDate,Q$4),P42+SUMIFS(LSigned,LSku,$A42,LDate,Q$4)))</f>
        <v/>
      </c>
      <c r="R42" s="20">
        <f>IF($A42="","",IF(COUNTIFS(LSku,$A42,LType,"Count",LDate,R$4)&gt;0,SUMIFS(LQty,LSku,$A42,LType,"Count",LDate,R$4),Q42+SUMIFS(LSigned,LSku,$A42,LDate,R$4)))</f>
        <v/>
      </c>
      <c r="S42" s="20">
        <f>IF($A42="","",IF(COUNTIFS(LSku,$A42,LType,"Count",LDate,S$4)&gt;0,SUMIFS(LQty,LSku,$A42,LType,"Count",LDate,S$4),R42+SUMIFS(LSigned,LSku,$A42,LDate,S$4)))</f>
        <v/>
      </c>
      <c r="T42" s="20">
        <f>IF($A42="","",IF(COUNTIFS(LSku,$A42,LType,"Count",LDate,T$4)&gt;0,SUMIFS(LQty,LSku,$A42,LType,"Count",LDate,T$4),S42+SUMIFS(LSigned,LSku,$A42,LDate,T$4)))</f>
        <v/>
      </c>
      <c r="U42" s="20">
        <f>IF($A42="","",IF(COUNTIFS(LSku,$A42,LType,"Count",LDate,U$4)&gt;0,SUMIFS(LQty,LSku,$A42,LType,"Count",LDate,U$4),T42+SUMIFS(LSigned,LSku,$A42,LDate,U$4)))</f>
        <v/>
      </c>
      <c r="V42" s="20">
        <f>IF($A42="","",IF(COUNTIFS(LSku,$A42,LType,"Count",LDate,V$4)&gt;0,SUMIFS(LQty,LSku,$A42,LType,"Count",LDate,V$4),U42+SUMIFS(LSigned,LSku,$A42,LDate,V$4)))</f>
        <v/>
      </c>
      <c r="W42" s="20">
        <f>IF($A42="","",IF(COUNTIFS(LSku,$A42,LType,"Count",LDate,W$4)&gt;0,SUMIFS(LQty,LSku,$A42,LType,"Count",LDate,W$4),V42+SUMIFS(LSigned,LSku,$A42,LDate,W$4)))</f>
        <v/>
      </c>
      <c r="X42" s="20">
        <f>IF($A42="","",IF(COUNTIFS(LSku,$A42,LType,"Count",LDate,X$4)&gt;0,SUMIFS(LQty,LSku,$A42,LType,"Count",LDate,X$4),W42+SUMIFS(LSigned,LSku,$A42,LDate,X$4)))</f>
        <v/>
      </c>
      <c r="Y42" s="20">
        <f>IF($A42="","",IF(COUNTIFS(LSku,$A42,LType,"Count",LDate,Y$4)&gt;0,SUMIFS(LQty,LSku,$A42,LType,"Count",LDate,Y$4),X42+SUMIFS(LSigned,LSku,$A42,LDate,Y$4)))</f>
        <v/>
      </c>
      <c r="Z42" s="20">
        <f>IF($A42="","",IF(COUNTIFS(LSku,$A42,LType,"Count",LDate,Z$4)&gt;0,SUMIFS(LQty,LSku,$A42,LType,"Count",LDate,Z$4),Y42+SUMIFS(LSigned,LSku,$A42,LDate,Z$4)))</f>
        <v/>
      </c>
      <c r="AA42" s="20">
        <f>IF($A42="","",IF(COUNTIFS(LSku,$A42,LType,"Count",LDate,AA$4)&gt;0,SUMIFS(LQty,LSku,$A42,LType,"Count",LDate,AA$4),Z42+SUMIFS(LSigned,LSku,$A42,LDate,AA$4)))</f>
        <v/>
      </c>
      <c r="AB42" s="20">
        <f>IF($A42="","",IF(COUNTIFS(LSku,$A42,LType,"Count",LDate,AB$4)&gt;0,SUMIFS(LQty,LSku,$A42,LType,"Count",LDate,AB$4),AA42+SUMIFS(LSigned,LSku,$A42,LDate,AB$4)))</f>
        <v/>
      </c>
      <c r="AC42" s="20">
        <f>IF($A42="","",IF(COUNTIFS(LSku,$A42,LType,"Count",LDate,AC$4)&gt;0,SUMIFS(LQty,LSku,$A42,LType,"Count",LDate,AC$4),AB42+SUMIFS(LSigned,LSku,$A42,LDate,AC$4)))</f>
        <v/>
      </c>
      <c r="AD42" s="20">
        <f>IF($A42="","",IF(COUNTIFS(LSku,$A42,LType,"Count",LDate,AD$4)&gt;0,SUMIFS(LQty,LSku,$A42,LType,"Count",LDate,AD$4),AC42+SUMIFS(LSigned,LSku,$A42,LDate,AD$4)))</f>
        <v/>
      </c>
      <c r="AE42" s="20">
        <f>IF($A42="","",IF(COUNTIFS(LSku,$A42,LType,"Count",LDate,AE$4)&gt;0,SUMIFS(LQty,LSku,$A42,LType,"Count",LDate,AE$4),AD42+SUMIFS(LSigned,LSku,$A42,LDate,AE$4)))</f>
        <v/>
      </c>
      <c r="AF42" s="20">
        <f>IF($A42="","",IF(COUNTIFS(LSku,$A42,LType,"Count",LDate,AF$4)&gt;0,SUMIFS(LQty,LSku,$A42,LType,"Count",LDate,AF$4),AE42+SUMIFS(LSigned,LSku,$A42,LDate,AF$4)))</f>
        <v/>
      </c>
      <c r="AG42" s="20">
        <f>IF($A42="","",IF(COUNTIFS(LSku,$A42,LType,"Count",LDate,AG$4)&gt;0,SUMIFS(LQty,LSku,$A42,LType,"Count",LDate,AG$4),AF42+SUMIFS(LSigned,LSku,$A42,LDate,AG$4)))</f>
        <v/>
      </c>
      <c r="AH42" s="20">
        <f>IF($A42="","",IF(COUNTIFS(LSku,$A42,LType,"Count",LDate,AH$4)&gt;0,SUMIFS(LQty,LSku,$A42,LType,"Count",LDate,AH$4),AG42+SUMIFS(LSigned,LSku,$A42,LDate,AH$4)))</f>
        <v/>
      </c>
      <c r="AI42" s="20">
        <f>IF($A42="","",IF(COUNTIFS(LSku,$A42,LType,"Count",LDate,AI$4)&gt;0,SUMIFS(LQty,LSku,$A42,LType,"Count",LDate,AI$4),AH42+SUMIFS(LSigned,LSku,$A42,LDate,AI$4)))</f>
        <v/>
      </c>
      <c r="AJ42" s="20">
        <f>IF($A42="","",IF(COUNTIFS(LSku,$A42,LType,"Count",LDate,AJ$4)&gt;0,SUMIFS(LQty,LSku,$A42,LType,"Count",LDate,AJ$4),AI42+SUMIFS(LSigned,LSku,$A42,LDate,AJ$4)))</f>
        <v/>
      </c>
      <c r="AK42" s="20">
        <f>IF($A42="","",IF(COUNTIFS(LSku,$A42,LType,"Count",LDate,AK$4)&gt;0,SUMIFS(LQty,LSku,$A42,LType,"Count",LDate,AK$4),AJ42+SUMIFS(LSigned,LSku,$A42,LDate,AK$4)))</f>
        <v/>
      </c>
      <c r="AL42" s="20">
        <f>IF($A42="","",IF(COUNTIFS(LSku,$A42,LType,"Count",LDate,AL$4)&gt;0,SUMIFS(LQty,LSku,$A42,LType,"Count",LDate,AL$4),AK42+SUMIFS(LSigned,LSku,$A42,LDate,AL$4)))</f>
        <v/>
      </c>
      <c r="AM42" s="20">
        <f>IF($A42="","",IF(COUNTIFS(LSku,$A42,LType,"Count",LDate,AM$4)&gt;0,SUMIFS(LQty,LSku,$A42,LType,"Count",LDate,AM$4),AL42+SUMIFS(LSigned,LSku,$A42,LDate,AM$4)))</f>
        <v/>
      </c>
      <c r="AN42" s="20">
        <f>IF($A42="","",IF(COUNTIFS(LSku,$A42,LType,"Count",LDate,AN$4)&gt;0,SUMIFS(LQty,LSku,$A42,LType,"Count",LDate,AN$4),AM42+SUMIFS(LSigned,LSku,$A42,LDate,AN$4)))</f>
        <v/>
      </c>
      <c r="AO42" s="20">
        <f>IF($A42="","",IF(COUNTIFS(LSku,$A42,LType,"Count",LDate,AO$4)&gt;0,SUMIFS(LQty,LSku,$A42,LType,"Count",LDate,AO$4),AN42+SUMIFS(LSigned,LSku,$A42,LDate,AO$4)))</f>
        <v/>
      </c>
      <c r="AP42" s="20">
        <f>IF($A42="","",IF(COUNTIFS(LSku,$A42,LType,"Count",LDate,AP$4)&gt;0,SUMIFS(LQty,LSku,$A42,LType,"Count",LDate,AP$4),AO42+SUMIFS(LSigned,LSku,$A42,LDate,AP$4)))</f>
        <v/>
      </c>
      <c r="AQ42" s="20">
        <f>IF($A42="","",IF(COUNTIFS(LSku,$A42,LType,"Count",LDate,AQ$4)&gt;0,SUMIFS(LQty,LSku,$A42,LType,"Count",LDate,AQ$4),AP42+SUMIFS(LSigned,LSku,$A42,LDate,AQ$4)))</f>
        <v/>
      </c>
      <c r="AR42" s="20">
        <f>IF($A42="","",IF(COUNTIFS(LSku,$A42,LType,"Count",LDate,AR$4)&gt;0,SUMIFS(LQty,LSku,$A42,LType,"Count",LDate,AR$4),AQ42+SUMIFS(LSigned,LSku,$A42,LDate,AR$4)))</f>
        <v/>
      </c>
      <c r="AS42" s="20">
        <f>IF($A42="","",IF(COUNTIFS(LSku,$A42,LType,"Count",LDate,AS$4)&gt;0,SUMIFS(LQty,LSku,$A42,LType,"Count",LDate,AS$4),AR42+SUMIFS(LSigned,LSku,$A42,LDate,AS$4)))</f>
        <v/>
      </c>
      <c r="AT42" s="20">
        <f>IF($A42="","",IF(COUNTIFS(LSku,$A42,LType,"Count",LDate,AT$4)&gt;0,SUMIFS(LQty,LSku,$A42,LType,"Count",LDate,AT$4),AS42+SUMIFS(LSigned,LSku,$A42,LDate,AT$4)))</f>
        <v/>
      </c>
      <c r="AU42" s="20">
        <f>IF($A42="","",IF(COUNTIFS(LSku,$A42,LType,"Count",LDate,AU$4)&gt;0,SUMIFS(LQty,LSku,$A42,LType,"Count",LDate,AU$4),AT42+SUMIFS(LSigned,LSku,$A42,LDate,AU$4)))</f>
        <v/>
      </c>
      <c r="AV42" s="20">
        <f>IF($A42="","",IF(COUNTIFS(LSku,$A42,LType,"Count",LDate,AV$4)&gt;0,SUMIFS(LQty,LSku,$A42,LType,"Count",LDate,AV$4),AU42+SUMIFS(LSigned,LSku,$A42,LDate,AV$4)))</f>
        <v/>
      </c>
      <c r="AW42" s="20">
        <f>IF($A42="","",IF(COUNTIFS(LSku,$A42,LType,"Count",LDate,AW$4)&gt;0,SUMIFS(LQty,LSku,$A42,LType,"Count",LDate,AW$4),AV42+SUMIFS(LSigned,LSku,$A42,LDate,AW$4)))</f>
        <v/>
      </c>
      <c r="AX42" s="20">
        <f>IF($A42="","",IF(COUNTIFS(LSku,$A42,LType,"Count",LDate,AX$4)&gt;0,SUMIFS(LQty,LSku,$A42,LType,"Count",LDate,AX$4),AW42+SUMIFS(LSigned,LSku,$A42,LDate,AX$4)))</f>
        <v/>
      </c>
      <c r="AY42" s="20">
        <f>IF($A42="","",IF(COUNTIFS(LSku,$A42,LType,"Count",LDate,AY$4)&gt;0,SUMIFS(LQty,LSku,$A42,LType,"Count",LDate,AY$4),AX42+SUMIFS(LSigned,LSku,$A42,LDate,AY$4)))</f>
        <v/>
      </c>
      <c r="AZ42" s="20">
        <f>IF($A42="","",IF(COUNTIFS(LSku,$A42,LType,"Count",LDate,AZ$4)&gt;0,SUMIFS(LQty,LSku,$A42,LType,"Count",LDate,AZ$4),AY42+SUMIFS(LSigned,LSku,$A42,LDate,AZ$4)))</f>
        <v/>
      </c>
      <c r="BA42" s="20">
        <f>IF($A42="","",IF(COUNTIFS(LSku,$A42,LType,"Count",LDate,BA$4)&gt;0,SUMIFS(LQty,LSku,$A42,LType,"Count",LDate,BA$4),AZ42+SUMIFS(LSigned,LSku,$A42,LDate,BA$4)))</f>
        <v/>
      </c>
      <c r="BB42" s="20">
        <f>IF($A42="","",IF(COUNTIFS(LSku,$A42,LType,"Count",LDate,BB$4)&gt;0,SUMIFS(LQty,LSku,$A42,LType,"Count",LDate,BB$4),BA42+SUMIFS(LSigned,LSku,$A42,LDate,BB$4)))</f>
        <v/>
      </c>
      <c r="BC42" s="20">
        <f>IF($A42="","",IF(COUNTIFS(LSku,$A42,LType,"Count",LDate,BC$4)&gt;0,SUMIFS(LQty,LSku,$A42,LType,"Count",LDate,BC$4),BB42+SUMIFS(LSigned,LSku,$A42,LDate,BC$4)))</f>
        <v/>
      </c>
      <c r="BD42" s="20">
        <f>IF($A42="","",IF(COUNTIFS(LSku,$A42,LType,"Count",LDate,BD$4)&gt;0,SUMIFS(LQty,LSku,$A42,LType,"Count",LDate,BD$4),BC42+SUMIFS(LSigned,LSku,$A42,LDate,BD$4)))</f>
        <v/>
      </c>
      <c r="BE42" s="20">
        <f>IF($A42="","",IF(COUNTIFS(LSku,$A42,LType,"Count",LDate,BE$4)&gt;0,SUMIFS(LQty,LSku,$A42,LType,"Count",LDate,BE$4),BD42+SUMIFS(LSigned,LSku,$A42,LDate,BE$4)))</f>
        <v/>
      </c>
      <c r="BF42" s="20">
        <f>IF($A42="","",IF(COUNTIFS(LSku,$A42,LType,"Count",LDate,BF$4)&gt;0,SUMIFS(LQty,LSku,$A42,LType,"Count",LDate,BF$4),BE42+SUMIFS(LSigned,LSku,$A42,LDate,BF$4)))</f>
        <v/>
      </c>
      <c r="BG42" s="20">
        <f>IF($A42="","",IF(COUNTIFS(LSku,$A42,LType,"Count",LDate,BG$4)&gt;0,SUMIFS(LQty,LSku,$A42,LType,"Count",LDate,BG$4),BF42+SUMIFS(LSigned,LSku,$A42,LDate,BG$4)))</f>
        <v/>
      </c>
      <c r="BH42" s="20">
        <f>IF($A42="","",IF(COUNTIFS(LSku,$A42,LType,"Count",LDate,BH$4)&gt;0,SUMIFS(LQty,LSku,$A42,LType,"Count",LDate,BH$4),BG42+SUMIFS(LSigned,LSku,$A42,LDate,BH$4)))</f>
        <v/>
      </c>
      <c r="BI42" s="20">
        <f>IF($A42="","",IF(COUNTIFS(LSku,$A42,LType,"Count",LDate,BI$4)&gt;0,SUMIFS(LQty,LSku,$A42,LType,"Count",LDate,BI$4),BH42+SUMIFS(LSigned,LSku,$A42,LDate,BI$4)))</f>
        <v/>
      </c>
      <c r="BJ42" s="20">
        <f>IF($A42="","",IF(COUNTIFS(LSku,$A42,LType,"Count",LDate,BJ$4)&gt;0,SUMIFS(LQty,LSku,$A42,LType,"Count",LDate,BJ$4),BI42+SUMIFS(LSigned,LSku,$A42,LDate,BJ$4)))</f>
        <v/>
      </c>
      <c r="BK42" s="20">
        <f>IF($A42="","",IF(COUNTIFS(LSku,$A42,LType,"Count",LDate,BK$4)&gt;0,SUMIFS(LQty,LSku,$A42,LType,"Count",LDate,BK$4),BJ42+SUMIFS(LSigned,LSku,$A42,LDate,BK$4)))</f>
        <v/>
      </c>
      <c r="BL42" s="20">
        <f>IF($A42="","",IF(COUNTIFS(LSku,$A42,LType,"Count",LDate,BL$4)&gt;0,SUMIFS(LQty,LSku,$A42,LType,"Count",LDate,BL$4),BK42+SUMIFS(LSigned,LSku,$A42,LDate,BL$4)))</f>
        <v/>
      </c>
      <c r="BM42" s="20">
        <f>IF($A42="","",IF(COUNTIFS(LSku,$A42,LType,"Count",LDate,BM$4)&gt;0,SUMIFS(LQty,LSku,$A42,LType,"Count",LDate,BM$4),BL42+SUMIFS(LSigned,LSku,$A42,LDate,BM$4)))</f>
        <v/>
      </c>
      <c r="BN42" s="24">
        <f>IF($A42="","",SUMPRODUCT(MAX((LSku=$A42)*(LType="Count")*(LDate&lt;=$B$4)*LDate)))</f>
        <v/>
      </c>
    </row>
    <row r="43">
      <c r="A43" s="16">
        <f>IF(Items!A43="","",Items!A43)</f>
        <v/>
      </c>
      <c r="B43" s="20">
        <f>IF($A43="","",IF(BN43&gt;0,SUMIFS(LQty,LSku,$A43,LType,"Count",LDate,BN43),0)+SUMIFS(LSigned,LSku,$A43,LDate,"&gt;"&amp;BN43,LDate,"&lt;="&amp;$B$4))</f>
        <v/>
      </c>
      <c r="C43" s="20">
        <f>IF($A43="","",IF(COUNTIFS(LSku,$A43,LType,"Count",LDate,C$4)&gt;0,SUMIFS(LQty,LSku,$A43,LType,"Count",LDate,C$4),B43+SUMIFS(LSigned,LSku,$A43,LDate,C$4)))</f>
        <v/>
      </c>
      <c r="D43" s="20">
        <f>IF($A43="","",IF(COUNTIFS(LSku,$A43,LType,"Count",LDate,D$4)&gt;0,SUMIFS(LQty,LSku,$A43,LType,"Count",LDate,D$4),C43+SUMIFS(LSigned,LSku,$A43,LDate,D$4)))</f>
        <v/>
      </c>
      <c r="E43" s="20">
        <f>IF($A43="","",IF(COUNTIFS(LSku,$A43,LType,"Count",LDate,E$4)&gt;0,SUMIFS(LQty,LSku,$A43,LType,"Count",LDate,E$4),D43+SUMIFS(LSigned,LSku,$A43,LDate,E$4)))</f>
        <v/>
      </c>
      <c r="F43" s="20">
        <f>IF($A43="","",IF(COUNTIFS(LSku,$A43,LType,"Count",LDate,F$4)&gt;0,SUMIFS(LQty,LSku,$A43,LType,"Count",LDate,F$4),E43+SUMIFS(LSigned,LSku,$A43,LDate,F$4)))</f>
        <v/>
      </c>
      <c r="G43" s="20">
        <f>IF($A43="","",IF(COUNTIFS(LSku,$A43,LType,"Count",LDate,G$4)&gt;0,SUMIFS(LQty,LSku,$A43,LType,"Count",LDate,G$4),F43+SUMIFS(LSigned,LSku,$A43,LDate,G$4)))</f>
        <v/>
      </c>
      <c r="H43" s="20">
        <f>IF($A43="","",IF(COUNTIFS(LSku,$A43,LType,"Count",LDate,H$4)&gt;0,SUMIFS(LQty,LSku,$A43,LType,"Count",LDate,H$4),G43+SUMIFS(LSigned,LSku,$A43,LDate,H$4)))</f>
        <v/>
      </c>
      <c r="I43" s="20">
        <f>IF($A43="","",IF(COUNTIFS(LSku,$A43,LType,"Count",LDate,I$4)&gt;0,SUMIFS(LQty,LSku,$A43,LType,"Count",LDate,I$4),H43+SUMIFS(LSigned,LSku,$A43,LDate,I$4)))</f>
        <v/>
      </c>
      <c r="J43" s="20">
        <f>IF($A43="","",IF(COUNTIFS(LSku,$A43,LType,"Count",LDate,J$4)&gt;0,SUMIFS(LQty,LSku,$A43,LType,"Count",LDate,J$4),I43+SUMIFS(LSigned,LSku,$A43,LDate,J$4)))</f>
        <v/>
      </c>
      <c r="K43" s="20">
        <f>IF($A43="","",IF(COUNTIFS(LSku,$A43,LType,"Count",LDate,K$4)&gt;0,SUMIFS(LQty,LSku,$A43,LType,"Count",LDate,K$4),J43+SUMIFS(LSigned,LSku,$A43,LDate,K$4)))</f>
        <v/>
      </c>
      <c r="L43" s="20">
        <f>IF($A43="","",IF(COUNTIFS(LSku,$A43,LType,"Count",LDate,L$4)&gt;0,SUMIFS(LQty,LSku,$A43,LType,"Count",LDate,L$4),K43+SUMIFS(LSigned,LSku,$A43,LDate,L$4)))</f>
        <v/>
      </c>
      <c r="M43" s="20">
        <f>IF($A43="","",IF(COUNTIFS(LSku,$A43,LType,"Count",LDate,M$4)&gt;0,SUMIFS(LQty,LSku,$A43,LType,"Count",LDate,M$4),L43+SUMIFS(LSigned,LSku,$A43,LDate,M$4)))</f>
        <v/>
      </c>
      <c r="N43" s="20">
        <f>IF($A43="","",IF(COUNTIFS(LSku,$A43,LType,"Count",LDate,N$4)&gt;0,SUMIFS(LQty,LSku,$A43,LType,"Count",LDate,N$4),M43+SUMIFS(LSigned,LSku,$A43,LDate,N$4)))</f>
        <v/>
      </c>
      <c r="O43" s="20">
        <f>IF($A43="","",IF(COUNTIFS(LSku,$A43,LType,"Count",LDate,O$4)&gt;0,SUMIFS(LQty,LSku,$A43,LType,"Count",LDate,O$4),N43+SUMIFS(LSigned,LSku,$A43,LDate,O$4)))</f>
        <v/>
      </c>
      <c r="P43" s="20">
        <f>IF($A43="","",IF(COUNTIFS(LSku,$A43,LType,"Count",LDate,P$4)&gt;0,SUMIFS(LQty,LSku,$A43,LType,"Count",LDate,P$4),O43+SUMIFS(LSigned,LSku,$A43,LDate,P$4)))</f>
        <v/>
      </c>
      <c r="Q43" s="20">
        <f>IF($A43="","",IF(COUNTIFS(LSku,$A43,LType,"Count",LDate,Q$4)&gt;0,SUMIFS(LQty,LSku,$A43,LType,"Count",LDate,Q$4),P43+SUMIFS(LSigned,LSku,$A43,LDate,Q$4)))</f>
        <v/>
      </c>
      <c r="R43" s="20">
        <f>IF($A43="","",IF(COUNTIFS(LSku,$A43,LType,"Count",LDate,R$4)&gt;0,SUMIFS(LQty,LSku,$A43,LType,"Count",LDate,R$4),Q43+SUMIFS(LSigned,LSku,$A43,LDate,R$4)))</f>
        <v/>
      </c>
      <c r="S43" s="20">
        <f>IF($A43="","",IF(COUNTIFS(LSku,$A43,LType,"Count",LDate,S$4)&gt;0,SUMIFS(LQty,LSku,$A43,LType,"Count",LDate,S$4),R43+SUMIFS(LSigned,LSku,$A43,LDate,S$4)))</f>
        <v/>
      </c>
      <c r="T43" s="20">
        <f>IF($A43="","",IF(COUNTIFS(LSku,$A43,LType,"Count",LDate,T$4)&gt;0,SUMIFS(LQty,LSku,$A43,LType,"Count",LDate,T$4),S43+SUMIFS(LSigned,LSku,$A43,LDate,T$4)))</f>
        <v/>
      </c>
      <c r="U43" s="20">
        <f>IF($A43="","",IF(COUNTIFS(LSku,$A43,LType,"Count",LDate,U$4)&gt;0,SUMIFS(LQty,LSku,$A43,LType,"Count",LDate,U$4),T43+SUMIFS(LSigned,LSku,$A43,LDate,U$4)))</f>
        <v/>
      </c>
      <c r="V43" s="20">
        <f>IF($A43="","",IF(COUNTIFS(LSku,$A43,LType,"Count",LDate,V$4)&gt;0,SUMIFS(LQty,LSku,$A43,LType,"Count",LDate,V$4),U43+SUMIFS(LSigned,LSku,$A43,LDate,V$4)))</f>
        <v/>
      </c>
      <c r="W43" s="20">
        <f>IF($A43="","",IF(COUNTIFS(LSku,$A43,LType,"Count",LDate,W$4)&gt;0,SUMIFS(LQty,LSku,$A43,LType,"Count",LDate,W$4),V43+SUMIFS(LSigned,LSku,$A43,LDate,W$4)))</f>
        <v/>
      </c>
      <c r="X43" s="20">
        <f>IF($A43="","",IF(COUNTIFS(LSku,$A43,LType,"Count",LDate,X$4)&gt;0,SUMIFS(LQty,LSku,$A43,LType,"Count",LDate,X$4),W43+SUMIFS(LSigned,LSku,$A43,LDate,X$4)))</f>
        <v/>
      </c>
      <c r="Y43" s="20">
        <f>IF($A43="","",IF(COUNTIFS(LSku,$A43,LType,"Count",LDate,Y$4)&gt;0,SUMIFS(LQty,LSku,$A43,LType,"Count",LDate,Y$4),X43+SUMIFS(LSigned,LSku,$A43,LDate,Y$4)))</f>
        <v/>
      </c>
      <c r="Z43" s="20">
        <f>IF($A43="","",IF(COUNTIFS(LSku,$A43,LType,"Count",LDate,Z$4)&gt;0,SUMIFS(LQty,LSku,$A43,LType,"Count",LDate,Z$4),Y43+SUMIFS(LSigned,LSku,$A43,LDate,Z$4)))</f>
        <v/>
      </c>
      <c r="AA43" s="20">
        <f>IF($A43="","",IF(COUNTIFS(LSku,$A43,LType,"Count",LDate,AA$4)&gt;0,SUMIFS(LQty,LSku,$A43,LType,"Count",LDate,AA$4),Z43+SUMIFS(LSigned,LSku,$A43,LDate,AA$4)))</f>
        <v/>
      </c>
      <c r="AB43" s="20">
        <f>IF($A43="","",IF(COUNTIFS(LSku,$A43,LType,"Count",LDate,AB$4)&gt;0,SUMIFS(LQty,LSku,$A43,LType,"Count",LDate,AB$4),AA43+SUMIFS(LSigned,LSku,$A43,LDate,AB$4)))</f>
        <v/>
      </c>
      <c r="AC43" s="20">
        <f>IF($A43="","",IF(COUNTIFS(LSku,$A43,LType,"Count",LDate,AC$4)&gt;0,SUMIFS(LQty,LSku,$A43,LType,"Count",LDate,AC$4),AB43+SUMIFS(LSigned,LSku,$A43,LDate,AC$4)))</f>
        <v/>
      </c>
      <c r="AD43" s="20">
        <f>IF($A43="","",IF(COUNTIFS(LSku,$A43,LType,"Count",LDate,AD$4)&gt;0,SUMIFS(LQty,LSku,$A43,LType,"Count",LDate,AD$4),AC43+SUMIFS(LSigned,LSku,$A43,LDate,AD$4)))</f>
        <v/>
      </c>
      <c r="AE43" s="20">
        <f>IF($A43="","",IF(COUNTIFS(LSku,$A43,LType,"Count",LDate,AE$4)&gt;0,SUMIFS(LQty,LSku,$A43,LType,"Count",LDate,AE$4),AD43+SUMIFS(LSigned,LSku,$A43,LDate,AE$4)))</f>
        <v/>
      </c>
      <c r="AF43" s="20">
        <f>IF($A43="","",IF(COUNTIFS(LSku,$A43,LType,"Count",LDate,AF$4)&gt;0,SUMIFS(LQty,LSku,$A43,LType,"Count",LDate,AF$4),AE43+SUMIFS(LSigned,LSku,$A43,LDate,AF$4)))</f>
        <v/>
      </c>
      <c r="AG43" s="20">
        <f>IF($A43="","",IF(COUNTIFS(LSku,$A43,LType,"Count",LDate,AG$4)&gt;0,SUMIFS(LQty,LSku,$A43,LType,"Count",LDate,AG$4),AF43+SUMIFS(LSigned,LSku,$A43,LDate,AG$4)))</f>
        <v/>
      </c>
      <c r="AH43" s="20">
        <f>IF($A43="","",IF(COUNTIFS(LSku,$A43,LType,"Count",LDate,AH$4)&gt;0,SUMIFS(LQty,LSku,$A43,LType,"Count",LDate,AH$4),AG43+SUMIFS(LSigned,LSku,$A43,LDate,AH$4)))</f>
        <v/>
      </c>
      <c r="AI43" s="20">
        <f>IF($A43="","",IF(COUNTIFS(LSku,$A43,LType,"Count",LDate,AI$4)&gt;0,SUMIFS(LQty,LSku,$A43,LType,"Count",LDate,AI$4),AH43+SUMIFS(LSigned,LSku,$A43,LDate,AI$4)))</f>
        <v/>
      </c>
      <c r="AJ43" s="20">
        <f>IF($A43="","",IF(COUNTIFS(LSku,$A43,LType,"Count",LDate,AJ$4)&gt;0,SUMIFS(LQty,LSku,$A43,LType,"Count",LDate,AJ$4),AI43+SUMIFS(LSigned,LSku,$A43,LDate,AJ$4)))</f>
        <v/>
      </c>
      <c r="AK43" s="20">
        <f>IF($A43="","",IF(COUNTIFS(LSku,$A43,LType,"Count",LDate,AK$4)&gt;0,SUMIFS(LQty,LSku,$A43,LType,"Count",LDate,AK$4),AJ43+SUMIFS(LSigned,LSku,$A43,LDate,AK$4)))</f>
        <v/>
      </c>
      <c r="AL43" s="20">
        <f>IF($A43="","",IF(COUNTIFS(LSku,$A43,LType,"Count",LDate,AL$4)&gt;0,SUMIFS(LQty,LSku,$A43,LType,"Count",LDate,AL$4),AK43+SUMIFS(LSigned,LSku,$A43,LDate,AL$4)))</f>
        <v/>
      </c>
      <c r="AM43" s="20">
        <f>IF($A43="","",IF(COUNTIFS(LSku,$A43,LType,"Count",LDate,AM$4)&gt;0,SUMIFS(LQty,LSku,$A43,LType,"Count",LDate,AM$4),AL43+SUMIFS(LSigned,LSku,$A43,LDate,AM$4)))</f>
        <v/>
      </c>
      <c r="AN43" s="20">
        <f>IF($A43="","",IF(COUNTIFS(LSku,$A43,LType,"Count",LDate,AN$4)&gt;0,SUMIFS(LQty,LSku,$A43,LType,"Count",LDate,AN$4),AM43+SUMIFS(LSigned,LSku,$A43,LDate,AN$4)))</f>
        <v/>
      </c>
      <c r="AO43" s="20">
        <f>IF($A43="","",IF(COUNTIFS(LSku,$A43,LType,"Count",LDate,AO$4)&gt;0,SUMIFS(LQty,LSku,$A43,LType,"Count",LDate,AO$4),AN43+SUMIFS(LSigned,LSku,$A43,LDate,AO$4)))</f>
        <v/>
      </c>
      <c r="AP43" s="20">
        <f>IF($A43="","",IF(COUNTIFS(LSku,$A43,LType,"Count",LDate,AP$4)&gt;0,SUMIFS(LQty,LSku,$A43,LType,"Count",LDate,AP$4),AO43+SUMIFS(LSigned,LSku,$A43,LDate,AP$4)))</f>
        <v/>
      </c>
      <c r="AQ43" s="20">
        <f>IF($A43="","",IF(COUNTIFS(LSku,$A43,LType,"Count",LDate,AQ$4)&gt;0,SUMIFS(LQty,LSku,$A43,LType,"Count",LDate,AQ$4),AP43+SUMIFS(LSigned,LSku,$A43,LDate,AQ$4)))</f>
        <v/>
      </c>
      <c r="AR43" s="20">
        <f>IF($A43="","",IF(COUNTIFS(LSku,$A43,LType,"Count",LDate,AR$4)&gt;0,SUMIFS(LQty,LSku,$A43,LType,"Count",LDate,AR$4),AQ43+SUMIFS(LSigned,LSku,$A43,LDate,AR$4)))</f>
        <v/>
      </c>
      <c r="AS43" s="20">
        <f>IF($A43="","",IF(COUNTIFS(LSku,$A43,LType,"Count",LDate,AS$4)&gt;0,SUMIFS(LQty,LSku,$A43,LType,"Count",LDate,AS$4),AR43+SUMIFS(LSigned,LSku,$A43,LDate,AS$4)))</f>
        <v/>
      </c>
      <c r="AT43" s="20">
        <f>IF($A43="","",IF(COUNTIFS(LSku,$A43,LType,"Count",LDate,AT$4)&gt;0,SUMIFS(LQty,LSku,$A43,LType,"Count",LDate,AT$4),AS43+SUMIFS(LSigned,LSku,$A43,LDate,AT$4)))</f>
        <v/>
      </c>
      <c r="AU43" s="20">
        <f>IF($A43="","",IF(COUNTIFS(LSku,$A43,LType,"Count",LDate,AU$4)&gt;0,SUMIFS(LQty,LSku,$A43,LType,"Count",LDate,AU$4),AT43+SUMIFS(LSigned,LSku,$A43,LDate,AU$4)))</f>
        <v/>
      </c>
      <c r="AV43" s="20">
        <f>IF($A43="","",IF(COUNTIFS(LSku,$A43,LType,"Count",LDate,AV$4)&gt;0,SUMIFS(LQty,LSku,$A43,LType,"Count",LDate,AV$4),AU43+SUMIFS(LSigned,LSku,$A43,LDate,AV$4)))</f>
        <v/>
      </c>
      <c r="AW43" s="20">
        <f>IF($A43="","",IF(COUNTIFS(LSku,$A43,LType,"Count",LDate,AW$4)&gt;0,SUMIFS(LQty,LSku,$A43,LType,"Count",LDate,AW$4),AV43+SUMIFS(LSigned,LSku,$A43,LDate,AW$4)))</f>
        <v/>
      </c>
      <c r="AX43" s="20">
        <f>IF($A43="","",IF(COUNTIFS(LSku,$A43,LType,"Count",LDate,AX$4)&gt;0,SUMIFS(LQty,LSku,$A43,LType,"Count",LDate,AX$4),AW43+SUMIFS(LSigned,LSku,$A43,LDate,AX$4)))</f>
        <v/>
      </c>
      <c r="AY43" s="20">
        <f>IF($A43="","",IF(COUNTIFS(LSku,$A43,LType,"Count",LDate,AY$4)&gt;0,SUMIFS(LQty,LSku,$A43,LType,"Count",LDate,AY$4),AX43+SUMIFS(LSigned,LSku,$A43,LDate,AY$4)))</f>
        <v/>
      </c>
      <c r="AZ43" s="20">
        <f>IF($A43="","",IF(COUNTIFS(LSku,$A43,LType,"Count",LDate,AZ$4)&gt;0,SUMIFS(LQty,LSku,$A43,LType,"Count",LDate,AZ$4),AY43+SUMIFS(LSigned,LSku,$A43,LDate,AZ$4)))</f>
        <v/>
      </c>
      <c r="BA43" s="20">
        <f>IF($A43="","",IF(COUNTIFS(LSku,$A43,LType,"Count",LDate,BA$4)&gt;0,SUMIFS(LQty,LSku,$A43,LType,"Count",LDate,BA$4),AZ43+SUMIFS(LSigned,LSku,$A43,LDate,BA$4)))</f>
        <v/>
      </c>
      <c r="BB43" s="20">
        <f>IF($A43="","",IF(COUNTIFS(LSku,$A43,LType,"Count",LDate,BB$4)&gt;0,SUMIFS(LQty,LSku,$A43,LType,"Count",LDate,BB$4),BA43+SUMIFS(LSigned,LSku,$A43,LDate,BB$4)))</f>
        <v/>
      </c>
      <c r="BC43" s="20">
        <f>IF($A43="","",IF(COUNTIFS(LSku,$A43,LType,"Count",LDate,BC$4)&gt;0,SUMIFS(LQty,LSku,$A43,LType,"Count",LDate,BC$4),BB43+SUMIFS(LSigned,LSku,$A43,LDate,BC$4)))</f>
        <v/>
      </c>
      <c r="BD43" s="20">
        <f>IF($A43="","",IF(COUNTIFS(LSku,$A43,LType,"Count",LDate,BD$4)&gt;0,SUMIFS(LQty,LSku,$A43,LType,"Count",LDate,BD$4),BC43+SUMIFS(LSigned,LSku,$A43,LDate,BD$4)))</f>
        <v/>
      </c>
      <c r="BE43" s="20">
        <f>IF($A43="","",IF(COUNTIFS(LSku,$A43,LType,"Count",LDate,BE$4)&gt;0,SUMIFS(LQty,LSku,$A43,LType,"Count",LDate,BE$4),BD43+SUMIFS(LSigned,LSku,$A43,LDate,BE$4)))</f>
        <v/>
      </c>
      <c r="BF43" s="20">
        <f>IF($A43="","",IF(COUNTIFS(LSku,$A43,LType,"Count",LDate,BF$4)&gt;0,SUMIFS(LQty,LSku,$A43,LType,"Count",LDate,BF$4),BE43+SUMIFS(LSigned,LSku,$A43,LDate,BF$4)))</f>
        <v/>
      </c>
      <c r="BG43" s="20">
        <f>IF($A43="","",IF(COUNTIFS(LSku,$A43,LType,"Count",LDate,BG$4)&gt;0,SUMIFS(LQty,LSku,$A43,LType,"Count",LDate,BG$4),BF43+SUMIFS(LSigned,LSku,$A43,LDate,BG$4)))</f>
        <v/>
      </c>
      <c r="BH43" s="20">
        <f>IF($A43="","",IF(COUNTIFS(LSku,$A43,LType,"Count",LDate,BH$4)&gt;0,SUMIFS(LQty,LSku,$A43,LType,"Count",LDate,BH$4),BG43+SUMIFS(LSigned,LSku,$A43,LDate,BH$4)))</f>
        <v/>
      </c>
      <c r="BI43" s="20">
        <f>IF($A43="","",IF(COUNTIFS(LSku,$A43,LType,"Count",LDate,BI$4)&gt;0,SUMIFS(LQty,LSku,$A43,LType,"Count",LDate,BI$4),BH43+SUMIFS(LSigned,LSku,$A43,LDate,BI$4)))</f>
        <v/>
      </c>
      <c r="BJ43" s="20">
        <f>IF($A43="","",IF(COUNTIFS(LSku,$A43,LType,"Count",LDate,BJ$4)&gt;0,SUMIFS(LQty,LSku,$A43,LType,"Count",LDate,BJ$4),BI43+SUMIFS(LSigned,LSku,$A43,LDate,BJ$4)))</f>
        <v/>
      </c>
      <c r="BK43" s="20">
        <f>IF($A43="","",IF(COUNTIFS(LSku,$A43,LType,"Count",LDate,BK$4)&gt;0,SUMIFS(LQty,LSku,$A43,LType,"Count",LDate,BK$4),BJ43+SUMIFS(LSigned,LSku,$A43,LDate,BK$4)))</f>
        <v/>
      </c>
      <c r="BL43" s="20">
        <f>IF($A43="","",IF(COUNTIFS(LSku,$A43,LType,"Count",LDate,BL$4)&gt;0,SUMIFS(LQty,LSku,$A43,LType,"Count",LDate,BL$4),BK43+SUMIFS(LSigned,LSku,$A43,LDate,BL$4)))</f>
        <v/>
      </c>
      <c r="BM43" s="20">
        <f>IF($A43="","",IF(COUNTIFS(LSku,$A43,LType,"Count",LDate,BM$4)&gt;0,SUMIFS(LQty,LSku,$A43,LType,"Count",LDate,BM$4),BL43+SUMIFS(LSigned,LSku,$A43,LDate,BM$4)))</f>
        <v/>
      </c>
      <c r="BN43" s="24">
        <f>IF($A43="","",SUMPRODUCT(MAX((LSku=$A43)*(LType="Count")*(LDate&lt;=$B$4)*LDate)))</f>
        <v/>
      </c>
    </row>
    <row r="44">
      <c r="A44" s="16">
        <f>IF(Items!A44="","",Items!A44)</f>
        <v/>
      </c>
      <c r="B44" s="20">
        <f>IF($A44="","",IF(BN44&gt;0,SUMIFS(LQty,LSku,$A44,LType,"Count",LDate,BN44),0)+SUMIFS(LSigned,LSku,$A44,LDate,"&gt;"&amp;BN44,LDate,"&lt;="&amp;$B$4))</f>
        <v/>
      </c>
      <c r="C44" s="20">
        <f>IF($A44="","",IF(COUNTIFS(LSku,$A44,LType,"Count",LDate,C$4)&gt;0,SUMIFS(LQty,LSku,$A44,LType,"Count",LDate,C$4),B44+SUMIFS(LSigned,LSku,$A44,LDate,C$4)))</f>
        <v/>
      </c>
      <c r="D44" s="20">
        <f>IF($A44="","",IF(COUNTIFS(LSku,$A44,LType,"Count",LDate,D$4)&gt;0,SUMIFS(LQty,LSku,$A44,LType,"Count",LDate,D$4),C44+SUMIFS(LSigned,LSku,$A44,LDate,D$4)))</f>
        <v/>
      </c>
      <c r="E44" s="20">
        <f>IF($A44="","",IF(COUNTIFS(LSku,$A44,LType,"Count",LDate,E$4)&gt;0,SUMIFS(LQty,LSku,$A44,LType,"Count",LDate,E$4),D44+SUMIFS(LSigned,LSku,$A44,LDate,E$4)))</f>
        <v/>
      </c>
      <c r="F44" s="20">
        <f>IF($A44="","",IF(COUNTIFS(LSku,$A44,LType,"Count",LDate,F$4)&gt;0,SUMIFS(LQty,LSku,$A44,LType,"Count",LDate,F$4),E44+SUMIFS(LSigned,LSku,$A44,LDate,F$4)))</f>
        <v/>
      </c>
      <c r="G44" s="20">
        <f>IF($A44="","",IF(COUNTIFS(LSku,$A44,LType,"Count",LDate,G$4)&gt;0,SUMIFS(LQty,LSku,$A44,LType,"Count",LDate,G$4),F44+SUMIFS(LSigned,LSku,$A44,LDate,G$4)))</f>
        <v/>
      </c>
      <c r="H44" s="20">
        <f>IF($A44="","",IF(COUNTIFS(LSku,$A44,LType,"Count",LDate,H$4)&gt;0,SUMIFS(LQty,LSku,$A44,LType,"Count",LDate,H$4),G44+SUMIFS(LSigned,LSku,$A44,LDate,H$4)))</f>
        <v/>
      </c>
      <c r="I44" s="20">
        <f>IF($A44="","",IF(COUNTIFS(LSku,$A44,LType,"Count",LDate,I$4)&gt;0,SUMIFS(LQty,LSku,$A44,LType,"Count",LDate,I$4),H44+SUMIFS(LSigned,LSku,$A44,LDate,I$4)))</f>
        <v/>
      </c>
      <c r="J44" s="20">
        <f>IF($A44="","",IF(COUNTIFS(LSku,$A44,LType,"Count",LDate,J$4)&gt;0,SUMIFS(LQty,LSku,$A44,LType,"Count",LDate,J$4),I44+SUMIFS(LSigned,LSku,$A44,LDate,J$4)))</f>
        <v/>
      </c>
      <c r="K44" s="20">
        <f>IF($A44="","",IF(COUNTIFS(LSku,$A44,LType,"Count",LDate,K$4)&gt;0,SUMIFS(LQty,LSku,$A44,LType,"Count",LDate,K$4),J44+SUMIFS(LSigned,LSku,$A44,LDate,K$4)))</f>
        <v/>
      </c>
      <c r="L44" s="20">
        <f>IF($A44="","",IF(COUNTIFS(LSku,$A44,LType,"Count",LDate,L$4)&gt;0,SUMIFS(LQty,LSku,$A44,LType,"Count",LDate,L$4),K44+SUMIFS(LSigned,LSku,$A44,LDate,L$4)))</f>
        <v/>
      </c>
      <c r="M44" s="20">
        <f>IF($A44="","",IF(COUNTIFS(LSku,$A44,LType,"Count",LDate,M$4)&gt;0,SUMIFS(LQty,LSku,$A44,LType,"Count",LDate,M$4),L44+SUMIFS(LSigned,LSku,$A44,LDate,M$4)))</f>
        <v/>
      </c>
      <c r="N44" s="20">
        <f>IF($A44="","",IF(COUNTIFS(LSku,$A44,LType,"Count",LDate,N$4)&gt;0,SUMIFS(LQty,LSku,$A44,LType,"Count",LDate,N$4),M44+SUMIFS(LSigned,LSku,$A44,LDate,N$4)))</f>
        <v/>
      </c>
      <c r="O44" s="20">
        <f>IF($A44="","",IF(COUNTIFS(LSku,$A44,LType,"Count",LDate,O$4)&gt;0,SUMIFS(LQty,LSku,$A44,LType,"Count",LDate,O$4),N44+SUMIFS(LSigned,LSku,$A44,LDate,O$4)))</f>
        <v/>
      </c>
      <c r="P44" s="20">
        <f>IF($A44="","",IF(COUNTIFS(LSku,$A44,LType,"Count",LDate,P$4)&gt;0,SUMIFS(LQty,LSku,$A44,LType,"Count",LDate,P$4),O44+SUMIFS(LSigned,LSku,$A44,LDate,P$4)))</f>
        <v/>
      </c>
      <c r="Q44" s="20">
        <f>IF($A44="","",IF(COUNTIFS(LSku,$A44,LType,"Count",LDate,Q$4)&gt;0,SUMIFS(LQty,LSku,$A44,LType,"Count",LDate,Q$4),P44+SUMIFS(LSigned,LSku,$A44,LDate,Q$4)))</f>
        <v/>
      </c>
      <c r="R44" s="20">
        <f>IF($A44="","",IF(COUNTIFS(LSku,$A44,LType,"Count",LDate,R$4)&gt;0,SUMIFS(LQty,LSku,$A44,LType,"Count",LDate,R$4),Q44+SUMIFS(LSigned,LSku,$A44,LDate,R$4)))</f>
        <v/>
      </c>
      <c r="S44" s="20">
        <f>IF($A44="","",IF(COUNTIFS(LSku,$A44,LType,"Count",LDate,S$4)&gt;0,SUMIFS(LQty,LSku,$A44,LType,"Count",LDate,S$4),R44+SUMIFS(LSigned,LSku,$A44,LDate,S$4)))</f>
        <v/>
      </c>
      <c r="T44" s="20">
        <f>IF($A44="","",IF(COUNTIFS(LSku,$A44,LType,"Count",LDate,T$4)&gt;0,SUMIFS(LQty,LSku,$A44,LType,"Count",LDate,T$4),S44+SUMIFS(LSigned,LSku,$A44,LDate,T$4)))</f>
        <v/>
      </c>
      <c r="U44" s="20">
        <f>IF($A44="","",IF(COUNTIFS(LSku,$A44,LType,"Count",LDate,U$4)&gt;0,SUMIFS(LQty,LSku,$A44,LType,"Count",LDate,U$4),T44+SUMIFS(LSigned,LSku,$A44,LDate,U$4)))</f>
        <v/>
      </c>
      <c r="V44" s="20">
        <f>IF($A44="","",IF(COUNTIFS(LSku,$A44,LType,"Count",LDate,V$4)&gt;0,SUMIFS(LQty,LSku,$A44,LType,"Count",LDate,V$4),U44+SUMIFS(LSigned,LSku,$A44,LDate,V$4)))</f>
        <v/>
      </c>
      <c r="W44" s="20">
        <f>IF($A44="","",IF(COUNTIFS(LSku,$A44,LType,"Count",LDate,W$4)&gt;0,SUMIFS(LQty,LSku,$A44,LType,"Count",LDate,W$4),V44+SUMIFS(LSigned,LSku,$A44,LDate,W$4)))</f>
        <v/>
      </c>
      <c r="X44" s="20">
        <f>IF($A44="","",IF(COUNTIFS(LSku,$A44,LType,"Count",LDate,X$4)&gt;0,SUMIFS(LQty,LSku,$A44,LType,"Count",LDate,X$4),W44+SUMIFS(LSigned,LSku,$A44,LDate,X$4)))</f>
        <v/>
      </c>
      <c r="Y44" s="20">
        <f>IF($A44="","",IF(COUNTIFS(LSku,$A44,LType,"Count",LDate,Y$4)&gt;0,SUMIFS(LQty,LSku,$A44,LType,"Count",LDate,Y$4),X44+SUMIFS(LSigned,LSku,$A44,LDate,Y$4)))</f>
        <v/>
      </c>
      <c r="Z44" s="20">
        <f>IF($A44="","",IF(COUNTIFS(LSku,$A44,LType,"Count",LDate,Z$4)&gt;0,SUMIFS(LQty,LSku,$A44,LType,"Count",LDate,Z$4),Y44+SUMIFS(LSigned,LSku,$A44,LDate,Z$4)))</f>
        <v/>
      </c>
      <c r="AA44" s="20">
        <f>IF($A44="","",IF(COUNTIFS(LSku,$A44,LType,"Count",LDate,AA$4)&gt;0,SUMIFS(LQty,LSku,$A44,LType,"Count",LDate,AA$4),Z44+SUMIFS(LSigned,LSku,$A44,LDate,AA$4)))</f>
        <v/>
      </c>
      <c r="AB44" s="20">
        <f>IF($A44="","",IF(COUNTIFS(LSku,$A44,LType,"Count",LDate,AB$4)&gt;0,SUMIFS(LQty,LSku,$A44,LType,"Count",LDate,AB$4),AA44+SUMIFS(LSigned,LSku,$A44,LDate,AB$4)))</f>
        <v/>
      </c>
      <c r="AC44" s="20">
        <f>IF($A44="","",IF(COUNTIFS(LSku,$A44,LType,"Count",LDate,AC$4)&gt;0,SUMIFS(LQty,LSku,$A44,LType,"Count",LDate,AC$4),AB44+SUMIFS(LSigned,LSku,$A44,LDate,AC$4)))</f>
        <v/>
      </c>
      <c r="AD44" s="20">
        <f>IF($A44="","",IF(COUNTIFS(LSku,$A44,LType,"Count",LDate,AD$4)&gt;0,SUMIFS(LQty,LSku,$A44,LType,"Count",LDate,AD$4),AC44+SUMIFS(LSigned,LSku,$A44,LDate,AD$4)))</f>
        <v/>
      </c>
      <c r="AE44" s="20">
        <f>IF($A44="","",IF(COUNTIFS(LSku,$A44,LType,"Count",LDate,AE$4)&gt;0,SUMIFS(LQty,LSku,$A44,LType,"Count",LDate,AE$4),AD44+SUMIFS(LSigned,LSku,$A44,LDate,AE$4)))</f>
        <v/>
      </c>
      <c r="AF44" s="20">
        <f>IF($A44="","",IF(COUNTIFS(LSku,$A44,LType,"Count",LDate,AF$4)&gt;0,SUMIFS(LQty,LSku,$A44,LType,"Count",LDate,AF$4),AE44+SUMIFS(LSigned,LSku,$A44,LDate,AF$4)))</f>
        <v/>
      </c>
      <c r="AG44" s="20">
        <f>IF($A44="","",IF(COUNTIFS(LSku,$A44,LType,"Count",LDate,AG$4)&gt;0,SUMIFS(LQty,LSku,$A44,LType,"Count",LDate,AG$4),AF44+SUMIFS(LSigned,LSku,$A44,LDate,AG$4)))</f>
        <v/>
      </c>
      <c r="AH44" s="20">
        <f>IF($A44="","",IF(COUNTIFS(LSku,$A44,LType,"Count",LDate,AH$4)&gt;0,SUMIFS(LQty,LSku,$A44,LType,"Count",LDate,AH$4),AG44+SUMIFS(LSigned,LSku,$A44,LDate,AH$4)))</f>
        <v/>
      </c>
      <c r="AI44" s="20">
        <f>IF($A44="","",IF(COUNTIFS(LSku,$A44,LType,"Count",LDate,AI$4)&gt;0,SUMIFS(LQty,LSku,$A44,LType,"Count",LDate,AI$4),AH44+SUMIFS(LSigned,LSku,$A44,LDate,AI$4)))</f>
        <v/>
      </c>
      <c r="AJ44" s="20">
        <f>IF($A44="","",IF(COUNTIFS(LSku,$A44,LType,"Count",LDate,AJ$4)&gt;0,SUMIFS(LQty,LSku,$A44,LType,"Count",LDate,AJ$4),AI44+SUMIFS(LSigned,LSku,$A44,LDate,AJ$4)))</f>
        <v/>
      </c>
      <c r="AK44" s="20">
        <f>IF($A44="","",IF(COUNTIFS(LSku,$A44,LType,"Count",LDate,AK$4)&gt;0,SUMIFS(LQty,LSku,$A44,LType,"Count",LDate,AK$4),AJ44+SUMIFS(LSigned,LSku,$A44,LDate,AK$4)))</f>
        <v/>
      </c>
      <c r="AL44" s="20">
        <f>IF($A44="","",IF(COUNTIFS(LSku,$A44,LType,"Count",LDate,AL$4)&gt;0,SUMIFS(LQty,LSku,$A44,LType,"Count",LDate,AL$4),AK44+SUMIFS(LSigned,LSku,$A44,LDate,AL$4)))</f>
        <v/>
      </c>
      <c r="AM44" s="20">
        <f>IF($A44="","",IF(COUNTIFS(LSku,$A44,LType,"Count",LDate,AM$4)&gt;0,SUMIFS(LQty,LSku,$A44,LType,"Count",LDate,AM$4),AL44+SUMIFS(LSigned,LSku,$A44,LDate,AM$4)))</f>
        <v/>
      </c>
      <c r="AN44" s="20">
        <f>IF($A44="","",IF(COUNTIFS(LSku,$A44,LType,"Count",LDate,AN$4)&gt;0,SUMIFS(LQty,LSku,$A44,LType,"Count",LDate,AN$4),AM44+SUMIFS(LSigned,LSku,$A44,LDate,AN$4)))</f>
        <v/>
      </c>
      <c r="AO44" s="20">
        <f>IF($A44="","",IF(COUNTIFS(LSku,$A44,LType,"Count",LDate,AO$4)&gt;0,SUMIFS(LQty,LSku,$A44,LType,"Count",LDate,AO$4),AN44+SUMIFS(LSigned,LSku,$A44,LDate,AO$4)))</f>
        <v/>
      </c>
      <c r="AP44" s="20">
        <f>IF($A44="","",IF(COUNTIFS(LSku,$A44,LType,"Count",LDate,AP$4)&gt;0,SUMIFS(LQty,LSku,$A44,LType,"Count",LDate,AP$4),AO44+SUMIFS(LSigned,LSku,$A44,LDate,AP$4)))</f>
        <v/>
      </c>
      <c r="AQ44" s="20">
        <f>IF($A44="","",IF(COUNTIFS(LSku,$A44,LType,"Count",LDate,AQ$4)&gt;0,SUMIFS(LQty,LSku,$A44,LType,"Count",LDate,AQ$4),AP44+SUMIFS(LSigned,LSku,$A44,LDate,AQ$4)))</f>
        <v/>
      </c>
      <c r="AR44" s="20">
        <f>IF($A44="","",IF(COUNTIFS(LSku,$A44,LType,"Count",LDate,AR$4)&gt;0,SUMIFS(LQty,LSku,$A44,LType,"Count",LDate,AR$4),AQ44+SUMIFS(LSigned,LSku,$A44,LDate,AR$4)))</f>
        <v/>
      </c>
      <c r="AS44" s="20">
        <f>IF($A44="","",IF(COUNTIFS(LSku,$A44,LType,"Count",LDate,AS$4)&gt;0,SUMIFS(LQty,LSku,$A44,LType,"Count",LDate,AS$4),AR44+SUMIFS(LSigned,LSku,$A44,LDate,AS$4)))</f>
        <v/>
      </c>
      <c r="AT44" s="20">
        <f>IF($A44="","",IF(COUNTIFS(LSku,$A44,LType,"Count",LDate,AT$4)&gt;0,SUMIFS(LQty,LSku,$A44,LType,"Count",LDate,AT$4),AS44+SUMIFS(LSigned,LSku,$A44,LDate,AT$4)))</f>
        <v/>
      </c>
      <c r="AU44" s="20">
        <f>IF($A44="","",IF(COUNTIFS(LSku,$A44,LType,"Count",LDate,AU$4)&gt;0,SUMIFS(LQty,LSku,$A44,LType,"Count",LDate,AU$4),AT44+SUMIFS(LSigned,LSku,$A44,LDate,AU$4)))</f>
        <v/>
      </c>
      <c r="AV44" s="20">
        <f>IF($A44="","",IF(COUNTIFS(LSku,$A44,LType,"Count",LDate,AV$4)&gt;0,SUMIFS(LQty,LSku,$A44,LType,"Count",LDate,AV$4),AU44+SUMIFS(LSigned,LSku,$A44,LDate,AV$4)))</f>
        <v/>
      </c>
      <c r="AW44" s="20">
        <f>IF($A44="","",IF(COUNTIFS(LSku,$A44,LType,"Count",LDate,AW$4)&gt;0,SUMIFS(LQty,LSku,$A44,LType,"Count",LDate,AW$4),AV44+SUMIFS(LSigned,LSku,$A44,LDate,AW$4)))</f>
        <v/>
      </c>
      <c r="AX44" s="20">
        <f>IF($A44="","",IF(COUNTIFS(LSku,$A44,LType,"Count",LDate,AX$4)&gt;0,SUMIFS(LQty,LSku,$A44,LType,"Count",LDate,AX$4),AW44+SUMIFS(LSigned,LSku,$A44,LDate,AX$4)))</f>
        <v/>
      </c>
      <c r="AY44" s="20">
        <f>IF($A44="","",IF(COUNTIFS(LSku,$A44,LType,"Count",LDate,AY$4)&gt;0,SUMIFS(LQty,LSku,$A44,LType,"Count",LDate,AY$4),AX44+SUMIFS(LSigned,LSku,$A44,LDate,AY$4)))</f>
        <v/>
      </c>
      <c r="AZ44" s="20">
        <f>IF($A44="","",IF(COUNTIFS(LSku,$A44,LType,"Count",LDate,AZ$4)&gt;0,SUMIFS(LQty,LSku,$A44,LType,"Count",LDate,AZ$4),AY44+SUMIFS(LSigned,LSku,$A44,LDate,AZ$4)))</f>
        <v/>
      </c>
      <c r="BA44" s="20">
        <f>IF($A44="","",IF(COUNTIFS(LSku,$A44,LType,"Count",LDate,BA$4)&gt;0,SUMIFS(LQty,LSku,$A44,LType,"Count",LDate,BA$4),AZ44+SUMIFS(LSigned,LSku,$A44,LDate,BA$4)))</f>
        <v/>
      </c>
      <c r="BB44" s="20">
        <f>IF($A44="","",IF(COUNTIFS(LSku,$A44,LType,"Count",LDate,BB$4)&gt;0,SUMIFS(LQty,LSku,$A44,LType,"Count",LDate,BB$4),BA44+SUMIFS(LSigned,LSku,$A44,LDate,BB$4)))</f>
        <v/>
      </c>
      <c r="BC44" s="20">
        <f>IF($A44="","",IF(COUNTIFS(LSku,$A44,LType,"Count",LDate,BC$4)&gt;0,SUMIFS(LQty,LSku,$A44,LType,"Count",LDate,BC$4),BB44+SUMIFS(LSigned,LSku,$A44,LDate,BC$4)))</f>
        <v/>
      </c>
      <c r="BD44" s="20">
        <f>IF($A44="","",IF(COUNTIFS(LSku,$A44,LType,"Count",LDate,BD$4)&gt;0,SUMIFS(LQty,LSku,$A44,LType,"Count",LDate,BD$4),BC44+SUMIFS(LSigned,LSku,$A44,LDate,BD$4)))</f>
        <v/>
      </c>
      <c r="BE44" s="20">
        <f>IF($A44="","",IF(COUNTIFS(LSku,$A44,LType,"Count",LDate,BE$4)&gt;0,SUMIFS(LQty,LSku,$A44,LType,"Count",LDate,BE$4),BD44+SUMIFS(LSigned,LSku,$A44,LDate,BE$4)))</f>
        <v/>
      </c>
      <c r="BF44" s="20">
        <f>IF($A44="","",IF(COUNTIFS(LSku,$A44,LType,"Count",LDate,BF$4)&gt;0,SUMIFS(LQty,LSku,$A44,LType,"Count",LDate,BF$4),BE44+SUMIFS(LSigned,LSku,$A44,LDate,BF$4)))</f>
        <v/>
      </c>
      <c r="BG44" s="20">
        <f>IF($A44="","",IF(COUNTIFS(LSku,$A44,LType,"Count",LDate,BG$4)&gt;0,SUMIFS(LQty,LSku,$A44,LType,"Count",LDate,BG$4),BF44+SUMIFS(LSigned,LSku,$A44,LDate,BG$4)))</f>
        <v/>
      </c>
      <c r="BH44" s="20">
        <f>IF($A44="","",IF(COUNTIFS(LSku,$A44,LType,"Count",LDate,BH$4)&gt;0,SUMIFS(LQty,LSku,$A44,LType,"Count",LDate,BH$4),BG44+SUMIFS(LSigned,LSku,$A44,LDate,BH$4)))</f>
        <v/>
      </c>
      <c r="BI44" s="20">
        <f>IF($A44="","",IF(COUNTIFS(LSku,$A44,LType,"Count",LDate,BI$4)&gt;0,SUMIFS(LQty,LSku,$A44,LType,"Count",LDate,BI$4),BH44+SUMIFS(LSigned,LSku,$A44,LDate,BI$4)))</f>
        <v/>
      </c>
      <c r="BJ44" s="20">
        <f>IF($A44="","",IF(COUNTIFS(LSku,$A44,LType,"Count",LDate,BJ$4)&gt;0,SUMIFS(LQty,LSku,$A44,LType,"Count",LDate,BJ$4),BI44+SUMIFS(LSigned,LSku,$A44,LDate,BJ$4)))</f>
        <v/>
      </c>
      <c r="BK44" s="20">
        <f>IF($A44="","",IF(COUNTIFS(LSku,$A44,LType,"Count",LDate,BK$4)&gt;0,SUMIFS(LQty,LSku,$A44,LType,"Count",LDate,BK$4),BJ44+SUMIFS(LSigned,LSku,$A44,LDate,BK$4)))</f>
        <v/>
      </c>
      <c r="BL44" s="20">
        <f>IF($A44="","",IF(COUNTIFS(LSku,$A44,LType,"Count",LDate,BL$4)&gt;0,SUMIFS(LQty,LSku,$A44,LType,"Count",LDate,BL$4),BK44+SUMIFS(LSigned,LSku,$A44,LDate,BL$4)))</f>
        <v/>
      </c>
      <c r="BM44" s="20">
        <f>IF($A44="","",IF(COUNTIFS(LSku,$A44,LType,"Count",LDate,BM$4)&gt;0,SUMIFS(LQty,LSku,$A44,LType,"Count",LDate,BM$4),BL44+SUMIFS(LSigned,LSku,$A44,LDate,BM$4)))</f>
        <v/>
      </c>
      <c r="BN44" s="24">
        <f>IF($A44="","",SUMPRODUCT(MAX((LSku=$A44)*(LType="Count")*(LDate&lt;=$B$4)*LDate)))</f>
        <v/>
      </c>
    </row>
    <row r="45">
      <c r="A45" s="16">
        <f>IF(Items!A45="","",Items!A45)</f>
        <v/>
      </c>
      <c r="B45" s="20">
        <f>IF($A45="","",IF(BN45&gt;0,SUMIFS(LQty,LSku,$A45,LType,"Count",LDate,BN45),0)+SUMIFS(LSigned,LSku,$A45,LDate,"&gt;"&amp;BN45,LDate,"&lt;="&amp;$B$4))</f>
        <v/>
      </c>
      <c r="C45" s="20">
        <f>IF($A45="","",IF(COUNTIFS(LSku,$A45,LType,"Count",LDate,C$4)&gt;0,SUMIFS(LQty,LSku,$A45,LType,"Count",LDate,C$4),B45+SUMIFS(LSigned,LSku,$A45,LDate,C$4)))</f>
        <v/>
      </c>
      <c r="D45" s="20">
        <f>IF($A45="","",IF(COUNTIFS(LSku,$A45,LType,"Count",LDate,D$4)&gt;0,SUMIFS(LQty,LSku,$A45,LType,"Count",LDate,D$4),C45+SUMIFS(LSigned,LSku,$A45,LDate,D$4)))</f>
        <v/>
      </c>
      <c r="E45" s="20">
        <f>IF($A45="","",IF(COUNTIFS(LSku,$A45,LType,"Count",LDate,E$4)&gt;0,SUMIFS(LQty,LSku,$A45,LType,"Count",LDate,E$4),D45+SUMIFS(LSigned,LSku,$A45,LDate,E$4)))</f>
        <v/>
      </c>
      <c r="F45" s="20">
        <f>IF($A45="","",IF(COUNTIFS(LSku,$A45,LType,"Count",LDate,F$4)&gt;0,SUMIFS(LQty,LSku,$A45,LType,"Count",LDate,F$4),E45+SUMIFS(LSigned,LSku,$A45,LDate,F$4)))</f>
        <v/>
      </c>
      <c r="G45" s="20">
        <f>IF($A45="","",IF(COUNTIFS(LSku,$A45,LType,"Count",LDate,G$4)&gt;0,SUMIFS(LQty,LSku,$A45,LType,"Count",LDate,G$4),F45+SUMIFS(LSigned,LSku,$A45,LDate,G$4)))</f>
        <v/>
      </c>
      <c r="H45" s="20">
        <f>IF($A45="","",IF(COUNTIFS(LSku,$A45,LType,"Count",LDate,H$4)&gt;0,SUMIFS(LQty,LSku,$A45,LType,"Count",LDate,H$4),G45+SUMIFS(LSigned,LSku,$A45,LDate,H$4)))</f>
        <v/>
      </c>
      <c r="I45" s="20">
        <f>IF($A45="","",IF(COUNTIFS(LSku,$A45,LType,"Count",LDate,I$4)&gt;0,SUMIFS(LQty,LSku,$A45,LType,"Count",LDate,I$4),H45+SUMIFS(LSigned,LSku,$A45,LDate,I$4)))</f>
        <v/>
      </c>
      <c r="J45" s="20">
        <f>IF($A45="","",IF(COUNTIFS(LSku,$A45,LType,"Count",LDate,J$4)&gt;0,SUMIFS(LQty,LSku,$A45,LType,"Count",LDate,J$4),I45+SUMIFS(LSigned,LSku,$A45,LDate,J$4)))</f>
        <v/>
      </c>
      <c r="K45" s="20">
        <f>IF($A45="","",IF(COUNTIFS(LSku,$A45,LType,"Count",LDate,K$4)&gt;0,SUMIFS(LQty,LSku,$A45,LType,"Count",LDate,K$4),J45+SUMIFS(LSigned,LSku,$A45,LDate,K$4)))</f>
        <v/>
      </c>
      <c r="L45" s="20">
        <f>IF($A45="","",IF(COUNTIFS(LSku,$A45,LType,"Count",LDate,L$4)&gt;0,SUMIFS(LQty,LSku,$A45,LType,"Count",LDate,L$4),K45+SUMIFS(LSigned,LSku,$A45,LDate,L$4)))</f>
        <v/>
      </c>
      <c r="M45" s="20">
        <f>IF($A45="","",IF(COUNTIFS(LSku,$A45,LType,"Count",LDate,M$4)&gt;0,SUMIFS(LQty,LSku,$A45,LType,"Count",LDate,M$4),L45+SUMIFS(LSigned,LSku,$A45,LDate,M$4)))</f>
        <v/>
      </c>
      <c r="N45" s="20">
        <f>IF($A45="","",IF(COUNTIFS(LSku,$A45,LType,"Count",LDate,N$4)&gt;0,SUMIFS(LQty,LSku,$A45,LType,"Count",LDate,N$4),M45+SUMIFS(LSigned,LSku,$A45,LDate,N$4)))</f>
        <v/>
      </c>
      <c r="O45" s="20">
        <f>IF($A45="","",IF(COUNTIFS(LSku,$A45,LType,"Count",LDate,O$4)&gt;0,SUMIFS(LQty,LSku,$A45,LType,"Count",LDate,O$4),N45+SUMIFS(LSigned,LSku,$A45,LDate,O$4)))</f>
        <v/>
      </c>
      <c r="P45" s="20">
        <f>IF($A45="","",IF(COUNTIFS(LSku,$A45,LType,"Count",LDate,P$4)&gt;0,SUMIFS(LQty,LSku,$A45,LType,"Count",LDate,P$4),O45+SUMIFS(LSigned,LSku,$A45,LDate,P$4)))</f>
        <v/>
      </c>
      <c r="Q45" s="20">
        <f>IF($A45="","",IF(COUNTIFS(LSku,$A45,LType,"Count",LDate,Q$4)&gt;0,SUMIFS(LQty,LSku,$A45,LType,"Count",LDate,Q$4),P45+SUMIFS(LSigned,LSku,$A45,LDate,Q$4)))</f>
        <v/>
      </c>
      <c r="R45" s="20">
        <f>IF($A45="","",IF(COUNTIFS(LSku,$A45,LType,"Count",LDate,R$4)&gt;0,SUMIFS(LQty,LSku,$A45,LType,"Count",LDate,R$4),Q45+SUMIFS(LSigned,LSku,$A45,LDate,R$4)))</f>
        <v/>
      </c>
      <c r="S45" s="20">
        <f>IF($A45="","",IF(COUNTIFS(LSku,$A45,LType,"Count",LDate,S$4)&gt;0,SUMIFS(LQty,LSku,$A45,LType,"Count",LDate,S$4),R45+SUMIFS(LSigned,LSku,$A45,LDate,S$4)))</f>
        <v/>
      </c>
      <c r="T45" s="20">
        <f>IF($A45="","",IF(COUNTIFS(LSku,$A45,LType,"Count",LDate,T$4)&gt;0,SUMIFS(LQty,LSku,$A45,LType,"Count",LDate,T$4),S45+SUMIFS(LSigned,LSku,$A45,LDate,T$4)))</f>
        <v/>
      </c>
      <c r="U45" s="20">
        <f>IF($A45="","",IF(COUNTIFS(LSku,$A45,LType,"Count",LDate,U$4)&gt;0,SUMIFS(LQty,LSku,$A45,LType,"Count",LDate,U$4),T45+SUMIFS(LSigned,LSku,$A45,LDate,U$4)))</f>
        <v/>
      </c>
      <c r="V45" s="20">
        <f>IF($A45="","",IF(COUNTIFS(LSku,$A45,LType,"Count",LDate,V$4)&gt;0,SUMIFS(LQty,LSku,$A45,LType,"Count",LDate,V$4),U45+SUMIFS(LSigned,LSku,$A45,LDate,V$4)))</f>
        <v/>
      </c>
      <c r="W45" s="20">
        <f>IF($A45="","",IF(COUNTIFS(LSku,$A45,LType,"Count",LDate,W$4)&gt;0,SUMIFS(LQty,LSku,$A45,LType,"Count",LDate,W$4),V45+SUMIFS(LSigned,LSku,$A45,LDate,W$4)))</f>
        <v/>
      </c>
      <c r="X45" s="20">
        <f>IF($A45="","",IF(COUNTIFS(LSku,$A45,LType,"Count",LDate,X$4)&gt;0,SUMIFS(LQty,LSku,$A45,LType,"Count",LDate,X$4),W45+SUMIFS(LSigned,LSku,$A45,LDate,X$4)))</f>
        <v/>
      </c>
      <c r="Y45" s="20">
        <f>IF($A45="","",IF(COUNTIFS(LSku,$A45,LType,"Count",LDate,Y$4)&gt;0,SUMIFS(LQty,LSku,$A45,LType,"Count",LDate,Y$4),X45+SUMIFS(LSigned,LSku,$A45,LDate,Y$4)))</f>
        <v/>
      </c>
      <c r="Z45" s="20">
        <f>IF($A45="","",IF(COUNTIFS(LSku,$A45,LType,"Count",LDate,Z$4)&gt;0,SUMIFS(LQty,LSku,$A45,LType,"Count",LDate,Z$4),Y45+SUMIFS(LSigned,LSku,$A45,LDate,Z$4)))</f>
        <v/>
      </c>
      <c r="AA45" s="20">
        <f>IF($A45="","",IF(COUNTIFS(LSku,$A45,LType,"Count",LDate,AA$4)&gt;0,SUMIFS(LQty,LSku,$A45,LType,"Count",LDate,AA$4),Z45+SUMIFS(LSigned,LSku,$A45,LDate,AA$4)))</f>
        <v/>
      </c>
      <c r="AB45" s="20">
        <f>IF($A45="","",IF(COUNTIFS(LSku,$A45,LType,"Count",LDate,AB$4)&gt;0,SUMIFS(LQty,LSku,$A45,LType,"Count",LDate,AB$4),AA45+SUMIFS(LSigned,LSku,$A45,LDate,AB$4)))</f>
        <v/>
      </c>
      <c r="AC45" s="20">
        <f>IF($A45="","",IF(COUNTIFS(LSku,$A45,LType,"Count",LDate,AC$4)&gt;0,SUMIFS(LQty,LSku,$A45,LType,"Count",LDate,AC$4),AB45+SUMIFS(LSigned,LSku,$A45,LDate,AC$4)))</f>
        <v/>
      </c>
      <c r="AD45" s="20">
        <f>IF($A45="","",IF(COUNTIFS(LSku,$A45,LType,"Count",LDate,AD$4)&gt;0,SUMIFS(LQty,LSku,$A45,LType,"Count",LDate,AD$4),AC45+SUMIFS(LSigned,LSku,$A45,LDate,AD$4)))</f>
        <v/>
      </c>
      <c r="AE45" s="20">
        <f>IF($A45="","",IF(COUNTIFS(LSku,$A45,LType,"Count",LDate,AE$4)&gt;0,SUMIFS(LQty,LSku,$A45,LType,"Count",LDate,AE$4),AD45+SUMIFS(LSigned,LSku,$A45,LDate,AE$4)))</f>
        <v/>
      </c>
      <c r="AF45" s="20">
        <f>IF($A45="","",IF(COUNTIFS(LSku,$A45,LType,"Count",LDate,AF$4)&gt;0,SUMIFS(LQty,LSku,$A45,LType,"Count",LDate,AF$4),AE45+SUMIFS(LSigned,LSku,$A45,LDate,AF$4)))</f>
        <v/>
      </c>
      <c r="AG45" s="20">
        <f>IF($A45="","",IF(COUNTIFS(LSku,$A45,LType,"Count",LDate,AG$4)&gt;0,SUMIFS(LQty,LSku,$A45,LType,"Count",LDate,AG$4),AF45+SUMIFS(LSigned,LSku,$A45,LDate,AG$4)))</f>
        <v/>
      </c>
      <c r="AH45" s="20">
        <f>IF($A45="","",IF(COUNTIFS(LSku,$A45,LType,"Count",LDate,AH$4)&gt;0,SUMIFS(LQty,LSku,$A45,LType,"Count",LDate,AH$4),AG45+SUMIFS(LSigned,LSku,$A45,LDate,AH$4)))</f>
        <v/>
      </c>
      <c r="AI45" s="20">
        <f>IF($A45="","",IF(COUNTIFS(LSku,$A45,LType,"Count",LDate,AI$4)&gt;0,SUMIFS(LQty,LSku,$A45,LType,"Count",LDate,AI$4),AH45+SUMIFS(LSigned,LSku,$A45,LDate,AI$4)))</f>
        <v/>
      </c>
      <c r="AJ45" s="20">
        <f>IF($A45="","",IF(COUNTIFS(LSku,$A45,LType,"Count",LDate,AJ$4)&gt;0,SUMIFS(LQty,LSku,$A45,LType,"Count",LDate,AJ$4),AI45+SUMIFS(LSigned,LSku,$A45,LDate,AJ$4)))</f>
        <v/>
      </c>
      <c r="AK45" s="20">
        <f>IF($A45="","",IF(COUNTIFS(LSku,$A45,LType,"Count",LDate,AK$4)&gt;0,SUMIFS(LQty,LSku,$A45,LType,"Count",LDate,AK$4),AJ45+SUMIFS(LSigned,LSku,$A45,LDate,AK$4)))</f>
        <v/>
      </c>
      <c r="AL45" s="20">
        <f>IF($A45="","",IF(COUNTIFS(LSku,$A45,LType,"Count",LDate,AL$4)&gt;0,SUMIFS(LQty,LSku,$A45,LType,"Count",LDate,AL$4),AK45+SUMIFS(LSigned,LSku,$A45,LDate,AL$4)))</f>
        <v/>
      </c>
      <c r="AM45" s="20">
        <f>IF($A45="","",IF(COUNTIFS(LSku,$A45,LType,"Count",LDate,AM$4)&gt;0,SUMIFS(LQty,LSku,$A45,LType,"Count",LDate,AM$4),AL45+SUMIFS(LSigned,LSku,$A45,LDate,AM$4)))</f>
        <v/>
      </c>
      <c r="AN45" s="20">
        <f>IF($A45="","",IF(COUNTIFS(LSku,$A45,LType,"Count",LDate,AN$4)&gt;0,SUMIFS(LQty,LSku,$A45,LType,"Count",LDate,AN$4),AM45+SUMIFS(LSigned,LSku,$A45,LDate,AN$4)))</f>
        <v/>
      </c>
      <c r="AO45" s="20">
        <f>IF($A45="","",IF(COUNTIFS(LSku,$A45,LType,"Count",LDate,AO$4)&gt;0,SUMIFS(LQty,LSku,$A45,LType,"Count",LDate,AO$4),AN45+SUMIFS(LSigned,LSku,$A45,LDate,AO$4)))</f>
        <v/>
      </c>
      <c r="AP45" s="20">
        <f>IF($A45="","",IF(COUNTIFS(LSku,$A45,LType,"Count",LDate,AP$4)&gt;0,SUMIFS(LQty,LSku,$A45,LType,"Count",LDate,AP$4),AO45+SUMIFS(LSigned,LSku,$A45,LDate,AP$4)))</f>
        <v/>
      </c>
      <c r="AQ45" s="20">
        <f>IF($A45="","",IF(COUNTIFS(LSku,$A45,LType,"Count",LDate,AQ$4)&gt;0,SUMIFS(LQty,LSku,$A45,LType,"Count",LDate,AQ$4),AP45+SUMIFS(LSigned,LSku,$A45,LDate,AQ$4)))</f>
        <v/>
      </c>
      <c r="AR45" s="20">
        <f>IF($A45="","",IF(COUNTIFS(LSku,$A45,LType,"Count",LDate,AR$4)&gt;0,SUMIFS(LQty,LSku,$A45,LType,"Count",LDate,AR$4),AQ45+SUMIFS(LSigned,LSku,$A45,LDate,AR$4)))</f>
        <v/>
      </c>
      <c r="AS45" s="20">
        <f>IF($A45="","",IF(COUNTIFS(LSku,$A45,LType,"Count",LDate,AS$4)&gt;0,SUMIFS(LQty,LSku,$A45,LType,"Count",LDate,AS$4),AR45+SUMIFS(LSigned,LSku,$A45,LDate,AS$4)))</f>
        <v/>
      </c>
      <c r="AT45" s="20">
        <f>IF($A45="","",IF(COUNTIFS(LSku,$A45,LType,"Count",LDate,AT$4)&gt;0,SUMIFS(LQty,LSku,$A45,LType,"Count",LDate,AT$4),AS45+SUMIFS(LSigned,LSku,$A45,LDate,AT$4)))</f>
        <v/>
      </c>
      <c r="AU45" s="20">
        <f>IF($A45="","",IF(COUNTIFS(LSku,$A45,LType,"Count",LDate,AU$4)&gt;0,SUMIFS(LQty,LSku,$A45,LType,"Count",LDate,AU$4),AT45+SUMIFS(LSigned,LSku,$A45,LDate,AU$4)))</f>
        <v/>
      </c>
      <c r="AV45" s="20">
        <f>IF($A45="","",IF(COUNTIFS(LSku,$A45,LType,"Count",LDate,AV$4)&gt;0,SUMIFS(LQty,LSku,$A45,LType,"Count",LDate,AV$4),AU45+SUMIFS(LSigned,LSku,$A45,LDate,AV$4)))</f>
        <v/>
      </c>
      <c r="AW45" s="20">
        <f>IF($A45="","",IF(COUNTIFS(LSku,$A45,LType,"Count",LDate,AW$4)&gt;0,SUMIFS(LQty,LSku,$A45,LType,"Count",LDate,AW$4),AV45+SUMIFS(LSigned,LSku,$A45,LDate,AW$4)))</f>
        <v/>
      </c>
      <c r="AX45" s="20">
        <f>IF($A45="","",IF(COUNTIFS(LSku,$A45,LType,"Count",LDate,AX$4)&gt;0,SUMIFS(LQty,LSku,$A45,LType,"Count",LDate,AX$4),AW45+SUMIFS(LSigned,LSku,$A45,LDate,AX$4)))</f>
        <v/>
      </c>
      <c r="AY45" s="20">
        <f>IF($A45="","",IF(COUNTIFS(LSku,$A45,LType,"Count",LDate,AY$4)&gt;0,SUMIFS(LQty,LSku,$A45,LType,"Count",LDate,AY$4),AX45+SUMIFS(LSigned,LSku,$A45,LDate,AY$4)))</f>
        <v/>
      </c>
      <c r="AZ45" s="20">
        <f>IF($A45="","",IF(COUNTIFS(LSku,$A45,LType,"Count",LDate,AZ$4)&gt;0,SUMIFS(LQty,LSku,$A45,LType,"Count",LDate,AZ$4),AY45+SUMIFS(LSigned,LSku,$A45,LDate,AZ$4)))</f>
        <v/>
      </c>
      <c r="BA45" s="20">
        <f>IF($A45="","",IF(COUNTIFS(LSku,$A45,LType,"Count",LDate,BA$4)&gt;0,SUMIFS(LQty,LSku,$A45,LType,"Count",LDate,BA$4),AZ45+SUMIFS(LSigned,LSku,$A45,LDate,BA$4)))</f>
        <v/>
      </c>
      <c r="BB45" s="20">
        <f>IF($A45="","",IF(COUNTIFS(LSku,$A45,LType,"Count",LDate,BB$4)&gt;0,SUMIFS(LQty,LSku,$A45,LType,"Count",LDate,BB$4),BA45+SUMIFS(LSigned,LSku,$A45,LDate,BB$4)))</f>
        <v/>
      </c>
      <c r="BC45" s="20">
        <f>IF($A45="","",IF(COUNTIFS(LSku,$A45,LType,"Count",LDate,BC$4)&gt;0,SUMIFS(LQty,LSku,$A45,LType,"Count",LDate,BC$4),BB45+SUMIFS(LSigned,LSku,$A45,LDate,BC$4)))</f>
        <v/>
      </c>
      <c r="BD45" s="20">
        <f>IF($A45="","",IF(COUNTIFS(LSku,$A45,LType,"Count",LDate,BD$4)&gt;0,SUMIFS(LQty,LSku,$A45,LType,"Count",LDate,BD$4),BC45+SUMIFS(LSigned,LSku,$A45,LDate,BD$4)))</f>
        <v/>
      </c>
      <c r="BE45" s="20">
        <f>IF($A45="","",IF(COUNTIFS(LSku,$A45,LType,"Count",LDate,BE$4)&gt;0,SUMIFS(LQty,LSku,$A45,LType,"Count",LDate,BE$4),BD45+SUMIFS(LSigned,LSku,$A45,LDate,BE$4)))</f>
        <v/>
      </c>
      <c r="BF45" s="20">
        <f>IF($A45="","",IF(COUNTIFS(LSku,$A45,LType,"Count",LDate,BF$4)&gt;0,SUMIFS(LQty,LSku,$A45,LType,"Count",LDate,BF$4),BE45+SUMIFS(LSigned,LSku,$A45,LDate,BF$4)))</f>
        <v/>
      </c>
      <c r="BG45" s="20">
        <f>IF($A45="","",IF(COUNTIFS(LSku,$A45,LType,"Count",LDate,BG$4)&gt;0,SUMIFS(LQty,LSku,$A45,LType,"Count",LDate,BG$4),BF45+SUMIFS(LSigned,LSku,$A45,LDate,BG$4)))</f>
        <v/>
      </c>
      <c r="BH45" s="20">
        <f>IF($A45="","",IF(COUNTIFS(LSku,$A45,LType,"Count",LDate,BH$4)&gt;0,SUMIFS(LQty,LSku,$A45,LType,"Count",LDate,BH$4),BG45+SUMIFS(LSigned,LSku,$A45,LDate,BH$4)))</f>
        <v/>
      </c>
      <c r="BI45" s="20">
        <f>IF($A45="","",IF(COUNTIFS(LSku,$A45,LType,"Count",LDate,BI$4)&gt;0,SUMIFS(LQty,LSku,$A45,LType,"Count",LDate,BI$4),BH45+SUMIFS(LSigned,LSku,$A45,LDate,BI$4)))</f>
        <v/>
      </c>
      <c r="BJ45" s="20">
        <f>IF($A45="","",IF(COUNTIFS(LSku,$A45,LType,"Count",LDate,BJ$4)&gt;0,SUMIFS(LQty,LSku,$A45,LType,"Count",LDate,BJ$4),BI45+SUMIFS(LSigned,LSku,$A45,LDate,BJ$4)))</f>
        <v/>
      </c>
      <c r="BK45" s="20">
        <f>IF($A45="","",IF(COUNTIFS(LSku,$A45,LType,"Count",LDate,BK$4)&gt;0,SUMIFS(LQty,LSku,$A45,LType,"Count",LDate,BK$4),BJ45+SUMIFS(LSigned,LSku,$A45,LDate,BK$4)))</f>
        <v/>
      </c>
      <c r="BL45" s="20">
        <f>IF($A45="","",IF(COUNTIFS(LSku,$A45,LType,"Count",LDate,BL$4)&gt;0,SUMIFS(LQty,LSku,$A45,LType,"Count",LDate,BL$4),BK45+SUMIFS(LSigned,LSku,$A45,LDate,BL$4)))</f>
        <v/>
      </c>
      <c r="BM45" s="20">
        <f>IF($A45="","",IF(COUNTIFS(LSku,$A45,LType,"Count",LDate,BM$4)&gt;0,SUMIFS(LQty,LSku,$A45,LType,"Count",LDate,BM$4),BL45+SUMIFS(LSigned,LSku,$A45,LDate,BM$4)))</f>
        <v/>
      </c>
      <c r="BN45" s="24">
        <f>IF($A45="","",SUMPRODUCT(MAX((LSku=$A45)*(LType="Count")*(LDate&lt;=$B$4)*LDate)))</f>
        <v/>
      </c>
    </row>
    <row r="46">
      <c r="A46" s="16">
        <f>IF(Items!A46="","",Items!A46)</f>
        <v/>
      </c>
      <c r="B46" s="20">
        <f>IF($A46="","",IF(BN46&gt;0,SUMIFS(LQty,LSku,$A46,LType,"Count",LDate,BN46),0)+SUMIFS(LSigned,LSku,$A46,LDate,"&gt;"&amp;BN46,LDate,"&lt;="&amp;$B$4))</f>
        <v/>
      </c>
      <c r="C46" s="20">
        <f>IF($A46="","",IF(COUNTIFS(LSku,$A46,LType,"Count",LDate,C$4)&gt;0,SUMIFS(LQty,LSku,$A46,LType,"Count",LDate,C$4),B46+SUMIFS(LSigned,LSku,$A46,LDate,C$4)))</f>
        <v/>
      </c>
      <c r="D46" s="20">
        <f>IF($A46="","",IF(COUNTIFS(LSku,$A46,LType,"Count",LDate,D$4)&gt;0,SUMIFS(LQty,LSku,$A46,LType,"Count",LDate,D$4),C46+SUMIFS(LSigned,LSku,$A46,LDate,D$4)))</f>
        <v/>
      </c>
      <c r="E46" s="20">
        <f>IF($A46="","",IF(COUNTIFS(LSku,$A46,LType,"Count",LDate,E$4)&gt;0,SUMIFS(LQty,LSku,$A46,LType,"Count",LDate,E$4),D46+SUMIFS(LSigned,LSku,$A46,LDate,E$4)))</f>
        <v/>
      </c>
      <c r="F46" s="20">
        <f>IF($A46="","",IF(COUNTIFS(LSku,$A46,LType,"Count",LDate,F$4)&gt;0,SUMIFS(LQty,LSku,$A46,LType,"Count",LDate,F$4),E46+SUMIFS(LSigned,LSku,$A46,LDate,F$4)))</f>
        <v/>
      </c>
      <c r="G46" s="20">
        <f>IF($A46="","",IF(COUNTIFS(LSku,$A46,LType,"Count",LDate,G$4)&gt;0,SUMIFS(LQty,LSku,$A46,LType,"Count",LDate,G$4),F46+SUMIFS(LSigned,LSku,$A46,LDate,G$4)))</f>
        <v/>
      </c>
      <c r="H46" s="20">
        <f>IF($A46="","",IF(COUNTIFS(LSku,$A46,LType,"Count",LDate,H$4)&gt;0,SUMIFS(LQty,LSku,$A46,LType,"Count",LDate,H$4),G46+SUMIFS(LSigned,LSku,$A46,LDate,H$4)))</f>
        <v/>
      </c>
      <c r="I46" s="20">
        <f>IF($A46="","",IF(COUNTIFS(LSku,$A46,LType,"Count",LDate,I$4)&gt;0,SUMIFS(LQty,LSku,$A46,LType,"Count",LDate,I$4),H46+SUMIFS(LSigned,LSku,$A46,LDate,I$4)))</f>
        <v/>
      </c>
      <c r="J46" s="20">
        <f>IF($A46="","",IF(COUNTIFS(LSku,$A46,LType,"Count",LDate,J$4)&gt;0,SUMIFS(LQty,LSku,$A46,LType,"Count",LDate,J$4),I46+SUMIFS(LSigned,LSku,$A46,LDate,J$4)))</f>
        <v/>
      </c>
      <c r="K46" s="20">
        <f>IF($A46="","",IF(COUNTIFS(LSku,$A46,LType,"Count",LDate,K$4)&gt;0,SUMIFS(LQty,LSku,$A46,LType,"Count",LDate,K$4),J46+SUMIFS(LSigned,LSku,$A46,LDate,K$4)))</f>
        <v/>
      </c>
      <c r="L46" s="20">
        <f>IF($A46="","",IF(COUNTIFS(LSku,$A46,LType,"Count",LDate,L$4)&gt;0,SUMIFS(LQty,LSku,$A46,LType,"Count",LDate,L$4),K46+SUMIFS(LSigned,LSku,$A46,LDate,L$4)))</f>
        <v/>
      </c>
      <c r="M46" s="20">
        <f>IF($A46="","",IF(COUNTIFS(LSku,$A46,LType,"Count",LDate,M$4)&gt;0,SUMIFS(LQty,LSku,$A46,LType,"Count",LDate,M$4),L46+SUMIFS(LSigned,LSku,$A46,LDate,M$4)))</f>
        <v/>
      </c>
      <c r="N46" s="20">
        <f>IF($A46="","",IF(COUNTIFS(LSku,$A46,LType,"Count",LDate,N$4)&gt;0,SUMIFS(LQty,LSku,$A46,LType,"Count",LDate,N$4),M46+SUMIFS(LSigned,LSku,$A46,LDate,N$4)))</f>
        <v/>
      </c>
      <c r="O46" s="20">
        <f>IF($A46="","",IF(COUNTIFS(LSku,$A46,LType,"Count",LDate,O$4)&gt;0,SUMIFS(LQty,LSku,$A46,LType,"Count",LDate,O$4),N46+SUMIFS(LSigned,LSku,$A46,LDate,O$4)))</f>
        <v/>
      </c>
      <c r="P46" s="20">
        <f>IF($A46="","",IF(COUNTIFS(LSku,$A46,LType,"Count",LDate,P$4)&gt;0,SUMIFS(LQty,LSku,$A46,LType,"Count",LDate,P$4),O46+SUMIFS(LSigned,LSku,$A46,LDate,P$4)))</f>
        <v/>
      </c>
      <c r="Q46" s="20">
        <f>IF($A46="","",IF(COUNTIFS(LSku,$A46,LType,"Count",LDate,Q$4)&gt;0,SUMIFS(LQty,LSku,$A46,LType,"Count",LDate,Q$4),P46+SUMIFS(LSigned,LSku,$A46,LDate,Q$4)))</f>
        <v/>
      </c>
      <c r="R46" s="20">
        <f>IF($A46="","",IF(COUNTIFS(LSku,$A46,LType,"Count",LDate,R$4)&gt;0,SUMIFS(LQty,LSku,$A46,LType,"Count",LDate,R$4),Q46+SUMIFS(LSigned,LSku,$A46,LDate,R$4)))</f>
        <v/>
      </c>
      <c r="S46" s="20">
        <f>IF($A46="","",IF(COUNTIFS(LSku,$A46,LType,"Count",LDate,S$4)&gt;0,SUMIFS(LQty,LSku,$A46,LType,"Count",LDate,S$4),R46+SUMIFS(LSigned,LSku,$A46,LDate,S$4)))</f>
        <v/>
      </c>
      <c r="T46" s="20">
        <f>IF($A46="","",IF(COUNTIFS(LSku,$A46,LType,"Count",LDate,T$4)&gt;0,SUMIFS(LQty,LSku,$A46,LType,"Count",LDate,T$4),S46+SUMIFS(LSigned,LSku,$A46,LDate,T$4)))</f>
        <v/>
      </c>
      <c r="U46" s="20">
        <f>IF($A46="","",IF(COUNTIFS(LSku,$A46,LType,"Count",LDate,U$4)&gt;0,SUMIFS(LQty,LSku,$A46,LType,"Count",LDate,U$4),T46+SUMIFS(LSigned,LSku,$A46,LDate,U$4)))</f>
        <v/>
      </c>
      <c r="V46" s="20">
        <f>IF($A46="","",IF(COUNTIFS(LSku,$A46,LType,"Count",LDate,V$4)&gt;0,SUMIFS(LQty,LSku,$A46,LType,"Count",LDate,V$4),U46+SUMIFS(LSigned,LSku,$A46,LDate,V$4)))</f>
        <v/>
      </c>
      <c r="W46" s="20">
        <f>IF($A46="","",IF(COUNTIFS(LSku,$A46,LType,"Count",LDate,W$4)&gt;0,SUMIFS(LQty,LSku,$A46,LType,"Count",LDate,W$4),V46+SUMIFS(LSigned,LSku,$A46,LDate,W$4)))</f>
        <v/>
      </c>
      <c r="X46" s="20">
        <f>IF($A46="","",IF(COUNTIFS(LSku,$A46,LType,"Count",LDate,X$4)&gt;0,SUMIFS(LQty,LSku,$A46,LType,"Count",LDate,X$4),W46+SUMIFS(LSigned,LSku,$A46,LDate,X$4)))</f>
        <v/>
      </c>
      <c r="Y46" s="20">
        <f>IF($A46="","",IF(COUNTIFS(LSku,$A46,LType,"Count",LDate,Y$4)&gt;0,SUMIFS(LQty,LSku,$A46,LType,"Count",LDate,Y$4),X46+SUMIFS(LSigned,LSku,$A46,LDate,Y$4)))</f>
        <v/>
      </c>
      <c r="Z46" s="20">
        <f>IF($A46="","",IF(COUNTIFS(LSku,$A46,LType,"Count",LDate,Z$4)&gt;0,SUMIFS(LQty,LSku,$A46,LType,"Count",LDate,Z$4),Y46+SUMIFS(LSigned,LSku,$A46,LDate,Z$4)))</f>
        <v/>
      </c>
      <c r="AA46" s="20">
        <f>IF($A46="","",IF(COUNTIFS(LSku,$A46,LType,"Count",LDate,AA$4)&gt;0,SUMIFS(LQty,LSku,$A46,LType,"Count",LDate,AA$4),Z46+SUMIFS(LSigned,LSku,$A46,LDate,AA$4)))</f>
        <v/>
      </c>
      <c r="AB46" s="20">
        <f>IF($A46="","",IF(COUNTIFS(LSku,$A46,LType,"Count",LDate,AB$4)&gt;0,SUMIFS(LQty,LSku,$A46,LType,"Count",LDate,AB$4),AA46+SUMIFS(LSigned,LSku,$A46,LDate,AB$4)))</f>
        <v/>
      </c>
      <c r="AC46" s="20">
        <f>IF($A46="","",IF(COUNTIFS(LSku,$A46,LType,"Count",LDate,AC$4)&gt;0,SUMIFS(LQty,LSku,$A46,LType,"Count",LDate,AC$4),AB46+SUMIFS(LSigned,LSku,$A46,LDate,AC$4)))</f>
        <v/>
      </c>
      <c r="AD46" s="20">
        <f>IF($A46="","",IF(COUNTIFS(LSku,$A46,LType,"Count",LDate,AD$4)&gt;0,SUMIFS(LQty,LSku,$A46,LType,"Count",LDate,AD$4),AC46+SUMIFS(LSigned,LSku,$A46,LDate,AD$4)))</f>
        <v/>
      </c>
      <c r="AE46" s="20">
        <f>IF($A46="","",IF(COUNTIFS(LSku,$A46,LType,"Count",LDate,AE$4)&gt;0,SUMIFS(LQty,LSku,$A46,LType,"Count",LDate,AE$4),AD46+SUMIFS(LSigned,LSku,$A46,LDate,AE$4)))</f>
        <v/>
      </c>
      <c r="AF46" s="20">
        <f>IF($A46="","",IF(COUNTIFS(LSku,$A46,LType,"Count",LDate,AF$4)&gt;0,SUMIFS(LQty,LSku,$A46,LType,"Count",LDate,AF$4),AE46+SUMIFS(LSigned,LSku,$A46,LDate,AF$4)))</f>
        <v/>
      </c>
      <c r="AG46" s="20">
        <f>IF($A46="","",IF(COUNTIFS(LSku,$A46,LType,"Count",LDate,AG$4)&gt;0,SUMIFS(LQty,LSku,$A46,LType,"Count",LDate,AG$4),AF46+SUMIFS(LSigned,LSku,$A46,LDate,AG$4)))</f>
        <v/>
      </c>
      <c r="AH46" s="20">
        <f>IF($A46="","",IF(COUNTIFS(LSku,$A46,LType,"Count",LDate,AH$4)&gt;0,SUMIFS(LQty,LSku,$A46,LType,"Count",LDate,AH$4),AG46+SUMIFS(LSigned,LSku,$A46,LDate,AH$4)))</f>
        <v/>
      </c>
      <c r="AI46" s="20">
        <f>IF($A46="","",IF(COUNTIFS(LSku,$A46,LType,"Count",LDate,AI$4)&gt;0,SUMIFS(LQty,LSku,$A46,LType,"Count",LDate,AI$4),AH46+SUMIFS(LSigned,LSku,$A46,LDate,AI$4)))</f>
        <v/>
      </c>
      <c r="AJ46" s="20">
        <f>IF($A46="","",IF(COUNTIFS(LSku,$A46,LType,"Count",LDate,AJ$4)&gt;0,SUMIFS(LQty,LSku,$A46,LType,"Count",LDate,AJ$4),AI46+SUMIFS(LSigned,LSku,$A46,LDate,AJ$4)))</f>
        <v/>
      </c>
      <c r="AK46" s="20">
        <f>IF($A46="","",IF(COUNTIFS(LSku,$A46,LType,"Count",LDate,AK$4)&gt;0,SUMIFS(LQty,LSku,$A46,LType,"Count",LDate,AK$4),AJ46+SUMIFS(LSigned,LSku,$A46,LDate,AK$4)))</f>
        <v/>
      </c>
      <c r="AL46" s="20">
        <f>IF($A46="","",IF(COUNTIFS(LSku,$A46,LType,"Count",LDate,AL$4)&gt;0,SUMIFS(LQty,LSku,$A46,LType,"Count",LDate,AL$4),AK46+SUMIFS(LSigned,LSku,$A46,LDate,AL$4)))</f>
        <v/>
      </c>
      <c r="AM46" s="20">
        <f>IF($A46="","",IF(COUNTIFS(LSku,$A46,LType,"Count",LDate,AM$4)&gt;0,SUMIFS(LQty,LSku,$A46,LType,"Count",LDate,AM$4),AL46+SUMIFS(LSigned,LSku,$A46,LDate,AM$4)))</f>
        <v/>
      </c>
      <c r="AN46" s="20">
        <f>IF($A46="","",IF(COUNTIFS(LSku,$A46,LType,"Count",LDate,AN$4)&gt;0,SUMIFS(LQty,LSku,$A46,LType,"Count",LDate,AN$4),AM46+SUMIFS(LSigned,LSku,$A46,LDate,AN$4)))</f>
        <v/>
      </c>
      <c r="AO46" s="20">
        <f>IF($A46="","",IF(COUNTIFS(LSku,$A46,LType,"Count",LDate,AO$4)&gt;0,SUMIFS(LQty,LSku,$A46,LType,"Count",LDate,AO$4),AN46+SUMIFS(LSigned,LSku,$A46,LDate,AO$4)))</f>
        <v/>
      </c>
      <c r="AP46" s="20">
        <f>IF($A46="","",IF(COUNTIFS(LSku,$A46,LType,"Count",LDate,AP$4)&gt;0,SUMIFS(LQty,LSku,$A46,LType,"Count",LDate,AP$4),AO46+SUMIFS(LSigned,LSku,$A46,LDate,AP$4)))</f>
        <v/>
      </c>
      <c r="AQ46" s="20">
        <f>IF($A46="","",IF(COUNTIFS(LSku,$A46,LType,"Count",LDate,AQ$4)&gt;0,SUMIFS(LQty,LSku,$A46,LType,"Count",LDate,AQ$4),AP46+SUMIFS(LSigned,LSku,$A46,LDate,AQ$4)))</f>
        <v/>
      </c>
      <c r="AR46" s="20">
        <f>IF($A46="","",IF(COUNTIFS(LSku,$A46,LType,"Count",LDate,AR$4)&gt;0,SUMIFS(LQty,LSku,$A46,LType,"Count",LDate,AR$4),AQ46+SUMIFS(LSigned,LSku,$A46,LDate,AR$4)))</f>
        <v/>
      </c>
      <c r="AS46" s="20">
        <f>IF($A46="","",IF(COUNTIFS(LSku,$A46,LType,"Count",LDate,AS$4)&gt;0,SUMIFS(LQty,LSku,$A46,LType,"Count",LDate,AS$4),AR46+SUMIFS(LSigned,LSku,$A46,LDate,AS$4)))</f>
        <v/>
      </c>
      <c r="AT46" s="20">
        <f>IF($A46="","",IF(COUNTIFS(LSku,$A46,LType,"Count",LDate,AT$4)&gt;0,SUMIFS(LQty,LSku,$A46,LType,"Count",LDate,AT$4),AS46+SUMIFS(LSigned,LSku,$A46,LDate,AT$4)))</f>
        <v/>
      </c>
      <c r="AU46" s="20">
        <f>IF($A46="","",IF(COUNTIFS(LSku,$A46,LType,"Count",LDate,AU$4)&gt;0,SUMIFS(LQty,LSku,$A46,LType,"Count",LDate,AU$4),AT46+SUMIFS(LSigned,LSku,$A46,LDate,AU$4)))</f>
        <v/>
      </c>
      <c r="AV46" s="20">
        <f>IF($A46="","",IF(COUNTIFS(LSku,$A46,LType,"Count",LDate,AV$4)&gt;0,SUMIFS(LQty,LSku,$A46,LType,"Count",LDate,AV$4),AU46+SUMIFS(LSigned,LSku,$A46,LDate,AV$4)))</f>
        <v/>
      </c>
      <c r="AW46" s="20">
        <f>IF($A46="","",IF(COUNTIFS(LSku,$A46,LType,"Count",LDate,AW$4)&gt;0,SUMIFS(LQty,LSku,$A46,LType,"Count",LDate,AW$4),AV46+SUMIFS(LSigned,LSku,$A46,LDate,AW$4)))</f>
        <v/>
      </c>
      <c r="AX46" s="20">
        <f>IF($A46="","",IF(COUNTIFS(LSku,$A46,LType,"Count",LDate,AX$4)&gt;0,SUMIFS(LQty,LSku,$A46,LType,"Count",LDate,AX$4),AW46+SUMIFS(LSigned,LSku,$A46,LDate,AX$4)))</f>
        <v/>
      </c>
      <c r="AY46" s="20">
        <f>IF($A46="","",IF(COUNTIFS(LSku,$A46,LType,"Count",LDate,AY$4)&gt;0,SUMIFS(LQty,LSku,$A46,LType,"Count",LDate,AY$4),AX46+SUMIFS(LSigned,LSku,$A46,LDate,AY$4)))</f>
        <v/>
      </c>
      <c r="AZ46" s="20">
        <f>IF($A46="","",IF(COUNTIFS(LSku,$A46,LType,"Count",LDate,AZ$4)&gt;0,SUMIFS(LQty,LSku,$A46,LType,"Count",LDate,AZ$4),AY46+SUMIFS(LSigned,LSku,$A46,LDate,AZ$4)))</f>
        <v/>
      </c>
      <c r="BA46" s="20">
        <f>IF($A46="","",IF(COUNTIFS(LSku,$A46,LType,"Count",LDate,BA$4)&gt;0,SUMIFS(LQty,LSku,$A46,LType,"Count",LDate,BA$4),AZ46+SUMIFS(LSigned,LSku,$A46,LDate,BA$4)))</f>
        <v/>
      </c>
      <c r="BB46" s="20">
        <f>IF($A46="","",IF(COUNTIFS(LSku,$A46,LType,"Count",LDate,BB$4)&gt;0,SUMIFS(LQty,LSku,$A46,LType,"Count",LDate,BB$4),BA46+SUMIFS(LSigned,LSku,$A46,LDate,BB$4)))</f>
        <v/>
      </c>
      <c r="BC46" s="20">
        <f>IF($A46="","",IF(COUNTIFS(LSku,$A46,LType,"Count",LDate,BC$4)&gt;0,SUMIFS(LQty,LSku,$A46,LType,"Count",LDate,BC$4),BB46+SUMIFS(LSigned,LSku,$A46,LDate,BC$4)))</f>
        <v/>
      </c>
      <c r="BD46" s="20">
        <f>IF($A46="","",IF(COUNTIFS(LSku,$A46,LType,"Count",LDate,BD$4)&gt;0,SUMIFS(LQty,LSku,$A46,LType,"Count",LDate,BD$4),BC46+SUMIFS(LSigned,LSku,$A46,LDate,BD$4)))</f>
        <v/>
      </c>
      <c r="BE46" s="20">
        <f>IF($A46="","",IF(COUNTIFS(LSku,$A46,LType,"Count",LDate,BE$4)&gt;0,SUMIFS(LQty,LSku,$A46,LType,"Count",LDate,BE$4),BD46+SUMIFS(LSigned,LSku,$A46,LDate,BE$4)))</f>
        <v/>
      </c>
      <c r="BF46" s="20">
        <f>IF($A46="","",IF(COUNTIFS(LSku,$A46,LType,"Count",LDate,BF$4)&gt;0,SUMIFS(LQty,LSku,$A46,LType,"Count",LDate,BF$4),BE46+SUMIFS(LSigned,LSku,$A46,LDate,BF$4)))</f>
        <v/>
      </c>
      <c r="BG46" s="20">
        <f>IF($A46="","",IF(COUNTIFS(LSku,$A46,LType,"Count",LDate,BG$4)&gt;0,SUMIFS(LQty,LSku,$A46,LType,"Count",LDate,BG$4),BF46+SUMIFS(LSigned,LSku,$A46,LDate,BG$4)))</f>
        <v/>
      </c>
      <c r="BH46" s="20">
        <f>IF($A46="","",IF(COUNTIFS(LSku,$A46,LType,"Count",LDate,BH$4)&gt;0,SUMIFS(LQty,LSku,$A46,LType,"Count",LDate,BH$4),BG46+SUMIFS(LSigned,LSku,$A46,LDate,BH$4)))</f>
        <v/>
      </c>
      <c r="BI46" s="20">
        <f>IF($A46="","",IF(COUNTIFS(LSku,$A46,LType,"Count",LDate,BI$4)&gt;0,SUMIFS(LQty,LSku,$A46,LType,"Count",LDate,BI$4),BH46+SUMIFS(LSigned,LSku,$A46,LDate,BI$4)))</f>
        <v/>
      </c>
      <c r="BJ46" s="20">
        <f>IF($A46="","",IF(COUNTIFS(LSku,$A46,LType,"Count",LDate,BJ$4)&gt;0,SUMIFS(LQty,LSku,$A46,LType,"Count",LDate,BJ$4),BI46+SUMIFS(LSigned,LSku,$A46,LDate,BJ$4)))</f>
        <v/>
      </c>
      <c r="BK46" s="20">
        <f>IF($A46="","",IF(COUNTIFS(LSku,$A46,LType,"Count",LDate,BK$4)&gt;0,SUMIFS(LQty,LSku,$A46,LType,"Count",LDate,BK$4),BJ46+SUMIFS(LSigned,LSku,$A46,LDate,BK$4)))</f>
        <v/>
      </c>
      <c r="BL46" s="20">
        <f>IF($A46="","",IF(COUNTIFS(LSku,$A46,LType,"Count",LDate,BL$4)&gt;0,SUMIFS(LQty,LSku,$A46,LType,"Count",LDate,BL$4),BK46+SUMIFS(LSigned,LSku,$A46,LDate,BL$4)))</f>
        <v/>
      </c>
      <c r="BM46" s="20">
        <f>IF($A46="","",IF(COUNTIFS(LSku,$A46,LType,"Count",LDate,BM$4)&gt;0,SUMIFS(LQty,LSku,$A46,LType,"Count",LDate,BM$4),BL46+SUMIFS(LSigned,LSku,$A46,LDate,BM$4)))</f>
        <v/>
      </c>
      <c r="BN46" s="24">
        <f>IF($A46="","",SUMPRODUCT(MAX((LSku=$A46)*(LType="Count")*(LDate&lt;=$B$4)*LDate)))</f>
        <v/>
      </c>
    </row>
    <row r="47">
      <c r="A47" s="16">
        <f>IF(Items!A47="","",Items!A47)</f>
        <v/>
      </c>
      <c r="B47" s="20">
        <f>IF($A47="","",IF(BN47&gt;0,SUMIFS(LQty,LSku,$A47,LType,"Count",LDate,BN47),0)+SUMIFS(LSigned,LSku,$A47,LDate,"&gt;"&amp;BN47,LDate,"&lt;="&amp;$B$4))</f>
        <v/>
      </c>
      <c r="C47" s="20">
        <f>IF($A47="","",IF(COUNTIFS(LSku,$A47,LType,"Count",LDate,C$4)&gt;0,SUMIFS(LQty,LSku,$A47,LType,"Count",LDate,C$4),B47+SUMIFS(LSigned,LSku,$A47,LDate,C$4)))</f>
        <v/>
      </c>
      <c r="D47" s="20">
        <f>IF($A47="","",IF(COUNTIFS(LSku,$A47,LType,"Count",LDate,D$4)&gt;0,SUMIFS(LQty,LSku,$A47,LType,"Count",LDate,D$4),C47+SUMIFS(LSigned,LSku,$A47,LDate,D$4)))</f>
        <v/>
      </c>
      <c r="E47" s="20">
        <f>IF($A47="","",IF(COUNTIFS(LSku,$A47,LType,"Count",LDate,E$4)&gt;0,SUMIFS(LQty,LSku,$A47,LType,"Count",LDate,E$4),D47+SUMIFS(LSigned,LSku,$A47,LDate,E$4)))</f>
        <v/>
      </c>
      <c r="F47" s="20">
        <f>IF($A47="","",IF(COUNTIFS(LSku,$A47,LType,"Count",LDate,F$4)&gt;0,SUMIFS(LQty,LSku,$A47,LType,"Count",LDate,F$4),E47+SUMIFS(LSigned,LSku,$A47,LDate,F$4)))</f>
        <v/>
      </c>
      <c r="G47" s="20">
        <f>IF($A47="","",IF(COUNTIFS(LSku,$A47,LType,"Count",LDate,G$4)&gt;0,SUMIFS(LQty,LSku,$A47,LType,"Count",LDate,G$4),F47+SUMIFS(LSigned,LSku,$A47,LDate,G$4)))</f>
        <v/>
      </c>
      <c r="H47" s="20">
        <f>IF($A47="","",IF(COUNTIFS(LSku,$A47,LType,"Count",LDate,H$4)&gt;0,SUMIFS(LQty,LSku,$A47,LType,"Count",LDate,H$4),G47+SUMIFS(LSigned,LSku,$A47,LDate,H$4)))</f>
        <v/>
      </c>
      <c r="I47" s="20">
        <f>IF($A47="","",IF(COUNTIFS(LSku,$A47,LType,"Count",LDate,I$4)&gt;0,SUMIFS(LQty,LSku,$A47,LType,"Count",LDate,I$4),H47+SUMIFS(LSigned,LSku,$A47,LDate,I$4)))</f>
        <v/>
      </c>
      <c r="J47" s="20">
        <f>IF($A47="","",IF(COUNTIFS(LSku,$A47,LType,"Count",LDate,J$4)&gt;0,SUMIFS(LQty,LSku,$A47,LType,"Count",LDate,J$4),I47+SUMIFS(LSigned,LSku,$A47,LDate,J$4)))</f>
        <v/>
      </c>
      <c r="K47" s="20">
        <f>IF($A47="","",IF(COUNTIFS(LSku,$A47,LType,"Count",LDate,K$4)&gt;0,SUMIFS(LQty,LSku,$A47,LType,"Count",LDate,K$4),J47+SUMIFS(LSigned,LSku,$A47,LDate,K$4)))</f>
        <v/>
      </c>
      <c r="L47" s="20">
        <f>IF($A47="","",IF(COUNTIFS(LSku,$A47,LType,"Count",LDate,L$4)&gt;0,SUMIFS(LQty,LSku,$A47,LType,"Count",LDate,L$4),K47+SUMIFS(LSigned,LSku,$A47,LDate,L$4)))</f>
        <v/>
      </c>
      <c r="M47" s="20">
        <f>IF($A47="","",IF(COUNTIFS(LSku,$A47,LType,"Count",LDate,M$4)&gt;0,SUMIFS(LQty,LSku,$A47,LType,"Count",LDate,M$4),L47+SUMIFS(LSigned,LSku,$A47,LDate,M$4)))</f>
        <v/>
      </c>
      <c r="N47" s="20">
        <f>IF($A47="","",IF(COUNTIFS(LSku,$A47,LType,"Count",LDate,N$4)&gt;0,SUMIFS(LQty,LSku,$A47,LType,"Count",LDate,N$4),M47+SUMIFS(LSigned,LSku,$A47,LDate,N$4)))</f>
        <v/>
      </c>
      <c r="O47" s="20">
        <f>IF($A47="","",IF(COUNTIFS(LSku,$A47,LType,"Count",LDate,O$4)&gt;0,SUMIFS(LQty,LSku,$A47,LType,"Count",LDate,O$4),N47+SUMIFS(LSigned,LSku,$A47,LDate,O$4)))</f>
        <v/>
      </c>
      <c r="P47" s="20">
        <f>IF($A47="","",IF(COUNTIFS(LSku,$A47,LType,"Count",LDate,P$4)&gt;0,SUMIFS(LQty,LSku,$A47,LType,"Count",LDate,P$4),O47+SUMIFS(LSigned,LSku,$A47,LDate,P$4)))</f>
        <v/>
      </c>
      <c r="Q47" s="20">
        <f>IF($A47="","",IF(COUNTIFS(LSku,$A47,LType,"Count",LDate,Q$4)&gt;0,SUMIFS(LQty,LSku,$A47,LType,"Count",LDate,Q$4),P47+SUMIFS(LSigned,LSku,$A47,LDate,Q$4)))</f>
        <v/>
      </c>
      <c r="R47" s="20">
        <f>IF($A47="","",IF(COUNTIFS(LSku,$A47,LType,"Count",LDate,R$4)&gt;0,SUMIFS(LQty,LSku,$A47,LType,"Count",LDate,R$4),Q47+SUMIFS(LSigned,LSku,$A47,LDate,R$4)))</f>
        <v/>
      </c>
      <c r="S47" s="20">
        <f>IF($A47="","",IF(COUNTIFS(LSku,$A47,LType,"Count",LDate,S$4)&gt;0,SUMIFS(LQty,LSku,$A47,LType,"Count",LDate,S$4),R47+SUMIFS(LSigned,LSku,$A47,LDate,S$4)))</f>
        <v/>
      </c>
      <c r="T47" s="20">
        <f>IF($A47="","",IF(COUNTIFS(LSku,$A47,LType,"Count",LDate,T$4)&gt;0,SUMIFS(LQty,LSku,$A47,LType,"Count",LDate,T$4),S47+SUMIFS(LSigned,LSku,$A47,LDate,T$4)))</f>
        <v/>
      </c>
      <c r="U47" s="20">
        <f>IF($A47="","",IF(COUNTIFS(LSku,$A47,LType,"Count",LDate,U$4)&gt;0,SUMIFS(LQty,LSku,$A47,LType,"Count",LDate,U$4),T47+SUMIFS(LSigned,LSku,$A47,LDate,U$4)))</f>
        <v/>
      </c>
      <c r="V47" s="20">
        <f>IF($A47="","",IF(COUNTIFS(LSku,$A47,LType,"Count",LDate,V$4)&gt;0,SUMIFS(LQty,LSku,$A47,LType,"Count",LDate,V$4),U47+SUMIFS(LSigned,LSku,$A47,LDate,V$4)))</f>
        <v/>
      </c>
      <c r="W47" s="20">
        <f>IF($A47="","",IF(COUNTIFS(LSku,$A47,LType,"Count",LDate,W$4)&gt;0,SUMIFS(LQty,LSku,$A47,LType,"Count",LDate,W$4),V47+SUMIFS(LSigned,LSku,$A47,LDate,W$4)))</f>
        <v/>
      </c>
      <c r="X47" s="20">
        <f>IF($A47="","",IF(COUNTIFS(LSku,$A47,LType,"Count",LDate,X$4)&gt;0,SUMIFS(LQty,LSku,$A47,LType,"Count",LDate,X$4),W47+SUMIFS(LSigned,LSku,$A47,LDate,X$4)))</f>
        <v/>
      </c>
      <c r="Y47" s="20">
        <f>IF($A47="","",IF(COUNTIFS(LSku,$A47,LType,"Count",LDate,Y$4)&gt;0,SUMIFS(LQty,LSku,$A47,LType,"Count",LDate,Y$4),X47+SUMIFS(LSigned,LSku,$A47,LDate,Y$4)))</f>
        <v/>
      </c>
      <c r="Z47" s="20">
        <f>IF($A47="","",IF(COUNTIFS(LSku,$A47,LType,"Count",LDate,Z$4)&gt;0,SUMIFS(LQty,LSku,$A47,LType,"Count",LDate,Z$4),Y47+SUMIFS(LSigned,LSku,$A47,LDate,Z$4)))</f>
        <v/>
      </c>
      <c r="AA47" s="20">
        <f>IF($A47="","",IF(COUNTIFS(LSku,$A47,LType,"Count",LDate,AA$4)&gt;0,SUMIFS(LQty,LSku,$A47,LType,"Count",LDate,AA$4),Z47+SUMIFS(LSigned,LSku,$A47,LDate,AA$4)))</f>
        <v/>
      </c>
      <c r="AB47" s="20">
        <f>IF($A47="","",IF(COUNTIFS(LSku,$A47,LType,"Count",LDate,AB$4)&gt;0,SUMIFS(LQty,LSku,$A47,LType,"Count",LDate,AB$4),AA47+SUMIFS(LSigned,LSku,$A47,LDate,AB$4)))</f>
        <v/>
      </c>
      <c r="AC47" s="20">
        <f>IF($A47="","",IF(COUNTIFS(LSku,$A47,LType,"Count",LDate,AC$4)&gt;0,SUMIFS(LQty,LSku,$A47,LType,"Count",LDate,AC$4),AB47+SUMIFS(LSigned,LSku,$A47,LDate,AC$4)))</f>
        <v/>
      </c>
      <c r="AD47" s="20">
        <f>IF($A47="","",IF(COUNTIFS(LSku,$A47,LType,"Count",LDate,AD$4)&gt;0,SUMIFS(LQty,LSku,$A47,LType,"Count",LDate,AD$4),AC47+SUMIFS(LSigned,LSku,$A47,LDate,AD$4)))</f>
        <v/>
      </c>
      <c r="AE47" s="20">
        <f>IF($A47="","",IF(COUNTIFS(LSku,$A47,LType,"Count",LDate,AE$4)&gt;0,SUMIFS(LQty,LSku,$A47,LType,"Count",LDate,AE$4),AD47+SUMIFS(LSigned,LSku,$A47,LDate,AE$4)))</f>
        <v/>
      </c>
      <c r="AF47" s="20">
        <f>IF($A47="","",IF(COUNTIFS(LSku,$A47,LType,"Count",LDate,AF$4)&gt;0,SUMIFS(LQty,LSku,$A47,LType,"Count",LDate,AF$4),AE47+SUMIFS(LSigned,LSku,$A47,LDate,AF$4)))</f>
        <v/>
      </c>
      <c r="AG47" s="20">
        <f>IF($A47="","",IF(COUNTIFS(LSku,$A47,LType,"Count",LDate,AG$4)&gt;0,SUMIFS(LQty,LSku,$A47,LType,"Count",LDate,AG$4),AF47+SUMIFS(LSigned,LSku,$A47,LDate,AG$4)))</f>
        <v/>
      </c>
      <c r="AH47" s="20">
        <f>IF($A47="","",IF(COUNTIFS(LSku,$A47,LType,"Count",LDate,AH$4)&gt;0,SUMIFS(LQty,LSku,$A47,LType,"Count",LDate,AH$4),AG47+SUMIFS(LSigned,LSku,$A47,LDate,AH$4)))</f>
        <v/>
      </c>
      <c r="AI47" s="20">
        <f>IF($A47="","",IF(COUNTIFS(LSku,$A47,LType,"Count",LDate,AI$4)&gt;0,SUMIFS(LQty,LSku,$A47,LType,"Count",LDate,AI$4),AH47+SUMIFS(LSigned,LSku,$A47,LDate,AI$4)))</f>
        <v/>
      </c>
      <c r="AJ47" s="20">
        <f>IF($A47="","",IF(COUNTIFS(LSku,$A47,LType,"Count",LDate,AJ$4)&gt;0,SUMIFS(LQty,LSku,$A47,LType,"Count",LDate,AJ$4),AI47+SUMIFS(LSigned,LSku,$A47,LDate,AJ$4)))</f>
        <v/>
      </c>
      <c r="AK47" s="20">
        <f>IF($A47="","",IF(COUNTIFS(LSku,$A47,LType,"Count",LDate,AK$4)&gt;0,SUMIFS(LQty,LSku,$A47,LType,"Count",LDate,AK$4),AJ47+SUMIFS(LSigned,LSku,$A47,LDate,AK$4)))</f>
        <v/>
      </c>
      <c r="AL47" s="20">
        <f>IF($A47="","",IF(COUNTIFS(LSku,$A47,LType,"Count",LDate,AL$4)&gt;0,SUMIFS(LQty,LSku,$A47,LType,"Count",LDate,AL$4),AK47+SUMIFS(LSigned,LSku,$A47,LDate,AL$4)))</f>
        <v/>
      </c>
      <c r="AM47" s="20">
        <f>IF($A47="","",IF(COUNTIFS(LSku,$A47,LType,"Count",LDate,AM$4)&gt;0,SUMIFS(LQty,LSku,$A47,LType,"Count",LDate,AM$4),AL47+SUMIFS(LSigned,LSku,$A47,LDate,AM$4)))</f>
        <v/>
      </c>
      <c r="AN47" s="20">
        <f>IF($A47="","",IF(COUNTIFS(LSku,$A47,LType,"Count",LDate,AN$4)&gt;0,SUMIFS(LQty,LSku,$A47,LType,"Count",LDate,AN$4),AM47+SUMIFS(LSigned,LSku,$A47,LDate,AN$4)))</f>
        <v/>
      </c>
      <c r="AO47" s="20">
        <f>IF($A47="","",IF(COUNTIFS(LSku,$A47,LType,"Count",LDate,AO$4)&gt;0,SUMIFS(LQty,LSku,$A47,LType,"Count",LDate,AO$4),AN47+SUMIFS(LSigned,LSku,$A47,LDate,AO$4)))</f>
        <v/>
      </c>
      <c r="AP47" s="20">
        <f>IF($A47="","",IF(COUNTIFS(LSku,$A47,LType,"Count",LDate,AP$4)&gt;0,SUMIFS(LQty,LSku,$A47,LType,"Count",LDate,AP$4),AO47+SUMIFS(LSigned,LSku,$A47,LDate,AP$4)))</f>
        <v/>
      </c>
      <c r="AQ47" s="20">
        <f>IF($A47="","",IF(COUNTIFS(LSku,$A47,LType,"Count",LDate,AQ$4)&gt;0,SUMIFS(LQty,LSku,$A47,LType,"Count",LDate,AQ$4),AP47+SUMIFS(LSigned,LSku,$A47,LDate,AQ$4)))</f>
        <v/>
      </c>
      <c r="AR47" s="20">
        <f>IF($A47="","",IF(COUNTIFS(LSku,$A47,LType,"Count",LDate,AR$4)&gt;0,SUMIFS(LQty,LSku,$A47,LType,"Count",LDate,AR$4),AQ47+SUMIFS(LSigned,LSku,$A47,LDate,AR$4)))</f>
        <v/>
      </c>
      <c r="AS47" s="20">
        <f>IF($A47="","",IF(COUNTIFS(LSku,$A47,LType,"Count",LDate,AS$4)&gt;0,SUMIFS(LQty,LSku,$A47,LType,"Count",LDate,AS$4),AR47+SUMIFS(LSigned,LSku,$A47,LDate,AS$4)))</f>
        <v/>
      </c>
      <c r="AT47" s="20">
        <f>IF($A47="","",IF(COUNTIFS(LSku,$A47,LType,"Count",LDate,AT$4)&gt;0,SUMIFS(LQty,LSku,$A47,LType,"Count",LDate,AT$4),AS47+SUMIFS(LSigned,LSku,$A47,LDate,AT$4)))</f>
        <v/>
      </c>
      <c r="AU47" s="20">
        <f>IF($A47="","",IF(COUNTIFS(LSku,$A47,LType,"Count",LDate,AU$4)&gt;0,SUMIFS(LQty,LSku,$A47,LType,"Count",LDate,AU$4),AT47+SUMIFS(LSigned,LSku,$A47,LDate,AU$4)))</f>
        <v/>
      </c>
      <c r="AV47" s="20">
        <f>IF($A47="","",IF(COUNTIFS(LSku,$A47,LType,"Count",LDate,AV$4)&gt;0,SUMIFS(LQty,LSku,$A47,LType,"Count",LDate,AV$4),AU47+SUMIFS(LSigned,LSku,$A47,LDate,AV$4)))</f>
        <v/>
      </c>
      <c r="AW47" s="20">
        <f>IF($A47="","",IF(COUNTIFS(LSku,$A47,LType,"Count",LDate,AW$4)&gt;0,SUMIFS(LQty,LSku,$A47,LType,"Count",LDate,AW$4),AV47+SUMIFS(LSigned,LSku,$A47,LDate,AW$4)))</f>
        <v/>
      </c>
      <c r="AX47" s="20">
        <f>IF($A47="","",IF(COUNTIFS(LSku,$A47,LType,"Count",LDate,AX$4)&gt;0,SUMIFS(LQty,LSku,$A47,LType,"Count",LDate,AX$4),AW47+SUMIFS(LSigned,LSku,$A47,LDate,AX$4)))</f>
        <v/>
      </c>
      <c r="AY47" s="20">
        <f>IF($A47="","",IF(COUNTIFS(LSku,$A47,LType,"Count",LDate,AY$4)&gt;0,SUMIFS(LQty,LSku,$A47,LType,"Count",LDate,AY$4),AX47+SUMIFS(LSigned,LSku,$A47,LDate,AY$4)))</f>
        <v/>
      </c>
      <c r="AZ47" s="20">
        <f>IF($A47="","",IF(COUNTIFS(LSku,$A47,LType,"Count",LDate,AZ$4)&gt;0,SUMIFS(LQty,LSku,$A47,LType,"Count",LDate,AZ$4),AY47+SUMIFS(LSigned,LSku,$A47,LDate,AZ$4)))</f>
        <v/>
      </c>
      <c r="BA47" s="20">
        <f>IF($A47="","",IF(COUNTIFS(LSku,$A47,LType,"Count",LDate,BA$4)&gt;0,SUMIFS(LQty,LSku,$A47,LType,"Count",LDate,BA$4),AZ47+SUMIFS(LSigned,LSku,$A47,LDate,BA$4)))</f>
        <v/>
      </c>
      <c r="BB47" s="20">
        <f>IF($A47="","",IF(COUNTIFS(LSku,$A47,LType,"Count",LDate,BB$4)&gt;0,SUMIFS(LQty,LSku,$A47,LType,"Count",LDate,BB$4),BA47+SUMIFS(LSigned,LSku,$A47,LDate,BB$4)))</f>
        <v/>
      </c>
      <c r="BC47" s="20">
        <f>IF($A47="","",IF(COUNTIFS(LSku,$A47,LType,"Count",LDate,BC$4)&gt;0,SUMIFS(LQty,LSku,$A47,LType,"Count",LDate,BC$4),BB47+SUMIFS(LSigned,LSku,$A47,LDate,BC$4)))</f>
        <v/>
      </c>
      <c r="BD47" s="20">
        <f>IF($A47="","",IF(COUNTIFS(LSku,$A47,LType,"Count",LDate,BD$4)&gt;0,SUMIFS(LQty,LSku,$A47,LType,"Count",LDate,BD$4),BC47+SUMIFS(LSigned,LSku,$A47,LDate,BD$4)))</f>
        <v/>
      </c>
      <c r="BE47" s="20">
        <f>IF($A47="","",IF(COUNTIFS(LSku,$A47,LType,"Count",LDate,BE$4)&gt;0,SUMIFS(LQty,LSku,$A47,LType,"Count",LDate,BE$4),BD47+SUMIFS(LSigned,LSku,$A47,LDate,BE$4)))</f>
        <v/>
      </c>
      <c r="BF47" s="20">
        <f>IF($A47="","",IF(COUNTIFS(LSku,$A47,LType,"Count",LDate,BF$4)&gt;0,SUMIFS(LQty,LSku,$A47,LType,"Count",LDate,BF$4),BE47+SUMIFS(LSigned,LSku,$A47,LDate,BF$4)))</f>
        <v/>
      </c>
      <c r="BG47" s="20">
        <f>IF($A47="","",IF(COUNTIFS(LSku,$A47,LType,"Count",LDate,BG$4)&gt;0,SUMIFS(LQty,LSku,$A47,LType,"Count",LDate,BG$4),BF47+SUMIFS(LSigned,LSku,$A47,LDate,BG$4)))</f>
        <v/>
      </c>
      <c r="BH47" s="20">
        <f>IF($A47="","",IF(COUNTIFS(LSku,$A47,LType,"Count",LDate,BH$4)&gt;0,SUMIFS(LQty,LSku,$A47,LType,"Count",LDate,BH$4),BG47+SUMIFS(LSigned,LSku,$A47,LDate,BH$4)))</f>
        <v/>
      </c>
      <c r="BI47" s="20">
        <f>IF($A47="","",IF(COUNTIFS(LSku,$A47,LType,"Count",LDate,BI$4)&gt;0,SUMIFS(LQty,LSku,$A47,LType,"Count",LDate,BI$4),BH47+SUMIFS(LSigned,LSku,$A47,LDate,BI$4)))</f>
        <v/>
      </c>
      <c r="BJ47" s="20">
        <f>IF($A47="","",IF(COUNTIFS(LSku,$A47,LType,"Count",LDate,BJ$4)&gt;0,SUMIFS(LQty,LSku,$A47,LType,"Count",LDate,BJ$4),BI47+SUMIFS(LSigned,LSku,$A47,LDate,BJ$4)))</f>
        <v/>
      </c>
      <c r="BK47" s="20">
        <f>IF($A47="","",IF(COUNTIFS(LSku,$A47,LType,"Count",LDate,BK$4)&gt;0,SUMIFS(LQty,LSku,$A47,LType,"Count",LDate,BK$4),BJ47+SUMIFS(LSigned,LSku,$A47,LDate,BK$4)))</f>
        <v/>
      </c>
      <c r="BL47" s="20">
        <f>IF($A47="","",IF(COUNTIFS(LSku,$A47,LType,"Count",LDate,BL$4)&gt;0,SUMIFS(LQty,LSku,$A47,LType,"Count",LDate,BL$4),BK47+SUMIFS(LSigned,LSku,$A47,LDate,BL$4)))</f>
        <v/>
      </c>
      <c r="BM47" s="20">
        <f>IF($A47="","",IF(COUNTIFS(LSku,$A47,LType,"Count",LDate,BM$4)&gt;0,SUMIFS(LQty,LSku,$A47,LType,"Count",LDate,BM$4),BL47+SUMIFS(LSigned,LSku,$A47,LDate,BM$4)))</f>
        <v/>
      </c>
      <c r="BN47" s="24">
        <f>IF($A47="","",SUMPRODUCT(MAX((LSku=$A47)*(LType="Count")*(LDate&lt;=$B$4)*LDate)))</f>
        <v/>
      </c>
    </row>
    <row r="48">
      <c r="A48" s="16">
        <f>IF(Items!A48="","",Items!A48)</f>
        <v/>
      </c>
      <c r="B48" s="20">
        <f>IF($A48="","",IF(BN48&gt;0,SUMIFS(LQty,LSku,$A48,LType,"Count",LDate,BN48),0)+SUMIFS(LSigned,LSku,$A48,LDate,"&gt;"&amp;BN48,LDate,"&lt;="&amp;$B$4))</f>
        <v/>
      </c>
      <c r="C48" s="20">
        <f>IF($A48="","",IF(COUNTIFS(LSku,$A48,LType,"Count",LDate,C$4)&gt;0,SUMIFS(LQty,LSku,$A48,LType,"Count",LDate,C$4),B48+SUMIFS(LSigned,LSku,$A48,LDate,C$4)))</f>
        <v/>
      </c>
      <c r="D48" s="20">
        <f>IF($A48="","",IF(COUNTIFS(LSku,$A48,LType,"Count",LDate,D$4)&gt;0,SUMIFS(LQty,LSku,$A48,LType,"Count",LDate,D$4),C48+SUMIFS(LSigned,LSku,$A48,LDate,D$4)))</f>
        <v/>
      </c>
      <c r="E48" s="20">
        <f>IF($A48="","",IF(COUNTIFS(LSku,$A48,LType,"Count",LDate,E$4)&gt;0,SUMIFS(LQty,LSku,$A48,LType,"Count",LDate,E$4),D48+SUMIFS(LSigned,LSku,$A48,LDate,E$4)))</f>
        <v/>
      </c>
      <c r="F48" s="20">
        <f>IF($A48="","",IF(COUNTIFS(LSku,$A48,LType,"Count",LDate,F$4)&gt;0,SUMIFS(LQty,LSku,$A48,LType,"Count",LDate,F$4),E48+SUMIFS(LSigned,LSku,$A48,LDate,F$4)))</f>
        <v/>
      </c>
      <c r="G48" s="20">
        <f>IF($A48="","",IF(COUNTIFS(LSku,$A48,LType,"Count",LDate,G$4)&gt;0,SUMIFS(LQty,LSku,$A48,LType,"Count",LDate,G$4),F48+SUMIFS(LSigned,LSku,$A48,LDate,G$4)))</f>
        <v/>
      </c>
      <c r="H48" s="20">
        <f>IF($A48="","",IF(COUNTIFS(LSku,$A48,LType,"Count",LDate,H$4)&gt;0,SUMIFS(LQty,LSku,$A48,LType,"Count",LDate,H$4),G48+SUMIFS(LSigned,LSku,$A48,LDate,H$4)))</f>
        <v/>
      </c>
      <c r="I48" s="20">
        <f>IF($A48="","",IF(COUNTIFS(LSku,$A48,LType,"Count",LDate,I$4)&gt;0,SUMIFS(LQty,LSku,$A48,LType,"Count",LDate,I$4),H48+SUMIFS(LSigned,LSku,$A48,LDate,I$4)))</f>
        <v/>
      </c>
      <c r="J48" s="20">
        <f>IF($A48="","",IF(COUNTIFS(LSku,$A48,LType,"Count",LDate,J$4)&gt;0,SUMIFS(LQty,LSku,$A48,LType,"Count",LDate,J$4),I48+SUMIFS(LSigned,LSku,$A48,LDate,J$4)))</f>
        <v/>
      </c>
      <c r="K48" s="20">
        <f>IF($A48="","",IF(COUNTIFS(LSku,$A48,LType,"Count",LDate,K$4)&gt;0,SUMIFS(LQty,LSku,$A48,LType,"Count",LDate,K$4),J48+SUMIFS(LSigned,LSku,$A48,LDate,K$4)))</f>
        <v/>
      </c>
      <c r="L48" s="20">
        <f>IF($A48="","",IF(COUNTIFS(LSku,$A48,LType,"Count",LDate,L$4)&gt;0,SUMIFS(LQty,LSku,$A48,LType,"Count",LDate,L$4),K48+SUMIFS(LSigned,LSku,$A48,LDate,L$4)))</f>
        <v/>
      </c>
      <c r="M48" s="20">
        <f>IF($A48="","",IF(COUNTIFS(LSku,$A48,LType,"Count",LDate,M$4)&gt;0,SUMIFS(LQty,LSku,$A48,LType,"Count",LDate,M$4),L48+SUMIFS(LSigned,LSku,$A48,LDate,M$4)))</f>
        <v/>
      </c>
      <c r="N48" s="20">
        <f>IF($A48="","",IF(COUNTIFS(LSku,$A48,LType,"Count",LDate,N$4)&gt;0,SUMIFS(LQty,LSku,$A48,LType,"Count",LDate,N$4),M48+SUMIFS(LSigned,LSku,$A48,LDate,N$4)))</f>
        <v/>
      </c>
      <c r="O48" s="20">
        <f>IF($A48="","",IF(COUNTIFS(LSku,$A48,LType,"Count",LDate,O$4)&gt;0,SUMIFS(LQty,LSku,$A48,LType,"Count",LDate,O$4),N48+SUMIFS(LSigned,LSku,$A48,LDate,O$4)))</f>
        <v/>
      </c>
      <c r="P48" s="20">
        <f>IF($A48="","",IF(COUNTIFS(LSku,$A48,LType,"Count",LDate,P$4)&gt;0,SUMIFS(LQty,LSku,$A48,LType,"Count",LDate,P$4),O48+SUMIFS(LSigned,LSku,$A48,LDate,P$4)))</f>
        <v/>
      </c>
      <c r="Q48" s="20">
        <f>IF($A48="","",IF(COUNTIFS(LSku,$A48,LType,"Count",LDate,Q$4)&gt;0,SUMIFS(LQty,LSku,$A48,LType,"Count",LDate,Q$4),P48+SUMIFS(LSigned,LSku,$A48,LDate,Q$4)))</f>
        <v/>
      </c>
      <c r="R48" s="20">
        <f>IF($A48="","",IF(COUNTIFS(LSku,$A48,LType,"Count",LDate,R$4)&gt;0,SUMIFS(LQty,LSku,$A48,LType,"Count",LDate,R$4),Q48+SUMIFS(LSigned,LSku,$A48,LDate,R$4)))</f>
        <v/>
      </c>
      <c r="S48" s="20">
        <f>IF($A48="","",IF(COUNTIFS(LSku,$A48,LType,"Count",LDate,S$4)&gt;0,SUMIFS(LQty,LSku,$A48,LType,"Count",LDate,S$4),R48+SUMIFS(LSigned,LSku,$A48,LDate,S$4)))</f>
        <v/>
      </c>
      <c r="T48" s="20">
        <f>IF($A48="","",IF(COUNTIFS(LSku,$A48,LType,"Count",LDate,T$4)&gt;0,SUMIFS(LQty,LSku,$A48,LType,"Count",LDate,T$4),S48+SUMIFS(LSigned,LSku,$A48,LDate,T$4)))</f>
        <v/>
      </c>
      <c r="U48" s="20">
        <f>IF($A48="","",IF(COUNTIFS(LSku,$A48,LType,"Count",LDate,U$4)&gt;0,SUMIFS(LQty,LSku,$A48,LType,"Count",LDate,U$4),T48+SUMIFS(LSigned,LSku,$A48,LDate,U$4)))</f>
        <v/>
      </c>
      <c r="V48" s="20">
        <f>IF($A48="","",IF(COUNTIFS(LSku,$A48,LType,"Count",LDate,V$4)&gt;0,SUMIFS(LQty,LSku,$A48,LType,"Count",LDate,V$4),U48+SUMIFS(LSigned,LSku,$A48,LDate,V$4)))</f>
        <v/>
      </c>
      <c r="W48" s="20">
        <f>IF($A48="","",IF(COUNTIFS(LSku,$A48,LType,"Count",LDate,W$4)&gt;0,SUMIFS(LQty,LSku,$A48,LType,"Count",LDate,W$4),V48+SUMIFS(LSigned,LSku,$A48,LDate,W$4)))</f>
        <v/>
      </c>
      <c r="X48" s="20">
        <f>IF($A48="","",IF(COUNTIFS(LSku,$A48,LType,"Count",LDate,X$4)&gt;0,SUMIFS(LQty,LSku,$A48,LType,"Count",LDate,X$4),W48+SUMIFS(LSigned,LSku,$A48,LDate,X$4)))</f>
        <v/>
      </c>
      <c r="Y48" s="20">
        <f>IF($A48="","",IF(COUNTIFS(LSku,$A48,LType,"Count",LDate,Y$4)&gt;0,SUMIFS(LQty,LSku,$A48,LType,"Count",LDate,Y$4),X48+SUMIFS(LSigned,LSku,$A48,LDate,Y$4)))</f>
        <v/>
      </c>
      <c r="Z48" s="20">
        <f>IF($A48="","",IF(COUNTIFS(LSku,$A48,LType,"Count",LDate,Z$4)&gt;0,SUMIFS(LQty,LSku,$A48,LType,"Count",LDate,Z$4),Y48+SUMIFS(LSigned,LSku,$A48,LDate,Z$4)))</f>
        <v/>
      </c>
      <c r="AA48" s="20">
        <f>IF($A48="","",IF(COUNTIFS(LSku,$A48,LType,"Count",LDate,AA$4)&gt;0,SUMIFS(LQty,LSku,$A48,LType,"Count",LDate,AA$4),Z48+SUMIFS(LSigned,LSku,$A48,LDate,AA$4)))</f>
        <v/>
      </c>
      <c r="AB48" s="20">
        <f>IF($A48="","",IF(COUNTIFS(LSku,$A48,LType,"Count",LDate,AB$4)&gt;0,SUMIFS(LQty,LSku,$A48,LType,"Count",LDate,AB$4),AA48+SUMIFS(LSigned,LSku,$A48,LDate,AB$4)))</f>
        <v/>
      </c>
      <c r="AC48" s="20">
        <f>IF($A48="","",IF(COUNTIFS(LSku,$A48,LType,"Count",LDate,AC$4)&gt;0,SUMIFS(LQty,LSku,$A48,LType,"Count",LDate,AC$4),AB48+SUMIFS(LSigned,LSku,$A48,LDate,AC$4)))</f>
        <v/>
      </c>
      <c r="AD48" s="20">
        <f>IF($A48="","",IF(COUNTIFS(LSku,$A48,LType,"Count",LDate,AD$4)&gt;0,SUMIFS(LQty,LSku,$A48,LType,"Count",LDate,AD$4),AC48+SUMIFS(LSigned,LSku,$A48,LDate,AD$4)))</f>
        <v/>
      </c>
      <c r="AE48" s="20">
        <f>IF($A48="","",IF(COUNTIFS(LSku,$A48,LType,"Count",LDate,AE$4)&gt;0,SUMIFS(LQty,LSku,$A48,LType,"Count",LDate,AE$4),AD48+SUMIFS(LSigned,LSku,$A48,LDate,AE$4)))</f>
        <v/>
      </c>
      <c r="AF48" s="20">
        <f>IF($A48="","",IF(COUNTIFS(LSku,$A48,LType,"Count",LDate,AF$4)&gt;0,SUMIFS(LQty,LSku,$A48,LType,"Count",LDate,AF$4),AE48+SUMIFS(LSigned,LSku,$A48,LDate,AF$4)))</f>
        <v/>
      </c>
      <c r="AG48" s="20">
        <f>IF($A48="","",IF(COUNTIFS(LSku,$A48,LType,"Count",LDate,AG$4)&gt;0,SUMIFS(LQty,LSku,$A48,LType,"Count",LDate,AG$4),AF48+SUMIFS(LSigned,LSku,$A48,LDate,AG$4)))</f>
        <v/>
      </c>
      <c r="AH48" s="20">
        <f>IF($A48="","",IF(COUNTIFS(LSku,$A48,LType,"Count",LDate,AH$4)&gt;0,SUMIFS(LQty,LSku,$A48,LType,"Count",LDate,AH$4),AG48+SUMIFS(LSigned,LSku,$A48,LDate,AH$4)))</f>
        <v/>
      </c>
      <c r="AI48" s="20">
        <f>IF($A48="","",IF(COUNTIFS(LSku,$A48,LType,"Count",LDate,AI$4)&gt;0,SUMIFS(LQty,LSku,$A48,LType,"Count",LDate,AI$4),AH48+SUMIFS(LSigned,LSku,$A48,LDate,AI$4)))</f>
        <v/>
      </c>
      <c r="AJ48" s="20">
        <f>IF($A48="","",IF(COUNTIFS(LSku,$A48,LType,"Count",LDate,AJ$4)&gt;0,SUMIFS(LQty,LSku,$A48,LType,"Count",LDate,AJ$4),AI48+SUMIFS(LSigned,LSku,$A48,LDate,AJ$4)))</f>
        <v/>
      </c>
      <c r="AK48" s="20">
        <f>IF($A48="","",IF(COUNTIFS(LSku,$A48,LType,"Count",LDate,AK$4)&gt;0,SUMIFS(LQty,LSku,$A48,LType,"Count",LDate,AK$4),AJ48+SUMIFS(LSigned,LSku,$A48,LDate,AK$4)))</f>
        <v/>
      </c>
      <c r="AL48" s="20">
        <f>IF($A48="","",IF(COUNTIFS(LSku,$A48,LType,"Count",LDate,AL$4)&gt;0,SUMIFS(LQty,LSku,$A48,LType,"Count",LDate,AL$4),AK48+SUMIFS(LSigned,LSku,$A48,LDate,AL$4)))</f>
        <v/>
      </c>
      <c r="AM48" s="20">
        <f>IF($A48="","",IF(COUNTIFS(LSku,$A48,LType,"Count",LDate,AM$4)&gt;0,SUMIFS(LQty,LSku,$A48,LType,"Count",LDate,AM$4),AL48+SUMIFS(LSigned,LSku,$A48,LDate,AM$4)))</f>
        <v/>
      </c>
      <c r="AN48" s="20">
        <f>IF($A48="","",IF(COUNTIFS(LSku,$A48,LType,"Count",LDate,AN$4)&gt;0,SUMIFS(LQty,LSku,$A48,LType,"Count",LDate,AN$4),AM48+SUMIFS(LSigned,LSku,$A48,LDate,AN$4)))</f>
        <v/>
      </c>
      <c r="AO48" s="20">
        <f>IF($A48="","",IF(COUNTIFS(LSku,$A48,LType,"Count",LDate,AO$4)&gt;0,SUMIFS(LQty,LSku,$A48,LType,"Count",LDate,AO$4),AN48+SUMIFS(LSigned,LSku,$A48,LDate,AO$4)))</f>
        <v/>
      </c>
      <c r="AP48" s="20">
        <f>IF($A48="","",IF(COUNTIFS(LSku,$A48,LType,"Count",LDate,AP$4)&gt;0,SUMIFS(LQty,LSku,$A48,LType,"Count",LDate,AP$4),AO48+SUMIFS(LSigned,LSku,$A48,LDate,AP$4)))</f>
        <v/>
      </c>
      <c r="AQ48" s="20">
        <f>IF($A48="","",IF(COUNTIFS(LSku,$A48,LType,"Count",LDate,AQ$4)&gt;0,SUMIFS(LQty,LSku,$A48,LType,"Count",LDate,AQ$4),AP48+SUMIFS(LSigned,LSku,$A48,LDate,AQ$4)))</f>
        <v/>
      </c>
      <c r="AR48" s="20">
        <f>IF($A48="","",IF(COUNTIFS(LSku,$A48,LType,"Count",LDate,AR$4)&gt;0,SUMIFS(LQty,LSku,$A48,LType,"Count",LDate,AR$4),AQ48+SUMIFS(LSigned,LSku,$A48,LDate,AR$4)))</f>
        <v/>
      </c>
      <c r="AS48" s="20">
        <f>IF($A48="","",IF(COUNTIFS(LSku,$A48,LType,"Count",LDate,AS$4)&gt;0,SUMIFS(LQty,LSku,$A48,LType,"Count",LDate,AS$4),AR48+SUMIFS(LSigned,LSku,$A48,LDate,AS$4)))</f>
        <v/>
      </c>
      <c r="AT48" s="20">
        <f>IF($A48="","",IF(COUNTIFS(LSku,$A48,LType,"Count",LDate,AT$4)&gt;0,SUMIFS(LQty,LSku,$A48,LType,"Count",LDate,AT$4),AS48+SUMIFS(LSigned,LSku,$A48,LDate,AT$4)))</f>
        <v/>
      </c>
      <c r="AU48" s="20">
        <f>IF($A48="","",IF(COUNTIFS(LSku,$A48,LType,"Count",LDate,AU$4)&gt;0,SUMIFS(LQty,LSku,$A48,LType,"Count",LDate,AU$4),AT48+SUMIFS(LSigned,LSku,$A48,LDate,AU$4)))</f>
        <v/>
      </c>
      <c r="AV48" s="20">
        <f>IF($A48="","",IF(COUNTIFS(LSku,$A48,LType,"Count",LDate,AV$4)&gt;0,SUMIFS(LQty,LSku,$A48,LType,"Count",LDate,AV$4),AU48+SUMIFS(LSigned,LSku,$A48,LDate,AV$4)))</f>
        <v/>
      </c>
      <c r="AW48" s="20">
        <f>IF($A48="","",IF(COUNTIFS(LSku,$A48,LType,"Count",LDate,AW$4)&gt;0,SUMIFS(LQty,LSku,$A48,LType,"Count",LDate,AW$4),AV48+SUMIFS(LSigned,LSku,$A48,LDate,AW$4)))</f>
        <v/>
      </c>
      <c r="AX48" s="20">
        <f>IF($A48="","",IF(COUNTIFS(LSku,$A48,LType,"Count",LDate,AX$4)&gt;0,SUMIFS(LQty,LSku,$A48,LType,"Count",LDate,AX$4),AW48+SUMIFS(LSigned,LSku,$A48,LDate,AX$4)))</f>
        <v/>
      </c>
      <c r="AY48" s="20">
        <f>IF($A48="","",IF(COUNTIFS(LSku,$A48,LType,"Count",LDate,AY$4)&gt;0,SUMIFS(LQty,LSku,$A48,LType,"Count",LDate,AY$4),AX48+SUMIFS(LSigned,LSku,$A48,LDate,AY$4)))</f>
        <v/>
      </c>
      <c r="AZ48" s="20">
        <f>IF($A48="","",IF(COUNTIFS(LSku,$A48,LType,"Count",LDate,AZ$4)&gt;0,SUMIFS(LQty,LSku,$A48,LType,"Count",LDate,AZ$4),AY48+SUMIFS(LSigned,LSku,$A48,LDate,AZ$4)))</f>
        <v/>
      </c>
      <c r="BA48" s="20">
        <f>IF($A48="","",IF(COUNTIFS(LSku,$A48,LType,"Count",LDate,BA$4)&gt;0,SUMIFS(LQty,LSku,$A48,LType,"Count",LDate,BA$4),AZ48+SUMIFS(LSigned,LSku,$A48,LDate,BA$4)))</f>
        <v/>
      </c>
      <c r="BB48" s="20">
        <f>IF($A48="","",IF(COUNTIFS(LSku,$A48,LType,"Count",LDate,BB$4)&gt;0,SUMIFS(LQty,LSku,$A48,LType,"Count",LDate,BB$4),BA48+SUMIFS(LSigned,LSku,$A48,LDate,BB$4)))</f>
        <v/>
      </c>
      <c r="BC48" s="20">
        <f>IF($A48="","",IF(COUNTIFS(LSku,$A48,LType,"Count",LDate,BC$4)&gt;0,SUMIFS(LQty,LSku,$A48,LType,"Count",LDate,BC$4),BB48+SUMIFS(LSigned,LSku,$A48,LDate,BC$4)))</f>
        <v/>
      </c>
      <c r="BD48" s="20">
        <f>IF($A48="","",IF(COUNTIFS(LSku,$A48,LType,"Count",LDate,BD$4)&gt;0,SUMIFS(LQty,LSku,$A48,LType,"Count",LDate,BD$4),BC48+SUMIFS(LSigned,LSku,$A48,LDate,BD$4)))</f>
        <v/>
      </c>
      <c r="BE48" s="20">
        <f>IF($A48="","",IF(COUNTIFS(LSku,$A48,LType,"Count",LDate,BE$4)&gt;0,SUMIFS(LQty,LSku,$A48,LType,"Count",LDate,BE$4),BD48+SUMIFS(LSigned,LSku,$A48,LDate,BE$4)))</f>
        <v/>
      </c>
      <c r="BF48" s="20">
        <f>IF($A48="","",IF(COUNTIFS(LSku,$A48,LType,"Count",LDate,BF$4)&gt;0,SUMIFS(LQty,LSku,$A48,LType,"Count",LDate,BF$4),BE48+SUMIFS(LSigned,LSku,$A48,LDate,BF$4)))</f>
        <v/>
      </c>
      <c r="BG48" s="20">
        <f>IF($A48="","",IF(COUNTIFS(LSku,$A48,LType,"Count",LDate,BG$4)&gt;0,SUMIFS(LQty,LSku,$A48,LType,"Count",LDate,BG$4),BF48+SUMIFS(LSigned,LSku,$A48,LDate,BG$4)))</f>
        <v/>
      </c>
      <c r="BH48" s="20">
        <f>IF($A48="","",IF(COUNTIFS(LSku,$A48,LType,"Count",LDate,BH$4)&gt;0,SUMIFS(LQty,LSku,$A48,LType,"Count",LDate,BH$4),BG48+SUMIFS(LSigned,LSku,$A48,LDate,BH$4)))</f>
        <v/>
      </c>
      <c r="BI48" s="20">
        <f>IF($A48="","",IF(COUNTIFS(LSku,$A48,LType,"Count",LDate,BI$4)&gt;0,SUMIFS(LQty,LSku,$A48,LType,"Count",LDate,BI$4),BH48+SUMIFS(LSigned,LSku,$A48,LDate,BI$4)))</f>
        <v/>
      </c>
      <c r="BJ48" s="20">
        <f>IF($A48="","",IF(COUNTIFS(LSku,$A48,LType,"Count",LDate,BJ$4)&gt;0,SUMIFS(LQty,LSku,$A48,LType,"Count",LDate,BJ$4),BI48+SUMIFS(LSigned,LSku,$A48,LDate,BJ$4)))</f>
        <v/>
      </c>
      <c r="BK48" s="20">
        <f>IF($A48="","",IF(COUNTIFS(LSku,$A48,LType,"Count",LDate,BK$4)&gt;0,SUMIFS(LQty,LSku,$A48,LType,"Count",LDate,BK$4),BJ48+SUMIFS(LSigned,LSku,$A48,LDate,BK$4)))</f>
        <v/>
      </c>
      <c r="BL48" s="20">
        <f>IF($A48="","",IF(COUNTIFS(LSku,$A48,LType,"Count",LDate,BL$4)&gt;0,SUMIFS(LQty,LSku,$A48,LType,"Count",LDate,BL$4),BK48+SUMIFS(LSigned,LSku,$A48,LDate,BL$4)))</f>
        <v/>
      </c>
      <c r="BM48" s="20">
        <f>IF($A48="","",IF(COUNTIFS(LSku,$A48,LType,"Count",LDate,BM$4)&gt;0,SUMIFS(LQty,LSku,$A48,LType,"Count",LDate,BM$4),BL48+SUMIFS(LSigned,LSku,$A48,LDate,BM$4)))</f>
        <v/>
      </c>
      <c r="BN48" s="24">
        <f>IF($A48="","",SUMPRODUCT(MAX((LSku=$A48)*(LType="Count")*(LDate&lt;=$B$4)*LDate)))</f>
        <v/>
      </c>
    </row>
    <row r="49">
      <c r="A49" s="16">
        <f>IF(Items!A49="","",Items!A49)</f>
        <v/>
      </c>
      <c r="B49" s="20">
        <f>IF($A49="","",IF(BN49&gt;0,SUMIFS(LQty,LSku,$A49,LType,"Count",LDate,BN49),0)+SUMIFS(LSigned,LSku,$A49,LDate,"&gt;"&amp;BN49,LDate,"&lt;="&amp;$B$4))</f>
        <v/>
      </c>
      <c r="C49" s="20">
        <f>IF($A49="","",IF(COUNTIFS(LSku,$A49,LType,"Count",LDate,C$4)&gt;0,SUMIFS(LQty,LSku,$A49,LType,"Count",LDate,C$4),B49+SUMIFS(LSigned,LSku,$A49,LDate,C$4)))</f>
        <v/>
      </c>
      <c r="D49" s="20">
        <f>IF($A49="","",IF(COUNTIFS(LSku,$A49,LType,"Count",LDate,D$4)&gt;0,SUMIFS(LQty,LSku,$A49,LType,"Count",LDate,D$4),C49+SUMIFS(LSigned,LSku,$A49,LDate,D$4)))</f>
        <v/>
      </c>
      <c r="E49" s="20">
        <f>IF($A49="","",IF(COUNTIFS(LSku,$A49,LType,"Count",LDate,E$4)&gt;0,SUMIFS(LQty,LSku,$A49,LType,"Count",LDate,E$4),D49+SUMIFS(LSigned,LSku,$A49,LDate,E$4)))</f>
        <v/>
      </c>
      <c r="F49" s="20">
        <f>IF($A49="","",IF(COUNTIFS(LSku,$A49,LType,"Count",LDate,F$4)&gt;0,SUMIFS(LQty,LSku,$A49,LType,"Count",LDate,F$4),E49+SUMIFS(LSigned,LSku,$A49,LDate,F$4)))</f>
        <v/>
      </c>
      <c r="G49" s="20">
        <f>IF($A49="","",IF(COUNTIFS(LSku,$A49,LType,"Count",LDate,G$4)&gt;0,SUMIFS(LQty,LSku,$A49,LType,"Count",LDate,G$4),F49+SUMIFS(LSigned,LSku,$A49,LDate,G$4)))</f>
        <v/>
      </c>
      <c r="H49" s="20">
        <f>IF($A49="","",IF(COUNTIFS(LSku,$A49,LType,"Count",LDate,H$4)&gt;0,SUMIFS(LQty,LSku,$A49,LType,"Count",LDate,H$4),G49+SUMIFS(LSigned,LSku,$A49,LDate,H$4)))</f>
        <v/>
      </c>
      <c r="I49" s="20">
        <f>IF($A49="","",IF(COUNTIFS(LSku,$A49,LType,"Count",LDate,I$4)&gt;0,SUMIFS(LQty,LSku,$A49,LType,"Count",LDate,I$4),H49+SUMIFS(LSigned,LSku,$A49,LDate,I$4)))</f>
        <v/>
      </c>
      <c r="J49" s="20">
        <f>IF($A49="","",IF(COUNTIFS(LSku,$A49,LType,"Count",LDate,J$4)&gt;0,SUMIFS(LQty,LSku,$A49,LType,"Count",LDate,J$4),I49+SUMIFS(LSigned,LSku,$A49,LDate,J$4)))</f>
        <v/>
      </c>
      <c r="K49" s="20">
        <f>IF($A49="","",IF(COUNTIFS(LSku,$A49,LType,"Count",LDate,K$4)&gt;0,SUMIFS(LQty,LSku,$A49,LType,"Count",LDate,K$4),J49+SUMIFS(LSigned,LSku,$A49,LDate,K$4)))</f>
        <v/>
      </c>
      <c r="L49" s="20">
        <f>IF($A49="","",IF(COUNTIFS(LSku,$A49,LType,"Count",LDate,L$4)&gt;0,SUMIFS(LQty,LSku,$A49,LType,"Count",LDate,L$4),K49+SUMIFS(LSigned,LSku,$A49,LDate,L$4)))</f>
        <v/>
      </c>
      <c r="M49" s="20">
        <f>IF($A49="","",IF(COUNTIFS(LSku,$A49,LType,"Count",LDate,M$4)&gt;0,SUMIFS(LQty,LSku,$A49,LType,"Count",LDate,M$4),L49+SUMIFS(LSigned,LSku,$A49,LDate,M$4)))</f>
        <v/>
      </c>
      <c r="N49" s="20">
        <f>IF($A49="","",IF(COUNTIFS(LSku,$A49,LType,"Count",LDate,N$4)&gt;0,SUMIFS(LQty,LSku,$A49,LType,"Count",LDate,N$4),M49+SUMIFS(LSigned,LSku,$A49,LDate,N$4)))</f>
        <v/>
      </c>
      <c r="O49" s="20">
        <f>IF($A49="","",IF(COUNTIFS(LSku,$A49,LType,"Count",LDate,O$4)&gt;0,SUMIFS(LQty,LSku,$A49,LType,"Count",LDate,O$4),N49+SUMIFS(LSigned,LSku,$A49,LDate,O$4)))</f>
        <v/>
      </c>
      <c r="P49" s="20">
        <f>IF($A49="","",IF(COUNTIFS(LSku,$A49,LType,"Count",LDate,P$4)&gt;0,SUMIFS(LQty,LSku,$A49,LType,"Count",LDate,P$4),O49+SUMIFS(LSigned,LSku,$A49,LDate,P$4)))</f>
        <v/>
      </c>
      <c r="Q49" s="20">
        <f>IF($A49="","",IF(COUNTIFS(LSku,$A49,LType,"Count",LDate,Q$4)&gt;0,SUMIFS(LQty,LSku,$A49,LType,"Count",LDate,Q$4),P49+SUMIFS(LSigned,LSku,$A49,LDate,Q$4)))</f>
        <v/>
      </c>
      <c r="R49" s="20">
        <f>IF($A49="","",IF(COUNTIFS(LSku,$A49,LType,"Count",LDate,R$4)&gt;0,SUMIFS(LQty,LSku,$A49,LType,"Count",LDate,R$4),Q49+SUMIFS(LSigned,LSku,$A49,LDate,R$4)))</f>
        <v/>
      </c>
      <c r="S49" s="20">
        <f>IF($A49="","",IF(COUNTIFS(LSku,$A49,LType,"Count",LDate,S$4)&gt;0,SUMIFS(LQty,LSku,$A49,LType,"Count",LDate,S$4),R49+SUMIFS(LSigned,LSku,$A49,LDate,S$4)))</f>
        <v/>
      </c>
      <c r="T49" s="20">
        <f>IF($A49="","",IF(COUNTIFS(LSku,$A49,LType,"Count",LDate,T$4)&gt;0,SUMIFS(LQty,LSku,$A49,LType,"Count",LDate,T$4),S49+SUMIFS(LSigned,LSku,$A49,LDate,T$4)))</f>
        <v/>
      </c>
      <c r="U49" s="20">
        <f>IF($A49="","",IF(COUNTIFS(LSku,$A49,LType,"Count",LDate,U$4)&gt;0,SUMIFS(LQty,LSku,$A49,LType,"Count",LDate,U$4),T49+SUMIFS(LSigned,LSku,$A49,LDate,U$4)))</f>
        <v/>
      </c>
      <c r="V49" s="20">
        <f>IF($A49="","",IF(COUNTIFS(LSku,$A49,LType,"Count",LDate,V$4)&gt;0,SUMIFS(LQty,LSku,$A49,LType,"Count",LDate,V$4),U49+SUMIFS(LSigned,LSku,$A49,LDate,V$4)))</f>
        <v/>
      </c>
      <c r="W49" s="20">
        <f>IF($A49="","",IF(COUNTIFS(LSku,$A49,LType,"Count",LDate,W$4)&gt;0,SUMIFS(LQty,LSku,$A49,LType,"Count",LDate,W$4),V49+SUMIFS(LSigned,LSku,$A49,LDate,W$4)))</f>
        <v/>
      </c>
      <c r="X49" s="20">
        <f>IF($A49="","",IF(COUNTIFS(LSku,$A49,LType,"Count",LDate,X$4)&gt;0,SUMIFS(LQty,LSku,$A49,LType,"Count",LDate,X$4),W49+SUMIFS(LSigned,LSku,$A49,LDate,X$4)))</f>
        <v/>
      </c>
      <c r="Y49" s="20">
        <f>IF($A49="","",IF(COUNTIFS(LSku,$A49,LType,"Count",LDate,Y$4)&gt;0,SUMIFS(LQty,LSku,$A49,LType,"Count",LDate,Y$4),X49+SUMIFS(LSigned,LSku,$A49,LDate,Y$4)))</f>
        <v/>
      </c>
      <c r="Z49" s="20">
        <f>IF($A49="","",IF(COUNTIFS(LSku,$A49,LType,"Count",LDate,Z$4)&gt;0,SUMIFS(LQty,LSku,$A49,LType,"Count",LDate,Z$4),Y49+SUMIFS(LSigned,LSku,$A49,LDate,Z$4)))</f>
        <v/>
      </c>
      <c r="AA49" s="20">
        <f>IF($A49="","",IF(COUNTIFS(LSku,$A49,LType,"Count",LDate,AA$4)&gt;0,SUMIFS(LQty,LSku,$A49,LType,"Count",LDate,AA$4),Z49+SUMIFS(LSigned,LSku,$A49,LDate,AA$4)))</f>
        <v/>
      </c>
      <c r="AB49" s="20">
        <f>IF($A49="","",IF(COUNTIFS(LSku,$A49,LType,"Count",LDate,AB$4)&gt;0,SUMIFS(LQty,LSku,$A49,LType,"Count",LDate,AB$4),AA49+SUMIFS(LSigned,LSku,$A49,LDate,AB$4)))</f>
        <v/>
      </c>
      <c r="AC49" s="20">
        <f>IF($A49="","",IF(COUNTIFS(LSku,$A49,LType,"Count",LDate,AC$4)&gt;0,SUMIFS(LQty,LSku,$A49,LType,"Count",LDate,AC$4),AB49+SUMIFS(LSigned,LSku,$A49,LDate,AC$4)))</f>
        <v/>
      </c>
      <c r="AD49" s="20">
        <f>IF($A49="","",IF(COUNTIFS(LSku,$A49,LType,"Count",LDate,AD$4)&gt;0,SUMIFS(LQty,LSku,$A49,LType,"Count",LDate,AD$4),AC49+SUMIFS(LSigned,LSku,$A49,LDate,AD$4)))</f>
        <v/>
      </c>
      <c r="AE49" s="20">
        <f>IF($A49="","",IF(COUNTIFS(LSku,$A49,LType,"Count",LDate,AE$4)&gt;0,SUMIFS(LQty,LSku,$A49,LType,"Count",LDate,AE$4),AD49+SUMIFS(LSigned,LSku,$A49,LDate,AE$4)))</f>
        <v/>
      </c>
      <c r="AF49" s="20">
        <f>IF($A49="","",IF(COUNTIFS(LSku,$A49,LType,"Count",LDate,AF$4)&gt;0,SUMIFS(LQty,LSku,$A49,LType,"Count",LDate,AF$4),AE49+SUMIFS(LSigned,LSku,$A49,LDate,AF$4)))</f>
        <v/>
      </c>
      <c r="AG49" s="20">
        <f>IF($A49="","",IF(COUNTIFS(LSku,$A49,LType,"Count",LDate,AG$4)&gt;0,SUMIFS(LQty,LSku,$A49,LType,"Count",LDate,AG$4),AF49+SUMIFS(LSigned,LSku,$A49,LDate,AG$4)))</f>
        <v/>
      </c>
      <c r="AH49" s="20">
        <f>IF($A49="","",IF(COUNTIFS(LSku,$A49,LType,"Count",LDate,AH$4)&gt;0,SUMIFS(LQty,LSku,$A49,LType,"Count",LDate,AH$4),AG49+SUMIFS(LSigned,LSku,$A49,LDate,AH$4)))</f>
        <v/>
      </c>
      <c r="AI49" s="20">
        <f>IF($A49="","",IF(COUNTIFS(LSku,$A49,LType,"Count",LDate,AI$4)&gt;0,SUMIFS(LQty,LSku,$A49,LType,"Count",LDate,AI$4),AH49+SUMIFS(LSigned,LSku,$A49,LDate,AI$4)))</f>
        <v/>
      </c>
      <c r="AJ49" s="20">
        <f>IF($A49="","",IF(COUNTIFS(LSku,$A49,LType,"Count",LDate,AJ$4)&gt;0,SUMIFS(LQty,LSku,$A49,LType,"Count",LDate,AJ$4),AI49+SUMIFS(LSigned,LSku,$A49,LDate,AJ$4)))</f>
        <v/>
      </c>
      <c r="AK49" s="20">
        <f>IF($A49="","",IF(COUNTIFS(LSku,$A49,LType,"Count",LDate,AK$4)&gt;0,SUMIFS(LQty,LSku,$A49,LType,"Count",LDate,AK$4),AJ49+SUMIFS(LSigned,LSku,$A49,LDate,AK$4)))</f>
        <v/>
      </c>
      <c r="AL49" s="20">
        <f>IF($A49="","",IF(COUNTIFS(LSku,$A49,LType,"Count",LDate,AL$4)&gt;0,SUMIFS(LQty,LSku,$A49,LType,"Count",LDate,AL$4),AK49+SUMIFS(LSigned,LSku,$A49,LDate,AL$4)))</f>
        <v/>
      </c>
      <c r="AM49" s="20">
        <f>IF($A49="","",IF(COUNTIFS(LSku,$A49,LType,"Count",LDate,AM$4)&gt;0,SUMIFS(LQty,LSku,$A49,LType,"Count",LDate,AM$4),AL49+SUMIFS(LSigned,LSku,$A49,LDate,AM$4)))</f>
        <v/>
      </c>
      <c r="AN49" s="20">
        <f>IF($A49="","",IF(COUNTIFS(LSku,$A49,LType,"Count",LDate,AN$4)&gt;0,SUMIFS(LQty,LSku,$A49,LType,"Count",LDate,AN$4),AM49+SUMIFS(LSigned,LSku,$A49,LDate,AN$4)))</f>
        <v/>
      </c>
      <c r="AO49" s="20">
        <f>IF($A49="","",IF(COUNTIFS(LSku,$A49,LType,"Count",LDate,AO$4)&gt;0,SUMIFS(LQty,LSku,$A49,LType,"Count",LDate,AO$4),AN49+SUMIFS(LSigned,LSku,$A49,LDate,AO$4)))</f>
        <v/>
      </c>
      <c r="AP49" s="20">
        <f>IF($A49="","",IF(COUNTIFS(LSku,$A49,LType,"Count",LDate,AP$4)&gt;0,SUMIFS(LQty,LSku,$A49,LType,"Count",LDate,AP$4),AO49+SUMIFS(LSigned,LSku,$A49,LDate,AP$4)))</f>
        <v/>
      </c>
      <c r="AQ49" s="20">
        <f>IF($A49="","",IF(COUNTIFS(LSku,$A49,LType,"Count",LDate,AQ$4)&gt;0,SUMIFS(LQty,LSku,$A49,LType,"Count",LDate,AQ$4),AP49+SUMIFS(LSigned,LSku,$A49,LDate,AQ$4)))</f>
        <v/>
      </c>
      <c r="AR49" s="20">
        <f>IF($A49="","",IF(COUNTIFS(LSku,$A49,LType,"Count",LDate,AR$4)&gt;0,SUMIFS(LQty,LSku,$A49,LType,"Count",LDate,AR$4),AQ49+SUMIFS(LSigned,LSku,$A49,LDate,AR$4)))</f>
        <v/>
      </c>
      <c r="AS49" s="20">
        <f>IF($A49="","",IF(COUNTIFS(LSku,$A49,LType,"Count",LDate,AS$4)&gt;0,SUMIFS(LQty,LSku,$A49,LType,"Count",LDate,AS$4),AR49+SUMIFS(LSigned,LSku,$A49,LDate,AS$4)))</f>
        <v/>
      </c>
      <c r="AT49" s="20">
        <f>IF($A49="","",IF(COUNTIFS(LSku,$A49,LType,"Count",LDate,AT$4)&gt;0,SUMIFS(LQty,LSku,$A49,LType,"Count",LDate,AT$4),AS49+SUMIFS(LSigned,LSku,$A49,LDate,AT$4)))</f>
        <v/>
      </c>
      <c r="AU49" s="20">
        <f>IF($A49="","",IF(COUNTIFS(LSku,$A49,LType,"Count",LDate,AU$4)&gt;0,SUMIFS(LQty,LSku,$A49,LType,"Count",LDate,AU$4),AT49+SUMIFS(LSigned,LSku,$A49,LDate,AU$4)))</f>
        <v/>
      </c>
      <c r="AV49" s="20">
        <f>IF($A49="","",IF(COUNTIFS(LSku,$A49,LType,"Count",LDate,AV$4)&gt;0,SUMIFS(LQty,LSku,$A49,LType,"Count",LDate,AV$4),AU49+SUMIFS(LSigned,LSku,$A49,LDate,AV$4)))</f>
        <v/>
      </c>
      <c r="AW49" s="20">
        <f>IF($A49="","",IF(COUNTIFS(LSku,$A49,LType,"Count",LDate,AW$4)&gt;0,SUMIFS(LQty,LSku,$A49,LType,"Count",LDate,AW$4),AV49+SUMIFS(LSigned,LSku,$A49,LDate,AW$4)))</f>
        <v/>
      </c>
      <c r="AX49" s="20">
        <f>IF($A49="","",IF(COUNTIFS(LSku,$A49,LType,"Count",LDate,AX$4)&gt;0,SUMIFS(LQty,LSku,$A49,LType,"Count",LDate,AX$4),AW49+SUMIFS(LSigned,LSku,$A49,LDate,AX$4)))</f>
        <v/>
      </c>
      <c r="AY49" s="20">
        <f>IF($A49="","",IF(COUNTIFS(LSku,$A49,LType,"Count",LDate,AY$4)&gt;0,SUMIFS(LQty,LSku,$A49,LType,"Count",LDate,AY$4),AX49+SUMIFS(LSigned,LSku,$A49,LDate,AY$4)))</f>
        <v/>
      </c>
      <c r="AZ49" s="20">
        <f>IF($A49="","",IF(COUNTIFS(LSku,$A49,LType,"Count",LDate,AZ$4)&gt;0,SUMIFS(LQty,LSku,$A49,LType,"Count",LDate,AZ$4),AY49+SUMIFS(LSigned,LSku,$A49,LDate,AZ$4)))</f>
        <v/>
      </c>
      <c r="BA49" s="20">
        <f>IF($A49="","",IF(COUNTIFS(LSku,$A49,LType,"Count",LDate,BA$4)&gt;0,SUMIFS(LQty,LSku,$A49,LType,"Count",LDate,BA$4),AZ49+SUMIFS(LSigned,LSku,$A49,LDate,BA$4)))</f>
        <v/>
      </c>
      <c r="BB49" s="20">
        <f>IF($A49="","",IF(COUNTIFS(LSku,$A49,LType,"Count",LDate,BB$4)&gt;0,SUMIFS(LQty,LSku,$A49,LType,"Count",LDate,BB$4),BA49+SUMIFS(LSigned,LSku,$A49,LDate,BB$4)))</f>
        <v/>
      </c>
      <c r="BC49" s="20">
        <f>IF($A49="","",IF(COUNTIFS(LSku,$A49,LType,"Count",LDate,BC$4)&gt;0,SUMIFS(LQty,LSku,$A49,LType,"Count",LDate,BC$4),BB49+SUMIFS(LSigned,LSku,$A49,LDate,BC$4)))</f>
        <v/>
      </c>
      <c r="BD49" s="20">
        <f>IF($A49="","",IF(COUNTIFS(LSku,$A49,LType,"Count",LDate,BD$4)&gt;0,SUMIFS(LQty,LSku,$A49,LType,"Count",LDate,BD$4),BC49+SUMIFS(LSigned,LSku,$A49,LDate,BD$4)))</f>
        <v/>
      </c>
      <c r="BE49" s="20">
        <f>IF($A49="","",IF(COUNTIFS(LSku,$A49,LType,"Count",LDate,BE$4)&gt;0,SUMIFS(LQty,LSku,$A49,LType,"Count",LDate,BE$4),BD49+SUMIFS(LSigned,LSku,$A49,LDate,BE$4)))</f>
        <v/>
      </c>
      <c r="BF49" s="20">
        <f>IF($A49="","",IF(COUNTIFS(LSku,$A49,LType,"Count",LDate,BF$4)&gt;0,SUMIFS(LQty,LSku,$A49,LType,"Count",LDate,BF$4),BE49+SUMIFS(LSigned,LSku,$A49,LDate,BF$4)))</f>
        <v/>
      </c>
      <c r="BG49" s="20">
        <f>IF($A49="","",IF(COUNTIFS(LSku,$A49,LType,"Count",LDate,BG$4)&gt;0,SUMIFS(LQty,LSku,$A49,LType,"Count",LDate,BG$4),BF49+SUMIFS(LSigned,LSku,$A49,LDate,BG$4)))</f>
        <v/>
      </c>
      <c r="BH49" s="20">
        <f>IF($A49="","",IF(COUNTIFS(LSku,$A49,LType,"Count",LDate,BH$4)&gt;0,SUMIFS(LQty,LSku,$A49,LType,"Count",LDate,BH$4),BG49+SUMIFS(LSigned,LSku,$A49,LDate,BH$4)))</f>
        <v/>
      </c>
      <c r="BI49" s="20">
        <f>IF($A49="","",IF(COUNTIFS(LSku,$A49,LType,"Count",LDate,BI$4)&gt;0,SUMIFS(LQty,LSku,$A49,LType,"Count",LDate,BI$4),BH49+SUMIFS(LSigned,LSku,$A49,LDate,BI$4)))</f>
        <v/>
      </c>
      <c r="BJ49" s="20">
        <f>IF($A49="","",IF(COUNTIFS(LSku,$A49,LType,"Count",LDate,BJ$4)&gt;0,SUMIFS(LQty,LSku,$A49,LType,"Count",LDate,BJ$4),BI49+SUMIFS(LSigned,LSku,$A49,LDate,BJ$4)))</f>
        <v/>
      </c>
      <c r="BK49" s="20">
        <f>IF($A49="","",IF(COUNTIFS(LSku,$A49,LType,"Count",LDate,BK$4)&gt;0,SUMIFS(LQty,LSku,$A49,LType,"Count",LDate,BK$4),BJ49+SUMIFS(LSigned,LSku,$A49,LDate,BK$4)))</f>
        <v/>
      </c>
      <c r="BL49" s="20">
        <f>IF($A49="","",IF(COUNTIFS(LSku,$A49,LType,"Count",LDate,BL$4)&gt;0,SUMIFS(LQty,LSku,$A49,LType,"Count",LDate,BL$4),BK49+SUMIFS(LSigned,LSku,$A49,LDate,BL$4)))</f>
        <v/>
      </c>
      <c r="BM49" s="20">
        <f>IF($A49="","",IF(COUNTIFS(LSku,$A49,LType,"Count",LDate,BM$4)&gt;0,SUMIFS(LQty,LSku,$A49,LType,"Count",LDate,BM$4),BL49+SUMIFS(LSigned,LSku,$A49,LDate,BM$4)))</f>
        <v/>
      </c>
      <c r="BN49" s="24">
        <f>IF($A49="","",SUMPRODUCT(MAX((LSku=$A49)*(LType="Count")*(LDate&lt;=$B$4)*LDate)))</f>
        <v/>
      </c>
    </row>
    <row r="50">
      <c r="A50" s="16">
        <f>IF(Items!A50="","",Items!A50)</f>
        <v/>
      </c>
      <c r="B50" s="20">
        <f>IF($A50="","",IF(BN50&gt;0,SUMIFS(LQty,LSku,$A50,LType,"Count",LDate,BN50),0)+SUMIFS(LSigned,LSku,$A50,LDate,"&gt;"&amp;BN50,LDate,"&lt;="&amp;$B$4))</f>
        <v/>
      </c>
      <c r="C50" s="20">
        <f>IF($A50="","",IF(COUNTIFS(LSku,$A50,LType,"Count",LDate,C$4)&gt;0,SUMIFS(LQty,LSku,$A50,LType,"Count",LDate,C$4),B50+SUMIFS(LSigned,LSku,$A50,LDate,C$4)))</f>
        <v/>
      </c>
      <c r="D50" s="20">
        <f>IF($A50="","",IF(COUNTIFS(LSku,$A50,LType,"Count",LDate,D$4)&gt;0,SUMIFS(LQty,LSku,$A50,LType,"Count",LDate,D$4),C50+SUMIFS(LSigned,LSku,$A50,LDate,D$4)))</f>
        <v/>
      </c>
      <c r="E50" s="20">
        <f>IF($A50="","",IF(COUNTIFS(LSku,$A50,LType,"Count",LDate,E$4)&gt;0,SUMIFS(LQty,LSku,$A50,LType,"Count",LDate,E$4),D50+SUMIFS(LSigned,LSku,$A50,LDate,E$4)))</f>
        <v/>
      </c>
      <c r="F50" s="20">
        <f>IF($A50="","",IF(COUNTIFS(LSku,$A50,LType,"Count",LDate,F$4)&gt;0,SUMIFS(LQty,LSku,$A50,LType,"Count",LDate,F$4),E50+SUMIFS(LSigned,LSku,$A50,LDate,F$4)))</f>
        <v/>
      </c>
      <c r="G50" s="20">
        <f>IF($A50="","",IF(COUNTIFS(LSku,$A50,LType,"Count",LDate,G$4)&gt;0,SUMIFS(LQty,LSku,$A50,LType,"Count",LDate,G$4),F50+SUMIFS(LSigned,LSku,$A50,LDate,G$4)))</f>
        <v/>
      </c>
      <c r="H50" s="20">
        <f>IF($A50="","",IF(COUNTIFS(LSku,$A50,LType,"Count",LDate,H$4)&gt;0,SUMIFS(LQty,LSku,$A50,LType,"Count",LDate,H$4),G50+SUMIFS(LSigned,LSku,$A50,LDate,H$4)))</f>
        <v/>
      </c>
      <c r="I50" s="20">
        <f>IF($A50="","",IF(COUNTIFS(LSku,$A50,LType,"Count",LDate,I$4)&gt;0,SUMIFS(LQty,LSku,$A50,LType,"Count",LDate,I$4),H50+SUMIFS(LSigned,LSku,$A50,LDate,I$4)))</f>
        <v/>
      </c>
      <c r="J50" s="20">
        <f>IF($A50="","",IF(COUNTIFS(LSku,$A50,LType,"Count",LDate,J$4)&gt;0,SUMIFS(LQty,LSku,$A50,LType,"Count",LDate,J$4),I50+SUMIFS(LSigned,LSku,$A50,LDate,J$4)))</f>
        <v/>
      </c>
      <c r="K50" s="20">
        <f>IF($A50="","",IF(COUNTIFS(LSku,$A50,LType,"Count",LDate,K$4)&gt;0,SUMIFS(LQty,LSku,$A50,LType,"Count",LDate,K$4),J50+SUMIFS(LSigned,LSku,$A50,LDate,K$4)))</f>
        <v/>
      </c>
      <c r="L50" s="20">
        <f>IF($A50="","",IF(COUNTIFS(LSku,$A50,LType,"Count",LDate,L$4)&gt;0,SUMIFS(LQty,LSku,$A50,LType,"Count",LDate,L$4),K50+SUMIFS(LSigned,LSku,$A50,LDate,L$4)))</f>
        <v/>
      </c>
      <c r="M50" s="20">
        <f>IF($A50="","",IF(COUNTIFS(LSku,$A50,LType,"Count",LDate,M$4)&gt;0,SUMIFS(LQty,LSku,$A50,LType,"Count",LDate,M$4),L50+SUMIFS(LSigned,LSku,$A50,LDate,M$4)))</f>
        <v/>
      </c>
      <c r="N50" s="20">
        <f>IF($A50="","",IF(COUNTIFS(LSku,$A50,LType,"Count",LDate,N$4)&gt;0,SUMIFS(LQty,LSku,$A50,LType,"Count",LDate,N$4),M50+SUMIFS(LSigned,LSku,$A50,LDate,N$4)))</f>
        <v/>
      </c>
      <c r="O50" s="20">
        <f>IF($A50="","",IF(COUNTIFS(LSku,$A50,LType,"Count",LDate,O$4)&gt;0,SUMIFS(LQty,LSku,$A50,LType,"Count",LDate,O$4),N50+SUMIFS(LSigned,LSku,$A50,LDate,O$4)))</f>
        <v/>
      </c>
      <c r="P50" s="20">
        <f>IF($A50="","",IF(COUNTIFS(LSku,$A50,LType,"Count",LDate,P$4)&gt;0,SUMIFS(LQty,LSku,$A50,LType,"Count",LDate,P$4),O50+SUMIFS(LSigned,LSku,$A50,LDate,P$4)))</f>
        <v/>
      </c>
      <c r="Q50" s="20">
        <f>IF($A50="","",IF(COUNTIFS(LSku,$A50,LType,"Count",LDate,Q$4)&gt;0,SUMIFS(LQty,LSku,$A50,LType,"Count",LDate,Q$4),P50+SUMIFS(LSigned,LSku,$A50,LDate,Q$4)))</f>
        <v/>
      </c>
      <c r="R50" s="20">
        <f>IF($A50="","",IF(COUNTIFS(LSku,$A50,LType,"Count",LDate,R$4)&gt;0,SUMIFS(LQty,LSku,$A50,LType,"Count",LDate,R$4),Q50+SUMIFS(LSigned,LSku,$A50,LDate,R$4)))</f>
        <v/>
      </c>
      <c r="S50" s="20">
        <f>IF($A50="","",IF(COUNTIFS(LSku,$A50,LType,"Count",LDate,S$4)&gt;0,SUMIFS(LQty,LSku,$A50,LType,"Count",LDate,S$4),R50+SUMIFS(LSigned,LSku,$A50,LDate,S$4)))</f>
        <v/>
      </c>
      <c r="T50" s="20">
        <f>IF($A50="","",IF(COUNTIFS(LSku,$A50,LType,"Count",LDate,T$4)&gt;0,SUMIFS(LQty,LSku,$A50,LType,"Count",LDate,T$4),S50+SUMIFS(LSigned,LSku,$A50,LDate,T$4)))</f>
        <v/>
      </c>
      <c r="U50" s="20">
        <f>IF($A50="","",IF(COUNTIFS(LSku,$A50,LType,"Count",LDate,U$4)&gt;0,SUMIFS(LQty,LSku,$A50,LType,"Count",LDate,U$4),T50+SUMIFS(LSigned,LSku,$A50,LDate,U$4)))</f>
        <v/>
      </c>
      <c r="V50" s="20">
        <f>IF($A50="","",IF(COUNTIFS(LSku,$A50,LType,"Count",LDate,V$4)&gt;0,SUMIFS(LQty,LSku,$A50,LType,"Count",LDate,V$4),U50+SUMIFS(LSigned,LSku,$A50,LDate,V$4)))</f>
        <v/>
      </c>
      <c r="W50" s="20">
        <f>IF($A50="","",IF(COUNTIFS(LSku,$A50,LType,"Count",LDate,W$4)&gt;0,SUMIFS(LQty,LSku,$A50,LType,"Count",LDate,W$4),V50+SUMIFS(LSigned,LSku,$A50,LDate,W$4)))</f>
        <v/>
      </c>
      <c r="X50" s="20">
        <f>IF($A50="","",IF(COUNTIFS(LSku,$A50,LType,"Count",LDate,X$4)&gt;0,SUMIFS(LQty,LSku,$A50,LType,"Count",LDate,X$4),W50+SUMIFS(LSigned,LSku,$A50,LDate,X$4)))</f>
        <v/>
      </c>
      <c r="Y50" s="20">
        <f>IF($A50="","",IF(COUNTIFS(LSku,$A50,LType,"Count",LDate,Y$4)&gt;0,SUMIFS(LQty,LSku,$A50,LType,"Count",LDate,Y$4),X50+SUMIFS(LSigned,LSku,$A50,LDate,Y$4)))</f>
        <v/>
      </c>
      <c r="Z50" s="20">
        <f>IF($A50="","",IF(COUNTIFS(LSku,$A50,LType,"Count",LDate,Z$4)&gt;0,SUMIFS(LQty,LSku,$A50,LType,"Count",LDate,Z$4),Y50+SUMIFS(LSigned,LSku,$A50,LDate,Z$4)))</f>
        <v/>
      </c>
      <c r="AA50" s="20">
        <f>IF($A50="","",IF(COUNTIFS(LSku,$A50,LType,"Count",LDate,AA$4)&gt;0,SUMIFS(LQty,LSku,$A50,LType,"Count",LDate,AA$4),Z50+SUMIFS(LSigned,LSku,$A50,LDate,AA$4)))</f>
        <v/>
      </c>
      <c r="AB50" s="20">
        <f>IF($A50="","",IF(COUNTIFS(LSku,$A50,LType,"Count",LDate,AB$4)&gt;0,SUMIFS(LQty,LSku,$A50,LType,"Count",LDate,AB$4),AA50+SUMIFS(LSigned,LSku,$A50,LDate,AB$4)))</f>
        <v/>
      </c>
      <c r="AC50" s="20">
        <f>IF($A50="","",IF(COUNTIFS(LSku,$A50,LType,"Count",LDate,AC$4)&gt;0,SUMIFS(LQty,LSku,$A50,LType,"Count",LDate,AC$4),AB50+SUMIFS(LSigned,LSku,$A50,LDate,AC$4)))</f>
        <v/>
      </c>
      <c r="AD50" s="20">
        <f>IF($A50="","",IF(COUNTIFS(LSku,$A50,LType,"Count",LDate,AD$4)&gt;0,SUMIFS(LQty,LSku,$A50,LType,"Count",LDate,AD$4),AC50+SUMIFS(LSigned,LSku,$A50,LDate,AD$4)))</f>
        <v/>
      </c>
      <c r="AE50" s="20">
        <f>IF($A50="","",IF(COUNTIFS(LSku,$A50,LType,"Count",LDate,AE$4)&gt;0,SUMIFS(LQty,LSku,$A50,LType,"Count",LDate,AE$4),AD50+SUMIFS(LSigned,LSku,$A50,LDate,AE$4)))</f>
        <v/>
      </c>
      <c r="AF50" s="20">
        <f>IF($A50="","",IF(COUNTIFS(LSku,$A50,LType,"Count",LDate,AF$4)&gt;0,SUMIFS(LQty,LSku,$A50,LType,"Count",LDate,AF$4),AE50+SUMIFS(LSigned,LSku,$A50,LDate,AF$4)))</f>
        <v/>
      </c>
      <c r="AG50" s="20">
        <f>IF($A50="","",IF(COUNTIFS(LSku,$A50,LType,"Count",LDate,AG$4)&gt;0,SUMIFS(LQty,LSku,$A50,LType,"Count",LDate,AG$4),AF50+SUMIFS(LSigned,LSku,$A50,LDate,AG$4)))</f>
        <v/>
      </c>
      <c r="AH50" s="20">
        <f>IF($A50="","",IF(COUNTIFS(LSku,$A50,LType,"Count",LDate,AH$4)&gt;0,SUMIFS(LQty,LSku,$A50,LType,"Count",LDate,AH$4),AG50+SUMIFS(LSigned,LSku,$A50,LDate,AH$4)))</f>
        <v/>
      </c>
      <c r="AI50" s="20">
        <f>IF($A50="","",IF(COUNTIFS(LSku,$A50,LType,"Count",LDate,AI$4)&gt;0,SUMIFS(LQty,LSku,$A50,LType,"Count",LDate,AI$4),AH50+SUMIFS(LSigned,LSku,$A50,LDate,AI$4)))</f>
        <v/>
      </c>
      <c r="AJ50" s="20">
        <f>IF($A50="","",IF(COUNTIFS(LSku,$A50,LType,"Count",LDate,AJ$4)&gt;0,SUMIFS(LQty,LSku,$A50,LType,"Count",LDate,AJ$4),AI50+SUMIFS(LSigned,LSku,$A50,LDate,AJ$4)))</f>
        <v/>
      </c>
      <c r="AK50" s="20">
        <f>IF($A50="","",IF(COUNTIFS(LSku,$A50,LType,"Count",LDate,AK$4)&gt;0,SUMIFS(LQty,LSku,$A50,LType,"Count",LDate,AK$4),AJ50+SUMIFS(LSigned,LSku,$A50,LDate,AK$4)))</f>
        <v/>
      </c>
      <c r="AL50" s="20">
        <f>IF($A50="","",IF(COUNTIFS(LSku,$A50,LType,"Count",LDate,AL$4)&gt;0,SUMIFS(LQty,LSku,$A50,LType,"Count",LDate,AL$4),AK50+SUMIFS(LSigned,LSku,$A50,LDate,AL$4)))</f>
        <v/>
      </c>
      <c r="AM50" s="20">
        <f>IF($A50="","",IF(COUNTIFS(LSku,$A50,LType,"Count",LDate,AM$4)&gt;0,SUMIFS(LQty,LSku,$A50,LType,"Count",LDate,AM$4),AL50+SUMIFS(LSigned,LSku,$A50,LDate,AM$4)))</f>
        <v/>
      </c>
      <c r="AN50" s="20">
        <f>IF($A50="","",IF(COUNTIFS(LSku,$A50,LType,"Count",LDate,AN$4)&gt;0,SUMIFS(LQty,LSku,$A50,LType,"Count",LDate,AN$4),AM50+SUMIFS(LSigned,LSku,$A50,LDate,AN$4)))</f>
        <v/>
      </c>
      <c r="AO50" s="20">
        <f>IF($A50="","",IF(COUNTIFS(LSku,$A50,LType,"Count",LDate,AO$4)&gt;0,SUMIFS(LQty,LSku,$A50,LType,"Count",LDate,AO$4),AN50+SUMIFS(LSigned,LSku,$A50,LDate,AO$4)))</f>
        <v/>
      </c>
      <c r="AP50" s="20">
        <f>IF($A50="","",IF(COUNTIFS(LSku,$A50,LType,"Count",LDate,AP$4)&gt;0,SUMIFS(LQty,LSku,$A50,LType,"Count",LDate,AP$4),AO50+SUMIFS(LSigned,LSku,$A50,LDate,AP$4)))</f>
        <v/>
      </c>
      <c r="AQ50" s="20">
        <f>IF($A50="","",IF(COUNTIFS(LSku,$A50,LType,"Count",LDate,AQ$4)&gt;0,SUMIFS(LQty,LSku,$A50,LType,"Count",LDate,AQ$4),AP50+SUMIFS(LSigned,LSku,$A50,LDate,AQ$4)))</f>
        <v/>
      </c>
      <c r="AR50" s="20">
        <f>IF($A50="","",IF(COUNTIFS(LSku,$A50,LType,"Count",LDate,AR$4)&gt;0,SUMIFS(LQty,LSku,$A50,LType,"Count",LDate,AR$4),AQ50+SUMIFS(LSigned,LSku,$A50,LDate,AR$4)))</f>
        <v/>
      </c>
      <c r="AS50" s="20">
        <f>IF($A50="","",IF(COUNTIFS(LSku,$A50,LType,"Count",LDate,AS$4)&gt;0,SUMIFS(LQty,LSku,$A50,LType,"Count",LDate,AS$4),AR50+SUMIFS(LSigned,LSku,$A50,LDate,AS$4)))</f>
        <v/>
      </c>
      <c r="AT50" s="20">
        <f>IF($A50="","",IF(COUNTIFS(LSku,$A50,LType,"Count",LDate,AT$4)&gt;0,SUMIFS(LQty,LSku,$A50,LType,"Count",LDate,AT$4),AS50+SUMIFS(LSigned,LSku,$A50,LDate,AT$4)))</f>
        <v/>
      </c>
      <c r="AU50" s="20">
        <f>IF($A50="","",IF(COUNTIFS(LSku,$A50,LType,"Count",LDate,AU$4)&gt;0,SUMIFS(LQty,LSku,$A50,LType,"Count",LDate,AU$4),AT50+SUMIFS(LSigned,LSku,$A50,LDate,AU$4)))</f>
        <v/>
      </c>
      <c r="AV50" s="20">
        <f>IF($A50="","",IF(COUNTIFS(LSku,$A50,LType,"Count",LDate,AV$4)&gt;0,SUMIFS(LQty,LSku,$A50,LType,"Count",LDate,AV$4),AU50+SUMIFS(LSigned,LSku,$A50,LDate,AV$4)))</f>
        <v/>
      </c>
      <c r="AW50" s="20">
        <f>IF($A50="","",IF(COUNTIFS(LSku,$A50,LType,"Count",LDate,AW$4)&gt;0,SUMIFS(LQty,LSku,$A50,LType,"Count",LDate,AW$4),AV50+SUMIFS(LSigned,LSku,$A50,LDate,AW$4)))</f>
        <v/>
      </c>
      <c r="AX50" s="20">
        <f>IF($A50="","",IF(COUNTIFS(LSku,$A50,LType,"Count",LDate,AX$4)&gt;0,SUMIFS(LQty,LSku,$A50,LType,"Count",LDate,AX$4),AW50+SUMIFS(LSigned,LSku,$A50,LDate,AX$4)))</f>
        <v/>
      </c>
      <c r="AY50" s="20">
        <f>IF($A50="","",IF(COUNTIFS(LSku,$A50,LType,"Count",LDate,AY$4)&gt;0,SUMIFS(LQty,LSku,$A50,LType,"Count",LDate,AY$4),AX50+SUMIFS(LSigned,LSku,$A50,LDate,AY$4)))</f>
        <v/>
      </c>
      <c r="AZ50" s="20">
        <f>IF($A50="","",IF(COUNTIFS(LSku,$A50,LType,"Count",LDate,AZ$4)&gt;0,SUMIFS(LQty,LSku,$A50,LType,"Count",LDate,AZ$4),AY50+SUMIFS(LSigned,LSku,$A50,LDate,AZ$4)))</f>
        <v/>
      </c>
      <c r="BA50" s="20">
        <f>IF($A50="","",IF(COUNTIFS(LSku,$A50,LType,"Count",LDate,BA$4)&gt;0,SUMIFS(LQty,LSku,$A50,LType,"Count",LDate,BA$4),AZ50+SUMIFS(LSigned,LSku,$A50,LDate,BA$4)))</f>
        <v/>
      </c>
      <c r="BB50" s="20">
        <f>IF($A50="","",IF(COUNTIFS(LSku,$A50,LType,"Count",LDate,BB$4)&gt;0,SUMIFS(LQty,LSku,$A50,LType,"Count",LDate,BB$4),BA50+SUMIFS(LSigned,LSku,$A50,LDate,BB$4)))</f>
        <v/>
      </c>
      <c r="BC50" s="20">
        <f>IF($A50="","",IF(COUNTIFS(LSku,$A50,LType,"Count",LDate,BC$4)&gt;0,SUMIFS(LQty,LSku,$A50,LType,"Count",LDate,BC$4),BB50+SUMIFS(LSigned,LSku,$A50,LDate,BC$4)))</f>
        <v/>
      </c>
      <c r="BD50" s="20">
        <f>IF($A50="","",IF(COUNTIFS(LSku,$A50,LType,"Count",LDate,BD$4)&gt;0,SUMIFS(LQty,LSku,$A50,LType,"Count",LDate,BD$4),BC50+SUMIFS(LSigned,LSku,$A50,LDate,BD$4)))</f>
        <v/>
      </c>
      <c r="BE50" s="20">
        <f>IF($A50="","",IF(COUNTIFS(LSku,$A50,LType,"Count",LDate,BE$4)&gt;0,SUMIFS(LQty,LSku,$A50,LType,"Count",LDate,BE$4),BD50+SUMIFS(LSigned,LSku,$A50,LDate,BE$4)))</f>
        <v/>
      </c>
      <c r="BF50" s="20">
        <f>IF($A50="","",IF(COUNTIFS(LSku,$A50,LType,"Count",LDate,BF$4)&gt;0,SUMIFS(LQty,LSku,$A50,LType,"Count",LDate,BF$4),BE50+SUMIFS(LSigned,LSku,$A50,LDate,BF$4)))</f>
        <v/>
      </c>
      <c r="BG50" s="20">
        <f>IF($A50="","",IF(COUNTIFS(LSku,$A50,LType,"Count",LDate,BG$4)&gt;0,SUMIFS(LQty,LSku,$A50,LType,"Count",LDate,BG$4),BF50+SUMIFS(LSigned,LSku,$A50,LDate,BG$4)))</f>
        <v/>
      </c>
      <c r="BH50" s="20">
        <f>IF($A50="","",IF(COUNTIFS(LSku,$A50,LType,"Count",LDate,BH$4)&gt;0,SUMIFS(LQty,LSku,$A50,LType,"Count",LDate,BH$4),BG50+SUMIFS(LSigned,LSku,$A50,LDate,BH$4)))</f>
        <v/>
      </c>
      <c r="BI50" s="20">
        <f>IF($A50="","",IF(COUNTIFS(LSku,$A50,LType,"Count",LDate,BI$4)&gt;0,SUMIFS(LQty,LSku,$A50,LType,"Count",LDate,BI$4),BH50+SUMIFS(LSigned,LSku,$A50,LDate,BI$4)))</f>
        <v/>
      </c>
      <c r="BJ50" s="20">
        <f>IF($A50="","",IF(COUNTIFS(LSku,$A50,LType,"Count",LDate,BJ$4)&gt;0,SUMIFS(LQty,LSku,$A50,LType,"Count",LDate,BJ$4),BI50+SUMIFS(LSigned,LSku,$A50,LDate,BJ$4)))</f>
        <v/>
      </c>
      <c r="BK50" s="20">
        <f>IF($A50="","",IF(COUNTIFS(LSku,$A50,LType,"Count",LDate,BK$4)&gt;0,SUMIFS(LQty,LSku,$A50,LType,"Count",LDate,BK$4),BJ50+SUMIFS(LSigned,LSku,$A50,LDate,BK$4)))</f>
        <v/>
      </c>
      <c r="BL50" s="20">
        <f>IF($A50="","",IF(COUNTIFS(LSku,$A50,LType,"Count",LDate,BL$4)&gt;0,SUMIFS(LQty,LSku,$A50,LType,"Count",LDate,BL$4),BK50+SUMIFS(LSigned,LSku,$A50,LDate,BL$4)))</f>
        <v/>
      </c>
      <c r="BM50" s="20">
        <f>IF($A50="","",IF(COUNTIFS(LSku,$A50,LType,"Count",LDate,BM$4)&gt;0,SUMIFS(LQty,LSku,$A50,LType,"Count",LDate,BM$4),BL50+SUMIFS(LSigned,LSku,$A50,LDate,BM$4)))</f>
        <v/>
      </c>
      <c r="BN50" s="24">
        <f>IF($A50="","",SUMPRODUCT(MAX((LSku=$A50)*(LType="Count")*(LDate&lt;=$B$4)*LDate)))</f>
        <v/>
      </c>
    </row>
    <row r="51">
      <c r="A51" s="16">
        <f>IF(Items!A51="","",Items!A51)</f>
        <v/>
      </c>
      <c r="B51" s="20">
        <f>IF($A51="","",IF(BN51&gt;0,SUMIFS(LQty,LSku,$A51,LType,"Count",LDate,BN51),0)+SUMIFS(LSigned,LSku,$A51,LDate,"&gt;"&amp;BN51,LDate,"&lt;="&amp;$B$4))</f>
        <v/>
      </c>
      <c r="C51" s="20">
        <f>IF($A51="","",IF(COUNTIFS(LSku,$A51,LType,"Count",LDate,C$4)&gt;0,SUMIFS(LQty,LSku,$A51,LType,"Count",LDate,C$4),B51+SUMIFS(LSigned,LSku,$A51,LDate,C$4)))</f>
        <v/>
      </c>
      <c r="D51" s="20">
        <f>IF($A51="","",IF(COUNTIFS(LSku,$A51,LType,"Count",LDate,D$4)&gt;0,SUMIFS(LQty,LSku,$A51,LType,"Count",LDate,D$4),C51+SUMIFS(LSigned,LSku,$A51,LDate,D$4)))</f>
        <v/>
      </c>
      <c r="E51" s="20">
        <f>IF($A51="","",IF(COUNTIFS(LSku,$A51,LType,"Count",LDate,E$4)&gt;0,SUMIFS(LQty,LSku,$A51,LType,"Count",LDate,E$4),D51+SUMIFS(LSigned,LSku,$A51,LDate,E$4)))</f>
        <v/>
      </c>
      <c r="F51" s="20">
        <f>IF($A51="","",IF(COUNTIFS(LSku,$A51,LType,"Count",LDate,F$4)&gt;0,SUMIFS(LQty,LSku,$A51,LType,"Count",LDate,F$4),E51+SUMIFS(LSigned,LSku,$A51,LDate,F$4)))</f>
        <v/>
      </c>
      <c r="G51" s="20">
        <f>IF($A51="","",IF(COUNTIFS(LSku,$A51,LType,"Count",LDate,G$4)&gt;0,SUMIFS(LQty,LSku,$A51,LType,"Count",LDate,G$4),F51+SUMIFS(LSigned,LSku,$A51,LDate,G$4)))</f>
        <v/>
      </c>
      <c r="H51" s="20">
        <f>IF($A51="","",IF(COUNTIFS(LSku,$A51,LType,"Count",LDate,H$4)&gt;0,SUMIFS(LQty,LSku,$A51,LType,"Count",LDate,H$4),G51+SUMIFS(LSigned,LSku,$A51,LDate,H$4)))</f>
        <v/>
      </c>
      <c r="I51" s="20">
        <f>IF($A51="","",IF(COUNTIFS(LSku,$A51,LType,"Count",LDate,I$4)&gt;0,SUMIFS(LQty,LSku,$A51,LType,"Count",LDate,I$4),H51+SUMIFS(LSigned,LSku,$A51,LDate,I$4)))</f>
        <v/>
      </c>
      <c r="J51" s="20">
        <f>IF($A51="","",IF(COUNTIFS(LSku,$A51,LType,"Count",LDate,J$4)&gt;0,SUMIFS(LQty,LSku,$A51,LType,"Count",LDate,J$4),I51+SUMIFS(LSigned,LSku,$A51,LDate,J$4)))</f>
        <v/>
      </c>
      <c r="K51" s="20">
        <f>IF($A51="","",IF(COUNTIFS(LSku,$A51,LType,"Count",LDate,K$4)&gt;0,SUMIFS(LQty,LSku,$A51,LType,"Count",LDate,K$4),J51+SUMIFS(LSigned,LSku,$A51,LDate,K$4)))</f>
        <v/>
      </c>
      <c r="L51" s="20">
        <f>IF($A51="","",IF(COUNTIFS(LSku,$A51,LType,"Count",LDate,L$4)&gt;0,SUMIFS(LQty,LSku,$A51,LType,"Count",LDate,L$4),K51+SUMIFS(LSigned,LSku,$A51,LDate,L$4)))</f>
        <v/>
      </c>
      <c r="M51" s="20">
        <f>IF($A51="","",IF(COUNTIFS(LSku,$A51,LType,"Count",LDate,M$4)&gt;0,SUMIFS(LQty,LSku,$A51,LType,"Count",LDate,M$4),L51+SUMIFS(LSigned,LSku,$A51,LDate,M$4)))</f>
        <v/>
      </c>
      <c r="N51" s="20">
        <f>IF($A51="","",IF(COUNTIFS(LSku,$A51,LType,"Count",LDate,N$4)&gt;0,SUMIFS(LQty,LSku,$A51,LType,"Count",LDate,N$4),M51+SUMIFS(LSigned,LSku,$A51,LDate,N$4)))</f>
        <v/>
      </c>
      <c r="O51" s="20">
        <f>IF($A51="","",IF(COUNTIFS(LSku,$A51,LType,"Count",LDate,O$4)&gt;0,SUMIFS(LQty,LSku,$A51,LType,"Count",LDate,O$4),N51+SUMIFS(LSigned,LSku,$A51,LDate,O$4)))</f>
        <v/>
      </c>
      <c r="P51" s="20">
        <f>IF($A51="","",IF(COUNTIFS(LSku,$A51,LType,"Count",LDate,P$4)&gt;0,SUMIFS(LQty,LSku,$A51,LType,"Count",LDate,P$4),O51+SUMIFS(LSigned,LSku,$A51,LDate,P$4)))</f>
        <v/>
      </c>
      <c r="Q51" s="20">
        <f>IF($A51="","",IF(COUNTIFS(LSku,$A51,LType,"Count",LDate,Q$4)&gt;0,SUMIFS(LQty,LSku,$A51,LType,"Count",LDate,Q$4),P51+SUMIFS(LSigned,LSku,$A51,LDate,Q$4)))</f>
        <v/>
      </c>
      <c r="R51" s="20">
        <f>IF($A51="","",IF(COUNTIFS(LSku,$A51,LType,"Count",LDate,R$4)&gt;0,SUMIFS(LQty,LSku,$A51,LType,"Count",LDate,R$4),Q51+SUMIFS(LSigned,LSku,$A51,LDate,R$4)))</f>
        <v/>
      </c>
      <c r="S51" s="20">
        <f>IF($A51="","",IF(COUNTIFS(LSku,$A51,LType,"Count",LDate,S$4)&gt;0,SUMIFS(LQty,LSku,$A51,LType,"Count",LDate,S$4),R51+SUMIFS(LSigned,LSku,$A51,LDate,S$4)))</f>
        <v/>
      </c>
      <c r="T51" s="20">
        <f>IF($A51="","",IF(COUNTIFS(LSku,$A51,LType,"Count",LDate,T$4)&gt;0,SUMIFS(LQty,LSku,$A51,LType,"Count",LDate,T$4),S51+SUMIFS(LSigned,LSku,$A51,LDate,T$4)))</f>
        <v/>
      </c>
      <c r="U51" s="20">
        <f>IF($A51="","",IF(COUNTIFS(LSku,$A51,LType,"Count",LDate,U$4)&gt;0,SUMIFS(LQty,LSku,$A51,LType,"Count",LDate,U$4),T51+SUMIFS(LSigned,LSku,$A51,LDate,U$4)))</f>
        <v/>
      </c>
      <c r="V51" s="20">
        <f>IF($A51="","",IF(COUNTIFS(LSku,$A51,LType,"Count",LDate,V$4)&gt;0,SUMIFS(LQty,LSku,$A51,LType,"Count",LDate,V$4),U51+SUMIFS(LSigned,LSku,$A51,LDate,V$4)))</f>
        <v/>
      </c>
      <c r="W51" s="20">
        <f>IF($A51="","",IF(COUNTIFS(LSku,$A51,LType,"Count",LDate,W$4)&gt;0,SUMIFS(LQty,LSku,$A51,LType,"Count",LDate,W$4),V51+SUMIFS(LSigned,LSku,$A51,LDate,W$4)))</f>
        <v/>
      </c>
      <c r="X51" s="20">
        <f>IF($A51="","",IF(COUNTIFS(LSku,$A51,LType,"Count",LDate,X$4)&gt;0,SUMIFS(LQty,LSku,$A51,LType,"Count",LDate,X$4),W51+SUMIFS(LSigned,LSku,$A51,LDate,X$4)))</f>
        <v/>
      </c>
      <c r="Y51" s="20">
        <f>IF($A51="","",IF(COUNTIFS(LSku,$A51,LType,"Count",LDate,Y$4)&gt;0,SUMIFS(LQty,LSku,$A51,LType,"Count",LDate,Y$4),X51+SUMIFS(LSigned,LSku,$A51,LDate,Y$4)))</f>
        <v/>
      </c>
      <c r="Z51" s="20">
        <f>IF($A51="","",IF(COUNTIFS(LSku,$A51,LType,"Count",LDate,Z$4)&gt;0,SUMIFS(LQty,LSku,$A51,LType,"Count",LDate,Z$4),Y51+SUMIFS(LSigned,LSku,$A51,LDate,Z$4)))</f>
        <v/>
      </c>
      <c r="AA51" s="20">
        <f>IF($A51="","",IF(COUNTIFS(LSku,$A51,LType,"Count",LDate,AA$4)&gt;0,SUMIFS(LQty,LSku,$A51,LType,"Count",LDate,AA$4),Z51+SUMIFS(LSigned,LSku,$A51,LDate,AA$4)))</f>
        <v/>
      </c>
      <c r="AB51" s="20">
        <f>IF($A51="","",IF(COUNTIFS(LSku,$A51,LType,"Count",LDate,AB$4)&gt;0,SUMIFS(LQty,LSku,$A51,LType,"Count",LDate,AB$4),AA51+SUMIFS(LSigned,LSku,$A51,LDate,AB$4)))</f>
        <v/>
      </c>
      <c r="AC51" s="20">
        <f>IF($A51="","",IF(COUNTIFS(LSku,$A51,LType,"Count",LDate,AC$4)&gt;0,SUMIFS(LQty,LSku,$A51,LType,"Count",LDate,AC$4),AB51+SUMIFS(LSigned,LSku,$A51,LDate,AC$4)))</f>
        <v/>
      </c>
      <c r="AD51" s="20">
        <f>IF($A51="","",IF(COUNTIFS(LSku,$A51,LType,"Count",LDate,AD$4)&gt;0,SUMIFS(LQty,LSku,$A51,LType,"Count",LDate,AD$4),AC51+SUMIFS(LSigned,LSku,$A51,LDate,AD$4)))</f>
        <v/>
      </c>
      <c r="AE51" s="20">
        <f>IF($A51="","",IF(COUNTIFS(LSku,$A51,LType,"Count",LDate,AE$4)&gt;0,SUMIFS(LQty,LSku,$A51,LType,"Count",LDate,AE$4),AD51+SUMIFS(LSigned,LSku,$A51,LDate,AE$4)))</f>
        <v/>
      </c>
      <c r="AF51" s="20">
        <f>IF($A51="","",IF(COUNTIFS(LSku,$A51,LType,"Count",LDate,AF$4)&gt;0,SUMIFS(LQty,LSku,$A51,LType,"Count",LDate,AF$4),AE51+SUMIFS(LSigned,LSku,$A51,LDate,AF$4)))</f>
        <v/>
      </c>
      <c r="AG51" s="20">
        <f>IF($A51="","",IF(COUNTIFS(LSku,$A51,LType,"Count",LDate,AG$4)&gt;0,SUMIFS(LQty,LSku,$A51,LType,"Count",LDate,AG$4),AF51+SUMIFS(LSigned,LSku,$A51,LDate,AG$4)))</f>
        <v/>
      </c>
      <c r="AH51" s="20">
        <f>IF($A51="","",IF(COUNTIFS(LSku,$A51,LType,"Count",LDate,AH$4)&gt;0,SUMIFS(LQty,LSku,$A51,LType,"Count",LDate,AH$4),AG51+SUMIFS(LSigned,LSku,$A51,LDate,AH$4)))</f>
        <v/>
      </c>
      <c r="AI51" s="20">
        <f>IF($A51="","",IF(COUNTIFS(LSku,$A51,LType,"Count",LDate,AI$4)&gt;0,SUMIFS(LQty,LSku,$A51,LType,"Count",LDate,AI$4),AH51+SUMIFS(LSigned,LSku,$A51,LDate,AI$4)))</f>
        <v/>
      </c>
      <c r="AJ51" s="20">
        <f>IF($A51="","",IF(COUNTIFS(LSku,$A51,LType,"Count",LDate,AJ$4)&gt;0,SUMIFS(LQty,LSku,$A51,LType,"Count",LDate,AJ$4),AI51+SUMIFS(LSigned,LSku,$A51,LDate,AJ$4)))</f>
        <v/>
      </c>
      <c r="AK51" s="20">
        <f>IF($A51="","",IF(COUNTIFS(LSku,$A51,LType,"Count",LDate,AK$4)&gt;0,SUMIFS(LQty,LSku,$A51,LType,"Count",LDate,AK$4),AJ51+SUMIFS(LSigned,LSku,$A51,LDate,AK$4)))</f>
        <v/>
      </c>
      <c r="AL51" s="20">
        <f>IF($A51="","",IF(COUNTIFS(LSku,$A51,LType,"Count",LDate,AL$4)&gt;0,SUMIFS(LQty,LSku,$A51,LType,"Count",LDate,AL$4),AK51+SUMIFS(LSigned,LSku,$A51,LDate,AL$4)))</f>
        <v/>
      </c>
      <c r="AM51" s="20">
        <f>IF($A51="","",IF(COUNTIFS(LSku,$A51,LType,"Count",LDate,AM$4)&gt;0,SUMIFS(LQty,LSku,$A51,LType,"Count",LDate,AM$4),AL51+SUMIFS(LSigned,LSku,$A51,LDate,AM$4)))</f>
        <v/>
      </c>
      <c r="AN51" s="20">
        <f>IF($A51="","",IF(COUNTIFS(LSku,$A51,LType,"Count",LDate,AN$4)&gt;0,SUMIFS(LQty,LSku,$A51,LType,"Count",LDate,AN$4),AM51+SUMIFS(LSigned,LSku,$A51,LDate,AN$4)))</f>
        <v/>
      </c>
      <c r="AO51" s="20">
        <f>IF($A51="","",IF(COUNTIFS(LSku,$A51,LType,"Count",LDate,AO$4)&gt;0,SUMIFS(LQty,LSku,$A51,LType,"Count",LDate,AO$4),AN51+SUMIFS(LSigned,LSku,$A51,LDate,AO$4)))</f>
        <v/>
      </c>
      <c r="AP51" s="20">
        <f>IF($A51="","",IF(COUNTIFS(LSku,$A51,LType,"Count",LDate,AP$4)&gt;0,SUMIFS(LQty,LSku,$A51,LType,"Count",LDate,AP$4),AO51+SUMIFS(LSigned,LSku,$A51,LDate,AP$4)))</f>
        <v/>
      </c>
      <c r="AQ51" s="20">
        <f>IF($A51="","",IF(COUNTIFS(LSku,$A51,LType,"Count",LDate,AQ$4)&gt;0,SUMIFS(LQty,LSku,$A51,LType,"Count",LDate,AQ$4),AP51+SUMIFS(LSigned,LSku,$A51,LDate,AQ$4)))</f>
        <v/>
      </c>
      <c r="AR51" s="20">
        <f>IF($A51="","",IF(COUNTIFS(LSku,$A51,LType,"Count",LDate,AR$4)&gt;0,SUMIFS(LQty,LSku,$A51,LType,"Count",LDate,AR$4),AQ51+SUMIFS(LSigned,LSku,$A51,LDate,AR$4)))</f>
        <v/>
      </c>
      <c r="AS51" s="20">
        <f>IF($A51="","",IF(COUNTIFS(LSku,$A51,LType,"Count",LDate,AS$4)&gt;0,SUMIFS(LQty,LSku,$A51,LType,"Count",LDate,AS$4),AR51+SUMIFS(LSigned,LSku,$A51,LDate,AS$4)))</f>
        <v/>
      </c>
      <c r="AT51" s="20">
        <f>IF($A51="","",IF(COUNTIFS(LSku,$A51,LType,"Count",LDate,AT$4)&gt;0,SUMIFS(LQty,LSku,$A51,LType,"Count",LDate,AT$4),AS51+SUMIFS(LSigned,LSku,$A51,LDate,AT$4)))</f>
        <v/>
      </c>
      <c r="AU51" s="20">
        <f>IF($A51="","",IF(COUNTIFS(LSku,$A51,LType,"Count",LDate,AU$4)&gt;0,SUMIFS(LQty,LSku,$A51,LType,"Count",LDate,AU$4),AT51+SUMIFS(LSigned,LSku,$A51,LDate,AU$4)))</f>
        <v/>
      </c>
      <c r="AV51" s="20">
        <f>IF($A51="","",IF(COUNTIFS(LSku,$A51,LType,"Count",LDate,AV$4)&gt;0,SUMIFS(LQty,LSku,$A51,LType,"Count",LDate,AV$4),AU51+SUMIFS(LSigned,LSku,$A51,LDate,AV$4)))</f>
        <v/>
      </c>
      <c r="AW51" s="20">
        <f>IF($A51="","",IF(COUNTIFS(LSku,$A51,LType,"Count",LDate,AW$4)&gt;0,SUMIFS(LQty,LSku,$A51,LType,"Count",LDate,AW$4),AV51+SUMIFS(LSigned,LSku,$A51,LDate,AW$4)))</f>
        <v/>
      </c>
      <c r="AX51" s="20">
        <f>IF($A51="","",IF(COUNTIFS(LSku,$A51,LType,"Count",LDate,AX$4)&gt;0,SUMIFS(LQty,LSku,$A51,LType,"Count",LDate,AX$4),AW51+SUMIFS(LSigned,LSku,$A51,LDate,AX$4)))</f>
        <v/>
      </c>
      <c r="AY51" s="20">
        <f>IF($A51="","",IF(COUNTIFS(LSku,$A51,LType,"Count",LDate,AY$4)&gt;0,SUMIFS(LQty,LSku,$A51,LType,"Count",LDate,AY$4),AX51+SUMIFS(LSigned,LSku,$A51,LDate,AY$4)))</f>
        <v/>
      </c>
      <c r="AZ51" s="20">
        <f>IF($A51="","",IF(COUNTIFS(LSku,$A51,LType,"Count",LDate,AZ$4)&gt;0,SUMIFS(LQty,LSku,$A51,LType,"Count",LDate,AZ$4),AY51+SUMIFS(LSigned,LSku,$A51,LDate,AZ$4)))</f>
        <v/>
      </c>
      <c r="BA51" s="20">
        <f>IF($A51="","",IF(COUNTIFS(LSku,$A51,LType,"Count",LDate,BA$4)&gt;0,SUMIFS(LQty,LSku,$A51,LType,"Count",LDate,BA$4),AZ51+SUMIFS(LSigned,LSku,$A51,LDate,BA$4)))</f>
        <v/>
      </c>
      <c r="BB51" s="20">
        <f>IF($A51="","",IF(COUNTIFS(LSku,$A51,LType,"Count",LDate,BB$4)&gt;0,SUMIFS(LQty,LSku,$A51,LType,"Count",LDate,BB$4),BA51+SUMIFS(LSigned,LSku,$A51,LDate,BB$4)))</f>
        <v/>
      </c>
      <c r="BC51" s="20">
        <f>IF($A51="","",IF(COUNTIFS(LSku,$A51,LType,"Count",LDate,BC$4)&gt;0,SUMIFS(LQty,LSku,$A51,LType,"Count",LDate,BC$4),BB51+SUMIFS(LSigned,LSku,$A51,LDate,BC$4)))</f>
        <v/>
      </c>
      <c r="BD51" s="20">
        <f>IF($A51="","",IF(COUNTIFS(LSku,$A51,LType,"Count",LDate,BD$4)&gt;0,SUMIFS(LQty,LSku,$A51,LType,"Count",LDate,BD$4),BC51+SUMIFS(LSigned,LSku,$A51,LDate,BD$4)))</f>
        <v/>
      </c>
      <c r="BE51" s="20">
        <f>IF($A51="","",IF(COUNTIFS(LSku,$A51,LType,"Count",LDate,BE$4)&gt;0,SUMIFS(LQty,LSku,$A51,LType,"Count",LDate,BE$4),BD51+SUMIFS(LSigned,LSku,$A51,LDate,BE$4)))</f>
        <v/>
      </c>
      <c r="BF51" s="20">
        <f>IF($A51="","",IF(COUNTIFS(LSku,$A51,LType,"Count",LDate,BF$4)&gt;0,SUMIFS(LQty,LSku,$A51,LType,"Count",LDate,BF$4),BE51+SUMIFS(LSigned,LSku,$A51,LDate,BF$4)))</f>
        <v/>
      </c>
      <c r="BG51" s="20">
        <f>IF($A51="","",IF(COUNTIFS(LSku,$A51,LType,"Count",LDate,BG$4)&gt;0,SUMIFS(LQty,LSku,$A51,LType,"Count",LDate,BG$4),BF51+SUMIFS(LSigned,LSku,$A51,LDate,BG$4)))</f>
        <v/>
      </c>
      <c r="BH51" s="20">
        <f>IF($A51="","",IF(COUNTIFS(LSku,$A51,LType,"Count",LDate,BH$4)&gt;0,SUMIFS(LQty,LSku,$A51,LType,"Count",LDate,BH$4),BG51+SUMIFS(LSigned,LSku,$A51,LDate,BH$4)))</f>
        <v/>
      </c>
      <c r="BI51" s="20">
        <f>IF($A51="","",IF(COUNTIFS(LSku,$A51,LType,"Count",LDate,BI$4)&gt;0,SUMIFS(LQty,LSku,$A51,LType,"Count",LDate,BI$4),BH51+SUMIFS(LSigned,LSku,$A51,LDate,BI$4)))</f>
        <v/>
      </c>
      <c r="BJ51" s="20">
        <f>IF($A51="","",IF(COUNTIFS(LSku,$A51,LType,"Count",LDate,BJ$4)&gt;0,SUMIFS(LQty,LSku,$A51,LType,"Count",LDate,BJ$4),BI51+SUMIFS(LSigned,LSku,$A51,LDate,BJ$4)))</f>
        <v/>
      </c>
      <c r="BK51" s="20">
        <f>IF($A51="","",IF(COUNTIFS(LSku,$A51,LType,"Count",LDate,BK$4)&gt;0,SUMIFS(LQty,LSku,$A51,LType,"Count",LDate,BK$4),BJ51+SUMIFS(LSigned,LSku,$A51,LDate,BK$4)))</f>
        <v/>
      </c>
      <c r="BL51" s="20">
        <f>IF($A51="","",IF(COUNTIFS(LSku,$A51,LType,"Count",LDate,BL$4)&gt;0,SUMIFS(LQty,LSku,$A51,LType,"Count",LDate,BL$4),BK51+SUMIFS(LSigned,LSku,$A51,LDate,BL$4)))</f>
        <v/>
      </c>
      <c r="BM51" s="20">
        <f>IF($A51="","",IF(COUNTIFS(LSku,$A51,LType,"Count",LDate,BM$4)&gt;0,SUMIFS(LQty,LSku,$A51,LType,"Count",LDate,BM$4),BL51+SUMIFS(LSigned,LSku,$A51,LDate,BM$4)))</f>
        <v/>
      </c>
      <c r="BN51" s="24">
        <f>IF($A51="","",SUMPRODUCT(MAX((LSku=$A51)*(LType="Count")*(LDate&lt;=$B$4)*LDate)))</f>
        <v/>
      </c>
    </row>
    <row r="52">
      <c r="A52" s="16">
        <f>IF(Items!A52="","",Items!A52)</f>
        <v/>
      </c>
      <c r="B52" s="20">
        <f>IF($A52="","",IF(BN52&gt;0,SUMIFS(LQty,LSku,$A52,LType,"Count",LDate,BN52),0)+SUMIFS(LSigned,LSku,$A52,LDate,"&gt;"&amp;BN52,LDate,"&lt;="&amp;$B$4))</f>
        <v/>
      </c>
      <c r="C52" s="20">
        <f>IF($A52="","",IF(COUNTIFS(LSku,$A52,LType,"Count",LDate,C$4)&gt;0,SUMIFS(LQty,LSku,$A52,LType,"Count",LDate,C$4),B52+SUMIFS(LSigned,LSku,$A52,LDate,C$4)))</f>
        <v/>
      </c>
      <c r="D52" s="20">
        <f>IF($A52="","",IF(COUNTIFS(LSku,$A52,LType,"Count",LDate,D$4)&gt;0,SUMIFS(LQty,LSku,$A52,LType,"Count",LDate,D$4),C52+SUMIFS(LSigned,LSku,$A52,LDate,D$4)))</f>
        <v/>
      </c>
      <c r="E52" s="20">
        <f>IF($A52="","",IF(COUNTIFS(LSku,$A52,LType,"Count",LDate,E$4)&gt;0,SUMIFS(LQty,LSku,$A52,LType,"Count",LDate,E$4),D52+SUMIFS(LSigned,LSku,$A52,LDate,E$4)))</f>
        <v/>
      </c>
      <c r="F52" s="20">
        <f>IF($A52="","",IF(COUNTIFS(LSku,$A52,LType,"Count",LDate,F$4)&gt;0,SUMIFS(LQty,LSku,$A52,LType,"Count",LDate,F$4),E52+SUMIFS(LSigned,LSku,$A52,LDate,F$4)))</f>
        <v/>
      </c>
      <c r="G52" s="20">
        <f>IF($A52="","",IF(COUNTIFS(LSku,$A52,LType,"Count",LDate,G$4)&gt;0,SUMIFS(LQty,LSku,$A52,LType,"Count",LDate,G$4),F52+SUMIFS(LSigned,LSku,$A52,LDate,G$4)))</f>
        <v/>
      </c>
      <c r="H52" s="20">
        <f>IF($A52="","",IF(COUNTIFS(LSku,$A52,LType,"Count",LDate,H$4)&gt;0,SUMIFS(LQty,LSku,$A52,LType,"Count",LDate,H$4),G52+SUMIFS(LSigned,LSku,$A52,LDate,H$4)))</f>
        <v/>
      </c>
      <c r="I52" s="20">
        <f>IF($A52="","",IF(COUNTIFS(LSku,$A52,LType,"Count",LDate,I$4)&gt;0,SUMIFS(LQty,LSku,$A52,LType,"Count",LDate,I$4),H52+SUMIFS(LSigned,LSku,$A52,LDate,I$4)))</f>
        <v/>
      </c>
      <c r="J52" s="20">
        <f>IF($A52="","",IF(COUNTIFS(LSku,$A52,LType,"Count",LDate,J$4)&gt;0,SUMIFS(LQty,LSku,$A52,LType,"Count",LDate,J$4),I52+SUMIFS(LSigned,LSku,$A52,LDate,J$4)))</f>
        <v/>
      </c>
      <c r="K52" s="20">
        <f>IF($A52="","",IF(COUNTIFS(LSku,$A52,LType,"Count",LDate,K$4)&gt;0,SUMIFS(LQty,LSku,$A52,LType,"Count",LDate,K$4),J52+SUMIFS(LSigned,LSku,$A52,LDate,K$4)))</f>
        <v/>
      </c>
      <c r="L52" s="20">
        <f>IF($A52="","",IF(COUNTIFS(LSku,$A52,LType,"Count",LDate,L$4)&gt;0,SUMIFS(LQty,LSku,$A52,LType,"Count",LDate,L$4),K52+SUMIFS(LSigned,LSku,$A52,LDate,L$4)))</f>
        <v/>
      </c>
      <c r="M52" s="20">
        <f>IF($A52="","",IF(COUNTIFS(LSku,$A52,LType,"Count",LDate,M$4)&gt;0,SUMIFS(LQty,LSku,$A52,LType,"Count",LDate,M$4),L52+SUMIFS(LSigned,LSku,$A52,LDate,M$4)))</f>
        <v/>
      </c>
      <c r="N52" s="20">
        <f>IF($A52="","",IF(COUNTIFS(LSku,$A52,LType,"Count",LDate,N$4)&gt;0,SUMIFS(LQty,LSku,$A52,LType,"Count",LDate,N$4),M52+SUMIFS(LSigned,LSku,$A52,LDate,N$4)))</f>
        <v/>
      </c>
      <c r="O52" s="20">
        <f>IF($A52="","",IF(COUNTIFS(LSku,$A52,LType,"Count",LDate,O$4)&gt;0,SUMIFS(LQty,LSku,$A52,LType,"Count",LDate,O$4),N52+SUMIFS(LSigned,LSku,$A52,LDate,O$4)))</f>
        <v/>
      </c>
      <c r="P52" s="20">
        <f>IF($A52="","",IF(COUNTIFS(LSku,$A52,LType,"Count",LDate,P$4)&gt;0,SUMIFS(LQty,LSku,$A52,LType,"Count",LDate,P$4),O52+SUMIFS(LSigned,LSku,$A52,LDate,P$4)))</f>
        <v/>
      </c>
      <c r="Q52" s="20">
        <f>IF($A52="","",IF(COUNTIFS(LSku,$A52,LType,"Count",LDate,Q$4)&gt;0,SUMIFS(LQty,LSku,$A52,LType,"Count",LDate,Q$4),P52+SUMIFS(LSigned,LSku,$A52,LDate,Q$4)))</f>
        <v/>
      </c>
      <c r="R52" s="20">
        <f>IF($A52="","",IF(COUNTIFS(LSku,$A52,LType,"Count",LDate,R$4)&gt;0,SUMIFS(LQty,LSku,$A52,LType,"Count",LDate,R$4),Q52+SUMIFS(LSigned,LSku,$A52,LDate,R$4)))</f>
        <v/>
      </c>
      <c r="S52" s="20">
        <f>IF($A52="","",IF(COUNTIFS(LSku,$A52,LType,"Count",LDate,S$4)&gt;0,SUMIFS(LQty,LSku,$A52,LType,"Count",LDate,S$4),R52+SUMIFS(LSigned,LSku,$A52,LDate,S$4)))</f>
        <v/>
      </c>
      <c r="T52" s="20">
        <f>IF($A52="","",IF(COUNTIFS(LSku,$A52,LType,"Count",LDate,T$4)&gt;0,SUMIFS(LQty,LSku,$A52,LType,"Count",LDate,T$4),S52+SUMIFS(LSigned,LSku,$A52,LDate,T$4)))</f>
        <v/>
      </c>
      <c r="U52" s="20">
        <f>IF($A52="","",IF(COUNTIFS(LSku,$A52,LType,"Count",LDate,U$4)&gt;0,SUMIFS(LQty,LSku,$A52,LType,"Count",LDate,U$4),T52+SUMIFS(LSigned,LSku,$A52,LDate,U$4)))</f>
        <v/>
      </c>
      <c r="V52" s="20">
        <f>IF($A52="","",IF(COUNTIFS(LSku,$A52,LType,"Count",LDate,V$4)&gt;0,SUMIFS(LQty,LSku,$A52,LType,"Count",LDate,V$4),U52+SUMIFS(LSigned,LSku,$A52,LDate,V$4)))</f>
        <v/>
      </c>
      <c r="W52" s="20">
        <f>IF($A52="","",IF(COUNTIFS(LSku,$A52,LType,"Count",LDate,W$4)&gt;0,SUMIFS(LQty,LSku,$A52,LType,"Count",LDate,W$4),V52+SUMIFS(LSigned,LSku,$A52,LDate,W$4)))</f>
        <v/>
      </c>
      <c r="X52" s="20">
        <f>IF($A52="","",IF(COUNTIFS(LSku,$A52,LType,"Count",LDate,X$4)&gt;0,SUMIFS(LQty,LSku,$A52,LType,"Count",LDate,X$4),W52+SUMIFS(LSigned,LSku,$A52,LDate,X$4)))</f>
        <v/>
      </c>
      <c r="Y52" s="20">
        <f>IF($A52="","",IF(COUNTIFS(LSku,$A52,LType,"Count",LDate,Y$4)&gt;0,SUMIFS(LQty,LSku,$A52,LType,"Count",LDate,Y$4),X52+SUMIFS(LSigned,LSku,$A52,LDate,Y$4)))</f>
        <v/>
      </c>
      <c r="Z52" s="20">
        <f>IF($A52="","",IF(COUNTIFS(LSku,$A52,LType,"Count",LDate,Z$4)&gt;0,SUMIFS(LQty,LSku,$A52,LType,"Count",LDate,Z$4),Y52+SUMIFS(LSigned,LSku,$A52,LDate,Z$4)))</f>
        <v/>
      </c>
      <c r="AA52" s="20">
        <f>IF($A52="","",IF(COUNTIFS(LSku,$A52,LType,"Count",LDate,AA$4)&gt;0,SUMIFS(LQty,LSku,$A52,LType,"Count",LDate,AA$4),Z52+SUMIFS(LSigned,LSku,$A52,LDate,AA$4)))</f>
        <v/>
      </c>
      <c r="AB52" s="20">
        <f>IF($A52="","",IF(COUNTIFS(LSku,$A52,LType,"Count",LDate,AB$4)&gt;0,SUMIFS(LQty,LSku,$A52,LType,"Count",LDate,AB$4),AA52+SUMIFS(LSigned,LSku,$A52,LDate,AB$4)))</f>
        <v/>
      </c>
      <c r="AC52" s="20">
        <f>IF($A52="","",IF(COUNTIFS(LSku,$A52,LType,"Count",LDate,AC$4)&gt;0,SUMIFS(LQty,LSku,$A52,LType,"Count",LDate,AC$4),AB52+SUMIFS(LSigned,LSku,$A52,LDate,AC$4)))</f>
        <v/>
      </c>
      <c r="AD52" s="20">
        <f>IF($A52="","",IF(COUNTIFS(LSku,$A52,LType,"Count",LDate,AD$4)&gt;0,SUMIFS(LQty,LSku,$A52,LType,"Count",LDate,AD$4),AC52+SUMIFS(LSigned,LSku,$A52,LDate,AD$4)))</f>
        <v/>
      </c>
      <c r="AE52" s="20">
        <f>IF($A52="","",IF(COUNTIFS(LSku,$A52,LType,"Count",LDate,AE$4)&gt;0,SUMIFS(LQty,LSku,$A52,LType,"Count",LDate,AE$4),AD52+SUMIFS(LSigned,LSku,$A52,LDate,AE$4)))</f>
        <v/>
      </c>
      <c r="AF52" s="20">
        <f>IF($A52="","",IF(COUNTIFS(LSku,$A52,LType,"Count",LDate,AF$4)&gt;0,SUMIFS(LQty,LSku,$A52,LType,"Count",LDate,AF$4),AE52+SUMIFS(LSigned,LSku,$A52,LDate,AF$4)))</f>
        <v/>
      </c>
      <c r="AG52" s="20">
        <f>IF($A52="","",IF(COUNTIFS(LSku,$A52,LType,"Count",LDate,AG$4)&gt;0,SUMIFS(LQty,LSku,$A52,LType,"Count",LDate,AG$4),AF52+SUMIFS(LSigned,LSku,$A52,LDate,AG$4)))</f>
        <v/>
      </c>
      <c r="AH52" s="20">
        <f>IF($A52="","",IF(COUNTIFS(LSku,$A52,LType,"Count",LDate,AH$4)&gt;0,SUMIFS(LQty,LSku,$A52,LType,"Count",LDate,AH$4),AG52+SUMIFS(LSigned,LSku,$A52,LDate,AH$4)))</f>
        <v/>
      </c>
      <c r="AI52" s="20">
        <f>IF($A52="","",IF(COUNTIFS(LSku,$A52,LType,"Count",LDate,AI$4)&gt;0,SUMIFS(LQty,LSku,$A52,LType,"Count",LDate,AI$4),AH52+SUMIFS(LSigned,LSku,$A52,LDate,AI$4)))</f>
        <v/>
      </c>
      <c r="AJ52" s="20">
        <f>IF($A52="","",IF(COUNTIFS(LSku,$A52,LType,"Count",LDate,AJ$4)&gt;0,SUMIFS(LQty,LSku,$A52,LType,"Count",LDate,AJ$4),AI52+SUMIFS(LSigned,LSku,$A52,LDate,AJ$4)))</f>
        <v/>
      </c>
      <c r="AK52" s="20">
        <f>IF($A52="","",IF(COUNTIFS(LSku,$A52,LType,"Count",LDate,AK$4)&gt;0,SUMIFS(LQty,LSku,$A52,LType,"Count",LDate,AK$4),AJ52+SUMIFS(LSigned,LSku,$A52,LDate,AK$4)))</f>
        <v/>
      </c>
      <c r="AL52" s="20">
        <f>IF($A52="","",IF(COUNTIFS(LSku,$A52,LType,"Count",LDate,AL$4)&gt;0,SUMIFS(LQty,LSku,$A52,LType,"Count",LDate,AL$4),AK52+SUMIFS(LSigned,LSku,$A52,LDate,AL$4)))</f>
        <v/>
      </c>
      <c r="AM52" s="20">
        <f>IF($A52="","",IF(COUNTIFS(LSku,$A52,LType,"Count",LDate,AM$4)&gt;0,SUMIFS(LQty,LSku,$A52,LType,"Count",LDate,AM$4),AL52+SUMIFS(LSigned,LSku,$A52,LDate,AM$4)))</f>
        <v/>
      </c>
      <c r="AN52" s="20">
        <f>IF($A52="","",IF(COUNTIFS(LSku,$A52,LType,"Count",LDate,AN$4)&gt;0,SUMIFS(LQty,LSku,$A52,LType,"Count",LDate,AN$4),AM52+SUMIFS(LSigned,LSku,$A52,LDate,AN$4)))</f>
        <v/>
      </c>
      <c r="AO52" s="20">
        <f>IF($A52="","",IF(COUNTIFS(LSku,$A52,LType,"Count",LDate,AO$4)&gt;0,SUMIFS(LQty,LSku,$A52,LType,"Count",LDate,AO$4),AN52+SUMIFS(LSigned,LSku,$A52,LDate,AO$4)))</f>
        <v/>
      </c>
      <c r="AP52" s="20">
        <f>IF($A52="","",IF(COUNTIFS(LSku,$A52,LType,"Count",LDate,AP$4)&gt;0,SUMIFS(LQty,LSku,$A52,LType,"Count",LDate,AP$4),AO52+SUMIFS(LSigned,LSku,$A52,LDate,AP$4)))</f>
        <v/>
      </c>
      <c r="AQ52" s="20">
        <f>IF($A52="","",IF(COUNTIFS(LSku,$A52,LType,"Count",LDate,AQ$4)&gt;0,SUMIFS(LQty,LSku,$A52,LType,"Count",LDate,AQ$4),AP52+SUMIFS(LSigned,LSku,$A52,LDate,AQ$4)))</f>
        <v/>
      </c>
      <c r="AR52" s="20">
        <f>IF($A52="","",IF(COUNTIFS(LSku,$A52,LType,"Count",LDate,AR$4)&gt;0,SUMIFS(LQty,LSku,$A52,LType,"Count",LDate,AR$4),AQ52+SUMIFS(LSigned,LSku,$A52,LDate,AR$4)))</f>
        <v/>
      </c>
      <c r="AS52" s="20">
        <f>IF($A52="","",IF(COUNTIFS(LSku,$A52,LType,"Count",LDate,AS$4)&gt;0,SUMIFS(LQty,LSku,$A52,LType,"Count",LDate,AS$4),AR52+SUMIFS(LSigned,LSku,$A52,LDate,AS$4)))</f>
        <v/>
      </c>
      <c r="AT52" s="20">
        <f>IF($A52="","",IF(COUNTIFS(LSku,$A52,LType,"Count",LDate,AT$4)&gt;0,SUMIFS(LQty,LSku,$A52,LType,"Count",LDate,AT$4),AS52+SUMIFS(LSigned,LSku,$A52,LDate,AT$4)))</f>
        <v/>
      </c>
      <c r="AU52" s="20">
        <f>IF($A52="","",IF(COUNTIFS(LSku,$A52,LType,"Count",LDate,AU$4)&gt;0,SUMIFS(LQty,LSku,$A52,LType,"Count",LDate,AU$4),AT52+SUMIFS(LSigned,LSku,$A52,LDate,AU$4)))</f>
        <v/>
      </c>
      <c r="AV52" s="20">
        <f>IF($A52="","",IF(COUNTIFS(LSku,$A52,LType,"Count",LDate,AV$4)&gt;0,SUMIFS(LQty,LSku,$A52,LType,"Count",LDate,AV$4),AU52+SUMIFS(LSigned,LSku,$A52,LDate,AV$4)))</f>
        <v/>
      </c>
      <c r="AW52" s="20">
        <f>IF($A52="","",IF(COUNTIFS(LSku,$A52,LType,"Count",LDate,AW$4)&gt;0,SUMIFS(LQty,LSku,$A52,LType,"Count",LDate,AW$4),AV52+SUMIFS(LSigned,LSku,$A52,LDate,AW$4)))</f>
        <v/>
      </c>
      <c r="AX52" s="20">
        <f>IF($A52="","",IF(COUNTIFS(LSku,$A52,LType,"Count",LDate,AX$4)&gt;0,SUMIFS(LQty,LSku,$A52,LType,"Count",LDate,AX$4),AW52+SUMIFS(LSigned,LSku,$A52,LDate,AX$4)))</f>
        <v/>
      </c>
      <c r="AY52" s="20">
        <f>IF($A52="","",IF(COUNTIFS(LSku,$A52,LType,"Count",LDate,AY$4)&gt;0,SUMIFS(LQty,LSku,$A52,LType,"Count",LDate,AY$4),AX52+SUMIFS(LSigned,LSku,$A52,LDate,AY$4)))</f>
        <v/>
      </c>
      <c r="AZ52" s="20">
        <f>IF($A52="","",IF(COUNTIFS(LSku,$A52,LType,"Count",LDate,AZ$4)&gt;0,SUMIFS(LQty,LSku,$A52,LType,"Count",LDate,AZ$4),AY52+SUMIFS(LSigned,LSku,$A52,LDate,AZ$4)))</f>
        <v/>
      </c>
      <c r="BA52" s="20">
        <f>IF($A52="","",IF(COUNTIFS(LSku,$A52,LType,"Count",LDate,BA$4)&gt;0,SUMIFS(LQty,LSku,$A52,LType,"Count",LDate,BA$4),AZ52+SUMIFS(LSigned,LSku,$A52,LDate,BA$4)))</f>
        <v/>
      </c>
      <c r="BB52" s="20">
        <f>IF($A52="","",IF(COUNTIFS(LSku,$A52,LType,"Count",LDate,BB$4)&gt;0,SUMIFS(LQty,LSku,$A52,LType,"Count",LDate,BB$4),BA52+SUMIFS(LSigned,LSku,$A52,LDate,BB$4)))</f>
        <v/>
      </c>
      <c r="BC52" s="20">
        <f>IF($A52="","",IF(COUNTIFS(LSku,$A52,LType,"Count",LDate,BC$4)&gt;0,SUMIFS(LQty,LSku,$A52,LType,"Count",LDate,BC$4),BB52+SUMIFS(LSigned,LSku,$A52,LDate,BC$4)))</f>
        <v/>
      </c>
      <c r="BD52" s="20">
        <f>IF($A52="","",IF(COUNTIFS(LSku,$A52,LType,"Count",LDate,BD$4)&gt;0,SUMIFS(LQty,LSku,$A52,LType,"Count",LDate,BD$4),BC52+SUMIFS(LSigned,LSku,$A52,LDate,BD$4)))</f>
        <v/>
      </c>
      <c r="BE52" s="20">
        <f>IF($A52="","",IF(COUNTIFS(LSku,$A52,LType,"Count",LDate,BE$4)&gt;0,SUMIFS(LQty,LSku,$A52,LType,"Count",LDate,BE$4),BD52+SUMIFS(LSigned,LSku,$A52,LDate,BE$4)))</f>
        <v/>
      </c>
      <c r="BF52" s="20">
        <f>IF($A52="","",IF(COUNTIFS(LSku,$A52,LType,"Count",LDate,BF$4)&gt;0,SUMIFS(LQty,LSku,$A52,LType,"Count",LDate,BF$4),BE52+SUMIFS(LSigned,LSku,$A52,LDate,BF$4)))</f>
        <v/>
      </c>
      <c r="BG52" s="20">
        <f>IF($A52="","",IF(COUNTIFS(LSku,$A52,LType,"Count",LDate,BG$4)&gt;0,SUMIFS(LQty,LSku,$A52,LType,"Count",LDate,BG$4),BF52+SUMIFS(LSigned,LSku,$A52,LDate,BG$4)))</f>
        <v/>
      </c>
      <c r="BH52" s="20">
        <f>IF($A52="","",IF(COUNTIFS(LSku,$A52,LType,"Count",LDate,BH$4)&gt;0,SUMIFS(LQty,LSku,$A52,LType,"Count",LDate,BH$4),BG52+SUMIFS(LSigned,LSku,$A52,LDate,BH$4)))</f>
        <v/>
      </c>
      <c r="BI52" s="20">
        <f>IF($A52="","",IF(COUNTIFS(LSku,$A52,LType,"Count",LDate,BI$4)&gt;0,SUMIFS(LQty,LSku,$A52,LType,"Count",LDate,BI$4),BH52+SUMIFS(LSigned,LSku,$A52,LDate,BI$4)))</f>
        <v/>
      </c>
      <c r="BJ52" s="20">
        <f>IF($A52="","",IF(COUNTIFS(LSku,$A52,LType,"Count",LDate,BJ$4)&gt;0,SUMIFS(LQty,LSku,$A52,LType,"Count",LDate,BJ$4),BI52+SUMIFS(LSigned,LSku,$A52,LDate,BJ$4)))</f>
        <v/>
      </c>
      <c r="BK52" s="20">
        <f>IF($A52="","",IF(COUNTIFS(LSku,$A52,LType,"Count",LDate,BK$4)&gt;0,SUMIFS(LQty,LSku,$A52,LType,"Count",LDate,BK$4),BJ52+SUMIFS(LSigned,LSku,$A52,LDate,BK$4)))</f>
        <v/>
      </c>
      <c r="BL52" s="20">
        <f>IF($A52="","",IF(COUNTIFS(LSku,$A52,LType,"Count",LDate,BL$4)&gt;0,SUMIFS(LQty,LSku,$A52,LType,"Count",LDate,BL$4),BK52+SUMIFS(LSigned,LSku,$A52,LDate,BL$4)))</f>
        <v/>
      </c>
      <c r="BM52" s="20">
        <f>IF($A52="","",IF(COUNTIFS(LSku,$A52,LType,"Count",LDate,BM$4)&gt;0,SUMIFS(LQty,LSku,$A52,LType,"Count",LDate,BM$4),BL52+SUMIFS(LSigned,LSku,$A52,LDate,BM$4)))</f>
        <v/>
      </c>
      <c r="BN52" s="24">
        <f>IF($A52="","",SUMPRODUCT(MAX((LSku=$A52)*(LType="Count")*(LDate&lt;=$B$4)*LDate)))</f>
        <v/>
      </c>
    </row>
    <row r="53">
      <c r="A53" s="16">
        <f>IF(Items!A53="","",Items!A53)</f>
        <v/>
      </c>
      <c r="B53" s="20">
        <f>IF($A53="","",IF(BN53&gt;0,SUMIFS(LQty,LSku,$A53,LType,"Count",LDate,BN53),0)+SUMIFS(LSigned,LSku,$A53,LDate,"&gt;"&amp;BN53,LDate,"&lt;="&amp;$B$4))</f>
        <v/>
      </c>
      <c r="C53" s="20">
        <f>IF($A53="","",IF(COUNTIFS(LSku,$A53,LType,"Count",LDate,C$4)&gt;0,SUMIFS(LQty,LSku,$A53,LType,"Count",LDate,C$4),B53+SUMIFS(LSigned,LSku,$A53,LDate,C$4)))</f>
        <v/>
      </c>
      <c r="D53" s="20">
        <f>IF($A53="","",IF(COUNTIFS(LSku,$A53,LType,"Count",LDate,D$4)&gt;0,SUMIFS(LQty,LSku,$A53,LType,"Count",LDate,D$4),C53+SUMIFS(LSigned,LSku,$A53,LDate,D$4)))</f>
        <v/>
      </c>
      <c r="E53" s="20">
        <f>IF($A53="","",IF(COUNTIFS(LSku,$A53,LType,"Count",LDate,E$4)&gt;0,SUMIFS(LQty,LSku,$A53,LType,"Count",LDate,E$4),D53+SUMIFS(LSigned,LSku,$A53,LDate,E$4)))</f>
        <v/>
      </c>
      <c r="F53" s="20">
        <f>IF($A53="","",IF(COUNTIFS(LSku,$A53,LType,"Count",LDate,F$4)&gt;0,SUMIFS(LQty,LSku,$A53,LType,"Count",LDate,F$4),E53+SUMIFS(LSigned,LSku,$A53,LDate,F$4)))</f>
        <v/>
      </c>
      <c r="G53" s="20">
        <f>IF($A53="","",IF(COUNTIFS(LSku,$A53,LType,"Count",LDate,G$4)&gt;0,SUMIFS(LQty,LSku,$A53,LType,"Count",LDate,G$4),F53+SUMIFS(LSigned,LSku,$A53,LDate,G$4)))</f>
        <v/>
      </c>
      <c r="H53" s="20">
        <f>IF($A53="","",IF(COUNTIFS(LSku,$A53,LType,"Count",LDate,H$4)&gt;0,SUMIFS(LQty,LSku,$A53,LType,"Count",LDate,H$4),G53+SUMIFS(LSigned,LSku,$A53,LDate,H$4)))</f>
        <v/>
      </c>
      <c r="I53" s="20">
        <f>IF($A53="","",IF(COUNTIFS(LSku,$A53,LType,"Count",LDate,I$4)&gt;0,SUMIFS(LQty,LSku,$A53,LType,"Count",LDate,I$4),H53+SUMIFS(LSigned,LSku,$A53,LDate,I$4)))</f>
        <v/>
      </c>
      <c r="J53" s="20">
        <f>IF($A53="","",IF(COUNTIFS(LSku,$A53,LType,"Count",LDate,J$4)&gt;0,SUMIFS(LQty,LSku,$A53,LType,"Count",LDate,J$4),I53+SUMIFS(LSigned,LSku,$A53,LDate,J$4)))</f>
        <v/>
      </c>
      <c r="K53" s="20">
        <f>IF($A53="","",IF(COUNTIFS(LSku,$A53,LType,"Count",LDate,K$4)&gt;0,SUMIFS(LQty,LSku,$A53,LType,"Count",LDate,K$4),J53+SUMIFS(LSigned,LSku,$A53,LDate,K$4)))</f>
        <v/>
      </c>
      <c r="L53" s="20">
        <f>IF($A53="","",IF(COUNTIFS(LSku,$A53,LType,"Count",LDate,L$4)&gt;0,SUMIFS(LQty,LSku,$A53,LType,"Count",LDate,L$4),K53+SUMIFS(LSigned,LSku,$A53,LDate,L$4)))</f>
        <v/>
      </c>
      <c r="M53" s="20">
        <f>IF($A53="","",IF(COUNTIFS(LSku,$A53,LType,"Count",LDate,M$4)&gt;0,SUMIFS(LQty,LSku,$A53,LType,"Count",LDate,M$4),L53+SUMIFS(LSigned,LSku,$A53,LDate,M$4)))</f>
        <v/>
      </c>
      <c r="N53" s="20">
        <f>IF($A53="","",IF(COUNTIFS(LSku,$A53,LType,"Count",LDate,N$4)&gt;0,SUMIFS(LQty,LSku,$A53,LType,"Count",LDate,N$4),M53+SUMIFS(LSigned,LSku,$A53,LDate,N$4)))</f>
        <v/>
      </c>
      <c r="O53" s="20">
        <f>IF($A53="","",IF(COUNTIFS(LSku,$A53,LType,"Count",LDate,O$4)&gt;0,SUMIFS(LQty,LSku,$A53,LType,"Count",LDate,O$4),N53+SUMIFS(LSigned,LSku,$A53,LDate,O$4)))</f>
        <v/>
      </c>
      <c r="P53" s="20">
        <f>IF($A53="","",IF(COUNTIFS(LSku,$A53,LType,"Count",LDate,P$4)&gt;0,SUMIFS(LQty,LSku,$A53,LType,"Count",LDate,P$4),O53+SUMIFS(LSigned,LSku,$A53,LDate,P$4)))</f>
        <v/>
      </c>
      <c r="Q53" s="20">
        <f>IF($A53="","",IF(COUNTIFS(LSku,$A53,LType,"Count",LDate,Q$4)&gt;0,SUMIFS(LQty,LSku,$A53,LType,"Count",LDate,Q$4),P53+SUMIFS(LSigned,LSku,$A53,LDate,Q$4)))</f>
        <v/>
      </c>
      <c r="R53" s="20">
        <f>IF($A53="","",IF(COUNTIFS(LSku,$A53,LType,"Count",LDate,R$4)&gt;0,SUMIFS(LQty,LSku,$A53,LType,"Count",LDate,R$4),Q53+SUMIFS(LSigned,LSku,$A53,LDate,R$4)))</f>
        <v/>
      </c>
      <c r="S53" s="20">
        <f>IF($A53="","",IF(COUNTIFS(LSku,$A53,LType,"Count",LDate,S$4)&gt;0,SUMIFS(LQty,LSku,$A53,LType,"Count",LDate,S$4),R53+SUMIFS(LSigned,LSku,$A53,LDate,S$4)))</f>
        <v/>
      </c>
      <c r="T53" s="20">
        <f>IF($A53="","",IF(COUNTIFS(LSku,$A53,LType,"Count",LDate,T$4)&gt;0,SUMIFS(LQty,LSku,$A53,LType,"Count",LDate,T$4),S53+SUMIFS(LSigned,LSku,$A53,LDate,T$4)))</f>
        <v/>
      </c>
      <c r="U53" s="20">
        <f>IF($A53="","",IF(COUNTIFS(LSku,$A53,LType,"Count",LDate,U$4)&gt;0,SUMIFS(LQty,LSku,$A53,LType,"Count",LDate,U$4),T53+SUMIFS(LSigned,LSku,$A53,LDate,U$4)))</f>
        <v/>
      </c>
      <c r="V53" s="20">
        <f>IF($A53="","",IF(COUNTIFS(LSku,$A53,LType,"Count",LDate,V$4)&gt;0,SUMIFS(LQty,LSku,$A53,LType,"Count",LDate,V$4),U53+SUMIFS(LSigned,LSku,$A53,LDate,V$4)))</f>
        <v/>
      </c>
      <c r="W53" s="20">
        <f>IF($A53="","",IF(COUNTIFS(LSku,$A53,LType,"Count",LDate,W$4)&gt;0,SUMIFS(LQty,LSku,$A53,LType,"Count",LDate,W$4),V53+SUMIFS(LSigned,LSku,$A53,LDate,W$4)))</f>
        <v/>
      </c>
      <c r="X53" s="20">
        <f>IF($A53="","",IF(COUNTIFS(LSku,$A53,LType,"Count",LDate,X$4)&gt;0,SUMIFS(LQty,LSku,$A53,LType,"Count",LDate,X$4),W53+SUMIFS(LSigned,LSku,$A53,LDate,X$4)))</f>
        <v/>
      </c>
      <c r="Y53" s="20">
        <f>IF($A53="","",IF(COUNTIFS(LSku,$A53,LType,"Count",LDate,Y$4)&gt;0,SUMIFS(LQty,LSku,$A53,LType,"Count",LDate,Y$4),X53+SUMIFS(LSigned,LSku,$A53,LDate,Y$4)))</f>
        <v/>
      </c>
      <c r="Z53" s="20">
        <f>IF($A53="","",IF(COUNTIFS(LSku,$A53,LType,"Count",LDate,Z$4)&gt;0,SUMIFS(LQty,LSku,$A53,LType,"Count",LDate,Z$4),Y53+SUMIFS(LSigned,LSku,$A53,LDate,Z$4)))</f>
        <v/>
      </c>
      <c r="AA53" s="20">
        <f>IF($A53="","",IF(COUNTIFS(LSku,$A53,LType,"Count",LDate,AA$4)&gt;0,SUMIFS(LQty,LSku,$A53,LType,"Count",LDate,AA$4),Z53+SUMIFS(LSigned,LSku,$A53,LDate,AA$4)))</f>
        <v/>
      </c>
      <c r="AB53" s="20">
        <f>IF($A53="","",IF(COUNTIFS(LSku,$A53,LType,"Count",LDate,AB$4)&gt;0,SUMIFS(LQty,LSku,$A53,LType,"Count",LDate,AB$4),AA53+SUMIFS(LSigned,LSku,$A53,LDate,AB$4)))</f>
        <v/>
      </c>
      <c r="AC53" s="20">
        <f>IF($A53="","",IF(COUNTIFS(LSku,$A53,LType,"Count",LDate,AC$4)&gt;0,SUMIFS(LQty,LSku,$A53,LType,"Count",LDate,AC$4),AB53+SUMIFS(LSigned,LSku,$A53,LDate,AC$4)))</f>
        <v/>
      </c>
      <c r="AD53" s="20">
        <f>IF($A53="","",IF(COUNTIFS(LSku,$A53,LType,"Count",LDate,AD$4)&gt;0,SUMIFS(LQty,LSku,$A53,LType,"Count",LDate,AD$4),AC53+SUMIFS(LSigned,LSku,$A53,LDate,AD$4)))</f>
        <v/>
      </c>
      <c r="AE53" s="20">
        <f>IF($A53="","",IF(COUNTIFS(LSku,$A53,LType,"Count",LDate,AE$4)&gt;0,SUMIFS(LQty,LSku,$A53,LType,"Count",LDate,AE$4),AD53+SUMIFS(LSigned,LSku,$A53,LDate,AE$4)))</f>
        <v/>
      </c>
      <c r="AF53" s="20">
        <f>IF($A53="","",IF(COUNTIFS(LSku,$A53,LType,"Count",LDate,AF$4)&gt;0,SUMIFS(LQty,LSku,$A53,LType,"Count",LDate,AF$4),AE53+SUMIFS(LSigned,LSku,$A53,LDate,AF$4)))</f>
        <v/>
      </c>
      <c r="AG53" s="20">
        <f>IF($A53="","",IF(COUNTIFS(LSku,$A53,LType,"Count",LDate,AG$4)&gt;0,SUMIFS(LQty,LSku,$A53,LType,"Count",LDate,AG$4),AF53+SUMIFS(LSigned,LSku,$A53,LDate,AG$4)))</f>
        <v/>
      </c>
      <c r="AH53" s="20">
        <f>IF($A53="","",IF(COUNTIFS(LSku,$A53,LType,"Count",LDate,AH$4)&gt;0,SUMIFS(LQty,LSku,$A53,LType,"Count",LDate,AH$4),AG53+SUMIFS(LSigned,LSku,$A53,LDate,AH$4)))</f>
        <v/>
      </c>
      <c r="AI53" s="20">
        <f>IF($A53="","",IF(COUNTIFS(LSku,$A53,LType,"Count",LDate,AI$4)&gt;0,SUMIFS(LQty,LSku,$A53,LType,"Count",LDate,AI$4),AH53+SUMIFS(LSigned,LSku,$A53,LDate,AI$4)))</f>
        <v/>
      </c>
      <c r="AJ53" s="20">
        <f>IF($A53="","",IF(COUNTIFS(LSku,$A53,LType,"Count",LDate,AJ$4)&gt;0,SUMIFS(LQty,LSku,$A53,LType,"Count",LDate,AJ$4),AI53+SUMIFS(LSigned,LSku,$A53,LDate,AJ$4)))</f>
        <v/>
      </c>
      <c r="AK53" s="20">
        <f>IF($A53="","",IF(COUNTIFS(LSku,$A53,LType,"Count",LDate,AK$4)&gt;0,SUMIFS(LQty,LSku,$A53,LType,"Count",LDate,AK$4),AJ53+SUMIFS(LSigned,LSku,$A53,LDate,AK$4)))</f>
        <v/>
      </c>
      <c r="AL53" s="20">
        <f>IF($A53="","",IF(COUNTIFS(LSku,$A53,LType,"Count",LDate,AL$4)&gt;0,SUMIFS(LQty,LSku,$A53,LType,"Count",LDate,AL$4),AK53+SUMIFS(LSigned,LSku,$A53,LDate,AL$4)))</f>
        <v/>
      </c>
      <c r="AM53" s="20">
        <f>IF($A53="","",IF(COUNTIFS(LSku,$A53,LType,"Count",LDate,AM$4)&gt;0,SUMIFS(LQty,LSku,$A53,LType,"Count",LDate,AM$4),AL53+SUMIFS(LSigned,LSku,$A53,LDate,AM$4)))</f>
        <v/>
      </c>
      <c r="AN53" s="20">
        <f>IF($A53="","",IF(COUNTIFS(LSku,$A53,LType,"Count",LDate,AN$4)&gt;0,SUMIFS(LQty,LSku,$A53,LType,"Count",LDate,AN$4),AM53+SUMIFS(LSigned,LSku,$A53,LDate,AN$4)))</f>
        <v/>
      </c>
      <c r="AO53" s="20">
        <f>IF($A53="","",IF(COUNTIFS(LSku,$A53,LType,"Count",LDate,AO$4)&gt;0,SUMIFS(LQty,LSku,$A53,LType,"Count",LDate,AO$4),AN53+SUMIFS(LSigned,LSku,$A53,LDate,AO$4)))</f>
        <v/>
      </c>
      <c r="AP53" s="20">
        <f>IF($A53="","",IF(COUNTIFS(LSku,$A53,LType,"Count",LDate,AP$4)&gt;0,SUMIFS(LQty,LSku,$A53,LType,"Count",LDate,AP$4),AO53+SUMIFS(LSigned,LSku,$A53,LDate,AP$4)))</f>
        <v/>
      </c>
      <c r="AQ53" s="20">
        <f>IF($A53="","",IF(COUNTIFS(LSku,$A53,LType,"Count",LDate,AQ$4)&gt;0,SUMIFS(LQty,LSku,$A53,LType,"Count",LDate,AQ$4),AP53+SUMIFS(LSigned,LSku,$A53,LDate,AQ$4)))</f>
        <v/>
      </c>
      <c r="AR53" s="20">
        <f>IF($A53="","",IF(COUNTIFS(LSku,$A53,LType,"Count",LDate,AR$4)&gt;0,SUMIFS(LQty,LSku,$A53,LType,"Count",LDate,AR$4),AQ53+SUMIFS(LSigned,LSku,$A53,LDate,AR$4)))</f>
        <v/>
      </c>
      <c r="AS53" s="20">
        <f>IF($A53="","",IF(COUNTIFS(LSku,$A53,LType,"Count",LDate,AS$4)&gt;0,SUMIFS(LQty,LSku,$A53,LType,"Count",LDate,AS$4),AR53+SUMIFS(LSigned,LSku,$A53,LDate,AS$4)))</f>
        <v/>
      </c>
      <c r="AT53" s="20">
        <f>IF($A53="","",IF(COUNTIFS(LSku,$A53,LType,"Count",LDate,AT$4)&gt;0,SUMIFS(LQty,LSku,$A53,LType,"Count",LDate,AT$4),AS53+SUMIFS(LSigned,LSku,$A53,LDate,AT$4)))</f>
        <v/>
      </c>
      <c r="AU53" s="20">
        <f>IF($A53="","",IF(COUNTIFS(LSku,$A53,LType,"Count",LDate,AU$4)&gt;0,SUMIFS(LQty,LSku,$A53,LType,"Count",LDate,AU$4),AT53+SUMIFS(LSigned,LSku,$A53,LDate,AU$4)))</f>
        <v/>
      </c>
      <c r="AV53" s="20">
        <f>IF($A53="","",IF(COUNTIFS(LSku,$A53,LType,"Count",LDate,AV$4)&gt;0,SUMIFS(LQty,LSku,$A53,LType,"Count",LDate,AV$4),AU53+SUMIFS(LSigned,LSku,$A53,LDate,AV$4)))</f>
        <v/>
      </c>
      <c r="AW53" s="20">
        <f>IF($A53="","",IF(COUNTIFS(LSku,$A53,LType,"Count",LDate,AW$4)&gt;0,SUMIFS(LQty,LSku,$A53,LType,"Count",LDate,AW$4),AV53+SUMIFS(LSigned,LSku,$A53,LDate,AW$4)))</f>
        <v/>
      </c>
      <c r="AX53" s="20">
        <f>IF($A53="","",IF(COUNTIFS(LSku,$A53,LType,"Count",LDate,AX$4)&gt;0,SUMIFS(LQty,LSku,$A53,LType,"Count",LDate,AX$4),AW53+SUMIFS(LSigned,LSku,$A53,LDate,AX$4)))</f>
        <v/>
      </c>
      <c r="AY53" s="20">
        <f>IF($A53="","",IF(COUNTIFS(LSku,$A53,LType,"Count",LDate,AY$4)&gt;0,SUMIFS(LQty,LSku,$A53,LType,"Count",LDate,AY$4),AX53+SUMIFS(LSigned,LSku,$A53,LDate,AY$4)))</f>
        <v/>
      </c>
      <c r="AZ53" s="20">
        <f>IF($A53="","",IF(COUNTIFS(LSku,$A53,LType,"Count",LDate,AZ$4)&gt;0,SUMIFS(LQty,LSku,$A53,LType,"Count",LDate,AZ$4),AY53+SUMIFS(LSigned,LSku,$A53,LDate,AZ$4)))</f>
        <v/>
      </c>
      <c r="BA53" s="20">
        <f>IF($A53="","",IF(COUNTIFS(LSku,$A53,LType,"Count",LDate,BA$4)&gt;0,SUMIFS(LQty,LSku,$A53,LType,"Count",LDate,BA$4),AZ53+SUMIFS(LSigned,LSku,$A53,LDate,BA$4)))</f>
        <v/>
      </c>
      <c r="BB53" s="20">
        <f>IF($A53="","",IF(COUNTIFS(LSku,$A53,LType,"Count",LDate,BB$4)&gt;0,SUMIFS(LQty,LSku,$A53,LType,"Count",LDate,BB$4),BA53+SUMIFS(LSigned,LSku,$A53,LDate,BB$4)))</f>
        <v/>
      </c>
      <c r="BC53" s="20">
        <f>IF($A53="","",IF(COUNTIFS(LSku,$A53,LType,"Count",LDate,BC$4)&gt;0,SUMIFS(LQty,LSku,$A53,LType,"Count",LDate,BC$4),BB53+SUMIFS(LSigned,LSku,$A53,LDate,BC$4)))</f>
        <v/>
      </c>
      <c r="BD53" s="20">
        <f>IF($A53="","",IF(COUNTIFS(LSku,$A53,LType,"Count",LDate,BD$4)&gt;0,SUMIFS(LQty,LSku,$A53,LType,"Count",LDate,BD$4),BC53+SUMIFS(LSigned,LSku,$A53,LDate,BD$4)))</f>
        <v/>
      </c>
      <c r="BE53" s="20">
        <f>IF($A53="","",IF(COUNTIFS(LSku,$A53,LType,"Count",LDate,BE$4)&gt;0,SUMIFS(LQty,LSku,$A53,LType,"Count",LDate,BE$4),BD53+SUMIFS(LSigned,LSku,$A53,LDate,BE$4)))</f>
        <v/>
      </c>
      <c r="BF53" s="20">
        <f>IF($A53="","",IF(COUNTIFS(LSku,$A53,LType,"Count",LDate,BF$4)&gt;0,SUMIFS(LQty,LSku,$A53,LType,"Count",LDate,BF$4),BE53+SUMIFS(LSigned,LSku,$A53,LDate,BF$4)))</f>
        <v/>
      </c>
      <c r="BG53" s="20">
        <f>IF($A53="","",IF(COUNTIFS(LSku,$A53,LType,"Count",LDate,BG$4)&gt;0,SUMIFS(LQty,LSku,$A53,LType,"Count",LDate,BG$4),BF53+SUMIFS(LSigned,LSku,$A53,LDate,BG$4)))</f>
        <v/>
      </c>
      <c r="BH53" s="20">
        <f>IF($A53="","",IF(COUNTIFS(LSku,$A53,LType,"Count",LDate,BH$4)&gt;0,SUMIFS(LQty,LSku,$A53,LType,"Count",LDate,BH$4),BG53+SUMIFS(LSigned,LSku,$A53,LDate,BH$4)))</f>
        <v/>
      </c>
      <c r="BI53" s="20">
        <f>IF($A53="","",IF(COUNTIFS(LSku,$A53,LType,"Count",LDate,BI$4)&gt;0,SUMIFS(LQty,LSku,$A53,LType,"Count",LDate,BI$4),BH53+SUMIFS(LSigned,LSku,$A53,LDate,BI$4)))</f>
        <v/>
      </c>
      <c r="BJ53" s="20">
        <f>IF($A53="","",IF(COUNTIFS(LSku,$A53,LType,"Count",LDate,BJ$4)&gt;0,SUMIFS(LQty,LSku,$A53,LType,"Count",LDate,BJ$4),BI53+SUMIFS(LSigned,LSku,$A53,LDate,BJ$4)))</f>
        <v/>
      </c>
      <c r="BK53" s="20">
        <f>IF($A53="","",IF(COUNTIFS(LSku,$A53,LType,"Count",LDate,BK$4)&gt;0,SUMIFS(LQty,LSku,$A53,LType,"Count",LDate,BK$4),BJ53+SUMIFS(LSigned,LSku,$A53,LDate,BK$4)))</f>
        <v/>
      </c>
      <c r="BL53" s="20">
        <f>IF($A53="","",IF(COUNTIFS(LSku,$A53,LType,"Count",LDate,BL$4)&gt;0,SUMIFS(LQty,LSku,$A53,LType,"Count",LDate,BL$4),BK53+SUMIFS(LSigned,LSku,$A53,LDate,BL$4)))</f>
        <v/>
      </c>
      <c r="BM53" s="20">
        <f>IF($A53="","",IF(COUNTIFS(LSku,$A53,LType,"Count",LDate,BM$4)&gt;0,SUMIFS(LQty,LSku,$A53,LType,"Count",LDate,BM$4),BL53+SUMIFS(LSigned,LSku,$A53,LDate,BM$4)))</f>
        <v/>
      </c>
      <c r="BN53" s="24">
        <f>IF($A53="","",SUMPRODUCT(MAX((LSku=$A53)*(LType="Count")*(LDate&lt;=$B$4)*LDate)))</f>
        <v/>
      </c>
    </row>
    <row r="54">
      <c r="A54" s="16">
        <f>IF(Items!A54="","",Items!A54)</f>
        <v/>
      </c>
      <c r="B54" s="20">
        <f>IF($A54="","",IF(BN54&gt;0,SUMIFS(LQty,LSku,$A54,LType,"Count",LDate,BN54),0)+SUMIFS(LSigned,LSku,$A54,LDate,"&gt;"&amp;BN54,LDate,"&lt;="&amp;$B$4))</f>
        <v/>
      </c>
      <c r="C54" s="20">
        <f>IF($A54="","",IF(COUNTIFS(LSku,$A54,LType,"Count",LDate,C$4)&gt;0,SUMIFS(LQty,LSku,$A54,LType,"Count",LDate,C$4),B54+SUMIFS(LSigned,LSku,$A54,LDate,C$4)))</f>
        <v/>
      </c>
      <c r="D54" s="20">
        <f>IF($A54="","",IF(COUNTIFS(LSku,$A54,LType,"Count",LDate,D$4)&gt;0,SUMIFS(LQty,LSku,$A54,LType,"Count",LDate,D$4),C54+SUMIFS(LSigned,LSku,$A54,LDate,D$4)))</f>
        <v/>
      </c>
      <c r="E54" s="20">
        <f>IF($A54="","",IF(COUNTIFS(LSku,$A54,LType,"Count",LDate,E$4)&gt;0,SUMIFS(LQty,LSku,$A54,LType,"Count",LDate,E$4),D54+SUMIFS(LSigned,LSku,$A54,LDate,E$4)))</f>
        <v/>
      </c>
      <c r="F54" s="20">
        <f>IF($A54="","",IF(COUNTIFS(LSku,$A54,LType,"Count",LDate,F$4)&gt;0,SUMIFS(LQty,LSku,$A54,LType,"Count",LDate,F$4),E54+SUMIFS(LSigned,LSku,$A54,LDate,F$4)))</f>
        <v/>
      </c>
      <c r="G54" s="20">
        <f>IF($A54="","",IF(COUNTIFS(LSku,$A54,LType,"Count",LDate,G$4)&gt;0,SUMIFS(LQty,LSku,$A54,LType,"Count",LDate,G$4),F54+SUMIFS(LSigned,LSku,$A54,LDate,G$4)))</f>
        <v/>
      </c>
      <c r="H54" s="20">
        <f>IF($A54="","",IF(COUNTIFS(LSku,$A54,LType,"Count",LDate,H$4)&gt;0,SUMIFS(LQty,LSku,$A54,LType,"Count",LDate,H$4),G54+SUMIFS(LSigned,LSku,$A54,LDate,H$4)))</f>
        <v/>
      </c>
      <c r="I54" s="20">
        <f>IF($A54="","",IF(COUNTIFS(LSku,$A54,LType,"Count",LDate,I$4)&gt;0,SUMIFS(LQty,LSku,$A54,LType,"Count",LDate,I$4),H54+SUMIFS(LSigned,LSku,$A54,LDate,I$4)))</f>
        <v/>
      </c>
      <c r="J54" s="20">
        <f>IF($A54="","",IF(COUNTIFS(LSku,$A54,LType,"Count",LDate,J$4)&gt;0,SUMIFS(LQty,LSku,$A54,LType,"Count",LDate,J$4),I54+SUMIFS(LSigned,LSku,$A54,LDate,J$4)))</f>
        <v/>
      </c>
      <c r="K54" s="20">
        <f>IF($A54="","",IF(COUNTIFS(LSku,$A54,LType,"Count",LDate,K$4)&gt;0,SUMIFS(LQty,LSku,$A54,LType,"Count",LDate,K$4),J54+SUMIFS(LSigned,LSku,$A54,LDate,K$4)))</f>
        <v/>
      </c>
      <c r="L54" s="20">
        <f>IF($A54="","",IF(COUNTIFS(LSku,$A54,LType,"Count",LDate,L$4)&gt;0,SUMIFS(LQty,LSku,$A54,LType,"Count",LDate,L$4),K54+SUMIFS(LSigned,LSku,$A54,LDate,L$4)))</f>
        <v/>
      </c>
      <c r="M54" s="20">
        <f>IF($A54="","",IF(COUNTIFS(LSku,$A54,LType,"Count",LDate,M$4)&gt;0,SUMIFS(LQty,LSku,$A54,LType,"Count",LDate,M$4),L54+SUMIFS(LSigned,LSku,$A54,LDate,M$4)))</f>
        <v/>
      </c>
      <c r="N54" s="20">
        <f>IF($A54="","",IF(COUNTIFS(LSku,$A54,LType,"Count",LDate,N$4)&gt;0,SUMIFS(LQty,LSku,$A54,LType,"Count",LDate,N$4),M54+SUMIFS(LSigned,LSku,$A54,LDate,N$4)))</f>
        <v/>
      </c>
      <c r="O54" s="20">
        <f>IF($A54="","",IF(COUNTIFS(LSku,$A54,LType,"Count",LDate,O$4)&gt;0,SUMIFS(LQty,LSku,$A54,LType,"Count",LDate,O$4),N54+SUMIFS(LSigned,LSku,$A54,LDate,O$4)))</f>
        <v/>
      </c>
      <c r="P54" s="20">
        <f>IF($A54="","",IF(COUNTIFS(LSku,$A54,LType,"Count",LDate,P$4)&gt;0,SUMIFS(LQty,LSku,$A54,LType,"Count",LDate,P$4),O54+SUMIFS(LSigned,LSku,$A54,LDate,P$4)))</f>
        <v/>
      </c>
      <c r="Q54" s="20">
        <f>IF($A54="","",IF(COUNTIFS(LSku,$A54,LType,"Count",LDate,Q$4)&gt;0,SUMIFS(LQty,LSku,$A54,LType,"Count",LDate,Q$4),P54+SUMIFS(LSigned,LSku,$A54,LDate,Q$4)))</f>
        <v/>
      </c>
      <c r="R54" s="20">
        <f>IF($A54="","",IF(COUNTIFS(LSku,$A54,LType,"Count",LDate,R$4)&gt;0,SUMIFS(LQty,LSku,$A54,LType,"Count",LDate,R$4),Q54+SUMIFS(LSigned,LSku,$A54,LDate,R$4)))</f>
        <v/>
      </c>
      <c r="S54" s="20">
        <f>IF($A54="","",IF(COUNTIFS(LSku,$A54,LType,"Count",LDate,S$4)&gt;0,SUMIFS(LQty,LSku,$A54,LType,"Count",LDate,S$4),R54+SUMIFS(LSigned,LSku,$A54,LDate,S$4)))</f>
        <v/>
      </c>
      <c r="T54" s="20">
        <f>IF($A54="","",IF(COUNTIFS(LSku,$A54,LType,"Count",LDate,T$4)&gt;0,SUMIFS(LQty,LSku,$A54,LType,"Count",LDate,T$4),S54+SUMIFS(LSigned,LSku,$A54,LDate,T$4)))</f>
        <v/>
      </c>
      <c r="U54" s="20">
        <f>IF($A54="","",IF(COUNTIFS(LSku,$A54,LType,"Count",LDate,U$4)&gt;0,SUMIFS(LQty,LSku,$A54,LType,"Count",LDate,U$4),T54+SUMIFS(LSigned,LSku,$A54,LDate,U$4)))</f>
        <v/>
      </c>
      <c r="V54" s="20">
        <f>IF($A54="","",IF(COUNTIFS(LSku,$A54,LType,"Count",LDate,V$4)&gt;0,SUMIFS(LQty,LSku,$A54,LType,"Count",LDate,V$4),U54+SUMIFS(LSigned,LSku,$A54,LDate,V$4)))</f>
        <v/>
      </c>
      <c r="W54" s="20">
        <f>IF($A54="","",IF(COUNTIFS(LSku,$A54,LType,"Count",LDate,W$4)&gt;0,SUMIFS(LQty,LSku,$A54,LType,"Count",LDate,W$4),V54+SUMIFS(LSigned,LSku,$A54,LDate,W$4)))</f>
        <v/>
      </c>
      <c r="X54" s="20">
        <f>IF($A54="","",IF(COUNTIFS(LSku,$A54,LType,"Count",LDate,X$4)&gt;0,SUMIFS(LQty,LSku,$A54,LType,"Count",LDate,X$4),W54+SUMIFS(LSigned,LSku,$A54,LDate,X$4)))</f>
        <v/>
      </c>
      <c r="Y54" s="20">
        <f>IF($A54="","",IF(COUNTIFS(LSku,$A54,LType,"Count",LDate,Y$4)&gt;0,SUMIFS(LQty,LSku,$A54,LType,"Count",LDate,Y$4),X54+SUMIFS(LSigned,LSku,$A54,LDate,Y$4)))</f>
        <v/>
      </c>
      <c r="Z54" s="20">
        <f>IF($A54="","",IF(COUNTIFS(LSku,$A54,LType,"Count",LDate,Z$4)&gt;0,SUMIFS(LQty,LSku,$A54,LType,"Count",LDate,Z$4),Y54+SUMIFS(LSigned,LSku,$A54,LDate,Z$4)))</f>
        <v/>
      </c>
      <c r="AA54" s="20">
        <f>IF($A54="","",IF(COUNTIFS(LSku,$A54,LType,"Count",LDate,AA$4)&gt;0,SUMIFS(LQty,LSku,$A54,LType,"Count",LDate,AA$4),Z54+SUMIFS(LSigned,LSku,$A54,LDate,AA$4)))</f>
        <v/>
      </c>
      <c r="AB54" s="20">
        <f>IF($A54="","",IF(COUNTIFS(LSku,$A54,LType,"Count",LDate,AB$4)&gt;0,SUMIFS(LQty,LSku,$A54,LType,"Count",LDate,AB$4),AA54+SUMIFS(LSigned,LSku,$A54,LDate,AB$4)))</f>
        <v/>
      </c>
      <c r="AC54" s="20">
        <f>IF($A54="","",IF(COUNTIFS(LSku,$A54,LType,"Count",LDate,AC$4)&gt;0,SUMIFS(LQty,LSku,$A54,LType,"Count",LDate,AC$4),AB54+SUMIFS(LSigned,LSku,$A54,LDate,AC$4)))</f>
        <v/>
      </c>
      <c r="AD54" s="20">
        <f>IF($A54="","",IF(COUNTIFS(LSku,$A54,LType,"Count",LDate,AD$4)&gt;0,SUMIFS(LQty,LSku,$A54,LType,"Count",LDate,AD$4),AC54+SUMIFS(LSigned,LSku,$A54,LDate,AD$4)))</f>
        <v/>
      </c>
      <c r="AE54" s="20">
        <f>IF($A54="","",IF(COUNTIFS(LSku,$A54,LType,"Count",LDate,AE$4)&gt;0,SUMIFS(LQty,LSku,$A54,LType,"Count",LDate,AE$4),AD54+SUMIFS(LSigned,LSku,$A54,LDate,AE$4)))</f>
        <v/>
      </c>
      <c r="AF54" s="20">
        <f>IF($A54="","",IF(COUNTIFS(LSku,$A54,LType,"Count",LDate,AF$4)&gt;0,SUMIFS(LQty,LSku,$A54,LType,"Count",LDate,AF$4),AE54+SUMIFS(LSigned,LSku,$A54,LDate,AF$4)))</f>
        <v/>
      </c>
      <c r="AG54" s="20">
        <f>IF($A54="","",IF(COUNTIFS(LSku,$A54,LType,"Count",LDate,AG$4)&gt;0,SUMIFS(LQty,LSku,$A54,LType,"Count",LDate,AG$4),AF54+SUMIFS(LSigned,LSku,$A54,LDate,AG$4)))</f>
        <v/>
      </c>
      <c r="AH54" s="20">
        <f>IF($A54="","",IF(COUNTIFS(LSku,$A54,LType,"Count",LDate,AH$4)&gt;0,SUMIFS(LQty,LSku,$A54,LType,"Count",LDate,AH$4),AG54+SUMIFS(LSigned,LSku,$A54,LDate,AH$4)))</f>
        <v/>
      </c>
      <c r="AI54" s="20">
        <f>IF($A54="","",IF(COUNTIFS(LSku,$A54,LType,"Count",LDate,AI$4)&gt;0,SUMIFS(LQty,LSku,$A54,LType,"Count",LDate,AI$4),AH54+SUMIFS(LSigned,LSku,$A54,LDate,AI$4)))</f>
        <v/>
      </c>
      <c r="AJ54" s="20">
        <f>IF($A54="","",IF(COUNTIFS(LSku,$A54,LType,"Count",LDate,AJ$4)&gt;0,SUMIFS(LQty,LSku,$A54,LType,"Count",LDate,AJ$4),AI54+SUMIFS(LSigned,LSku,$A54,LDate,AJ$4)))</f>
        <v/>
      </c>
      <c r="AK54" s="20">
        <f>IF($A54="","",IF(COUNTIFS(LSku,$A54,LType,"Count",LDate,AK$4)&gt;0,SUMIFS(LQty,LSku,$A54,LType,"Count",LDate,AK$4),AJ54+SUMIFS(LSigned,LSku,$A54,LDate,AK$4)))</f>
        <v/>
      </c>
      <c r="AL54" s="20">
        <f>IF($A54="","",IF(COUNTIFS(LSku,$A54,LType,"Count",LDate,AL$4)&gt;0,SUMIFS(LQty,LSku,$A54,LType,"Count",LDate,AL$4),AK54+SUMIFS(LSigned,LSku,$A54,LDate,AL$4)))</f>
        <v/>
      </c>
      <c r="AM54" s="20">
        <f>IF($A54="","",IF(COUNTIFS(LSku,$A54,LType,"Count",LDate,AM$4)&gt;0,SUMIFS(LQty,LSku,$A54,LType,"Count",LDate,AM$4),AL54+SUMIFS(LSigned,LSku,$A54,LDate,AM$4)))</f>
        <v/>
      </c>
      <c r="AN54" s="20">
        <f>IF($A54="","",IF(COUNTIFS(LSku,$A54,LType,"Count",LDate,AN$4)&gt;0,SUMIFS(LQty,LSku,$A54,LType,"Count",LDate,AN$4),AM54+SUMIFS(LSigned,LSku,$A54,LDate,AN$4)))</f>
        <v/>
      </c>
      <c r="AO54" s="20">
        <f>IF($A54="","",IF(COUNTIFS(LSku,$A54,LType,"Count",LDate,AO$4)&gt;0,SUMIFS(LQty,LSku,$A54,LType,"Count",LDate,AO$4),AN54+SUMIFS(LSigned,LSku,$A54,LDate,AO$4)))</f>
        <v/>
      </c>
      <c r="AP54" s="20">
        <f>IF($A54="","",IF(COUNTIFS(LSku,$A54,LType,"Count",LDate,AP$4)&gt;0,SUMIFS(LQty,LSku,$A54,LType,"Count",LDate,AP$4),AO54+SUMIFS(LSigned,LSku,$A54,LDate,AP$4)))</f>
        <v/>
      </c>
      <c r="AQ54" s="20">
        <f>IF($A54="","",IF(COUNTIFS(LSku,$A54,LType,"Count",LDate,AQ$4)&gt;0,SUMIFS(LQty,LSku,$A54,LType,"Count",LDate,AQ$4),AP54+SUMIFS(LSigned,LSku,$A54,LDate,AQ$4)))</f>
        <v/>
      </c>
      <c r="AR54" s="20">
        <f>IF($A54="","",IF(COUNTIFS(LSku,$A54,LType,"Count",LDate,AR$4)&gt;0,SUMIFS(LQty,LSku,$A54,LType,"Count",LDate,AR$4),AQ54+SUMIFS(LSigned,LSku,$A54,LDate,AR$4)))</f>
        <v/>
      </c>
      <c r="AS54" s="20">
        <f>IF($A54="","",IF(COUNTIFS(LSku,$A54,LType,"Count",LDate,AS$4)&gt;0,SUMIFS(LQty,LSku,$A54,LType,"Count",LDate,AS$4),AR54+SUMIFS(LSigned,LSku,$A54,LDate,AS$4)))</f>
        <v/>
      </c>
      <c r="AT54" s="20">
        <f>IF($A54="","",IF(COUNTIFS(LSku,$A54,LType,"Count",LDate,AT$4)&gt;0,SUMIFS(LQty,LSku,$A54,LType,"Count",LDate,AT$4),AS54+SUMIFS(LSigned,LSku,$A54,LDate,AT$4)))</f>
        <v/>
      </c>
      <c r="AU54" s="20">
        <f>IF($A54="","",IF(COUNTIFS(LSku,$A54,LType,"Count",LDate,AU$4)&gt;0,SUMIFS(LQty,LSku,$A54,LType,"Count",LDate,AU$4),AT54+SUMIFS(LSigned,LSku,$A54,LDate,AU$4)))</f>
        <v/>
      </c>
      <c r="AV54" s="20">
        <f>IF($A54="","",IF(COUNTIFS(LSku,$A54,LType,"Count",LDate,AV$4)&gt;0,SUMIFS(LQty,LSku,$A54,LType,"Count",LDate,AV$4),AU54+SUMIFS(LSigned,LSku,$A54,LDate,AV$4)))</f>
        <v/>
      </c>
      <c r="AW54" s="20">
        <f>IF($A54="","",IF(COUNTIFS(LSku,$A54,LType,"Count",LDate,AW$4)&gt;0,SUMIFS(LQty,LSku,$A54,LType,"Count",LDate,AW$4),AV54+SUMIFS(LSigned,LSku,$A54,LDate,AW$4)))</f>
        <v/>
      </c>
      <c r="AX54" s="20">
        <f>IF($A54="","",IF(COUNTIFS(LSku,$A54,LType,"Count",LDate,AX$4)&gt;0,SUMIFS(LQty,LSku,$A54,LType,"Count",LDate,AX$4),AW54+SUMIFS(LSigned,LSku,$A54,LDate,AX$4)))</f>
        <v/>
      </c>
      <c r="AY54" s="20">
        <f>IF($A54="","",IF(COUNTIFS(LSku,$A54,LType,"Count",LDate,AY$4)&gt;0,SUMIFS(LQty,LSku,$A54,LType,"Count",LDate,AY$4),AX54+SUMIFS(LSigned,LSku,$A54,LDate,AY$4)))</f>
        <v/>
      </c>
      <c r="AZ54" s="20">
        <f>IF($A54="","",IF(COUNTIFS(LSku,$A54,LType,"Count",LDate,AZ$4)&gt;0,SUMIFS(LQty,LSku,$A54,LType,"Count",LDate,AZ$4),AY54+SUMIFS(LSigned,LSku,$A54,LDate,AZ$4)))</f>
        <v/>
      </c>
      <c r="BA54" s="20">
        <f>IF($A54="","",IF(COUNTIFS(LSku,$A54,LType,"Count",LDate,BA$4)&gt;0,SUMIFS(LQty,LSku,$A54,LType,"Count",LDate,BA$4),AZ54+SUMIFS(LSigned,LSku,$A54,LDate,BA$4)))</f>
        <v/>
      </c>
      <c r="BB54" s="20">
        <f>IF($A54="","",IF(COUNTIFS(LSku,$A54,LType,"Count",LDate,BB$4)&gt;0,SUMIFS(LQty,LSku,$A54,LType,"Count",LDate,BB$4),BA54+SUMIFS(LSigned,LSku,$A54,LDate,BB$4)))</f>
        <v/>
      </c>
      <c r="BC54" s="20">
        <f>IF($A54="","",IF(COUNTIFS(LSku,$A54,LType,"Count",LDate,BC$4)&gt;0,SUMIFS(LQty,LSku,$A54,LType,"Count",LDate,BC$4),BB54+SUMIFS(LSigned,LSku,$A54,LDate,BC$4)))</f>
        <v/>
      </c>
      <c r="BD54" s="20">
        <f>IF($A54="","",IF(COUNTIFS(LSku,$A54,LType,"Count",LDate,BD$4)&gt;0,SUMIFS(LQty,LSku,$A54,LType,"Count",LDate,BD$4),BC54+SUMIFS(LSigned,LSku,$A54,LDate,BD$4)))</f>
        <v/>
      </c>
      <c r="BE54" s="20">
        <f>IF($A54="","",IF(COUNTIFS(LSku,$A54,LType,"Count",LDate,BE$4)&gt;0,SUMIFS(LQty,LSku,$A54,LType,"Count",LDate,BE$4),BD54+SUMIFS(LSigned,LSku,$A54,LDate,BE$4)))</f>
        <v/>
      </c>
      <c r="BF54" s="20">
        <f>IF($A54="","",IF(COUNTIFS(LSku,$A54,LType,"Count",LDate,BF$4)&gt;0,SUMIFS(LQty,LSku,$A54,LType,"Count",LDate,BF$4),BE54+SUMIFS(LSigned,LSku,$A54,LDate,BF$4)))</f>
        <v/>
      </c>
      <c r="BG54" s="20">
        <f>IF($A54="","",IF(COUNTIFS(LSku,$A54,LType,"Count",LDate,BG$4)&gt;0,SUMIFS(LQty,LSku,$A54,LType,"Count",LDate,BG$4),BF54+SUMIFS(LSigned,LSku,$A54,LDate,BG$4)))</f>
        <v/>
      </c>
      <c r="BH54" s="20">
        <f>IF($A54="","",IF(COUNTIFS(LSku,$A54,LType,"Count",LDate,BH$4)&gt;0,SUMIFS(LQty,LSku,$A54,LType,"Count",LDate,BH$4),BG54+SUMIFS(LSigned,LSku,$A54,LDate,BH$4)))</f>
        <v/>
      </c>
      <c r="BI54" s="20">
        <f>IF($A54="","",IF(COUNTIFS(LSku,$A54,LType,"Count",LDate,BI$4)&gt;0,SUMIFS(LQty,LSku,$A54,LType,"Count",LDate,BI$4),BH54+SUMIFS(LSigned,LSku,$A54,LDate,BI$4)))</f>
        <v/>
      </c>
      <c r="BJ54" s="20">
        <f>IF($A54="","",IF(COUNTIFS(LSku,$A54,LType,"Count",LDate,BJ$4)&gt;0,SUMIFS(LQty,LSku,$A54,LType,"Count",LDate,BJ$4),BI54+SUMIFS(LSigned,LSku,$A54,LDate,BJ$4)))</f>
        <v/>
      </c>
      <c r="BK54" s="20">
        <f>IF($A54="","",IF(COUNTIFS(LSku,$A54,LType,"Count",LDate,BK$4)&gt;0,SUMIFS(LQty,LSku,$A54,LType,"Count",LDate,BK$4),BJ54+SUMIFS(LSigned,LSku,$A54,LDate,BK$4)))</f>
        <v/>
      </c>
      <c r="BL54" s="20">
        <f>IF($A54="","",IF(COUNTIFS(LSku,$A54,LType,"Count",LDate,BL$4)&gt;0,SUMIFS(LQty,LSku,$A54,LType,"Count",LDate,BL$4),BK54+SUMIFS(LSigned,LSku,$A54,LDate,BL$4)))</f>
        <v/>
      </c>
      <c r="BM54" s="20">
        <f>IF($A54="","",IF(COUNTIFS(LSku,$A54,LType,"Count",LDate,BM$4)&gt;0,SUMIFS(LQty,LSku,$A54,LType,"Count",LDate,BM$4),BL54+SUMIFS(LSigned,LSku,$A54,LDate,BM$4)))</f>
        <v/>
      </c>
      <c r="BN54" s="24">
        <f>IF($A54="","",SUMPRODUCT(MAX((LSku=$A54)*(LType="Count")*(LDate&lt;=$B$4)*LDate)))</f>
        <v/>
      </c>
    </row>
    <row r="55">
      <c r="A55" s="16">
        <f>IF(Items!A55="","",Items!A55)</f>
        <v/>
      </c>
      <c r="B55" s="20">
        <f>IF($A55="","",IF(BN55&gt;0,SUMIFS(LQty,LSku,$A55,LType,"Count",LDate,BN55),0)+SUMIFS(LSigned,LSku,$A55,LDate,"&gt;"&amp;BN55,LDate,"&lt;="&amp;$B$4))</f>
        <v/>
      </c>
      <c r="C55" s="20">
        <f>IF($A55="","",IF(COUNTIFS(LSku,$A55,LType,"Count",LDate,C$4)&gt;0,SUMIFS(LQty,LSku,$A55,LType,"Count",LDate,C$4),B55+SUMIFS(LSigned,LSku,$A55,LDate,C$4)))</f>
        <v/>
      </c>
      <c r="D55" s="20">
        <f>IF($A55="","",IF(COUNTIFS(LSku,$A55,LType,"Count",LDate,D$4)&gt;0,SUMIFS(LQty,LSku,$A55,LType,"Count",LDate,D$4),C55+SUMIFS(LSigned,LSku,$A55,LDate,D$4)))</f>
        <v/>
      </c>
      <c r="E55" s="20">
        <f>IF($A55="","",IF(COUNTIFS(LSku,$A55,LType,"Count",LDate,E$4)&gt;0,SUMIFS(LQty,LSku,$A55,LType,"Count",LDate,E$4),D55+SUMIFS(LSigned,LSku,$A55,LDate,E$4)))</f>
        <v/>
      </c>
      <c r="F55" s="20">
        <f>IF($A55="","",IF(COUNTIFS(LSku,$A55,LType,"Count",LDate,F$4)&gt;0,SUMIFS(LQty,LSku,$A55,LType,"Count",LDate,F$4),E55+SUMIFS(LSigned,LSku,$A55,LDate,F$4)))</f>
        <v/>
      </c>
      <c r="G55" s="20">
        <f>IF($A55="","",IF(COUNTIFS(LSku,$A55,LType,"Count",LDate,G$4)&gt;0,SUMIFS(LQty,LSku,$A55,LType,"Count",LDate,G$4),F55+SUMIFS(LSigned,LSku,$A55,LDate,G$4)))</f>
        <v/>
      </c>
      <c r="H55" s="20">
        <f>IF($A55="","",IF(COUNTIFS(LSku,$A55,LType,"Count",LDate,H$4)&gt;0,SUMIFS(LQty,LSku,$A55,LType,"Count",LDate,H$4),G55+SUMIFS(LSigned,LSku,$A55,LDate,H$4)))</f>
        <v/>
      </c>
      <c r="I55" s="20">
        <f>IF($A55="","",IF(COUNTIFS(LSku,$A55,LType,"Count",LDate,I$4)&gt;0,SUMIFS(LQty,LSku,$A55,LType,"Count",LDate,I$4),H55+SUMIFS(LSigned,LSku,$A55,LDate,I$4)))</f>
        <v/>
      </c>
      <c r="J55" s="20">
        <f>IF($A55="","",IF(COUNTIFS(LSku,$A55,LType,"Count",LDate,J$4)&gt;0,SUMIFS(LQty,LSku,$A55,LType,"Count",LDate,J$4),I55+SUMIFS(LSigned,LSku,$A55,LDate,J$4)))</f>
        <v/>
      </c>
      <c r="K55" s="20">
        <f>IF($A55="","",IF(COUNTIFS(LSku,$A55,LType,"Count",LDate,K$4)&gt;0,SUMIFS(LQty,LSku,$A55,LType,"Count",LDate,K$4),J55+SUMIFS(LSigned,LSku,$A55,LDate,K$4)))</f>
        <v/>
      </c>
      <c r="L55" s="20">
        <f>IF($A55="","",IF(COUNTIFS(LSku,$A55,LType,"Count",LDate,L$4)&gt;0,SUMIFS(LQty,LSku,$A55,LType,"Count",LDate,L$4),K55+SUMIFS(LSigned,LSku,$A55,LDate,L$4)))</f>
        <v/>
      </c>
      <c r="M55" s="20">
        <f>IF($A55="","",IF(COUNTIFS(LSku,$A55,LType,"Count",LDate,M$4)&gt;0,SUMIFS(LQty,LSku,$A55,LType,"Count",LDate,M$4),L55+SUMIFS(LSigned,LSku,$A55,LDate,M$4)))</f>
        <v/>
      </c>
      <c r="N55" s="20">
        <f>IF($A55="","",IF(COUNTIFS(LSku,$A55,LType,"Count",LDate,N$4)&gt;0,SUMIFS(LQty,LSku,$A55,LType,"Count",LDate,N$4),M55+SUMIFS(LSigned,LSku,$A55,LDate,N$4)))</f>
        <v/>
      </c>
      <c r="O55" s="20">
        <f>IF($A55="","",IF(COUNTIFS(LSku,$A55,LType,"Count",LDate,O$4)&gt;0,SUMIFS(LQty,LSku,$A55,LType,"Count",LDate,O$4),N55+SUMIFS(LSigned,LSku,$A55,LDate,O$4)))</f>
        <v/>
      </c>
      <c r="P55" s="20">
        <f>IF($A55="","",IF(COUNTIFS(LSku,$A55,LType,"Count",LDate,P$4)&gt;0,SUMIFS(LQty,LSku,$A55,LType,"Count",LDate,P$4),O55+SUMIFS(LSigned,LSku,$A55,LDate,P$4)))</f>
        <v/>
      </c>
      <c r="Q55" s="20">
        <f>IF($A55="","",IF(COUNTIFS(LSku,$A55,LType,"Count",LDate,Q$4)&gt;0,SUMIFS(LQty,LSku,$A55,LType,"Count",LDate,Q$4),P55+SUMIFS(LSigned,LSku,$A55,LDate,Q$4)))</f>
        <v/>
      </c>
      <c r="R55" s="20">
        <f>IF($A55="","",IF(COUNTIFS(LSku,$A55,LType,"Count",LDate,R$4)&gt;0,SUMIFS(LQty,LSku,$A55,LType,"Count",LDate,R$4),Q55+SUMIFS(LSigned,LSku,$A55,LDate,R$4)))</f>
        <v/>
      </c>
      <c r="S55" s="20">
        <f>IF($A55="","",IF(COUNTIFS(LSku,$A55,LType,"Count",LDate,S$4)&gt;0,SUMIFS(LQty,LSku,$A55,LType,"Count",LDate,S$4),R55+SUMIFS(LSigned,LSku,$A55,LDate,S$4)))</f>
        <v/>
      </c>
      <c r="T55" s="20">
        <f>IF($A55="","",IF(COUNTIFS(LSku,$A55,LType,"Count",LDate,T$4)&gt;0,SUMIFS(LQty,LSku,$A55,LType,"Count",LDate,T$4),S55+SUMIFS(LSigned,LSku,$A55,LDate,T$4)))</f>
        <v/>
      </c>
      <c r="U55" s="20">
        <f>IF($A55="","",IF(COUNTIFS(LSku,$A55,LType,"Count",LDate,U$4)&gt;0,SUMIFS(LQty,LSku,$A55,LType,"Count",LDate,U$4),T55+SUMIFS(LSigned,LSku,$A55,LDate,U$4)))</f>
        <v/>
      </c>
      <c r="V55" s="20">
        <f>IF($A55="","",IF(COUNTIFS(LSku,$A55,LType,"Count",LDate,V$4)&gt;0,SUMIFS(LQty,LSku,$A55,LType,"Count",LDate,V$4),U55+SUMIFS(LSigned,LSku,$A55,LDate,V$4)))</f>
        <v/>
      </c>
      <c r="W55" s="20">
        <f>IF($A55="","",IF(COUNTIFS(LSku,$A55,LType,"Count",LDate,W$4)&gt;0,SUMIFS(LQty,LSku,$A55,LType,"Count",LDate,W$4),V55+SUMIFS(LSigned,LSku,$A55,LDate,W$4)))</f>
        <v/>
      </c>
      <c r="X55" s="20">
        <f>IF($A55="","",IF(COUNTIFS(LSku,$A55,LType,"Count",LDate,X$4)&gt;0,SUMIFS(LQty,LSku,$A55,LType,"Count",LDate,X$4),W55+SUMIFS(LSigned,LSku,$A55,LDate,X$4)))</f>
        <v/>
      </c>
      <c r="Y55" s="20">
        <f>IF($A55="","",IF(COUNTIFS(LSku,$A55,LType,"Count",LDate,Y$4)&gt;0,SUMIFS(LQty,LSku,$A55,LType,"Count",LDate,Y$4),X55+SUMIFS(LSigned,LSku,$A55,LDate,Y$4)))</f>
        <v/>
      </c>
      <c r="Z55" s="20">
        <f>IF($A55="","",IF(COUNTIFS(LSku,$A55,LType,"Count",LDate,Z$4)&gt;0,SUMIFS(LQty,LSku,$A55,LType,"Count",LDate,Z$4),Y55+SUMIFS(LSigned,LSku,$A55,LDate,Z$4)))</f>
        <v/>
      </c>
      <c r="AA55" s="20">
        <f>IF($A55="","",IF(COUNTIFS(LSku,$A55,LType,"Count",LDate,AA$4)&gt;0,SUMIFS(LQty,LSku,$A55,LType,"Count",LDate,AA$4),Z55+SUMIFS(LSigned,LSku,$A55,LDate,AA$4)))</f>
        <v/>
      </c>
      <c r="AB55" s="20">
        <f>IF($A55="","",IF(COUNTIFS(LSku,$A55,LType,"Count",LDate,AB$4)&gt;0,SUMIFS(LQty,LSku,$A55,LType,"Count",LDate,AB$4),AA55+SUMIFS(LSigned,LSku,$A55,LDate,AB$4)))</f>
        <v/>
      </c>
      <c r="AC55" s="20">
        <f>IF($A55="","",IF(COUNTIFS(LSku,$A55,LType,"Count",LDate,AC$4)&gt;0,SUMIFS(LQty,LSku,$A55,LType,"Count",LDate,AC$4),AB55+SUMIFS(LSigned,LSku,$A55,LDate,AC$4)))</f>
        <v/>
      </c>
      <c r="AD55" s="20">
        <f>IF($A55="","",IF(COUNTIFS(LSku,$A55,LType,"Count",LDate,AD$4)&gt;0,SUMIFS(LQty,LSku,$A55,LType,"Count",LDate,AD$4),AC55+SUMIFS(LSigned,LSku,$A55,LDate,AD$4)))</f>
        <v/>
      </c>
      <c r="AE55" s="20">
        <f>IF($A55="","",IF(COUNTIFS(LSku,$A55,LType,"Count",LDate,AE$4)&gt;0,SUMIFS(LQty,LSku,$A55,LType,"Count",LDate,AE$4),AD55+SUMIFS(LSigned,LSku,$A55,LDate,AE$4)))</f>
        <v/>
      </c>
      <c r="AF55" s="20">
        <f>IF($A55="","",IF(COUNTIFS(LSku,$A55,LType,"Count",LDate,AF$4)&gt;0,SUMIFS(LQty,LSku,$A55,LType,"Count",LDate,AF$4),AE55+SUMIFS(LSigned,LSku,$A55,LDate,AF$4)))</f>
        <v/>
      </c>
      <c r="AG55" s="20">
        <f>IF($A55="","",IF(COUNTIFS(LSku,$A55,LType,"Count",LDate,AG$4)&gt;0,SUMIFS(LQty,LSku,$A55,LType,"Count",LDate,AG$4),AF55+SUMIFS(LSigned,LSku,$A55,LDate,AG$4)))</f>
        <v/>
      </c>
      <c r="AH55" s="20">
        <f>IF($A55="","",IF(COUNTIFS(LSku,$A55,LType,"Count",LDate,AH$4)&gt;0,SUMIFS(LQty,LSku,$A55,LType,"Count",LDate,AH$4),AG55+SUMIFS(LSigned,LSku,$A55,LDate,AH$4)))</f>
        <v/>
      </c>
      <c r="AI55" s="20">
        <f>IF($A55="","",IF(COUNTIFS(LSku,$A55,LType,"Count",LDate,AI$4)&gt;0,SUMIFS(LQty,LSku,$A55,LType,"Count",LDate,AI$4),AH55+SUMIFS(LSigned,LSku,$A55,LDate,AI$4)))</f>
        <v/>
      </c>
      <c r="AJ55" s="20">
        <f>IF($A55="","",IF(COUNTIFS(LSku,$A55,LType,"Count",LDate,AJ$4)&gt;0,SUMIFS(LQty,LSku,$A55,LType,"Count",LDate,AJ$4),AI55+SUMIFS(LSigned,LSku,$A55,LDate,AJ$4)))</f>
        <v/>
      </c>
      <c r="AK55" s="20">
        <f>IF($A55="","",IF(COUNTIFS(LSku,$A55,LType,"Count",LDate,AK$4)&gt;0,SUMIFS(LQty,LSku,$A55,LType,"Count",LDate,AK$4),AJ55+SUMIFS(LSigned,LSku,$A55,LDate,AK$4)))</f>
        <v/>
      </c>
      <c r="AL55" s="20">
        <f>IF($A55="","",IF(COUNTIFS(LSku,$A55,LType,"Count",LDate,AL$4)&gt;0,SUMIFS(LQty,LSku,$A55,LType,"Count",LDate,AL$4),AK55+SUMIFS(LSigned,LSku,$A55,LDate,AL$4)))</f>
        <v/>
      </c>
      <c r="AM55" s="20">
        <f>IF($A55="","",IF(COUNTIFS(LSku,$A55,LType,"Count",LDate,AM$4)&gt;0,SUMIFS(LQty,LSku,$A55,LType,"Count",LDate,AM$4),AL55+SUMIFS(LSigned,LSku,$A55,LDate,AM$4)))</f>
        <v/>
      </c>
      <c r="AN55" s="20">
        <f>IF($A55="","",IF(COUNTIFS(LSku,$A55,LType,"Count",LDate,AN$4)&gt;0,SUMIFS(LQty,LSku,$A55,LType,"Count",LDate,AN$4),AM55+SUMIFS(LSigned,LSku,$A55,LDate,AN$4)))</f>
        <v/>
      </c>
      <c r="AO55" s="20">
        <f>IF($A55="","",IF(COUNTIFS(LSku,$A55,LType,"Count",LDate,AO$4)&gt;0,SUMIFS(LQty,LSku,$A55,LType,"Count",LDate,AO$4),AN55+SUMIFS(LSigned,LSku,$A55,LDate,AO$4)))</f>
        <v/>
      </c>
      <c r="AP55" s="20">
        <f>IF($A55="","",IF(COUNTIFS(LSku,$A55,LType,"Count",LDate,AP$4)&gt;0,SUMIFS(LQty,LSku,$A55,LType,"Count",LDate,AP$4),AO55+SUMIFS(LSigned,LSku,$A55,LDate,AP$4)))</f>
        <v/>
      </c>
      <c r="AQ55" s="20">
        <f>IF($A55="","",IF(COUNTIFS(LSku,$A55,LType,"Count",LDate,AQ$4)&gt;0,SUMIFS(LQty,LSku,$A55,LType,"Count",LDate,AQ$4),AP55+SUMIFS(LSigned,LSku,$A55,LDate,AQ$4)))</f>
        <v/>
      </c>
      <c r="AR55" s="20">
        <f>IF($A55="","",IF(COUNTIFS(LSku,$A55,LType,"Count",LDate,AR$4)&gt;0,SUMIFS(LQty,LSku,$A55,LType,"Count",LDate,AR$4),AQ55+SUMIFS(LSigned,LSku,$A55,LDate,AR$4)))</f>
        <v/>
      </c>
      <c r="AS55" s="20">
        <f>IF($A55="","",IF(COUNTIFS(LSku,$A55,LType,"Count",LDate,AS$4)&gt;0,SUMIFS(LQty,LSku,$A55,LType,"Count",LDate,AS$4),AR55+SUMIFS(LSigned,LSku,$A55,LDate,AS$4)))</f>
        <v/>
      </c>
      <c r="AT55" s="20">
        <f>IF($A55="","",IF(COUNTIFS(LSku,$A55,LType,"Count",LDate,AT$4)&gt;0,SUMIFS(LQty,LSku,$A55,LType,"Count",LDate,AT$4),AS55+SUMIFS(LSigned,LSku,$A55,LDate,AT$4)))</f>
        <v/>
      </c>
      <c r="AU55" s="20">
        <f>IF($A55="","",IF(COUNTIFS(LSku,$A55,LType,"Count",LDate,AU$4)&gt;0,SUMIFS(LQty,LSku,$A55,LType,"Count",LDate,AU$4),AT55+SUMIFS(LSigned,LSku,$A55,LDate,AU$4)))</f>
        <v/>
      </c>
      <c r="AV55" s="20">
        <f>IF($A55="","",IF(COUNTIFS(LSku,$A55,LType,"Count",LDate,AV$4)&gt;0,SUMIFS(LQty,LSku,$A55,LType,"Count",LDate,AV$4),AU55+SUMIFS(LSigned,LSku,$A55,LDate,AV$4)))</f>
        <v/>
      </c>
      <c r="AW55" s="20">
        <f>IF($A55="","",IF(COUNTIFS(LSku,$A55,LType,"Count",LDate,AW$4)&gt;0,SUMIFS(LQty,LSku,$A55,LType,"Count",LDate,AW$4),AV55+SUMIFS(LSigned,LSku,$A55,LDate,AW$4)))</f>
        <v/>
      </c>
      <c r="AX55" s="20">
        <f>IF($A55="","",IF(COUNTIFS(LSku,$A55,LType,"Count",LDate,AX$4)&gt;0,SUMIFS(LQty,LSku,$A55,LType,"Count",LDate,AX$4),AW55+SUMIFS(LSigned,LSku,$A55,LDate,AX$4)))</f>
        <v/>
      </c>
      <c r="AY55" s="20">
        <f>IF($A55="","",IF(COUNTIFS(LSku,$A55,LType,"Count",LDate,AY$4)&gt;0,SUMIFS(LQty,LSku,$A55,LType,"Count",LDate,AY$4),AX55+SUMIFS(LSigned,LSku,$A55,LDate,AY$4)))</f>
        <v/>
      </c>
      <c r="AZ55" s="20">
        <f>IF($A55="","",IF(COUNTIFS(LSku,$A55,LType,"Count",LDate,AZ$4)&gt;0,SUMIFS(LQty,LSku,$A55,LType,"Count",LDate,AZ$4),AY55+SUMIFS(LSigned,LSku,$A55,LDate,AZ$4)))</f>
        <v/>
      </c>
      <c r="BA55" s="20">
        <f>IF($A55="","",IF(COUNTIFS(LSku,$A55,LType,"Count",LDate,BA$4)&gt;0,SUMIFS(LQty,LSku,$A55,LType,"Count",LDate,BA$4),AZ55+SUMIFS(LSigned,LSku,$A55,LDate,BA$4)))</f>
        <v/>
      </c>
      <c r="BB55" s="20">
        <f>IF($A55="","",IF(COUNTIFS(LSku,$A55,LType,"Count",LDate,BB$4)&gt;0,SUMIFS(LQty,LSku,$A55,LType,"Count",LDate,BB$4),BA55+SUMIFS(LSigned,LSku,$A55,LDate,BB$4)))</f>
        <v/>
      </c>
      <c r="BC55" s="20">
        <f>IF($A55="","",IF(COUNTIFS(LSku,$A55,LType,"Count",LDate,BC$4)&gt;0,SUMIFS(LQty,LSku,$A55,LType,"Count",LDate,BC$4),BB55+SUMIFS(LSigned,LSku,$A55,LDate,BC$4)))</f>
        <v/>
      </c>
      <c r="BD55" s="20">
        <f>IF($A55="","",IF(COUNTIFS(LSku,$A55,LType,"Count",LDate,BD$4)&gt;0,SUMIFS(LQty,LSku,$A55,LType,"Count",LDate,BD$4),BC55+SUMIFS(LSigned,LSku,$A55,LDate,BD$4)))</f>
        <v/>
      </c>
      <c r="BE55" s="20">
        <f>IF($A55="","",IF(COUNTIFS(LSku,$A55,LType,"Count",LDate,BE$4)&gt;0,SUMIFS(LQty,LSku,$A55,LType,"Count",LDate,BE$4),BD55+SUMIFS(LSigned,LSku,$A55,LDate,BE$4)))</f>
        <v/>
      </c>
      <c r="BF55" s="20">
        <f>IF($A55="","",IF(COUNTIFS(LSku,$A55,LType,"Count",LDate,BF$4)&gt;0,SUMIFS(LQty,LSku,$A55,LType,"Count",LDate,BF$4),BE55+SUMIFS(LSigned,LSku,$A55,LDate,BF$4)))</f>
        <v/>
      </c>
      <c r="BG55" s="20">
        <f>IF($A55="","",IF(COUNTIFS(LSku,$A55,LType,"Count",LDate,BG$4)&gt;0,SUMIFS(LQty,LSku,$A55,LType,"Count",LDate,BG$4),BF55+SUMIFS(LSigned,LSku,$A55,LDate,BG$4)))</f>
        <v/>
      </c>
      <c r="BH55" s="20">
        <f>IF($A55="","",IF(COUNTIFS(LSku,$A55,LType,"Count",LDate,BH$4)&gt;0,SUMIFS(LQty,LSku,$A55,LType,"Count",LDate,BH$4),BG55+SUMIFS(LSigned,LSku,$A55,LDate,BH$4)))</f>
        <v/>
      </c>
      <c r="BI55" s="20">
        <f>IF($A55="","",IF(COUNTIFS(LSku,$A55,LType,"Count",LDate,BI$4)&gt;0,SUMIFS(LQty,LSku,$A55,LType,"Count",LDate,BI$4),BH55+SUMIFS(LSigned,LSku,$A55,LDate,BI$4)))</f>
        <v/>
      </c>
      <c r="BJ55" s="20">
        <f>IF($A55="","",IF(COUNTIFS(LSku,$A55,LType,"Count",LDate,BJ$4)&gt;0,SUMIFS(LQty,LSku,$A55,LType,"Count",LDate,BJ$4),BI55+SUMIFS(LSigned,LSku,$A55,LDate,BJ$4)))</f>
        <v/>
      </c>
      <c r="BK55" s="20">
        <f>IF($A55="","",IF(COUNTIFS(LSku,$A55,LType,"Count",LDate,BK$4)&gt;0,SUMIFS(LQty,LSku,$A55,LType,"Count",LDate,BK$4),BJ55+SUMIFS(LSigned,LSku,$A55,LDate,BK$4)))</f>
        <v/>
      </c>
      <c r="BL55" s="20">
        <f>IF($A55="","",IF(COUNTIFS(LSku,$A55,LType,"Count",LDate,BL$4)&gt;0,SUMIFS(LQty,LSku,$A55,LType,"Count",LDate,BL$4),BK55+SUMIFS(LSigned,LSku,$A55,LDate,BL$4)))</f>
        <v/>
      </c>
      <c r="BM55" s="20">
        <f>IF($A55="","",IF(COUNTIFS(LSku,$A55,LType,"Count",LDate,BM$4)&gt;0,SUMIFS(LQty,LSku,$A55,LType,"Count",LDate,BM$4),BL55+SUMIFS(LSigned,LSku,$A55,LDate,BM$4)))</f>
        <v/>
      </c>
      <c r="BN55" s="24">
        <f>IF($A55="","",SUMPRODUCT(MAX((LSku=$A55)*(LType="Count")*(LDate&lt;=$B$4)*LDate)))</f>
        <v/>
      </c>
    </row>
    <row r="56">
      <c r="A56" s="16">
        <f>IF(Items!A56="","",Items!A56)</f>
        <v/>
      </c>
      <c r="B56" s="20">
        <f>IF($A56="","",IF(BN56&gt;0,SUMIFS(LQty,LSku,$A56,LType,"Count",LDate,BN56),0)+SUMIFS(LSigned,LSku,$A56,LDate,"&gt;"&amp;BN56,LDate,"&lt;="&amp;$B$4))</f>
        <v/>
      </c>
      <c r="C56" s="20">
        <f>IF($A56="","",IF(COUNTIFS(LSku,$A56,LType,"Count",LDate,C$4)&gt;0,SUMIFS(LQty,LSku,$A56,LType,"Count",LDate,C$4),B56+SUMIFS(LSigned,LSku,$A56,LDate,C$4)))</f>
        <v/>
      </c>
      <c r="D56" s="20">
        <f>IF($A56="","",IF(COUNTIFS(LSku,$A56,LType,"Count",LDate,D$4)&gt;0,SUMIFS(LQty,LSku,$A56,LType,"Count",LDate,D$4),C56+SUMIFS(LSigned,LSku,$A56,LDate,D$4)))</f>
        <v/>
      </c>
      <c r="E56" s="20">
        <f>IF($A56="","",IF(COUNTIFS(LSku,$A56,LType,"Count",LDate,E$4)&gt;0,SUMIFS(LQty,LSku,$A56,LType,"Count",LDate,E$4),D56+SUMIFS(LSigned,LSku,$A56,LDate,E$4)))</f>
        <v/>
      </c>
      <c r="F56" s="20">
        <f>IF($A56="","",IF(COUNTIFS(LSku,$A56,LType,"Count",LDate,F$4)&gt;0,SUMIFS(LQty,LSku,$A56,LType,"Count",LDate,F$4),E56+SUMIFS(LSigned,LSku,$A56,LDate,F$4)))</f>
        <v/>
      </c>
      <c r="G56" s="20">
        <f>IF($A56="","",IF(COUNTIFS(LSku,$A56,LType,"Count",LDate,G$4)&gt;0,SUMIFS(LQty,LSku,$A56,LType,"Count",LDate,G$4),F56+SUMIFS(LSigned,LSku,$A56,LDate,G$4)))</f>
        <v/>
      </c>
      <c r="H56" s="20">
        <f>IF($A56="","",IF(COUNTIFS(LSku,$A56,LType,"Count",LDate,H$4)&gt;0,SUMIFS(LQty,LSku,$A56,LType,"Count",LDate,H$4),G56+SUMIFS(LSigned,LSku,$A56,LDate,H$4)))</f>
        <v/>
      </c>
      <c r="I56" s="20">
        <f>IF($A56="","",IF(COUNTIFS(LSku,$A56,LType,"Count",LDate,I$4)&gt;0,SUMIFS(LQty,LSku,$A56,LType,"Count",LDate,I$4),H56+SUMIFS(LSigned,LSku,$A56,LDate,I$4)))</f>
        <v/>
      </c>
      <c r="J56" s="20">
        <f>IF($A56="","",IF(COUNTIFS(LSku,$A56,LType,"Count",LDate,J$4)&gt;0,SUMIFS(LQty,LSku,$A56,LType,"Count",LDate,J$4),I56+SUMIFS(LSigned,LSku,$A56,LDate,J$4)))</f>
        <v/>
      </c>
      <c r="K56" s="20">
        <f>IF($A56="","",IF(COUNTIFS(LSku,$A56,LType,"Count",LDate,K$4)&gt;0,SUMIFS(LQty,LSku,$A56,LType,"Count",LDate,K$4),J56+SUMIFS(LSigned,LSku,$A56,LDate,K$4)))</f>
        <v/>
      </c>
      <c r="L56" s="20">
        <f>IF($A56="","",IF(COUNTIFS(LSku,$A56,LType,"Count",LDate,L$4)&gt;0,SUMIFS(LQty,LSku,$A56,LType,"Count",LDate,L$4),K56+SUMIFS(LSigned,LSku,$A56,LDate,L$4)))</f>
        <v/>
      </c>
      <c r="M56" s="20">
        <f>IF($A56="","",IF(COUNTIFS(LSku,$A56,LType,"Count",LDate,M$4)&gt;0,SUMIFS(LQty,LSku,$A56,LType,"Count",LDate,M$4),L56+SUMIFS(LSigned,LSku,$A56,LDate,M$4)))</f>
        <v/>
      </c>
      <c r="N56" s="20">
        <f>IF($A56="","",IF(COUNTIFS(LSku,$A56,LType,"Count",LDate,N$4)&gt;0,SUMIFS(LQty,LSku,$A56,LType,"Count",LDate,N$4),M56+SUMIFS(LSigned,LSku,$A56,LDate,N$4)))</f>
        <v/>
      </c>
      <c r="O56" s="20">
        <f>IF($A56="","",IF(COUNTIFS(LSku,$A56,LType,"Count",LDate,O$4)&gt;0,SUMIFS(LQty,LSku,$A56,LType,"Count",LDate,O$4),N56+SUMIFS(LSigned,LSku,$A56,LDate,O$4)))</f>
        <v/>
      </c>
      <c r="P56" s="20">
        <f>IF($A56="","",IF(COUNTIFS(LSku,$A56,LType,"Count",LDate,P$4)&gt;0,SUMIFS(LQty,LSku,$A56,LType,"Count",LDate,P$4),O56+SUMIFS(LSigned,LSku,$A56,LDate,P$4)))</f>
        <v/>
      </c>
      <c r="Q56" s="20">
        <f>IF($A56="","",IF(COUNTIFS(LSku,$A56,LType,"Count",LDate,Q$4)&gt;0,SUMIFS(LQty,LSku,$A56,LType,"Count",LDate,Q$4),P56+SUMIFS(LSigned,LSku,$A56,LDate,Q$4)))</f>
        <v/>
      </c>
      <c r="R56" s="20">
        <f>IF($A56="","",IF(COUNTIFS(LSku,$A56,LType,"Count",LDate,R$4)&gt;0,SUMIFS(LQty,LSku,$A56,LType,"Count",LDate,R$4),Q56+SUMIFS(LSigned,LSku,$A56,LDate,R$4)))</f>
        <v/>
      </c>
      <c r="S56" s="20">
        <f>IF($A56="","",IF(COUNTIFS(LSku,$A56,LType,"Count",LDate,S$4)&gt;0,SUMIFS(LQty,LSku,$A56,LType,"Count",LDate,S$4),R56+SUMIFS(LSigned,LSku,$A56,LDate,S$4)))</f>
        <v/>
      </c>
      <c r="T56" s="20">
        <f>IF($A56="","",IF(COUNTIFS(LSku,$A56,LType,"Count",LDate,T$4)&gt;0,SUMIFS(LQty,LSku,$A56,LType,"Count",LDate,T$4),S56+SUMIFS(LSigned,LSku,$A56,LDate,T$4)))</f>
        <v/>
      </c>
      <c r="U56" s="20">
        <f>IF($A56="","",IF(COUNTIFS(LSku,$A56,LType,"Count",LDate,U$4)&gt;0,SUMIFS(LQty,LSku,$A56,LType,"Count",LDate,U$4),T56+SUMIFS(LSigned,LSku,$A56,LDate,U$4)))</f>
        <v/>
      </c>
      <c r="V56" s="20">
        <f>IF($A56="","",IF(COUNTIFS(LSku,$A56,LType,"Count",LDate,V$4)&gt;0,SUMIFS(LQty,LSku,$A56,LType,"Count",LDate,V$4),U56+SUMIFS(LSigned,LSku,$A56,LDate,V$4)))</f>
        <v/>
      </c>
      <c r="W56" s="20">
        <f>IF($A56="","",IF(COUNTIFS(LSku,$A56,LType,"Count",LDate,W$4)&gt;0,SUMIFS(LQty,LSku,$A56,LType,"Count",LDate,W$4),V56+SUMIFS(LSigned,LSku,$A56,LDate,W$4)))</f>
        <v/>
      </c>
      <c r="X56" s="20">
        <f>IF($A56="","",IF(COUNTIFS(LSku,$A56,LType,"Count",LDate,X$4)&gt;0,SUMIFS(LQty,LSku,$A56,LType,"Count",LDate,X$4),W56+SUMIFS(LSigned,LSku,$A56,LDate,X$4)))</f>
        <v/>
      </c>
      <c r="Y56" s="20">
        <f>IF($A56="","",IF(COUNTIFS(LSku,$A56,LType,"Count",LDate,Y$4)&gt;0,SUMIFS(LQty,LSku,$A56,LType,"Count",LDate,Y$4),X56+SUMIFS(LSigned,LSku,$A56,LDate,Y$4)))</f>
        <v/>
      </c>
      <c r="Z56" s="20">
        <f>IF($A56="","",IF(COUNTIFS(LSku,$A56,LType,"Count",LDate,Z$4)&gt;0,SUMIFS(LQty,LSku,$A56,LType,"Count",LDate,Z$4),Y56+SUMIFS(LSigned,LSku,$A56,LDate,Z$4)))</f>
        <v/>
      </c>
      <c r="AA56" s="20">
        <f>IF($A56="","",IF(COUNTIFS(LSku,$A56,LType,"Count",LDate,AA$4)&gt;0,SUMIFS(LQty,LSku,$A56,LType,"Count",LDate,AA$4),Z56+SUMIFS(LSigned,LSku,$A56,LDate,AA$4)))</f>
        <v/>
      </c>
      <c r="AB56" s="20">
        <f>IF($A56="","",IF(COUNTIFS(LSku,$A56,LType,"Count",LDate,AB$4)&gt;0,SUMIFS(LQty,LSku,$A56,LType,"Count",LDate,AB$4),AA56+SUMIFS(LSigned,LSku,$A56,LDate,AB$4)))</f>
        <v/>
      </c>
      <c r="AC56" s="20">
        <f>IF($A56="","",IF(COUNTIFS(LSku,$A56,LType,"Count",LDate,AC$4)&gt;0,SUMIFS(LQty,LSku,$A56,LType,"Count",LDate,AC$4),AB56+SUMIFS(LSigned,LSku,$A56,LDate,AC$4)))</f>
        <v/>
      </c>
      <c r="AD56" s="20">
        <f>IF($A56="","",IF(COUNTIFS(LSku,$A56,LType,"Count",LDate,AD$4)&gt;0,SUMIFS(LQty,LSku,$A56,LType,"Count",LDate,AD$4),AC56+SUMIFS(LSigned,LSku,$A56,LDate,AD$4)))</f>
        <v/>
      </c>
      <c r="AE56" s="20">
        <f>IF($A56="","",IF(COUNTIFS(LSku,$A56,LType,"Count",LDate,AE$4)&gt;0,SUMIFS(LQty,LSku,$A56,LType,"Count",LDate,AE$4),AD56+SUMIFS(LSigned,LSku,$A56,LDate,AE$4)))</f>
        <v/>
      </c>
      <c r="AF56" s="20">
        <f>IF($A56="","",IF(COUNTIFS(LSku,$A56,LType,"Count",LDate,AF$4)&gt;0,SUMIFS(LQty,LSku,$A56,LType,"Count",LDate,AF$4),AE56+SUMIFS(LSigned,LSku,$A56,LDate,AF$4)))</f>
        <v/>
      </c>
      <c r="AG56" s="20">
        <f>IF($A56="","",IF(COUNTIFS(LSku,$A56,LType,"Count",LDate,AG$4)&gt;0,SUMIFS(LQty,LSku,$A56,LType,"Count",LDate,AG$4),AF56+SUMIFS(LSigned,LSku,$A56,LDate,AG$4)))</f>
        <v/>
      </c>
      <c r="AH56" s="20">
        <f>IF($A56="","",IF(COUNTIFS(LSku,$A56,LType,"Count",LDate,AH$4)&gt;0,SUMIFS(LQty,LSku,$A56,LType,"Count",LDate,AH$4),AG56+SUMIFS(LSigned,LSku,$A56,LDate,AH$4)))</f>
        <v/>
      </c>
      <c r="AI56" s="20">
        <f>IF($A56="","",IF(COUNTIFS(LSku,$A56,LType,"Count",LDate,AI$4)&gt;0,SUMIFS(LQty,LSku,$A56,LType,"Count",LDate,AI$4),AH56+SUMIFS(LSigned,LSku,$A56,LDate,AI$4)))</f>
        <v/>
      </c>
      <c r="AJ56" s="20">
        <f>IF($A56="","",IF(COUNTIFS(LSku,$A56,LType,"Count",LDate,AJ$4)&gt;0,SUMIFS(LQty,LSku,$A56,LType,"Count",LDate,AJ$4),AI56+SUMIFS(LSigned,LSku,$A56,LDate,AJ$4)))</f>
        <v/>
      </c>
      <c r="AK56" s="20">
        <f>IF($A56="","",IF(COUNTIFS(LSku,$A56,LType,"Count",LDate,AK$4)&gt;0,SUMIFS(LQty,LSku,$A56,LType,"Count",LDate,AK$4),AJ56+SUMIFS(LSigned,LSku,$A56,LDate,AK$4)))</f>
        <v/>
      </c>
      <c r="AL56" s="20">
        <f>IF($A56="","",IF(COUNTIFS(LSku,$A56,LType,"Count",LDate,AL$4)&gt;0,SUMIFS(LQty,LSku,$A56,LType,"Count",LDate,AL$4),AK56+SUMIFS(LSigned,LSku,$A56,LDate,AL$4)))</f>
        <v/>
      </c>
      <c r="AM56" s="20">
        <f>IF($A56="","",IF(COUNTIFS(LSku,$A56,LType,"Count",LDate,AM$4)&gt;0,SUMIFS(LQty,LSku,$A56,LType,"Count",LDate,AM$4),AL56+SUMIFS(LSigned,LSku,$A56,LDate,AM$4)))</f>
        <v/>
      </c>
      <c r="AN56" s="20">
        <f>IF($A56="","",IF(COUNTIFS(LSku,$A56,LType,"Count",LDate,AN$4)&gt;0,SUMIFS(LQty,LSku,$A56,LType,"Count",LDate,AN$4),AM56+SUMIFS(LSigned,LSku,$A56,LDate,AN$4)))</f>
        <v/>
      </c>
      <c r="AO56" s="20">
        <f>IF($A56="","",IF(COUNTIFS(LSku,$A56,LType,"Count",LDate,AO$4)&gt;0,SUMIFS(LQty,LSku,$A56,LType,"Count",LDate,AO$4),AN56+SUMIFS(LSigned,LSku,$A56,LDate,AO$4)))</f>
        <v/>
      </c>
      <c r="AP56" s="20">
        <f>IF($A56="","",IF(COUNTIFS(LSku,$A56,LType,"Count",LDate,AP$4)&gt;0,SUMIFS(LQty,LSku,$A56,LType,"Count",LDate,AP$4),AO56+SUMIFS(LSigned,LSku,$A56,LDate,AP$4)))</f>
        <v/>
      </c>
      <c r="AQ56" s="20">
        <f>IF($A56="","",IF(COUNTIFS(LSku,$A56,LType,"Count",LDate,AQ$4)&gt;0,SUMIFS(LQty,LSku,$A56,LType,"Count",LDate,AQ$4),AP56+SUMIFS(LSigned,LSku,$A56,LDate,AQ$4)))</f>
        <v/>
      </c>
      <c r="AR56" s="20">
        <f>IF($A56="","",IF(COUNTIFS(LSku,$A56,LType,"Count",LDate,AR$4)&gt;0,SUMIFS(LQty,LSku,$A56,LType,"Count",LDate,AR$4),AQ56+SUMIFS(LSigned,LSku,$A56,LDate,AR$4)))</f>
        <v/>
      </c>
      <c r="AS56" s="20">
        <f>IF($A56="","",IF(COUNTIFS(LSku,$A56,LType,"Count",LDate,AS$4)&gt;0,SUMIFS(LQty,LSku,$A56,LType,"Count",LDate,AS$4),AR56+SUMIFS(LSigned,LSku,$A56,LDate,AS$4)))</f>
        <v/>
      </c>
      <c r="AT56" s="20">
        <f>IF($A56="","",IF(COUNTIFS(LSku,$A56,LType,"Count",LDate,AT$4)&gt;0,SUMIFS(LQty,LSku,$A56,LType,"Count",LDate,AT$4),AS56+SUMIFS(LSigned,LSku,$A56,LDate,AT$4)))</f>
        <v/>
      </c>
      <c r="AU56" s="20">
        <f>IF($A56="","",IF(COUNTIFS(LSku,$A56,LType,"Count",LDate,AU$4)&gt;0,SUMIFS(LQty,LSku,$A56,LType,"Count",LDate,AU$4),AT56+SUMIFS(LSigned,LSku,$A56,LDate,AU$4)))</f>
        <v/>
      </c>
      <c r="AV56" s="20">
        <f>IF($A56="","",IF(COUNTIFS(LSku,$A56,LType,"Count",LDate,AV$4)&gt;0,SUMIFS(LQty,LSku,$A56,LType,"Count",LDate,AV$4),AU56+SUMIFS(LSigned,LSku,$A56,LDate,AV$4)))</f>
        <v/>
      </c>
      <c r="AW56" s="20">
        <f>IF($A56="","",IF(COUNTIFS(LSku,$A56,LType,"Count",LDate,AW$4)&gt;0,SUMIFS(LQty,LSku,$A56,LType,"Count",LDate,AW$4),AV56+SUMIFS(LSigned,LSku,$A56,LDate,AW$4)))</f>
        <v/>
      </c>
      <c r="AX56" s="20">
        <f>IF($A56="","",IF(COUNTIFS(LSku,$A56,LType,"Count",LDate,AX$4)&gt;0,SUMIFS(LQty,LSku,$A56,LType,"Count",LDate,AX$4),AW56+SUMIFS(LSigned,LSku,$A56,LDate,AX$4)))</f>
        <v/>
      </c>
      <c r="AY56" s="20">
        <f>IF($A56="","",IF(COUNTIFS(LSku,$A56,LType,"Count",LDate,AY$4)&gt;0,SUMIFS(LQty,LSku,$A56,LType,"Count",LDate,AY$4),AX56+SUMIFS(LSigned,LSku,$A56,LDate,AY$4)))</f>
        <v/>
      </c>
      <c r="AZ56" s="20">
        <f>IF($A56="","",IF(COUNTIFS(LSku,$A56,LType,"Count",LDate,AZ$4)&gt;0,SUMIFS(LQty,LSku,$A56,LType,"Count",LDate,AZ$4),AY56+SUMIFS(LSigned,LSku,$A56,LDate,AZ$4)))</f>
        <v/>
      </c>
      <c r="BA56" s="20">
        <f>IF($A56="","",IF(COUNTIFS(LSku,$A56,LType,"Count",LDate,BA$4)&gt;0,SUMIFS(LQty,LSku,$A56,LType,"Count",LDate,BA$4),AZ56+SUMIFS(LSigned,LSku,$A56,LDate,BA$4)))</f>
        <v/>
      </c>
      <c r="BB56" s="20">
        <f>IF($A56="","",IF(COUNTIFS(LSku,$A56,LType,"Count",LDate,BB$4)&gt;0,SUMIFS(LQty,LSku,$A56,LType,"Count",LDate,BB$4),BA56+SUMIFS(LSigned,LSku,$A56,LDate,BB$4)))</f>
        <v/>
      </c>
      <c r="BC56" s="20">
        <f>IF($A56="","",IF(COUNTIFS(LSku,$A56,LType,"Count",LDate,BC$4)&gt;0,SUMIFS(LQty,LSku,$A56,LType,"Count",LDate,BC$4),BB56+SUMIFS(LSigned,LSku,$A56,LDate,BC$4)))</f>
        <v/>
      </c>
      <c r="BD56" s="20">
        <f>IF($A56="","",IF(COUNTIFS(LSku,$A56,LType,"Count",LDate,BD$4)&gt;0,SUMIFS(LQty,LSku,$A56,LType,"Count",LDate,BD$4),BC56+SUMIFS(LSigned,LSku,$A56,LDate,BD$4)))</f>
        <v/>
      </c>
      <c r="BE56" s="20">
        <f>IF($A56="","",IF(COUNTIFS(LSku,$A56,LType,"Count",LDate,BE$4)&gt;0,SUMIFS(LQty,LSku,$A56,LType,"Count",LDate,BE$4),BD56+SUMIFS(LSigned,LSku,$A56,LDate,BE$4)))</f>
        <v/>
      </c>
      <c r="BF56" s="20">
        <f>IF($A56="","",IF(COUNTIFS(LSku,$A56,LType,"Count",LDate,BF$4)&gt;0,SUMIFS(LQty,LSku,$A56,LType,"Count",LDate,BF$4),BE56+SUMIFS(LSigned,LSku,$A56,LDate,BF$4)))</f>
        <v/>
      </c>
      <c r="BG56" s="20">
        <f>IF($A56="","",IF(COUNTIFS(LSku,$A56,LType,"Count",LDate,BG$4)&gt;0,SUMIFS(LQty,LSku,$A56,LType,"Count",LDate,BG$4),BF56+SUMIFS(LSigned,LSku,$A56,LDate,BG$4)))</f>
        <v/>
      </c>
      <c r="BH56" s="20">
        <f>IF($A56="","",IF(COUNTIFS(LSku,$A56,LType,"Count",LDate,BH$4)&gt;0,SUMIFS(LQty,LSku,$A56,LType,"Count",LDate,BH$4),BG56+SUMIFS(LSigned,LSku,$A56,LDate,BH$4)))</f>
        <v/>
      </c>
      <c r="BI56" s="20">
        <f>IF($A56="","",IF(COUNTIFS(LSku,$A56,LType,"Count",LDate,BI$4)&gt;0,SUMIFS(LQty,LSku,$A56,LType,"Count",LDate,BI$4),BH56+SUMIFS(LSigned,LSku,$A56,LDate,BI$4)))</f>
        <v/>
      </c>
      <c r="BJ56" s="20">
        <f>IF($A56="","",IF(COUNTIFS(LSku,$A56,LType,"Count",LDate,BJ$4)&gt;0,SUMIFS(LQty,LSku,$A56,LType,"Count",LDate,BJ$4),BI56+SUMIFS(LSigned,LSku,$A56,LDate,BJ$4)))</f>
        <v/>
      </c>
      <c r="BK56" s="20">
        <f>IF($A56="","",IF(COUNTIFS(LSku,$A56,LType,"Count",LDate,BK$4)&gt;0,SUMIFS(LQty,LSku,$A56,LType,"Count",LDate,BK$4),BJ56+SUMIFS(LSigned,LSku,$A56,LDate,BK$4)))</f>
        <v/>
      </c>
      <c r="BL56" s="20">
        <f>IF($A56="","",IF(COUNTIFS(LSku,$A56,LType,"Count",LDate,BL$4)&gt;0,SUMIFS(LQty,LSku,$A56,LType,"Count",LDate,BL$4),BK56+SUMIFS(LSigned,LSku,$A56,LDate,BL$4)))</f>
        <v/>
      </c>
      <c r="BM56" s="20">
        <f>IF($A56="","",IF(COUNTIFS(LSku,$A56,LType,"Count",LDate,BM$4)&gt;0,SUMIFS(LQty,LSku,$A56,LType,"Count",LDate,BM$4),BL56+SUMIFS(LSigned,LSku,$A56,LDate,BM$4)))</f>
        <v/>
      </c>
      <c r="BN56" s="24">
        <f>IF($A56="","",SUMPRODUCT(MAX((LSku=$A56)*(LType="Count")*(LDate&lt;=$B$4)*LDate)))</f>
        <v/>
      </c>
    </row>
    <row r="57">
      <c r="A57" s="16">
        <f>IF(Items!A57="","",Items!A57)</f>
        <v/>
      </c>
      <c r="B57" s="20">
        <f>IF($A57="","",IF(BN57&gt;0,SUMIFS(LQty,LSku,$A57,LType,"Count",LDate,BN57),0)+SUMIFS(LSigned,LSku,$A57,LDate,"&gt;"&amp;BN57,LDate,"&lt;="&amp;$B$4))</f>
        <v/>
      </c>
      <c r="C57" s="20">
        <f>IF($A57="","",IF(COUNTIFS(LSku,$A57,LType,"Count",LDate,C$4)&gt;0,SUMIFS(LQty,LSku,$A57,LType,"Count",LDate,C$4),B57+SUMIFS(LSigned,LSku,$A57,LDate,C$4)))</f>
        <v/>
      </c>
      <c r="D57" s="20">
        <f>IF($A57="","",IF(COUNTIFS(LSku,$A57,LType,"Count",LDate,D$4)&gt;0,SUMIFS(LQty,LSku,$A57,LType,"Count",LDate,D$4),C57+SUMIFS(LSigned,LSku,$A57,LDate,D$4)))</f>
        <v/>
      </c>
      <c r="E57" s="20">
        <f>IF($A57="","",IF(COUNTIFS(LSku,$A57,LType,"Count",LDate,E$4)&gt;0,SUMIFS(LQty,LSku,$A57,LType,"Count",LDate,E$4),D57+SUMIFS(LSigned,LSku,$A57,LDate,E$4)))</f>
        <v/>
      </c>
      <c r="F57" s="20">
        <f>IF($A57="","",IF(COUNTIFS(LSku,$A57,LType,"Count",LDate,F$4)&gt;0,SUMIFS(LQty,LSku,$A57,LType,"Count",LDate,F$4),E57+SUMIFS(LSigned,LSku,$A57,LDate,F$4)))</f>
        <v/>
      </c>
      <c r="G57" s="20">
        <f>IF($A57="","",IF(COUNTIFS(LSku,$A57,LType,"Count",LDate,G$4)&gt;0,SUMIFS(LQty,LSku,$A57,LType,"Count",LDate,G$4),F57+SUMIFS(LSigned,LSku,$A57,LDate,G$4)))</f>
        <v/>
      </c>
      <c r="H57" s="20">
        <f>IF($A57="","",IF(COUNTIFS(LSku,$A57,LType,"Count",LDate,H$4)&gt;0,SUMIFS(LQty,LSku,$A57,LType,"Count",LDate,H$4),G57+SUMIFS(LSigned,LSku,$A57,LDate,H$4)))</f>
        <v/>
      </c>
      <c r="I57" s="20">
        <f>IF($A57="","",IF(COUNTIFS(LSku,$A57,LType,"Count",LDate,I$4)&gt;0,SUMIFS(LQty,LSku,$A57,LType,"Count",LDate,I$4),H57+SUMIFS(LSigned,LSku,$A57,LDate,I$4)))</f>
        <v/>
      </c>
      <c r="J57" s="20">
        <f>IF($A57="","",IF(COUNTIFS(LSku,$A57,LType,"Count",LDate,J$4)&gt;0,SUMIFS(LQty,LSku,$A57,LType,"Count",LDate,J$4),I57+SUMIFS(LSigned,LSku,$A57,LDate,J$4)))</f>
        <v/>
      </c>
      <c r="K57" s="20">
        <f>IF($A57="","",IF(COUNTIFS(LSku,$A57,LType,"Count",LDate,K$4)&gt;0,SUMIFS(LQty,LSku,$A57,LType,"Count",LDate,K$4),J57+SUMIFS(LSigned,LSku,$A57,LDate,K$4)))</f>
        <v/>
      </c>
      <c r="L57" s="20">
        <f>IF($A57="","",IF(COUNTIFS(LSku,$A57,LType,"Count",LDate,L$4)&gt;0,SUMIFS(LQty,LSku,$A57,LType,"Count",LDate,L$4),K57+SUMIFS(LSigned,LSku,$A57,LDate,L$4)))</f>
        <v/>
      </c>
      <c r="M57" s="20">
        <f>IF($A57="","",IF(COUNTIFS(LSku,$A57,LType,"Count",LDate,M$4)&gt;0,SUMIFS(LQty,LSku,$A57,LType,"Count",LDate,M$4),L57+SUMIFS(LSigned,LSku,$A57,LDate,M$4)))</f>
        <v/>
      </c>
      <c r="N57" s="20">
        <f>IF($A57="","",IF(COUNTIFS(LSku,$A57,LType,"Count",LDate,N$4)&gt;0,SUMIFS(LQty,LSku,$A57,LType,"Count",LDate,N$4),M57+SUMIFS(LSigned,LSku,$A57,LDate,N$4)))</f>
        <v/>
      </c>
      <c r="O57" s="20">
        <f>IF($A57="","",IF(COUNTIFS(LSku,$A57,LType,"Count",LDate,O$4)&gt;0,SUMIFS(LQty,LSku,$A57,LType,"Count",LDate,O$4),N57+SUMIFS(LSigned,LSku,$A57,LDate,O$4)))</f>
        <v/>
      </c>
      <c r="P57" s="20">
        <f>IF($A57="","",IF(COUNTIFS(LSku,$A57,LType,"Count",LDate,P$4)&gt;0,SUMIFS(LQty,LSku,$A57,LType,"Count",LDate,P$4),O57+SUMIFS(LSigned,LSku,$A57,LDate,P$4)))</f>
        <v/>
      </c>
      <c r="Q57" s="20">
        <f>IF($A57="","",IF(COUNTIFS(LSku,$A57,LType,"Count",LDate,Q$4)&gt;0,SUMIFS(LQty,LSku,$A57,LType,"Count",LDate,Q$4),P57+SUMIFS(LSigned,LSku,$A57,LDate,Q$4)))</f>
        <v/>
      </c>
      <c r="R57" s="20">
        <f>IF($A57="","",IF(COUNTIFS(LSku,$A57,LType,"Count",LDate,R$4)&gt;0,SUMIFS(LQty,LSku,$A57,LType,"Count",LDate,R$4),Q57+SUMIFS(LSigned,LSku,$A57,LDate,R$4)))</f>
        <v/>
      </c>
      <c r="S57" s="20">
        <f>IF($A57="","",IF(COUNTIFS(LSku,$A57,LType,"Count",LDate,S$4)&gt;0,SUMIFS(LQty,LSku,$A57,LType,"Count",LDate,S$4),R57+SUMIFS(LSigned,LSku,$A57,LDate,S$4)))</f>
        <v/>
      </c>
      <c r="T57" s="20">
        <f>IF($A57="","",IF(COUNTIFS(LSku,$A57,LType,"Count",LDate,T$4)&gt;0,SUMIFS(LQty,LSku,$A57,LType,"Count",LDate,T$4),S57+SUMIFS(LSigned,LSku,$A57,LDate,T$4)))</f>
        <v/>
      </c>
      <c r="U57" s="20">
        <f>IF($A57="","",IF(COUNTIFS(LSku,$A57,LType,"Count",LDate,U$4)&gt;0,SUMIFS(LQty,LSku,$A57,LType,"Count",LDate,U$4),T57+SUMIFS(LSigned,LSku,$A57,LDate,U$4)))</f>
        <v/>
      </c>
      <c r="V57" s="20">
        <f>IF($A57="","",IF(COUNTIFS(LSku,$A57,LType,"Count",LDate,V$4)&gt;0,SUMIFS(LQty,LSku,$A57,LType,"Count",LDate,V$4),U57+SUMIFS(LSigned,LSku,$A57,LDate,V$4)))</f>
        <v/>
      </c>
      <c r="W57" s="20">
        <f>IF($A57="","",IF(COUNTIFS(LSku,$A57,LType,"Count",LDate,W$4)&gt;0,SUMIFS(LQty,LSku,$A57,LType,"Count",LDate,W$4),V57+SUMIFS(LSigned,LSku,$A57,LDate,W$4)))</f>
        <v/>
      </c>
      <c r="X57" s="20">
        <f>IF($A57="","",IF(COUNTIFS(LSku,$A57,LType,"Count",LDate,X$4)&gt;0,SUMIFS(LQty,LSku,$A57,LType,"Count",LDate,X$4),W57+SUMIFS(LSigned,LSku,$A57,LDate,X$4)))</f>
        <v/>
      </c>
      <c r="Y57" s="20">
        <f>IF($A57="","",IF(COUNTIFS(LSku,$A57,LType,"Count",LDate,Y$4)&gt;0,SUMIFS(LQty,LSku,$A57,LType,"Count",LDate,Y$4),X57+SUMIFS(LSigned,LSku,$A57,LDate,Y$4)))</f>
        <v/>
      </c>
      <c r="Z57" s="20">
        <f>IF($A57="","",IF(COUNTIFS(LSku,$A57,LType,"Count",LDate,Z$4)&gt;0,SUMIFS(LQty,LSku,$A57,LType,"Count",LDate,Z$4),Y57+SUMIFS(LSigned,LSku,$A57,LDate,Z$4)))</f>
        <v/>
      </c>
      <c r="AA57" s="20">
        <f>IF($A57="","",IF(COUNTIFS(LSku,$A57,LType,"Count",LDate,AA$4)&gt;0,SUMIFS(LQty,LSku,$A57,LType,"Count",LDate,AA$4),Z57+SUMIFS(LSigned,LSku,$A57,LDate,AA$4)))</f>
        <v/>
      </c>
      <c r="AB57" s="20">
        <f>IF($A57="","",IF(COUNTIFS(LSku,$A57,LType,"Count",LDate,AB$4)&gt;0,SUMIFS(LQty,LSku,$A57,LType,"Count",LDate,AB$4),AA57+SUMIFS(LSigned,LSku,$A57,LDate,AB$4)))</f>
        <v/>
      </c>
      <c r="AC57" s="20">
        <f>IF($A57="","",IF(COUNTIFS(LSku,$A57,LType,"Count",LDate,AC$4)&gt;0,SUMIFS(LQty,LSku,$A57,LType,"Count",LDate,AC$4),AB57+SUMIFS(LSigned,LSku,$A57,LDate,AC$4)))</f>
        <v/>
      </c>
      <c r="AD57" s="20">
        <f>IF($A57="","",IF(COUNTIFS(LSku,$A57,LType,"Count",LDate,AD$4)&gt;0,SUMIFS(LQty,LSku,$A57,LType,"Count",LDate,AD$4),AC57+SUMIFS(LSigned,LSku,$A57,LDate,AD$4)))</f>
        <v/>
      </c>
      <c r="AE57" s="20">
        <f>IF($A57="","",IF(COUNTIFS(LSku,$A57,LType,"Count",LDate,AE$4)&gt;0,SUMIFS(LQty,LSku,$A57,LType,"Count",LDate,AE$4),AD57+SUMIFS(LSigned,LSku,$A57,LDate,AE$4)))</f>
        <v/>
      </c>
      <c r="AF57" s="20">
        <f>IF($A57="","",IF(COUNTIFS(LSku,$A57,LType,"Count",LDate,AF$4)&gt;0,SUMIFS(LQty,LSku,$A57,LType,"Count",LDate,AF$4),AE57+SUMIFS(LSigned,LSku,$A57,LDate,AF$4)))</f>
        <v/>
      </c>
      <c r="AG57" s="20">
        <f>IF($A57="","",IF(COUNTIFS(LSku,$A57,LType,"Count",LDate,AG$4)&gt;0,SUMIFS(LQty,LSku,$A57,LType,"Count",LDate,AG$4),AF57+SUMIFS(LSigned,LSku,$A57,LDate,AG$4)))</f>
        <v/>
      </c>
      <c r="AH57" s="20">
        <f>IF($A57="","",IF(COUNTIFS(LSku,$A57,LType,"Count",LDate,AH$4)&gt;0,SUMIFS(LQty,LSku,$A57,LType,"Count",LDate,AH$4),AG57+SUMIFS(LSigned,LSku,$A57,LDate,AH$4)))</f>
        <v/>
      </c>
      <c r="AI57" s="20">
        <f>IF($A57="","",IF(COUNTIFS(LSku,$A57,LType,"Count",LDate,AI$4)&gt;0,SUMIFS(LQty,LSku,$A57,LType,"Count",LDate,AI$4),AH57+SUMIFS(LSigned,LSku,$A57,LDate,AI$4)))</f>
        <v/>
      </c>
      <c r="AJ57" s="20">
        <f>IF($A57="","",IF(COUNTIFS(LSku,$A57,LType,"Count",LDate,AJ$4)&gt;0,SUMIFS(LQty,LSku,$A57,LType,"Count",LDate,AJ$4),AI57+SUMIFS(LSigned,LSku,$A57,LDate,AJ$4)))</f>
        <v/>
      </c>
      <c r="AK57" s="20">
        <f>IF($A57="","",IF(COUNTIFS(LSku,$A57,LType,"Count",LDate,AK$4)&gt;0,SUMIFS(LQty,LSku,$A57,LType,"Count",LDate,AK$4),AJ57+SUMIFS(LSigned,LSku,$A57,LDate,AK$4)))</f>
        <v/>
      </c>
      <c r="AL57" s="20">
        <f>IF($A57="","",IF(COUNTIFS(LSku,$A57,LType,"Count",LDate,AL$4)&gt;0,SUMIFS(LQty,LSku,$A57,LType,"Count",LDate,AL$4),AK57+SUMIFS(LSigned,LSku,$A57,LDate,AL$4)))</f>
        <v/>
      </c>
      <c r="AM57" s="20">
        <f>IF($A57="","",IF(COUNTIFS(LSku,$A57,LType,"Count",LDate,AM$4)&gt;0,SUMIFS(LQty,LSku,$A57,LType,"Count",LDate,AM$4),AL57+SUMIFS(LSigned,LSku,$A57,LDate,AM$4)))</f>
        <v/>
      </c>
      <c r="AN57" s="20">
        <f>IF($A57="","",IF(COUNTIFS(LSku,$A57,LType,"Count",LDate,AN$4)&gt;0,SUMIFS(LQty,LSku,$A57,LType,"Count",LDate,AN$4),AM57+SUMIFS(LSigned,LSku,$A57,LDate,AN$4)))</f>
        <v/>
      </c>
      <c r="AO57" s="20">
        <f>IF($A57="","",IF(COUNTIFS(LSku,$A57,LType,"Count",LDate,AO$4)&gt;0,SUMIFS(LQty,LSku,$A57,LType,"Count",LDate,AO$4),AN57+SUMIFS(LSigned,LSku,$A57,LDate,AO$4)))</f>
        <v/>
      </c>
      <c r="AP57" s="20">
        <f>IF($A57="","",IF(COUNTIFS(LSku,$A57,LType,"Count",LDate,AP$4)&gt;0,SUMIFS(LQty,LSku,$A57,LType,"Count",LDate,AP$4),AO57+SUMIFS(LSigned,LSku,$A57,LDate,AP$4)))</f>
        <v/>
      </c>
      <c r="AQ57" s="20">
        <f>IF($A57="","",IF(COUNTIFS(LSku,$A57,LType,"Count",LDate,AQ$4)&gt;0,SUMIFS(LQty,LSku,$A57,LType,"Count",LDate,AQ$4),AP57+SUMIFS(LSigned,LSku,$A57,LDate,AQ$4)))</f>
        <v/>
      </c>
      <c r="AR57" s="20">
        <f>IF($A57="","",IF(COUNTIFS(LSku,$A57,LType,"Count",LDate,AR$4)&gt;0,SUMIFS(LQty,LSku,$A57,LType,"Count",LDate,AR$4),AQ57+SUMIFS(LSigned,LSku,$A57,LDate,AR$4)))</f>
        <v/>
      </c>
      <c r="AS57" s="20">
        <f>IF($A57="","",IF(COUNTIFS(LSku,$A57,LType,"Count",LDate,AS$4)&gt;0,SUMIFS(LQty,LSku,$A57,LType,"Count",LDate,AS$4),AR57+SUMIFS(LSigned,LSku,$A57,LDate,AS$4)))</f>
        <v/>
      </c>
      <c r="AT57" s="20">
        <f>IF($A57="","",IF(COUNTIFS(LSku,$A57,LType,"Count",LDate,AT$4)&gt;0,SUMIFS(LQty,LSku,$A57,LType,"Count",LDate,AT$4),AS57+SUMIFS(LSigned,LSku,$A57,LDate,AT$4)))</f>
        <v/>
      </c>
      <c r="AU57" s="20">
        <f>IF($A57="","",IF(COUNTIFS(LSku,$A57,LType,"Count",LDate,AU$4)&gt;0,SUMIFS(LQty,LSku,$A57,LType,"Count",LDate,AU$4),AT57+SUMIFS(LSigned,LSku,$A57,LDate,AU$4)))</f>
        <v/>
      </c>
      <c r="AV57" s="20">
        <f>IF($A57="","",IF(COUNTIFS(LSku,$A57,LType,"Count",LDate,AV$4)&gt;0,SUMIFS(LQty,LSku,$A57,LType,"Count",LDate,AV$4),AU57+SUMIFS(LSigned,LSku,$A57,LDate,AV$4)))</f>
        <v/>
      </c>
      <c r="AW57" s="20">
        <f>IF($A57="","",IF(COUNTIFS(LSku,$A57,LType,"Count",LDate,AW$4)&gt;0,SUMIFS(LQty,LSku,$A57,LType,"Count",LDate,AW$4),AV57+SUMIFS(LSigned,LSku,$A57,LDate,AW$4)))</f>
        <v/>
      </c>
      <c r="AX57" s="20">
        <f>IF($A57="","",IF(COUNTIFS(LSku,$A57,LType,"Count",LDate,AX$4)&gt;0,SUMIFS(LQty,LSku,$A57,LType,"Count",LDate,AX$4),AW57+SUMIFS(LSigned,LSku,$A57,LDate,AX$4)))</f>
        <v/>
      </c>
      <c r="AY57" s="20">
        <f>IF($A57="","",IF(COUNTIFS(LSku,$A57,LType,"Count",LDate,AY$4)&gt;0,SUMIFS(LQty,LSku,$A57,LType,"Count",LDate,AY$4),AX57+SUMIFS(LSigned,LSku,$A57,LDate,AY$4)))</f>
        <v/>
      </c>
      <c r="AZ57" s="20">
        <f>IF($A57="","",IF(COUNTIFS(LSku,$A57,LType,"Count",LDate,AZ$4)&gt;0,SUMIFS(LQty,LSku,$A57,LType,"Count",LDate,AZ$4),AY57+SUMIFS(LSigned,LSku,$A57,LDate,AZ$4)))</f>
        <v/>
      </c>
      <c r="BA57" s="20">
        <f>IF($A57="","",IF(COUNTIFS(LSku,$A57,LType,"Count",LDate,BA$4)&gt;0,SUMIFS(LQty,LSku,$A57,LType,"Count",LDate,BA$4),AZ57+SUMIFS(LSigned,LSku,$A57,LDate,BA$4)))</f>
        <v/>
      </c>
      <c r="BB57" s="20">
        <f>IF($A57="","",IF(COUNTIFS(LSku,$A57,LType,"Count",LDate,BB$4)&gt;0,SUMIFS(LQty,LSku,$A57,LType,"Count",LDate,BB$4),BA57+SUMIFS(LSigned,LSku,$A57,LDate,BB$4)))</f>
        <v/>
      </c>
      <c r="BC57" s="20">
        <f>IF($A57="","",IF(COUNTIFS(LSku,$A57,LType,"Count",LDate,BC$4)&gt;0,SUMIFS(LQty,LSku,$A57,LType,"Count",LDate,BC$4),BB57+SUMIFS(LSigned,LSku,$A57,LDate,BC$4)))</f>
        <v/>
      </c>
      <c r="BD57" s="20">
        <f>IF($A57="","",IF(COUNTIFS(LSku,$A57,LType,"Count",LDate,BD$4)&gt;0,SUMIFS(LQty,LSku,$A57,LType,"Count",LDate,BD$4),BC57+SUMIFS(LSigned,LSku,$A57,LDate,BD$4)))</f>
        <v/>
      </c>
      <c r="BE57" s="20">
        <f>IF($A57="","",IF(COUNTIFS(LSku,$A57,LType,"Count",LDate,BE$4)&gt;0,SUMIFS(LQty,LSku,$A57,LType,"Count",LDate,BE$4),BD57+SUMIFS(LSigned,LSku,$A57,LDate,BE$4)))</f>
        <v/>
      </c>
      <c r="BF57" s="20">
        <f>IF($A57="","",IF(COUNTIFS(LSku,$A57,LType,"Count",LDate,BF$4)&gt;0,SUMIFS(LQty,LSku,$A57,LType,"Count",LDate,BF$4),BE57+SUMIFS(LSigned,LSku,$A57,LDate,BF$4)))</f>
        <v/>
      </c>
      <c r="BG57" s="20">
        <f>IF($A57="","",IF(COUNTIFS(LSku,$A57,LType,"Count",LDate,BG$4)&gt;0,SUMIFS(LQty,LSku,$A57,LType,"Count",LDate,BG$4),BF57+SUMIFS(LSigned,LSku,$A57,LDate,BG$4)))</f>
        <v/>
      </c>
      <c r="BH57" s="20">
        <f>IF($A57="","",IF(COUNTIFS(LSku,$A57,LType,"Count",LDate,BH$4)&gt;0,SUMIFS(LQty,LSku,$A57,LType,"Count",LDate,BH$4),BG57+SUMIFS(LSigned,LSku,$A57,LDate,BH$4)))</f>
        <v/>
      </c>
      <c r="BI57" s="20">
        <f>IF($A57="","",IF(COUNTIFS(LSku,$A57,LType,"Count",LDate,BI$4)&gt;0,SUMIFS(LQty,LSku,$A57,LType,"Count",LDate,BI$4),BH57+SUMIFS(LSigned,LSku,$A57,LDate,BI$4)))</f>
        <v/>
      </c>
      <c r="BJ57" s="20">
        <f>IF($A57="","",IF(COUNTIFS(LSku,$A57,LType,"Count",LDate,BJ$4)&gt;0,SUMIFS(LQty,LSku,$A57,LType,"Count",LDate,BJ$4),BI57+SUMIFS(LSigned,LSku,$A57,LDate,BJ$4)))</f>
        <v/>
      </c>
      <c r="BK57" s="20">
        <f>IF($A57="","",IF(COUNTIFS(LSku,$A57,LType,"Count",LDate,BK$4)&gt;0,SUMIFS(LQty,LSku,$A57,LType,"Count",LDate,BK$4),BJ57+SUMIFS(LSigned,LSku,$A57,LDate,BK$4)))</f>
        <v/>
      </c>
      <c r="BL57" s="20">
        <f>IF($A57="","",IF(COUNTIFS(LSku,$A57,LType,"Count",LDate,BL$4)&gt;0,SUMIFS(LQty,LSku,$A57,LType,"Count",LDate,BL$4),BK57+SUMIFS(LSigned,LSku,$A57,LDate,BL$4)))</f>
        <v/>
      </c>
      <c r="BM57" s="20">
        <f>IF($A57="","",IF(COUNTIFS(LSku,$A57,LType,"Count",LDate,BM$4)&gt;0,SUMIFS(LQty,LSku,$A57,LType,"Count",LDate,BM$4),BL57+SUMIFS(LSigned,LSku,$A57,LDate,BM$4)))</f>
        <v/>
      </c>
      <c r="BN57" s="24">
        <f>IF($A57="","",SUMPRODUCT(MAX((LSku=$A57)*(LType="Count")*(LDate&lt;=$B$4)*LDate)))</f>
        <v/>
      </c>
    </row>
    <row r="58">
      <c r="A58" s="16">
        <f>IF(Items!A58="","",Items!A58)</f>
        <v/>
      </c>
      <c r="B58" s="20">
        <f>IF($A58="","",IF(BN58&gt;0,SUMIFS(LQty,LSku,$A58,LType,"Count",LDate,BN58),0)+SUMIFS(LSigned,LSku,$A58,LDate,"&gt;"&amp;BN58,LDate,"&lt;="&amp;$B$4))</f>
        <v/>
      </c>
      <c r="C58" s="20">
        <f>IF($A58="","",IF(COUNTIFS(LSku,$A58,LType,"Count",LDate,C$4)&gt;0,SUMIFS(LQty,LSku,$A58,LType,"Count",LDate,C$4),B58+SUMIFS(LSigned,LSku,$A58,LDate,C$4)))</f>
        <v/>
      </c>
      <c r="D58" s="20">
        <f>IF($A58="","",IF(COUNTIFS(LSku,$A58,LType,"Count",LDate,D$4)&gt;0,SUMIFS(LQty,LSku,$A58,LType,"Count",LDate,D$4),C58+SUMIFS(LSigned,LSku,$A58,LDate,D$4)))</f>
        <v/>
      </c>
      <c r="E58" s="20">
        <f>IF($A58="","",IF(COUNTIFS(LSku,$A58,LType,"Count",LDate,E$4)&gt;0,SUMIFS(LQty,LSku,$A58,LType,"Count",LDate,E$4),D58+SUMIFS(LSigned,LSku,$A58,LDate,E$4)))</f>
        <v/>
      </c>
      <c r="F58" s="20">
        <f>IF($A58="","",IF(COUNTIFS(LSku,$A58,LType,"Count",LDate,F$4)&gt;0,SUMIFS(LQty,LSku,$A58,LType,"Count",LDate,F$4),E58+SUMIFS(LSigned,LSku,$A58,LDate,F$4)))</f>
        <v/>
      </c>
      <c r="G58" s="20">
        <f>IF($A58="","",IF(COUNTIFS(LSku,$A58,LType,"Count",LDate,G$4)&gt;0,SUMIFS(LQty,LSku,$A58,LType,"Count",LDate,G$4),F58+SUMIFS(LSigned,LSku,$A58,LDate,G$4)))</f>
        <v/>
      </c>
      <c r="H58" s="20">
        <f>IF($A58="","",IF(COUNTIFS(LSku,$A58,LType,"Count",LDate,H$4)&gt;0,SUMIFS(LQty,LSku,$A58,LType,"Count",LDate,H$4),G58+SUMIFS(LSigned,LSku,$A58,LDate,H$4)))</f>
        <v/>
      </c>
      <c r="I58" s="20">
        <f>IF($A58="","",IF(COUNTIFS(LSku,$A58,LType,"Count",LDate,I$4)&gt;0,SUMIFS(LQty,LSku,$A58,LType,"Count",LDate,I$4),H58+SUMIFS(LSigned,LSku,$A58,LDate,I$4)))</f>
        <v/>
      </c>
      <c r="J58" s="20">
        <f>IF($A58="","",IF(COUNTIFS(LSku,$A58,LType,"Count",LDate,J$4)&gt;0,SUMIFS(LQty,LSku,$A58,LType,"Count",LDate,J$4),I58+SUMIFS(LSigned,LSku,$A58,LDate,J$4)))</f>
        <v/>
      </c>
      <c r="K58" s="20">
        <f>IF($A58="","",IF(COUNTIFS(LSku,$A58,LType,"Count",LDate,K$4)&gt;0,SUMIFS(LQty,LSku,$A58,LType,"Count",LDate,K$4),J58+SUMIFS(LSigned,LSku,$A58,LDate,K$4)))</f>
        <v/>
      </c>
      <c r="L58" s="20">
        <f>IF($A58="","",IF(COUNTIFS(LSku,$A58,LType,"Count",LDate,L$4)&gt;0,SUMIFS(LQty,LSku,$A58,LType,"Count",LDate,L$4),K58+SUMIFS(LSigned,LSku,$A58,LDate,L$4)))</f>
        <v/>
      </c>
      <c r="M58" s="20">
        <f>IF($A58="","",IF(COUNTIFS(LSku,$A58,LType,"Count",LDate,M$4)&gt;0,SUMIFS(LQty,LSku,$A58,LType,"Count",LDate,M$4),L58+SUMIFS(LSigned,LSku,$A58,LDate,M$4)))</f>
        <v/>
      </c>
      <c r="N58" s="20">
        <f>IF($A58="","",IF(COUNTIFS(LSku,$A58,LType,"Count",LDate,N$4)&gt;0,SUMIFS(LQty,LSku,$A58,LType,"Count",LDate,N$4),M58+SUMIFS(LSigned,LSku,$A58,LDate,N$4)))</f>
        <v/>
      </c>
      <c r="O58" s="20">
        <f>IF($A58="","",IF(COUNTIFS(LSku,$A58,LType,"Count",LDate,O$4)&gt;0,SUMIFS(LQty,LSku,$A58,LType,"Count",LDate,O$4),N58+SUMIFS(LSigned,LSku,$A58,LDate,O$4)))</f>
        <v/>
      </c>
      <c r="P58" s="20">
        <f>IF($A58="","",IF(COUNTIFS(LSku,$A58,LType,"Count",LDate,P$4)&gt;0,SUMIFS(LQty,LSku,$A58,LType,"Count",LDate,P$4),O58+SUMIFS(LSigned,LSku,$A58,LDate,P$4)))</f>
        <v/>
      </c>
      <c r="Q58" s="20">
        <f>IF($A58="","",IF(COUNTIFS(LSku,$A58,LType,"Count",LDate,Q$4)&gt;0,SUMIFS(LQty,LSku,$A58,LType,"Count",LDate,Q$4),P58+SUMIFS(LSigned,LSku,$A58,LDate,Q$4)))</f>
        <v/>
      </c>
      <c r="R58" s="20">
        <f>IF($A58="","",IF(COUNTIFS(LSku,$A58,LType,"Count",LDate,R$4)&gt;0,SUMIFS(LQty,LSku,$A58,LType,"Count",LDate,R$4),Q58+SUMIFS(LSigned,LSku,$A58,LDate,R$4)))</f>
        <v/>
      </c>
      <c r="S58" s="20">
        <f>IF($A58="","",IF(COUNTIFS(LSku,$A58,LType,"Count",LDate,S$4)&gt;0,SUMIFS(LQty,LSku,$A58,LType,"Count",LDate,S$4),R58+SUMIFS(LSigned,LSku,$A58,LDate,S$4)))</f>
        <v/>
      </c>
      <c r="T58" s="20">
        <f>IF($A58="","",IF(COUNTIFS(LSku,$A58,LType,"Count",LDate,T$4)&gt;0,SUMIFS(LQty,LSku,$A58,LType,"Count",LDate,T$4),S58+SUMIFS(LSigned,LSku,$A58,LDate,T$4)))</f>
        <v/>
      </c>
      <c r="U58" s="20">
        <f>IF($A58="","",IF(COUNTIFS(LSku,$A58,LType,"Count",LDate,U$4)&gt;0,SUMIFS(LQty,LSku,$A58,LType,"Count",LDate,U$4),T58+SUMIFS(LSigned,LSku,$A58,LDate,U$4)))</f>
        <v/>
      </c>
      <c r="V58" s="20">
        <f>IF($A58="","",IF(COUNTIFS(LSku,$A58,LType,"Count",LDate,V$4)&gt;0,SUMIFS(LQty,LSku,$A58,LType,"Count",LDate,V$4),U58+SUMIFS(LSigned,LSku,$A58,LDate,V$4)))</f>
        <v/>
      </c>
      <c r="W58" s="20">
        <f>IF($A58="","",IF(COUNTIFS(LSku,$A58,LType,"Count",LDate,W$4)&gt;0,SUMIFS(LQty,LSku,$A58,LType,"Count",LDate,W$4),V58+SUMIFS(LSigned,LSku,$A58,LDate,W$4)))</f>
        <v/>
      </c>
      <c r="X58" s="20">
        <f>IF($A58="","",IF(COUNTIFS(LSku,$A58,LType,"Count",LDate,X$4)&gt;0,SUMIFS(LQty,LSku,$A58,LType,"Count",LDate,X$4),W58+SUMIFS(LSigned,LSku,$A58,LDate,X$4)))</f>
        <v/>
      </c>
      <c r="Y58" s="20">
        <f>IF($A58="","",IF(COUNTIFS(LSku,$A58,LType,"Count",LDate,Y$4)&gt;0,SUMIFS(LQty,LSku,$A58,LType,"Count",LDate,Y$4),X58+SUMIFS(LSigned,LSku,$A58,LDate,Y$4)))</f>
        <v/>
      </c>
      <c r="Z58" s="20">
        <f>IF($A58="","",IF(COUNTIFS(LSku,$A58,LType,"Count",LDate,Z$4)&gt;0,SUMIFS(LQty,LSku,$A58,LType,"Count",LDate,Z$4),Y58+SUMIFS(LSigned,LSku,$A58,LDate,Z$4)))</f>
        <v/>
      </c>
      <c r="AA58" s="20">
        <f>IF($A58="","",IF(COUNTIFS(LSku,$A58,LType,"Count",LDate,AA$4)&gt;0,SUMIFS(LQty,LSku,$A58,LType,"Count",LDate,AA$4),Z58+SUMIFS(LSigned,LSku,$A58,LDate,AA$4)))</f>
        <v/>
      </c>
      <c r="AB58" s="20">
        <f>IF($A58="","",IF(COUNTIFS(LSku,$A58,LType,"Count",LDate,AB$4)&gt;0,SUMIFS(LQty,LSku,$A58,LType,"Count",LDate,AB$4),AA58+SUMIFS(LSigned,LSku,$A58,LDate,AB$4)))</f>
        <v/>
      </c>
      <c r="AC58" s="20">
        <f>IF($A58="","",IF(COUNTIFS(LSku,$A58,LType,"Count",LDate,AC$4)&gt;0,SUMIFS(LQty,LSku,$A58,LType,"Count",LDate,AC$4),AB58+SUMIFS(LSigned,LSku,$A58,LDate,AC$4)))</f>
        <v/>
      </c>
      <c r="AD58" s="20">
        <f>IF($A58="","",IF(COUNTIFS(LSku,$A58,LType,"Count",LDate,AD$4)&gt;0,SUMIFS(LQty,LSku,$A58,LType,"Count",LDate,AD$4),AC58+SUMIFS(LSigned,LSku,$A58,LDate,AD$4)))</f>
        <v/>
      </c>
      <c r="AE58" s="20">
        <f>IF($A58="","",IF(COUNTIFS(LSku,$A58,LType,"Count",LDate,AE$4)&gt;0,SUMIFS(LQty,LSku,$A58,LType,"Count",LDate,AE$4),AD58+SUMIFS(LSigned,LSku,$A58,LDate,AE$4)))</f>
        <v/>
      </c>
      <c r="AF58" s="20">
        <f>IF($A58="","",IF(COUNTIFS(LSku,$A58,LType,"Count",LDate,AF$4)&gt;0,SUMIFS(LQty,LSku,$A58,LType,"Count",LDate,AF$4),AE58+SUMIFS(LSigned,LSku,$A58,LDate,AF$4)))</f>
        <v/>
      </c>
      <c r="AG58" s="20">
        <f>IF($A58="","",IF(COUNTIFS(LSku,$A58,LType,"Count",LDate,AG$4)&gt;0,SUMIFS(LQty,LSku,$A58,LType,"Count",LDate,AG$4),AF58+SUMIFS(LSigned,LSku,$A58,LDate,AG$4)))</f>
        <v/>
      </c>
      <c r="AH58" s="20">
        <f>IF($A58="","",IF(COUNTIFS(LSku,$A58,LType,"Count",LDate,AH$4)&gt;0,SUMIFS(LQty,LSku,$A58,LType,"Count",LDate,AH$4),AG58+SUMIFS(LSigned,LSku,$A58,LDate,AH$4)))</f>
        <v/>
      </c>
      <c r="AI58" s="20">
        <f>IF($A58="","",IF(COUNTIFS(LSku,$A58,LType,"Count",LDate,AI$4)&gt;0,SUMIFS(LQty,LSku,$A58,LType,"Count",LDate,AI$4),AH58+SUMIFS(LSigned,LSku,$A58,LDate,AI$4)))</f>
        <v/>
      </c>
      <c r="AJ58" s="20">
        <f>IF($A58="","",IF(COUNTIFS(LSku,$A58,LType,"Count",LDate,AJ$4)&gt;0,SUMIFS(LQty,LSku,$A58,LType,"Count",LDate,AJ$4),AI58+SUMIFS(LSigned,LSku,$A58,LDate,AJ$4)))</f>
        <v/>
      </c>
      <c r="AK58" s="20">
        <f>IF($A58="","",IF(COUNTIFS(LSku,$A58,LType,"Count",LDate,AK$4)&gt;0,SUMIFS(LQty,LSku,$A58,LType,"Count",LDate,AK$4),AJ58+SUMIFS(LSigned,LSku,$A58,LDate,AK$4)))</f>
        <v/>
      </c>
      <c r="AL58" s="20">
        <f>IF($A58="","",IF(COUNTIFS(LSku,$A58,LType,"Count",LDate,AL$4)&gt;0,SUMIFS(LQty,LSku,$A58,LType,"Count",LDate,AL$4),AK58+SUMIFS(LSigned,LSku,$A58,LDate,AL$4)))</f>
        <v/>
      </c>
      <c r="AM58" s="20">
        <f>IF($A58="","",IF(COUNTIFS(LSku,$A58,LType,"Count",LDate,AM$4)&gt;0,SUMIFS(LQty,LSku,$A58,LType,"Count",LDate,AM$4),AL58+SUMIFS(LSigned,LSku,$A58,LDate,AM$4)))</f>
        <v/>
      </c>
      <c r="AN58" s="20">
        <f>IF($A58="","",IF(COUNTIFS(LSku,$A58,LType,"Count",LDate,AN$4)&gt;0,SUMIFS(LQty,LSku,$A58,LType,"Count",LDate,AN$4),AM58+SUMIFS(LSigned,LSku,$A58,LDate,AN$4)))</f>
        <v/>
      </c>
      <c r="AO58" s="20">
        <f>IF($A58="","",IF(COUNTIFS(LSku,$A58,LType,"Count",LDate,AO$4)&gt;0,SUMIFS(LQty,LSku,$A58,LType,"Count",LDate,AO$4),AN58+SUMIFS(LSigned,LSku,$A58,LDate,AO$4)))</f>
        <v/>
      </c>
      <c r="AP58" s="20">
        <f>IF($A58="","",IF(COUNTIFS(LSku,$A58,LType,"Count",LDate,AP$4)&gt;0,SUMIFS(LQty,LSku,$A58,LType,"Count",LDate,AP$4),AO58+SUMIFS(LSigned,LSku,$A58,LDate,AP$4)))</f>
        <v/>
      </c>
      <c r="AQ58" s="20">
        <f>IF($A58="","",IF(COUNTIFS(LSku,$A58,LType,"Count",LDate,AQ$4)&gt;0,SUMIFS(LQty,LSku,$A58,LType,"Count",LDate,AQ$4),AP58+SUMIFS(LSigned,LSku,$A58,LDate,AQ$4)))</f>
        <v/>
      </c>
      <c r="AR58" s="20">
        <f>IF($A58="","",IF(COUNTIFS(LSku,$A58,LType,"Count",LDate,AR$4)&gt;0,SUMIFS(LQty,LSku,$A58,LType,"Count",LDate,AR$4),AQ58+SUMIFS(LSigned,LSku,$A58,LDate,AR$4)))</f>
        <v/>
      </c>
      <c r="AS58" s="20">
        <f>IF($A58="","",IF(COUNTIFS(LSku,$A58,LType,"Count",LDate,AS$4)&gt;0,SUMIFS(LQty,LSku,$A58,LType,"Count",LDate,AS$4),AR58+SUMIFS(LSigned,LSku,$A58,LDate,AS$4)))</f>
        <v/>
      </c>
      <c r="AT58" s="20">
        <f>IF($A58="","",IF(COUNTIFS(LSku,$A58,LType,"Count",LDate,AT$4)&gt;0,SUMIFS(LQty,LSku,$A58,LType,"Count",LDate,AT$4),AS58+SUMIFS(LSigned,LSku,$A58,LDate,AT$4)))</f>
        <v/>
      </c>
      <c r="AU58" s="20">
        <f>IF($A58="","",IF(COUNTIFS(LSku,$A58,LType,"Count",LDate,AU$4)&gt;0,SUMIFS(LQty,LSku,$A58,LType,"Count",LDate,AU$4),AT58+SUMIFS(LSigned,LSku,$A58,LDate,AU$4)))</f>
        <v/>
      </c>
      <c r="AV58" s="20">
        <f>IF($A58="","",IF(COUNTIFS(LSku,$A58,LType,"Count",LDate,AV$4)&gt;0,SUMIFS(LQty,LSku,$A58,LType,"Count",LDate,AV$4),AU58+SUMIFS(LSigned,LSku,$A58,LDate,AV$4)))</f>
        <v/>
      </c>
      <c r="AW58" s="20">
        <f>IF($A58="","",IF(COUNTIFS(LSku,$A58,LType,"Count",LDate,AW$4)&gt;0,SUMIFS(LQty,LSku,$A58,LType,"Count",LDate,AW$4),AV58+SUMIFS(LSigned,LSku,$A58,LDate,AW$4)))</f>
        <v/>
      </c>
      <c r="AX58" s="20">
        <f>IF($A58="","",IF(COUNTIFS(LSku,$A58,LType,"Count",LDate,AX$4)&gt;0,SUMIFS(LQty,LSku,$A58,LType,"Count",LDate,AX$4),AW58+SUMIFS(LSigned,LSku,$A58,LDate,AX$4)))</f>
        <v/>
      </c>
      <c r="AY58" s="20">
        <f>IF($A58="","",IF(COUNTIFS(LSku,$A58,LType,"Count",LDate,AY$4)&gt;0,SUMIFS(LQty,LSku,$A58,LType,"Count",LDate,AY$4),AX58+SUMIFS(LSigned,LSku,$A58,LDate,AY$4)))</f>
        <v/>
      </c>
      <c r="AZ58" s="20">
        <f>IF($A58="","",IF(COUNTIFS(LSku,$A58,LType,"Count",LDate,AZ$4)&gt;0,SUMIFS(LQty,LSku,$A58,LType,"Count",LDate,AZ$4),AY58+SUMIFS(LSigned,LSku,$A58,LDate,AZ$4)))</f>
        <v/>
      </c>
      <c r="BA58" s="20">
        <f>IF($A58="","",IF(COUNTIFS(LSku,$A58,LType,"Count",LDate,BA$4)&gt;0,SUMIFS(LQty,LSku,$A58,LType,"Count",LDate,BA$4),AZ58+SUMIFS(LSigned,LSku,$A58,LDate,BA$4)))</f>
        <v/>
      </c>
      <c r="BB58" s="20">
        <f>IF($A58="","",IF(COUNTIFS(LSku,$A58,LType,"Count",LDate,BB$4)&gt;0,SUMIFS(LQty,LSku,$A58,LType,"Count",LDate,BB$4),BA58+SUMIFS(LSigned,LSku,$A58,LDate,BB$4)))</f>
        <v/>
      </c>
      <c r="BC58" s="20">
        <f>IF($A58="","",IF(COUNTIFS(LSku,$A58,LType,"Count",LDate,BC$4)&gt;0,SUMIFS(LQty,LSku,$A58,LType,"Count",LDate,BC$4),BB58+SUMIFS(LSigned,LSku,$A58,LDate,BC$4)))</f>
        <v/>
      </c>
      <c r="BD58" s="20">
        <f>IF($A58="","",IF(COUNTIFS(LSku,$A58,LType,"Count",LDate,BD$4)&gt;0,SUMIFS(LQty,LSku,$A58,LType,"Count",LDate,BD$4),BC58+SUMIFS(LSigned,LSku,$A58,LDate,BD$4)))</f>
        <v/>
      </c>
      <c r="BE58" s="20">
        <f>IF($A58="","",IF(COUNTIFS(LSku,$A58,LType,"Count",LDate,BE$4)&gt;0,SUMIFS(LQty,LSku,$A58,LType,"Count",LDate,BE$4),BD58+SUMIFS(LSigned,LSku,$A58,LDate,BE$4)))</f>
        <v/>
      </c>
      <c r="BF58" s="20">
        <f>IF($A58="","",IF(COUNTIFS(LSku,$A58,LType,"Count",LDate,BF$4)&gt;0,SUMIFS(LQty,LSku,$A58,LType,"Count",LDate,BF$4),BE58+SUMIFS(LSigned,LSku,$A58,LDate,BF$4)))</f>
        <v/>
      </c>
      <c r="BG58" s="20">
        <f>IF($A58="","",IF(COUNTIFS(LSku,$A58,LType,"Count",LDate,BG$4)&gt;0,SUMIFS(LQty,LSku,$A58,LType,"Count",LDate,BG$4),BF58+SUMIFS(LSigned,LSku,$A58,LDate,BG$4)))</f>
        <v/>
      </c>
      <c r="BH58" s="20">
        <f>IF($A58="","",IF(COUNTIFS(LSku,$A58,LType,"Count",LDate,BH$4)&gt;0,SUMIFS(LQty,LSku,$A58,LType,"Count",LDate,BH$4),BG58+SUMIFS(LSigned,LSku,$A58,LDate,BH$4)))</f>
        <v/>
      </c>
      <c r="BI58" s="20">
        <f>IF($A58="","",IF(COUNTIFS(LSku,$A58,LType,"Count",LDate,BI$4)&gt;0,SUMIFS(LQty,LSku,$A58,LType,"Count",LDate,BI$4),BH58+SUMIFS(LSigned,LSku,$A58,LDate,BI$4)))</f>
        <v/>
      </c>
      <c r="BJ58" s="20">
        <f>IF($A58="","",IF(COUNTIFS(LSku,$A58,LType,"Count",LDate,BJ$4)&gt;0,SUMIFS(LQty,LSku,$A58,LType,"Count",LDate,BJ$4),BI58+SUMIFS(LSigned,LSku,$A58,LDate,BJ$4)))</f>
        <v/>
      </c>
      <c r="BK58" s="20">
        <f>IF($A58="","",IF(COUNTIFS(LSku,$A58,LType,"Count",LDate,BK$4)&gt;0,SUMIFS(LQty,LSku,$A58,LType,"Count",LDate,BK$4),BJ58+SUMIFS(LSigned,LSku,$A58,LDate,BK$4)))</f>
        <v/>
      </c>
      <c r="BL58" s="20">
        <f>IF($A58="","",IF(COUNTIFS(LSku,$A58,LType,"Count",LDate,BL$4)&gt;0,SUMIFS(LQty,LSku,$A58,LType,"Count",LDate,BL$4),BK58+SUMIFS(LSigned,LSku,$A58,LDate,BL$4)))</f>
        <v/>
      </c>
      <c r="BM58" s="20">
        <f>IF($A58="","",IF(COUNTIFS(LSku,$A58,LType,"Count",LDate,BM$4)&gt;0,SUMIFS(LQty,LSku,$A58,LType,"Count",LDate,BM$4),BL58+SUMIFS(LSigned,LSku,$A58,LDate,BM$4)))</f>
        <v/>
      </c>
      <c r="BN58" s="24">
        <f>IF($A58="","",SUMPRODUCT(MAX((LSku=$A58)*(LType="Count")*(LDate&lt;=$B$4)*LDate)))</f>
        <v/>
      </c>
    </row>
    <row r="59">
      <c r="A59" s="16">
        <f>IF(Items!A59="","",Items!A59)</f>
        <v/>
      </c>
      <c r="B59" s="20">
        <f>IF($A59="","",IF(BN59&gt;0,SUMIFS(LQty,LSku,$A59,LType,"Count",LDate,BN59),0)+SUMIFS(LSigned,LSku,$A59,LDate,"&gt;"&amp;BN59,LDate,"&lt;="&amp;$B$4))</f>
        <v/>
      </c>
      <c r="C59" s="20">
        <f>IF($A59="","",IF(COUNTIFS(LSku,$A59,LType,"Count",LDate,C$4)&gt;0,SUMIFS(LQty,LSku,$A59,LType,"Count",LDate,C$4),B59+SUMIFS(LSigned,LSku,$A59,LDate,C$4)))</f>
        <v/>
      </c>
      <c r="D59" s="20">
        <f>IF($A59="","",IF(COUNTIFS(LSku,$A59,LType,"Count",LDate,D$4)&gt;0,SUMIFS(LQty,LSku,$A59,LType,"Count",LDate,D$4),C59+SUMIFS(LSigned,LSku,$A59,LDate,D$4)))</f>
        <v/>
      </c>
      <c r="E59" s="20">
        <f>IF($A59="","",IF(COUNTIFS(LSku,$A59,LType,"Count",LDate,E$4)&gt;0,SUMIFS(LQty,LSku,$A59,LType,"Count",LDate,E$4),D59+SUMIFS(LSigned,LSku,$A59,LDate,E$4)))</f>
        <v/>
      </c>
      <c r="F59" s="20">
        <f>IF($A59="","",IF(COUNTIFS(LSku,$A59,LType,"Count",LDate,F$4)&gt;0,SUMIFS(LQty,LSku,$A59,LType,"Count",LDate,F$4),E59+SUMIFS(LSigned,LSku,$A59,LDate,F$4)))</f>
        <v/>
      </c>
      <c r="G59" s="20">
        <f>IF($A59="","",IF(COUNTIFS(LSku,$A59,LType,"Count",LDate,G$4)&gt;0,SUMIFS(LQty,LSku,$A59,LType,"Count",LDate,G$4),F59+SUMIFS(LSigned,LSku,$A59,LDate,G$4)))</f>
        <v/>
      </c>
      <c r="H59" s="20">
        <f>IF($A59="","",IF(COUNTIFS(LSku,$A59,LType,"Count",LDate,H$4)&gt;0,SUMIFS(LQty,LSku,$A59,LType,"Count",LDate,H$4),G59+SUMIFS(LSigned,LSku,$A59,LDate,H$4)))</f>
        <v/>
      </c>
      <c r="I59" s="20">
        <f>IF($A59="","",IF(COUNTIFS(LSku,$A59,LType,"Count",LDate,I$4)&gt;0,SUMIFS(LQty,LSku,$A59,LType,"Count",LDate,I$4),H59+SUMIFS(LSigned,LSku,$A59,LDate,I$4)))</f>
        <v/>
      </c>
      <c r="J59" s="20">
        <f>IF($A59="","",IF(COUNTIFS(LSku,$A59,LType,"Count",LDate,J$4)&gt;0,SUMIFS(LQty,LSku,$A59,LType,"Count",LDate,J$4),I59+SUMIFS(LSigned,LSku,$A59,LDate,J$4)))</f>
        <v/>
      </c>
      <c r="K59" s="20">
        <f>IF($A59="","",IF(COUNTIFS(LSku,$A59,LType,"Count",LDate,K$4)&gt;0,SUMIFS(LQty,LSku,$A59,LType,"Count",LDate,K$4),J59+SUMIFS(LSigned,LSku,$A59,LDate,K$4)))</f>
        <v/>
      </c>
      <c r="L59" s="20">
        <f>IF($A59="","",IF(COUNTIFS(LSku,$A59,LType,"Count",LDate,L$4)&gt;0,SUMIFS(LQty,LSku,$A59,LType,"Count",LDate,L$4),K59+SUMIFS(LSigned,LSku,$A59,LDate,L$4)))</f>
        <v/>
      </c>
      <c r="M59" s="20">
        <f>IF($A59="","",IF(COUNTIFS(LSku,$A59,LType,"Count",LDate,M$4)&gt;0,SUMIFS(LQty,LSku,$A59,LType,"Count",LDate,M$4),L59+SUMIFS(LSigned,LSku,$A59,LDate,M$4)))</f>
        <v/>
      </c>
      <c r="N59" s="20">
        <f>IF($A59="","",IF(COUNTIFS(LSku,$A59,LType,"Count",LDate,N$4)&gt;0,SUMIFS(LQty,LSku,$A59,LType,"Count",LDate,N$4),M59+SUMIFS(LSigned,LSku,$A59,LDate,N$4)))</f>
        <v/>
      </c>
      <c r="O59" s="20">
        <f>IF($A59="","",IF(COUNTIFS(LSku,$A59,LType,"Count",LDate,O$4)&gt;0,SUMIFS(LQty,LSku,$A59,LType,"Count",LDate,O$4),N59+SUMIFS(LSigned,LSku,$A59,LDate,O$4)))</f>
        <v/>
      </c>
      <c r="P59" s="20">
        <f>IF($A59="","",IF(COUNTIFS(LSku,$A59,LType,"Count",LDate,P$4)&gt;0,SUMIFS(LQty,LSku,$A59,LType,"Count",LDate,P$4),O59+SUMIFS(LSigned,LSku,$A59,LDate,P$4)))</f>
        <v/>
      </c>
      <c r="Q59" s="20">
        <f>IF($A59="","",IF(COUNTIFS(LSku,$A59,LType,"Count",LDate,Q$4)&gt;0,SUMIFS(LQty,LSku,$A59,LType,"Count",LDate,Q$4),P59+SUMIFS(LSigned,LSku,$A59,LDate,Q$4)))</f>
        <v/>
      </c>
      <c r="R59" s="20">
        <f>IF($A59="","",IF(COUNTIFS(LSku,$A59,LType,"Count",LDate,R$4)&gt;0,SUMIFS(LQty,LSku,$A59,LType,"Count",LDate,R$4),Q59+SUMIFS(LSigned,LSku,$A59,LDate,R$4)))</f>
        <v/>
      </c>
      <c r="S59" s="20">
        <f>IF($A59="","",IF(COUNTIFS(LSku,$A59,LType,"Count",LDate,S$4)&gt;0,SUMIFS(LQty,LSku,$A59,LType,"Count",LDate,S$4),R59+SUMIFS(LSigned,LSku,$A59,LDate,S$4)))</f>
        <v/>
      </c>
      <c r="T59" s="20">
        <f>IF($A59="","",IF(COUNTIFS(LSku,$A59,LType,"Count",LDate,T$4)&gt;0,SUMIFS(LQty,LSku,$A59,LType,"Count",LDate,T$4),S59+SUMIFS(LSigned,LSku,$A59,LDate,T$4)))</f>
        <v/>
      </c>
      <c r="U59" s="20">
        <f>IF($A59="","",IF(COUNTIFS(LSku,$A59,LType,"Count",LDate,U$4)&gt;0,SUMIFS(LQty,LSku,$A59,LType,"Count",LDate,U$4),T59+SUMIFS(LSigned,LSku,$A59,LDate,U$4)))</f>
        <v/>
      </c>
      <c r="V59" s="20">
        <f>IF($A59="","",IF(COUNTIFS(LSku,$A59,LType,"Count",LDate,V$4)&gt;0,SUMIFS(LQty,LSku,$A59,LType,"Count",LDate,V$4),U59+SUMIFS(LSigned,LSku,$A59,LDate,V$4)))</f>
        <v/>
      </c>
      <c r="W59" s="20">
        <f>IF($A59="","",IF(COUNTIFS(LSku,$A59,LType,"Count",LDate,W$4)&gt;0,SUMIFS(LQty,LSku,$A59,LType,"Count",LDate,W$4),V59+SUMIFS(LSigned,LSku,$A59,LDate,W$4)))</f>
        <v/>
      </c>
      <c r="X59" s="20">
        <f>IF($A59="","",IF(COUNTIFS(LSku,$A59,LType,"Count",LDate,X$4)&gt;0,SUMIFS(LQty,LSku,$A59,LType,"Count",LDate,X$4),W59+SUMIFS(LSigned,LSku,$A59,LDate,X$4)))</f>
        <v/>
      </c>
      <c r="Y59" s="20">
        <f>IF($A59="","",IF(COUNTIFS(LSku,$A59,LType,"Count",LDate,Y$4)&gt;0,SUMIFS(LQty,LSku,$A59,LType,"Count",LDate,Y$4),X59+SUMIFS(LSigned,LSku,$A59,LDate,Y$4)))</f>
        <v/>
      </c>
      <c r="Z59" s="20">
        <f>IF($A59="","",IF(COUNTIFS(LSku,$A59,LType,"Count",LDate,Z$4)&gt;0,SUMIFS(LQty,LSku,$A59,LType,"Count",LDate,Z$4),Y59+SUMIFS(LSigned,LSku,$A59,LDate,Z$4)))</f>
        <v/>
      </c>
      <c r="AA59" s="20">
        <f>IF($A59="","",IF(COUNTIFS(LSku,$A59,LType,"Count",LDate,AA$4)&gt;0,SUMIFS(LQty,LSku,$A59,LType,"Count",LDate,AA$4),Z59+SUMIFS(LSigned,LSku,$A59,LDate,AA$4)))</f>
        <v/>
      </c>
      <c r="AB59" s="20">
        <f>IF($A59="","",IF(COUNTIFS(LSku,$A59,LType,"Count",LDate,AB$4)&gt;0,SUMIFS(LQty,LSku,$A59,LType,"Count",LDate,AB$4),AA59+SUMIFS(LSigned,LSku,$A59,LDate,AB$4)))</f>
        <v/>
      </c>
      <c r="AC59" s="20">
        <f>IF($A59="","",IF(COUNTIFS(LSku,$A59,LType,"Count",LDate,AC$4)&gt;0,SUMIFS(LQty,LSku,$A59,LType,"Count",LDate,AC$4),AB59+SUMIFS(LSigned,LSku,$A59,LDate,AC$4)))</f>
        <v/>
      </c>
      <c r="AD59" s="20">
        <f>IF($A59="","",IF(COUNTIFS(LSku,$A59,LType,"Count",LDate,AD$4)&gt;0,SUMIFS(LQty,LSku,$A59,LType,"Count",LDate,AD$4),AC59+SUMIFS(LSigned,LSku,$A59,LDate,AD$4)))</f>
        <v/>
      </c>
      <c r="AE59" s="20">
        <f>IF($A59="","",IF(COUNTIFS(LSku,$A59,LType,"Count",LDate,AE$4)&gt;0,SUMIFS(LQty,LSku,$A59,LType,"Count",LDate,AE$4),AD59+SUMIFS(LSigned,LSku,$A59,LDate,AE$4)))</f>
        <v/>
      </c>
      <c r="AF59" s="20">
        <f>IF($A59="","",IF(COUNTIFS(LSku,$A59,LType,"Count",LDate,AF$4)&gt;0,SUMIFS(LQty,LSku,$A59,LType,"Count",LDate,AF$4),AE59+SUMIFS(LSigned,LSku,$A59,LDate,AF$4)))</f>
        <v/>
      </c>
      <c r="AG59" s="20">
        <f>IF($A59="","",IF(COUNTIFS(LSku,$A59,LType,"Count",LDate,AG$4)&gt;0,SUMIFS(LQty,LSku,$A59,LType,"Count",LDate,AG$4),AF59+SUMIFS(LSigned,LSku,$A59,LDate,AG$4)))</f>
        <v/>
      </c>
      <c r="AH59" s="20">
        <f>IF($A59="","",IF(COUNTIFS(LSku,$A59,LType,"Count",LDate,AH$4)&gt;0,SUMIFS(LQty,LSku,$A59,LType,"Count",LDate,AH$4),AG59+SUMIFS(LSigned,LSku,$A59,LDate,AH$4)))</f>
        <v/>
      </c>
      <c r="AI59" s="20">
        <f>IF($A59="","",IF(COUNTIFS(LSku,$A59,LType,"Count",LDate,AI$4)&gt;0,SUMIFS(LQty,LSku,$A59,LType,"Count",LDate,AI$4),AH59+SUMIFS(LSigned,LSku,$A59,LDate,AI$4)))</f>
        <v/>
      </c>
      <c r="AJ59" s="20">
        <f>IF($A59="","",IF(COUNTIFS(LSku,$A59,LType,"Count",LDate,AJ$4)&gt;0,SUMIFS(LQty,LSku,$A59,LType,"Count",LDate,AJ$4),AI59+SUMIFS(LSigned,LSku,$A59,LDate,AJ$4)))</f>
        <v/>
      </c>
      <c r="AK59" s="20">
        <f>IF($A59="","",IF(COUNTIFS(LSku,$A59,LType,"Count",LDate,AK$4)&gt;0,SUMIFS(LQty,LSku,$A59,LType,"Count",LDate,AK$4),AJ59+SUMIFS(LSigned,LSku,$A59,LDate,AK$4)))</f>
        <v/>
      </c>
      <c r="AL59" s="20">
        <f>IF($A59="","",IF(COUNTIFS(LSku,$A59,LType,"Count",LDate,AL$4)&gt;0,SUMIFS(LQty,LSku,$A59,LType,"Count",LDate,AL$4),AK59+SUMIFS(LSigned,LSku,$A59,LDate,AL$4)))</f>
        <v/>
      </c>
      <c r="AM59" s="20">
        <f>IF($A59="","",IF(COUNTIFS(LSku,$A59,LType,"Count",LDate,AM$4)&gt;0,SUMIFS(LQty,LSku,$A59,LType,"Count",LDate,AM$4),AL59+SUMIFS(LSigned,LSku,$A59,LDate,AM$4)))</f>
        <v/>
      </c>
      <c r="AN59" s="20">
        <f>IF($A59="","",IF(COUNTIFS(LSku,$A59,LType,"Count",LDate,AN$4)&gt;0,SUMIFS(LQty,LSku,$A59,LType,"Count",LDate,AN$4),AM59+SUMIFS(LSigned,LSku,$A59,LDate,AN$4)))</f>
        <v/>
      </c>
      <c r="AO59" s="20">
        <f>IF($A59="","",IF(COUNTIFS(LSku,$A59,LType,"Count",LDate,AO$4)&gt;0,SUMIFS(LQty,LSku,$A59,LType,"Count",LDate,AO$4),AN59+SUMIFS(LSigned,LSku,$A59,LDate,AO$4)))</f>
        <v/>
      </c>
      <c r="AP59" s="20">
        <f>IF($A59="","",IF(COUNTIFS(LSku,$A59,LType,"Count",LDate,AP$4)&gt;0,SUMIFS(LQty,LSku,$A59,LType,"Count",LDate,AP$4),AO59+SUMIFS(LSigned,LSku,$A59,LDate,AP$4)))</f>
        <v/>
      </c>
      <c r="AQ59" s="20">
        <f>IF($A59="","",IF(COUNTIFS(LSku,$A59,LType,"Count",LDate,AQ$4)&gt;0,SUMIFS(LQty,LSku,$A59,LType,"Count",LDate,AQ$4),AP59+SUMIFS(LSigned,LSku,$A59,LDate,AQ$4)))</f>
        <v/>
      </c>
      <c r="AR59" s="20">
        <f>IF($A59="","",IF(COUNTIFS(LSku,$A59,LType,"Count",LDate,AR$4)&gt;0,SUMIFS(LQty,LSku,$A59,LType,"Count",LDate,AR$4),AQ59+SUMIFS(LSigned,LSku,$A59,LDate,AR$4)))</f>
        <v/>
      </c>
      <c r="AS59" s="20">
        <f>IF($A59="","",IF(COUNTIFS(LSku,$A59,LType,"Count",LDate,AS$4)&gt;0,SUMIFS(LQty,LSku,$A59,LType,"Count",LDate,AS$4),AR59+SUMIFS(LSigned,LSku,$A59,LDate,AS$4)))</f>
        <v/>
      </c>
      <c r="AT59" s="20">
        <f>IF($A59="","",IF(COUNTIFS(LSku,$A59,LType,"Count",LDate,AT$4)&gt;0,SUMIFS(LQty,LSku,$A59,LType,"Count",LDate,AT$4),AS59+SUMIFS(LSigned,LSku,$A59,LDate,AT$4)))</f>
        <v/>
      </c>
      <c r="AU59" s="20">
        <f>IF($A59="","",IF(COUNTIFS(LSku,$A59,LType,"Count",LDate,AU$4)&gt;0,SUMIFS(LQty,LSku,$A59,LType,"Count",LDate,AU$4),AT59+SUMIFS(LSigned,LSku,$A59,LDate,AU$4)))</f>
        <v/>
      </c>
      <c r="AV59" s="20">
        <f>IF($A59="","",IF(COUNTIFS(LSku,$A59,LType,"Count",LDate,AV$4)&gt;0,SUMIFS(LQty,LSku,$A59,LType,"Count",LDate,AV$4),AU59+SUMIFS(LSigned,LSku,$A59,LDate,AV$4)))</f>
        <v/>
      </c>
      <c r="AW59" s="20">
        <f>IF($A59="","",IF(COUNTIFS(LSku,$A59,LType,"Count",LDate,AW$4)&gt;0,SUMIFS(LQty,LSku,$A59,LType,"Count",LDate,AW$4),AV59+SUMIFS(LSigned,LSku,$A59,LDate,AW$4)))</f>
        <v/>
      </c>
      <c r="AX59" s="20">
        <f>IF($A59="","",IF(COUNTIFS(LSku,$A59,LType,"Count",LDate,AX$4)&gt;0,SUMIFS(LQty,LSku,$A59,LType,"Count",LDate,AX$4),AW59+SUMIFS(LSigned,LSku,$A59,LDate,AX$4)))</f>
        <v/>
      </c>
      <c r="AY59" s="20">
        <f>IF($A59="","",IF(COUNTIFS(LSku,$A59,LType,"Count",LDate,AY$4)&gt;0,SUMIFS(LQty,LSku,$A59,LType,"Count",LDate,AY$4),AX59+SUMIFS(LSigned,LSku,$A59,LDate,AY$4)))</f>
        <v/>
      </c>
      <c r="AZ59" s="20">
        <f>IF($A59="","",IF(COUNTIFS(LSku,$A59,LType,"Count",LDate,AZ$4)&gt;0,SUMIFS(LQty,LSku,$A59,LType,"Count",LDate,AZ$4),AY59+SUMIFS(LSigned,LSku,$A59,LDate,AZ$4)))</f>
        <v/>
      </c>
      <c r="BA59" s="20">
        <f>IF($A59="","",IF(COUNTIFS(LSku,$A59,LType,"Count",LDate,BA$4)&gt;0,SUMIFS(LQty,LSku,$A59,LType,"Count",LDate,BA$4),AZ59+SUMIFS(LSigned,LSku,$A59,LDate,BA$4)))</f>
        <v/>
      </c>
      <c r="BB59" s="20">
        <f>IF($A59="","",IF(COUNTIFS(LSku,$A59,LType,"Count",LDate,BB$4)&gt;0,SUMIFS(LQty,LSku,$A59,LType,"Count",LDate,BB$4),BA59+SUMIFS(LSigned,LSku,$A59,LDate,BB$4)))</f>
        <v/>
      </c>
      <c r="BC59" s="20">
        <f>IF($A59="","",IF(COUNTIFS(LSku,$A59,LType,"Count",LDate,BC$4)&gt;0,SUMIFS(LQty,LSku,$A59,LType,"Count",LDate,BC$4),BB59+SUMIFS(LSigned,LSku,$A59,LDate,BC$4)))</f>
        <v/>
      </c>
      <c r="BD59" s="20">
        <f>IF($A59="","",IF(COUNTIFS(LSku,$A59,LType,"Count",LDate,BD$4)&gt;0,SUMIFS(LQty,LSku,$A59,LType,"Count",LDate,BD$4),BC59+SUMIFS(LSigned,LSku,$A59,LDate,BD$4)))</f>
        <v/>
      </c>
      <c r="BE59" s="20">
        <f>IF($A59="","",IF(COUNTIFS(LSku,$A59,LType,"Count",LDate,BE$4)&gt;0,SUMIFS(LQty,LSku,$A59,LType,"Count",LDate,BE$4),BD59+SUMIFS(LSigned,LSku,$A59,LDate,BE$4)))</f>
        <v/>
      </c>
      <c r="BF59" s="20">
        <f>IF($A59="","",IF(COUNTIFS(LSku,$A59,LType,"Count",LDate,BF$4)&gt;0,SUMIFS(LQty,LSku,$A59,LType,"Count",LDate,BF$4),BE59+SUMIFS(LSigned,LSku,$A59,LDate,BF$4)))</f>
        <v/>
      </c>
      <c r="BG59" s="20">
        <f>IF($A59="","",IF(COUNTIFS(LSku,$A59,LType,"Count",LDate,BG$4)&gt;0,SUMIFS(LQty,LSku,$A59,LType,"Count",LDate,BG$4),BF59+SUMIFS(LSigned,LSku,$A59,LDate,BG$4)))</f>
        <v/>
      </c>
      <c r="BH59" s="20">
        <f>IF($A59="","",IF(COUNTIFS(LSku,$A59,LType,"Count",LDate,BH$4)&gt;0,SUMIFS(LQty,LSku,$A59,LType,"Count",LDate,BH$4),BG59+SUMIFS(LSigned,LSku,$A59,LDate,BH$4)))</f>
        <v/>
      </c>
      <c r="BI59" s="20">
        <f>IF($A59="","",IF(COUNTIFS(LSku,$A59,LType,"Count",LDate,BI$4)&gt;0,SUMIFS(LQty,LSku,$A59,LType,"Count",LDate,BI$4),BH59+SUMIFS(LSigned,LSku,$A59,LDate,BI$4)))</f>
        <v/>
      </c>
      <c r="BJ59" s="20">
        <f>IF($A59="","",IF(COUNTIFS(LSku,$A59,LType,"Count",LDate,BJ$4)&gt;0,SUMIFS(LQty,LSku,$A59,LType,"Count",LDate,BJ$4),BI59+SUMIFS(LSigned,LSku,$A59,LDate,BJ$4)))</f>
        <v/>
      </c>
      <c r="BK59" s="20">
        <f>IF($A59="","",IF(COUNTIFS(LSku,$A59,LType,"Count",LDate,BK$4)&gt;0,SUMIFS(LQty,LSku,$A59,LType,"Count",LDate,BK$4),BJ59+SUMIFS(LSigned,LSku,$A59,LDate,BK$4)))</f>
        <v/>
      </c>
      <c r="BL59" s="20">
        <f>IF($A59="","",IF(COUNTIFS(LSku,$A59,LType,"Count",LDate,BL$4)&gt;0,SUMIFS(LQty,LSku,$A59,LType,"Count",LDate,BL$4),BK59+SUMIFS(LSigned,LSku,$A59,LDate,BL$4)))</f>
        <v/>
      </c>
      <c r="BM59" s="20">
        <f>IF($A59="","",IF(COUNTIFS(LSku,$A59,LType,"Count",LDate,BM$4)&gt;0,SUMIFS(LQty,LSku,$A59,LType,"Count",LDate,BM$4),BL59+SUMIFS(LSigned,LSku,$A59,LDate,BM$4)))</f>
        <v/>
      </c>
      <c r="BN59" s="24">
        <f>IF($A59="","",SUMPRODUCT(MAX((LSku=$A59)*(LType="Count")*(LDate&lt;=$B$4)*LDate)))</f>
        <v/>
      </c>
    </row>
    <row r="60">
      <c r="A60" s="16">
        <f>IF(Items!A60="","",Items!A60)</f>
        <v/>
      </c>
      <c r="B60" s="20">
        <f>IF($A60="","",IF(BN60&gt;0,SUMIFS(LQty,LSku,$A60,LType,"Count",LDate,BN60),0)+SUMIFS(LSigned,LSku,$A60,LDate,"&gt;"&amp;BN60,LDate,"&lt;="&amp;$B$4))</f>
        <v/>
      </c>
      <c r="C60" s="20">
        <f>IF($A60="","",IF(COUNTIFS(LSku,$A60,LType,"Count",LDate,C$4)&gt;0,SUMIFS(LQty,LSku,$A60,LType,"Count",LDate,C$4),B60+SUMIFS(LSigned,LSku,$A60,LDate,C$4)))</f>
        <v/>
      </c>
      <c r="D60" s="20">
        <f>IF($A60="","",IF(COUNTIFS(LSku,$A60,LType,"Count",LDate,D$4)&gt;0,SUMIFS(LQty,LSku,$A60,LType,"Count",LDate,D$4),C60+SUMIFS(LSigned,LSku,$A60,LDate,D$4)))</f>
        <v/>
      </c>
      <c r="E60" s="20">
        <f>IF($A60="","",IF(COUNTIFS(LSku,$A60,LType,"Count",LDate,E$4)&gt;0,SUMIFS(LQty,LSku,$A60,LType,"Count",LDate,E$4),D60+SUMIFS(LSigned,LSku,$A60,LDate,E$4)))</f>
        <v/>
      </c>
      <c r="F60" s="20">
        <f>IF($A60="","",IF(COUNTIFS(LSku,$A60,LType,"Count",LDate,F$4)&gt;0,SUMIFS(LQty,LSku,$A60,LType,"Count",LDate,F$4),E60+SUMIFS(LSigned,LSku,$A60,LDate,F$4)))</f>
        <v/>
      </c>
      <c r="G60" s="20">
        <f>IF($A60="","",IF(COUNTIFS(LSku,$A60,LType,"Count",LDate,G$4)&gt;0,SUMIFS(LQty,LSku,$A60,LType,"Count",LDate,G$4),F60+SUMIFS(LSigned,LSku,$A60,LDate,G$4)))</f>
        <v/>
      </c>
      <c r="H60" s="20">
        <f>IF($A60="","",IF(COUNTIFS(LSku,$A60,LType,"Count",LDate,H$4)&gt;0,SUMIFS(LQty,LSku,$A60,LType,"Count",LDate,H$4),G60+SUMIFS(LSigned,LSku,$A60,LDate,H$4)))</f>
        <v/>
      </c>
      <c r="I60" s="20">
        <f>IF($A60="","",IF(COUNTIFS(LSku,$A60,LType,"Count",LDate,I$4)&gt;0,SUMIFS(LQty,LSku,$A60,LType,"Count",LDate,I$4),H60+SUMIFS(LSigned,LSku,$A60,LDate,I$4)))</f>
        <v/>
      </c>
      <c r="J60" s="20">
        <f>IF($A60="","",IF(COUNTIFS(LSku,$A60,LType,"Count",LDate,J$4)&gt;0,SUMIFS(LQty,LSku,$A60,LType,"Count",LDate,J$4),I60+SUMIFS(LSigned,LSku,$A60,LDate,J$4)))</f>
        <v/>
      </c>
      <c r="K60" s="20">
        <f>IF($A60="","",IF(COUNTIFS(LSku,$A60,LType,"Count",LDate,K$4)&gt;0,SUMIFS(LQty,LSku,$A60,LType,"Count",LDate,K$4),J60+SUMIFS(LSigned,LSku,$A60,LDate,K$4)))</f>
        <v/>
      </c>
      <c r="L60" s="20">
        <f>IF($A60="","",IF(COUNTIFS(LSku,$A60,LType,"Count",LDate,L$4)&gt;0,SUMIFS(LQty,LSku,$A60,LType,"Count",LDate,L$4),K60+SUMIFS(LSigned,LSku,$A60,LDate,L$4)))</f>
        <v/>
      </c>
      <c r="M60" s="20">
        <f>IF($A60="","",IF(COUNTIFS(LSku,$A60,LType,"Count",LDate,M$4)&gt;0,SUMIFS(LQty,LSku,$A60,LType,"Count",LDate,M$4),L60+SUMIFS(LSigned,LSku,$A60,LDate,M$4)))</f>
        <v/>
      </c>
      <c r="N60" s="20">
        <f>IF($A60="","",IF(COUNTIFS(LSku,$A60,LType,"Count",LDate,N$4)&gt;0,SUMIFS(LQty,LSku,$A60,LType,"Count",LDate,N$4),M60+SUMIFS(LSigned,LSku,$A60,LDate,N$4)))</f>
        <v/>
      </c>
      <c r="O60" s="20">
        <f>IF($A60="","",IF(COUNTIFS(LSku,$A60,LType,"Count",LDate,O$4)&gt;0,SUMIFS(LQty,LSku,$A60,LType,"Count",LDate,O$4),N60+SUMIFS(LSigned,LSku,$A60,LDate,O$4)))</f>
        <v/>
      </c>
      <c r="P60" s="20">
        <f>IF($A60="","",IF(COUNTIFS(LSku,$A60,LType,"Count",LDate,P$4)&gt;0,SUMIFS(LQty,LSku,$A60,LType,"Count",LDate,P$4),O60+SUMIFS(LSigned,LSku,$A60,LDate,P$4)))</f>
        <v/>
      </c>
      <c r="Q60" s="20">
        <f>IF($A60="","",IF(COUNTIFS(LSku,$A60,LType,"Count",LDate,Q$4)&gt;0,SUMIFS(LQty,LSku,$A60,LType,"Count",LDate,Q$4),P60+SUMIFS(LSigned,LSku,$A60,LDate,Q$4)))</f>
        <v/>
      </c>
      <c r="R60" s="20">
        <f>IF($A60="","",IF(COUNTIFS(LSku,$A60,LType,"Count",LDate,R$4)&gt;0,SUMIFS(LQty,LSku,$A60,LType,"Count",LDate,R$4),Q60+SUMIFS(LSigned,LSku,$A60,LDate,R$4)))</f>
        <v/>
      </c>
      <c r="S60" s="20">
        <f>IF($A60="","",IF(COUNTIFS(LSku,$A60,LType,"Count",LDate,S$4)&gt;0,SUMIFS(LQty,LSku,$A60,LType,"Count",LDate,S$4),R60+SUMIFS(LSigned,LSku,$A60,LDate,S$4)))</f>
        <v/>
      </c>
      <c r="T60" s="20">
        <f>IF($A60="","",IF(COUNTIFS(LSku,$A60,LType,"Count",LDate,T$4)&gt;0,SUMIFS(LQty,LSku,$A60,LType,"Count",LDate,T$4),S60+SUMIFS(LSigned,LSku,$A60,LDate,T$4)))</f>
        <v/>
      </c>
      <c r="U60" s="20">
        <f>IF($A60="","",IF(COUNTIFS(LSku,$A60,LType,"Count",LDate,U$4)&gt;0,SUMIFS(LQty,LSku,$A60,LType,"Count",LDate,U$4),T60+SUMIFS(LSigned,LSku,$A60,LDate,U$4)))</f>
        <v/>
      </c>
      <c r="V60" s="20">
        <f>IF($A60="","",IF(COUNTIFS(LSku,$A60,LType,"Count",LDate,V$4)&gt;0,SUMIFS(LQty,LSku,$A60,LType,"Count",LDate,V$4),U60+SUMIFS(LSigned,LSku,$A60,LDate,V$4)))</f>
        <v/>
      </c>
      <c r="W60" s="20">
        <f>IF($A60="","",IF(COUNTIFS(LSku,$A60,LType,"Count",LDate,W$4)&gt;0,SUMIFS(LQty,LSku,$A60,LType,"Count",LDate,W$4),V60+SUMIFS(LSigned,LSku,$A60,LDate,W$4)))</f>
        <v/>
      </c>
      <c r="X60" s="20">
        <f>IF($A60="","",IF(COUNTIFS(LSku,$A60,LType,"Count",LDate,X$4)&gt;0,SUMIFS(LQty,LSku,$A60,LType,"Count",LDate,X$4),W60+SUMIFS(LSigned,LSku,$A60,LDate,X$4)))</f>
        <v/>
      </c>
      <c r="Y60" s="20">
        <f>IF($A60="","",IF(COUNTIFS(LSku,$A60,LType,"Count",LDate,Y$4)&gt;0,SUMIFS(LQty,LSku,$A60,LType,"Count",LDate,Y$4),X60+SUMIFS(LSigned,LSku,$A60,LDate,Y$4)))</f>
        <v/>
      </c>
      <c r="Z60" s="20">
        <f>IF($A60="","",IF(COUNTIFS(LSku,$A60,LType,"Count",LDate,Z$4)&gt;0,SUMIFS(LQty,LSku,$A60,LType,"Count",LDate,Z$4),Y60+SUMIFS(LSigned,LSku,$A60,LDate,Z$4)))</f>
        <v/>
      </c>
      <c r="AA60" s="20">
        <f>IF($A60="","",IF(COUNTIFS(LSku,$A60,LType,"Count",LDate,AA$4)&gt;0,SUMIFS(LQty,LSku,$A60,LType,"Count",LDate,AA$4),Z60+SUMIFS(LSigned,LSku,$A60,LDate,AA$4)))</f>
        <v/>
      </c>
      <c r="AB60" s="20">
        <f>IF($A60="","",IF(COUNTIFS(LSku,$A60,LType,"Count",LDate,AB$4)&gt;0,SUMIFS(LQty,LSku,$A60,LType,"Count",LDate,AB$4),AA60+SUMIFS(LSigned,LSku,$A60,LDate,AB$4)))</f>
        <v/>
      </c>
      <c r="AC60" s="20">
        <f>IF($A60="","",IF(COUNTIFS(LSku,$A60,LType,"Count",LDate,AC$4)&gt;0,SUMIFS(LQty,LSku,$A60,LType,"Count",LDate,AC$4),AB60+SUMIFS(LSigned,LSku,$A60,LDate,AC$4)))</f>
        <v/>
      </c>
      <c r="AD60" s="20">
        <f>IF($A60="","",IF(COUNTIFS(LSku,$A60,LType,"Count",LDate,AD$4)&gt;0,SUMIFS(LQty,LSku,$A60,LType,"Count",LDate,AD$4),AC60+SUMIFS(LSigned,LSku,$A60,LDate,AD$4)))</f>
        <v/>
      </c>
      <c r="AE60" s="20">
        <f>IF($A60="","",IF(COUNTIFS(LSku,$A60,LType,"Count",LDate,AE$4)&gt;0,SUMIFS(LQty,LSku,$A60,LType,"Count",LDate,AE$4),AD60+SUMIFS(LSigned,LSku,$A60,LDate,AE$4)))</f>
        <v/>
      </c>
      <c r="AF60" s="20">
        <f>IF($A60="","",IF(COUNTIFS(LSku,$A60,LType,"Count",LDate,AF$4)&gt;0,SUMIFS(LQty,LSku,$A60,LType,"Count",LDate,AF$4),AE60+SUMIFS(LSigned,LSku,$A60,LDate,AF$4)))</f>
        <v/>
      </c>
      <c r="AG60" s="20">
        <f>IF($A60="","",IF(COUNTIFS(LSku,$A60,LType,"Count",LDate,AG$4)&gt;0,SUMIFS(LQty,LSku,$A60,LType,"Count",LDate,AG$4),AF60+SUMIFS(LSigned,LSku,$A60,LDate,AG$4)))</f>
        <v/>
      </c>
      <c r="AH60" s="20">
        <f>IF($A60="","",IF(COUNTIFS(LSku,$A60,LType,"Count",LDate,AH$4)&gt;0,SUMIFS(LQty,LSku,$A60,LType,"Count",LDate,AH$4),AG60+SUMIFS(LSigned,LSku,$A60,LDate,AH$4)))</f>
        <v/>
      </c>
      <c r="AI60" s="20">
        <f>IF($A60="","",IF(COUNTIFS(LSku,$A60,LType,"Count",LDate,AI$4)&gt;0,SUMIFS(LQty,LSku,$A60,LType,"Count",LDate,AI$4),AH60+SUMIFS(LSigned,LSku,$A60,LDate,AI$4)))</f>
        <v/>
      </c>
      <c r="AJ60" s="20">
        <f>IF($A60="","",IF(COUNTIFS(LSku,$A60,LType,"Count",LDate,AJ$4)&gt;0,SUMIFS(LQty,LSku,$A60,LType,"Count",LDate,AJ$4),AI60+SUMIFS(LSigned,LSku,$A60,LDate,AJ$4)))</f>
        <v/>
      </c>
      <c r="AK60" s="20">
        <f>IF($A60="","",IF(COUNTIFS(LSku,$A60,LType,"Count",LDate,AK$4)&gt;0,SUMIFS(LQty,LSku,$A60,LType,"Count",LDate,AK$4),AJ60+SUMIFS(LSigned,LSku,$A60,LDate,AK$4)))</f>
        <v/>
      </c>
      <c r="AL60" s="20">
        <f>IF($A60="","",IF(COUNTIFS(LSku,$A60,LType,"Count",LDate,AL$4)&gt;0,SUMIFS(LQty,LSku,$A60,LType,"Count",LDate,AL$4),AK60+SUMIFS(LSigned,LSku,$A60,LDate,AL$4)))</f>
        <v/>
      </c>
      <c r="AM60" s="20">
        <f>IF($A60="","",IF(COUNTIFS(LSku,$A60,LType,"Count",LDate,AM$4)&gt;0,SUMIFS(LQty,LSku,$A60,LType,"Count",LDate,AM$4),AL60+SUMIFS(LSigned,LSku,$A60,LDate,AM$4)))</f>
        <v/>
      </c>
      <c r="AN60" s="20">
        <f>IF($A60="","",IF(COUNTIFS(LSku,$A60,LType,"Count",LDate,AN$4)&gt;0,SUMIFS(LQty,LSku,$A60,LType,"Count",LDate,AN$4),AM60+SUMIFS(LSigned,LSku,$A60,LDate,AN$4)))</f>
        <v/>
      </c>
      <c r="AO60" s="20">
        <f>IF($A60="","",IF(COUNTIFS(LSku,$A60,LType,"Count",LDate,AO$4)&gt;0,SUMIFS(LQty,LSku,$A60,LType,"Count",LDate,AO$4),AN60+SUMIFS(LSigned,LSku,$A60,LDate,AO$4)))</f>
        <v/>
      </c>
      <c r="AP60" s="20">
        <f>IF($A60="","",IF(COUNTIFS(LSku,$A60,LType,"Count",LDate,AP$4)&gt;0,SUMIFS(LQty,LSku,$A60,LType,"Count",LDate,AP$4),AO60+SUMIFS(LSigned,LSku,$A60,LDate,AP$4)))</f>
        <v/>
      </c>
      <c r="AQ60" s="20">
        <f>IF($A60="","",IF(COUNTIFS(LSku,$A60,LType,"Count",LDate,AQ$4)&gt;0,SUMIFS(LQty,LSku,$A60,LType,"Count",LDate,AQ$4),AP60+SUMIFS(LSigned,LSku,$A60,LDate,AQ$4)))</f>
        <v/>
      </c>
      <c r="AR60" s="20">
        <f>IF($A60="","",IF(COUNTIFS(LSku,$A60,LType,"Count",LDate,AR$4)&gt;0,SUMIFS(LQty,LSku,$A60,LType,"Count",LDate,AR$4),AQ60+SUMIFS(LSigned,LSku,$A60,LDate,AR$4)))</f>
        <v/>
      </c>
      <c r="AS60" s="20">
        <f>IF($A60="","",IF(COUNTIFS(LSku,$A60,LType,"Count",LDate,AS$4)&gt;0,SUMIFS(LQty,LSku,$A60,LType,"Count",LDate,AS$4),AR60+SUMIFS(LSigned,LSku,$A60,LDate,AS$4)))</f>
        <v/>
      </c>
      <c r="AT60" s="20">
        <f>IF($A60="","",IF(COUNTIFS(LSku,$A60,LType,"Count",LDate,AT$4)&gt;0,SUMIFS(LQty,LSku,$A60,LType,"Count",LDate,AT$4),AS60+SUMIFS(LSigned,LSku,$A60,LDate,AT$4)))</f>
        <v/>
      </c>
      <c r="AU60" s="20">
        <f>IF($A60="","",IF(COUNTIFS(LSku,$A60,LType,"Count",LDate,AU$4)&gt;0,SUMIFS(LQty,LSku,$A60,LType,"Count",LDate,AU$4),AT60+SUMIFS(LSigned,LSku,$A60,LDate,AU$4)))</f>
        <v/>
      </c>
      <c r="AV60" s="20">
        <f>IF($A60="","",IF(COUNTIFS(LSku,$A60,LType,"Count",LDate,AV$4)&gt;0,SUMIFS(LQty,LSku,$A60,LType,"Count",LDate,AV$4),AU60+SUMIFS(LSigned,LSku,$A60,LDate,AV$4)))</f>
        <v/>
      </c>
      <c r="AW60" s="20">
        <f>IF($A60="","",IF(COUNTIFS(LSku,$A60,LType,"Count",LDate,AW$4)&gt;0,SUMIFS(LQty,LSku,$A60,LType,"Count",LDate,AW$4),AV60+SUMIFS(LSigned,LSku,$A60,LDate,AW$4)))</f>
        <v/>
      </c>
      <c r="AX60" s="20">
        <f>IF($A60="","",IF(COUNTIFS(LSku,$A60,LType,"Count",LDate,AX$4)&gt;0,SUMIFS(LQty,LSku,$A60,LType,"Count",LDate,AX$4),AW60+SUMIFS(LSigned,LSku,$A60,LDate,AX$4)))</f>
        <v/>
      </c>
      <c r="AY60" s="20">
        <f>IF($A60="","",IF(COUNTIFS(LSku,$A60,LType,"Count",LDate,AY$4)&gt;0,SUMIFS(LQty,LSku,$A60,LType,"Count",LDate,AY$4),AX60+SUMIFS(LSigned,LSku,$A60,LDate,AY$4)))</f>
        <v/>
      </c>
      <c r="AZ60" s="20">
        <f>IF($A60="","",IF(COUNTIFS(LSku,$A60,LType,"Count",LDate,AZ$4)&gt;0,SUMIFS(LQty,LSku,$A60,LType,"Count",LDate,AZ$4),AY60+SUMIFS(LSigned,LSku,$A60,LDate,AZ$4)))</f>
        <v/>
      </c>
      <c r="BA60" s="20">
        <f>IF($A60="","",IF(COUNTIFS(LSku,$A60,LType,"Count",LDate,BA$4)&gt;0,SUMIFS(LQty,LSku,$A60,LType,"Count",LDate,BA$4),AZ60+SUMIFS(LSigned,LSku,$A60,LDate,BA$4)))</f>
        <v/>
      </c>
      <c r="BB60" s="20">
        <f>IF($A60="","",IF(COUNTIFS(LSku,$A60,LType,"Count",LDate,BB$4)&gt;0,SUMIFS(LQty,LSku,$A60,LType,"Count",LDate,BB$4),BA60+SUMIFS(LSigned,LSku,$A60,LDate,BB$4)))</f>
        <v/>
      </c>
      <c r="BC60" s="20">
        <f>IF($A60="","",IF(COUNTIFS(LSku,$A60,LType,"Count",LDate,BC$4)&gt;0,SUMIFS(LQty,LSku,$A60,LType,"Count",LDate,BC$4),BB60+SUMIFS(LSigned,LSku,$A60,LDate,BC$4)))</f>
        <v/>
      </c>
      <c r="BD60" s="20">
        <f>IF($A60="","",IF(COUNTIFS(LSku,$A60,LType,"Count",LDate,BD$4)&gt;0,SUMIFS(LQty,LSku,$A60,LType,"Count",LDate,BD$4),BC60+SUMIFS(LSigned,LSku,$A60,LDate,BD$4)))</f>
        <v/>
      </c>
      <c r="BE60" s="20">
        <f>IF($A60="","",IF(COUNTIFS(LSku,$A60,LType,"Count",LDate,BE$4)&gt;0,SUMIFS(LQty,LSku,$A60,LType,"Count",LDate,BE$4),BD60+SUMIFS(LSigned,LSku,$A60,LDate,BE$4)))</f>
        <v/>
      </c>
      <c r="BF60" s="20">
        <f>IF($A60="","",IF(COUNTIFS(LSku,$A60,LType,"Count",LDate,BF$4)&gt;0,SUMIFS(LQty,LSku,$A60,LType,"Count",LDate,BF$4),BE60+SUMIFS(LSigned,LSku,$A60,LDate,BF$4)))</f>
        <v/>
      </c>
      <c r="BG60" s="20">
        <f>IF($A60="","",IF(COUNTIFS(LSku,$A60,LType,"Count",LDate,BG$4)&gt;0,SUMIFS(LQty,LSku,$A60,LType,"Count",LDate,BG$4),BF60+SUMIFS(LSigned,LSku,$A60,LDate,BG$4)))</f>
        <v/>
      </c>
      <c r="BH60" s="20">
        <f>IF($A60="","",IF(COUNTIFS(LSku,$A60,LType,"Count",LDate,BH$4)&gt;0,SUMIFS(LQty,LSku,$A60,LType,"Count",LDate,BH$4),BG60+SUMIFS(LSigned,LSku,$A60,LDate,BH$4)))</f>
        <v/>
      </c>
      <c r="BI60" s="20">
        <f>IF($A60="","",IF(COUNTIFS(LSku,$A60,LType,"Count",LDate,BI$4)&gt;0,SUMIFS(LQty,LSku,$A60,LType,"Count",LDate,BI$4),BH60+SUMIFS(LSigned,LSku,$A60,LDate,BI$4)))</f>
        <v/>
      </c>
      <c r="BJ60" s="20">
        <f>IF($A60="","",IF(COUNTIFS(LSku,$A60,LType,"Count",LDate,BJ$4)&gt;0,SUMIFS(LQty,LSku,$A60,LType,"Count",LDate,BJ$4),BI60+SUMIFS(LSigned,LSku,$A60,LDate,BJ$4)))</f>
        <v/>
      </c>
      <c r="BK60" s="20">
        <f>IF($A60="","",IF(COUNTIFS(LSku,$A60,LType,"Count",LDate,BK$4)&gt;0,SUMIFS(LQty,LSku,$A60,LType,"Count",LDate,BK$4),BJ60+SUMIFS(LSigned,LSku,$A60,LDate,BK$4)))</f>
        <v/>
      </c>
      <c r="BL60" s="20">
        <f>IF($A60="","",IF(COUNTIFS(LSku,$A60,LType,"Count",LDate,BL$4)&gt;0,SUMIFS(LQty,LSku,$A60,LType,"Count",LDate,BL$4),BK60+SUMIFS(LSigned,LSku,$A60,LDate,BL$4)))</f>
        <v/>
      </c>
      <c r="BM60" s="20">
        <f>IF($A60="","",IF(COUNTIFS(LSku,$A60,LType,"Count",LDate,BM$4)&gt;0,SUMIFS(LQty,LSku,$A60,LType,"Count",LDate,BM$4),BL60+SUMIFS(LSigned,LSku,$A60,LDate,BM$4)))</f>
        <v/>
      </c>
      <c r="BN60" s="24">
        <f>IF($A60="","",SUMPRODUCT(MAX((LSku=$A60)*(LType="Count")*(LDate&lt;=$B$4)*LDate)))</f>
        <v/>
      </c>
    </row>
    <row r="61">
      <c r="A61" s="16">
        <f>IF(Items!A61="","",Items!A61)</f>
        <v/>
      </c>
      <c r="B61" s="20">
        <f>IF($A61="","",IF(BN61&gt;0,SUMIFS(LQty,LSku,$A61,LType,"Count",LDate,BN61),0)+SUMIFS(LSigned,LSku,$A61,LDate,"&gt;"&amp;BN61,LDate,"&lt;="&amp;$B$4))</f>
        <v/>
      </c>
      <c r="C61" s="20">
        <f>IF($A61="","",IF(COUNTIFS(LSku,$A61,LType,"Count",LDate,C$4)&gt;0,SUMIFS(LQty,LSku,$A61,LType,"Count",LDate,C$4),B61+SUMIFS(LSigned,LSku,$A61,LDate,C$4)))</f>
        <v/>
      </c>
      <c r="D61" s="20">
        <f>IF($A61="","",IF(COUNTIFS(LSku,$A61,LType,"Count",LDate,D$4)&gt;0,SUMIFS(LQty,LSku,$A61,LType,"Count",LDate,D$4),C61+SUMIFS(LSigned,LSku,$A61,LDate,D$4)))</f>
        <v/>
      </c>
      <c r="E61" s="20">
        <f>IF($A61="","",IF(COUNTIFS(LSku,$A61,LType,"Count",LDate,E$4)&gt;0,SUMIFS(LQty,LSku,$A61,LType,"Count",LDate,E$4),D61+SUMIFS(LSigned,LSku,$A61,LDate,E$4)))</f>
        <v/>
      </c>
      <c r="F61" s="20">
        <f>IF($A61="","",IF(COUNTIFS(LSku,$A61,LType,"Count",LDate,F$4)&gt;0,SUMIFS(LQty,LSku,$A61,LType,"Count",LDate,F$4),E61+SUMIFS(LSigned,LSku,$A61,LDate,F$4)))</f>
        <v/>
      </c>
      <c r="G61" s="20">
        <f>IF($A61="","",IF(COUNTIFS(LSku,$A61,LType,"Count",LDate,G$4)&gt;0,SUMIFS(LQty,LSku,$A61,LType,"Count",LDate,G$4),F61+SUMIFS(LSigned,LSku,$A61,LDate,G$4)))</f>
        <v/>
      </c>
      <c r="H61" s="20">
        <f>IF($A61="","",IF(COUNTIFS(LSku,$A61,LType,"Count",LDate,H$4)&gt;0,SUMIFS(LQty,LSku,$A61,LType,"Count",LDate,H$4),G61+SUMIFS(LSigned,LSku,$A61,LDate,H$4)))</f>
        <v/>
      </c>
      <c r="I61" s="20">
        <f>IF($A61="","",IF(COUNTIFS(LSku,$A61,LType,"Count",LDate,I$4)&gt;0,SUMIFS(LQty,LSku,$A61,LType,"Count",LDate,I$4),H61+SUMIFS(LSigned,LSku,$A61,LDate,I$4)))</f>
        <v/>
      </c>
      <c r="J61" s="20">
        <f>IF($A61="","",IF(COUNTIFS(LSku,$A61,LType,"Count",LDate,J$4)&gt;0,SUMIFS(LQty,LSku,$A61,LType,"Count",LDate,J$4),I61+SUMIFS(LSigned,LSku,$A61,LDate,J$4)))</f>
        <v/>
      </c>
      <c r="K61" s="20">
        <f>IF($A61="","",IF(COUNTIFS(LSku,$A61,LType,"Count",LDate,K$4)&gt;0,SUMIFS(LQty,LSku,$A61,LType,"Count",LDate,K$4),J61+SUMIFS(LSigned,LSku,$A61,LDate,K$4)))</f>
        <v/>
      </c>
      <c r="L61" s="20">
        <f>IF($A61="","",IF(COUNTIFS(LSku,$A61,LType,"Count",LDate,L$4)&gt;0,SUMIFS(LQty,LSku,$A61,LType,"Count",LDate,L$4),K61+SUMIFS(LSigned,LSku,$A61,LDate,L$4)))</f>
        <v/>
      </c>
      <c r="M61" s="20">
        <f>IF($A61="","",IF(COUNTIFS(LSku,$A61,LType,"Count",LDate,M$4)&gt;0,SUMIFS(LQty,LSku,$A61,LType,"Count",LDate,M$4),L61+SUMIFS(LSigned,LSku,$A61,LDate,M$4)))</f>
        <v/>
      </c>
      <c r="N61" s="20">
        <f>IF($A61="","",IF(COUNTIFS(LSku,$A61,LType,"Count",LDate,N$4)&gt;0,SUMIFS(LQty,LSku,$A61,LType,"Count",LDate,N$4),M61+SUMIFS(LSigned,LSku,$A61,LDate,N$4)))</f>
        <v/>
      </c>
      <c r="O61" s="20">
        <f>IF($A61="","",IF(COUNTIFS(LSku,$A61,LType,"Count",LDate,O$4)&gt;0,SUMIFS(LQty,LSku,$A61,LType,"Count",LDate,O$4),N61+SUMIFS(LSigned,LSku,$A61,LDate,O$4)))</f>
        <v/>
      </c>
      <c r="P61" s="20">
        <f>IF($A61="","",IF(COUNTIFS(LSku,$A61,LType,"Count",LDate,P$4)&gt;0,SUMIFS(LQty,LSku,$A61,LType,"Count",LDate,P$4),O61+SUMIFS(LSigned,LSku,$A61,LDate,P$4)))</f>
        <v/>
      </c>
      <c r="Q61" s="20">
        <f>IF($A61="","",IF(COUNTIFS(LSku,$A61,LType,"Count",LDate,Q$4)&gt;0,SUMIFS(LQty,LSku,$A61,LType,"Count",LDate,Q$4),P61+SUMIFS(LSigned,LSku,$A61,LDate,Q$4)))</f>
        <v/>
      </c>
      <c r="R61" s="20">
        <f>IF($A61="","",IF(COUNTIFS(LSku,$A61,LType,"Count",LDate,R$4)&gt;0,SUMIFS(LQty,LSku,$A61,LType,"Count",LDate,R$4),Q61+SUMIFS(LSigned,LSku,$A61,LDate,R$4)))</f>
        <v/>
      </c>
      <c r="S61" s="20">
        <f>IF($A61="","",IF(COUNTIFS(LSku,$A61,LType,"Count",LDate,S$4)&gt;0,SUMIFS(LQty,LSku,$A61,LType,"Count",LDate,S$4),R61+SUMIFS(LSigned,LSku,$A61,LDate,S$4)))</f>
        <v/>
      </c>
      <c r="T61" s="20">
        <f>IF($A61="","",IF(COUNTIFS(LSku,$A61,LType,"Count",LDate,T$4)&gt;0,SUMIFS(LQty,LSku,$A61,LType,"Count",LDate,T$4),S61+SUMIFS(LSigned,LSku,$A61,LDate,T$4)))</f>
        <v/>
      </c>
      <c r="U61" s="20">
        <f>IF($A61="","",IF(COUNTIFS(LSku,$A61,LType,"Count",LDate,U$4)&gt;0,SUMIFS(LQty,LSku,$A61,LType,"Count",LDate,U$4),T61+SUMIFS(LSigned,LSku,$A61,LDate,U$4)))</f>
        <v/>
      </c>
      <c r="V61" s="20">
        <f>IF($A61="","",IF(COUNTIFS(LSku,$A61,LType,"Count",LDate,V$4)&gt;0,SUMIFS(LQty,LSku,$A61,LType,"Count",LDate,V$4),U61+SUMIFS(LSigned,LSku,$A61,LDate,V$4)))</f>
        <v/>
      </c>
      <c r="W61" s="20">
        <f>IF($A61="","",IF(COUNTIFS(LSku,$A61,LType,"Count",LDate,W$4)&gt;0,SUMIFS(LQty,LSku,$A61,LType,"Count",LDate,W$4),V61+SUMIFS(LSigned,LSku,$A61,LDate,W$4)))</f>
        <v/>
      </c>
      <c r="X61" s="20">
        <f>IF($A61="","",IF(COUNTIFS(LSku,$A61,LType,"Count",LDate,X$4)&gt;0,SUMIFS(LQty,LSku,$A61,LType,"Count",LDate,X$4),W61+SUMIFS(LSigned,LSku,$A61,LDate,X$4)))</f>
        <v/>
      </c>
      <c r="Y61" s="20">
        <f>IF($A61="","",IF(COUNTIFS(LSku,$A61,LType,"Count",LDate,Y$4)&gt;0,SUMIFS(LQty,LSku,$A61,LType,"Count",LDate,Y$4),X61+SUMIFS(LSigned,LSku,$A61,LDate,Y$4)))</f>
        <v/>
      </c>
      <c r="Z61" s="20">
        <f>IF($A61="","",IF(COUNTIFS(LSku,$A61,LType,"Count",LDate,Z$4)&gt;0,SUMIFS(LQty,LSku,$A61,LType,"Count",LDate,Z$4),Y61+SUMIFS(LSigned,LSku,$A61,LDate,Z$4)))</f>
        <v/>
      </c>
      <c r="AA61" s="20">
        <f>IF($A61="","",IF(COUNTIFS(LSku,$A61,LType,"Count",LDate,AA$4)&gt;0,SUMIFS(LQty,LSku,$A61,LType,"Count",LDate,AA$4),Z61+SUMIFS(LSigned,LSku,$A61,LDate,AA$4)))</f>
        <v/>
      </c>
      <c r="AB61" s="20">
        <f>IF($A61="","",IF(COUNTIFS(LSku,$A61,LType,"Count",LDate,AB$4)&gt;0,SUMIFS(LQty,LSku,$A61,LType,"Count",LDate,AB$4),AA61+SUMIFS(LSigned,LSku,$A61,LDate,AB$4)))</f>
        <v/>
      </c>
      <c r="AC61" s="20">
        <f>IF($A61="","",IF(COUNTIFS(LSku,$A61,LType,"Count",LDate,AC$4)&gt;0,SUMIFS(LQty,LSku,$A61,LType,"Count",LDate,AC$4),AB61+SUMIFS(LSigned,LSku,$A61,LDate,AC$4)))</f>
        <v/>
      </c>
      <c r="AD61" s="20">
        <f>IF($A61="","",IF(COUNTIFS(LSku,$A61,LType,"Count",LDate,AD$4)&gt;0,SUMIFS(LQty,LSku,$A61,LType,"Count",LDate,AD$4),AC61+SUMIFS(LSigned,LSku,$A61,LDate,AD$4)))</f>
        <v/>
      </c>
      <c r="AE61" s="20">
        <f>IF($A61="","",IF(COUNTIFS(LSku,$A61,LType,"Count",LDate,AE$4)&gt;0,SUMIFS(LQty,LSku,$A61,LType,"Count",LDate,AE$4),AD61+SUMIFS(LSigned,LSku,$A61,LDate,AE$4)))</f>
        <v/>
      </c>
      <c r="AF61" s="20">
        <f>IF($A61="","",IF(COUNTIFS(LSku,$A61,LType,"Count",LDate,AF$4)&gt;0,SUMIFS(LQty,LSku,$A61,LType,"Count",LDate,AF$4),AE61+SUMIFS(LSigned,LSku,$A61,LDate,AF$4)))</f>
        <v/>
      </c>
      <c r="AG61" s="20">
        <f>IF($A61="","",IF(COUNTIFS(LSku,$A61,LType,"Count",LDate,AG$4)&gt;0,SUMIFS(LQty,LSku,$A61,LType,"Count",LDate,AG$4),AF61+SUMIFS(LSigned,LSku,$A61,LDate,AG$4)))</f>
        <v/>
      </c>
      <c r="AH61" s="20">
        <f>IF($A61="","",IF(COUNTIFS(LSku,$A61,LType,"Count",LDate,AH$4)&gt;0,SUMIFS(LQty,LSku,$A61,LType,"Count",LDate,AH$4),AG61+SUMIFS(LSigned,LSku,$A61,LDate,AH$4)))</f>
        <v/>
      </c>
      <c r="AI61" s="20">
        <f>IF($A61="","",IF(COUNTIFS(LSku,$A61,LType,"Count",LDate,AI$4)&gt;0,SUMIFS(LQty,LSku,$A61,LType,"Count",LDate,AI$4),AH61+SUMIFS(LSigned,LSku,$A61,LDate,AI$4)))</f>
        <v/>
      </c>
      <c r="AJ61" s="20">
        <f>IF($A61="","",IF(COUNTIFS(LSku,$A61,LType,"Count",LDate,AJ$4)&gt;0,SUMIFS(LQty,LSku,$A61,LType,"Count",LDate,AJ$4),AI61+SUMIFS(LSigned,LSku,$A61,LDate,AJ$4)))</f>
        <v/>
      </c>
      <c r="AK61" s="20">
        <f>IF($A61="","",IF(COUNTIFS(LSku,$A61,LType,"Count",LDate,AK$4)&gt;0,SUMIFS(LQty,LSku,$A61,LType,"Count",LDate,AK$4),AJ61+SUMIFS(LSigned,LSku,$A61,LDate,AK$4)))</f>
        <v/>
      </c>
      <c r="AL61" s="20">
        <f>IF($A61="","",IF(COUNTIFS(LSku,$A61,LType,"Count",LDate,AL$4)&gt;0,SUMIFS(LQty,LSku,$A61,LType,"Count",LDate,AL$4),AK61+SUMIFS(LSigned,LSku,$A61,LDate,AL$4)))</f>
        <v/>
      </c>
      <c r="AM61" s="20">
        <f>IF($A61="","",IF(COUNTIFS(LSku,$A61,LType,"Count",LDate,AM$4)&gt;0,SUMIFS(LQty,LSku,$A61,LType,"Count",LDate,AM$4),AL61+SUMIFS(LSigned,LSku,$A61,LDate,AM$4)))</f>
        <v/>
      </c>
      <c r="AN61" s="20">
        <f>IF($A61="","",IF(COUNTIFS(LSku,$A61,LType,"Count",LDate,AN$4)&gt;0,SUMIFS(LQty,LSku,$A61,LType,"Count",LDate,AN$4),AM61+SUMIFS(LSigned,LSku,$A61,LDate,AN$4)))</f>
        <v/>
      </c>
      <c r="AO61" s="20">
        <f>IF($A61="","",IF(COUNTIFS(LSku,$A61,LType,"Count",LDate,AO$4)&gt;0,SUMIFS(LQty,LSku,$A61,LType,"Count",LDate,AO$4),AN61+SUMIFS(LSigned,LSku,$A61,LDate,AO$4)))</f>
        <v/>
      </c>
      <c r="AP61" s="20">
        <f>IF($A61="","",IF(COUNTIFS(LSku,$A61,LType,"Count",LDate,AP$4)&gt;0,SUMIFS(LQty,LSku,$A61,LType,"Count",LDate,AP$4),AO61+SUMIFS(LSigned,LSku,$A61,LDate,AP$4)))</f>
        <v/>
      </c>
      <c r="AQ61" s="20">
        <f>IF($A61="","",IF(COUNTIFS(LSku,$A61,LType,"Count",LDate,AQ$4)&gt;0,SUMIFS(LQty,LSku,$A61,LType,"Count",LDate,AQ$4),AP61+SUMIFS(LSigned,LSku,$A61,LDate,AQ$4)))</f>
        <v/>
      </c>
      <c r="AR61" s="20">
        <f>IF($A61="","",IF(COUNTIFS(LSku,$A61,LType,"Count",LDate,AR$4)&gt;0,SUMIFS(LQty,LSku,$A61,LType,"Count",LDate,AR$4),AQ61+SUMIFS(LSigned,LSku,$A61,LDate,AR$4)))</f>
        <v/>
      </c>
      <c r="AS61" s="20">
        <f>IF($A61="","",IF(COUNTIFS(LSku,$A61,LType,"Count",LDate,AS$4)&gt;0,SUMIFS(LQty,LSku,$A61,LType,"Count",LDate,AS$4),AR61+SUMIFS(LSigned,LSku,$A61,LDate,AS$4)))</f>
        <v/>
      </c>
      <c r="AT61" s="20">
        <f>IF($A61="","",IF(COUNTIFS(LSku,$A61,LType,"Count",LDate,AT$4)&gt;0,SUMIFS(LQty,LSku,$A61,LType,"Count",LDate,AT$4),AS61+SUMIFS(LSigned,LSku,$A61,LDate,AT$4)))</f>
        <v/>
      </c>
      <c r="AU61" s="20">
        <f>IF($A61="","",IF(COUNTIFS(LSku,$A61,LType,"Count",LDate,AU$4)&gt;0,SUMIFS(LQty,LSku,$A61,LType,"Count",LDate,AU$4),AT61+SUMIFS(LSigned,LSku,$A61,LDate,AU$4)))</f>
        <v/>
      </c>
      <c r="AV61" s="20">
        <f>IF($A61="","",IF(COUNTIFS(LSku,$A61,LType,"Count",LDate,AV$4)&gt;0,SUMIFS(LQty,LSku,$A61,LType,"Count",LDate,AV$4),AU61+SUMIFS(LSigned,LSku,$A61,LDate,AV$4)))</f>
        <v/>
      </c>
      <c r="AW61" s="20">
        <f>IF($A61="","",IF(COUNTIFS(LSku,$A61,LType,"Count",LDate,AW$4)&gt;0,SUMIFS(LQty,LSku,$A61,LType,"Count",LDate,AW$4),AV61+SUMIFS(LSigned,LSku,$A61,LDate,AW$4)))</f>
        <v/>
      </c>
      <c r="AX61" s="20">
        <f>IF($A61="","",IF(COUNTIFS(LSku,$A61,LType,"Count",LDate,AX$4)&gt;0,SUMIFS(LQty,LSku,$A61,LType,"Count",LDate,AX$4),AW61+SUMIFS(LSigned,LSku,$A61,LDate,AX$4)))</f>
        <v/>
      </c>
      <c r="AY61" s="20">
        <f>IF($A61="","",IF(COUNTIFS(LSku,$A61,LType,"Count",LDate,AY$4)&gt;0,SUMIFS(LQty,LSku,$A61,LType,"Count",LDate,AY$4),AX61+SUMIFS(LSigned,LSku,$A61,LDate,AY$4)))</f>
        <v/>
      </c>
      <c r="AZ61" s="20">
        <f>IF($A61="","",IF(COUNTIFS(LSku,$A61,LType,"Count",LDate,AZ$4)&gt;0,SUMIFS(LQty,LSku,$A61,LType,"Count",LDate,AZ$4),AY61+SUMIFS(LSigned,LSku,$A61,LDate,AZ$4)))</f>
        <v/>
      </c>
      <c r="BA61" s="20">
        <f>IF($A61="","",IF(COUNTIFS(LSku,$A61,LType,"Count",LDate,BA$4)&gt;0,SUMIFS(LQty,LSku,$A61,LType,"Count",LDate,BA$4),AZ61+SUMIFS(LSigned,LSku,$A61,LDate,BA$4)))</f>
        <v/>
      </c>
      <c r="BB61" s="20">
        <f>IF($A61="","",IF(COUNTIFS(LSku,$A61,LType,"Count",LDate,BB$4)&gt;0,SUMIFS(LQty,LSku,$A61,LType,"Count",LDate,BB$4),BA61+SUMIFS(LSigned,LSku,$A61,LDate,BB$4)))</f>
        <v/>
      </c>
      <c r="BC61" s="20">
        <f>IF($A61="","",IF(COUNTIFS(LSku,$A61,LType,"Count",LDate,BC$4)&gt;0,SUMIFS(LQty,LSku,$A61,LType,"Count",LDate,BC$4),BB61+SUMIFS(LSigned,LSku,$A61,LDate,BC$4)))</f>
        <v/>
      </c>
      <c r="BD61" s="20">
        <f>IF($A61="","",IF(COUNTIFS(LSku,$A61,LType,"Count",LDate,BD$4)&gt;0,SUMIFS(LQty,LSku,$A61,LType,"Count",LDate,BD$4),BC61+SUMIFS(LSigned,LSku,$A61,LDate,BD$4)))</f>
        <v/>
      </c>
      <c r="BE61" s="20">
        <f>IF($A61="","",IF(COUNTIFS(LSku,$A61,LType,"Count",LDate,BE$4)&gt;0,SUMIFS(LQty,LSku,$A61,LType,"Count",LDate,BE$4),BD61+SUMIFS(LSigned,LSku,$A61,LDate,BE$4)))</f>
        <v/>
      </c>
      <c r="BF61" s="20">
        <f>IF($A61="","",IF(COUNTIFS(LSku,$A61,LType,"Count",LDate,BF$4)&gt;0,SUMIFS(LQty,LSku,$A61,LType,"Count",LDate,BF$4),BE61+SUMIFS(LSigned,LSku,$A61,LDate,BF$4)))</f>
        <v/>
      </c>
      <c r="BG61" s="20">
        <f>IF($A61="","",IF(COUNTIFS(LSku,$A61,LType,"Count",LDate,BG$4)&gt;0,SUMIFS(LQty,LSku,$A61,LType,"Count",LDate,BG$4),BF61+SUMIFS(LSigned,LSku,$A61,LDate,BG$4)))</f>
        <v/>
      </c>
      <c r="BH61" s="20">
        <f>IF($A61="","",IF(COUNTIFS(LSku,$A61,LType,"Count",LDate,BH$4)&gt;0,SUMIFS(LQty,LSku,$A61,LType,"Count",LDate,BH$4),BG61+SUMIFS(LSigned,LSku,$A61,LDate,BH$4)))</f>
        <v/>
      </c>
      <c r="BI61" s="20">
        <f>IF($A61="","",IF(COUNTIFS(LSku,$A61,LType,"Count",LDate,BI$4)&gt;0,SUMIFS(LQty,LSku,$A61,LType,"Count",LDate,BI$4),BH61+SUMIFS(LSigned,LSku,$A61,LDate,BI$4)))</f>
        <v/>
      </c>
      <c r="BJ61" s="20">
        <f>IF($A61="","",IF(COUNTIFS(LSku,$A61,LType,"Count",LDate,BJ$4)&gt;0,SUMIFS(LQty,LSku,$A61,LType,"Count",LDate,BJ$4),BI61+SUMIFS(LSigned,LSku,$A61,LDate,BJ$4)))</f>
        <v/>
      </c>
      <c r="BK61" s="20">
        <f>IF($A61="","",IF(COUNTIFS(LSku,$A61,LType,"Count",LDate,BK$4)&gt;0,SUMIFS(LQty,LSku,$A61,LType,"Count",LDate,BK$4),BJ61+SUMIFS(LSigned,LSku,$A61,LDate,BK$4)))</f>
        <v/>
      </c>
      <c r="BL61" s="20">
        <f>IF($A61="","",IF(COUNTIFS(LSku,$A61,LType,"Count",LDate,BL$4)&gt;0,SUMIFS(LQty,LSku,$A61,LType,"Count",LDate,BL$4),BK61+SUMIFS(LSigned,LSku,$A61,LDate,BL$4)))</f>
        <v/>
      </c>
      <c r="BM61" s="20">
        <f>IF($A61="","",IF(COUNTIFS(LSku,$A61,LType,"Count",LDate,BM$4)&gt;0,SUMIFS(LQty,LSku,$A61,LType,"Count",LDate,BM$4),BL61+SUMIFS(LSigned,LSku,$A61,LDate,BM$4)))</f>
        <v/>
      </c>
      <c r="BN61" s="24">
        <f>IF($A61="","",SUMPRODUCT(MAX((LSku=$A61)*(LType="Count")*(LDate&lt;=$B$4)*LDate)))</f>
        <v/>
      </c>
    </row>
    <row r="62">
      <c r="A62" s="16">
        <f>IF(Items!A62="","",Items!A62)</f>
        <v/>
      </c>
      <c r="B62" s="20">
        <f>IF($A62="","",IF(BN62&gt;0,SUMIFS(LQty,LSku,$A62,LType,"Count",LDate,BN62),0)+SUMIFS(LSigned,LSku,$A62,LDate,"&gt;"&amp;BN62,LDate,"&lt;="&amp;$B$4))</f>
        <v/>
      </c>
      <c r="C62" s="20">
        <f>IF($A62="","",IF(COUNTIFS(LSku,$A62,LType,"Count",LDate,C$4)&gt;0,SUMIFS(LQty,LSku,$A62,LType,"Count",LDate,C$4),B62+SUMIFS(LSigned,LSku,$A62,LDate,C$4)))</f>
        <v/>
      </c>
      <c r="D62" s="20">
        <f>IF($A62="","",IF(COUNTIFS(LSku,$A62,LType,"Count",LDate,D$4)&gt;0,SUMIFS(LQty,LSku,$A62,LType,"Count",LDate,D$4),C62+SUMIFS(LSigned,LSku,$A62,LDate,D$4)))</f>
        <v/>
      </c>
      <c r="E62" s="20">
        <f>IF($A62="","",IF(COUNTIFS(LSku,$A62,LType,"Count",LDate,E$4)&gt;0,SUMIFS(LQty,LSku,$A62,LType,"Count",LDate,E$4),D62+SUMIFS(LSigned,LSku,$A62,LDate,E$4)))</f>
        <v/>
      </c>
      <c r="F62" s="20">
        <f>IF($A62="","",IF(COUNTIFS(LSku,$A62,LType,"Count",LDate,F$4)&gt;0,SUMIFS(LQty,LSku,$A62,LType,"Count",LDate,F$4),E62+SUMIFS(LSigned,LSku,$A62,LDate,F$4)))</f>
        <v/>
      </c>
      <c r="G62" s="20">
        <f>IF($A62="","",IF(COUNTIFS(LSku,$A62,LType,"Count",LDate,G$4)&gt;0,SUMIFS(LQty,LSku,$A62,LType,"Count",LDate,G$4),F62+SUMIFS(LSigned,LSku,$A62,LDate,G$4)))</f>
        <v/>
      </c>
      <c r="H62" s="20">
        <f>IF($A62="","",IF(COUNTIFS(LSku,$A62,LType,"Count",LDate,H$4)&gt;0,SUMIFS(LQty,LSku,$A62,LType,"Count",LDate,H$4),G62+SUMIFS(LSigned,LSku,$A62,LDate,H$4)))</f>
        <v/>
      </c>
      <c r="I62" s="20">
        <f>IF($A62="","",IF(COUNTIFS(LSku,$A62,LType,"Count",LDate,I$4)&gt;0,SUMIFS(LQty,LSku,$A62,LType,"Count",LDate,I$4),H62+SUMIFS(LSigned,LSku,$A62,LDate,I$4)))</f>
        <v/>
      </c>
      <c r="J62" s="20">
        <f>IF($A62="","",IF(COUNTIFS(LSku,$A62,LType,"Count",LDate,J$4)&gt;0,SUMIFS(LQty,LSku,$A62,LType,"Count",LDate,J$4),I62+SUMIFS(LSigned,LSku,$A62,LDate,J$4)))</f>
        <v/>
      </c>
      <c r="K62" s="20">
        <f>IF($A62="","",IF(COUNTIFS(LSku,$A62,LType,"Count",LDate,K$4)&gt;0,SUMIFS(LQty,LSku,$A62,LType,"Count",LDate,K$4),J62+SUMIFS(LSigned,LSku,$A62,LDate,K$4)))</f>
        <v/>
      </c>
      <c r="L62" s="20">
        <f>IF($A62="","",IF(COUNTIFS(LSku,$A62,LType,"Count",LDate,L$4)&gt;0,SUMIFS(LQty,LSku,$A62,LType,"Count",LDate,L$4),K62+SUMIFS(LSigned,LSku,$A62,LDate,L$4)))</f>
        <v/>
      </c>
      <c r="M62" s="20">
        <f>IF($A62="","",IF(COUNTIFS(LSku,$A62,LType,"Count",LDate,M$4)&gt;0,SUMIFS(LQty,LSku,$A62,LType,"Count",LDate,M$4),L62+SUMIFS(LSigned,LSku,$A62,LDate,M$4)))</f>
        <v/>
      </c>
      <c r="N62" s="20">
        <f>IF($A62="","",IF(COUNTIFS(LSku,$A62,LType,"Count",LDate,N$4)&gt;0,SUMIFS(LQty,LSku,$A62,LType,"Count",LDate,N$4),M62+SUMIFS(LSigned,LSku,$A62,LDate,N$4)))</f>
        <v/>
      </c>
      <c r="O62" s="20">
        <f>IF($A62="","",IF(COUNTIFS(LSku,$A62,LType,"Count",LDate,O$4)&gt;0,SUMIFS(LQty,LSku,$A62,LType,"Count",LDate,O$4),N62+SUMIFS(LSigned,LSku,$A62,LDate,O$4)))</f>
        <v/>
      </c>
      <c r="P62" s="20">
        <f>IF($A62="","",IF(COUNTIFS(LSku,$A62,LType,"Count",LDate,P$4)&gt;0,SUMIFS(LQty,LSku,$A62,LType,"Count",LDate,P$4),O62+SUMIFS(LSigned,LSku,$A62,LDate,P$4)))</f>
        <v/>
      </c>
      <c r="Q62" s="20">
        <f>IF($A62="","",IF(COUNTIFS(LSku,$A62,LType,"Count",LDate,Q$4)&gt;0,SUMIFS(LQty,LSku,$A62,LType,"Count",LDate,Q$4),P62+SUMIFS(LSigned,LSku,$A62,LDate,Q$4)))</f>
        <v/>
      </c>
      <c r="R62" s="20">
        <f>IF($A62="","",IF(COUNTIFS(LSku,$A62,LType,"Count",LDate,R$4)&gt;0,SUMIFS(LQty,LSku,$A62,LType,"Count",LDate,R$4),Q62+SUMIFS(LSigned,LSku,$A62,LDate,R$4)))</f>
        <v/>
      </c>
      <c r="S62" s="20">
        <f>IF($A62="","",IF(COUNTIFS(LSku,$A62,LType,"Count",LDate,S$4)&gt;0,SUMIFS(LQty,LSku,$A62,LType,"Count",LDate,S$4),R62+SUMIFS(LSigned,LSku,$A62,LDate,S$4)))</f>
        <v/>
      </c>
      <c r="T62" s="20">
        <f>IF($A62="","",IF(COUNTIFS(LSku,$A62,LType,"Count",LDate,T$4)&gt;0,SUMIFS(LQty,LSku,$A62,LType,"Count",LDate,T$4),S62+SUMIFS(LSigned,LSku,$A62,LDate,T$4)))</f>
        <v/>
      </c>
      <c r="U62" s="20">
        <f>IF($A62="","",IF(COUNTIFS(LSku,$A62,LType,"Count",LDate,U$4)&gt;0,SUMIFS(LQty,LSku,$A62,LType,"Count",LDate,U$4),T62+SUMIFS(LSigned,LSku,$A62,LDate,U$4)))</f>
        <v/>
      </c>
      <c r="V62" s="20">
        <f>IF($A62="","",IF(COUNTIFS(LSku,$A62,LType,"Count",LDate,V$4)&gt;0,SUMIFS(LQty,LSku,$A62,LType,"Count",LDate,V$4),U62+SUMIFS(LSigned,LSku,$A62,LDate,V$4)))</f>
        <v/>
      </c>
      <c r="W62" s="20">
        <f>IF($A62="","",IF(COUNTIFS(LSku,$A62,LType,"Count",LDate,W$4)&gt;0,SUMIFS(LQty,LSku,$A62,LType,"Count",LDate,W$4),V62+SUMIFS(LSigned,LSku,$A62,LDate,W$4)))</f>
        <v/>
      </c>
      <c r="X62" s="20">
        <f>IF($A62="","",IF(COUNTIFS(LSku,$A62,LType,"Count",LDate,X$4)&gt;0,SUMIFS(LQty,LSku,$A62,LType,"Count",LDate,X$4),W62+SUMIFS(LSigned,LSku,$A62,LDate,X$4)))</f>
        <v/>
      </c>
      <c r="Y62" s="20">
        <f>IF($A62="","",IF(COUNTIFS(LSku,$A62,LType,"Count",LDate,Y$4)&gt;0,SUMIFS(LQty,LSku,$A62,LType,"Count",LDate,Y$4),X62+SUMIFS(LSigned,LSku,$A62,LDate,Y$4)))</f>
        <v/>
      </c>
      <c r="Z62" s="20">
        <f>IF($A62="","",IF(COUNTIFS(LSku,$A62,LType,"Count",LDate,Z$4)&gt;0,SUMIFS(LQty,LSku,$A62,LType,"Count",LDate,Z$4),Y62+SUMIFS(LSigned,LSku,$A62,LDate,Z$4)))</f>
        <v/>
      </c>
      <c r="AA62" s="20">
        <f>IF($A62="","",IF(COUNTIFS(LSku,$A62,LType,"Count",LDate,AA$4)&gt;0,SUMIFS(LQty,LSku,$A62,LType,"Count",LDate,AA$4),Z62+SUMIFS(LSigned,LSku,$A62,LDate,AA$4)))</f>
        <v/>
      </c>
      <c r="AB62" s="20">
        <f>IF($A62="","",IF(COUNTIFS(LSku,$A62,LType,"Count",LDate,AB$4)&gt;0,SUMIFS(LQty,LSku,$A62,LType,"Count",LDate,AB$4),AA62+SUMIFS(LSigned,LSku,$A62,LDate,AB$4)))</f>
        <v/>
      </c>
      <c r="AC62" s="20">
        <f>IF($A62="","",IF(COUNTIFS(LSku,$A62,LType,"Count",LDate,AC$4)&gt;0,SUMIFS(LQty,LSku,$A62,LType,"Count",LDate,AC$4),AB62+SUMIFS(LSigned,LSku,$A62,LDate,AC$4)))</f>
        <v/>
      </c>
      <c r="AD62" s="20">
        <f>IF($A62="","",IF(COUNTIFS(LSku,$A62,LType,"Count",LDate,AD$4)&gt;0,SUMIFS(LQty,LSku,$A62,LType,"Count",LDate,AD$4),AC62+SUMIFS(LSigned,LSku,$A62,LDate,AD$4)))</f>
        <v/>
      </c>
      <c r="AE62" s="20">
        <f>IF($A62="","",IF(COUNTIFS(LSku,$A62,LType,"Count",LDate,AE$4)&gt;0,SUMIFS(LQty,LSku,$A62,LType,"Count",LDate,AE$4),AD62+SUMIFS(LSigned,LSku,$A62,LDate,AE$4)))</f>
        <v/>
      </c>
      <c r="AF62" s="20">
        <f>IF($A62="","",IF(COUNTIFS(LSku,$A62,LType,"Count",LDate,AF$4)&gt;0,SUMIFS(LQty,LSku,$A62,LType,"Count",LDate,AF$4),AE62+SUMIFS(LSigned,LSku,$A62,LDate,AF$4)))</f>
        <v/>
      </c>
      <c r="AG62" s="20">
        <f>IF($A62="","",IF(COUNTIFS(LSku,$A62,LType,"Count",LDate,AG$4)&gt;0,SUMIFS(LQty,LSku,$A62,LType,"Count",LDate,AG$4),AF62+SUMIFS(LSigned,LSku,$A62,LDate,AG$4)))</f>
        <v/>
      </c>
      <c r="AH62" s="20">
        <f>IF($A62="","",IF(COUNTIFS(LSku,$A62,LType,"Count",LDate,AH$4)&gt;0,SUMIFS(LQty,LSku,$A62,LType,"Count",LDate,AH$4),AG62+SUMIFS(LSigned,LSku,$A62,LDate,AH$4)))</f>
        <v/>
      </c>
      <c r="AI62" s="20">
        <f>IF($A62="","",IF(COUNTIFS(LSku,$A62,LType,"Count",LDate,AI$4)&gt;0,SUMIFS(LQty,LSku,$A62,LType,"Count",LDate,AI$4),AH62+SUMIFS(LSigned,LSku,$A62,LDate,AI$4)))</f>
        <v/>
      </c>
      <c r="AJ62" s="20">
        <f>IF($A62="","",IF(COUNTIFS(LSku,$A62,LType,"Count",LDate,AJ$4)&gt;0,SUMIFS(LQty,LSku,$A62,LType,"Count",LDate,AJ$4),AI62+SUMIFS(LSigned,LSku,$A62,LDate,AJ$4)))</f>
        <v/>
      </c>
      <c r="AK62" s="20">
        <f>IF($A62="","",IF(COUNTIFS(LSku,$A62,LType,"Count",LDate,AK$4)&gt;0,SUMIFS(LQty,LSku,$A62,LType,"Count",LDate,AK$4),AJ62+SUMIFS(LSigned,LSku,$A62,LDate,AK$4)))</f>
        <v/>
      </c>
      <c r="AL62" s="20">
        <f>IF($A62="","",IF(COUNTIFS(LSku,$A62,LType,"Count",LDate,AL$4)&gt;0,SUMIFS(LQty,LSku,$A62,LType,"Count",LDate,AL$4),AK62+SUMIFS(LSigned,LSku,$A62,LDate,AL$4)))</f>
        <v/>
      </c>
      <c r="AM62" s="20">
        <f>IF($A62="","",IF(COUNTIFS(LSku,$A62,LType,"Count",LDate,AM$4)&gt;0,SUMIFS(LQty,LSku,$A62,LType,"Count",LDate,AM$4),AL62+SUMIFS(LSigned,LSku,$A62,LDate,AM$4)))</f>
        <v/>
      </c>
      <c r="AN62" s="20">
        <f>IF($A62="","",IF(COUNTIFS(LSku,$A62,LType,"Count",LDate,AN$4)&gt;0,SUMIFS(LQty,LSku,$A62,LType,"Count",LDate,AN$4),AM62+SUMIFS(LSigned,LSku,$A62,LDate,AN$4)))</f>
        <v/>
      </c>
      <c r="AO62" s="20">
        <f>IF($A62="","",IF(COUNTIFS(LSku,$A62,LType,"Count",LDate,AO$4)&gt;0,SUMIFS(LQty,LSku,$A62,LType,"Count",LDate,AO$4),AN62+SUMIFS(LSigned,LSku,$A62,LDate,AO$4)))</f>
        <v/>
      </c>
      <c r="AP62" s="20">
        <f>IF($A62="","",IF(COUNTIFS(LSku,$A62,LType,"Count",LDate,AP$4)&gt;0,SUMIFS(LQty,LSku,$A62,LType,"Count",LDate,AP$4),AO62+SUMIFS(LSigned,LSku,$A62,LDate,AP$4)))</f>
        <v/>
      </c>
      <c r="AQ62" s="20">
        <f>IF($A62="","",IF(COUNTIFS(LSku,$A62,LType,"Count",LDate,AQ$4)&gt;0,SUMIFS(LQty,LSku,$A62,LType,"Count",LDate,AQ$4),AP62+SUMIFS(LSigned,LSku,$A62,LDate,AQ$4)))</f>
        <v/>
      </c>
      <c r="AR62" s="20">
        <f>IF($A62="","",IF(COUNTIFS(LSku,$A62,LType,"Count",LDate,AR$4)&gt;0,SUMIFS(LQty,LSku,$A62,LType,"Count",LDate,AR$4),AQ62+SUMIFS(LSigned,LSku,$A62,LDate,AR$4)))</f>
        <v/>
      </c>
      <c r="AS62" s="20">
        <f>IF($A62="","",IF(COUNTIFS(LSku,$A62,LType,"Count",LDate,AS$4)&gt;0,SUMIFS(LQty,LSku,$A62,LType,"Count",LDate,AS$4),AR62+SUMIFS(LSigned,LSku,$A62,LDate,AS$4)))</f>
        <v/>
      </c>
      <c r="AT62" s="20">
        <f>IF($A62="","",IF(COUNTIFS(LSku,$A62,LType,"Count",LDate,AT$4)&gt;0,SUMIFS(LQty,LSku,$A62,LType,"Count",LDate,AT$4),AS62+SUMIFS(LSigned,LSku,$A62,LDate,AT$4)))</f>
        <v/>
      </c>
      <c r="AU62" s="20">
        <f>IF($A62="","",IF(COUNTIFS(LSku,$A62,LType,"Count",LDate,AU$4)&gt;0,SUMIFS(LQty,LSku,$A62,LType,"Count",LDate,AU$4),AT62+SUMIFS(LSigned,LSku,$A62,LDate,AU$4)))</f>
        <v/>
      </c>
      <c r="AV62" s="20">
        <f>IF($A62="","",IF(COUNTIFS(LSku,$A62,LType,"Count",LDate,AV$4)&gt;0,SUMIFS(LQty,LSku,$A62,LType,"Count",LDate,AV$4),AU62+SUMIFS(LSigned,LSku,$A62,LDate,AV$4)))</f>
        <v/>
      </c>
      <c r="AW62" s="20">
        <f>IF($A62="","",IF(COUNTIFS(LSku,$A62,LType,"Count",LDate,AW$4)&gt;0,SUMIFS(LQty,LSku,$A62,LType,"Count",LDate,AW$4),AV62+SUMIFS(LSigned,LSku,$A62,LDate,AW$4)))</f>
        <v/>
      </c>
      <c r="AX62" s="20">
        <f>IF($A62="","",IF(COUNTIFS(LSku,$A62,LType,"Count",LDate,AX$4)&gt;0,SUMIFS(LQty,LSku,$A62,LType,"Count",LDate,AX$4),AW62+SUMIFS(LSigned,LSku,$A62,LDate,AX$4)))</f>
        <v/>
      </c>
      <c r="AY62" s="20">
        <f>IF($A62="","",IF(COUNTIFS(LSku,$A62,LType,"Count",LDate,AY$4)&gt;0,SUMIFS(LQty,LSku,$A62,LType,"Count",LDate,AY$4),AX62+SUMIFS(LSigned,LSku,$A62,LDate,AY$4)))</f>
        <v/>
      </c>
      <c r="AZ62" s="20">
        <f>IF($A62="","",IF(COUNTIFS(LSku,$A62,LType,"Count",LDate,AZ$4)&gt;0,SUMIFS(LQty,LSku,$A62,LType,"Count",LDate,AZ$4),AY62+SUMIFS(LSigned,LSku,$A62,LDate,AZ$4)))</f>
        <v/>
      </c>
      <c r="BA62" s="20">
        <f>IF($A62="","",IF(COUNTIFS(LSku,$A62,LType,"Count",LDate,BA$4)&gt;0,SUMIFS(LQty,LSku,$A62,LType,"Count",LDate,BA$4),AZ62+SUMIFS(LSigned,LSku,$A62,LDate,BA$4)))</f>
        <v/>
      </c>
      <c r="BB62" s="20">
        <f>IF($A62="","",IF(COUNTIFS(LSku,$A62,LType,"Count",LDate,BB$4)&gt;0,SUMIFS(LQty,LSku,$A62,LType,"Count",LDate,BB$4),BA62+SUMIFS(LSigned,LSku,$A62,LDate,BB$4)))</f>
        <v/>
      </c>
      <c r="BC62" s="20">
        <f>IF($A62="","",IF(COUNTIFS(LSku,$A62,LType,"Count",LDate,BC$4)&gt;0,SUMIFS(LQty,LSku,$A62,LType,"Count",LDate,BC$4),BB62+SUMIFS(LSigned,LSku,$A62,LDate,BC$4)))</f>
        <v/>
      </c>
      <c r="BD62" s="20">
        <f>IF($A62="","",IF(COUNTIFS(LSku,$A62,LType,"Count",LDate,BD$4)&gt;0,SUMIFS(LQty,LSku,$A62,LType,"Count",LDate,BD$4),BC62+SUMIFS(LSigned,LSku,$A62,LDate,BD$4)))</f>
        <v/>
      </c>
      <c r="BE62" s="20">
        <f>IF($A62="","",IF(COUNTIFS(LSku,$A62,LType,"Count",LDate,BE$4)&gt;0,SUMIFS(LQty,LSku,$A62,LType,"Count",LDate,BE$4),BD62+SUMIFS(LSigned,LSku,$A62,LDate,BE$4)))</f>
        <v/>
      </c>
      <c r="BF62" s="20">
        <f>IF($A62="","",IF(COUNTIFS(LSku,$A62,LType,"Count",LDate,BF$4)&gt;0,SUMIFS(LQty,LSku,$A62,LType,"Count",LDate,BF$4),BE62+SUMIFS(LSigned,LSku,$A62,LDate,BF$4)))</f>
        <v/>
      </c>
      <c r="BG62" s="20">
        <f>IF($A62="","",IF(COUNTIFS(LSku,$A62,LType,"Count",LDate,BG$4)&gt;0,SUMIFS(LQty,LSku,$A62,LType,"Count",LDate,BG$4),BF62+SUMIFS(LSigned,LSku,$A62,LDate,BG$4)))</f>
        <v/>
      </c>
      <c r="BH62" s="20">
        <f>IF($A62="","",IF(COUNTIFS(LSku,$A62,LType,"Count",LDate,BH$4)&gt;0,SUMIFS(LQty,LSku,$A62,LType,"Count",LDate,BH$4),BG62+SUMIFS(LSigned,LSku,$A62,LDate,BH$4)))</f>
        <v/>
      </c>
      <c r="BI62" s="20">
        <f>IF($A62="","",IF(COUNTIFS(LSku,$A62,LType,"Count",LDate,BI$4)&gt;0,SUMIFS(LQty,LSku,$A62,LType,"Count",LDate,BI$4),BH62+SUMIFS(LSigned,LSku,$A62,LDate,BI$4)))</f>
        <v/>
      </c>
      <c r="BJ62" s="20">
        <f>IF($A62="","",IF(COUNTIFS(LSku,$A62,LType,"Count",LDate,BJ$4)&gt;0,SUMIFS(LQty,LSku,$A62,LType,"Count",LDate,BJ$4),BI62+SUMIFS(LSigned,LSku,$A62,LDate,BJ$4)))</f>
        <v/>
      </c>
      <c r="BK62" s="20">
        <f>IF($A62="","",IF(COUNTIFS(LSku,$A62,LType,"Count",LDate,BK$4)&gt;0,SUMIFS(LQty,LSku,$A62,LType,"Count",LDate,BK$4),BJ62+SUMIFS(LSigned,LSku,$A62,LDate,BK$4)))</f>
        <v/>
      </c>
      <c r="BL62" s="20">
        <f>IF($A62="","",IF(COUNTIFS(LSku,$A62,LType,"Count",LDate,BL$4)&gt;0,SUMIFS(LQty,LSku,$A62,LType,"Count",LDate,BL$4),BK62+SUMIFS(LSigned,LSku,$A62,LDate,BL$4)))</f>
        <v/>
      </c>
      <c r="BM62" s="20">
        <f>IF($A62="","",IF(COUNTIFS(LSku,$A62,LType,"Count",LDate,BM$4)&gt;0,SUMIFS(LQty,LSku,$A62,LType,"Count",LDate,BM$4),BL62+SUMIFS(LSigned,LSku,$A62,LDate,BM$4)))</f>
        <v/>
      </c>
      <c r="BN62" s="24">
        <f>IF($A62="","",SUMPRODUCT(MAX((LSku=$A62)*(LType="Count")*(LDate&lt;=$B$4)*LDate)))</f>
        <v/>
      </c>
    </row>
    <row r="63">
      <c r="A63" s="16">
        <f>IF(Items!A63="","",Items!A63)</f>
        <v/>
      </c>
      <c r="B63" s="20">
        <f>IF($A63="","",IF(BN63&gt;0,SUMIFS(LQty,LSku,$A63,LType,"Count",LDate,BN63),0)+SUMIFS(LSigned,LSku,$A63,LDate,"&gt;"&amp;BN63,LDate,"&lt;="&amp;$B$4))</f>
        <v/>
      </c>
      <c r="C63" s="20">
        <f>IF($A63="","",IF(COUNTIFS(LSku,$A63,LType,"Count",LDate,C$4)&gt;0,SUMIFS(LQty,LSku,$A63,LType,"Count",LDate,C$4),B63+SUMIFS(LSigned,LSku,$A63,LDate,C$4)))</f>
        <v/>
      </c>
      <c r="D63" s="20">
        <f>IF($A63="","",IF(COUNTIFS(LSku,$A63,LType,"Count",LDate,D$4)&gt;0,SUMIFS(LQty,LSku,$A63,LType,"Count",LDate,D$4),C63+SUMIFS(LSigned,LSku,$A63,LDate,D$4)))</f>
        <v/>
      </c>
      <c r="E63" s="20">
        <f>IF($A63="","",IF(COUNTIFS(LSku,$A63,LType,"Count",LDate,E$4)&gt;0,SUMIFS(LQty,LSku,$A63,LType,"Count",LDate,E$4),D63+SUMIFS(LSigned,LSku,$A63,LDate,E$4)))</f>
        <v/>
      </c>
      <c r="F63" s="20">
        <f>IF($A63="","",IF(COUNTIFS(LSku,$A63,LType,"Count",LDate,F$4)&gt;0,SUMIFS(LQty,LSku,$A63,LType,"Count",LDate,F$4),E63+SUMIFS(LSigned,LSku,$A63,LDate,F$4)))</f>
        <v/>
      </c>
      <c r="G63" s="20">
        <f>IF($A63="","",IF(COUNTIFS(LSku,$A63,LType,"Count",LDate,G$4)&gt;0,SUMIFS(LQty,LSku,$A63,LType,"Count",LDate,G$4),F63+SUMIFS(LSigned,LSku,$A63,LDate,G$4)))</f>
        <v/>
      </c>
      <c r="H63" s="20">
        <f>IF($A63="","",IF(COUNTIFS(LSku,$A63,LType,"Count",LDate,H$4)&gt;0,SUMIFS(LQty,LSku,$A63,LType,"Count",LDate,H$4),G63+SUMIFS(LSigned,LSku,$A63,LDate,H$4)))</f>
        <v/>
      </c>
      <c r="I63" s="20">
        <f>IF($A63="","",IF(COUNTIFS(LSku,$A63,LType,"Count",LDate,I$4)&gt;0,SUMIFS(LQty,LSku,$A63,LType,"Count",LDate,I$4),H63+SUMIFS(LSigned,LSku,$A63,LDate,I$4)))</f>
        <v/>
      </c>
      <c r="J63" s="20">
        <f>IF($A63="","",IF(COUNTIFS(LSku,$A63,LType,"Count",LDate,J$4)&gt;0,SUMIFS(LQty,LSku,$A63,LType,"Count",LDate,J$4),I63+SUMIFS(LSigned,LSku,$A63,LDate,J$4)))</f>
        <v/>
      </c>
      <c r="K63" s="20">
        <f>IF($A63="","",IF(COUNTIFS(LSku,$A63,LType,"Count",LDate,K$4)&gt;0,SUMIFS(LQty,LSku,$A63,LType,"Count",LDate,K$4),J63+SUMIFS(LSigned,LSku,$A63,LDate,K$4)))</f>
        <v/>
      </c>
      <c r="L63" s="20">
        <f>IF($A63="","",IF(COUNTIFS(LSku,$A63,LType,"Count",LDate,L$4)&gt;0,SUMIFS(LQty,LSku,$A63,LType,"Count",LDate,L$4),K63+SUMIFS(LSigned,LSku,$A63,LDate,L$4)))</f>
        <v/>
      </c>
      <c r="M63" s="20">
        <f>IF($A63="","",IF(COUNTIFS(LSku,$A63,LType,"Count",LDate,M$4)&gt;0,SUMIFS(LQty,LSku,$A63,LType,"Count",LDate,M$4),L63+SUMIFS(LSigned,LSku,$A63,LDate,M$4)))</f>
        <v/>
      </c>
      <c r="N63" s="20">
        <f>IF($A63="","",IF(COUNTIFS(LSku,$A63,LType,"Count",LDate,N$4)&gt;0,SUMIFS(LQty,LSku,$A63,LType,"Count",LDate,N$4),M63+SUMIFS(LSigned,LSku,$A63,LDate,N$4)))</f>
        <v/>
      </c>
      <c r="O63" s="20">
        <f>IF($A63="","",IF(COUNTIFS(LSku,$A63,LType,"Count",LDate,O$4)&gt;0,SUMIFS(LQty,LSku,$A63,LType,"Count",LDate,O$4),N63+SUMIFS(LSigned,LSku,$A63,LDate,O$4)))</f>
        <v/>
      </c>
      <c r="P63" s="20">
        <f>IF($A63="","",IF(COUNTIFS(LSku,$A63,LType,"Count",LDate,P$4)&gt;0,SUMIFS(LQty,LSku,$A63,LType,"Count",LDate,P$4),O63+SUMIFS(LSigned,LSku,$A63,LDate,P$4)))</f>
        <v/>
      </c>
      <c r="Q63" s="20">
        <f>IF($A63="","",IF(COUNTIFS(LSku,$A63,LType,"Count",LDate,Q$4)&gt;0,SUMIFS(LQty,LSku,$A63,LType,"Count",LDate,Q$4),P63+SUMIFS(LSigned,LSku,$A63,LDate,Q$4)))</f>
        <v/>
      </c>
      <c r="R63" s="20">
        <f>IF($A63="","",IF(COUNTIFS(LSku,$A63,LType,"Count",LDate,R$4)&gt;0,SUMIFS(LQty,LSku,$A63,LType,"Count",LDate,R$4),Q63+SUMIFS(LSigned,LSku,$A63,LDate,R$4)))</f>
        <v/>
      </c>
      <c r="S63" s="20">
        <f>IF($A63="","",IF(COUNTIFS(LSku,$A63,LType,"Count",LDate,S$4)&gt;0,SUMIFS(LQty,LSku,$A63,LType,"Count",LDate,S$4),R63+SUMIFS(LSigned,LSku,$A63,LDate,S$4)))</f>
        <v/>
      </c>
      <c r="T63" s="20">
        <f>IF($A63="","",IF(COUNTIFS(LSku,$A63,LType,"Count",LDate,T$4)&gt;0,SUMIFS(LQty,LSku,$A63,LType,"Count",LDate,T$4),S63+SUMIFS(LSigned,LSku,$A63,LDate,T$4)))</f>
        <v/>
      </c>
      <c r="U63" s="20">
        <f>IF($A63="","",IF(COUNTIFS(LSku,$A63,LType,"Count",LDate,U$4)&gt;0,SUMIFS(LQty,LSku,$A63,LType,"Count",LDate,U$4),T63+SUMIFS(LSigned,LSku,$A63,LDate,U$4)))</f>
        <v/>
      </c>
      <c r="V63" s="20">
        <f>IF($A63="","",IF(COUNTIFS(LSku,$A63,LType,"Count",LDate,V$4)&gt;0,SUMIFS(LQty,LSku,$A63,LType,"Count",LDate,V$4),U63+SUMIFS(LSigned,LSku,$A63,LDate,V$4)))</f>
        <v/>
      </c>
      <c r="W63" s="20">
        <f>IF($A63="","",IF(COUNTIFS(LSku,$A63,LType,"Count",LDate,W$4)&gt;0,SUMIFS(LQty,LSku,$A63,LType,"Count",LDate,W$4),V63+SUMIFS(LSigned,LSku,$A63,LDate,W$4)))</f>
        <v/>
      </c>
      <c r="X63" s="20">
        <f>IF($A63="","",IF(COUNTIFS(LSku,$A63,LType,"Count",LDate,X$4)&gt;0,SUMIFS(LQty,LSku,$A63,LType,"Count",LDate,X$4),W63+SUMIFS(LSigned,LSku,$A63,LDate,X$4)))</f>
        <v/>
      </c>
      <c r="Y63" s="20">
        <f>IF($A63="","",IF(COUNTIFS(LSku,$A63,LType,"Count",LDate,Y$4)&gt;0,SUMIFS(LQty,LSku,$A63,LType,"Count",LDate,Y$4),X63+SUMIFS(LSigned,LSku,$A63,LDate,Y$4)))</f>
        <v/>
      </c>
      <c r="Z63" s="20">
        <f>IF($A63="","",IF(COUNTIFS(LSku,$A63,LType,"Count",LDate,Z$4)&gt;0,SUMIFS(LQty,LSku,$A63,LType,"Count",LDate,Z$4),Y63+SUMIFS(LSigned,LSku,$A63,LDate,Z$4)))</f>
        <v/>
      </c>
      <c r="AA63" s="20">
        <f>IF($A63="","",IF(COUNTIFS(LSku,$A63,LType,"Count",LDate,AA$4)&gt;0,SUMIFS(LQty,LSku,$A63,LType,"Count",LDate,AA$4),Z63+SUMIFS(LSigned,LSku,$A63,LDate,AA$4)))</f>
        <v/>
      </c>
      <c r="AB63" s="20">
        <f>IF($A63="","",IF(COUNTIFS(LSku,$A63,LType,"Count",LDate,AB$4)&gt;0,SUMIFS(LQty,LSku,$A63,LType,"Count",LDate,AB$4),AA63+SUMIFS(LSigned,LSku,$A63,LDate,AB$4)))</f>
        <v/>
      </c>
      <c r="AC63" s="20">
        <f>IF($A63="","",IF(COUNTIFS(LSku,$A63,LType,"Count",LDate,AC$4)&gt;0,SUMIFS(LQty,LSku,$A63,LType,"Count",LDate,AC$4),AB63+SUMIFS(LSigned,LSku,$A63,LDate,AC$4)))</f>
        <v/>
      </c>
      <c r="AD63" s="20">
        <f>IF($A63="","",IF(COUNTIFS(LSku,$A63,LType,"Count",LDate,AD$4)&gt;0,SUMIFS(LQty,LSku,$A63,LType,"Count",LDate,AD$4),AC63+SUMIFS(LSigned,LSku,$A63,LDate,AD$4)))</f>
        <v/>
      </c>
      <c r="AE63" s="20">
        <f>IF($A63="","",IF(COUNTIFS(LSku,$A63,LType,"Count",LDate,AE$4)&gt;0,SUMIFS(LQty,LSku,$A63,LType,"Count",LDate,AE$4),AD63+SUMIFS(LSigned,LSku,$A63,LDate,AE$4)))</f>
        <v/>
      </c>
      <c r="AF63" s="20">
        <f>IF($A63="","",IF(COUNTIFS(LSku,$A63,LType,"Count",LDate,AF$4)&gt;0,SUMIFS(LQty,LSku,$A63,LType,"Count",LDate,AF$4),AE63+SUMIFS(LSigned,LSku,$A63,LDate,AF$4)))</f>
        <v/>
      </c>
      <c r="AG63" s="20">
        <f>IF($A63="","",IF(COUNTIFS(LSku,$A63,LType,"Count",LDate,AG$4)&gt;0,SUMIFS(LQty,LSku,$A63,LType,"Count",LDate,AG$4),AF63+SUMIFS(LSigned,LSku,$A63,LDate,AG$4)))</f>
        <v/>
      </c>
      <c r="AH63" s="20">
        <f>IF($A63="","",IF(COUNTIFS(LSku,$A63,LType,"Count",LDate,AH$4)&gt;0,SUMIFS(LQty,LSku,$A63,LType,"Count",LDate,AH$4),AG63+SUMIFS(LSigned,LSku,$A63,LDate,AH$4)))</f>
        <v/>
      </c>
      <c r="AI63" s="20">
        <f>IF($A63="","",IF(COUNTIFS(LSku,$A63,LType,"Count",LDate,AI$4)&gt;0,SUMIFS(LQty,LSku,$A63,LType,"Count",LDate,AI$4),AH63+SUMIFS(LSigned,LSku,$A63,LDate,AI$4)))</f>
        <v/>
      </c>
      <c r="AJ63" s="20">
        <f>IF($A63="","",IF(COUNTIFS(LSku,$A63,LType,"Count",LDate,AJ$4)&gt;0,SUMIFS(LQty,LSku,$A63,LType,"Count",LDate,AJ$4),AI63+SUMIFS(LSigned,LSku,$A63,LDate,AJ$4)))</f>
        <v/>
      </c>
      <c r="AK63" s="20">
        <f>IF($A63="","",IF(COUNTIFS(LSku,$A63,LType,"Count",LDate,AK$4)&gt;0,SUMIFS(LQty,LSku,$A63,LType,"Count",LDate,AK$4),AJ63+SUMIFS(LSigned,LSku,$A63,LDate,AK$4)))</f>
        <v/>
      </c>
      <c r="AL63" s="20">
        <f>IF($A63="","",IF(COUNTIFS(LSku,$A63,LType,"Count",LDate,AL$4)&gt;0,SUMIFS(LQty,LSku,$A63,LType,"Count",LDate,AL$4),AK63+SUMIFS(LSigned,LSku,$A63,LDate,AL$4)))</f>
        <v/>
      </c>
      <c r="AM63" s="20">
        <f>IF($A63="","",IF(COUNTIFS(LSku,$A63,LType,"Count",LDate,AM$4)&gt;0,SUMIFS(LQty,LSku,$A63,LType,"Count",LDate,AM$4),AL63+SUMIFS(LSigned,LSku,$A63,LDate,AM$4)))</f>
        <v/>
      </c>
      <c r="AN63" s="20">
        <f>IF($A63="","",IF(COUNTIFS(LSku,$A63,LType,"Count",LDate,AN$4)&gt;0,SUMIFS(LQty,LSku,$A63,LType,"Count",LDate,AN$4),AM63+SUMIFS(LSigned,LSku,$A63,LDate,AN$4)))</f>
        <v/>
      </c>
      <c r="AO63" s="20">
        <f>IF($A63="","",IF(COUNTIFS(LSku,$A63,LType,"Count",LDate,AO$4)&gt;0,SUMIFS(LQty,LSku,$A63,LType,"Count",LDate,AO$4),AN63+SUMIFS(LSigned,LSku,$A63,LDate,AO$4)))</f>
        <v/>
      </c>
      <c r="AP63" s="20">
        <f>IF($A63="","",IF(COUNTIFS(LSku,$A63,LType,"Count",LDate,AP$4)&gt;0,SUMIFS(LQty,LSku,$A63,LType,"Count",LDate,AP$4),AO63+SUMIFS(LSigned,LSku,$A63,LDate,AP$4)))</f>
        <v/>
      </c>
      <c r="AQ63" s="20">
        <f>IF($A63="","",IF(COUNTIFS(LSku,$A63,LType,"Count",LDate,AQ$4)&gt;0,SUMIFS(LQty,LSku,$A63,LType,"Count",LDate,AQ$4),AP63+SUMIFS(LSigned,LSku,$A63,LDate,AQ$4)))</f>
        <v/>
      </c>
      <c r="AR63" s="20">
        <f>IF($A63="","",IF(COUNTIFS(LSku,$A63,LType,"Count",LDate,AR$4)&gt;0,SUMIFS(LQty,LSku,$A63,LType,"Count",LDate,AR$4),AQ63+SUMIFS(LSigned,LSku,$A63,LDate,AR$4)))</f>
        <v/>
      </c>
      <c r="AS63" s="20">
        <f>IF($A63="","",IF(COUNTIFS(LSku,$A63,LType,"Count",LDate,AS$4)&gt;0,SUMIFS(LQty,LSku,$A63,LType,"Count",LDate,AS$4),AR63+SUMIFS(LSigned,LSku,$A63,LDate,AS$4)))</f>
        <v/>
      </c>
      <c r="AT63" s="20">
        <f>IF($A63="","",IF(COUNTIFS(LSku,$A63,LType,"Count",LDate,AT$4)&gt;0,SUMIFS(LQty,LSku,$A63,LType,"Count",LDate,AT$4),AS63+SUMIFS(LSigned,LSku,$A63,LDate,AT$4)))</f>
        <v/>
      </c>
      <c r="AU63" s="20">
        <f>IF($A63="","",IF(COUNTIFS(LSku,$A63,LType,"Count",LDate,AU$4)&gt;0,SUMIFS(LQty,LSku,$A63,LType,"Count",LDate,AU$4),AT63+SUMIFS(LSigned,LSku,$A63,LDate,AU$4)))</f>
        <v/>
      </c>
      <c r="AV63" s="20">
        <f>IF($A63="","",IF(COUNTIFS(LSku,$A63,LType,"Count",LDate,AV$4)&gt;0,SUMIFS(LQty,LSku,$A63,LType,"Count",LDate,AV$4),AU63+SUMIFS(LSigned,LSku,$A63,LDate,AV$4)))</f>
        <v/>
      </c>
      <c r="AW63" s="20">
        <f>IF($A63="","",IF(COUNTIFS(LSku,$A63,LType,"Count",LDate,AW$4)&gt;0,SUMIFS(LQty,LSku,$A63,LType,"Count",LDate,AW$4),AV63+SUMIFS(LSigned,LSku,$A63,LDate,AW$4)))</f>
        <v/>
      </c>
      <c r="AX63" s="20">
        <f>IF($A63="","",IF(COUNTIFS(LSku,$A63,LType,"Count",LDate,AX$4)&gt;0,SUMIFS(LQty,LSku,$A63,LType,"Count",LDate,AX$4),AW63+SUMIFS(LSigned,LSku,$A63,LDate,AX$4)))</f>
        <v/>
      </c>
      <c r="AY63" s="20">
        <f>IF($A63="","",IF(COUNTIFS(LSku,$A63,LType,"Count",LDate,AY$4)&gt;0,SUMIFS(LQty,LSku,$A63,LType,"Count",LDate,AY$4),AX63+SUMIFS(LSigned,LSku,$A63,LDate,AY$4)))</f>
        <v/>
      </c>
      <c r="AZ63" s="20">
        <f>IF($A63="","",IF(COUNTIFS(LSku,$A63,LType,"Count",LDate,AZ$4)&gt;0,SUMIFS(LQty,LSku,$A63,LType,"Count",LDate,AZ$4),AY63+SUMIFS(LSigned,LSku,$A63,LDate,AZ$4)))</f>
        <v/>
      </c>
      <c r="BA63" s="20">
        <f>IF($A63="","",IF(COUNTIFS(LSku,$A63,LType,"Count",LDate,BA$4)&gt;0,SUMIFS(LQty,LSku,$A63,LType,"Count",LDate,BA$4),AZ63+SUMIFS(LSigned,LSku,$A63,LDate,BA$4)))</f>
        <v/>
      </c>
      <c r="BB63" s="20">
        <f>IF($A63="","",IF(COUNTIFS(LSku,$A63,LType,"Count",LDate,BB$4)&gt;0,SUMIFS(LQty,LSku,$A63,LType,"Count",LDate,BB$4),BA63+SUMIFS(LSigned,LSku,$A63,LDate,BB$4)))</f>
        <v/>
      </c>
      <c r="BC63" s="20">
        <f>IF($A63="","",IF(COUNTIFS(LSku,$A63,LType,"Count",LDate,BC$4)&gt;0,SUMIFS(LQty,LSku,$A63,LType,"Count",LDate,BC$4),BB63+SUMIFS(LSigned,LSku,$A63,LDate,BC$4)))</f>
        <v/>
      </c>
      <c r="BD63" s="20">
        <f>IF($A63="","",IF(COUNTIFS(LSku,$A63,LType,"Count",LDate,BD$4)&gt;0,SUMIFS(LQty,LSku,$A63,LType,"Count",LDate,BD$4),BC63+SUMIFS(LSigned,LSku,$A63,LDate,BD$4)))</f>
        <v/>
      </c>
      <c r="BE63" s="20">
        <f>IF($A63="","",IF(COUNTIFS(LSku,$A63,LType,"Count",LDate,BE$4)&gt;0,SUMIFS(LQty,LSku,$A63,LType,"Count",LDate,BE$4),BD63+SUMIFS(LSigned,LSku,$A63,LDate,BE$4)))</f>
        <v/>
      </c>
      <c r="BF63" s="20">
        <f>IF($A63="","",IF(COUNTIFS(LSku,$A63,LType,"Count",LDate,BF$4)&gt;0,SUMIFS(LQty,LSku,$A63,LType,"Count",LDate,BF$4),BE63+SUMIFS(LSigned,LSku,$A63,LDate,BF$4)))</f>
        <v/>
      </c>
      <c r="BG63" s="20">
        <f>IF($A63="","",IF(COUNTIFS(LSku,$A63,LType,"Count",LDate,BG$4)&gt;0,SUMIFS(LQty,LSku,$A63,LType,"Count",LDate,BG$4),BF63+SUMIFS(LSigned,LSku,$A63,LDate,BG$4)))</f>
        <v/>
      </c>
      <c r="BH63" s="20">
        <f>IF($A63="","",IF(COUNTIFS(LSku,$A63,LType,"Count",LDate,BH$4)&gt;0,SUMIFS(LQty,LSku,$A63,LType,"Count",LDate,BH$4),BG63+SUMIFS(LSigned,LSku,$A63,LDate,BH$4)))</f>
        <v/>
      </c>
      <c r="BI63" s="20">
        <f>IF($A63="","",IF(COUNTIFS(LSku,$A63,LType,"Count",LDate,BI$4)&gt;0,SUMIFS(LQty,LSku,$A63,LType,"Count",LDate,BI$4),BH63+SUMIFS(LSigned,LSku,$A63,LDate,BI$4)))</f>
        <v/>
      </c>
      <c r="BJ63" s="20">
        <f>IF($A63="","",IF(COUNTIFS(LSku,$A63,LType,"Count",LDate,BJ$4)&gt;0,SUMIFS(LQty,LSku,$A63,LType,"Count",LDate,BJ$4),BI63+SUMIFS(LSigned,LSku,$A63,LDate,BJ$4)))</f>
        <v/>
      </c>
      <c r="BK63" s="20">
        <f>IF($A63="","",IF(COUNTIFS(LSku,$A63,LType,"Count",LDate,BK$4)&gt;0,SUMIFS(LQty,LSku,$A63,LType,"Count",LDate,BK$4),BJ63+SUMIFS(LSigned,LSku,$A63,LDate,BK$4)))</f>
        <v/>
      </c>
      <c r="BL63" s="20">
        <f>IF($A63="","",IF(COUNTIFS(LSku,$A63,LType,"Count",LDate,BL$4)&gt;0,SUMIFS(LQty,LSku,$A63,LType,"Count",LDate,BL$4),BK63+SUMIFS(LSigned,LSku,$A63,LDate,BL$4)))</f>
        <v/>
      </c>
      <c r="BM63" s="20">
        <f>IF($A63="","",IF(COUNTIFS(LSku,$A63,LType,"Count",LDate,BM$4)&gt;0,SUMIFS(LQty,LSku,$A63,LType,"Count",LDate,BM$4),BL63+SUMIFS(LSigned,LSku,$A63,LDate,BM$4)))</f>
        <v/>
      </c>
      <c r="BN63" s="24">
        <f>IF($A63="","",SUMPRODUCT(MAX((LSku=$A63)*(LType="Count")*(LDate&lt;=$B$4)*LDate)))</f>
        <v/>
      </c>
    </row>
    <row r="64">
      <c r="A64" s="16">
        <f>IF(Items!A64="","",Items!A64)</f>
        <v/>
      </c>
      <c r="B64" s="20">
        <f>IF($A64="","",IF(BN64&gt;0,SUMIFS(LQty,LSku,$A64,LType,"Count",LDate,BN64),0)+SUMIFS(LSigned,LSku,$A64,LDate,"&gt;"&amp;BN64,LDate,"&lt;="&amp;$B$4))</f>
        <v/>
      </c>
      <c r="C64" s="20">
        <f>IF($A64="","",IF(COUNTIFS(LSku,$A64,LType,"Count",LDate,C$4)&gt;0,SUMIFS(LQty,LSku,$A64,LType,"Count",LDate,C$4),B64+SUMIFS(LSigned,LSku,$A64,LDate,C$4)))</f>
        <v/>
      </c>
      <c r="D64" s="20">
        <f>IF($A64="","",IF(COUNTIFS(LSku,$A64,LType,"Count",LDate,D$4)&gt;0,SUMIFS(LQty,LSku,$A64,LType,"Count",LDate,D$4),C64+SUMIFS(LSigned,LSku,$A64,LDate,D$4)))</f>
        <v/>
      </c>
      <c r="E64" s="20">
        <f>IF($A64="","",IF(COUNTIFS(LSku,$A64,LType,"Count",LDate,E$4)&gt;0,SUMIFS(LQty,LSku,$A64,LType,"Count",LDate,E$4),D64+SUMIFS(LSigned,LSku,$A64,LDate,E$4)))</f>
        <v/>
      </c>
      <c r="F64" s="20">
        <f>IF($A64="","",IF(COUNTIFS(LSku,$A64,LType,"Count",LDate,F$4)&gt;0,SUMIFS(LQty,LSku,$A64,LType,"Count",LDate,F$4),E64+SUMIFS(LSigned,LSku,$A64,LDate,F$4)))</f>
        <v/>
      </c>
      <c r="G64" s="20">
        <f>IF($A64="","",IF(COUNTIFS(LSku,$A64,LType,"Count",LDate,G$4)&gt;0,SUMIFS(LQty,LSku,$A64,LType,"Count",LDate,G$4),F64+SUMIFS(LSigned,LSku,$A64,LDate,G$4)))</f>
        <v/>
      </c>
      <c r="H64" s="20">
        <f>IF($A64="","",IF(COUNTIFS(LSku,$A64,LType,"Count",LDate,H$4)&gt;0,SUMIFS(LQty,LSku,$A64,LType,"Count",LDate,H$4),G64+SUMIFS(LSigned,LSku,$A64,LDate,H$4)))</f>
        <v/>
      </c>
      <c r="I64" s="20">
        <f>IF($A64="","",IF(COUNTIFS(LSku,$A64,LType,"Count",LDate,I$4)&gt;0,SUMIFS(LQty,LSku,$A64,LType,"Count",LDate,I$4),H64+SUMIFS(LSigned,LSku,$A64,LDate,I$4)))</f>
        <v/>
      </c>
      <c r="J64" s="20">
        <f>IF($A64="","",IF(COUNTIFS(LSku,$A64,LType,"Count",LDate,J$4)&gt;0,SUMIFS(LQty,LSku,$A64,LType,"Count",LDate,J$4),I64+SUMIFS(LSigned,LSku,$A64,LDate,J$4)))</f>
        <v/>
      </c>
      <c r="K64" s="20">
        <f>IF($A64="","",IF(COUNTIFS(LSku,$A64,LType,"Count",LDate,K$4)&gt;0,SUMIFS(LQty,LSku,$A64,LType,"Count",LDate,K$4),J64+SUMIFS(LSigned,LSku,$A64,LDate,K$4)))</f>
        <v/>
      </c>
      <c r="L64" s="20">
        <f>IF($A64="","",IF(COUNTIFS(LSku,$A64,LType,"Count",LDate,L$4)&gt;0,SUMIFS(LQty,LSku,$A64,LType,"Count",LDate,L$4),K64+SUMIFS(LSigned,LSku,$A64,LDate,L$4)))</f>
        <v/>
      </c>
      <c r="M64" s="20">
        <f>IF($A64="","",IF(COUNTIFS(LSku,$A64,LType,"Count",LDate,M$4)&gt;0,SUMIFS(LQty,LSku,$A64,LType,"Count",LDate,M$4),L64+SUMIFS(LSigned,LSku,$A64,LDate,M$4)))</f>
        <v/>
      </c>
      <c r="N64" s="20">
        <f>IF($A64="","",IF(COUNTIFS(LSku,$A64,LType,"Count",LDate,N$4)&gt;0,SUMIFS(LQty,LSku,$A64,LType,"Count",LDate,N$4),M64+SUMIFS(LSigned,LSku,$A64,LDate,N$4)))</f>
        <v/>
      </c>
      <c r="O64" s="20">
        <f>IF($A64="","",IF(COUNTIFS(LSku,$A64,LType,"Count",LDate,O$4)&gt;0,SUMIFS(LQty,LSku,$A64,LType,"Count",LDate,O$4),N64+SUMIFS(LSigned,LSku,$A64,LDate,O$4)))</f>
        <v/>
      </c>
      <c r="P64" s="20">
        <f>IF($A64="","",IF(COUNTIFS(LSku,$A64,LType,"Count",LDate,P$4)&gt;0,SUMIFS(LQty,LSku,$A64,LType,"Count",LDate,P$4),O64+SUMIFS(LSigned,LSku,$A64,LDate,P$4)))</f>
        <v/>
      </c>
      <c r="Q64" s="20">
        <f>IF($A64="","",IF(COUNTIFS(LSku,$A64,LType,"Count",LDate,Q$4)&gt;0,SUMIFS(LQty,LSku,$A64,LType,"Count",LDate,Q$4),P64+SUMIFS(LSigned,LSku,$A64,LDate,Q$4)))</f>
        <v/>
      </c>
      <c r="R64" s="20">
        <f>IF($A64="","",IF(COUNTIFS(LSku,$A64,LType,"Count",LDate,R$4)&gt;0,SUMIFS(LQty,LSku,$A64,LType,"Count",LDate,R$4),Q64+SUMIFS(LSigned,LSku,$A64,LDate,R$4)))</f>
        <v/>
      </c>
      <c r="S64" s="20">
        <f>IF($A64="","",IF(COUNTIFS(LSku,$A64,LType,"Count",LDate,S$4)&gt;0,SUMIFS(LQty,LSku,$A64,LType,"Count",LDate,S$4),R64+SUMIFS(LSigned,LSku,$A64,LDate,S$4)))</f>
        <v/>
      </c>
      <c r="T64" s="20">
        <f>IF($A64="","",IF(COUNTIFS(LSku,$A64,LType,"Count",LDate,T$4)&gt;0,SUMIFS(LQty,LSku,$A64,LType,"Count",LDate,T$4),S64+SUMIFS(LSigned,LSku,$A64,LDate,T$4)))</f>
        <v/>
      </c>
      <c r="U64" s="20">
        <f>IF($A64="","",IF(COUNTIFS(LSku,$A64,LType,"Count",LDate,U$4)&gt;0,SUMIFS(LQty,LSku,$A64,LType,"Count",LDate,U$4),T64+SUMIFS(LSigned,LSku,$A64,LDate,U$4)))</f>
        <v/>
      </c>
      <c r="V64" s="20">
        <f>IF($A64="","",IF(COUNTIFS(LSku,$A64,LType,"Count",LDate,V$4)&gt;0,SUMIFS(LQty,LSku,$A64,LType,"Count",LDate,V$4),U64+SUMIFS(LSigned,LSku,$A64,LDate,V$4)))</f>
        <v/>
      </c>
      <c r="W64" s="20">
        <f>IF($A64="","",IF(COUNTIFS(LSku,$A64,LType,"Count",LDate,W$4)&gt;0,SUMIFS(LQty,LSku,$A64,LType,"Count",LDate,W$4),V64+SUMIFS(LSigned,LSku,$A64,LDate,W$4)))</f>
        <v/>
      </c>
      <c r="X64" s="20">
        <f>IF($A64="","",IF(COUNTIFS(LSku,$A64,LType,"Count",LDate,X$4)&gt;0,SUMIFS(LQty,LSku,$A64,LType,"Count",LDate,X$4),W64+SUMIFS(LSigned,LSku,$A64,LDate,X$4)))</f>
        <v/>
      </c>
      <c r="Y64" s="20">
        <f>IF($A64="","",IF(COUNTIFS(LSku,$A64,LType,"Count",LDate,Y$4)&gt;0,SUMIFS(LQty,LSku,$A64,LType,"Count",LDate,Y$4),X64+SUMIFS(LSigned,LSku,$A64,LDate,Y$4)))</f>
        <v/>
      </c>
      <c r="Z64" s="20">
        <f>IF($A64="","",IF(COUNTIFS(LSku,$A64,LType,"Count",LDate,Z$4)&gt;0,SUMIFS(LQty,LSku,$A64,LType,"Count",LDate,Z$4),Y64+SUMIFS(LSigned,LSku,$A64,LDate,Z$4)))</f>
        <v/>
      </c>
      <c r="AA64" s="20">
        <f>IF($A64="","",IF(COUNTIFS(LSku,$A64,LType,"Count",LDate,AA$4)&gt;0,SUMIFS(LQty,LSku,$A64,LType,"Count",LDate,AA$4),Z64+SUMIFS(LSigned,LSku,$A64,LDate,AA$4)))</f>
        <v/>
      </c>
      <c r="AB64" s="20">
        <f>IF($A64="","",IF(COUNTIFS(LSku,$A64,LType,"Count",LDate,AB$4)&gt;0,SUMIFS(LQty,LSku,$A64,LType,"Count",LDate,AB$4),AA64+SUMIFS(LSigned,LSku,$A64,LDate,AB$4)))</f>
        <v/>
      </c>
      <c r="AC64" s="20">
        <f>IF($A64="","",IF(COUNTIFS(LSku,$A64,LType,"Count",LDate,AC$4)&gt;0,SUMIFS(LQty,LSku,$A64,LType,"Count",LDate,AC$4),AB64+SUMIFS(LSigned,LSku,$A64,LDate,AC$4)))</f>
        <v/>
      </c>
      <c r="AD64" s="20">
        <f>IF($A64="","",IF(COUNTIFS(LSku,$A64,LType,"Count",LDate,AD$4)&gt;0,SUMIFS(LQty,LSku,$A64,LType,"Count",LDate,AD$4),AC64+SUMIFS(LSigned,LSku,$A64,LDate,AD$4)))</f>
        <v/>
      </c>
      <c r="AE64" s="20">
        <f>IF($A64="","",IF(COUNTIFS(LSku,$A64,LType,"Count",LDate,AE$4)&gt;0,SUMIFS(LQty,LSku,$A64,LType,"Count",LDate,AE$4),AD64+SUMIFS(LSigned,LSku,$A64,LDate,AE$4)))</f>
        <v/>
      </c>
      <c r="AF64" s="20">
        <f>IF($A64="","",IF(COUNTIFS(LSku,$A64,LType,"Count",LDate,AF$4)&gt;0,SUMIFS(LQty,LSku,$A64,LType,"Count",LDate,AF$4),AE64+SUMIFS(LSigned,LSku,$A64,LDate,AF$4)))</f>
        <v/>
      </c>
      <c r="AG64" s="20">
        <f>IF($A64="","",IF(COUNTIFS(LSku,$A64,LType,"Count",LDate,AG$4)&gt;0,SUMIFS(LQty,LSku,$A64,LType,"Count",LDate,AG$4),AF64+SUMIFS(LSigned,LSku,$A64,LDate,AG$4)))</f>
        <v/>
      </c>
      <c r="AH64" s="20">
        <f>IF($A64="","",IF(COUNTIFS(LSku,$A64,LType,"Count",LDate,AH$4)&gt;0,SUMIFS(LQty,LSku,$A64,LType,"Count",LDate,AH$4),AG64+SUMIFS(LSigned,LSku,$A64,LDate,AH$4)))</f>
        <v/>
      </c>
      <c r="AI64" s="20">
        <f>IF($A64="","",IF(COUNTIFS(LSku,$A64,LType,"Count",LDate,AI$4)&gt;0,SUMIFS(LQty,LSku,$A64,LType,"Count",LDate,AI$4),AH64+SUMIFS(LSigned,LSku,$A64,LDate,AI$4)))</f>
        <v/>
      </c>
      <c r="AJ64" s="20">
        <f>IF($A64="","",IF(COUNTIFS(LSku,$A64,LType,"Count",LDate,AJ$4)&gt;0,SUMIFS(LQty,LSku,$A64,LType,"Count",LDate,AJ$4),AI64+SUMIFS(LSigned,LSku,$A64,LDate,AJ$4)))</f>
        <v/>
      </c>
      <c r="AK64" s="20">
        <f>IF($A64="","",IF(COUNTIFS(LSku,$A64,LType,"Count",LDate,AK$4)&gt;0,SUMIFS(LQty,LSku,$A64,LType,"Count",LDate,AK$4),AJ64+SUMIFS(LSigned,LSku,$A64,LDate,AK$4)))</f>
        <v/>
      </c>
      <c r="AL64" s="20">
        <f>IF($A64="","",IF(COUNTIFS(LSku,$A64,LType,"Count",LDate,AL$4)&gt;0,SUMIFS(LQty,LSku,$A64,LType,"Count",LDate,AL$4),AK64+SUMIFS(LSigned,LSku,$A64,LDate,AL$4)))</f>
        <v/>
      </c>
      <c r="AM64" s="20">
        <f>IF($A64="","",IF(COUNTIFS(LSku,$A64,LType,"Count",LDate,AM$4)&gt;0,SUMIFS(LQty,LSku,$A64,LType,"Count",LDate,AM$4),AL64+SUMIFS(LSigned,LSku,$A64,LDate,AM$4)))</f>
        <v/>
      </c>
      <c r="AN64" s="20">
        <f>IF($A64="","",IF(COUNTIFS(LSku,$A64,LType,"Count",LDate,AN$4)&gt;0,SUMIFS(LQty,LSku,$A64,LType,"Count",LDate,AN$4),AM64+SUMIFS(LSigned,LSku,$A64,LDate,AN$4)))</f>
        <v/>
      </c>
      <c r="AO64" s="20">
        <f>IF($A64="","",IF(COUNTIFS(LSku,$A64,LType,"Count",LDate,AO$4)&gt;0,SUMIFS(LQty,LSku,$A64,LType,"Count",LDate,AO$4),AN64+SUMIFS(LSigned,LSku,$A64,LDate,AO$4)))</f>
        <v/>
      </c>
      <c r="AP64" s="20">
        <f>IF($A64="","",IF(COUNTIFS(LSku,$A64,LType,"Count",LDate,AP$4)&gt;0,SUMIFS(LQty,LSku,$A64,LType,"Count",LDate,AP$4),AO64+SUMIFS(LSigned,LSku,$A64,LDate,AP$4)))</f>
        <v/>
      </c>
      <c r="AQ64" s="20">
        <f>IF($A64="","",IF(COUNTIFS(LSku,$A64,LType,"Count",LDate,AQ$4)&gt;0,SUMIFS(LQty,LSku,$A64,LType,"Count",LDate,AQ$4),AP64+SUMIFS(LSigned,LSku,$A64,LDate,AQ$4)))</f>
        <v/>
      </c>
      <c r="AR64" s="20">
        <f>IF($A64="","",IF(COUNTIFS(LSku,$A64,LType,"Count",LDate,AR$4)&gt;0,SUMIFS(LQty,LSku,$A64,LType,"Count",LDate,AR$4),AQ64+SUMIFS(LSigned,LSku,$A64,LDate,AR$4)))</f>
        <v/>
      </c>
      <c r="AS64" s="20">
        <f>IF($A64="","",IF(COUNTIFS(LSku,$A64,LType,"Count",LDate,AS$4)&gt;0,SUMIFS(LQty,LSku,$A64,LType,"Count",LDate,AS$4),AR64+SUMIFS(LSigned,LSku,$A64,LDate,AS$4)))</f>
        <v/>
      </c>
      <c r="AT64" s="20">
        <f>IF($A64="","",IF(COUNTIFS(LSku,$A64,LType,"Count",LDate,AT$4)&gt;0,SUMIFS(LQty,LSku,$A64,LType,"Count",LDate,AT$4),AS64+SUMIFS(LSigned,LSku,$A64,LDate,AT$4)))</f>
        <v/>
      </c>
      <c r="AU64" s="20">
        <f>IF($A64="","",IF(COUNTIFS(LSku,$A64,LType,"Count",LDate,AU$4)&gt;0,SUMIFS(LQty,LSku,$A64,LType,"Count",LDate,AU$4),AT64+SUMIFS(LSigned,LSku,$A64,LDate,AU$4)))</f>
        <v/>
      </c>
      <c r="AV64" s="20">
        <f>IF($A64="","",IF(COUNTIFS(LSku,$A64,LType,"Count",LDate,AV$4)&gt;0,SUMIFS(LQty,LSku,$A64,LType,"Count",LDate,AV$4),AU64+SUMIFS(LSigned,LSku,$A64,LDate,AV$4)))</f>
        <v/>
      </c>
      <c r="AW64" s="20">
        <f>IF($A64="","",IF(COUNTIFS(LSku,$A64,LType,"Count",LDate,AW$4)&gt;0,SUMIFS(LQty,LSku,$A64,LType,"Count",LDate,AW$4),AV64+SUMIFS(LSigned,LSku,$A64,LDate,AW$4)))</f>
        <v/>
      </c>
      <c r="AX64" s="20">
        <f>IF($A64="","",IF(COUNTIFS(LSku,$A64,LType,"Count",LDate,AX$4)&gt;0,SUMIFS(LQty,LSku,$A64,LType,"Count",LDate,AX$4),AW64+SUMIFS(LSigned,LSku,$A64,LDate,AX$4)))</f>
        <v/>
      </c>
      <c r="AY64" s="20">
        <f>IF($A64="","",IF(COUNTIFS(LSku,$A64,LType,"Count",LDate,AY$4)&gt;0,SUMIFS(LQty,LSku,$A64,LType,"Count",LDate,AY$4),AX64+SUMIFS(LSigned,LSku,$A64,LDate,AY$4)))</f>
        <v/>
      </c>
      <c r="AZ64" s="20">
        <f>IF($A64="","",IF(COUNTIFS(LSku,$A64,LType,"Count",LDate,AZ$4)&gt;0,SUMIFS(LQty,LSku,$A64,LType,"Count",LDate,AZ$4),AY64+SUMIFS(LSigned,LSku,$A64,LDate,AZ$4)))</f>
        <v/>
      </c>
      <c r="BA64" s="20">
        <f>IF($A64="","",IF(COUNTIFS(LSku,$A64,LType,"Count",LDate,BA$4)&gt;0,SUMIFS(LQty,LSku,$A64,LType,"Count",LDate,BA$4),AZ64+SUMIFS(LSigned,LSku,$A64,LDate,BA$4)))</f>
        <v/>
      </c>
      <c r="BB64" s="20">
        <f>IF($A64="","",IF(COUNTIFS(LSku,$A64,LType,"Count",LDate,BB$4)&gt;0,SUMIFS(LQty,LSku,$A64,LType,"Count",LDate,BB$4),BA64+SUMIFS(LSigned,LSku,$A64,LDate,BB$4)))</f>
        <v/>
      </c>
      <c r="BC64" s="20">
        <f>IF($A64="","",IF(COUNTIFS(LSku,$A64,LType,"Count",LDate,BC$4)&gt;0,SUMIFS(LQty,LSku,$A64,LType,"Count",LDate,BC$4),BB64+SUMIFS(LSigned,LSku,$A64,LDate,BC$4)))</f>
        <v/>
      </c>
      <c r="BD64" s="20">
        <f>IF($A64="","",IF(COUNTIFS(LSku,$A64,LType,"Count",LDate,BD$4)&gt;0,SUMIFS(LQty,LSku,$A64,LType,"Count",LDate,BD$4),BC64+SUMIFS(LSigned,LSku,$A64,LDate,BD$4)))</f>
        <v/>
      </c>
      <c r="BE64" s="20">
        <f>IF($A64="","",IF(COUNTIFS(LSku,$A64,LType,"Count",LDate,BE$4)&gt;0,SUMIFS(LQty,LSku,$A64,LType,"Count",LDate,BE$4),BD64+SUMIFS(LSigned,LSku,$A64,LDate,BE$4)))</f>
        <v/>
      </c>
      <c r="BF64" s="20">
        <f>IF($A64="","",IF(COUNTIFS(LSku,$A64,LType,"Count",LDate,BF$4)&gt;0,SUMIFS(LQty,LSku,$A64,LType,"Count",LDate,BF$4),BE64+SUMIFS(LSigned,LSku,$A64,LDate,BF$4)))</f>
        <v/>
      </c>
      <c r="BG64" s="20">
        <f>IF($A64="","",IF(COUNTIFS(LSku,$A64,LType,"Count",LDate,BG$4)&gt;0,SUMIFS(LQty,LSku,$A64,LType,"Count",LDate,BG$4),BF64+SUMIFS(LSigned,LSku,$A64,LDate,BG$4)))</f>
        <v/>
      </c>
      <c r="BH64" s="20">
        <f>IF($A64="","",IF(COUNTIFS(LSku,$A64,LType,"Count",LDate,BH$4)&gt;0,SUMIFS(LQty,LSku,$A64,LType,"Count",LDate,BH$4),BG64+SUMIFS(LSigned,LSku,$A64,LDate,BH$4)))</f>
        <v/>
      </c>
      <c r="BI64" s="20">
        <f>IF($A64="","",IF(COUNTIFS(LSku,$A64,LType,"Count",LDate,BI$4)&gt;0,SUMIFS(LQty,LSku,$A64,LType,"Count",LDate,BI$4),BH64+SUMIFS(LSigned,LSku,$A64,LDate,BI$4)))</f>
        <v/>
      </c>
      <c r="BJ64" s="20">
        <f>IF($A64="","",IF(COUNTIFS(LSku,$A64,LType,"Count",LDate,BJ$4)&gt;0,SUMIFS(LQty,LSku,$A64,LType,"Count",LDate,BJ$4),BI64+SUMIFS(LSigned,LSku,$A64,LDate,BJ$4)))</f>
        <v/>
      </c>
      <c r="BK64" s="20">
        <f>IF($A64="","",IF(COUNTIFS(LSku,$A64,LType,"Count",LDate,BK$4)&gt;0,SUMIFS(LQty,LSku,$A64,LType,"Count",LDate,BK$4),BJ64+SUMIFS(LSigned,LSku,$A64,LDate,BK$4)))</f>
        <v/>
      </c>
      <c r="BL64" s="20">
        <f>IF($A64="","",IF(COUNTIFS(LSku,$A64,LType,"Count",LDate,BL$4)&gt;0,SUMIFS(LQty,LSku,$A64,LType,"Count",LDate,BL$4),BK64+SUMIFS(LSigned,LSku,$A64,LDate,BL$4)))</f>
        <v/>
      </c>
      <c r="BM64" s="20">
        <f>IF($A64="","",IF(COUNTIFS(LSku,$A64,LType,"Count",LDate,BM$4)&gt;0,SUMIFS(LQty,LSku,$A64,LType,"Count",LDate,BM$4),BL64+SUMIFS(LSigned,LSku,$A64,LDate,BM$4)))</f>
        <v/>
      </c>
      <c r="BN64" s="24">
        <f>IF($A64="","",SUMPRODUCT(MAX((LSku=$A64)*(LType="Count")*(LDate&lt;=$B$4)*LDate)))</f>
        <v/>
      </c>
    </row>
    <row r="65">
      <c r="A65" s="16">
        <f>IF(Items!A65="","",Items!A65)</f>
        <v/>
      </c>
      <c r="B65" s="20">
        <f>IF($A65="","",IF(BN65&gt;0,SUMIFS(LQty,LSku,$A65,LType,"Count",LDate,BN65),0)+SUMIFS(LSigned,LSku,$A65,LDate,"&gt;"&amp;BN65,LDate,"&lt;="&amp;$B$4))</f>
        <v/>
      </c>
      <c r="C65" s="20">
        <f>IF($A65="","",IF(COUNTIFS(LSku,$A65,LType,"Count",LDate,C$4)&gt;0,SUMIFS(LQty,LSku,$A65,LType,"Count",LDate,C$4),B65+SUMIFS(LSigned,LSku,$A65,LDate,C$4)))</f>
        <v/>
      </c>
      <c r="D65" s="20">
        <f>IF($A65="","",IF(COUNTIFS(LSku,$A65,LType,"Count",LDate,D$4)&gt;0,SUMIFS(LQty,LSku,$A65,LType,"Count",LDate,D$4),C65+SUMIFS(LSigned,LSku,$A65,LDate,D$4)))</f>
        <v/>
      </c>
      <c r="E65" s="20">
        <f>IF($A65="","",IF(COUNTIFS(LSku,$A65,LType,"Count",LDate,E$4)&gt;0,SUMIFS(LQty,LSku,$A65,LType,"Count",LDate,E$4),D65+SUMIFS(LSigned,LSku,$A65,LDate,E$4)))</f>
        <v/>
      </c>
      <c r="F65" s="20">
        <f>IF($A65="","",IF(COUNTIFS(LSku,$A65,LType,"Count",LDate,F$4)&gt;0,SUMIFS(LQty,LSku,$A65,LType,"Count",LDate,F$4),E65+SUMIFS(LSigned,LSku,$A65,LDate,F$4)))</f>
        <v/>
      </c>
      <c r="G65" s="20">
        <f>IF($A65="","",IF(COUNTIFS(LSku,$A65,LType,"Count",LDate,G$4)&gt;0,SUMIFS(LQty,LSku,$A65,LType,"Count",LDate,G$4),F65+SUMIFS(LSigned,LSku,$A65,LDate,G$4)))</f>
        <v/>
      </c>
      <c r="H65" s="20">
        <f>IF($A65="","",IF(COUNTIFS(LSku,$A65,LType,"Count",LDate,H$4)&gt;0,SUMIFS(LQty,LSku,$A65,LType,"Count",LDate,H$4),G65+SUMIFS(LSigned,LSku,$A65,LDate,H$4)))</f>
        <v/>
      </c>
      <c r="I65" s="20">
        <f>IF($A65="","",IF(COUNTIFS(LSku,$A65,LType,"Count",LDate,I$4)&gt;0,SUMIFS(LQty,LSku,$A65,LType,"Count",LDate,I$4),H65+SUMIFS(LSigned,LSku,$A65,LDate,I$4)))</f>
        <v/>
      </c>
      <c r="J65" s="20">
        <f>IF($A65="","",IF(COUNTIFS(LSku,$A65,LType,"Count",LDate,J$4)&gt;0,SUMIFS(LQty,LSku,$A65,LType,"Count",LDate,J$4),I65+SUMIFS(LSigned,LSku,$A65,LDate,J$4)))</f>
        <v/>
      </c>
      <c r="K65" s="20">
        <f>IF($A65="","",IF(COUNTIFS(LSku,$A65,LType,"Count",LDate,K$4)&gt;0,SUMIFS(LQty,LSku,$A65,LType,"Count",LDate,K$4),J65+SUMIFS(LSigned,LSku,$A65,LDate,K$4)))</f>
        <v/>
      </c>
      <c r="L65" s="20">
        <f>IF($A65="","",IF(COUNTIFS(LSku,$A65,LType,"Count",LDate,L$4)&gt;0,SUMIFS(LQty,LSku,$A65,LType,"Count",LDate,L$4),K65+SUMIFS(LSigned,LSku,$A65,LDate,L$4)))</f>
        <v/>
      </c>
      <c r="M65" s="20">
        <f>IF($A65="","",IF(COUNTIFS(LSku,$A65,LType,"Count",LDate,M$4)&gt;0,SUMIFS(LQty,LSku,$A65,LType,"Count",LDate,M$4),L65+SUMIFS(LSigned,LSku,$A65,LDate,M$4)))</f>
        <v/>
      </c>
      <c r="N65" s="20">
        <f>IF($A65="","",IF(COUNTIFS(LSku,$A65,LType,"Count",LDate,N$4)&gt;0,SUMIFS(LQty,LSku,$A65,LType,"Count",LDate,N$4),M65+SUMIFS(LSigned,LSku,$A65,LDate,N$4)))</f>
        <v/>
      </c>
      <c r="O65" s="20">
        <f>IF($A65="","",IF(COUNTIFS(LSku,$A65,LType,"Count",LDate,O$4)&gt;0,SUMIFS(LQty,LSku,$A65,LType,"Count",LDate,O$4),N65+SUMIFS(LSigned,LSku,$A65,LDate,O$4)))</f>
        <v/>
      </c>
      <c r="P65" s="20">
        <f>IF($A65="","",IF(COUNTIFS(LSku,$A65,LType,"Count",LDate,P$4)&gt;0,SUMIFS(LQty,LSku,$A65,LType,"Count",LDate,P$4),O65+SUMIFS(LSigned,LSku,$A65,LDate,P$4)))</f>
        <v/>
      </c>
      <c r="Q65" s="20">
        <f>IF($A65="","",IF(COUNTIFS(LSku,$A65,LType,"Count",LDate,Q$4)&gt;0,SUMIFS(LQty,LSku,$A65,LType,"Count",LDate,Q$4),P65+SUMIFS(LSigned,LSku,$A65,LDate,Q$4)))</f>
        <v/>
      </c>
      <c r="R65" s="20">
        <f>IF($A65="","",IF(COUNTIFS(LSku,$A65,LType,"Count",LDate,R$4)&gt;0,SUMIFS(LQty,LSku,$A65,LType,"Count",LDate,R$4),Q65+SUMIFS(LSigned,LSku,$A65,LDate,R$4)))</f>
        <v/>
      </c>
      <c r="S65" s="20">
        <f>IF($A65="","",IF(COUNTIFS(LSku,$A65,LType,"Count",LDate,S$4)&gt;0,SUMIFS(LQty,LSku,$A65,LType,"Count",LDate,S$4),R65+SUMIFS(LSigned,LSku,$A65,LDate,S$4)))</f>
        <v/>
      </c>
      <c r="T65" s="20">
        <f>IF($A65="","",IF(COUNTIFS(LSku,$A65,LType,"Count",LDate,T$4)&gt;0,SUMIFS(LQty,LSku,$A65,LType,"Count",LDate,T$4),S65+SUMIFS(LSigned,LSku,$A65,LDate,T$4)))</f>
        <v/>
      </c>
      <c r="U65" s="20">
        <f>IF($A65="","",IF(COUNTIFS(LSku,$A65,LType,"Count",LDate,U$4)&gt;0,SUMIFS(LQty,LSku,$A65,LType,"Count",LDate,U$4),T65+SUMIFS(LSigned,LSku,$A65,LDate,U$4)))</f>
        <v/>
      </c>
      <c r="V65" s="20">
        <f>IF($A65="","",IF(COUNTIFS(LSku,$A65,LType,"Count",LDate,V$4)&gt;0,SUMIFS(LQty,LSku,$A65,LType,"Count",LDate,V$4),U65+SUMIFS(LSigned,LSku,$A65,LDate,V$4)))</f>
        <v/>
      </c>
      <c r="W65" s="20">
        <f>IF($A65="","",IF(COUNTIFS(LSku,$A65,LType,"Count",LDate,W$4)&gt;0,SUMIFS(LQty,LSku,$A65,LType,"Count",LDate,W$4),V65+SUMIFS(LSigned,LSku,$A65,LDate,W$4)))</f>
        <v/>
      </c>
      <c r="X65" s="20">
        <f>IF($A65="","",IF(COUNTIFS(LSku,$A65,LType,"Count",LDate,X$4)&gt;0,SUMIFS(LQty,LSku,$A65,LType,"Count",LDate,X$4),W65+SUMIFS(LSigned,LSku,$A65,LDate,X$4)))</f>
        <v/>
      </c>
      <c r="Y65" s="20">
        <f>IF($A65="","",IF(COUNTIFS(LSku,$A65,LType,"Count",LDate,Y$4)&gt;0,SUMIFS(LQty,LSku,$A65,LType,"Count",LDate,Y$4),X65+SUMIFS(LSigned,LSku,$A65,LDate,Y$4)))</f>
        <v/>
      </c>
      <c r="Z65" s="20">
        <f>IF($A65="","",IF(COUNTIFS(LSku,$A65,LType,"Count",LDate,Z$4)&gt;0,SUMIFS(LQty,LSku,$A65,LType,"Count",LDate,Z$4),Y65+SUMIFS(LSigned,LSku,$A65,LDate,Z$4)))</f>
        <v/>
      </c>
      <c r="AA65" s="20">
        <f>IF($A65="","",IF(COUNTIFS(LSku,$A65,LType,"Count",LDate,AA$4)&gt;0,SUMIFS(LQty,LSku,$A65,LType,"Count",LDate,AA$4),Z65+SUMIFS(LSigned,LSku,$A65,LDate,AA$4)))</f>
        <v/>
      </c>
      <c r="AB65" s="20">
        <f>IF($A65="","",IF(COUNTIFS(LSku,$A65,LType,"Count",LDate,AB$4)&gt;0,SUMIFS(LQty,LSku,$A65,LType,"Count",LDate,AB$4),AA65+SUMIFS(LSigned,LSku,$A65,LDate,AB$4)))</f>
        <v/>
      </c>
      <c r="AC65" s="20">
        <f>IF($A65="","",IF(COUNTIFS(LSku,$A65,LType,"Count",LDate,AC$4)&gt;0,SUMIFS(LQty,LSku,$A65,LType,"Count",LDate,AC$4),AB65+SUMIFS(LSigned,LSku,$A65,LDate,AC$4)))</f>
        <v/>
      </c>
      <c r="AD65" s="20">
        <f>IF($A65="","",IF(COUNTIFS(LSku,$A65,LType,"Count",LDate,AD$4)&gt;0,SUMIFS(LQty,LSku,$A65,LType,"Count",LDate,AD$4),AC65+SUMIFS(LSigned,LSku,$A65,LDate,AD$4)))</f>
        <v/>
      </c>
      <c r="AE65" s="20">
        <f>IF($A65="","",IF(COUNTIFS(LSku,$A65,LType,"Count",LDate,AE$4)&gt;0,SUMIFS(LQty,LSku,$A65,LType,"Count",LDate,AE$4),AD65+SUMIFS(LSigned,LSku,$A65,LDate,AE$4)))</f>
        <v/>
      </c>
      <c r="AF65" s="20">
        <f>IF($A65="","",IF(COUNTIFS(LSku,$A65,LType,"Count",LDate,AF$4)&gt;0,SUMIFS(LQty,LSku,$A65,LType,"Count",LDate,AF$4),AE65+SUMIFS(LSigned,LSku,$A65,LDate,AF$4)))</f>
        <v/>
      </c>
      <c r="AG65" s="20">
        <f>IF($A65="","",IF(COUNTIFS(LSku,$A65,LType,"Count",LDate,AG$4)&gt;0,SUMIFS(LQty,LSku,$A65,LType,"Count",LDate,AG$4),AF65+SUMIFS(LSigned,LSku,$A65,LDate,AG$4)))</f>
        <v/>
      </c>
      <c r="AH65" s="20">
        <f>IF($A65="","",IF(COUNTIFS(LSku,$A65,LType,"Count",LDate,AH$4)&gt;0,SUMIFS(LQty,LSku,$A65,LType,"Count",LDate,AH$4),AG65+SUMIFS(LSigned,LSku,$A65,LDate,AH$4)))</f>
        <v/>
      </c>
      <c r="AI65" s="20">
        <f>IF($A65="","",IF(COUNTIFS(LSku,$A65,LType,"Count",LDate,AI$4)&gt;0,SUMIFS(LQty,LSku,$A65,LType,"Count",LDate,AI$4),AH65+SUMIFS(LSigned,LSku,$A65,LDate,AI$4)))</f>
        <v/>
      </c>
      <c r="AJ65" s="20">
        <f>IF($A65="","",IF(COUNTIFS(LSku,$A65,LType,"Count",LDate,AJ$4)&gt;0,SUMIFS(LQty,LSku,$A65,LType,"Count",LDate,AJ$4),AI65+SUMIFS(LSigned,LSku,$A65,LDate,AJ$4)))</f>
        <v/>
      </c>
      <c r="AK65" s="20">
        <f>IF($A65="","",IF(COUNTIFS(LSku,$A65,LType,"Count",LDate,AK$4)&gt;0,SUMIFS(LQty,LSku,$A65,LType,"Count",LDate,AK$4),AJ65+SUMIFS(LSigned,LSku,$A65,LDate,AK$4)))</f>
        <v/>
      </c>
      <c r="AL65" s="20">
        <f>IF($A65="","",IF(COUNTIFS(LSku,$A65,LType,"Count",LDate,AL$4)&gt;0,SUMIFS(LQty,LSku,$A65,LType,"Count",LDate,AL$4),AK65+SUMIFS(LSigned,LSku,$A65,LDate,AL$4)))</f>
        <v/>
      </c>
      <c r="AM65" s="20">
        <f>IF($A65="","",IF(COUNTIFS(LSku,$A65,LType,"Count",LDate,AM$4)&gt;0,SUMIFS(LQty,LSku,$A65,LType,"Count",LDate,AM$4),AL65+SUMIFS(LSigned,LSku,$A65,LDate,AM$4)))</f>
        <v/>
      </c>
      <c r="AN65" s="20">
        <f>IF($A65="","",IF(COUNTIFS(LSku,$A65,LType,"Count",LDate,AN$4)&gt;0,SUMIFS(LQty,LSku,$A65,LType,"Count",LDate,AN$4),AM65+SUMIFS(LSigned,LSku,$A65,LDate,AN$4)))</f>
        <v/>
      </c>
      <c r="AO65" s="20">
        <f>IF($A65="","",IF(COUNTIFS(LSku,$A65,LType,"Count",LDate,AO$4)&gt;0,SUMIFS(LQty,LSku,$A65,LType,"Count",LDate,AO$4),AN65+SUMIFS(LSigned,LSku,$A65,LDate,AO$4)))</f>
        <v/>
      </c>
      <c r="AP65" s="20">
        <f>IF($A65="","",IF(COUNTIFS(LSku,$A65,LType,"Count",LDate,AP$4)&gt;0,SUMIFS(LQty,LSku,$A65,LType,"Count",LDate,AP$4),AO65+SUMIFS(LSigned,LSku,$A65,LDate,AP$4)))</f>
        <v/>
      </c>
      <c r="AQ65" s="20">
        <f>IF($A65="","",IF(COUNTIFS(LSku,$A65,LType,"Count",LDate,AQ$4)&gt;0,SUMIFS(LQty,LSku,$A65,LType,"Count",LDate,AQ$4),AP65+SUMIFS(LSigned,LSku,$A65,LDate,AQ$4)))</f>
        <v/>
      </c>
      <c r="AR65" s="20">
        <f>IF($A65="","",IF(COUNTIFS(LSku,$A65,LType,"Count",LDate,AR$4)&gt;0,SUMIFS(LQty,LSku,$A65,LType,"Count",LDate,AR$4),AQ65+SUMIFS(LSigned,LSku,$A65,LDate,AR$4)))</f>
        <v/>
      </c>
      <c r="AS65" s="20">
        <f>IF($A65="","",IF(COUNTIFS(LSku,$A65,LType,"Count",LDate,AS$4)&gt;0,SUMIFS(LQty,LSku,$A65,LType,"Count",LDate,AS$4),AR65+SUMIFS(LSigned,LSku,$A65,LDate,AS$4)))</f>
        <v/>
      </c>
      <c r="AT65" s="20">
        <f>IF($A65="","",IF(COUNTIFS(LSku,$A65,LType,"Count",LDate,AT$4)&gt;0,SUMIFS(LQty,LSku,$A65,LType,"Count",LDate,AT$4),AS65+SUMIFS(LSigned,LSku,$A65,LDate,AT$4)))</f>
        <v/>
      </c>
      <c r="AU65" s="20">
        <f>IF($A65="","",IF(COUNTIFS(LSku,$A65,LType,"Count",LDate,AU$4)&gt;0,SUMIFS(LQty,LSku,$A65,LType,"Count",LDate,AU$4),AT65+SUMIFS(LSigned,LSku,$A65,LDate,AU$4)))</f>
        <v/>
      </c>
      <c r="AV65" s="20">
        <f>IF($A65="","",IF(COUNTIFS(LSku,$A65,LType,"Count",LDate,AV$4)&gt;0,SUMIFS(LQty,LSku,$A65,LType,"Count",LDate,AV$4),AU65+SUMIFS(LSigned,LSku,$A65,LDate,AV$4)))</f>
        <v/>
      </c>
      <c r="AW65" s="20">
        <f>IF($A65="","",IF(COUNTIFS(LSku,$A65,LType,"Count",LDate,AW$4)&gt;0,SUMIFS(LQty,LSku,$A65,LType,"Count",LDate,AW$4),AV65+SUMIFS(LSigned,LSku,$A65,LDate,AW$4)))</f>
        <v/>
      </c>
      <c r="AX65" s="20">
        <f>IF($A65="","",IF(COUNTIFS(LSku,$A65,LType,"Count",LDate,AX$4)&gt;0,SUMIFS(LQty,LSku,$A65,LType,"Count",LDate,AX$4),AW65+SUMIFS(LSigned,LSku,$A65,LDate,AX$4)))</f>
        <v/>
      </c>
      <c r="AY65" s="20">
        <f>IF($A65="","",IF(COUNTIFS(LSku,$A65,LType,"Count",LDate,AY$4)&gt;0,SUMIFS(LQty,LSku,$A65,LType,"Count",LDate,AY$4),AX65+SUMIFS(LSigned,LSku,$A65,LDate,AY$4)))</f>
        <v/>
      </c>
      <c r="AZ65" s="20">
        <f>IF($A65="","",IF(COUNTIFS(LSku,$A65,LType,"Count",LDate,AZ$4)&gt;0,SUMIFS(LQty,LSku,$A65,LType,"Count",LDate,AZ$4),AY65+SUMIFS(LSigned,LSku,$A65,LDate,AZ$4)))</f>
        <v/>
      </c>
      <c r="BA65" s="20">
        <f>IF($A65="","",IF(COUNTIFS(LSku,$A65,LType,"Count",LDate,BA$4)&gt;0,SUMIFS(LQty,LSku,$A65,LType,"Count",LDate,BA$4),AZ65+SUMIFS(LSigned,LSku,$A65,LDate,BA$4)))</f>
        <v/>
      </c>
      <c r="BB65" s="20">
        <f>IF($A65="","",IF(COUNTIFS(LSku,$A65,LType,"Count",LDate,BB$4)&gt;0,SUMIFS(LQty,LSku,$A65,LType,"Count",LDate,BB$4),BA65+SUMIFS(LSigned,LSku,$A65,LDate,BB$4)))</f>
        <v/>
      </c>
      <c r="BC65" s="20">
        <f>IF($A65="","",IF(COUNTIFS(LSku,$A65,LType,"Count",LDate,BC$4)&gt;0,SUMIFS(LQty,LSku,$A65,LType,"Count",LDate,BC$4),BB65+SUMIFS(LSigned,LSku,$A65,LDate,BC$4)))</f>
        <v/>
      </c>
      <c r="BD65" s="20">
        <f>IF($A65="","",IF(COUNTIFS(LSku,$A65,LType,"Count",LDate,BD$4)&gt;0,SUMIFS(LQty,LSku,$A65,LType,"Count",LDate,BD$4),BC65+SUMIFS(LSigned,LSku,$A65,LDate,BD$4)))</f>
        <v/>
      </c>
      <c r="BE65" s="20">
        <f>IF($A65="","",IF(COUNTIFS(LSku,$A65,LType,"Count",LDate,BE$4)&gt;0,SUMIFS(LQty,LSku,$A65,LType,"Count",LDate,BE$4),BD65+SUMIFS(LSigned,LSku,$A65,LDate,BE$4)))</f>
        <v/>
      </c>
      <c r="BF65" s="20">
        <f>IF($A65="","",IF(COUNTIFS(LSku,$A65,LType,"Count",LDate,BF$4)&gt;0,SUMIFS(LQty,LSku,$A65,LType,"Count",LDate,BF$4),BE65+SUMIFS(LSigned,LSku,$A65,LDate,BF$4)))</f>
        <v/>
      </c>
      <c r="BG65" s="20">
        <f>IF($A65="","",IF(COUNTIFS(LSku,$A65,LType,"Count",LDate,BG$4)&gt;0,SUMIFS(LQty,LSku,$A65,LType,"Count",LDate,BG$4),BF65+SUMIFS(LSigned,LSku,$A65,LDate,BG$4)))</f>
        <v/>
      </c>
      <c r="BH65" s="20">
        <f>IF($A65="","",IF(COUNTIFS(LSku,$A65,LType,"Count",LDate,BH$4)&gt;0,SUMIFS(LQty,LSku,$A65,LType,"Count",LDate,BH$4),BG65+SUMIFS(LSigned,LSku,$A65,LDate,BH$4)))</f>
        <v/>
      </c>
      <c r="BI65" s="20">
        <f>IF($A65="","",IF(COUNTIFS(LSku,$A65,LType,"Count",LDate,BI$4)&gt;0,SUMIFS(LQty,LSku,$A65,LType,"Count",LDate,BI$4),BH65+SUMIFS(LSigned,LSku,$A65,LDate,BI$4)))</f>
        <v/>
      </c>
      <c r="BJ65" s="20">
        <f>IF($A65="","",IF(COUNTIFS(LSku,$A65,LType,"Count",LDate,BJ$4)&gt;0,SUMIFS(LQty,LSku,$A65,LType,"Count",LDate,BJ$4),BI65+SUMIFS(LSigned,LSku,$A65,LDate,BJ$4)))</f>
        <v/>
      </c>
      <c r="BK65" s="20">
        <f>IF($A65="","",IF(COUNTIFS(LSku,$A65,LType,"Count",LDate,BK$4)&gt;0,SUMIFS(LQty,LSku,$A65,LType,"Count",LDate,BK$4),BJ65+SUMIFS(LSigned,LSku,$A65,LDate,BK$4)))</f>
        <v/>
      </c>
      <c r="BL65" s="20">
        <f>IF($A65="","",IF(COUNTIFS(LSku,$A65,LType,"Count",LDate,BL$4)&gt;0,SUMIFS(LQty,LSku,$A65,LType,"Count",LDate,BL$4),BK65+SUMIFS(LSigned,LSku,$A65,LDate,BL$4)))</f>
        <v/>
      </c>
      <c r="BM65" s="20">
        <f>IF($A65="","",IF(COUNTIFS(LSku,$A65,LType,"Count",LDate,BM$4)&gt;0,SUMIFS(LQty,LSku,$A65,LType,"Count",LDate,BM$4),BL65+SUMIFS(LSigned,LSku,$A65,LDate,BM$4)))</f>
        <v/>
      </c>
      <c r="BN65" s="24">
        <f>IF($A65="","",SUMPRODUCT(MAX((LSku=$A65)*(LType="Count")*(LDate&lt;=$B$4)*LDate)))</f>
        <v/>
      </c>
    </row>
    <row r="66">
      <c r="A66" s="16">
        <f>IF(Items!A66="","",Items!A66)</f>
        <v/>
      </c>
      <c r="B66" s="20">
        <f>IF($A66="","",IF(BN66&gt;0,SUMIFS(LQty,LSku,$A66,LType,"Count",LDate,BN66),0)+SUMIFS(LSigned,LSku,$A66,LDate,"&gt;"&amp;BN66,LDate,"&lt;="&amp;$B$4))</f>
        <v/>
      </c>
      <c r="C66" s="20">
        <f>IF($A66="","",IF(COUNTIFS(LSku,$A66,LType,"Count",LDate,C$4)&gt;0,SUMIFS(LQty,LSku,$A66,LType,"Count",LDate,C$4),B66+SUMIFS(LSigned,LSku,$A66,LDate,C$4)))</f>
        <v/>
      </c>
      <c r="D66" s="20">
        <f>IF($A66="","",IF(COUNTIFS(LSku,$A66,LType,"Count",LDate,D$4)&gt;0,SUMIFS(LQty,LSku,$A66,LType,"Count",LDate,D$4),C66+SUMIFS(LSigned,LSku,$A66,LDate,D$4)))</f>
        <v/>
      </c>
      <c r="E66" s="20">
        <f>IF($A66="","",IF(COUNTIFS(LSku,$A66,LType,"Count",LDate,E$4)&gt;0,SUMIFS(LQty,LSku,$A66,LType,"Count",LDate,E$4),D66+SUMIFS(LSigned,LSku,$A66,LDate,E$4)))</f>
        <v/>
      </c>
      <c r="F66" s="20">
        <f>IF($A66="","",IF(COUNTIFS(LSku,$A66,LType,"Count",LDate,F$4)&gt;0,SUMIFS(LQty,LSku,$A66,LType,"Count",LDate,F$4),E66+SUMIFS(LSigned,LSku,$A66,LDate,F$4)))</f>
        <v/>
      </c>
      <c r="G66" s="20">
        <f>IF($A66="","",IF(COUNTIFS(LSku,$A66,LType,"Count",LDate,G$4)&gt;0,SUMIFS(LQty,LSku,$A66,LType,"Count",LDate,G$4),F66+SUMIFS(LSigned,LSku,$A66,LDate,G$4)))</f>
        <v/>
      </c>
      <c r="H66" s="20">
        <f>IF($A66="","",IF(COUNTIFS(LSku,$A66,LType,"Count",LDate,H$4)&gt;0,SUMIFS(LQty,LSku,$A66,LType,"Count",LDate,H$4),G66+SUMIFS(LSigned,LSku,$A66,LDate,H$4)))</f>
        <v/>
      </c>
      <c r="I66" s="20">
        <f>IF($A66="","",IF(COUNTIFS(LSku,$A66,LType,"Count",LDate,I$4)&gt;0,SUMIFS(LQty,LSku,$A66,LType,"Count",LDate,I$4),H66+SUMIFS(LSigned,LSku,$A66,LDate,I$4)))</f>
        <v/>
      </c>
      <c r="J66" s="20">
        <f>IF($A66="","",IF(COUNTIFS(LSku,$A66,LType,"Count",LDate,J$4)&gt;0,SUMIFS(LQty,LSku,$A66,LType,"Count",LDate,J$4),I66+SUMIFS(LSigned,LSku,$A66,LDate,J$4)))</f>
        <v/>
      </c>
      <c r="K66" s="20">
        <f>IF($A66="","",IF(COUNTIFS(LSku,$A66,LType,"Count",LDate,K$4)&gt;0,SUMIFS(LQty,LSku,$A66,LType,"Count",LDate,K$4),J66+SUMIFS(LSigned,LSku,$A66,LDate,K$4)))</f>
        <v/>
      </c>
      <c r="L66" s="20">
        <f>IF($A66="","",IF(COUNTIFS(LSku,$A66,LType,"Count",LDate,L$4)&gt;0,SUMIFS(LQty,LSku,$A66,LType,"Count",LDate,L$4),K66+SUMIFS(LSigned,LSku,$A66,LDate,L$4)))</f>
        <v/>
      </c>
      <c r="M66" s="20">
        <f>IF($A66="","",IF(COUNTIFS(LSku,$A66,LType,"Count",LDate,M$4)&gt;0,SUMIFS(LQty,LSku,$A66,LType,"Count",LDate,M$4),L66+SUMIFS(LSigned,LSku,$A66,LDate,M$4)))</f>
        <v/>
      </c>
      <c r="N66" s="20">
        <f>IF($A66="","",IF(COUNTIFS(LSku,$A66,LType,"Count",LDate,N$4)&gt;0,SUMIFS(LQty,LSku,$A66,LType,"Count",LDate,N$4),M66+SUMIFS(LSigned,LSku,$A66,LDate,N$4)))</f>
        <v/>
      </c>
      <c r="O66" s="20">
        <f>IF($A66="","",IF(COUNTIFS(LSku,$A66,LType,"Count",LDate,O$4)&gt;0,SUMIFS(LQty,LSku,$A66,LType,"Count",LDate,O$4),N66+SUMIFS(LSigned,LSku,$A66,LDate,O$4)))</f>
        <v/>
      </c>
      <c r="P66" s="20">
        <f>IF($A66="","",IF(COUNTIFS(LSku,$A66,LType,"Count",LDate,P$4)&gt;0,SUMIFS(LQty,LSku,$A66,LType,"Count",LDate,P$4),O66+SUMIFS(LSigned,LSku,$A66,LDate,P$4)))</f>
        <v/>
      </c>
      <c r="Q66" s="20">
        <f>IF($A66="","",IF(COUNTIFS(LSku,$A66,LType,"Count",LDate,Q$4)&gt;0,SUMIFS(LQty,LSku,$A66,LType,"Count",LDate,Q$4),P66+SUMIFS(LSigned,LSku,$A66,LDate,Q$4)))</f>
        <v/>
      </c>
      <c r="R66" s="20">
        <f>IF($A66="","",IF(COUNTIFS(LSku,$A66,LType,"Count",LDate,R$4)&gt;0,SUMIFS(LQty,LSku,$A66,LType,"Count",LDate,R$4),Q66+SUMIFS(LSigned,LSku,$A66,LDate,R$4)))</f>
        <v/>
      </c>
      <c r="S66" s="20">
        <f>IF($A66="","",IF(COUNTIFS(LSku,$A66,LType,"Count",LDate,S$4)&gt;0,SUMIFS(LQty,LSku,$A66,LType,"Count",LDate,S$4),R66+SUMIFS(LSigned,LSku,$A66,LDate,S$4)))</f>
        <v/>
      </c>
      <c r="T66" s="20">
        <f>IF($A66="","",IF(COUNTIFS(LSku,$A66,LType,"Count",LDate,T$4)&gt;0,SUMIFS(LQty,LSku,$A66,LType,"Count",LDate,T$4),S66+SUMIFS(LSigned,LSku,$A66,LDate,T$4)))</f>
        <v/>
      </c>
      <c r="U66" s="20">
        <f>IF($A66="","",IF(COUNTIFS(LSku,$A66,LType,"Count",LDate,U$4)&gt;0,SUMIFS(LQty,LSku,$A66,LType,"Count",LDate,U$4),T66+SUMIFS(LSigned,LSku,$A66,LDate,U$4)))</f>
        <v/>
      </c>
      <c r="V66" s="20">
        <f>IF($A66="","",IF(COUNTIFS(LSku,$A66,LType,"Count",LDate,V$4)&gt;0,SUMIFS(LQty,LSku,$A66,LType,"Count",LDate,V$4),U66+SUMIFS(LSigned,LSku,$A66,LDate,V$4)))</f>
        <v/>
      </c>
      <c r="W66" s="20">
        <f>IF($A66="","",IF(COUNTIFS(LSku,$A66,LType,"Count",LDate,W$4)&gt;0,SUMIFS(LQty,LSku,$A66,LType,"Count",LDate,W$4),V66+SUMIFS(LSigned,LSku,$A66,LDate,W$4)))</f>
        <v/>
      </c>
      <c r="X66" s="20">
        <f>IF($A66="","",IF(COUNTIFS(LSku,$A66,LType,"Count",LDate,X$4)&gt;0,SUMIFS(LQty,LSku,$A66,LType,"Count",LDate,X$4),W66+SUMIFS(LSigned,LSku,$A66,LDate,X$4)))</f>
        <v/>
      </c>
      <c r="Y66" s="20">
        <f>IF($A66="","",IF(COUNTIFS(LSku,$A66,LType,"Count",LDate,Y$4)&gt;0,SUMIFS(LQty,LSku,$A66,LType,"Count",LDate,Y$4),X66+SUMIFS(LSigned,LSku,$A66,LDate,Y$4)))</f>
        <v/>
      </c>
      <c r="Z66" s="20">
        <f>IF($A66="","",IF(COUNTIFS(LSku,$A66,LType,"Count",LDate,Z$4)&gt;0,SUMIFS(LQty,LSku,$A66,LType,"Count",LDate,Z$4),Y66+SUMIFS(LSigned,LSku,$A66,LDate,Z$4)))</f>
        <v/>
      </c>
      <c r="AA66" s="20">
        <f>IF($A66="","",IF(COUNTIFS(LSku,$A66,LType,"Count",LDate,AA$4)&gt;0,SUMIFS(LQty,LSku,$A66,LType,"Count",LDate,AA$4),Z66+SUMIFS(LSigned,LSku,$A66,LDate,AA$4)))</f>
        <v/>
      </c>
      <c r="AB66" s="20">
        <f>IF($A66="","",IF(COUNTIFS(LSku,$A66,LType,"Count",LDate,AB$4)&gt;0,SUMIFS(LQty,LSku,$A66,LType,"Count",LDate,AB$4),AA66+SUMIFS(LSigned,LSku,$A66,LDate,AB$4)))</f>
        <v/>
      </c>
      <c r="AC66" s="20">
        <f>IF($A66="","",IF(COUNTIFS(LSku,$A66,LType,"Count",LDate,AC$4)&gt;0,SUMIFS(LQty,LSku,$A66,LType,"Count",LDate,AC$4),AB66+SUMIFS(LSigned,LSku,$A66,LDate,AC$4)))</f>
        <v/>
      </c>
      <c r="AD66" s="20">
        <f>IF($A66="","",IF(COUNTIFS(LSku,$A66,LType,"Count",LDate,AD$4)&gt;0,SUMIFS(LQty,LSku,$A66,LType,"Count",LDate,AD$4),AC66+SUMIFS(LSigned,LSku,$A66,LDate,AD$4)))</f>
        <v/>
      </c>
      <c r="AE66" s="20">
        <f>IF($A66="","",IF(COUNTIFS(LSku,$A66,LType,"Count",LDate,AE$4)&gt;0,SUMIFS(LQty,LSku,$A66,LType,"Count",LDate,AE$4),AD66+SUMIFS(LSigned,LSku,$A66,LDate,AE$4)))</f>
        <v/>
      </c>
      <c r="AF66" s="20">
        <f>IF($A66="","",IF(COUNTIFS(LSku,$A66,LType,"Count",LDate,AF$4)&gt;0,SUMIFS(LQty,LSku,$A66,LType,"Count",LDate,AF$4),AE66+SUMIFS(LSigned,LSku,$A66,LDate,AF$4)))</f>
        <v/>
      </c>
      <c r="AG66" s="20">
        <f>IF($A66="","",IF(COUNTIFS(LSku,$A66,LType,"Count",LDate,AG$4)&gt;0,SUMIFS(LQty,LSku,$A66,LType,"Count",LDate,AG$4),AF66+SUMIFS(LSigned,LSku,$A66,LDate,AG$4)))</f>
        <v/>
      </c>
      <c r="AH66" s="20">
        <f>IF($A66="","",IF(COUNTIFS(LSku,$A66,LType,"Count",LDate,AH$4)&gt;0,SUMIFS(LQty,LSku,$A66,LType,"Count",LDate,AH$4),AG66+SUMIFS(LSigned,LSku,$A66,LDate,AH$4)))</f>
        <v/>
      </c>
      <c r="AI66" s="20">
        <f>IF($A66="","",IF(COUNTIFS(LSku,$A66,LType,"Count",LDate,AI$4)&gt;0,SUMIFS(LQty,LSku,$A66,LType,"Count",LDate,AI$4),AH66+SUMIFS(LSigned,LSku,$A66,LDate,AI$4)))</f>
        <v/>
      </c>
      <c r="AJ66" s="20">
        <f>IF($A66="","",IF(COUNTIFS(LSku,$A66,LType,"Count",LDate,AJ$4)&gt;0,SUMIFS(LQty,LSku,$A66,LType,"Count",LDate,AJ$4),AI66+SUMIFS(LSigned,LSku,$A66,LDate,AJ$4)))</f>
        <v/>
      </c>
      <c r="AK66" s="20">
        <f>IF($A66="","",IF(COUNTIFS(LSku,$A66,LType,"Count",LDate,AK$4)&gt;0,SUMIFS(LQty,LSku,$A66,LType,"Count",LDate,AK$4),AJ66+SUMIFS(LSigned,LSku,$A66,LDate,AK$4)))</f>
        <v/>
      </c>
      <c r="AL66" s="20">
        <f>IF($A66="","",IF(COUNTIFS(LSku,$A66,LType,"Count",LDate,AL$4)&gt;0,SUMIFS(LQty,LSku,$A66,LType,"Count",LDate,AL$4),AK66+SUMIFS(LSigned,LSku,$A66,LDate,AL$4)))</f>
        <v/>
      </c>
      <c r="AM66" s="20">
        <f>IF($A66="","",IF(COUNTIFS(LSku,$A66,LType,"Count",LDate,AM$4)&gt;0,SUMIFS(LQty,LSku,$A66,LType,"Count",LDate,AM$4),AL66+SUMIFS(LSigned,LSku,$A66,LDate,AM$4)))</f>
        <v/>
      </c>
      <c r="AN66" s="20">
        <f>IF($A66="","",IF(COUNTIFS(LSku,$A66,LType,"Count",LDate,AN$4)&gt;0,SUMIFS(LQty,LSku,$A66,LType,"Count",LDate,AN$4),AM66+SUMIFS(LSigned,LSku,$A66,LDate,AN$4)))</f>
        <v/>
      </c>
      <c r="AO66" s="20">
        <f>IF($A66="","",IF(COUNTIFS(LSku,$A66,LType,"Count",LDate,AO$4)&gt;0,SUMIFS(LQty,LSku,$A66,LType,"Count",LDate,AO$4),AN66+SUMIFS(LSigned,LSku,$A66,LDate,AO$4)))</f>
        <v/>
      </c>
      <c r="AP66" s="20">
        <f>IF($A66="","",IF(COUNTIFS(LSku,$A66,LType,"Count",LDate,AP$4)&gt;0,SUMIFS(LQty,LSku,$A66,LType,"Count",LDate,AP$4),AO66+SUMIFS(LSigned,LSku,$A66,LDate,AP$4)))</f>
        <v/>
      </c>
      <c r="AQ66" s="20">
        <f>IF($A66="","",IF(COUNTIFS(LSku,$A66,LType,"Count",LDate,AQ$4)&gt;0,SUMIFS(LQty,LSku,$A66,LType,"Count",LDate,AQ$4),AP66+SUMIFS(LSigned,LSku,$A66,LDate,AQ$4)))</f>
        <v/>
      </c>
      <c r="AR66" s="20">
        <f>IF($A66="","",IF(COUNTIFS(LSku,$A66,LType,"Count",LDate,AR$4)&gt;0,SUMIFS(LQty,LSku,$A66,LType,"Count",LDate,AR$4),AQ66+SUMIFS(LSigned,LSku,$A66,LDate,AR$4)))</f>
        <v/>
      </c>
      <c r="AS66" s="20">
        <f>IF($A66="","",IF(COUNTIFS(LSku,$A66,LType,"Count",LDate,AS$4)&gt;0,SUMIFS(LQty,LSku,$A66,LType,"Count",LDate,AS$4),AR66+SUMIFS(LSigned,LSku,$A66,LDate,AS$4)))</f>
        <v/>
      </c>
      <c r="AT66" s="20">
        <f>IF($A66="","",IF(COUNTIFS(LSku,$A66,LType,"Count",LDate,AT$4)&gt;0,SUMIFS(LQty,LSku,$A66,LType,"Count",LDate,AT$4),AS66+SUMIFS(LSigned,LSku,$A66,LDate,AT$4)))</f>
        <v/>
      </c>
      <c r="AU66" s="20">
        <f>IF($A66="","",IF(COUNTIFS(LSku,$A66,LType,"Count",LDate,AU$4)&gt;0,SUMIFS(LQty,LSku,$A66,LType,"Count",LDate,AU$4),AT66+SUMIFS(LSigned,LSku,$A66,LDate,AU$4)))</f>
        <v/>
      </c>
      <c r="AV66" s="20">
        <f>IF($A66="","",IF(COUNTIFS(LSku,$A66,LType,"Count",LDate,AV$4)&gt;0,SUMIFS(LQty,LSku,$A66,LType,"Count",LDate,AV$4),AU66+SUMIFS(LSigned,LSku,$A66,LDate,AV$4)))</f>
        <v/>
      </c>
      <c r="AW66" s="20">
        <f>IF($A66="","",IF(COUNTIFS(LSku,$A66,LType,"Count",LDate,AW$4)&gt;0,SUMIFS(LQty,LSku,$A66,LType,"Count",LDate,AW$4),AV66+SUMIFS(LSigned,LSku,$A66,LDate,AW$4)))</f>
        <v/>
      </c>
      <c r="AX66" s="20">
        <f>IF($A66="","",IF(COUNTIFS(LSku,$A66,LType,"Count",LDate,AX$4)&gt;0,SUMIFS(LQty,LSku,$A66,LType,"Count",LDate,AX$4),AW66+SUMIFS(LSigned,LSku,$A66,LDate,AX$4)))</f>
        <v/>
      </c>
      <c r="AY66" s="20">
        <f>IF($A66="","",IF(COUNTIFS(LSku,$A66,LType,"Count",LDate,AY$4)&gt;0,SUMIFS(LQty,LSku,$A66,LType,"Count",LDate,AY$4),AX66+SUMIFS(LSigned,LSku,$A66,LDate,AY$4)))</f>
        <v/>
      </c>
      <c r="AZ66" s="20">
        <f>IF($A66="","",IF(COUNTIFS(LSku,$A66,LType,"Count",LDate,AZ$4)&gt;0,SUMIFS(LQty,LSku,$A66,LType,"Count",LDate,AZ$4),AY66+SUMIFS(LSigned,LSku,$A66,LDate,AZ$4)))</f>
        <v/>
      </c>
      <c r="BA66" s="20">
        <f>IF($A66="","",IF(COUNTIFS(LSku,$A66,LType,"Count",LDate,BA$4)&gt;0,SUMIFS(LQty,LSku,$A66,LType,"Count",LDate,BA$4),AZ66+SUMIFS(LSigned,LSku,$A66,LDate,BA$4)))</f>
        <v/>
      </c>
      <c r="BB66" s="20">
        <f>IF($A66="","",IF(COUNTIFS(LSku,$A66,LType,"Count",LDate,BB$4)&gt;0,SUMIFS(LQty,LSku,$A66,LType,"Count",LDate,BB$4),BA66+SUMIFS(LSigned,LSku,$A66,LDate,BB$4)))</f>
        <v/>
      </c>
      <c r="BC66" s="20">
        <f>IF($A66="","",IF(COUNTIFS(LSku,$A66,LType,"Count",LDate,BC$4)&gt;0,SUMIFS(LQty,LSku,$A66,LType,"Count",LDate,BC$4),BB66+SUMIFS(LSigned,LSku,$A66,LDate,BC$4)))</f>
        <v/>
      </c>
      <c r="BD66" s="20">
        <f>IF($A66="","",IF(COUNTIFS(LSku,$A66,LType,"Count",LDate,BD$4)&gt;0,SUMIFS(LQty,LSku,$A66,LType,"Count",LDate,BD$4),BC66+SUMIFS(LSigned,LSku,$A66,LDate,BD$4)))</f>
        <v/>
      </c>
      <c r="BE66" s="20">
        <f>IF($A66="","",IF(COUNTIFS(LSku,$A66,LType,"Count",LDate,BE$4)&gt;0,SUMIFS(LQty,LSku,$A66,LType,"Count",LDate,BE$4),BD66+SUMIFS(LSigned,LSku,$A66,LDate,BE$4)))</f>
        <v/>
      </c>
      <c r="BF66" s="20">
        <f>IF($A66="","",IF(COUNTIFS(LSku,$A66,LType,"Count",LDate,BF$4)&gt;0,SUMIFS(LQty,LSku,$A66,LType,"Count",LDate,BF$4),BE66+SUMIFS(LSigned,LSku,$A66,LDate,BF$4)))</f>
        <v/>
      </c>
      <c r="BG66" s="20">
        <f>IF($A66="","",IF(COUNTIFS(LSku,$A66,LType,"Count",LDate,BG$4)&gt;0,SUMIFS(LQty,LSku,$A66,LType,"Count",LDate,BG$4),BF66+SUMIFS(LSigned,LSku,$A66,LDate,BG$4)))</f>
        <v/>
      </c>
      <c r="BH66" s="20">
        <f>IF($A66="","",IF(COUNTIFS(LSku,$A66,LType,"Count",LDate,BH$4)&gt;0,SUMIFS(LQty,LSku,$A66,LType,"Count",LDate,BH$4),BG66+SUMIFS(LSigned,LSku,$A66,LDate,BH$4)))</f>
        <v/>
      </c>
      <c r="BI66" s="20">
        <f>IF($A66="","",IF(COUNTIFS(LSku,$A66,LType,"Count",LDate,BI$4)&gt;0,SUMIFS(LQty,LSku,$A66,LType,"Count",LDate,BI$4),BH66+SUMIFS(LSigned,LSku,$A66,LDate,BI$4)))</f>
        <v/>
      </c>
      <c r="BJ66" s="20">
        <f>IF($A66="","",IF(COUNTIFS(LSku,$A66,LType,"Count",LDate,BJ$4)&gt;0,SUMIFS(LQty,LSku,$A66,LType,"Count",LDate,BJ$4),BI66+SUMIFS(LSigned,LSku,$A66,LDate,BJ$4)))</f>
        <v/>
      </c>
      <c r="BK66" s="20">
        <f>IF($A66="","",IF(COUNTIFS(LSku,$A66,LType,"Count",LDate,BK$4)&gt;0,SUMIFS(LQty,LSku,$A66,LType,"Count",LDate,BK$4),BJ66+SUMIFS(LSigned,LSku,$A66,LDate,BK$4)))</f>
        <v/>
      </c>
      <c r="BL66" s="20">
        <f>IF($A66="","",IF(COUNTIFS(LSku,$A66,LType,"Count",LDate,BL$4)&gt;0,SUMIFS(LQty,LSku,$A66,LType,"Count",LDate,BL$4),BK66+SUMIFS(LSigned,LSku,$A66,LDate,BL$4)))</f>
        <v/>
      </c>
      <c r="BM66" s="20">
        <f>IF($A66="","",IF(COUNTIFS(LSku,$A66,LType,"Count",LDate,BM$4)&gt;0,SUMIFS(LQty,LSku,$A66,LType,"Count",LDate,BM$4),BL66+SUMIFS(LSigned,LSku,$A66,LDate,BM$4)))</f>
        <v/>
      </c>
      <c r="BN66" s="24">
        <f>IF($A66="","",SUMPRODUCT(MAX((LSku=$A66)*(LType="Count")*(LDate&lt;=$B$4)*LDate)))</f>
        <v/>
      </c>
    </row>
    <row r="67">
      <c r="A67" s="16">
        <f>IF(Items!A67="","",Items!A67)</f>
        <v/>
      </c>
      <c r="B67" s="20">
        <f>IF($A67="","",IF(BN67&gt;0,SUMIFS(LQty,LSku,$A67,LType,"Count",LDate,BN67),0)+SUMIFS(LSigned,LSku,$A67,LDate,"&gt;"&amp;BN67,LDate,"&lt;="&amp;$B$4))</f>
        <v/>
      </c>
      <c r="C67" s="20">
        <f>IF($A67="","",IF(COUNTIFS(LSku,$A67,LType,"Count",LDate,C$4)&gt;0,SUMIFS(LQty,LSku,$A67,LType,"Count",LDate,C$4),B67+SUMIFS(LSigned,LSku,$A67,LDate,C$4)))</f>
        <v/>
      </c>
      <c r="D67" s="20">
        <f>IF($A67="","",IF(COUNTIFS(LSku,$A67,LType,"Count",LDate,D$4)&gt;0,SUMIFS(LQty,LSku,$A67,LType,"Count",LDate,D$4),C67+SUMIFS(LSigned,LSku,$A67,LDate,D$4)))</f>
        <v/>
      </c>
      <c r="E67" s="20">
        <f>IF($A67="","",IF(COUNTIFS(LSku,$A67,LType,"Count",LDate,E$4)&gt;0,SUMIFS(LQty,LSku,$A67,LType,"Count",LDate,E$4),D67+SUMIFS(LSigned,LSku,$A67,LDate,E$4)))</f>
        <v/>
      </c>
      <c r="F67" s="20">
        <f>IF($A67="","",IF(COUNTIFS(LSku,$A67,LType,"Count",LDate,F$4)&gt;0,SUMIFS(LQty,LSku,$A67,LType,"Count",LDate,F$4),E67+SUMIFS(LSigned,LSku,$A67,LDate,F$4)))</f>
        <v/>
      </c>
      <c r="G67" s="20">
        <f>IF($A67="","",IF(COUNTIFS(LSku,$A67,LType,"Count",LDate,G$4)&gt;0,SUMIFS(LQty,LSku,$A67,LType,"Count",LDate,G$4),F67+SUMIFS(LSigned,LSku,$A67,LDate,G$4)))</f>
        <v/>
      </c>
      <c r="H67" s="20">
        <f>IF($A67="","",IF(COUNTIFS(LSku,$A67,LType,"Count",LDate,H$4)&gt;0,SUMIFS(LQty,LSku,$A67,LType,"Count",LDate,H$4),G67+SUMIFS(LSigned,LSku,$A67,LDate,H$4)))</f>
        <v/>
      </c>
      <c r="I67" s="20">
        <f>IF($A67="","",IF(COUNTIFS(LSku,$A67,LType,"Count",LDate,I$4)&gt;0,SUMIFS(LQty,LSku,$A67,LType,"Count",LDate,I$4),H67+SUMIFS(LSigned,LSku,$A67,LDate,I$4)))</f>
        <v/>
      </c>
      <c r="J67" s="20">
        <f>IF($A67="","",IF(COUNTIFS(LSku,$A67,LType,"Count",LDate,J$4)&gt;0,SUMIFS(LQty,LSku,$A67,LType,"Count",LDate,J$4),I67+SUMIFS(LSigned,LSku,$A67,LDate,J$4)))</f>
        <v/>
      </c>
      <c r="K67" s="20">
        <f>IF($A67="","",IF(COUNTIFS(LSku,$A67,LType,"Count",LDate,K$4)&gt;0,SUMIFS(LQty,LSku,$A67,LType,"Count",LDate,K$4),J67+SUMIFS(LSigned,LSku,$A67,LDate,K$4)))</f>
        <v/>
      </c>
      <c r="L67" s="20">
        <f>IF($A67="","",IF(COUNTIFS(LSku,$A67,LType,"Count",LDate,L$4)&gt;0,SUMIFS(LQty,LSku,$A67,LType,"Count",LDate,L$4),K67+SUMIFS(LSigned,LSku,$A67,LDate,L$4)))</f>
        <v/>
      </c>
      <c r="M67" s="20">
        <f>IF($A67="","",IF(COUNTIFS(LSku,$A67,LType,"Count",LDate,M$4)&gt;0,SUMIFS(LQty,LSku,$A67,LType,"Count",LDate,M$4),L67+SUMIFS(LSigned,LSku,$A67,LDate,M$4)))</f>
        <v/>
      </c>
      <c r="N67" s="20">
        <f>IF($A67="","",IF(COUNTIFS(LSku,$A67,LType,"Count",LDate,N$4)&gt;0,SUMIFS(LQty,LSku,$A67,LType,"Count",LDate,N$4),M67+SUMIFS(LSigned,LSku,$A67,LDate,N$4)))</f>
        <v/>
      </c>
      <c r="O67" s="20">
        <f>IF($A67="","",IF(COUNTIFS(LSku,$A67,LType,"Count",LDate,O$4)&gt;0,SUMIFS(LQty,LSku,$A67,LType,"Count",LDate,O$4),N67+SUMIFS(LSigned,LSku,$A67,LDate,O$4)))</f>
        <v/>
      </c>
      <c r="P67" s="20">
        <f>IF($A67="","",IF(COUNTIFS(LSku,$A67,LType,"Count",LDate,P$4)&gt;0,SUMIFS(LQty,LSku,$A67,LType,"Count",LDate,P$4),O67+SUMIFS(LSigned,LSku,$A67,LDate,P$4)))</f>
        <v/>
      </c>
      <c r="Q67" s="20">
        <f>IF($A67="","",IF(COUNTIFS(LSku,$A67,LType,"Count",LDate,Q$4)&gt;0,SUMIFS(LQty,LSku,$A67,LType,"Count",LDate,Q$4),P67+SUMIFS(LSigned,LSku,$A67,LDate,Q$4)))</f>
        <v/>
      </c>
      <c r="R67" s="20">
        <f>IF($A67="","",IF(COUNTIFS(LSku,$A67,LType,"Count",LDate,R$4)&gt;0,SUMIFS(LQty,LSku,$A67,LType,"Count",LDate,R$4),Q67+SUMIFS(LSigned,LSku,$A67,LDate,R$4)))</f>
        <v/>
      </c>
      <c r="S67" s="20">
        <f>IF($A67="","",IF(COUNTIFS(LSku,$A67,LType,"Count",LDate,S$4)&gt;0,SUMIFS(LQty,LSku,$A67,LType,"Count",LDate,S$4),R67+SUMIFS(LSigned,LSku,$A67,LDate,S$4)))</f>
        <v/>
      </c>
      <c r="T67" s="20">
        <f>IF($A67="","",IF(COUNTIFS(LSku,$A67,LType,"Count",LDate,T$4)&gt;0,SUMIFS(LQty,LSku,$A67,LType,"Count",LDate,T$4),S67+SUMIFS(LSigned,LSku,$A67,LDate,T$4)))</f>
        <v/>
      </c>
      <c r="U67" s="20">
        <f>IF($A67="","",IF(COUNTIFS(LSku,$A67,LType,"Count",LDate,U$4)&gt;0,SUMIFS(LQty,LSku,$A67,LType,"Count",LDate,U$4),T67+SUMIFS(LSigned,LSku,$A67,LDate,U$4)))</f>
        <v/>
      </c>
      <c r="V67" s="20">
        <f>IF($A67="","",IF(COUNTIFS(LSku,$A67,LType,"Count",LDate,V$4)&gt;0,SUMIFS(LQty,LSku,$A67,LType,"Count",LDate,V$4),U67+SUMIFS(LSigned,LSku,$A67,LDate,V$4)))</f>
        <v/>
      </c>
      <c r="W67" s="20">
        <f>IF($A67="","",IF(COUNTIFS(LSku,$A67,LType,"Count",LDate,W$4)&gt;0,SUMIFS(LQty,LSku,$A67,LType,"Count",LDate,W$4),V67+SUMIFS(LSigned,LSku,$A67,LDate,W$4)))</f>
        <v/>
      </c>
      <c r="X67" s="20">
        <f>IF($A67="","",IF(COUNTIFS(LSku,$A67,LType,"Count",LDate,X$4)&gt;0,SUMIFS(LQty,LSku,$A67,LType,"Count",LDate,X$4),W67+SUMIFS(LSigned,LSku,$A67,LDate,X$4)))</f>
        <v/>
      </c>
      <c r="Y67" s="20">
        <f>IF($A67="","",IF(COUNTIFS(LSku,$A67,LType,"Count",LDate,Y$4)&gt;0,SUMIFS(LQty,LSku,$A67,LType,"Count",LDate,Y$4),X67+SUMIFS(LSigned,LSku,$A67,LDate,Y$4)))</f>
        <v/>
      </c>
      <c r="Z67" s="20">
        <f>IF($A67="","",IF(COUNTIFS(LSku,$A67,LType,"Count",LDate,Z$4)&gt;0,SUMIFS(LQty,LSku,$A67,LType,"Count",LDate,Z$4),Y67+SUMIFS(LSigned,LSku,$A67,LDate,Z$4)))</f>
        <v/>
      </c>
      <c r="AA67" s="20">
        <f>IF($A67="","",IF(COUNTIFS(LSku,$A67,LType,"Count",LDate,AA$4)&gt;0,SUMIFS(LQty,LSku,$A67,LType,"Count",LDate,AA$4),Z67+SUMIFS(LSigned,LSku,$A67,LDate,AA$4)))</f>
        <v/>
      </c>
      <c r="AB67" s="20">
        <f>IF($A67="","",IF(COUNTIFS(LSku,$A67,LType,"Count",LDate,AB$4)&gt;0,SUMIFS(LQty,LSku,$A67,LType,"Count",LDate,AB$4),AA67+SUMIFS(LSigned,LSku,$A67,LDate,AB$4)))</f>
        <v/>
      </c>
      <c r="AC67" s="20">
        <f>IF($A67="","",IF(COUNTIFS(LSku,$A67,LType,"Count",LDate,AC$4)&gt;0,SUMIFS(LQty,LSku,$A67,LType,"Count",LDate,AC$4),AB67+SUMIFS(LSigned,LSku,$A67,LDate,AC$4)))</f>
        <v/>
      </c>
      <c r="AD67" s="20">
        <f>IF($A67="","",IF(COUNTIFS(LSku,$A67,LType,"Count",LDate,AD$4)&gt;0,SUMIFS(LQty,LSku,$A67,LType,"Count",LDate,AD$4),AC67+SUMIFS(LSigned,LSku,$A67,LDate,AD$4)))</f>
        <v/>
      </c>
      <c r="AE67" s="20">
        <f>IF($A67="","",IF(COUNTIFS(LSku,$A67,LType,"Count",LDate,AE$4)&gt;0,SUMIFS(LQty,LSku,$A67,LType,"Count",LDate,AE$4),AD67+SUMIFS(LSigned,LSku,$A67,LDate,AE$4)))</f>
        <v/>
      </c>
      <c r="AF67" s="20">
        <f>IF($A67="","",IF(COUNTIFS(LSku,$A67,LType,"Count",LDate,AF$4)&gt;0,SUMIFS(LQty,LSku,$A67,LType,"Count",LDate,AF$4),AE67+SUMIFS(LSigned,LSku,$A67,LDate,AF$4)))</f>
        <v/>
      </c>
      <c r="AG67" s="20">
        <f>IF($A67="","",IF(COUNTIFS(LSku,$A67,LType,"Count",LDate,AG$4)&gt;0,SUMIFS(LQty,LSku,$A67,LType,"Count",LDate,AG$4),AF67+SUMIFS(LSigned,LSku,$A67,LDate,AG$4)))</f>
        <v/>
      </c>
      <c r="AH67" s="20">
        <f>IF($A67="","",IF(COUNTIFS(LSku,$A67,LType,"Count",LDate,AH$4)&gt;0,SUMIFS(LQty,LSku,$A67,LType,"Count",LDate,AH$4),AG67+SUMIFS(LSigned,LSku,$A67,LDate,AH$4)))</f>
        <v/>
      </c>
      <c r="AI67" s="20">
        <f>IF($A67="","",IF(COUNTIFS(LSku,$A67,LType,"Count",LDate,AI$4)&gt;0,SUMIFS(LQty,LSku,$A67,LType,"Count",LDate,AI$4),AH67+SUMIFS(LSigned,LSku,$A67,LDate,AI$4)))</f>
        <v/>
      </c>
      <c r="AJ67" s="20">
        <f>IF($A67="","",IF(COUNTIFS(LSku,$A67,LType,"Count",LDate,AJ$4)&gt;0,SUMIFS(LQty,LSku,$A67,LType,"Count",LDate,AJ$4),AI67+SUMIFS(LSigned,LSku,$A67,LDate,AJ$4)))</f>
        <v/>
      </c>
      <c r="AK67" s="20">
        <f>IF($A67="","",IF(COUNTIFS(LSku,$A67,LType,"Count",LDate,AK$4)&gt;0,SUMIFS(LQty,LSku,$A67,LType,"Count",LDate,AK$4),AJ67+SUMIFS(LSigned,LSku,$A67,LDate,AK$4)))</f>
        <v/>
      </c>
      <c r="AL67" s="20">
        <f>IF($A67="","",IF(COUNTIFS(LSku,$A67,LType,"Count",LDate,AL$4)&gt;0,SUMIFS(LQty,LSku,$A67,LType,"Count",LDate,AL$4),AK67+SUMIFS(LSigned,LSku,$A67,LDate,AL$4)))</f>
        <v/>
      </c>
      <c r="AM67" s="20">
        <f>IF($A67="","",IF(COUNTIFS(LSku,$A67,LType,"Count",LDate,AM$4)&gt;0,SUMIFS(LQty,LSku,$A67,LType,"Count",LDate,AM$4),AL67+SUMIFS(LSigned,LSku,$A67,LDate,AM$4)))</f>
        <v/>
      </c>
      <c r="AN67" s="20">
        <f>IF($A67="","",IF(COUNTIFS(LSku,$A67,LType,"Count",LDate,AN$4)&gt;0,SUMIFS(LQty,LSku,$A67,LType,"Count",LDate,AN$4),AM67+SUMIFS(LSigned,LSku,$A67,LDate,AN$4)))</f>
        <v/>
      </c>
      <c r="AO67" s="20">
        <f>IF($A67="","",IF(COUNTIFS(LSku,$A67,LType,"Count",LDate,AO$4)&gt;0,SUMIFS(LQty,LSku,$A67,LType,"Count",LDate,AO$4),AN67+SUMIFS(LSigned,LSku,$A67,LDate,AO$4)))</f>
        <v/>
      </c>
      <c r="AP67" s="20">
        <f>IF($A67="","",IF(COUNTIFS(LSku,$A67,LType,"Count",LDate,AP$4)&gt;0,SUMIFS(LQty,LSku,$A67,LType,"Count",LDate,AP$4),AO67+SUMIFS(LSigned,LSku,$A67,LDate,AP$4)))</f>
        <v/>
      </c>
      <c r="AQ67" s="20">
        <f>IF($A67="","",IF(COUNTIFS(LSku,$A67,LType,"Count",LDate,AQ$4)&gt;0,SUMIFS(LQty,LSku,$A67,LType,"Count",LDate,AQ$4),AP67+SUMIFS(LSigned,LSku,$A67,LDate,AQ$4)))</f>
        <v/>
      </c>
      <c r="AR67" s="20">
        <f>IF($A67="","",IF(COUNTIFS(LSku,$A67,LType,"Count",LDate,AR$4)&gt;0,SUMIFS(LQty,LSku,$A67,LType,"Count",LDate,AR$4),AQ67+SUMIFS(LSigned,LSku,$A67,LDate,AR$4)))</f>
        <v/>
      </c>
      <c r="AS67" s="20">
        <f>IF($A67="","",IF(COUNTIFS(LSku,$A67,LType,"Count",LDate,AS$4)&gt;0,SUMIFS(LQty,LSku,$A67,LType,"Count",LDate,AS$4),AR67+SUMIFS(LSigned,LSku,$A67,LDate,AS$4)))</f>
        <v/>
      </c>
      <c r="AT67" s="20">
        <f>IF($A67="","",IF(COUNTIFS(LSku,$A67,LType,"Count",LDate,AT$4)&gt;0,SUMIFS(LQty,LSku,$A67,LType,"Count",LDate,AT$4),AS67+SUMIFS(LSigned,LSku,$A67,LDate,AT$4)))</f>
        <v/>
      </c>
      <c r="AU67" s="20">
        <f>IF($A67="","",IF(COUNTIFS(LSku,$A67,LType,"Count",LDate,AU$4)&gt;0,SUMIFS(LQty,LSku,$A67,LType,"Count",LDate,AU$4),AT67+SUMIFS(LSigned,LSku,$A67,LDate,AU$4)))</f>
        <v/>
      </c>
      <c r="AV67" s="20">
        <f>IF($A67="","",IF(COUNTIFS(LSku,$A67,LType,"Count",LDate,AV$4)&gt;0,SUMIFS(LQty,LSku,$A67,LType,"Count",LDate,AV$4),AU67+SUMIFS(LSigned,LSku,$A67,LDate,AV$4)))</f>
        <v/>
      </c>
      <c r="AW67" s="20">
        <f>IF($A67="","",IF(COUNTIFS(LSku,$A67,LType,"Count",LDate,AW$4)&gt;0,SUMIFS(LQty,LSku,$A67,LType,"Count",LDate,AW$4),AV67+SUMIFS(LSigned,LSku,$A67,LDate,AW$4)))</f>
        <v/>
      </c>
      <c r="AX67" s="20">
        <f>IF($A67="","",IF(COUNTIFS(LSku,$A67,LType,"Count",LDate,AX$4)&gt;0,SUMIFS(LQty,LSku,$A67,LType,"Count",LDate,AX$4),AW67+SUMIFS(LSigned,LSku,$A67,LDate,AX$4)))</f>
        <v/>
      </c>
      <c r="AY67" s="20">
        <f>IF($A67="","",IF(COUNTIFS(LSku,$A67,LType,"Count",LDate,AY$4)&gt;0,SUMIFS(LQty,LSku,$A67,LType,"Count",LDate,AY$4),AX67+SUMIFS(LSigned,LSku,$A67,LDate,AY$4)))</f>
        <v/>
      </c>
      <c r="AZ67" s="20">
        <f>IF($A67="","",IF(COUNTIFS(LSku,$A67,LType,"Count",LDate,AZ$4)&gt;0,SUMIFS(LQty,LSku,$A67,LType,"Count",LDate,AZ$4),AY67+SUMIFS(LSigned,LSku,$A67,LDate,AZ$4)))</f>
        <v/>
      </c>
      <c r="BA67" s="20">
        <f>IF($A67="","",IF(COUNTIFS(LSku,$A67,LType,"Count",LDate,BA$4)&gt;0,SUMIFS(LQty,LSku,$A67,LType,"Count",LDate,BA$4),AZ67+SUMIFS(LSigned,LSku,$A67,LDate,BA$4)))</f>
        <v/>
      </c>
      <c r="BB67" s="20">
        <f>IF($A67="","",IF(COUNTIFS(LSku,$A67,LType,"Count",LDate,BB$4)&gt;0,SUMIFS(LQty,LSku,$A67,LType,"Count",LDate,BB$4),BA67+SUMIFS(LSigned,LSku,$A67,LDate,BB$4)))</f>
        <v/>
      </c>
      <c r="BC67" s="20">
        <f>IF($A67="","",IF(COUNTIFS(LSku,$A67,LType,"Count",LDate,BC$4)&gt;0,SUMIFS(LQty,LSku,$A67,LType,"Count",LDate,BC$4),BB67+SUMIFS(LSigned,LSku,$A67,LDate,BC$4)))</f>
        <v/>
      </c>
      <c r="BD67" s="20">
        <f>IF($A67="","",IF(COUNTIFS(LSku,$A67,LType,"Count",LDate,BD$4)&gt;0,SUMIFS(LQty,LSku,$A67,LType,"Count",LDate,BD$4),BC67+SUMIFS(LSigned,LSku,$A67,LDate,BD$4)))</f>
        <v/>
      </c>
      <c r="BE67" s="20">
        <f>IF($A67="","",IF(COUNTIFS(LSku,$A67,LType,"Count",LDate,BE$4)&gt;0,SUMIFS(LQty,LSku,$A67,LType,"Count",LDate,BE$4),BD67+SUMIFS(LSigned,LSku,$A67,LDate,BE$4)))</f>
        <v/>
      </c>
      <c r="BF67" s="20">
        <f>IF($A67="","",IF(COUNTIFS(LSku,$A67,LType,"Count",LDate,BF$4)&gt;0,SUMIFS(LQty,LSku,$A67,LType,"Count",LDate,BF$4),BE67+SUMIFS(LSigned,LSku,$A67,LDate,BF$4)))</f>
        <v/>
      </c>
      <c r="BG67" s="20">
        <f>IF($A67="","",IF(COUNTIFS(LSku,$A67,LType,"Count",LDate,BG$4)&gt;0,SUMIFS(LQty,LSku,$A67,LType,"Count",LDate,BG$4),BF67+SUMIFS(LSigned,LSku,$A67,LDate,BG$4)))</f>
        <v/>
      </c>
      <c r="BH67" s="20">
        <f>IF($A67="","",IF(COUNTIFS(LSku,$A67,LType,"Count",LDate,BH$4)&gt;0,SUMIFS(LQty,LSku,$A67,LType,"Count",LDate,BH$4),BG67+SUMIFS(LSigned,LSku,$A67,LDate,BH$4)))</f>
        <v/>
      </c>
      <c r="BI67" s="20">
        <f>IF($A67="","",IF(COUNTIFS(LSku,$A67,LType,"Count",LDate,BI$4)&gt;0,SUMIFS(LQty,LSku,$A67,LType,"Count",LDate,BI$4),BH67+SUMIFS(LSigned,LSku,$A67,LDate,BI$4)))</f>
        <v/>
      </c>
      <c r="BJ67" s="20">
        <f>IF($A67="","",IF(COUNTIFS(LSku,$A67,LType,"Count",LDate,BJ$4)&gt;0,SUMIFS(LQty,LSku,$A67,LType,"Count",LDate,BJ$4),BI67+SUMIFS(LSigned,LSku,$A67,LDate,BJ$4)))</f>
        <v/>
      </c>
      <c r="BK67" s="20">
        <f>IF($A67="","",IF(COUNTIFS(LSku,$A67,LType,"Count",LDate,BK$4)&gt;0,SUMIFS(LQty,LSku,$A67,LType,"Count",LDate,BK$4),BJ67+SUMIFS(LSigned,LSku,$A67,LDate,BK$4)))</f>
        <v/>
      </c>
      <c r="BL67" s="20">
        <f>IF($A67="","",IF(COUNTIFS(LSku,$A67,LType,"Count",LDate,BL$4)&gt;0,SUMIFS(LQty,LSku,$A67,LType,"Count",LDate,BL$4),BK67+SUMIFS(LSigned,LSku,$A67,LDate,BL$4)))</f>
        <v/>
      </c>
      <c r="BM67" s="20">
        <f>IF($A67="","",IF(COUNTIFS(LSku,$A67,LType,"Count",LDate,BM$4)&gt;0,SUMIFS(LQty,LSku,$A67,LType,"Count",LDate,BM$4),BL67+SUMIFS(LSigned,LSku,$A67,LDate,BM$4)))</f>
        <v/>
      </c>
      <c r="BN67" s="24">
        <f>IF($A67="","",SUMPRODUCT(MAX((LSku=$A67)*(LType="Count")*(LDate&lt;=$B$4)*LDate)))</f>
        <v/>
      </c>
    </row>
    <row r="68">
      <c r="A68" s="16">
        <f>IF(Items!A68="","",Items!A68)</f>
        <v/>
      </c>
      <c r="B68" s="20">
        <f>IF($A68="","",IF(BN68&gt;0,SUMIFS(LQty,LSku,$A68,LType,"Count",LDate,BN68),0)+SUMIFS(LSigned,LSku,$A68,LDate,"&gt;"&amp;BN68,LDate,"&lt;="&amp;$B$4))</f>
        <v/>
      </c>
      <c r="C68" s="20">
        <f>IF($A68="","",IF(COUNTIFS(LSku,$A68,LType,"Count",LDate,C$4)&gt;0,SUMIFS(LQty,LSku,$A68,LType,"Count",LDate,C$4),B68+SUMIFS(LSigned,LSku,$A68,LDate,C$4)))</f>
        <v/>
      </c>
      <c r="D68" s="20">
        <f>IF($A68="","",IF(COUNTIFS(LSku,$A68,LType,"Count",LDate,D$4)&gt;0,SUMIFS(LQty,LSku,$A68,LType,"Count",LDate,D$4),C68+SUMIFS(LSigned,LSku,$A68,LDate,D$4)))</f>
        <v/>
      </c>
      <c r="E68" s="20">
        <f>IF($A68="","",IF(COUNTIFS(LSku,$A68,LType,"Count",LDate,E$4)&gt;0,SUMIFS(LQty,LSku,$A68,LType,"Count",LDate,E$4),D68+SUMIFS(LSigned,LSku,$A68,LDate,E$4)))</f>
        <v/>
      </c>
      <c r="F68" s="20">
        <f>IF($A68="","",IF(COUNTIFS(LSku,$A68,LType,"Count",LDate,F$4)&gt;0,SUMIFS(LQty,LSku,$A68,LType,"Count",LDate,F$4),E68+SUMIFS(LSigned,LSku,$A68,LDate,F$4)))</f>
        <v/>
      </c>
      <c r="G68" s="20">
        <f>IF($A68="","",IF(COUNTIFS(LSku,$A68,LType,"Count",LDate,G$4)&gt;0,SUMIFS(LQty,LSku,$A68,LType,"Count",LDate,G$4),F68+SUMIFS(LSigned,LSku,$A68,LDate,G$4)))</f>
        <v/>
      </c>
      <c r="H68" s="20">
        <f>IF($A68="","",IF(COUNTIFS(LSku,$A68,LType,"Count",LDate,H$4)&gt;0,SUMIFS(LQty,LSku,$A68,LType,"Count",LDate,H$4),G68+SUMIFS(LSigned,LSku,$A68,LDate,H$4)))</f>
        <v/>
      </c>
      <c r="I68" s="20">
        <f>IF($A68="","",IF(COUNTIFS(LSku,$A68,LType,"Count",LDate,I$4)&gt;0,SUMIFS(LQty,LSku,$A68,LType,"Count",LDate,I$4),H68+SUMIFS(LSigned,LSku,$A68,LDate,I$4)))</f>
        <v/>
      </c>
      <c r="J68" s="20">
        <f>IF($A68="","",IF(COUNTIFS(LSku,$A68,LType,"Count",LDate,J$4)&gt;0,SUMIFS(LQty,LSku,$A68,LType,"Count",LDate,J$4),I68+SUMIFS(LSigned,LSku,$A68,LDate,J$4)))</f>
        <v/>
      </c>
      <c r="K68" s="20">
        <f>IF($A68="","",IF(COUNTIFS(LSku,$A68,LType,"Count",LDate,K$4)&gt;0,SUMIFS(LQty,LSku,$A68,LType,"Count",LDate,K$4),J68+SUMIFS(LSigned,LSku,$A68,LDate,K$4)))</f>
        <v/>
      </c>
      <c r="L68" s="20">
        <f>IF($A68="","",IF(COUNTIFS(LSku,$A68,LType,"Count",LDate,L$4)&gt;0,SUMIFS(LQty,LSku,$A68,LType,"Count",LDate,L$4),K68+SUMIFS(LSigned,LSku,$A68,LDate,L$4)))</f>
        <v/>
      </c>
      <c r="M68" s="20">
        <f>IF($A68="","",IF(COUNTIFS(LSku,$A68,LType,"Count",LDate,M$4)&gt;0,SUMIFS(LQty,LSku,$A68,LType,"Count",LDate,M$4),L68+SUMIFS(LSigned,LSku,$A68,LDate,M$4)))</f>
        <v/>
      </c>
      <c r="N68" s="20">
        <f>IF($A68="","",IF(COUNTIFS(LSku,$A68,LType,"Count",LDate,N$4)&gt;0,SUMIFS(LQty,LSku,$A68,LType,"Count",LDate,N$4),M68+SUMIFS(LSigned,LSku,$A68,LDate,N$4)))</f>
        <v/>
      </c>
      <c r="O68" s="20">
        <f>IF($A68="","",IF(COUNTIFS(LSku,$A68,LType,"Count",LDate,O$4)&gt;0,SUMIFS(LQty,LSku,$A68,LType,"Count",LDate,O$4),N68+SUMIFS(LSigned,LSku,$A68,LDate,O$4)))</f>
        <v/>
      </c>
      <c r="P68" s="20">
        <f>IF($A68="","",IF(COUNTIFS(LSku,$A68,LType,"Count",LDate,P$4)&gt;0,SUMIFS(LQty,LSku,$A68,LType,"Count",LDate,P$4),O68+SUMIFS(LSigned,LSku,$A68,LDate,P$4)))</f>
        <v/>
      </c>
      <c r="Q68" s="20">
        <f>IF($A68="","",IF(COUNTIFS(LSku,$A68,LType,"Count",LDate,Q$4)&gt;0,SUMIFS(LQty,LSku,$A68,LType,"Count",LDate,Q$4),P68+SUMIFS(LSigned,LSku,$A68,LDate,Q$4)))</f>
        <v/>
      </c>
      <c r="R68" s="20">
        <f>IF($A68="","",IF(COUNTIFS(LSku,$A68,LType,"Count",LDate,R$4)&gt;0,SUMIFS(LQty,LSku,$A68,LType,"Count",LDate,R$4),Q68+SUMIFS(LSigned,LSku,$A68,LDate,R$4)))</f>
        <v/>
      </c>
      <c r="S68" s="20">
        <f>IF($A68="","",IF(COUNTIFS(LSku,$A68,LType,"Count",LDate,S$4)&gt;0,SUMIFS(LQty,LSku,$A68,LType,"Count",LDate,S$4),R68+SUMIFS(LSigned,LSku,$A68,LDate,S$4)))</f>
        <v/>
      </c>
      <c r="T68" s="20">
        <f>IF($A68="","",IF(COUNTIFS(LSku,$A68,LType,"Count",LDate,T$4)&gt;0,SUMIFS(LQty,LSku,$A68,LType,"Count",LDate,T$4),S68+SUMIFS(LSigned,LSku,$A68,LDate,T$4)))</f>
        <v/>
      </c>
      <c r="U68" s="20">
        <f>IF($A68="","",IF(COUNTIFS(LSku,$A68,LType,"Count",LDate,U$4)&gt;0,SUMIFS(LQty,LSku,$A68,LType,"Count",LDate,U$4),T68+SUMIFS(LSigned,LSku,$A68,LDate,U$4)))</f>
        <v/>
      </c>
      <c r="V68" s="20">
        <f>IF($A68="","",IF(COUNTIFS(LSku,$A68,LType,"Count",LDate,V$4)&gt;0,SUMIFS(LQty,LSku,$A68,LType,"Count",LDate,V$4),U68+SUMIFS(LSigned,LSku,$A68,LDate,V$4)))</f>
        <v/>
      </c>
      <c r="W68" s="20">
        <f>IF($A68="","",IF(COUNTIFS(LSku,$A68,LType,"Count",LDate,W$4)&gt;0,SUMIFS(LQty,LSku,$A68,LType,"Count",LDate,W$4),V68+SUMIFS(LSigned,LSku,$A68,LDate,W$4)))</f>
        <v/>
      </c>
      <c r="X68" s="20">
        <f>IF($A68="","",IF(COUNTIFS(LSku,$A68,LType,"Count",LDate,X$4)&gt;0,SUMIFS(LQty,LSku,$A68,LType,"Count",LDate,X$4),W68+SUMIFS(LSigned,LSku,$A68,LDate,X$4)))</f>
        <v/>
      </c>
      <c r="Y68" s="20">
        <f>IF($A68="","",IF(COUNTIFS(LSku,$A68,LType,"Count",LDate,Y$4)&gt;0,SUMIFS(LQty,LSku,$A68,LType,"Count",LDate,Y$4),X68+SUMIFS(LSigned,LSku,$A68,LDate,Y$4)))</f>
        <v/>
      </c>
      <c r="Z68" s="20">
        <f>IF($A68="","",IF(COUNTIFS(LSku,$A68,LType,"Count",LDate,Z$4)&gt;0,SUMIFS(LQty,LSku,$A68,LType,"Count",LDate,Z$4),Y68+SUMIFS(LSigned,LSku,$A68,LDate,Z$4)))</f>
        <v/>
      </c>
      <c r="AA68" s="20">
        <f>IF($A68="","",IF(COUNTIFS(LSku,$A68,LType,"Count",LDate,AA$4)&gt;0,SUMIFS(LQty,LSku,$A68,LType,"Count",LDate,AA$4),Z68+SUMIFS(LSigned,LSku,$A68,LDate,AA$4)))</f>
        <v/>
      </c>
      <c r="AB68" s="20">
        <f>IF($A68="","",IF(COUNTIFS(LSku,$A68,LType,"Count",LDate,AB$4)&gt;0,SUMIFS(LQty,LSku,$A68,LType,"Count",LDate,AB$4),AA68+SUMIFS(LSigned,LSku,$A68,LDate,AB$4)))</f>
        <v/>
      </c>
      <c r="AC68" s="20">
        <f>IF($A68="","",IF(COUNTIFS(LSku,$A68,LType,"Count",LDate,AC$4)&gt;0,SUMIFS(LQty,LSku,$A68,LType,"Count",LDate,AC$4),AB68+SUMIFS(LSigned,LSku,$A68,LDate,AC$4)))</f>
        <v/>
      </c>
      <c r="AD68" s="20">
        <f>IF($A68="","",IF(COUNTIFS(LSku,$A68,LType,"Count",LDate,AD$4)&gt;0,SUMIFS(LQty,LSku,$A68,LType,"Count",LDate,AD$4),AC68+SUMIFS(LSigned,LSku,$A68,LDate,AD$4)))</f>
        <v/>
      </c>
      <c r="AE68" s="20">
        <f>IF($A68="","",IF(COUNTIFS(LSku,$A68,LType,"Count",LDate,AE$4)&gt;0,SUMIFS(LQty,LSku,$A68,LType,"Count",LDate,AE$4),AD68+SUMIFS(LSigned,LSku,$A68,LDate,AE$4)))</f>
        <v/>
      </c>
      <c r="AF68" s="20">
        <f>IF($A68="","",IF(COUNTIFS(LSku,$A68,LType,"Count",LDate,AF$4)&gt;0,SUMIFS(LQty,LSku,$A68,LType,"Count",LDate,AF$4),AE68+SUMIFS(LSigned,LSku,$A68,LDate,AF$4)))</f>
        <v/>
      </c>
      <c r="AG68" s="20">
        <f>IF($A68="","",IF(COUNTIFS(LSku,$A68,LType,"Count",LDate,AG$4)&gt;0,SUMIFS(LQty,LSku,$A68,LType,"Count",LDate,AG$4),AF68+SUMIFS(LSigned,LSku,$A68,LDate,AG$4)))</f>
        <v/>
      </c>
      <c r="AH68" s="20">
        <f>IF($A68="","",IF(COUNTIFS(LSku,$A68,LType,"Count",LDate,AH$4)&gt;0,SUMIFS(LQty,LSku,$A68,LType,"Count",LDate,AH$4),AG68+SUMIFS(LSigned,LSku,$A68,LDate,AH$4)))</f>
        <v/>
      </c>
      <c r="AI68" s="20">
        <f>IF($A68="","",IF(COUNTIFS(LSku,$A68,LType,"Count",LDate,AI$4)&gt;0,SUMIFS(LQty,LSku,$A68,LType,"Count",LDate,AI$4),AH68+SUMIFS(LSigned,LSku,$A68,LDate,AI$4)))</f>
        <v/>
      </c>
      <c r="AJ68" s="20">
        <f>IF($A68="","",IF(COUNTIFS(LSku,$A68,LType,"Count",LDate,AJ$4)&gt;0,SUMIFS(LQty,LSku,$A68,LType,"Count",LDate,AJ$4),AI68+SUMIFS(LSigned,LSku,$A68,LDate,AJ$4)))</f>
        <v/>
      </c>
      <c r="AK68" s="20">
        <f>IF($A68="","",IF(COUNTIFS(LSku,$A68,LType,"Count",LDate,AK$4)&gt;0,SUMIFS(LQty,LSku,$A68,LType,"Count",LDate,AK$4),AJ68+SUMIFS(LSigned,LSku,$A68,LDate,AK$4)))</f>
        <v/>
      </c>
      <c r="AL68" s="20">
        <f>IF($A68="","",IF(COUNTIFS(LSku,$A68,LType,"Count",LDate,AL$4)&gt;0,SUMIFS(LQty,LSku,$A68,LType,"Count",LDate,AL$4),AK68+SUMIFS(LSigned,LSku,$A68,LDate,AL$4)))</f>
        <v/>
      </c>
      <c r="AM68" s="20">
        <f>IF($A68="","",IF(COUNTIFS(LSku,$A68,LType,"Count",LDate,AM$4)&gt;0,SUMIFS(LQty,LSku,$A68,LType,"Count",LDate,AM$4),AL68+SUMIFS(LSigned,LSku,$A68,LDate,AM$4)))</f>
        <v/>
      </c>
      <c r="AN68" s="20">
        <f>IF($A68="","",IF(COUNTIFS(LSku,$A68,LType,"Count",LDate,AN$4)&gt;0,SUMIFS(LQty,LSku,$A68,LType,"Count",LDate,AN$4),AM68+SUMIFS(LSigned,LSku,$A68,LDate,AN$4)))</f>
        <v/>
      </c>
      <c r="AO68" s="20">
        <f>IF($A68="","",IF(COUNTIFS(LSku,$A68,LType,"Count",LDate,AO$4)&gt;0,SUMIFS(LQty,LSku,$A68,LType,"Count",LDate,AO$4),AN68+SUMIFS(LSigned,LSku,$A68,LDate,AO$4)))</f>
        <v/>
      </c>
      <c r="AP68" s="20">
        <f>IF($A68="","",IF(COUNTIFS(LSku,$A68,LType,"Count",LDate,AP$4)&gt;0,SUMIFS(LQty,LSku,$A68,LType,"Count",LDate,AP$4),AO68+SUMIFS(LSigned,LSku,$A68,LDate,AP$4)))</f>
        <v/>
      </c>
      <c r="AQ68" s="20">
        <f>IF($A68="","",IF(COUNTIFS(LSku,$A68,LType,"Count",LDate,AQ$4)&gt;0,SUMIFS(LQty,LSku,$A68,LType,"Count",LDate,AQ$4),AP68+SUMIFS(LSigned,LSku,$A68,LDate,AQ$4)))</f>
        <v/>
      </c>
      <c r="AR68" s="20">
        <f>IF($A68="","",IF(COUNTIFS(LSku,$A68,LType,"Count",LDate,AR$4)&gt;0,SUMIFS(LQty,LSku,$A68,LType,"Count",LDate,AR$4),AQ68+SUMIFS(LSigned,LSku,$A68,LDate,AR$4)))</f>
        <v/>
      </c>
      <c r="AS68" s="20">
        <f>IF($A68="","",IF(COUNTIFS(LSku,$A68,LType,"Count",LDate,AS$4)&gt;0,SUMIFS(LQty,LSku,$A68,LType,"Count",LDate,AS$4),AR68+SUMIFS(LSigned,LSku,$A68,LDate,AS$4)))</f>
        <v/>
      </c>
      <c r="AT68" s="20">
        <f>IF($A68="","",IF(COUNTIFS(LSku,$A68,LType,"Count",LDate,AT$4)&gt;0,SUMIFS(LQty,LSku,$A68,LType,"Count",LDate,AT$4),AS68+SUMIFS(LSigned,LSku,$A68,LDate,AT$4)))</f>
        <v/>
      </c>
      <c r="AU68" s="20">
        <f>IF($A68="","",IF(COUNTIFS(LSku,$A68,LType,"Count",LDate,AU$4)&gt;0,SUMIFS(LQty,LSku,$A68,LType,"Count",LDate,AU$4),AT68+SUMIFS(LSigned,LSku,$A68,LDate,AU$4)))</f>
        <v/>
      </c>
      <c r="AV68" s="20">
        <f>IF($A68="","",IF(COUNTIFS(LSku,$A68,LType,"Count",LDate,AV$4)&gt;0,SUMIFS(LQty,LSku,$A68,LType,"Count",LDate,AV$4),AU68+SUMIFS(LSigned,LSku,$A68,LDate,AV$4)))</f>
        <v/>
      </c>
      <c r="AW68" s="20">
        <f>IF($A68="","",IF(COUNTIFS(LSku,$A68,LType,"Count",LDate,AW$4)&gt;0,SUMIFS(LQty,LSku,$A68,LType,"Count",LDate,AW$4),AV68+SUMIFS(LSigned,LSku,$A68,LDate,AW$4)))</f>
        <v/>
      </c>
      <c r="AX68" s="20">
        <f>IF($A68="","",IF(COUNTIFS(LSku,$A68,LType,"Count",LDate,AX$4)&gt;0,SUMIFS(LQty,LSku,$A68,LType,"Count",LDate,AX$4),AW68+SUMIFS(LSigned,LSku,$A68,LDate,AX$4)))</f>
        <v/>
      </c>
      <c r="AY68" s="20">
        <f>IF($A68="","",IF(COUNTIFS(LSku,$A68,LType,"Count",LDate,AY$4)&gt;0,SUMIFS(LQty,LSku,$A68,LType,"Count",LDate,AY$4),AX68+SUMIFS(LSigned,LSku,$A68,LDate,AY$4)))</f>
        <v/>
      </c>
      <c r="AZ68" s="20">
        <f>IF($A68="","",IF(COUNTIFS(LSku,$A68,LType,"Count",LDate,AZ$4)&gt;0,SUMIFS(LQty,LSku,$A68,LType,"Count",LDate,AZ$4),AY68+SUMIFS(LSigned,LSku,$A68,LDate,AZ$4)))</f>
        <v/>
      </c>
      <c r="BA68" s="20">
        <f>IF($A68="","",IF(COUNTIFS(LSku,$A68,LType,"Count",LDate,BA$4)&gt;0,SUMIFS(LQty,LSku,$A68,LType,"Count",LDate,BA$4),AZ68+SUMIFS(LSigned,LSku,$A68,LDate,BA$4)))</f>
        <v/>
      </c>
      <c r="BB68" s="20">
        <f>IF($A68="","",IF(COUNTIFS(LSku,$A68,LType,"Count",LDate,BB$4)&gt;0,SUMIFS(LQty,LSku,$A68,LType,"Count",LDate,BB$4),BA68+SUMIFS(LSigned,LSku,$A68,LDate,BB$4)))</f>
        <v/>
      </c>
      <c r="BC68" s="20">
        <f>IF($A68="","",IF(COUNTIFS(LSku,$A68,LType,"Count",LDate,BC$4)&gt;0,SUMIFS(LQty,LSku,$A68,LType,"Count",LDate,BC$4),BB68+SUMIFS(LSigned,LSku,$A68,LDate,BC$4)))</f>
        <v/>
      </c>
      <c r="BD68" s="20">
        <f>IF($A68="","",IF(COUNTIFS(LSku,$A68,LType,"Count",LDate,BD$4)&gt;0,SUMIFS(LQty,LSku,$A68,LType,"Count",LDate,BD$4),BC68+SUMIFS(LSigned,LSku,$A68,LDate,BD$4)))</f>
        <v/>
      </c>
      <c r="BE68" s="20">
        <f>IF($A68="","",IF(COUNTIFS(LSku,$A68,LType,"Count",LDate,BE$4)&gt;0,SUMIFS(LQty,LSku,$A68,LType,"Count",LDate,BE$4),BD68+SUMIFS(LSigned,LSku,$A68,LDate,BE$4)))</f>
        <v/>
      </c>
      <c r="BF68" s="20">
        <f>IF($A68="","",IF(COUNTIFS(LSku,$A68,LType,"Count",LDate,BF$4)&gt;0,SUMIFS(LQty,LSku,$A68,LType,"Count",LDate,BF$4),BE68+SUMIFS(LSigned,LSku,$A68,LDate,BF$4)))</f>
        <v/>
      </c>
      <c r="BG68" s="20">
        <f>IF($A68="","",IF(COUNTIFS(LSku,$A68,LType,"Count",LDate,BG$4)&gt;0,SUMIFS(LQty,LSku,$A68,LType,"Count",LDate,BG$4),BF68+SUMIFS(LSigned,LSku,$A68,LDate,BG$4)))</f>
        <v/>
      </c>
      <c r="BH68" s="20">
        <f>IF($A68="","",IF(COUNTIFS(LSku,$A68,LType,"Count",LDate,BH$4)&gt;0,SUMIFS(LQty,LSku,$A68,LType,"Count",LDate,BH$4),BG68+SUMIFS(LSigned,LSku,$A68,LDate,BH$4)))</f>
        <v/>
      </c>
      <c r="BI68" s="20">
        <f>IF($A68="","",IF(COUNTIFS(LSku,$A68,LType,"Count",LDate,BI$4)&gt;0,SUMIFS(LQty,LSku,$A68,LType,"Count",LDate,BI$4),BH68+SUMIFS(LSigned,LSku,$A68,LDate,BI$4)))</f>
        <v/>
      </c>
      <c r="BJ68" s="20">
        <f>IF($A68="","",IF(COUNTIFS(LSku,$A68,LType,"Count",LDate,BJ$4)&gt;0,SUMIFS(LQty,LSku,$A68,LType,"Count",LDate,BJ$4),BI68+SUMIFS(LSigned,LSku,$A68,LDate,BJ$4)))</f>
        <v/>
      </c>
      <c r="BK68" s="20">
        <f>IF($A68="","",IF(COUNTIFS(LSku,$A68,LType,"Count",LDate,BK$4)&gt;0,SUMIFS(LQty,LSku,$A68,LType,"Count",LDate,BK$4),BJ68+SUMIFS(LSigned,LSku,$A68,LDate,BK$4)))</f>
        <v/>
      </c>
      <c r="BL68" s="20">
        <f>IF($A68="","",IF(COUNTIFS(LSku,$A68,LType,"Count",LDate,BL$4)&gt;0,SUMIFS(LQty,LSku,$A68,LType,"Count",LDate,BL$4),BK68+SUMIFS(LSigned,LSku,$A68,LDate,BL$4)))</f>
        <v/>
      </c>
      <c r="BM68" s="20">
        <f>IF($A68="","",IF(COUNTIFS(LSku,$A68,LType,"Count",LDate,BM$4)&gt;0,SUMIFS(LQty,LSku,$A68,LType,"Count",LDate,BM$4),BL68+SUMIFS(LSigned,LSku,$A68,LDate,BM$4)))</f>
        <v/>
      </c>
      <c r="BN68" s="24">
        <f>IF($A68="","",SUMPRODUCT(MAX((LSku=$A68)*(LType="Count")*(LDate&lt;=$B$4)*LDate)))</f>
        <v/>
      </c>
    </row>
    <row r="69">
      <c r="A69" s="16">
        <f>IF(Items!A69="","",Items!A69)</f>
        <v/>
      </c>
      <c r="B69" s="20">
        <f>IF($A69="","",IF(BN69&gt;0,SUMIFS(LQty,LSku,$A69,LType,"Count",LDate,BN69),0)+SUMIFS(LSigned,LSku,$A69,LDate,"&gt;"&amp;BN69,LDate,"&lt;="&amp;$B$4))</f>
        <v/>
      </c>
      <c r="C69" s="20">
        <f>IF($A69="","",IF(COUNTIFS(LSku,$A69,LType,"Count",LDate,C$4)&gt;0,SUMIFS(LQty,LSku,$A69,LType,"Count",LDate,C$4),B69+SUMIFS(LSigned,LSku,$A69,LDate,C$4)))</f>
        <v/>
      </c>
      <c r="D69" s="20">
        <f>IF($A69="","",IF(COUNTIFS(LSku,$A69,LType,"Count",LDate,D$4)&gt;0,SUMIFS(LQty,LSku,$A69,LType,"Count",LDate,D$4),C69+SUMIFS(LSigned,LSku,$A69,LDate,D$4)))</f>
        <v/>
      </c>
      <c r="E69" s="20">
        <f>IF($A69="","",IF(COUNTIFS(LSku,$A69,LType,"Count",LDate,E$4)&gt;0,SUMIFS(LQty,LSku,$A69,LType,"Count",LDate,E$4),D69+SUMIFS(LSigned,LSku,$A69,LDate,E$4)))</f>
        <v/>
      </c>
      <c r="F69" s="20">
        <f>IF($A69="","",IF(COUNTIFS(LSku,$A69,LType,"Count",LDate,F$4)&gt;0,SUMIFS(LQty,LSku,$A69,LType,"Count",LDate,F$4),E69+SUMIFS(LSigned,LSku,$A69,LDate,F$4)))</f>
        <v/>
      </c>
      <c r="G69" s="20">
        <f>IF($A69="","",IF(COUNTIFS(LSku,$A69,LType,"Count",LDate,G$4)&gt;0,SUMIFS(LQty,LSku,$A69,LType,"Count",LDate,G$4),F69+SUMIFS(LSigned,LSku,$A69,LDate,G$4)))</f>
        <v/>
      </c>
      <c r="H69" s="20">
        <f>IF($A69="","",IF(COUNTIFS(LSku,$A69,LType,"Count",LDate,H$4)&gt;0,SUMIFS(LQty,LSku,$A69,LType,"Count",LDate,H$4),G69+SUMIFS(LSigned,LSku,$A69,LDate,H$4)))</f>
        <v/>
      </c>
      <c r="I69" s="20">
        <f>IF($A69="","",IF(COUNTIFS(LSku,$A69,LType,"Count",LDate,I$4)&gt;0,SUMIFS(LQty,LSku,$A69,LType,"Count",LDate,I$4),H69+SUMIFS(LSigned,LSku,$A69,LDate,I$4)))</f>
        <v/>
      </c>
      <c r="J69" s="20">
        <f>IF($A69="","",IF(COUNTIFS(LSku,$A69,LType,"Count",LDate,J$4)&gt;0,SUMIFS(LQty,LSku,$A69,LType,"Count",LDate,J$4),I69+SUMIFS(LSigned,LSku,$A69,LDate,J$4)))</f>
        <v/>
      </c>
      <c r="K69" s="20">
        <f>IF($A69="","",IF(COUNTIFS(LSku,$A69,LType,"Count",LDate,K$4)&gt;0,SUMIFS(LQty,LSku,$A69,LType,"Count",LDate,K$4),J69+SUMIFS(LSigned,LSku,$A69,LDate,K$4)))</f>
        <v/>
      </c>
      <c r="L69" s="20">
        <f>IF($A69="","",IF(COUNTIFS(LSku,$A69,LType,"Count",LDate,L$4)&gt;0,SUMIFS(LQty,LSku,$A69,LType,"Count",LDate,L$4),K69+SUMIFS(LSigned,LSku,$A69,LDate,L$4)))</f>
        <v/>
      </c>
      <c r="M69" s="20">
        <f>IF($A69="","",IF(COUNTIFS(LSku,$A69,LType,"Count",LDate,M$4)&gt;0,SUMIFS(LQty,LSku,$A69,LType,"Count",LDate,M$4),L69+SUMIFS(LSigned,LSku,$A69,LDate,M$4)))</f>
        <v/>
      </c>
      <c r="N69" s="20">
        <f>IF($A69="","",IF(COUNTIFS(LSku,$A69,LType,"Count",LDate,N$4)&gt;0,SUMIFS(LQty,LSku,$A69,LType,"Count",LDate,N$4),M69+SUMIFS(LSigned,LSku,$A69,LDate,N$4)))</f>
        <v/>
      </c>
      <c r="O69" s="20">
        <f>IF($A69="","",IF(COUNTIFS(LSku,$A69,LType,"Count",LDate,O$4)&gt;0,SUMIFS(LQty,LSku,$A69,LType,"Count",LDate,O$4),N69+SUMIFS(LSigned,LSku,$A69,LDate,O$4)))</f>
        <v/>
      </c>
      <c r="P69" s="20">
        <f>IF($A69="","",IF(COUNTIFS(LSku,$A69,LType,"Count",LDate,P$4)&gt;0,SUMIFS(LQty,LSku,$A69,LType,"Count",LDate,P$4),O69+SUMIFS(LSigned,LSku,$A69,LDate,P$4)))</f>
        <v/>
      </c>
      <c r="Q69" s="20">
        <f>IF($A69="","",IF(COUNTIFS(LSku,$A69,LType,"Count",LDate,Q$4)&gt;0,SUMIFS(LQty,LSku,$A69,LType,"Count",LDate,Q$4),P69+SUMIFS(LSigned,LSku,$A69,LDate,Q$4)))</f>
        <v/>
      </c>
      <c r="R69" s="20">
        <f>IF($A69="","",IF(COUNTIFS(LSku,$A69,LType,"Count",LDate,R$4)&gt;0,SUMIFS(LQty,LSku,$A69,LType,"Count",LDate,R$4),Q69+SUMIFS(LSigned,LSku,$A69,LDate,R$4)))</f>
        <v/>
      </c>
      <c r="S69" s="20">
        <f>IF($A69="","",IF(COUNTIFS(LSku,$A69,LType,"Count",LDate,S$4)&gt;0,SUMIFS(LQty,LSku,$A69,LType,"Count",LDate,S$4),R69+SUMIFS(LSigned,LSku,$A69,LDate,S$4)))</f>
        <v/>
      </c>
      <c r="T69" s="20">
        <f>IF($A69="","",IF(COUNTIFS(LSku,$A69,LType,"Count",LDate,T$4)&gt;0,SUMIFS(LQty,LSku,$A69,LType,"Count",LDate,T$4),S69+SUMIFS(LSigned,LSku,$A69,LDate,T$4)))</f>
        <v/>
      </c>
      <c r="U69" s="20">
        <f>IF($A69="","",IF(COUNTIFS(LSku,$A69,LType,"Count",LDate,U$4)&gt;0,SUMIFS(LQty,LSku,$A69,LType,"Count",LDate,U$4),T69+SUMIFS(LSigned,LSku,$A69,LDate,U$4)))</f>
        <v/>
      </c>
      <c r="V69" s="20">
        <f>IF($A69="","",IF(COUNTIFS(LSku,$A69,LType,"Count",LDate,V$4)&gt;0,SUMIFS(LQty,LSku,$A69,LType,"Count",LDate,V$4),U69+SUMIFS(LSigned,LSku,$A69,LDate,V$4)))</f>
        <v/>
      </c>
      <c r="W69" s="20">
        <f>IF($A69="","",IF(COUNTIFS(LSku,$A69,LType,"Count",LDate,W$4)&gt;0,SUMIFS(LQty,LSku,$A69,LType,"Count",LDate,W$4),V69+SUMIFS(LSigned,LSku,$A69,LDate,W$4)))</f>
        <v/>
      </c>
      <c r="X69" s="20">
        <f>IF($A69="","",IF(COUNTIFS(LSku,$A69,LType,"Count",LDate,X$4)&gt;0,SUMIFS(LQty,LSku,$A69,LType,"Count",LDate,X$4),W69+SUMIFS(LSigned,LSku,$A69,LDate,X$4)))</f>
        <v/>
      </c>
      <c r="Y69" s="20">
        <f>IF($A69="","",IF(COUNTIFS(LSku,$A69,LType,"Count",LDate,Y$4)&gt;0,SUMIFS(LQty,LSku,$A69,LType,"Count",LDate,Y$4),X69+SUMIFS(LSigned,LSku,$A69,LDate,Y$4)))</f>
        <v/>
      </c>
      <c r="Z69" s="20">
        <f>IF($A69="","",IF(COUNTIFS(LSku,$A69,LType,"Count",LDate,Z$4)&gt;0,SUMIFS(LQty,LSku,$A69,LType,"Count",LDate,Z$4),Y69+SUMIFS(LSigned,LSku,$A69,LDate,Z$4)))</f>
        <v/>
      </c>
      <c r="AA69" s="20">
        <f>IF($A69="","",IF(COUNTIFS(LSku,$A69,LType,"Count",LDate,AA$4)&gt;0,SUMIFS(LQty,LSku,$A69,LType,"Count",LDate,AA$4),Z69+SUMIFS(LSigned,LSku,$A69,LDate,AA$4)))</f>
        <v/>
      </c>
      <c r="AB69" s="20">
        <f>IF($A69="","",IF(COUNTIFS(LSku,$A69,LType,"Count",LDate,AB$4)&gt;0,SUMIFS(LQty,LSku,$A69,LType,"Count",LDate,AB$4),AA69+SUMIFS(LSigned,LSku,$A69,LDate,AB$4)))</f>
        <v/>
      </c>
      <c r="AC69" s="20">
        <f>IF($A69="","",IF(COUNTIFS(LSku,$A69,LType,"Count",LDate,AC$4)&gt;0,SUMIFS(LQty,LSku,$A69,LType,"Count",LDate,AC$4),AB69+SUMIFS(LSigned,LSku,$A69,LDate,AC$4)))</f>
        <v/>
      </c>
      <c r="AD69" s="20">
        <f>IF($A69="","",IF(COUNTIFS(LSku,$A69,LType,"Count",LDate,AD$4)&gt;0,SUMIFS(LQty,LSku,$A69,LType,"Count",LDate,AD$4),AC69+SUMIFS(LSigned,LSku,$A69,LDate,AD$4)))</f>
        <v/>
      </c>
      <c r="AE69" s="20">
        <f>IF($A69="","",IF(COUNTIFS(LSku,$A69,LType,"Count",LDate,AE$4)&gt;0,SUMIFS(LQty,LSku,$A69,LType,"Count",LDate,AE$4),AD69+SUMIFS(LSigned,LSku,$A69,LDate,AE$4)))</f>
        <v/>
      </c>
      <c r="AF69" s="20">
        <f>IF($A69="","",IF(COUNTIFS(LSku,$A69,LType,"Count",LDate,AF$4)&gt;0,SUMIFS(LQty,LSku,$A69,LType,"Count",LDate,AF$4),AE69+SUMIFS(LSigned,LSku,$A69,LDate,AF$4)))</f>
        <v/>
      </c>
      <c r="AG69" s="20">
        <f>IF($A69="","",IF(COUNTIFS(LSku,$A69,LType,"Count",LDate,AG$4)&gt;0,SUMIFS(LQty,LSku,$A69,LType,"Count",LDate,AG$4),AF69+SUMIFS(LSigned,LSku,$A69,LDate,AG$4)))</f>
        <v/>
      </c>
      <c r="AH69" s="20">
        <f>IF($A69="","",IF(COUNTIFS(LSku,$A69,LType,"Count",LDate,AH$4)&gt;0,SUMIFS(LQty,LSku,$A69,LType,"Count",LDate,AH$4),AG69+SUMIFS(LSigned,LSku,$A69,LDate,AH$4)))</f>
        <v/>
      </c>
      <c r="AI69" s="20">
        <f>IF($A69="","",IF(COUNTIFS(LSku,$A69,LType,"Count",LDate,AI$4)&gt;0,SUMIFS(LQty,LSku,$A69,LType,"Count",LDate,AI$4),AH69+SUMIFS(LSigned,LSku,$A69,LDate,AI$4)))</f>
        <v/>
      </c>
      <c r="AJ69" s="20">
        <f>IF($A69="","",IF(COUNTIFS(LSku,$A69,LType,"Count",LDate,AJ$4)&gt;0,SUMIFS(LQty,LSku,$A69,LType,"Count",LDate,AJ$4),AI69+SUMIFS(LSigned,LSku,$A69,LDate,AJ$4)))</f>
        <v/>
      </c>
      <c r="AK69" s="20">
        <f>IF($A69="","",IF(COUNTIFS(LSku,$A69,LType,"Count",LDate,AK$4)&gt;0,SUMIFS(LQty,LSku,$A69,LType,"Count",LDate,AK$4),AJ69+SUMIFS(LSigned,LSku,$A69,LDate,AK$4)))</f>
        <v/>
      </c>
      <c r="AL69" s="20">
        <f>IF($A69="","",IF(COUNTIFS(LSku,$A69,LType,"Count",LDate,AL$4)&gt;0,SUMIFS(LQty,LSku,$A69,LType,"Count",LDate,AL$4),AK69+SUMIFS(LSigned,LSku,$A69,LDate,AL$4)))</f>
        <v/>
      </c>
      <c r="AM69" s="20">
        <f>IF($A69="","",IF(COUNTIFS(LSku,$A69,LType,"Count",LDate,AM$4)&gt;0,SUMIFS(LQty,LSku,$A69,LType,"Count",LDate,AM$4),AL69+SUMIFS(LSigned,LSku,$A69,LDate,AM$4)))</f>
        <v/>
      </c>
      <c r="AN69" s="20">
        <f>IF($A69="","",IF(COUNTIFS(LSku,$A69,LType,"Count",LDate,AN$4)&gt;0,SUMIFS(LQty,LSku,$A69,LType,"Count",LDate,AN$4),AM69+SUMIFS(LSigned,LSku,$A69,LDate,AN$4)))</f>
        <v/>
      </c>
      <c r="AO69" s="20">
        <f>IF($A69="","",IF(COUNTIFS(LSku,$A69,LType,"Count",LDate,AO$4)&gt;0,SUMIFS(LQty,LSku,$A69,LType,"Count",LDate,AO$4),AN69+SUMIFS(LSigned,LSku,$A69,LDate,AO$4)))</f>
        <v/>
      </c>
      <c r="AP69" s="20">
        <f>IF($A69="","",IF(COUNTIFS(LSku,$A69,LType,"Count",LDate,AP$4)&gt;0,SUMIFS(LQty,LSku,$A69,LType,"Count",LDate,AP$4),AO69+SUMIFS(LSigned,LSku,$A69,LDate,AP$4)))</f>
        <v/>
      </c>
      <c r="AQ69" s="20">
        <f>IF($A69="","",IF(COUNTIFS(LSku,$A69,LType,"Count",LDate,AQ$4)&gt;0,SUMIFS(LQty,LSku,$A69,LType,"Count",LDate,AQ$4),AP69+SUMIFS(LSigned,LSku,$A69,LDate,AQ$4)))</f>
        <v/>
      </c>
      <c r="AR69" s="20">
        <f>IF($A69="","",IF(COUNTIFS(LSku,$A69,LType,"Count",LDate,AR$4)&gt;0,SUMIFS(LQty,LSku,$A69,LType,"Count",LDate,AR$4),AQ69+SUMIFS(LSigned,LSku,$A69,LDate,AR$4)))</f>
        <v/>
      </c>
      <c r="AS69" s="20">
        <f>IF($A69="","",IF(COUNTIFS(LSku,$A69,LType,"Count",LDate,AS$4)&gt;0,SUMIFS(LQty,LSku,$A69,LType,"Count",LDate,AS$4),AR69+SUMIFS(LSigned,LSku,$A69,LDate,AS$4)))</f>
        <v/>
      </c>
      <c r="AT69" s="20">
        <f>IF($A69="","",IF(COUNTIFS(LSku,$A69,LType,"Count",LDate,AT$4)&gt;0,SUMIFS(LQty,LSku,$A69,LType,"Count",LDate,AT$4),AS69+SUMIFS(LSigned,LSku,$A69,LDate,AT$4)))</f>
        <v/>
      </c>
      <c r="AU69" s="20">
        <f>IF($A69="","",IF(COUNTIFS(LSku,$A69,LType,"Count",LDate,AU$4)&gt;0,SUMIFS(LQty,LSku,$A69,LType,"Count",LDate,AU$4),AT69+SUMIFS(LSigned,LSku,$A69,LDate,AU$4)))</f>
        <v/>
      </c>
      <c r="AV69" s="20">
        <f>IF($A69="","",IF(COUNTIFS(LSku,$A69,LType,"Count",LDate,AV$4)&gt;0,SUMIFS(LQty,LSku,$A69,LType,"Count",LDate,AV$4),AU69+SUMIFS(LSigned,LSku,$A69,LDate,AV$4)))</f>
        <v/>
      </c>
      <c r="AW69" s="20">
        <f>IF($A69="","",IF(COUNTIFS(LSku,$A69,LType,"Count",LDate,AW$4)&gt;0,SUMIFS(LQty,LSku,$A69,LType,"Count",LDate,AW$4),AV69+SUMIFS(LSigned,LSku,$A69,LDate,AW$4)))</f>
        <v/>
      </c>
      <c r="AX69" s="20">
        <f>IF($A69="","",IF(COUNTIFS(LSku,$A69,LType,"Count",LDate,AX$4)&gt;0,SUMIFS(LQty,LSku,$A69,LType,"Count",LDate,AX$4),AW69+SUMIFS(LSigned,LSku,$A69,LDate,AX$4)))</f>
        <v/>
      </c>
      <c r="AY69" s="20">
        <f>IF($A69="","",IF(COUNTIFS(LSku,$A69,LType,"Count",LDate,AY$4)&gt;0,SUMIFS(LQty,LSku,$A69,LType,"Count",LDate,AY$4),AX69+SUMIFS(LSigned,LSku,$A69,LDate,AY$4)))</f>
        <v/>
      </c>
      <c r="AZ69" s="20">
        <f>IF($A69="","",IF(COUNTIFS(LSku,$A69,LType,"Count",LDate,AZ$4)&gt;0,SUMIFS(LQty,LSku,$A69,LType,"Count",LDate,AZ$4),AY69+SUMIFS(LSigned,LSku,$A69,LDate,AZ$4)))</f>
        <v/>
      </c>
      <c r="BA69" s="20">
        <f>IF($A69="","",IF(COUNTIFS(LSku,$A69,LType,"Count",LDate,BA$4)&gt;0,SUMIFS(LQty,LSku,$A69,LType,"Count",LDate,BA$4),AZ69+SUMIFS(LSigned,LSku,$A69,LDate,BA$4)))</f>
        <v/>
      </c>
      <c r="BB69" s="20">
        <f>IF($A69="","",IF(COUNTIFS(LSku,$A69,LType,"Count",LDate,BB$4)&gt;0,SUMIFS(LQty,LSku,$A69,LType,"Count",LDate,BB$4),BA69+SUMIFS(LSigned,LSku,$A69,LDate,BB$4)))</f>
        <v/>
      </c>
      <c r="BC69" s="20">
        <f>IF($A69="","",IF(COUNTIFS(LSku,$A69,LType,"Count",LDate,BC$4)&gt;0,SUMIFS(LQty,LSku,$A69,LType,"Count",LDate,BC$4),BB69+SUMIFS(LSigned,LSku,$A69,LDate,BC$4)))</f>
        <v/>
      </c>
      <c r="BD69" s="20">
        <f>IF($A69="","",IF(COUNTIFS(LSku,$A69,LType,"Count",LDate,BD$4)&gt;0,SUMIFS(LQty,LSku,$A69,LType,"Count",LDate,BD$4),BC69+SUMIFS(LSigned,LSku,$A69,LDate,BD$4)))</f>
        <v/>
      </c>
      <c r="BE69" s="20">
        <f>IF($A69="","",IF(COUNTIFS(LSku,$A69,LType,"Count",LDate,BE$4)&gt;0,SUMIFS(LQty,LSku,$A69,LType,"Count",LDate,BE$4),BD69+SUMIFS(LSigned,LSku,$A69,LDate,BE$4)))</f>
        <v/>
      </c>
      <c r="BF69" s="20">
        <f>IF($A69="","",IF(COUNTIFS(LSku,$A69,LType,"Count",LDate,BF$4)&gt;0,SUMIFS(LQty,LSku,$A69,LType,"Count",LDate,BF$4),BE69+SUMIFS(LSigned,LSku,$A69,LDate,BF$4)))</f>
        <v/>
      </c>
      <c r="BG69" s="20">
        <f>IF($A69="","",IF(COUNTIFS(LSku,$A69,LType,"Count",LDate,BG$4)&gt;0,SUMIFS(LQty,LSku,$A69,LType,"Count",LDate,BG$4),BF69+SUMIFS(LSigned,LSku,$A69,LDate,BG$4)))</f>
        <v/>
      </c>
      <c r="BH69" s="20">
        <f>IF($A69="","",IF(COUNTIFS(LSku,$A69,LType,"Count",LDate,BH$4)&gt;0,SUMIFS(LQty,LSku,$A69,LType,"Count",LDate,BH$4),BG69+SUMIFS(LSigned,LSku,$A69,LDate,BH$4)))</f>
        <v/>
      </c>
      <c r="BI69" s="20">
        <f>IF($A69="","",IF(COUNTIFS(LSku,$A69,LType,"Count",LDate,BI$4)&gt;0,SUMIFS(LQty,LSku,$A69,LType,"Count",LDate,BI$4),BH69+SUMIFS(LSigned,LSku,$A69,LDate,BI$4)))</f>
        <v/>
      </c>
      <c r="BJ69" s="20">
        <f>IF($A69="","",IF(COUNTIFS(LSku,$A69,LType,"Count",LDate,BJ$4)&gt;0,SUMIFS(LQty,LSku,$A69,LType,"Count",LDate,BJ$4),BI69+SUMIFS(LSigned,LSku,$A69,LDate,BJ$4)))</f>
        <v/>
      </c>
      <c r="BK69" s="20">
        <f>IF($A69="","",IF(COUNTIFS(LSku,$A69,LType,"Count",LDate,BK$4)&gt;0,SUMIFS(LQty,LSku,$A69,LType,"Count",LDate,BK$4),BJ69+SUMIFS(LSigned,LSku,$A69,LDate,BK$4)))</f>
        <v/>
      </c>
      <c r="BL69" s="20">
        <f>IF($A69="","",IF(COUNTIFS(LSku,$A69,LType,"Count",LDate,BL$4)&gt;0,SUMIFS(LQty,LSku,$A69,LType,"Count",LDate,BL$4),BK69+SUMIFS(LSigned,LSku,$A69,LDate,BL$4)))</f>
        <v/>
      </c>
      <c r="BM69" s="20">
        <f>IF($A69="","",IF(COUNTIFS(LSku,$A69,LType,"Count",LDate,BM$4)&gt;0,SUMIFS(LQty,LSku,$A69,LType,"Count",LDate,BM$4),BL69+SUMIFS(LSigned,LSku,$A69,LDate,BM$4)))</f>
        <v/>
      </c>
      <c r="BN69" s="24">
        <f>IF($A69="","",SUMPRODUCT(MAX((LSku=$A69)*(LType="Count")*(LDate&lt;=$B$4)*LDate)))</f>
        <v/>
      </c>
    </row>
    <row r="70">
      <c r="A70" s="16">
        <f>IF(Items!A70="","",Items!A70)</f>
        <v/>
      </c>
      <c r="B70" s="20">
        <f>IF($A70="","",IF(BN70&gt;0,SUMIFS(LQty,LSku,$A70,LType,"Count",LDate,BN70),0)+SUMIFS(LSigned,LSku,$A70,LDate,"&gt;"&amp;BN70,LDate,"&lt;="&amp;$B$4))</f>
        <v/>
      </c>
      <c r="C70" s="20">
        <f>IF($A70="","",IF(COUNTIFS(LSku,$A70,LType,"Count",LDate,C$4)&gt;0,SUMIFS(LQty,LSku,$A70,LType,"Count",LDate,C$4),B70+SUMIFS(LSigned,LSku,$A70,LDate,C$4)))</f>
        <v/>
      </c>
      <c r="D70" s="20">
        <f>IF($A70="","",IF(COUNTIFS(LSku,$A70,LType,"Count",LDate,D$4)&gt;0,SUMIFS(LQty,LSku,$A70,LType,"Count",LDate,D$4),C70+SUMIFS(LSigned,LSku,$A70,LDate,D$4)))</f>
        <v/>
      </c>
      <c r="E70" s="20">
        <f>IF($A70="","",IF(COUNTIFS(LSku,$A70,LType,"Count",LDate,E$4)&gt;0,SUMIFS(LQty,LSku,$A70,LType,"Count",LDate,E$4),D70+SUMIFS(LSigned,LSku,$A70,LDate,E$4)))</f>
        <v/>
      </c>
      <c r="F70" s="20">
        <f>IF($A70="","",IF(COUNTIFS(LSku,$A70,LType,"Count",LDate,F$4)&gt;0,SUMIFS(LQty,LSku,$A70,LType,"Count",LDate,F$4),E70+SUMIFS(LSigned,LSku,$A70,LDate,F$4)))</f>
        <v/>
      </c>
      <c r="G70" s="20">
        <f>IF($A70="","",IF(COUNTIFS(LSku,$A70,LType,"Count",LDate,G$4)&gt;0,SUMIFS(LQty,LSku,$A70,LType,"Count",LDate,G$4),F70+SUMIFS(LSigned,LSku,$A70,LDate,G$4)))</f>
        <v/>
      </c>
      <c r="H70" s="20">
        <f>IF($A70="","",IF(COUNTIFS(LSku,$A70,LType,"Count",LDate,H$4)&gt;0,SUMIFS(LQty,LSku,$A70,LType,"Count",LDate,H$4),G70+SUMIFS(LSigned,LSku,$A70,LDate,H$4)))</f>
        <v/>
      </c>
      <c r="I70" s="20">
        <f>IF($A70="","",IF(COUNTIFS(LSku,$A70,LType,"Count",LDate,I$4)&gt;0,SUMIFS(LQty,LSku,$A70,LType,"Count",LDate,I$4),H70+SUMIFS(LSigned,LSku,$A70,LDate,I$4)))</f>
        <v/>
      </c>
      <c r="J70" s="20">
        <f>IF($A70="","",IF(COUNTIFS(LSku,$A70,LType,"Count",LDate,J$4)&gt;0,SUMIFS(LQty,LSku,$A70,LType,"Count",LDate,J$4),I70+SUMIFS(LSigned,LSku,$A70,LDate,J$4)))</f>
        <v/>
      </c>
      <c r="K70" s="20">
        <f>IF($A70="","",IF(COUNTIFS(LSku,$A70,LType,"Count",LDate,K$4)&gt;0,SUMIFS(LQty,LSku,$A70,LType,"Count",LDate,K$4),J70+SUMIFS(LSigned,LSku,$A70,LDate,K$4)))</f>
        <v/>
      </c>
      <c r="L70" s="20">
        <f>IF($A70="","",IF(COUNTIFS(LSku,$A70,LType,"Count",LDate,L$4)&gt;0,SUMIFS(LQty,LSku,$A70,LType,"Count",LDate,L$4),K70+SUMIFS(LSigned,LSku,$A70,LDate,L$4)))</f>
        <v/>
      </c>
      <c r="M70" s="20">
        <f>IF($A70="","",IF(COUNTIFS(LSku,$A70,LType,"Count",LDate,M$4)&gt;0,SUMIFS(LQty,LSku,$A70,LType,"Count",LDate,M$4),L70+SUMIFS(LSigned,LSku,$A70,LDate,M$4)))</f>
        <v/>
      </c>
      <c r="N70" s="20">
        <f>IF($A70="","",IF(COUNTIFS(LSku,$A70,LType,"Count",LDate,N$4)&gt;0,SUMIFS(LQty,LSku,$A70,LType,"Count",LDate,N$4),M70+SUMIFS(LSigned,LSku,$A70,LDate,N$4)))</f>
        <v/>
      </c>
      <c r="O70" s="20">
        <f>IF($A70="","",IF(COUNTIFS(LSku,$A70,LType,"Count",LDate,O$4)&gt;0,SUMIFS(LQty,LSku,$A70,LType,"Count",LDate,O$4),N70+SUMIFS(LSigned,LSku,$A70,LDate,O$4)))</f>
        <v/>
      </c>
      <c r="P70" s="20">
        <f>IF($A70="","",IF(COUNTIFS(LSku,$A70,LType,"Count",LDate,P$4)&gt;0,SUMIFS(LQty,LSku,$A70,LType,"Count",LDate,P$4),O70+SUMIFS(LSigned,LSku,$A70,LDate,P$4)))</f>
        <v/>
      </c>
      <c r="Q70" s="20">
        <f>IF($A70="","",IF(COUNTIFS(LSku,$A70,LType,"Count",LDate,Q$4)&gt;0,SUMIFS(LQty,LSku,$A70,LType,"Count",LDate,Q$4),P70+SUMIFS(LSigned,LSku,$A70,LDate,Q$4)))</f>
        <v/>
      </c>
      <c r="R70" s="20">
        <f>IF($A70="","",IF(COUNTIFS(LSku,$A70,LType,"Count",LDate,R$4)&gt;0,SUMIFS(LQty,LSku,$A70,LType,"Count",LDate,R$4),Q70+SUMIFS(LSigned,LSku,$A70,LDate,R$4)))</f>
        <v/>
      </c>
      <c r="S70" s="20">
        <f>IF($A70="","",IF(COUNTIFS(LSku,$A70,LType,"Count",LDate,S$4)&gt;0,SUMIFS(LQty,LSku,$A70,LType,"Count",LDate,S$4),R70+SUMIFS(LSigned,LSku,$A70,LDate,S$4)))</f>
        <v/>
      </c>
      <c r="T70" s="20">
        <f>IF($A70="","",IF(COUNTIFS(LSku,$A70,LType,"Count",LDate,T$4)&gt;0,SUMIFS(LQty,LSku,$A70,LType,"Count",LDate,T$4),S70+SUMIFS(LSigned,LSku,$A70,LDate,T$4)))</f>
        <v/>
      </c>
      <c r="U70" s="20">
        <f>IF($A70="","",IF(COUNTIFS(LSku,$A70,LType,"Count",LDate,U$4)&gt;0,SUMIFS(LQty,LSku,$A70,LType,"Count",LDate,U$4),T70+SUMIFS(LSigned,LSku,$A70,LDate,U$4)))</f>
        <v/>
      </c>
      <c r="V70" s="20">
        <f>IF($A70="","",IF(COUNTIFS(LSku,$A70,LType,"Count",LDate,V$4)&gt;0,SUMIFS(LQty,LSku,$A70,LType,"Count",LDate,V$4),U70+SUMIFS(LSigned,LSku,$A70,LDate,V$4)))</f>
        <v/>
      </c>
      <c r="W70" s="20">
        <f>IF($A70="","",IF(COUNTIFS(LSku,$A70,LType,"Count",LDate,W$4)&gt;0,SUMIFS(LQty,LSku,$A70,LType,"Count",LDate,W$4),V70+SUMIFS(LSigned,LSku,$A70,LDate,W$4)))</f>
        <v/>
      </c>
      <c r="X70" s="20">
        <f>IF($A70="","",IF(COUNTIFS(LSku,$A70,LType,"Count",LDate,X$4)&gt;0,SUMIFS(LQty,LSku,$A70,LType,"Count",LDate,X$4),W70+SUMIFS(LSigned,LSku,$A70,LDate,X$4)))</f>
        <v/>
      </c>
      <c r="Y70" s="20">
        <f>IF($A70="","",IF(COUNTIFS(LSku,$A70,LType,"Count",LDate,Y$4)&gt;0,SUMIFS(LQty,LSku,$A70,LType,"Count",LDate,Y$4),X70+SUMIFS(LSigned,LSku,$A70,LDate,Y$4)))</f>
        <v/>
      </c>
      <c r="Z70" s="20">
        <f>IF($A70="","",IF(COUNTIFS(LSku,$A70,LType,"Count",LDate,Z$4)&gt;0,SUMIFS(LQty,LSku,$A70,LType,"Count",LDate,Z$4),Y70+SUMIFS(LSigned,LSku,$A70,LDate,Z$4)))</f>
        <v/>
      </c>
      <c r="AA70" s="20">
        <f>IF($A70="","",IF(COUNTIFS(LSku,$A70,LType,"Count",LDate,AA$4)&gt;0,SUMIFS(LQty,LSku,$A70,LType,"Count",LDate,AA$4),Z70+SUMIFS(LSigned,LSku,$A70,LDate,AA$4)))</f>
        <v/>
      </c>
      <c r="AB70" s="20">
        <f>IF($A70="","",IF(COUNTIFS(LSku,$A70,LType,"Count",LDate,AB$4)&gt;0,SUMIFS(LQty,LSku,$A70,LType,"Count",LDate,AB$4),AA70+SUMIFS(LSigned,LSku,$A70,LDate,AB$4)))</f>
        <v/>
      </c>
      <c r="AC70" s="20">
        <f>IF($A70="","",IF(COUNTIFS(LSku,$A70,LType,"Count",LDate,AC$4)&gt;0,SUMIFS(LQty,LSku,$A70,LType,"Count",LDate,AC$4),AB70+SUMIFS(LSigned,LSku,$A70,LDate,AC$4)))</f>
        <v/>
      </c>
      <c r="AD70" s="20">
        <f>IF($A70="","",IF(COUNTIFS(LSku,$A70,LType,"Count",LDate,AD$4)&gt;0,SUMIFS(LQty,LSku,$A70,LType,"Count",LDate,AD$4),AC70+SUMIFS(LSigned,LSku,$A70,LDate,AD$4)))</f>
        <v/>
      </c>
      <c r="AE70" s="20">
        <f>IF($A70="","",IF(COUNTIFS(LSku,$A70,LType,"Count",LDate,AE$4)&gt;0,SUMIFS(LQty,LSku,$A70,LType,"Count",LDate,AE$4),AD70+SUMIFS(LSigned,LSku,$A70,LDate,AE$4)))</f>
        <v/>
      </c>
      <c r="AF70" s="20">
        <f>IF($A70="","",IF(COUNTIFS(LSku,$A70,LType,"Count",LDate,AF$4)&gt;0,SUMIFS(LQty,LSku,$A70,LType,"Count",LDate,AF$4),AE70+SUMIFS(LSigned,LSku,$A70,LDate,AF$4)))</f>
        <v/>
      </c>
      <c r="AG70" s="20">
        <f>IF($A70="","",IF(COUNTIFS(LSku,$A70,LType,"Count",LDate,AG$4)&gt;0,SUMIFS(LQty,LSku,$A70,LType,"Count",LDate,AG$4),AF70+SUMIFS(LSigned,LSku,$A70,LDate,AG$4)))</f>
        <v/>
      </c>
      <c r="AH70" s="20">
        <f>IF($A70="","",IF(COUNTIFS(LSku,$A70,LType,"Count",LDate,AH$4)&gt;0,SUMIFS(LQty,LSku,$A70,LType,"Count",LDate,AH$4),AG70+SUMIFS(LSigned,LSku,$A70,LDate,AH$4)))</f>
        <v/>
      </c>
      <c r="AI70" s="20">
        <f>IF($A70="","",IF(COUNTIFS(LSku,$A70,LType,"Count",LDate,AI$4)&gt;0,SUMIFS(LQty,LSku,$A70,LType,"Count",LDate,AI$4),AH70+SUMIFS(LSigned,LSku,$A70,LDate,AI$4)))</f>
        <v/>
      </c>
      <c r="AJ70" s="20">
        <f>IF($A70="","",IF(COUNTIFS(LSku,$A70,LType,"Count",LDate,AJ$4)&gt;0,SUMIFS(LQty,LSku,$A70,LType,"Count",LDate,AJ$4),AI70+SUMIFS(LSigned,LSku,$A70,LDate,AJ$4)))</f>
        <v/>
      </c>
      <c r="AK70" s="20">
        <f>IF($A70="","",IF(COUNTIFS(LSku,$A70,LType,"Count",LDate,AK$4)&gt;0,SUMIFS(LQty,LSku,$A70,LType,"Count",LDate,AK$4),AJ70+SUMIFS(LSigned,LSku,$A70,LDate,AK$4)))</f>
        <v/>
      </c>
      <c r="AL70" s="20">
        <f>IF($A70="","",IF(COUNTIFS(LSku,$A70,LType,"Count",LDate,AL$4)&gt;0,SUMIFS(LQty,LSku,$A70,LType,"Count",LDate,AL$4),AK70+SUMIFS(LSigned,LSku,$A70,LDate,AL$4)))</f>
        <v/>
      </c>
      <c r="AM70" s="20">
        <f>IF($A70="","",IF(COUNTIFS(LSku,$A70,LType,"Count",LDate,AM$4)&gt;0,SUMIFS(LQty,LSku,$A70,LType,"Count",LDate,AM$4),AL70+SUMIFS(LSigned,LSku,$A70,LDate,AM$4)))</f>
        <v/>
      </c>
      <c r="AN70" s="20">
        <f>IF($A70="","",IF(COUNTIFS(LSku,$A70,LType,"Count",LDate,AN$4)&gt;0,SUMIFS(LQty,LSku,$A70,LType,"Count",LDate,AN$4),AM70+SUMIFS(LSigned,LSku,$A70,LDate,AN$4)))</f>
        <v/>
      </c>
      <c r="AO70" s="20">
        <f>IF($A70="","",IF(COUNTIFS(LSku,$A70,LType,"Count",LDate,AO$4)&gt;0,SUMIFS(LQty,LSku,$A70,LType,"Count",LDate,AO$4),AN70+SUMIFS(LSigned,LSku,$A70,LDate,AO$4)))</f>
        <v/>
      </c>
      <c r="AP70" s="20">
        <f>IF($A70="","",IF(COUNTIFS(LSku,$A70,LType,"Count",LDate,AP$4)&gt;0,SUMIFS(LQty,LSku,$A70,LType,"Count",LDate,AP$4),AO70+SUMIFS(LSigned,LSku,$A70,LDate,AP$4)))</f>
        <v/>
      </c>
      <c r="AQ70" s="20">
        <f>IF($A70="","",IF(COUNTIFS(LSku,$A70,LType,"Count",LDate,AQ$4)&gt;0,SUMIFS(LQty,LSku,$A70,LType,"Count",LDate,AQ$4),AP70+SUMIFS(LSigned,LSku,$A70,LDate,AQ$4)))</f>
        <v/>
      </c>
      <c r="AR70" s="20">
        <f>IF($A70="","",IF(COUNTIFS(LSku,$A70,LType,"Count",LDate,AR$4)&gt;0,SUMIFS(LQty,LSku,$A70,LType,"Count",LDate,AR$4),AQ70+SUMIFS(LSigned,LSku,$A70,LDate,AR$4)))</f>
        <v/>
      </c>
      <c r="AS70" s="20">
        <f>IF($A70="","",IF(COUNTIFS(LSku,$A70,LType,"Count",LDate,AS$4)&gt;0,SUMIFS(LQty,LSku,$A70,LType,"Count",LDate,AS$4),AR70+SUMIFS(LSigned,LSku,$A70,LDate,AS$4)))</f>
        <v/>
      </c>
      <c r="AT70" s="20">
        <f>IF($A70="","",IF(COUNTIFS(LSku,$A70,LType,"Count",LDate,AT$4)&gt;0,SUMIFS(LQty,LSku,$A70,LType,"Count",LDate,AT$4),AS70+SUMIFS(LSigned,LSku,$A70,LDate,AT$4)))</f>
        <v/>
      </c>
      <c r="AU70" s="20">
        <f>IF($A70="","",IF(COUNTIFS(LSku,$A70,LType,"Count",LDate,AU$4)&gt;0,SUMIFS(LQty,LSku,$A70,LType,"Count",LDate,AU$4),AT70+SUMIFS(LSigned,LSku,$A70,LDate,AU$4)))</f>
        <v/>
      </c>
      <c r="AV70" s="20">
        <f>IF($A70="","",IF(COUNTIFS(LSku,$A70,LType,"Count",LDate,AV$4)&gt;0,SUMIFS(LQty,LSku,$A70,LType,"Count",LDate,AV$4),AU70+SUMIFS(LSigned,LSku,$A70,LDate,AV$4)))</f>
        <v/>
      </c>
      <c r="AW70" s="20">
        <f>IF($A70="","",IF(COUNTIFS(LSku,$A70,LType,"Count",LDate,AW$4)&gt;0,SUMIFS(LQty,LSku,$A70,LType,"Count",LDate,AW$4),AV70+SUMIFS(LSigned,LSku,$A70,LDate,AW$4)))</f>
        <v/>
      </c>
      <c r="AX70" s="20">
        <f>IF($A70="","",IF(COUNTIFS(LSku,$A70,LType,"Count",LDate,AX$4)&gt;0,SUMIFS(LQty,LSku,$A70,LType,"Count",LDate,AX$4),AW70+SUMIFS(LSigned,LSku,$A70,LDate,AX$4)))</f>
        <v/>
      </c>
      <c r="AY70" s="20">
        <f>IF($A70="","",IF(COUNTIFS(LSku,$A70,LType,"Count",LDate,AY$4)&gt;0,SUMIFS(LQty,LSku,$A70,LType,"Count",LDate,AY$4),AX70+SUMIFS(LSigned,LSku,$A70,LDate,AY$4)))</f>
        <v/>
      </c>
      <c r="AZ70" s="20">
        <f>IF($A70="","",IF(COUNTIFS(LSku,$A70,LType,"Count",LDate,AZ$4)&gt;0,SUMIFS(LQty,LSku,$A70,LType,"Count",LDate,AZ$4),AY70+SUMIFS(LSigned,LSku,$A70,LDate,AZ$4)))</f>
        <v/>
      </c>
      <c r="BA70" s="20">
        <f>IF($A70="","",IF(COUNTIFS(LSku,$A70,LType,"Count",LDate,BA$4)&gt;0,SUMIFS(LQty,LSku,$A70,LType,"Count",LDate,BA$4),AZ70+SUMIFS(LSigned,LSku,$A70,LDate,BA$4)))</f>
        <v/>
      </c>
      <c r="BB70" s="20">
        <f>IF($A70="","",IF(COUNTIFS(LSku,$A70,LType,"Count",LDate,BB$4)&gt;0,SUMIFS(LQty,LSku,$A70,LType,"Count",LDate,BB$4),BA70+SUMIFS(LSigned,LSku,$A70,LDate,BB$4)))</f>
        <v/>
      </c>
      <c r="BC70" s="20">
        <f>IF($A70="","",IF(COUNTIFS(LSku,$A70,LType,"Count",LDate,BC$4)&gt;0,SUMIFS(LQty,LSku,$A70,LType,"Count",LDate,BC$4),BB70+SUMIFS(LSigned,LSku,$A70,LDate,BC$4)))</f>
        <v/>
      </c>
      <c r="BD70" s="20">
        <f>IF($A70="","",IF(COUNTIFS(LSku,$A70,LType,"Count",LDate,BD$4)&gt;0,SUMIFS(LQty,LSku,$A70,LType,"Count",LDate,BD$4),BC70+SUMIFS(LSigned,LSku,$A70,LDate,BD$4)))</f>
        <v/>
      </c>
      <c r="BE70" s="20">
        <f>IF($A70="","",IF(COUNTIFS(LSku,$A70,LType,"Count",LDate,BE$4)&gt;0,SUMIFS(LQty,LSku,$A70,LType,"Count",LDate,BE$4),BD70+SUMIFS(LSigned,LSku,$A70,LDate,BE$4)))</f>
        <v/>
      </c>
      <c r="BF70" s="20">
        <f>IF($A70="","",IF(COUNTIFS(LSku,$A70,LType,"Count",LDate,BF$4)&gt;0,SUMIFS(LQty,LSku,$A70,LType,"Count",LDate,BF$4),BE70+SUMIFS(LSigned,LSku,$A70,LDate,BF$4)))</f>
        <v/>
      </c>
      <c r="BG70" s="20">
        <f>IF($A70="","",IF(COUNTIFS(LSku,$A70,LType,"Count",LDate,BG$4)&gt;0,SUMIFS(LQty,LSku,$A70,LType,"Count",LDate,BG$4),BF70+SUMIFS(LSigned,LSku,$A70,LDate,BG$4)))</f>
        <v/>
      </c>
      <c r="BH70" s="20">
        <f>IF($A70="","",IF(COUNTIFS(LSku,$A70,LType,"Count",LDate,BH$4)&gt;0,SUMIFS(LQty,LSku,$A70,LType,"Count",LDate,BH$4),BG70+SUMIFS(LSigned,LSku,$A70,LDate,BH$4)))</f>
        <v/>
      </c>
      <c r="BI70" s="20">
        <f>IF($A70="","",IF(COUNTIFS(LSku,$A70,LType,"Count",LDate,BI$4)&gt;0,SUMIFS(LQty,LSku,$A70,LType,"Count",LDate,BI$4),BH70+SUMIFS(LSigned,LSku,$A70,LDate,BI$4)))</f>
        <v/>
      </c>
      <c r="BJ70" s="20">
        <f>IF($A70="","",IF(COUNTIFS(LSku,$A70,LType,"Count",LDate,BJ$4)&gt;0,SUMIFS(LQty,LSku,$A70,LType,"Count",LDate,BJ$4),BI70+SUMIFS(LSigned,LSku,$A70,LDate,BJ$4)))</f>
        <v/>
      </c>
      <c r="BK70" s="20">
        <f>IF($A70="","",IF(COUNTIFS(LSku,$A70,LType,"Count",LDate,BK$4)&gt;0,SUMIFS(LQty,LSku,$A70,LType,"Count",LDate,BK$4),BJ70+SUMIFS(LSigned,LSku,$A70,LDate,BK$4)))</f>
        <v/>
      </c>
      <c r="BL70" s="20">
        <f>IF($A70="","",IF(COUNTIFS(LSku,$A70,LType,"Count",LDate,BL$4)&gt;0,SUMIFS(LQty,LSku,$A70,LType,"Count",LDate,BL$4),BK70+SUMIFS(LSigned,LSku,$A70,LDate,BL$4)))</f>
        <v/>
      </c>
      <c r="BM70" s="20">
        <f>IF($A70="","",IF(COUNTIFS(LSku,$A70,LType,"Count",LDate,BM$4)&gt;0,SUMIFS(LQty,LSku,$A70,LType,"Count",LDate,BM$4),BL70+SUMIFS(LSigned,LSku,$A70,LDate,BM$4)))</f>
        <v/>
      </c>
      <c r="BN70" s="24">
        <f>IF($A70="","",SUMPRODUCT(MAX((LSku=$A70)*(LType="Count")*(LDate&lt;=$B$4)*LDate)))</f>
        <v/>
      </c>
    </row>
    <row r="71">
      <c r="A71" s="16">
        <f>IF(Items!A71="","",Items!A71)</f>
        <v/>
      </c>
      <c r="B71" s="20">
        <f>IF($A71="","",IF(BN71&gt;0,SUMIFS(LQty,LSku,$A71,LType,"Count",LDate,BN71),0)+SUMIFS(LSigned,LSku,$A71,LDate,"&gt;"&amp;BN71,LDate,"&lt;="&amp;$B$4))</f>
        <v/>
      </c>
      <c r="C71" s="20">
        <f>IF($A71="","",IF(COUNTIFS(LSku,$A71,LType,"Count",LDate,C$4)&gt;0,SUMIFS(LQty,LSku,$A71,LType,"Count",LDate,C$4),B71+SUMIFS(LSigned,LSku,$A71,LDate,C$4)))</f>
        <v/>
      </c>
      <c r="D71" s="20">
        <f>IF($A71="","",IF(COUNTIFS(LSku,$A71,LType,"Count",LDate,D$4)&gt;0,SUMIFS(LQty,LSku,$A71,LType,"Count",LDate,D$4),C71+SUMIFS(LSigned,LSku,$A71,LDate,D$4)))</f>
        <v/>
      </c>
      <c r="E71" s="20">
        <f>IF($A71="","",IF(COUNTIFS(LSku,$A71,LType,"Count",LDate,E$4)&gt;0,SUMIFS(LQty,LSku,$A71,LType,"Count",LDate,E$4),D71+SUMIFS(LSigned,LSku,$A71,LDate,E$4)))</f>
        <v/>
      </c>
      <c r="F71" s="20">
        <f>IF($A71="","",IF(COUNTIFS(LSku,$A71,LType,"Count",LDate,F$4)&gt;0,SUMIFS(LQty,LSku,$A71,LType,"Count",LDate,F$4),E71+SUMIFS(LSigned,LSku,$A71,LDate,F$4)))</f>
        <v/>
      </c>
      <c r="G71" s="20">
        <f>IF($A71="","",IF(COUNTIFS(LSku,$A71,LType,"Count",LDate,G$4)&gt;0,SUMIFS(LQty,LSku,$A71,LType,"Count",LDate,G$4),F71+SUMIFS(LSigned,LSku,$A71,LDate,G$4)))</f>
        <v/>
      </c>
      <c r="H71" s="20">
        <f>IF($A71="","",IF(COUNTIFS(LSku,$A71,LType,"Count",LDate,H$4)&gt;0,SUMIFS(LQty,LSku,$A71,LType,"Count",LDate,H$4),G71+SUMIFS(LSigned,LSku,$A71,LDate,H$4)))</f>
        <v/>
      </c>
      <c r="I71" s="20">
        <f>IF($A71="","",IF(COUNTIFS(LSku,$A71,LType,"Count",LDate,I$4)&gt;0,SUMIFS(LQty,LSku,$A71,LType,"Count",LDate,I$4),H71+SUMIFS(LSigned,LSku,$A71,LDate,I$4)))</f>
        <v/>
      </c>
      <c r="J71" s="20">
        <f>IF($A71="","",IF(COUNTIFS(LSku,$A71,LType,"Count",LDate,J$4)&gt;0,SUMIFS(LQty,LSku,$A71,LType,"Count",LDate,J$4),I71+SUMIFS(LSigned,LSku,$A71,LDate,J$4)))</f>
        <v/>
      </c>
      <c r="K71" s="20">
        <f>IF($A71="","",IF(COUNTIFS(LSku,$A71,LType,"Count",LDate,K$4)&gt;0,SUMIFS(LQty,LSku,$A71,LType,"Count",LDate,K$4),J71+SUMIFS(LSigned,LSku,$A71,LDate,K$4)))</f>
        <v/>
      </c>
      <c r="L71" s="20">
        <f>IF($A71="","",IF(COUNTIFS(LSku,$A71,LType,"Count",LDate,L$4)&gt;0,SUMIFS(LQty,LSku,$A71,LType,"Count",LDate,L$4),K71+SUMIFS(LSigned,LSku,$A71,LDate,L$4)))</f>
        <v/>
      </c>
      <c r="M71" s="20">
        <f>IF($A71="","",IF(COUNTIFS(LSku,$A71,LType,"Count",LDate,M$4)&gt;0,SUMIFS(LQty,LSku,$A71,LType,"Count",LDate,M$4),L71+SUMIFS(LSigned,LSku,$A71,LDate,M$4)))</f>
        <v/>
      </c>
      <c r="N71" s="20">
        <f>IF($A71="","",IF(COUNTIFS(LSku,$A71,LType,"Count",LDate,N$4)&gt;0,SUMIFS(LQty,LSku,$A71,LType,"Count",LDate,N$4),M71+SUMIFS(LSigned,LSku,$A71,LDate,N$4)))</f>
        <v/>
      </c>
      <c r="O71" s="20">
        <f>IF($A71="","",IF(COUNTIFS(LSku,$A71,LType,"Count",LDate,O$4)&gt;0,SUMIFS(LQty,LSku,$A71,LType,"Count",LDate,O$4),N71+SUMIFS(LSigned,LSku,$A71,LDate,O$4)))</f>
        <v/>
      </c>
      <c r="P71" s="20">
        <f>IF($A71="","",IF(COUNTIFS(LSku,$A71,LType,"Count",LDate,P$4)&gt;0,SUMIFS(LQty,LSku,$A71,LType,"Count",LDate,P$4),O71+SUMIFS(LSigned,LSku,$A71,LDate,P$4)))</f>
        <v/>
      </c>
      <c r="Q71" s="20">
        <f>IF($A71="","",IF(COUNTIFS(LSku,$A71,LType,"Count",LDate,Q$4)&gt;0,SUMIFS(LQty,LSku,$A71,LType,"Count",LDate,Q$4),P71+SUMIFS(LSigned,LSku,$A71,LDate,Q$4)))</f>
        <v/>
      </c>
      <c r="R71" s="20">
        <f>IF($A71="","",IF(COUNTIFS(LSku,$A71,LType,"Count",LDate,R$4)&gt;0,SUMIFS(LQty,LSku,$A71,LType,"Count",LDate,R$4),Q71+SUMIFS(LSigned,LSku,$A71,LDate,R$4)))</f>
        <v/>
      </c>
      <c r="S71" s="20">
        <f>IF($A71="","",IF(COUNTIFS(LSku,$A71,LType,"Count",LDate,S$4)&gt;0,SUMIFS(LQty,LSku,$A71,LType,"Count",LDate,S$4),R71+SUMIFS(LSigned,LSku,$A71,LDate,S$4)))</f>
        <v/>
      </c>
      <c r="T71" s="20">
        <f>IF($A71="","",IF(COUNTIFS(LSku,$A71,LType,"Count",LDate,T$4)&gt;0,SUMIFS(LQty,LSku,$A71,LType,"Count",LDate,T$4),S71+SUMIFS(LSigned,LSku,$A71,LDate,T$4)))</f>
        <v/>
      </c>
      <c r="U71" s="20">
        <f>IF($A71="","",IF(COUNTIFS(LSku,$A71,LType,"Count",LDate,U$4)&gt;0,SUMIFS(LQty,LSku,$A71,LType,"Count",LDate,U$4),T71+SUMIFS(LSigned,LSku,$A71,LDate,U$4)))</f>
        <v/>
      </c>
      <c r="V71" s="20">
        <f>IF($A71="","",IF(COUNTIFS(LSku,$A71,LType,"Count",LDate,V$4)&gt;0,SUMIFS(LQty,LSku,$A71,LType,"Count",LDate,V$4),U71+SUMIFS(LSigned,LSku,$A71,LDate,V$4)))</f>
        <v/>
      </c>
      <c r="W71" s="20">
        <f>IF($A71="","",IF(COUNTIFS(LSku,$A71,LType,"Count",LDate,W$4)&gt;0,SUMIFS(LQty,LSku,$A71,LType,"Count",LDate,W$4),V71+SUMIFS(LSigned,LSku,$A71,LDate,W$4)))</f>
        <v/>
      </c>
      <c r="X71" s="20">
        <f>IF($A71="","",IF(COUNTIFS(LSku,$A71,LType,"Count",LDate,X$4)&gt;0,SUMIFS(LQty,LSku,$A71,LType,"Count",LDate,X$4),W71+SUMIFS(LSigned,LSku,$A71,LDate,X$4)))</f>
        <v/>
      </c>
      <c r="Y71" s="20">
        <f>IF($A71="","",IF(COUNTIFS(LSku,$A71,LType,"Count",LDate,Y$4)&gt;0,SUMIFS(LQty,LSku,$A71,LType,"Count",LDate,Y$4),X71+SUMIFS(LSigned,LSku,$A71,LDate,Y$4)))</f>
        <v/>
      </c>
      <c r="Z71" s="20">
        <f>IF($A71="","",IF(COUNTIFS(LSku,$A71,LType,"Count",LDate,Z$4)&gt;0,SUMIFS(LQty,LSku,$A71,LType,"Count",LDate,Z$4),Y71+SUMIFS(LSigned,LSku,$A71,LDate,Z$4)))</f>
        <v/>
      </c>
      <c r="AA71" s="20">
        <f>IF($A71="","",IF(COUNTIFS(LSku,$A71,LType,"Count",LDate,AA$4)&gt;0,SUMIFS(LQty,LSku,$A71,LType,"Count",LDate,AA$4),Z71+SUMIFS(LSigned,LSku,$A71,LDate,AA$4)))</f>
        <v/>
      </c>
      <c r="AB71" s="20">
        <f>IF($A71="","",IF(COUNTIFS(LSku,$A71,LType,"Count",LDate,AB$4)&gt;0,SUMIFS(LQty,LSku,$A71,LType,"Count",LDate,AB$4),AA71+SUMIFS(LSigned,LSku,$A71,LDate,AB$4)))</f>
        <v/>
      </c>
      <c r="AC71" s="20">
        <f>IF($A71="","",IF(COUNTIFS(LSku,$A71,LType,"Count",LDate,AC$4)&gt;0,SUMIFS(LQty,LSku,$A71,LType,"Count",LDate,AC$4),AB71+SUMIFS(LSigned,LSku,$A71,LDate,AC$4)))</f>
        <v/>
      </c>
      <c r="AD71" s="20">
        <f>IF($A71="","",IF(COUNTIFS(LSku,$A71,LType,"Count",LDate,AD$4)&gt;0,SUMIFS(LQty,LSku,$A71,LType,"Count",LDate,AD$4),AC71+SUMIFS(LSigned,LSku,$A71,LDate,AD$4)))</f>
        <v/>
      </c>
      <c r="AE71" s="20">
        <f>IF($A71="","",IF(COUNTIFS(LSku,$A71,LType,"Count",LDate,AE$4)&gt;0,SUMIFS(LQty,LSku,$A71,LType,"Count",LDate,AE$4),AD71+SUMIFS(LSigned,LSku,$A71,LDate,AE$4)))</f>
        <v/>
      </c>
      <c r="AF71" s="20">
        <f>IF($A71="","",IF(COUNTIFS(LSku,$A71,LType,"Count",LDate,AF$4)&gt;0,SUMIFS(LQty,LSku,$A71,LType,"Count",LDate,AF$4),AE71+SUMIFS(LSigned,LSku,$A71,LDate,AF$4)))</f>
        <v/>
      </c>
      <c r="AG71" s="20">
        <f>IF($A71="","",IF(COUNTIFS(LSku,$A71,LType,"Count",LDate,AG$4)&gt;0,SUMIFS(LQty,LSku,$A71,LType,"Count",LDate,AG$4),AF71+SUMIFS(LSigned,LSku,$A71,LDate,AG$4)))</f>
        <v/>
      </c>
      <c r="AH71" s="20">
        <f>IF($A71="","",IF(COUNTIFS(LSku,$A71,LType,"Count",LDate,AH$4)&gt;0,SUMIFS(LQty,LSku,$A71,LType,"Count",LDate,AH$4),AG71+SUMIFS(LSigned,LSku,$A71,LDate,AH$4)))</f>
        <v/>
      </c>
      <c r="AI71" s="20">
        <f>IF($A71="","",IF(COUNTIFS(LSku,$A71,LType,"Count",LDate,AI$4)&gt;0,SUMIFS(LQty,LSku,$A71,LType,"Count",LDate,AI$4),AH71+SUMIFS(LSigned,LSku,$A71,LDate,AI$4)))</f>
        <v/>
      </c>
      <c r="AJ71" s="20">
        <f>IF($A71="","",IF(COUNTIFS(LSku,$A71,LType,"Count",LDate,AJ$4)&gt;0,SUMIFS(LQty,LSku,$A71,LType,"Count",LDate,AJ$4),AI71+SUMIFS(LSigned,LSku,$A71,LDate,AJ$4)))</f>
        <v/>
      </c>
      <c r="AK71" s="20">
        <f>IF($A71="","",IF(COUNTIFS(LSku,$A71,LType,"Count",LDate,AK$4)&gt;0,SUMIFS(LQty,LSku,$A71,LType,"Count",LDate,AK$4),AJ71+SUMIFS(LSigned,LSku,$A71,LDate,AK$4)))</f>
        <v/>
      </c>
      <c r="AL71" s="20">
        <f>IF($A71="","",IF(COUNTIFS(LSku,$A71,LType,"Count",LDate,AL$4)&gt;0,SUMIFS(LQty,LSku,$A71,LType,"Count",LDate,AL$4),AK71+SUMIFS(LSigned,LSku,$A71,LDate,AL$4)))</f>
        <v/>
      </c>
      <c r="AM71" s="20">
        <f>IF($A71="","",IF(COUNTIFS(LSku,$A71,LType,"Count",LDate,AM$4)&gt;0,SUMIFS(LQty,LSku,$A71,LType,"Count",LDate,AM$4),AL71+SUMIFS(LSigned,LSku,$A71,LDate,AM$4)))</f>
        <v/>
      </c>
      <c r="AN71" s="20">
        <f>IF($A71="","",IF(COUNTIFS(LSku,$A71,LType,"Count",LDate,AN$4)&gt;0,SUMIFS(LQty,LSku,$A71,LType,"Count",LDate,AN$4),AM71+SUMIFS(LSigned,LSku,$A71,LDate,AN$4)))</f>
        <v/>
      </c>
      <c r="AO71" s="20">
        <f>IF($A71="","",IF(COUNTIFS(LSku,$A71,LType,"Count",LDate,AO$4)&gt;0,SUMIFS(LQty,LSku,$A71,LType,"Count",LDate,AO$4),AN71+SUMIFS(LSigned,LSku,$A71,LDate,AO$4)))</f>
        <v/>
      </c>
      <c r="AP71" s="20">
        <f>IF($A71="","",IF(COUNTIFS(LSku,$A71,LType,"Count",LDate,AP$4)&gt;0,SUMIFS(LQty,LSku,$A71,LType,"Count",LDate,AP$4),AO71+SUMIFS(LSigned,LSku,$A71,LDate,AP$4)))</f>
        <v/>
      </c>
      <c r="AQ71" s="20">
        <f>IF($A71="","",IF(COUNTIFS(LSku,$A71,LType,"Count",LDate,AQ$4)&gt;0,SUMIFS(LQty,LSku,$A71,LType,"Count",LDate,AQ$4),AP71+SUMIFS(LSigned,LSku,$A71,LDate,AQ$4)))</f>
        <v/>
      </c>
      <c r="AR71" s="20">
        <f>IF($A71="","",IF(COUNTIFS(LSku,$A71,LType,"Count",LDate,AR$4)&gt;0,SUMIFS(LQty,LSku,$A71,LType,"Count",LDate,AR$4),AQ71+SUMIFS(LSigned,LSku,$A71,LDate,AR$4)))</f>
        <v/>
      </c>
      <c r="AS71" s="20">
        <f>IF($A71="","",IF(COUNTIFS(LSku,$A71,LType,"Count",LDate,AS$4)&gt;0,SUMIFS(LQty,LSku,$A71,LType,"Count",LDate,AS$4),AR71+SUMIFS(LSigned,LSku,$A71,LDate,AS$4)))</f>
        <v/>
      </c>
      <c r="AT71" s="20">
        <f>IF($A71="","",IF(COUNTIFS(LSku,$A71,LType,"Count",LDate,AT$4)&gt;0,SUMIFS(LQty,LSku,$A71,LType,"Count",LDate,AT$4),AS71+SUMIFS(LSigned,LSku,$A71,LDate,AT$4)))</f>
        <v/>
      </c>
      <c r="AU71" s="20">
        <f>IF($A71="","",IF(COUNTIFS(LSku,$A71,LType,"Count",LDate,AU$4)&gt;0,SUMIFS(LQty,LSku,$A71,LType,"Count",LDate,AU$4),AT71+SUMIFS(LSigned,LSku,$A71,LDate,AU$4)))</f>
        <v/>
      </c>
      <c r="AV71" s="20">
        <f>IF($A71="","",IF(COUNTIFS(LSku,$A71,LType,"Count",LDate,AV$4)&gt;0,SUMIFS(LQty,LSku,$A71,LType,"Count",LDate,AV$4),AU71+SUMIFS(LSigned,LSku,$A71,LDate,AV$4)))</f>
        <v/>
      </c>
      <c r="AW71" s="20">
        <f>IF($A71="","",IF(COUNTIFS(LSku,$A71,LType,"Count",LDate,AW$4)&gt;0,SUMIFS(LQty,LSku,$A71,LType,"Count",LDate,AW$4),AV71+SUMIFS(LSigned,LSku,$A71,LDate,AW$4)))</f>
        <v/>
      </c>
      <c r="AX71" s="20">
        <f>IF($A71="","",IF(COUNTIFS(LSku,$A71,LType,"Count",LDate,AX$4)&gt;0,SUMIFS(LQty,LSku,$A71,LType,"Count",LDate,AX$4),AW71+SUMIFS(LSigned,LSku,$A71,LDate,AX$4)))</f>
        <v/>
      </c>
      <c r="AY71" s="20">
        <f>IF($A71="","",IF(COUNTIFS(LSku,$A71,LType,"Count",LDate,AY$4)&gt;0,SUMIFS(LQty,LSku,$A71,LType,"Count",LDate,AY$4),AX71+SUMIFS(LSigned,LSku,$A71,LDate,AY$4)))</f>
        <v/>
      </c>
      <c r="AZ71" s="20">
        <f>IF($A71="","",IF(COUNTIFS(LSku,$A71,LType,"Count",LDate,AZ$4)&gt;0,SUMIFS(LQty,LSku,$A71,LType,"Count",LDate,AZ$4),AY71+SUMIFS(LSigned,LSku,$A71,LDate,AZ$4)))</f>
        <v/>
      </c>
      <c r="BA71" s="20">
        <f>IF($A71="","",IF(COUNTIFS(LSku,$A71,LType,"Count",LDate,BA$4)&gt;0,SUMIFS(LQty,LSku,$A71,LType,"Count",LDate,BA$4),AZ71+SUMIFS(LSigned,LSku,$A71,LDate,BA$4)))</f>
        <v/>
      </c>
      <c r="BB71" s="20">
        <f>IF($A71="","",IF(COUNTIFS(LSku,$A71,LType,"Count",LDate,BB$4)&gt;0,SUMIFS(LQty,LSku,$A71,LType,"Count",LDate,BB$4),BA71+SUMIFS(LSigned,LSku,$A71,LDate,BB$4)))</f>
        <v/>
      </c>
      <c r="BC71" s="20">
        <f>IF($A71="","",IF(COUNTIFS(LSku,$A71,LType,"Count",LDate,BC$4)&gt;0,SUMIFS(LQty,LSku,$A71,LType,"Count",LDate,BC$4),BB71+SUMIFS(LSigned,LSku,$A71,LDate,BC$4)))</f>
        <v/>
      </c>
      <c r="BD71" s="20">
        <f>IF($A71="","",IF(COUNTIFS(LSku,$A71,LType,"Count",LDate,BD$4)&gt;0,SUMIFS(LQty,LSku,$A71,LType,"Count",LDate,BD$4),BC71+SUMIFS(LSigned,LSku,$A71,LDate,BD$4)))</f>
        <v/>
      </c>
      <c r="BE71" s="20">
        <f>IF($A71="","",IF(COUNTIFS(LSku,$A71,LType,"Count",LDate,BE$4)&gt;0,SUMIFS(LQty,LSku,$A71,LType,"Count",LDate,BE$4),BD71+SUMIFS(LSigned,LSku,$A71,LDate,BE$4)))</f>
        <v/>
      </c>
      <c r="BF71" s="20">
        <f>IF($A71="","",IF(COUNTIFS(LSku,$A71,LType,"Count",LDate,BF$4)&gt;0,SUMIFS(LQty,LSku,$A71,LType,"Count",LDate,BF$4),BE71+SUMIFS(LSigned,LSku,$A71,LDate,BF$4)))</f>
        <v/>
      </c>
      <c r="BG71" s="20">
        <f>IF($A71="","",IF(COUNTIFS(LSku,$A71,LType,"Count",LDate,BG$4)&gt;0,SUMIFS(LQty,LSku,$A71,LType,"Count",LDate,BG$4),BF71+SUMIFS(LSigned,LSku,$A71,LDate,BG$4)))</f>
        <v/>
      </c>
      <c r="BH71" s="20">
        <f>IF($A71="","",IF(COUNTIFS(LSku,$A71,LType,"Count",LDate,BH$4)&gt;0,SUMIFS(LQty,LSku,$A71,LType,"Count",LDate,BH$4),BG71+SUMIFS(LSigned,LSku,$A71,LDate,BH$4)))</f>
        <v/>
      </c>
      <c r="BI71" s="20">
        <f>IF($A71="","",IF(COUNTIFS(LSku,$A71,LType,"Count",LDate,BI$4)&gt;0,SUMIFS(LQty,LSku,$A71,LType,"Count",LDate,BI$4),BH71+SUMIFS(LSigned,LSku,$A71,LDate,BI$4)))</f>
        <v/>
      </c>
      <c r="BJ71" s="20">
        <f>IF($A71="","",IF(COUNTIFS(LSku,$A71,LType,"Count",LDate,BJ$4)&gt;0,SUMIFS(LQty,LSku,$A71,LType,"Count",LDate,BJ$4),BI71+SUMIFS(LSigned,LSku,$A71,LDate,BJ$4)))</f>
        <v/>
      </c>
      <c r="BK71" s="20">
        <f>IF($A71="","",IF(COUNTIFS(LSku,$A71,LType,"Count",LDate,BK$4)&gt;0,SUMIFS(LQty,LSku,$A71,LType,"Count",LDate,BK$4),BJ71+SUMIFS(LSigned,LSku,$A71,LDate,BK$4)))</f>
        <v/>
      </c>
      <c r="BL71" s="20">
        <f>IF($A71="","",IF(COUNTIFS(LSku,$A71,LType,"Count",LDate,BL$4)&gt;0,SUMIFS(LQty,LSku,$A71,LType,"Count",LDate,BL$4),BK71+SUMIFS(LSigned,LSku,$A71,LDate,BL$4)))</f>
        <v/>
      </c>
      <c r="BM71" s="20">
        <f>IF($A71="","",IF(COUNTIFS(LSku,$A71,LType,"Count",LDate,BM$4)&gt;0,SUMIFS(LQty,LSku,$A71,LType,"Count",LDate,BM$4),BL71+SUMIFS(LSigned,LSku,$A71,LDate,BM$4)))</f>
        <v/>
      </c>
      <c r="BN71" s="24">
        <f>IF($A71="","",SUMPRODUCT(MAX((LSku=$A71)*(LType="Count")*(LDate&lt;=$B$4)*LDate)))</f>
        <v/>
      </c>
    </row>
    <row r="72">
      <c r="A72" s="16">
        <f>IF(Items!A72="","",Items!A72)</f>
        <v/>
      </c>
      <c r="B72" s="20">
        <f>IF($A72="","",IF(BN72&gt;0,SUMIFS(LQty,LSku,$A72,LType,"Count",LDate,BN72),0)+SUMIFS(LSigned,LSku,$A72,LDate,"&gt;"&amp;BN72,LDate,"&lt;="&amp;$B$4))</f>
        <v/>
      </c>
      <c r="C72" s="20">
        <f>IF($A72="","",IF(COUNTIFS(LSku,$A72,LType,"Count",LDate,C$4)&gt;0,SUMIFS(LQty,LSku,$A72,LType,"Count",LDate,C$4),B72+SUMIFS(LSigned,LSku,$A72,LDate,C$4)))</f>
        <v/>
      </c>
      <c r="D72" s="20">
        <f>IF($A72="","",IF(COUNTIFS(LSku,$A72,LType,"Count",LDate,D$4)&gt;0,SUMIFS(LQty,LSku,$A72,LType,"Count",LDate,D$4),C72+SUMIFS(LSigned,LSku,$A72,LDate,D$4)))</f>
        <v/>
      </c>
      <c r="E72" s="20">
        <f>IF($A72="","",IF(COUNTIFS(LSku,$A72,LType,"Count",LDate,E$4)&gt;0,SUMIFS(LQty,LSku,$A72,LType,"Count",LDate,E$4),D72+SUMIFS(LSigned,LSku,$A72,LDate,E$4)))</f>
        <v/>
      </c>
      <c r="F72" s="20">
        <f>IF($A72="","",IF(COUNTIFS(LSku,$A72,LType,"Count",LDate,F$4)&gt;0,SUMIFS(LQty,LSku,$A72,LType,"Count",LDate,F$4),E72+SUMIFS(LSigned,LSku,$A72,LDate,F$4)))</f>
        <v/>
      </c>
      <c r="G72" s="20">
        <f>IF($A72="","",IF(COUNTIFS(LSku,$A72,LType,"Count",LDate,G$4)&gt;0,SUMIFS(LQty,LSku,$A72,LType,"Count",LDate,G$4),F72+SUMIFS(LSigned,LSku,$A72,LDate,G$4)))</f>
        <v/>
      </c>
      <c r="H72" s="20">
        <f>IF($A72="","",IF(COUNTIFS(LSku,$A72,LType,"Count",LDate,H$4)&gt;0,SUMIFS(LQty,LSku,$A72,LType,"Count",LDate,H$4),G72+SUMIFS(LSigned,LSku,$A72,LDate,H$4)))</f>
        <v/>
      </c>
      <c r="I72" s="20">
        <f>IF($A72="","",IF(COUNTIFS(LSku,$A72,LType,"Count",LDate,I$4)&gt;0,SUMIFS(LQty,LSku,$A72,LType,"Count",LDate,I$4),H72+SUMIFS(LSigned,LSku,$A72,LDate,I$4)))</f>
        <v/>
      </c>
      <c r="J72" s="20">
        <f>IF($A72="","",IF(COUNTIFS(LSku,$A72,LType,"Count",LDate,J$4)&gt;0,SUMIFS(LQty,LSku,$A72,LType,"Count",LDate,J$4),I72+SUMIFS(LSigned,LSku,$A72,LDate,J$4)))</f>
        <v/>
      </c>
      <c r="K72" s="20">
        <f>IF($A72="","",IF(COUNTIFS(LSku,$A72,LType,"Count",LDate,K$4)&gt;0,SUMIFS(LQty,LSku,$A72,LType,"Count",LDate,K$4),J72+SUMIFS(LSigned,LSku,$A72,LDate,K$4)))</f>
        <v/>
      </c>
      <c r="L72" s="20">
        <f>IF($A72="","",IF(COUNTIFS(LSku,$A72,LType,"Count",LDate,L$4)&gt;0,SUMIFS(LQty,LSku,$A72,LType,"Count",LDate,L$4),K72+SUMIFS(LSigned,LSku,$A72,LDate,L$4)))</f>
        <v/>
      </c>
      <c r="M72" s="20">
        <f>IF($A72="","",IF(COUNTIFS(LSku,$A72,LType,"Count",LDate,M$4)&gt;0,SUMIFS(LQty,LSku,$A72,LType,"Count",LDate,M$4),L72+SUMIFS(LSigned,LSku,$A72,LDate,M$4)))</f>
        <v/>
      </c>
      <c r="N72" s="20">
        <f>IF($A72="","",IF(COUNTIFS(LSku,$A72,LType,"Count",LDate,N$4)&gt;0,SUMIFS(LQty,LSku,$A72,LType,"Count",LDate,N$4),M72+SUMIFS(LSigned,LSku,$A72,LDate,N$4)))</f>
        <v/>
      </c>
      <c r="O72" s="20">
        <f>IF($A72="","",IF(COUNTIFS(LSku,$A72,LType,"Count",LDate,O$4)&gt;0,SUMIFS(LQty,LSku,$A72,LType,"Count",LDate,O$4),N72+SUMIFS(LSigned,LSku,$A72,LDate,O$4)))</f>
        <v/>
      </c>
      <c r="P72" s="20">
        <f>IF($A72="","",IF(COUNTIFS(LSku,$A72,LType,"Count",LDate,P$4)&gt;0,SUMIFS(LQty,LSku,$A72,LType,"Count",LDate,P$4),O72+SUMIFS(LSigned,LSku,$A72,LDate,P$4)))</f>
        <v/>
      </c>
      <c r="Q72" s="20">
        <f>IF($A72="","",IF(COUNTIFS(LSku,$A72,LType,"Count",LDate,Q$4)&gt;0,SUMIFS(LQty,LSku,$A72,LType,"Count",LDate,Q$4),P72+SUMIFS(LSigned,LSku,$A72,LDate,Q$4)))</f>
        <v/>
      </c>
      <c r="R72" s="20">
        <f>IF($A72="","",IF(COUNTIFS(LSku,$A72,LType,"Count",LDate,R$4)&gt;0,SUMIFS(LQty,LSku,$A72,LType,"Count",LDate,R$4),Q72+SUMIFS(LSigned,LSku,$A72,LDate,R$4)))</f>
        <v/>
      </c>
      <c r="S72" s="20">
        <f>IF($A72="","",IF(COUNTIFS(LSku,$A72,LType,"Count",LDate,S$4)&gt;0,SUMIFS(LQty,LSku,$A72,LType,"Count",LDate,S$4),R72+SUMIFS(LSigned,LSku,$A72,LDate,S$4)))</f>
        <v/>
      </c>
      <c r="T72" s="20">
        <f>IF($A72="","",IF(COUNTIFS(LSku,$A72,LType,"Count",LDate,T$4)&gt;0,SUMIFS(LQty,LSku,$A72,LType,"Count",LDate,T$4),S72+SUMIFS(LSigned,LSku,$A72,LDate,T$4)))</f>
        <v/>
      </c>
      <c r="U72" s="20">
        <f>IF($A72="","",IF(COUNTIFS(LSku,$A72,LType,"Count",LDate,U$4)&gt;0,SUMIFS(LQty,LSku,$A72,LType,"Count",LDate,U$4),T72+SUMIFS(LSigned,LSku,$A72,LDate,U$4)))</f>
        <v/>
      </c>
      <c r="V72" s="20">
        <f>IF($A72="","",IF(COUNTIFS(LSku,$A72,LType,"Count",LDate,V$4)&gt;0,SUMIFS(LQty,LSku,$A72,LType,"Count",LDate,V$4),U72+SUMIFS(LSigned,LSku,$A72,LDate,V$4)))</f>
        <v/>
      </c>
      <c r="W72" s="20">
        <f>IF($A72="","",IF(COUNTIFS(LSku,$A72,LType,"Count",LDate,W$4)&gt;0,SUMIFS(LQty,LSku,$A72,LType,"Count",LDate,W$4),V72+SUMIFS(LSigned,LSku,$A72,LDate,W$4)))</f>
        <v/>
      </c>
      <c r="X72" s="20">
        <f>IF($A72="","",IF(COUNTIFS(LSku,$A72,LType,"Count",LDate,X$4)&gt;0,SUMIFS(LQty,LSku,$A72,LType,"Count",LDate,X$4),W72+SUMIFS(LSigned,LSku,$A72,LDate,X$4)))</f>
        <v/>
      </c>
      <c r="Y72" s="20">
        <f>IF($A72="","",IF(COUNTIFS(LSku,$A72,LType,"Count",LDate,Y$4)&gt;0,SUMIFS(LQty,LSku,$A72,LType,"Count",LDate,Y$4),X72+SUMIFS(LSigned,LSku,$A72,LDate,Y$4)))</f>
        <v/>
      </c>
      <c r="Z72" s="20">
        <f>IF($A72="","",IF(COUNTIFS(LSku,$A72,LType,"Count",LDate,Z$4)&gt;0,SUMIFS(LQty,LSku,$A72,LType,"Count",LDate,Z$4),Y72+SUMIFS(LSigned,LSku,$A72,LDate,Z$4)))</f>
        <v/>
      </c>
      <c r="AA72" s="20">
        <f>IF($A72="","",IF(COUNTIFS(LSku,$A72,LType,"Count",LDate,AA$4)&gt;0,SUMIFS(LQty,LSku,$A72,LType,"Count",LDate,AA$4),Z72+SUMIFS(LSigned,LSku,$A72,LDate,AA$4)))</f>
        <v/>
      </c>
      <c r="AB72" s="20">
        <f>IF($A72="","",IF(COUNTIFS(LSku,$A72,LType,"Count",LDate,AB$4)&gt;0,SUMIFS(LQty,LSku,$A72,LType,"Count",LDate,AB$4),AA72+SUMIFS(LSigned,LSku,$A72,LDate,AB$4)))</f>
        <v/>
      </c>
      <c r="AC72" s="20">
        <f>IF($A72="","",IF(COUNTIFS(LSku,$A72,LType,"Count",LDate,AC$4)&gt;0,SUMIFS(LQty,LSku,$A72,LType,"Count",LDate,AC$4),AB72+SUMIFS(LSigned,LSku,$A72,LDate,AC$4)))</f>
        <v/>
      </c>
      <c r="AD72" s="20">
        <f>IF($A72="","",IF(COUNTIFS(LSku,$A72,LType,"Count",LDate,AD$4)&gt;0,SUMIFS(LQty,LSku,$A72,LType,"Count",LDate,AD$4),AC72+SUMIFS(LSigned,LSku,$A72,LDate,AD$4)))</f>
        <v/>
      </c>
      <c r="AE72" s="20">
        <f>IF($A72="","",IF(COUNTIFS(LSku,$A72,LType,"Count",LDate,AE$4)&gt;0,SUMIFS(LQty,LSku,$A72,LType,"Count",LDate,AE$4),AD72+SUMIFS(LSigned,LSku,$A72,LDate,AE$4)))</f>
        <v/>
      </c>
      <c r="AF72" s="20">
        <f>IF($A72="","",IF(COUNTIFS(LSku,$A72,LType,"Count",LDate,AF$4)&gt;0,SUMIFS(LQty,LSku,$A72,LType,"Count",LDate,AF$4),AE72+SUMIFS(LSigned,LSku,$A72,LDate,AF$4)))</f>
        <v/>
      </c>
      <c r="AG72" s="20">
        <f>IF($A72="","",IF(COUNTIFS(LSku,$A72,LType,"Count",LDate,AG$4)&gt;0,SUMIFS(LQty,LSku,$A72,LType,"Count",LDate,AG$4),AF72+SUMIFS(LSigned,LSku,$A72,LDate,AG$4)))</f>
        <v/>
      </c>
      <c r="AH72" s="20">
        <f>IF($A72="","",IF(COUNTIFS(LSku,$A72,LType,"Count",LDate,AH$4)&gt;0,SUMIFS(LQty,LSku,$A72,LType,"Count",LDate,AH$4),AG72+SUMIFS(LSigned,LSku,$A72,LDate,AH$4)))</f>
        <v/>
      </c>
      <c r="AI72" s="20">
        <f>IF($A72="","",IF(COUNTIFS(LSku,$A72,LType,"Count",LDate,AI$4)&gt;0,SUMIFS(LQty,LSku,$A72,LType,"Count",LDate,AI$4),AH72+SUMIFS(LSigned,LSku,$A72,LDate,AI$4)))</f>
        <v/>
      </c>
      <c r="AJ72" s="20">
        <f>IF($A72="","",IF(COUNTIFS(LSku,$A72,LType,"Count",LDate,AJ$4)&gt;0,SUMIFS(LQty,LSku,$A72,LType,"Count",LDate,AJ$4),AI72+SUMIFS(LSigned,LSku,$A72,LDate,AJ$4)))</f>
        <v/>
      </c>
      <c r="AK72" s="20">
        <f>IF($A72="","",IF(COUNTIFS(LSku,$A72,LType,"Count",LDate,AK$4)&gt;0,SUMIFS(LQty,LSku,$A72,LType,"Count",LDate,AK$4),AJ72+SUMIFS(LSigned,LSku,$A72,LDate,AK$4)))</f>
        <v/>
      </c>
      <c r="AL72" s="20">
        <f>IF($A72="","",IF(COUNTIFS(LSku,$A72,LType,"Count",LDate,AL$4)&gt;0,SUMIFS(LQty,LSku,$A72,LType,"Count",LDate,AL$4),AK72+SUMIFS(LSigned,LSku,$A72,LDate,AL$4)))</f>
        <v/>
      </c>
      <c r="AM72" s="20">
        <f>IF($A72="","",IF(COUNTIFS(LSku,$A72,LType,"Count",LDate,AM$4)&gt;0,SUMIFS(LQty,LSku,$A72,LType,"Count",LDate,AM$4),AL72+SUMIFS(LSigned,LSku,$A72,LDate,AM$4)))</f>
        <v/>
      </c>
      <c r="AN72" s="20">
        <f>IF($A72="","",IF(COUNTIFS(LSku,$A72,LType,"Count",LDate,AN$4)&gt;0,SUMIFS(LQty,LSku,$A72,LType,"Count",LDate,AN$4),AM72+SUMIFS(LSigned,LSku,$A72,LDate,AN$4)))</f>
        <v/>
      </c>
      <c r="AO72" s="20">
        <f>IF($A72="","",IF(COUNTIFS(LSku,$A72,LType,"Count",LDate,AO$4)&gt;0,SUMIFS(LQty,LSku,$A72,LType,"Count",LDate,AO$4),AN72+SUMIFS(LSigned,LSku,$A72,LDate,AO$4)))</f>
        <v/>
      </c>
      <c r="AP72" s="20">
        <f>IF($A72="","",IF(COUNTIFS(LSku,$A72,LType,"Count",LDate,AP$4)&gt;0,SUMIFS(LQty,LSku,$A72,LType,"Count",LDate,AP$4),AO72+SUMIFS(LSigned,LSku,$A72,LDate,AP$4)))</f>
        <v/>
      </c>
      <c r="AQ72" s="20">
        <f>IF($A72="","",IF(COUNTIFS(LSku,$A72,LType,"Count",LDate,AQ$4)&gt;0,SUMIFS(LQty,LSku,$A72,LType,"Count",LDate,AQ$4),AP72+SUMIFS(LSigned,LSku,$A72,LDate,AQ$4)))</f>
        <v/>
      </c>
      <c r="AR72" s="20">
        <f>IF($A72="","",IF(COUNTIFS(LSku,$A72,LType,"Count",LDate,AR$4)&gt;0,SUMIFS(LQty,LSku,$A72,LType,"Count",LDate,AR$4),AQ72+SUMIFS(LSigned,LSku,$A72,LDate,AR$4)))</f>
        <v/>
      </c>
      <c r="AS72" s="20">
        <f>IF($A72="","",IF(COUNTIFS(LSku,$A72,LType,"Count",LDate,AS$4)&gt;0,SUMIFS(LQty,LSku,$A72,LType,"Count",LDate,AS$4),AR72+SUMIFS(LSigned,LSku,$A72,LDate,AS$4)))</f>
        <v/>
      </c>
      <c r="AT72" s="20">
        <f>IF($A72="","",IF(COUNTIFS(LSku,$A72,LType,"Count",LDate,AT$4)&gt;0,SUMIFS(LQty,LSku,$A72,LType,"Count",LDate,AT$4),AS72+SUMIFS(LSigned,LSku,$A72,LDate,AT$4)))</f>
        <v/>
      </c>
      <c r="AU72" s="20">
        <f>IF($A72="","",IF(COUNTIFS(LSku,$A72,LType,"Count",LDate,AU$4)&gt;0,SUMIFS(LQty,LSku,$A72,LType,"Count",LDate,AU$4),AT72+SUMIFS(LSigned,LSku,$A72,LDate,AU$4)))</f>
        <v/>
      </c>
      <c r="AV72" s="20">
        <f>IF($A72="","",IF(COUNTIFS(LSku,$A72,LType,"Count",LDate,AV$4)&gt;0,SUMIFS(LQty,LSku,$A72,LType,"Count",LDate,AV$4),AU72+SUMIFS(LSigned,LSku,$A72,LDate,AV$4)))</f>
        <v/>
      </c>
      <c r="AW72" s="20">
        <f>IF($A72="","",IF(COUNTIFS(LSku,$A72,LType,"Count",LDate,AW$4)&gt;0,SUMIFS(LQty,LSku,$A72,LType,"Count",LDate,AW$4),AV72+SUMIFS(LSigned,LSku,$A72,LDate,AW$4)))</f>
        <v/>
      </c>
      <c r="AX72" s="20">
        <f>IF($A72="","",IF(COUNTIFS(LSku,$A72,LType,"Count",LDate,AX$4)&gt;0,SUMIFS(LQty,LSku,$A72,LType,"Count",LDate,AX$4),AW72+SUMIFS(LSigned,LSku,$A72,LDate,AX$4)))</f>
        <v/>
      </c>
      <c r="AY72" s="20">
        <f>IF($A72="","",IF(COUNTIFS(LSku,$A72,LType,"Count",LDate,AY$4)&gt;0,SUMIFS(LQty,LSku,$A72,LType,"Count",LDate,AY$4),AX72+SUMIFS(LSigned,LSku,$A72,LDate,AY$4)))</f>
        <v/>
      </c>
      <c r="AZ72" s="20">
        <f>IF($A72="","",IF(COUNTIFS(LSku,$A72,LType,"Count",LDate,AZ$4)&gt;0,SUMIFS(LQty,LSku,$A72,LType,"Count",LDate,AZ$4),AY72+SUMIFS(LSigned,LSku,$A72,LDate,AZ$4)))</f>
        <v/>
      </c>
      <c r="BA72" s="20">
        <f>IF($A72="","",IF(COUNTIFS(LSku,$A72,LType,"Count",LDate,BA$4)&gt;0,SUMIFS(LQty,LSku,$A72,LType,"Count",LDate,BA$4),AZ72+SUMIFS(LSigned,LSku,$A72,LDate,BA$4)))</f>
        <v/>
      </c>
      <c r="BB72" s="20">
        <f>IF($A72="","",IF(COUNTIFS(LSku,$A72,LType,"Count",LDate,BB$4)&gt;0,SUMIFS(LQty,LSku,$A72,LType,"Count",LDate,BB$4),BA72+SUMIFS(LSigned,LSku,$A72,LDate,BB$4)))</f>
        <v/>
      </c>
      <c r="BC72" s="20">
        <f>IF($A72="","",IF(COUNTIFS(LSku,$A72,LType,"Count",LDate,BC$4)&gt;0,SUMIFS(LQty,LSku,$A72,LType,"Count",LDate,BC$4),BB72+SUMIFS(LSigned,LSku,$A72,LDate,BC$4)))</f>
        <v/>
      </c>
      <c r="BD72" s="20">
        <f>IF($A72="","",IF(COUNTIFS(LSku,$A72,LType,"Count",LDate,BD$4)&gt;0,SUMIFS(LQty,LSku,$A72,LType,"Count",LDate,BD$4),BC72+SUMIFS(LSigned,LSku,$A72,LDate,BD$4)))</f>
        <v/>
      </c>
      <c r="BE72" s="20">
        <f>IF($A72="","",IF(COUNTIFS(LSku,$A72,LType,"Count",LDate,BE$4)&gt;0,SUMIFS(LQty,LSku,$A72,LType,"Count",LDate,BE$4),BD72+SUMIFS(LSigned,LSku,$A72,LDate,BE$4)))</f>
        <v/>
      </c>
      <c r="BF72" s="20">
        <f>IF($A72="","",IF(COUNTIFS(LSku,$A72,LType,"Count",LDate,BF$4)&gt;0,SUMIFS(LQty,LSku,$A72,LType,"Count",LDate,BF$4),BE72+SUMIFS(LSigned,LSku,$A72,LDate,BF$4)))</f>
        <v/>
      </c>
      <c r="BG72" s="20">
        <f>IF($A72="","",IF(COUNTIFS(LSku,$A72,LType,"Count",LDate,BG$4)&gt;0,SUMIFS(LQty,LSku,$A72,LType,"Count",LDate,BG$4),BF72+SUMIFS(LSigned,LSku,$A72,LDate,BG$4)))</f>
        <v/>
      </c>
      <c r="BH72" s="20">
        <f>IF($A72="","",IF(COUNTIFS(LSku,$A72,LType,"Count",LDate,BH$4)&gt;0,SUMIFS(LQty,LSku,$A72,LType,"Count",LDate,BH$4),BG72+SUMIFS(LSigned,LSku,$A72,LDate,BH$4)))</f>
        <v/>
      </c>
      <c r="BI72" s="20">
        <f>IF($A72="","",IF(COUNTIFS(LSku,$A72,LType,"Count",LDate,BI$4)&gt;0,SUMIFS(LQty,LSku,$A72,LType,"Count",LDate,BI$4),BH72+SUMIFS(LSigned,LSku,$A72,LDate,BI$4)))</f>
        <v/>
      </c>
      <c r="BJ72" s="20">
        <f>IF($A72="","",IF(COUNTIFS(LSku,$A72,LType,"Count",LDate,BJ$4)&gt;0,SUMIFS(LQty,LSku,$A72,LType,"Count",LDate,BJ$4),BI72+SUMIFS(LSigned,LSku,$A72,LDate,BJ$4)))</f>
        <v/>
      </c>
      <c r="BK72" s="20">
        <f>IF($A72="","",IF(COUNTIFS(LSku,$A72,LType,"Count",LDate,BK$4)&gt;0,SUMIFS(LQty,LSku,$A72,LType,"Count",LDate,BK$4),BJ72+SUMIFS(LSigned,LSku,$A72,LDate,BK$4)))</f>
        <v/>
      </c>
      <c r="BL72" s="20">
        <f>IF($A72="","",IF(COUNTIFS(LSku,$A72,LType,"Count",LDate,BL$4)&gt;0,SUMIFS(LQty,LSku,$A72,LType,"Count",LDate,BL$4),BK72+SUMIFS(LSigned,LSku,$A72,LDate,BL$4)))</f>
        <v/>
      </c>
      <c r="BM72" s="20">
        <f>IF($A72="","",IF(COUNTIFS(LSku,$A72,LType,"Count",LDate,BM$4)&gt;0,SUMIFS(LQty,LSku,$A72,LType,"Count",LDate,BM$4),BL72+SUMIFS(LSigned,LSku,$A72,LDate,BM$4)))</f>
        <v/>
      </c>
      <c r="BN72" s="24">
        <f>IF($A72="","",SUMPRODUCT(MAX((LSku=$A72)*(LType="Count")*(LDate&lt;=$B$4)*LDate)))</f>
        <v/>
      </c>
    </row>
    <row r="73">
      <c r="A73" s="16">
        <f>IF(Items!A73="","",Items!A73)</f>
        <v/>
      </c>
      <c r="B73" s="20">
        <f>IF($A73="","",IF(BN73&gt;0,SUMIFS(LQty,LSku,$A73,LType,"Count",LDate,BN73),0)+SUMIFS(LSigned,LSku,$A73,LDate,"&gt;"&amp;BN73,LDate,"&lt;="&amp;$B$4))</f>
        <v/>
      </c>
      <c r="C73" s="20">
        <f>IF($A73="","",IF(COUNTIFS(LSku,$A73,LType,"Count",LDate,C$4)&gt;0,SUMIFS(LQty,LSku,$A73,LType,"Count",LDate,C$4),B73+SUMIFS(LSigned,LSku,$A73,LDate,C$4)))</f>
        <v/>
      </c>
      <c r="D73" s="20">
        <f>IF($A73="","",IF(COUNTIFS(LSku,$A73,LType,"Count",LDate,D$4)&gt;0,SUMIFS(LQty,LSku,$A73,LType,"Count",LDate,D$4),C73+SUMIFS(LSigned,LSku,$A73,LDate,D$4)))</f>
        <v/>
      </c>
      <c r="E73" s="20">
        <f>IF($A73="","",IF(COUNTIFS(LSku,$A73,LType,"Count",LDate,E$4)&gt;0,SUMIFS(LQty,LSku,$A73,LType,"Count",LDate,E$4),D73+SUMIFS(LSigned,LSku,$A73,LDate,E$4)))</f>
        <v/>
      </c>
      <c r="F73" s="20">
        <f>IF($A73="","",IF(COUNTIFS(LSku,$A73,LType,"Count",LDate,F$4)&gt;0,SUMIFS(LQty,LSku,$A73,LType,"Count",LDate,F$4),E73+SUMIFS(LSigned,LSku,$A73,LDate,F$4)))</f>
        <v/>
      </c>
      <c r="G73" s="20">
        <f>IF($A73="","",IF(COUNTIFS(LSku,$A73,LType,"Count",LDate,G$4)&gt;0,SUMIFS(LQty,LSku,$A73,LType,"Count",LDate,G$4),F73+SUMIFS(LSigned,LSku,$A73,LDate,G$4)))</f>
        <v/>
      </c>
      <c r="H73" s="20">
        <f>IF($A73="","",IF(COUNTIFS(LSku,$A73,LType,"Count",LDate,H$4)&gt;0,SUMIFS(LQty,LSku,$A73,LType,"Count",LDate,H$4),G73+SUMIFS(LSigned,LSku,$A73,LDate,H$4)))</f>
        <v/>
      </c>
      <c r="I73" s="20">
        <f>IF($A73="","",IF(COUNTIFS(LSku,$A73,LType,"Count",LDate,I$4)&gt;0,SUMIFS(LQty,LSku,$A73,LType,"Count",LDate,I$4),H73+SUMIFS(LSigned,LSku,$A73,LDate,I$4)))</f>
        <v/>
      </c>
      <c r="J73" s="20">
        <f>IF($A73="","",IF(COUNTIFS(LSku,$A73,LType,"Count",LDate,J$4)&gt;0,SUMIFS(LQty,LSku,$A73,LType,"Count",LDate,J$4),I73+SUMIFS(LSigned,LSku,$A73,LDate,J$4)))</f>
        <v/>
      </c>
      <c r="K73" s="20">
        <f>IF($A73="","",IF(COUNTIFS(LSku,$A73,LType,"Count",LDate,K$4)&gt;0,SUMIFS(LQty,LSku,$A73,LType,"Count",LDate,K$4),J73+SUMIFS(LSigned,LSku,$A73,LDate,K$4)))</f>
        <v/>
      </c>
      <c r="L73" s="20">
        <f>IF($A73="","",IF(COUNTIFS(LSku,$A73,LType,"Count",LDate,L$4)&gt;0,SUMIFS(LQty,LSku,$A73,LType,"Count",LDate,L$4),K73+SUMIFS(LSigned,LSku,$A73,LDate,L$4)))</f>
        <v/>
      </c>
      <c r="M73" s="20">
        <f>IF($A73="","",IF(COUNTIFS(LSku,$A73,LType,"Count",LDate,M$4)&gt;0,SUMIFS(LQty,LSku,$A73,LType,"Count",LDate,M$4),L73+SUMIFS(LSigned,LSku,$A73,LDate,M$4)))</f>
        <v/>
      </c>
      <c r="N73" s="20">
        <f>IF($A73="","",IF(COUNTIFS(LSku,$A73,LType,"Count",LDate,N$4)&gt;0,SUMIFS(LQty,LSku,$A73,LType,"Count",LDate,N$4),M73+SUMIFS(LSigned,LSku,$A73,LDate,N$4)))</f>
        <v/>
      </c>
      <c r="O73" s="20">
        <f>IF($A73="","",IF(COUNTIFS(LSku,$A73,LType,"Count",LDate,O$4)&gt;0,SUMIFS(LQty,LSku,$A73,LType,"Count",LDate,O$4),N73+SUMIFS(LSigned,LSku,$A73,LDate,O$4)))</f>
        <v/>
      </c>
      <c r="P73" s="20">
        <f>IF($A73="","",IF(COUNTIFS(LSku,$A73,LType,"Count",LDate,P$4)&gt;0,SUMIFS(LQty,LSku,$A73,LType,"Count",LDate,P$4),O73+SUMIFS(LSigned,LSku,$A73,LDate,P$4)))</f>
        <v/>
      </c>
      <c r="Q73" s="20">
        <f>IF($A73="","",IF(COUNTIFS(LSku,$A73,LType,"Count",LDate,Q$4)&gt;0,SUMIFS(LQty,LSku,$A73,LType,"Count",LDate,Q$4),P73+SUMIFS(LSigned,LSku,$A73,LDate,Q$4)))</f>
        <v/>
      </c>
      <c r="R73" s="20">
        <f>IF($A73="","",IF(COUNTIFS(LSku,$A73,LType,"Count",LDate,R$4)&gt;0,SUMIFS(LQty,LSku,$A73,LType,"Count",LDate,R$4),Q73+SUMIFS(LSigned,LSku,$A73,LDate,R$4)))</f>
        <v/>
      </c>
      <c r="S73" s="20">
        <f>IF($A73="","",IF(COUNTIFS(LSku,$A73,LType,"Count",LDate,S$4)&gt;0,SUMIFS(LQty,LSku,$A73,LType,"Count",LDate,S$4),R73+SUMIFS(LSigned,LSku,$A73,LDate,S$4)))</f>
        <v/>
      </c>
      <c r="T73" s="20">
        <f>IF($A73="","",IF(COUNTIFS(LSku,$A73,LType,"Count",LDate,T$4)&gt;0,SUMIFS(LQty,LSku,$A73,LType,"Count",LDate,T$4),S73+SUMIFS(LSigned,LSku,$A73,LDate,T$4)))</f>
        <v/>
      </c>
      <c r="U73" s="20">
        <f>IF($A73="","",IF(COUNTIFS(LSku,$A73,LType,"Count",LDate,U$4)&gt;0,SUMIFS(LQty,LSku,$A73,LType,"Count",LDate,U$4),T73+SUMIFS(LSigned,LSku,$A73,LDate,U$4)))</f>
        <v/>
      </c>
      <c r="V73" s="20">
        <f>IF($A73="","",IF(COUNTIFS(LSku,$A73,LType,"Count",LDate,V$4)&gt;0,SUMIFS(LQty,LSku,$A73,LType,"Count",LDate,V$4),U73+SUMIFS(LSigned,LSku,$A73,LDate,V$4)))</f>
        <v/>
      </c>
      <c r="W73" s="20">
        <f>IF($A73="","",IF(COUNTIFS(LSku,$A73,LType,"Count",LDate,W$4)&gt;0,SUMIFS(LQty,LSku,$A73,LType,"Count",LDate,W$4),V73+SUMIFS(LSigned,LSku,$A73,LDate,W$4)))</f>
        <v/>
      </c>
      <c r="X73" s="20">
        <f>IF($A73="","",IF(COUNTIFS(LSku,$A73,LType,"Count",LDate,X$4)&gt;0,SUMIFS(LQty,LSku,$A73,LType,"Count",LDate,X$4),W73+SUMIFS(LSigned,LSku,$A73,LDate,X$4)))</f>
        <v/>
      </c>
      <c r="Y73" s="20">
        <f>IF($A73="","",IF(COUNTIFS(LSku,$A73,LType,"Count",LDate,Y$4)&gt;0,SUMIFS(LQty,LSku,$A73,LType,"Count",LDate,Y$4),X73+SUMIFS(LSigned,LSku,$A73,LDate,Y$4)))</f>
        <v/>
      </c>
      <c r="Z73" s="20">
        <f>IF($A73="","",IF(COUNTIFS(LSku,$A73,LType,"Count",LDate,Z$4)&gt;0,SUMIFS(LQty,LSku,$A73,LType,"Count",LDate,Z$4),Y73+SUMIFS(LSigned,LSku,$A73,LDate,Z$4)))</f>
        <v/>
      </c>
      <c r="AA73" s="20">
        <f>IF($A73="","",IF(COUNTIFS(LSku,$A73,LType,"Count",LDate,AA$4)&gt;0,SUMIFS(LQty,LSku,$A73,LType,"Count",LDate,AA$4),Z73+SUMIFS(LSigned,LSku,$A73,LDate,AA$4)))</f>
        <v/>
      </c>
      <c r="AB73" s="20">
        <f>IF($A73="","",IF(COUNTIFS(LSku,$A73,LType,"Count",LDate,AB$4)&gt;0,SUMIFS(LQty,LSku,$A73,LType,"Count",LDate,AB$4),AA73+SUMIFS(LSigned,LSku,$A73,LDate,AB$4)))</f>
        <v/>
      </c>
      <c r="AC73" s="20">
        <f>IF($A73="","",IF(COUNTIFS(LSku,$A73,LType,"Count",LDate,AC$4)&gt;0,SUMIFS(LQty,LSku,$A73,LType,"Count",LDate,AC$4),AB73+SUMIFS(LSigned,LSku,$A73,LDate,AC$4)))</f>
        <v/>
      </c>
      <c r="AD73" s="20">
        <f>IF($A73="","",IF(COUNTIFS(LSku,$A73,LType,"Count",LDate,AD$4)&gt;0,SUMIFS(LQty,LSku,$A73,LType,"Count",LDate,AD$4),AC73+SUMIFS(LSigned,LSku,$A73,LDate,AD$4)))</f>
        <v/>
      </c>
      <c r="AE73" s="20">
        <f>IF($A73="","",IF(COUNTIFS(LSku,$A73,LType,"Count",LDate,AE$4)&gt;0,SUMIFS(LQty,LSku,$A73,LType,"Count",LDate,AE$4),AD73+SUMIFS(LSigned,LSku,$A73,LDate,AE$4)))</f>
        <v/>
      </c>
      <c r="AF73" s="20">
        <f>IF($A73="","",IF(COUNTIFS(LSku,$A73,LType,"Count",LDate,AF$4)&gt;0,SUMIFS(LQty,LSku,$A73,LType,"Count",LDate,AF$4),AE73+SUMIFS(LSigned,LSku,$A73,LDate,AF$4)))</f>
        <v/>
      </c>
      <c r="AG73" s="20">
        <f>IF($A73="","",IF(COUNTIFS(LSku,$A73,LType,"Count",LDate,AG$4)&gt;0,SUMIFS(LQty,LSku,$A73,LType,"Count",LDate,AG$4),AF73+SUMIFS(LSigned,LSku,$A73,LDate,AG$4)))</f>
        <v/>
      </c>
      <c r="AH73" s="20">
        <f>IF($A73="","",IF(COUNTIFS(LSku,$A73,LType,"Count",LDate,AH$4)&gt;0,SUMIFS(LQty,LSku,$A73,LType,"Count",LDate,AH$4),AG73+SUMIFS(LSigned,LSku,$A73,LDate,AH$4)))</f>
        <v/>
      </c>
      <c r="AI73" s="20">
        <f>IF($A73="","",IF(COUNTIFS(LSku,$A73,LType,"Count",LDate,AI$4)&gt;0,SUMIFS(LQty,LSku,$A73,LType,"Count",LDate,AI$4),AH73+SUMIFS(LSigned,LSku,$A73,LDate,AI$4)))</f>
        <v/>
      </c>
      <c r="AJ73" s="20">
        <f>IF($A73="","",IF(COUNTIFS(LSku,$A73,LType,"Count",LDate,AJ$4)&gt;0,SUMIFS(LQty,LSku,$A73,LType,"Count",LDate,AJ$4),AI73+SUMIFS(LSigned,LSku,$A73,LDate,AJ$4)))</f>
        <v/>
      </c>
      <c r="AK73" s="20">
        <f>IF($A73="","",IF(COUNTIFS(LSku,$A73,LType,"Count",LDate,AK$4)&gt;0,SUMIFS(LQty,LSku,$A73,LType,"Count",LDate,AK$4),AJ73+SUMIFS(LSigned,LSku,$A73,LDate,AK$4)))</f>
        <v/>
      </c>
      <c r="AL73" s="20">
        <f>IF($A73="","",IF(COUNTIFS(LSku,$A73,LType,"Count",LDate,AL$4)&gt;0,SUMIFS(LQty,LSku,$A73,LType,"Count",LDate,AL$4),AK73+SUMIFS(LSigned,LSku,$A73,LDate,AL$4)))</f>
        <v/>
      </c>
      <c r="AM73" s="20">
        <f>IF($A73="","",IF(COUNTIFS(LSku,$A73,LType,"Count",LDate,AM$4)&gt;0,SUMIFS(LQty,LSku,$A73,LType,"Count",LDate,AM$4),AL73+SUMIFS(LSigned,LSku,$A73,LDate,AM$4)))</f>
        <v/>
      </c>
      <c r="AN73" s="20">
        <f>IF($A73="","",IF(COUNTIFS(LSku,$A73,LType,"Count",LDate,AN$4)&gt;0,SUMIFS(LQty,LSku,$A73,LType,"Count",LDate,AN$4),AM73+SUMIFS(LSigned,LSku,$A73,LDate,AN$4)))</f>
        <v/>
      </c>
      <c r="AO73" s="20">
        <f>IF($A73="","",IF(COUNTIFS(LSku,$A73,LType,"Count",LDate,AO$4)&gt;0,SUMIFS(LQty,LSku,$A73,LType,"Count",LDate,AO$4),AN73+SUMIFS(LSigned,LSku,$A73,LDate,AO$4)))</f>
        <v/>
      </c>
      <c r="AP73" s="20">
        <f>IF($A73="","",IF(COUNTIFS(LSku,$A73,LType,"Count",LDate,AP$4)&gt;0,SUMIFS(LQty,LSku,$A73,LType,"Count",LDate,AP$4),AO73+SUMIFS(LSigned,LSku,$A73,LDate,AP$4)))</f>
        <v/>
      </c>
      <c r="AQ73" s="20">
        <f>IF($A73="","",IF(COUNTIFS(LSku,$A73,LType,"Count",LDate,AQ$4)&gt;0,SUMIFS(LQty,LSku,$A73,LType,"Count",LDate,AQ$4),AP73+SUMIFS(LSigned,LSku,$A73,LDate,AQ$4)))</f>
        <v/>
      </c>
      <c r="AR73" s="20">
        <f>IF($A73="","",IF(COUNTIFS(LSku,$A73,LType,"Count",LDate,AR$4)&gt;0,SUMIFS(LQty,LSku,$A73,LType,"Count",LDate,AR$4),AQ73+SUMIFS(LSigned,LSku,$A73,LDate,AR$4)))</f>
        <v/>
      </c>
      <c r="AS73" s="20">
        <f>IF($A73="","",IF(COUNTIFS(LSku,$A73,LType,"Count",LDate,AS$4)&gt;0,SUMIFS(LQty,LSku,$A73,LType,"Count",LDate,AS$4),AR73+SUMIFS(LSigned,LSku,$A73,LDate,AS$4)))</f>
        <v/>
      </c>
      <c r="AT73" s="20">
        <f>IF($A73="","",IF(COUNTIFS(LSku,$A73,LType,"Count",LDate,AT$4)&gt;0,SUMIFS(LQty,LSku,$A73,LType,"Count",LDate,AT$4),AS73+SUMIFS(LSigned,LSku,$A73,LDate,AT$4)))</f>
        <v/>
      </c>
      <c r="AU73" s="20">
        <f>IF($A73="","",IF(COUNTIFS(LSku,$A73,LType,"Count",LDate,AU$4)&gt;0,SUMIFS(LQty,LSku,$A73,LType,"Count",LDate,AU$4),AT73+SUMIFS(LSigned,LSku,$A73,LDate,AU$4)))</f>
        <v/>
      </c>
      <c r="AV73" s="20">
        <f>IF($A73="","",IF(COUNTIFS(LSku,$A73,LType,"Count",LDate,AV$4)&gt;0,SUMIFS(LQty,LSku,$A73,LType,"Count",LDate,AV$4),AU73+SUMIFS(LSigned,LSku,$A73,LDate,AV$4)))</f>
        <v/>
      </c>
      <c r="AW73" s="20">
        <f>IF($A73="","",IF(COUNTIFS(LSku,$A73,LType,"Count",LDate,AW$4)&gt;0,SUMIFS(LQty,LSku,$A73,LType,"Count",LDate,AW$4),AV73+SUMIFS(LSigned,LSku,$A73,LDate,AW$4)))</f>
        <v/>
      </c>
      <c r="AX73" s="20">
        <f>IF($A73="","",IF(COUNTIFS(LSku,$A73,LType,"Count",LDate,AX$4)&gt;0,SUMIFS(LQty,LSku,$A73,LType,"Count",LDate,AX$4),AW73+SUMIFS(LSigned,LSku,$A73,LDate,AX$4)))</f>
        <v/>
      </c>
      <c r="AY73" s="20">
        <f>IF($A73="","",IF(COUNTIFS(LSku,$A73,LType,"Count",LDate,AY$4)&gt;0,SUMIFS(LQty,LSku,$A73,LType,"Count",LDate,AY$4),AX73+SUMIFS(LSigned,LSku,$A73,LDate,AY$4)))</f>
        <v/>
      </c>
      <c r="AZ73" s="20">
        <f>IF($A73="","",IF(COUNTIFS(LSku,$A73,LType,"Count",LDate,AZ$4)&gt;0,SUMIFS(LQty,LSku,$A73,LType,"Count",LDate,AZ$4),AY73+SUMIFS(LSigned,LSku,$A73,LDate,AZ$4)))</f>
        <v/>
      </c>
      <c r="BA73" s="20">
        <f>IF($A73="","",IF(COUNTIFS(LSku,$A73,LType,"Count",LDate,BA$4)&gt;0,SUMIFS(LQty,LSku,$A73,LType,"Count",LDate,BA$4),AZ73+SUMIFS(LSigned,LSku,$A73,LDate,BA$4)))</f>
        <v/>
      </c>
      <c r="BB73" s="20">
        <f>IF($A73="","",IF(COUNTIFS(LSku,$A73,LType,"Count",LDate,BB$4)&gt;0,SUMIFS(LQty,LSku,$A73,LType,"Count",LDate,BB$4),BA73+SUMIFS(LSigned,LSku,$A73,LDate,BB$4)))</f>
        <v/>
      </c>
      <c r="BC73" s="20">
        <f>IF($A73="","",IF(COUNTIFS(LSku,$A73,LType,"Count",LDate,BC$4)&gt;0,SUMIFS(LQty,LSku,$A73,LType,"Count",LDate,BC$4),BB73+SUMIFS(LSigned,LSku,$A73,LDate,BC$4)))</f>
        <v/>
      </c>
      <c r="BD73" s="20">
        <f>IF($A73="","",IF(COUNTIFS(LSku,$A73,LType,"Count",LDate,BD$4)&gt;0,SUMIFS(LQty,LSku,$A73,LType,"Count",LDate,BD$4),BC73+SUMIFS(LSigned,LSku,$A73,LDate,BD$4)))</f>
        <v/>
      </c>
      <c r="BE73" s="20">
        <f>IF($A73="","",IF(COUNTIFS(LSku,$A73,LType,"Count",LDate,BE$4)&gt;0,SUMIFS(LQty,LSku,$A73,LType,"Count",LDate,BE$4),BD73+SUMIFS(LSigned,LSku,$A73,LDate,BE$4)))</f>
        <v/>
      </c>
      <c r="BF73" s="20">
        <f>IF($A73="","",IF(COUNTIFS(LSku,$A73,LType,"Count",LDate,BF$4)&gt;0,SUMIFS(LQty,LSku,$A73,LType,"Count",LDate,BF$4),BE73+SUMIFS(LSigned,LSku,$A73,LDate,BF$4)))</f>
        <v/>
      </c>
      <c r="BG73" s="20">
        <f>IF($A73="","",IF(COUNTIFS(LSku,$A73,LType,"Count",LDate,BG$4)&gt;0,SUMIFS(LQty,LSku,$A73,LType,"Count",LDate,BG$4),BF73+SUMIFS(LSigned,LSku,$A73,LDate,BG$4)))</f>
        <v/>
      </c>
      <c r="BH73" s="20">
        <f>IF($A73="","",IF(COUNTIFS(LSku,$A73,LType,"Count",LDate,BH$4)&gt;0,SUMIFS(LQty,LSku,$A73,LType,"Count",LDate,BH$4),BG73+SUMIFS(LSigned,LSku,$A73,LDate,BH$4)))</f>
        <v/>
      </c>
      <c r="BI73" s="20">
        <f>IF($A73="","",IF(COUNTIFS(LSku,$A73,LType,"Count",LDate,BI$4)&gt;0,SUMIFS(LQty,LSku,$A73,LType,"Count",LDate,BI$4),BH73+SUMIFS(LSigned,LSku,$A73,LDate,BI$4)))</f>
        <v/>
      </c>
      <c r="BJ73" s="20">
        <f>IF($A73="","",IF(COUNTIFS(LSku,$A73,LType,"Count",LDate,BJ$4)&gt;0,SUMIFS(LQty,LSku,$A73,LType,"Count",LDate,BJ$4),BI73+SUMIFS(LSigned,LSku,$A73,LDate,BJ$4)))</f>
        <v/>
      </c>
      <c r="BK73" s="20">
        <f>IF($A73="","",IF(COUNTIFS(LSku,$A73,LType,"Count",LDate,BK$4)&gt;0,SUMIFS(LQty,LSku,$A73,LType,"Count",LDate,BK$4),BJ73+SUMIFS(LSigned,LSku,$A73,LDate,BK$4)))</f>
        <v/>
      </c>
      <c r="BL73" s="20">
        <f>IF($A73="","",IF(COUNTIFS(LSku,$A73,LType,"Count",LDate,BL$4)&gt;0,SUMIFS(LQty,LSku,$A73,LType,"Count",LDate,BL$4),BK73+SUMIFS(LSigned,LSku,$A73,LDate,BL$4)))</f>
        <v/>
      </c>
      <c r="BM73" s="20">
        <f>IF($A73="","",IF(COUNTIFS(LSku,$A73,LType,"Count",LDate,BM$4)&gt;0,SUMIFS(LQty,LSku,$A73,LType,"Count",LDate,BM$4),BL73+SUMIFS(LSigned,LSku,$A73,LDate,BM$4)))</f>
        <v/>
      </c>
      <c r="BN73" s="24">
        <f>IF($A73="","",SUMPRODUCT(MAX((LSku=$A73)*(LType="Count")*(LDate&lt;=$B$4)*LDate)))</f>
        <v/>
      </c>
    </row>
    <row r="74">
      <c r="A74" s="16">
        <f>IF(Items!A74="","",Items!A74)</f>
        <v/>
      </c>
      <c r="B74" s="20">
        <f>IF($A74="","",IF(BN74&gt;0,SUMIFS(LQty,LSku,$A74,LType,"Count",LDate,BN74),0)+SUMIFS(LSigned,LSku,$A74,LDate,"&gt;"&amp;BN74,LDate,"&lt;="&amp;$B$4))</f>
        <v/>
      </c>
      <c r="C74" s="20">
        <f>IF($A74="","",IF(COUNTIFS(LSku,$A74,LType,"Count",LDate,C$4)&gt;0,SUMIFS(LQty,LSku,$A74,LType,"Count",LDate,C$4),B74+SUMIFS(LSigned,LSku,$A74,LDate,C$4)))</f>
        <v/>
      </c>
      <c r="D74" s="20">
        <f>IF($A74="","",IF(COUNTIFS(LSku,$A74,LType,"Count",LDate,D$4)&gt;0,SUMIFS(LQty,LSku,$A74,LType,"Count",LDate,D$4),C74+SUMIFS(LSigned,LSku,$A74,LDate,D$4)))</f>
        <v/>
      </c>
      <c r="E74" s="20">
        <f>IF($A74="","",IF(COUNTIFS(LSku,$A74,LType,"Count",LDate,E$4)&gt;0,SUMIFS(LQty,LSku,$A74,LType,"Count",LDate,E$4),D74+SUMIFS(LSigned,LSku,$A74,LDate,E$4)))</f>
        <v/>
      </c>
      <c r="F74" s="20">
        <f>IF($A74="","",IF(COUNTIFS(LSku,$A74,LType,"Count",LDate,F$4)&gt;0,SUMIFS(LQty,LSku,$A74,LType,"Count",LDate,F$4),E74+SUMIFS(LSigned,LSku,$A74,LDate,F$4)))</f>
        <v/>
      </c>
      <c r="G74" s="20">
        <f>IF($A74="","",IF(COUNTIFS(LSku,$A74,LType,"Count",LDate,G$4)&gt;0,SUMIFS(LQty,LSku,$A74,LType,"Count",LDate,G$4),F74+SUMIFS(LSigned,LSku,$A74,LDate,G$4)))</f>
        <v/>
      </c>
      <c r="H74" s="20">
        <f>IF($A74="","",IF(COUNTIFS(LSku,$A74,LType,"Count",LDate,H$4)&gt;0,SUMIFS(LQty,LSku,$A74,LType,"Count",LDate,H$4),G74+SUMIFS(LSigned,LSku,$A74,LDate,H$4)))</f>
        <v/>
      </c>
      <c r="I74" s="20">
        <f>IF($A74="","",IF(COUNTIFS(LSku,$A74,LType,"Count",LDate,I$4)&gt;0,SUMIFS(LQty,LSku,$A74,LType,"Count",LDate,I$4),H74+SUMIFS(LSigned,LSku,$A74,LDate,I$4)))</f>
        <v/>
      </c>
      <c r="J74" s="20">
        <f>IF($A74="","",IF(COUNTIFS(LSku,$A74,LType,"Count",LDate,J$4)&gt;0,SUMIFS(LQty,LSku,$A74,LType,"Count",LDate,J$4),I74+SUMIFS(LSigned,LSku,$A74,LDate,J$4)))</f>
        <v/>
      </c>
      <c r="K74" s="20">
        <f>IF($A74="","",IF(COUNTIFS(LSku,$A74,LType,"Count",LDate,K$4)&gt;0,SUMIFS(LQty,LSku,$A74,LType,"Count",LDate,K$4),J74+SUMIFS(LSigned,LSku,$A74,LDate,K$4)))</f>
        <v/>
      </c>
      <c r="L74" s="20">
        <f>IF($A74="","",IF(COUNTIFS(LSku,$A74,LType,"Count",LDate,L$4)&gt;0,SUMIFS(LQty,LSku,$A74,LType,"Count",LDate,L$4),K74+SUMIFS(LSigned,LSku,$A74,LDate,L$4)))</f>
        <v/>
      </c>
      <c r="M74" s="20">
        <f>IF($A74="","",IF(COUNTIFS(LSku,$A74,LType,"Count",LDate,M$4)&gt;0,SUMIFS(LQty,LSku,$A74,LType,"Count",LDate,M$4),L74+SUMIFS(LSigned,LSku,$A74,LDate,M$4)))</f>
        <v/>
      </c>
      <c r="N74" s="20">
        <f>IF($A74="","",IF(COUNTIFS(LSku,$A74,LType,"Count",LDate,N$4)&gt;0,SUMIFS(LQty,LSku,$A74,LType,"Count",LDate,N$4),M74+SUMIFS(LSigned,LSku,$A74,LDate,N$4)))</f>
        <v/>
      </c>
      <c r="O74" s="20">
        <f>IF($A74="","",IF(COUNTIFS(LSku,$A74,LType,"Count",LDate,O$4)&gt;0,SUMIFS(LQty,LSku,$A74,LType,"Count",LDate,O$4),N74+SUMIFS(LSigned,LSku,$A74,LDate,O$4)))</f>
        <v/>
      </c>
      <c r="P74" s="20">
        <f>IF($A74="","",IF(COUNTIFS(LSku,$A74,LType,"Count",LDate,P$4)&gt;0,SUMIFS(LQty,LSku,$A74,LType,"Count",LDate,P$4),O74+SUMIFS(LSigned,LSku,$A74,LDate,P$4)))</f>
        <v/>
      </c>
      <c r="Q74" s="20">
        <f>IF($A74="","",IF(COUNTIFS(LSku,$A74,LType,"Count",LDate,Q$4)&gt;0,SUMIFS(LQty,LSku,$A74,LType,"Count",LDate,Q$4),P74+SUMIFS(LSigned,LSku,$A74,LDate,Q$4)))</f>
        <v/>
      </c>
      <c r="R74" s="20">
        <f>IF($A74="","",IF(COUNTIFS(LSku,$A74,LType,"Count",LDate,R$4)&gt;0,SUMIFS(LQty,LSku,$A74,LType,"Count",LDate,R$4),Q74+SUMIFS(LSigned,LSku,$A74,LDate,R$4)))</f>
        <v/>
      </c>
      <c r="S74" s="20">
        <f>IF($A74="","",IF(COUNTIFS(LSku,$A74,LType,"Count",LDate,S$4)&gt;0,SUMIFS(LQty,LSku,$A74,LType,"Count",LDate,S$4),R74+SUMIFS(LSigned,LSku,$A74,LDate,S$4)))</f>
        <v/>
      </c>
      <c r="T74" s="20">
        <f>IF($A74="","",IF(COUNTIFS(LSku,$A74,LType,"Count",LDate,T$4)&gt;0,SUMIFS(LQty,LSku,$A74,LType,"Count",LDate,T$4),S74+SUMIFS(LSigned,LSku,$A74,LDate,T$4)))</f>
        <v/>
      </c>
      <c r="U74" s="20">
        <f>IF($A74="","",IF(COUNTIFS(LSku,$A74,LType,"Count",LDate,U$4)&gt;0,SUMIFS(LQty,LSku,$A74,LType,"Count",LDate,U$4),T74+SUMIFS(LSigned,LSku,$A74,LDate,U$4)))</f>
        <v/>
      </c>
      <c r="V74" s="20">
        <f>IF($A74="","",IF(COUNTIFS(LSku,$A74,LType,"Count",LDate,V$4)&gt;0,SUMIFS(LQty,LSku,$A74,LType,"Count",LDate,V$4),U74+SUMIFS(LSigned,LSku,$A74,LDate,V$4)))</f>
        <v/>
      </c>
      <c r="W74" s="20">
        <f>IF($A74="","",IF(COUNTIFS(LSku,$A74,LType,"Count",LDate,W$4)&gt;0,SUMIFS(LQty,LSku,$A74,LType,"Count",LDate,W$4),V74+SUMIFS(LSigned,LSku,$A74,LDate,W$4)))</f>
        <v/>
      </c>
      <c r="X74" s="20">
        <f>IF($A74="","",IF(COUNTIFS(LSku,$A74,LType,"Count",LDate,X$4)&gt;0,SUMIFS(LQty,LSku,$A74,LType,"Count",LDate,X$4),W74+SUMIFS(LSigned,LSku,$A74,LDate,X$4)))</f>
        <v/>
      </c>
      <c r="Y74" s="20">
        <f>IF($A74="","",IF(COUNTIFS(LSku,$A74,LType,"Count",LDate,Y$4)&gt;0,SUMIFS(LQty,LSku,$A74,LType,"Count",LDate,Y$4),X74+SUMIFS(LSigned,LSku,$A74,LDate,Y$4)))</f>
        <v/>
      </c>
      <c r="Z74" s="20">
        <f>IF($A74="","",IF(COUNTIFS(LSku,$A74,LType,"Count",LDate,Z$4)&gt;0,SUMIFS(LQty,LSku,$A74,LType,"Count",LDate,Z$4),Y74+SUMIFS(LSigned,LSku,$A74,LDate,Z$4)))</f>
        <v/>
      </c>
      <c r="AA74" s="20">
        <f>IF($A74="","",IF(COUNTIFS(LSku,$A74,LType,"Count",LDate,AA$4)&gt;0,SUMIFS(LQty,LSku,$A74,LType,"Count",LDate,AA$4),Z74+SUMIFS(LSigned,LSku,$A74,LDate,AA$4)))</f>
        <v/>
      </c>
      <c r="AB74" s="20">
        <f>IF($A74="","",IF(COUNTIFS(LSku,$A74,LType,"Count",LDate,AB$4)&gt;0,SUMIFS(LQty,LSku,$A74,LType,"Count",LDate,AB$4),AA74+SUMIFS(LSigned,LSku,$A74,LDate,AB$4)))</f>
        <v/>
      </c>
      <c r="AC74" s="20">
        <f>IF($A74="","",IF(COUNTIFS(LSku,$A74,LType,"Count",LDate,AC$4)&gt;0,SUMIFS(LQty,LSku,$A74,LType,"Count",LDate,AC$4),AB74+SUMIFS(LSigned,LSku,$A74,LDate,AC$4)))</f>
        <v/>
      </c>
      <c r="AD74" s="20">
        <f>IF($A74="","",IF(COUNTIFS(LSku,$A74,LType,"Count",LDate,AD$4)&gt;0,SUMIFS(LQty,LSku,$A74,LType,"Count",LDate,AD$4),AC74+SUMIFS(LSigned,LSku,$A74,LDate,AD$4)))</f>
        <v/>
      </c>
      <c r="AE74" s="20">
        <f>IF($A74="","",IF(COUNTIFS(LSku,$A74,LType,"Count",LDate,AE$4)&gt;0,SUMIFS(LQty,LSku,$A74,LType,"Count",LDate,AE$4),AD74+SUMIFS(LSigned,LSku,$A74,LDate,AE$4)))</f>
        <v/>
      </c>
      <c r="AF74" s="20">
        <f>IF($A74="","",IF(COUNTIFS(LSku,$A74,LType,"Count",LDate,AF$4)&gt;0,SUMIFS(LQty,LSku,$A74,LType,"Count",LDate,AF$4),AE74+SUMIFS(LSigned,LSku,$A74,LDate,AF$4)))</f>
        <v/>
      </c>
      <c r="AG74" s="20">
        <f>IF($A74="","",IF(COUNTIFS(LSku,$A74,LType,"Count",LDate,AG$4)&gt;0,SUMIFS(LQty,LSku,$A74,LType,"Count",LDate,AG$4),AF74+SUMIFS(LSigned,LSku,$A74,LDate,AG$4)))</f>
        <v/>
      </c>
      <c r="AH74" s="20">
        <f>IF($A74="","",IF(COUNTIFS(LSku,$A74,LType,"Count",LDate,AH$4)&gt;0,SUMIFS(LQty,LSku,$A74,LType,"Count",LDate,AH$4),AG74+SUMIFS(LSigned,LSku,$A74,LDate,AH$4)))</f>
        <v/>
      </c>
      <c r="AI74" s="20">
        <f>IF($A74="","",IF(COUNTIFS(LSku,$A74,LType,"Count",LDate,AI$4)&gt;0,SUMIFS(LQty,LSku,$A74,LType,"Count",LDate,AI$4),AH74+SUMIFS(LSigned,LSku,$A74,LDate,AI$4)))</f>
        <v/>
      </c>
      <c r="AJ74" s="20">
        <f>IF($A74="","",IF(COUNTIFS(LSku,$A74,LType,"Count",LDate,AJ$4)&gt;0,SUMIFS(LQty,LSku,$A74,LType,"Count",LDate,AJ$4),AI74+SUMIFS(LSigned,LSku,$A74,LDate,AJ$4)))</f>
        <v/>
      </c>
      <c r="AK74" s="20">
        <f>IF($A74="","",IF(COUNTIFS(LSku,$A74,LType,"Count",LDate,AK$4)&gt;0,SUMIFS(LQty,LSku,$A74,LType,"Count",LDate,AK$4),AJ74+SUMIFS(LSigned,LSku,$A74,LDate,AK$4)))</f>
        <v/>
      </c>
      <c r="AL74" s="20">
        <f>IF($A74="","",IF(COUNTIFS(LSku,$A74,LType,"Count",LDate,AL$4)&gt;0,SUMIFS(LQty,LSku,$A74,LType,"Count",LDate,AL$4),AK74+SUMIFS(LSigned,LSku,$A74,LDate,AL$4)))</f>
        <v/>
      </c>
      <c r="AM74" s="20">
        <f>IF($A74="","",IF(COUNTIFS(LSku,$A74,LType,"Count",LDate,AM$4)&gt;0,SUMIFS(LQty,LSku,$A74,LType,"Count",LDate,AM$4),AL74+SUMIFS(LSigned,LSku,$A74,LDate,AM$4)))</f>
        <v/>
      </c>
      <c r="AN74" s="20">
        <f>IF($A74="","",IF(COUNTIFS(LSku,$A74,LType,"Count",LDate,AN$4)&gt;0,SUMIFS(LQty,LSku,$A74,LType,"Count",LDate,AN$4),AM74+SUMIFS(LSigned,LSku,$A74,LDate,AN$4)))</f>
        <v/>
      </c>
      <c r="AO74" s="20">
        <f>IF($A74="","",IF(COUNTIFS(LSku,$A74,LType,"Count",LDate,AO$4)&gt;0,SUMIFS(LQty,LSku,$A74,LType,"Count",LDate,AO$4),AN74+SUMIFS(LSigned,LSku,$A74,LDate,AO$4)))</f>
        <v/>
      </c>
      <c r="AP74" s="20">
        <f>IF($A74="","",IF(COUNTIFS(LSku,$A74,LType,"Count",LDate,AP$4)&gt;0,SUMIFS(LQty,LSku,$A74,LType,"Count",LDate,AP$4),AO74+SUMIFS(LSigned,LSku,$A74,LDate,AP$4)))</f>
        <v/>
      </c>
      <c r="AQ74" s="20">
        <f>IF($A74="","",IF(COUNTIFS(LSku,$A74,LType,"Count",LDate,AQ$4)&gt;0,SUMIFS(LQty,LSku,$A74,LType,"Count",LDate,AQ$4),AP74+SUMIFS(LSigned,LSku,$A74,LDate,AQ$4)))</f>
        <v/>
      </c>
      <c r="AR74" s="20">
        <f>IF($A74="","",IF(COUNTIFS(LSku,$A74,LType,"Count",LDate,AR$4)&gt;0,SUMIFS(LQty,LSku,$A74,LType,"Count",LDate,AR$4),AQ74+SUMIFS(LSigned,LSku,$A74,LDate,AR$4)))</f>
        <v/>
      </c>
      <c r="AS74" s="20">
        <f>IF($A74="","",IF(COUNTIFS(LSku,$A74,LType,"Count",LDate,AS$4)&gt;0,SUMIFS(LQty,LSku,$A74,LType,"Count",LDate,AS$4),AR74+SUMIFS(LSigned,LSku,$A74,LDate,AS$4)))</f>
        <v/>
      </c>
      <c r="AT74" s="20">
        <f>IF($A74="","",IF(COUNTIFS(LSku,$A74,LType,"Count",LDate,AT$4)&gt;0,SUMIFS(LQty,LSku,$A74,LType,"Count",LDate,AT$4),AS74+SUMIFS(LSigned,LSku,$A74,LDate,AT$4)))</f>
        <v/>
      </c>
      <c r="AU74" s="20">
        <f>IF($A74="","",IF(COUNTIFS(LSku,$A74,LType,"Count",LDate,AU$4)&gt;0,SUMIFS(LQty,LSku,$A74,LType,"Count",LDate,AU$4),AT74+SUMIFS(LSigned,LSku,$A74,LDate,AU$4)))</f>
        <v/>
      </c>
      <c r="AV74" s="20">
        <f>IF($A74="","",IF(COUNTIFS(LSku,$A74,LType,"Count",LDate,AV$4)&gt;0,SUMIFS(LQty,LSku,$A74,LType,"Count",LDate,AV$4),AU74+SUMIFS(LSigned,LSku,$A74,LDate,AV$4)))</f>
        <v/>
      </c>
      <c r="AW74" s="20">
        <f>IF($A74="","",IF(COUNTIFS(LSku,$A74,LType,"Count",LDate,AW$4)&gt;0,SUMIFS(LQty,LSku,$A74,LType,"Count",LDate,AW$4),AV74+SUMIFS(LSigned,LSku,$A74,LDate,AW$4)))</f>
        <v/>
      </c>
      <c r="AX74" s="20">
        <f>IF($A74="","",IF(COUNTIFS(LSku,$A74,LType,"Count",LDate,AX$4)&gt;0,SUMIFS(LQty,LSku,$A74,LType,"Count",LDate,AX$4),AW74+SUMIFS(LSigned,LSku,$A74,LDate,AX$4)))</f>
        <v/>
      </c>
      <c r="AY74" s="20">
        <f>IF($A74="","",IF(COUNTIFS(LSku,$A74,LType,"Count",LDate,AY$4)&gt;0,SUMIFS(LQty,LSku,$A74,LType,"Count",LDate,AY$4),AX74+SUMIFS(LSigned,LSku,$A74,LDate,AY$4)))</f>
        <v/>
      </c>
      <c r="AZ74" s="20">
        <f>IF($A74="","",IF(COUNTIFS(LSku,$A74,LType,"Count",LDate,AZ$4)&gt;0,SUMIFS(LQty,LSku,$A74,LType,"Count",LDate,AZ$4),AY74+SUMIFS(LSigned,LSku,$A74,LDate,AZ$4)))</f>
        <v/>
      </c>
      <c r="BA74" s="20">
        <f>IF($A74="","",IF(COUNTIFS(LSku,$A74,LType,"Count",LDate,BA$4)&gt;0,SUMIFS(LQty,LSku,$A74,LType,"Count",LDate,BA$4),AZ74+SUMIFS(LSigned,LSku,$A74,LDate,BA$4)))</f>
        <v/>
      </c>
      <c r="BB74" s="20">
        <f>IF($A74="","",IF(COUNTIFS(LSku,$A74,LType,"Count",LDate,BB$4)&gt;0,SUMIFS(LQty,LSku,$A74,LType,"Count",LDate,BB$4),BA74+SUMIFS(LSigned,LSku,$A74,LDate,BB$4)))</f>
        <v/>
      </c>
      <c r="BC74" s="20">
        <f>IF($A74="","",IF(COUNTIFS(LSku,$A74,LType,"Count",LDate,BC$4)&gt;0,SUMIFS(LQty,LSku,$A74,LType,"Count",LDate,BC$4),BB74+SUMIFS(LSigned,LSku,$A74,LDate,BC$4)))</f>
        <v/>
      </c>
      <c r="BD74" s="20">
        <f>IF($A74="","",IF(COUNTIFS(LSku,$A74,LType,"Count",LDate,BD$4)&gt;0,SUMIFS(LQty,LSku,$A74,LType,"Count",LDate,BD$4),BC74+SUMIFS(LSigned,LSku,$A74,LDate,BD$4)))</f>
        <v/>
      </c>
      <c r="BE74" s="20">
        <f>IF($A74="","",IF(COUNTIFS(LSku,$A74,LType,"Count",LDate,BE$4)&gt;0,SUMIFS(LQty,LSku,$A74,LType,"Count",LDate,BE$4),BD74+SUMIFS(LSigned,LSku,$A74,LDate,BE$4)))</f>
        <v/>
      </c>
      <c r="BF74" s="20">
        <f>IF($A74="","",IF(COUNTIFS(LSku,$A74,LType,"Count",LDate,BF$4)&gt;0,SUMIFS(LQty,LSku,$A74,LType,"Count",LDate,BF$4),BE74+SUMIFS(LSigned,LSku,$A74,LDate,BF$4)))</f>
        <v/>
      </c>
      <c r="BG74" s="20">
        <f>IF($A74="","",IF(COUNTIFS(LSku,$A74,LType,"Count",LDate,BG$4)&gt;0,SUMIFS(LQty,LSku,$A74,LType,"Count",LDate,BG$4),BF74+SUMIFS(LSigned,LSku,$A74,LDate,BG$4)))</f>
        <v/>
      </c>
      <c r="BH74" s="20">
        <f>IF($A74="","",IF(COUNTIFS(LSku,$A74,LType,"Count",LDate,BH$4)&gt;0,SUMIFS(LQty,LSku,$A74,LType,"Count",LDate,BH$4),BG74+SUMIFS(LSigned,LSku,$A74,LDate,BH$4)))</f>
        <v/>
      </c>
      <c r="BI74" s="20">
        <f>IF($A74="","",IF(COUNTIFS(LSku,$A74,LType,"Count",LDate,BI$4)&gt;0,SUMIFS(LQty,LSku,$A74,LType,"Count",LDate,BI$4),BH74+SUMIFS(LSigned,LSku,$A74,LDate,BI$4)))</f>
        <v/>
      </c>
      <c r="BJ74" s="20">
        <f>IF($A74="","",IF(COUNTIFS(LSku,$A74,LType,"Count",LDate,BJ$4)&gt;0,SUMIFS(LQty,LSku,$A74,LType,"Count",LDate,BJ$4),BI74+SUMIFS(LSigned,LSku,$A74,LDate,BJ$4)))</f>
        <v/>
      </c>
      <c r="BK74" s="20">
        <f>IF($A74="","",IF(COUNTIFS(LSku,$A74,LType,"Count",LDate,BK$4)&gt;0,SUMIFS(LQty,LSku,$A74,LType,"Count",LDate,BK$4),BJ74+SUMIFS(LSigned,LSku,$A74,LDate,BK$4)))</f>
        <v/>
      </c>
      <c r="BL74" s="20">
        <f>IF($A74="","",IF(COUNTIFS(LSku,$A74,LType,"Count",LDate,BL$4)&gt;0,SUMIFS(LQty,LSku,$A74,LType,"Count",LDate,BL$4),BK74+SUMIFS(LSigned,LSku,$A74,LDate,BL$4)))</f>
        <v/>
      </c>
      <c r="BM74" s="20">
        <f>IF($A74="","",IF(COUNTIFS(LSku,$A74,LType,"Count",LDate,BM$4)&gt;0,SUMIFS(LQty,LSku,$A74,LType,"Count",LDate,BM$4),BL74+SUMIFS(LSigned,LSku,$A74,LDate,BM$4)))</f>
        <v/>
      </c>
      <c r="BN74" s="24">
        <f>IF($A74="","",SUMPRODUCT(MAX((LSku=$A74)*(LType="Count")*(LDate&lt;=$B$4)*LDate)))</f>
        <v/>
      </c>
    </row>
    <row r="75">
      <c r="A75" s="16">
        <f>IF(Items!A75="","",Items!A75)</f>
        <v/>
      </c>
      <c r="B75" s="20">
        <f>IF($A75="","",IF(BN75&gt;0,SUMIFS(LQty,LSku,$A75,LType,"Count",LDate,BN75),0)+SUMIFS(LSigned,LSku,$A75,LDate,"&gt;"&amp;BN75,LDate,"&lt;="&amp;$B$4))</f>
        <v/>
      </c>
      <c r="C75" s="20">
        <f>IF($A75="","",IF(COUNTIFS(LSku,$A75,LType,"Count",LDate,C$4)&gt;0,SUMIFS(LQty,LSku,$A75,LType,"Count",LDate,C$4),B75+SUMIFS(LSigned,LSku,$A75,LDate,C$4)))</f>
        <v/>
      </c>
      <c r="D75" s="20">
        <f>IF($A75="","",IF(COUNTIFS(LSku,$A75,LType,"Count",LDate,D$4)&gt;0,SUMIFS(LQty,LSku,$A75,LType,"Count",LDate,D$4),C75+SUMIFS(LSigned,LSku,$A75,LDate,D$4)))</f>
        <v/>
      </c>
      <c r="E75" s="20">
        <f>IF($A75="","",IF(COUNTIFS(LSku,$A75,LType,"Count",LDate,E$4)&gt;0,SUMIFS(LQty,LSku,$A75,LType,"Count",LDate,E$4),D75+SUMIFS(LSigned,LSku,$A75,LDate,E$4)))</f>
        <v/>
      </c>
      <c r="F75" s="20">
        <f>IF($A75="","",IF(COUNTIFS(LSku,$A75,LType,"Count",LDate,F$4)&gt;0,SUMIFS(LQty,LSku,$A75,LType,"Count",LDate,F$4),E75+SUMIFS(LSigned,LSku,$A75,LDate,F$4)))</f>
        <v/>
      </c>
      <c r="G75" s="20">
        <f>IF($A75="","",IF(COUNTIFS(LSku,$A75,LType,"Count",LDate,G$4)&gt;0,SUMIFS(LQty,LSku,$A75,LType,"Count",LDate,G$4),F75+SUMIFS(LSigned,LSku,$A75,LDate,G$4)))</f>
        <v/>
      </c>
      <c r="H75" s="20">
        <f>IF($A75="","",IF(COUNTIFS(LSku,$A75,LType,"Count",LDate,H$4)&gt;0,SUMIFS(LQty,LSku,$A75,LType,"Count",LDate,H$4),G75+SUMIFS(LSigned,LSku,$A75,LDate,H$4)))</f>
        <v/>
      </c>
      <c r="I75" s="20">
        <f>IF($A75="","",IF(COUNTIFS(LSku,$A75,LType,"Count",LDate,I$4)&gt;0,SUMIFS(LQty,LSku,$A75,LType,"Count",LDate,I$4),H75+SUMIFS(LSigned,LSku,$A75,LDate,I$4)))</f>
        <v/>
      </c>
      <c r="J75" s="20">
        <f>IF($A75="","",IF(COUNTIFS(LSku,$A75,LType,"Count",LDate,J$4)&gt;0,SUMIFS(LQty,LSku,$A75,LType,"Count",LDate,J$4),I75+SUMIFS(LSigned,LSku,$A75,LDate,J$4)))</f>
        <v/>
      </c>
      <c r="K75" s="20">
        <f>IF($A75="","",IF(COUNTIFS(LSku,$A75,LType,"Count",LDate,K$4)&gt;0,SUMIFS(LQty,LSku,$A75,LType,"Count",LDate,K$4),J75+SUMIFS(LSigned,LSku,$A75,LDate,K$4)))</f>
        <v/>
      </c>
      <c r="L75" s="20">
        <f>IF($A75="","",IF(COUNTIFS(LSku,$A75,LType,"Count",LDate,L$4)&gt;0,SUMIFS(LQty,LSku,$A75,LType,"Count",LDate,L$4),K75+SUMIFS(LSigned,LSku,$A75,LDate,L$4)))</f>
        <v/>
      </c>
      <c r="M75" s="20">
        <f>IF($A75="","",IF(COUNTIFS(LSku,$A75,LType,"Count",LDate,M$4)&gt;0,SUMIFS(LQty,LSku,$A75,LType,"Count",LDate,M$4),L75+SUMIFS(LSigned,LSku,$A75,LDate,M$4)))</f>
        <v/>
      </c>
      <c r="N75" s="20">
        <f>IF($A75="","",IF(COUNTIFS(LSku,$A75,LType,"Count",LDate,N$4)&gt;0,SUMIFS(LQty,LSku,$A75,LType,"Count",LDate,N$4),M75+SUMIFS(LSigned,LSku,$A75,LDate,N$4)))</f>
        <v/>
      </c>
      <c r="O75" s="20">
        <f>IF($A75="","",IF(COUNTIFS(LSku,$A75,LType,"Count",LDate,O$4)&gt;0,SUMIFS(LQty,LSku,$A75,LType,"Count",LDate,O$4),N75+SUMIFS(LSigned,LSku,$A75,LDate,O$4)))</f>
        <v/>
      </c>
      <c r="P75" s="20">
        <f>IF($A75="","",IF(COUNTIFS(LSku,$A75,LType,"Count",LDate,P$4)&gt;0,SUMIFS(LQty,LSku,$A75,LType,"Count",LDate,P$4),O75+SUMIFS(LSigned,LSku,$A75,LDate,P$4)))</f>
        <v/>
      </c>
      <c r="Q75" s="20">
        <f>IF($A75="","",IF(COUNTIFS(LSku,$A75,LType,"Count",LDate,Q$4)&gt;0,SUMIFS(LQty,LSku,$A75,LType,"Count",LDate,Q$4),P75+SUMIFS(LSigned,LSku,$A75,LDate,Q$4)))</f>
        <v/>
      </c>
      <c r="R75" s="20">
        <f>IF($A75="","",IF(COUNTIFS(LSku,$A75,LType,"Count",LDate,R$4)&gt;0,SUMIFS(LQty,LSku,$A75,LType,"Count",LDate,R$4),Q75+SUMIFS(LSigned,LSku,$A75,LDate,R$4)))</f>
        <v/>
      </c>
      <c r="S75" s="20">
        <f>IF($A75="","",IF(COUNTIFS(LSku,$A75,LType,"Count",LDate,S$4)&gt;0,SUMIFS(LQty,LSku,$A75,LType,"Count",LDate,S$4),R75+SUMIFS(LSigned,LSku,$A75,LDate,S$4)))</f>
        <v/>
      </c>
      <c r="T75" s="20">
        <f>IF($A75="","",IF(COUNTIFS(LSku,$A75,LType,"Count",LDate,T$4)&gt;0,SUMIFS(LQty,LSku,$A75,LType,"Count",LDate,T$4),S75+SUMIFS(LSigned,LSku,$A75,LDate,T$4)))</f>
        <v/>
      </c>
      <c r="U75" s="20">
        <f>IF($A75="","",IF(COUNTIFS(LSku,$A75,LType,"Count",LDate,U$4)&gt;0,SUMIFS(LQty,LSku,$A75,LType,"Count",LDate,U$4),T75+SUMIFS(LSigned,LSku,$A75,LDate,U$4)))</f>
        <v/>
      </c>
      <c r="V75" s="20">
        <f>IF($A75="","",IF(COUNTIFS(LSku,$A75,LType,"Count",LDate,V$4)&gt;0,SUMIFS(LQty,LSku,$A75,LType,"Count",LDate,V$4),U75+SUMIFS(LSigned,LSku,$A75,LDate,V$4)))</f>
        <v/>
      </c>
      <c r="W75" s="20">
        <f>IF($A75="","",IF(COUNTIFS(LSku,$A75,LType,"Count",LDate,W$4)&gt;0,SUMIFS(LQty,LSku,$A75,LType,"Count",LDate,W$4),V75+SUMIFS(LSigned,LSku,$A75,LDate,W$4)))</f>
        <v/>
      </c>
      <c r="X75" s="20">
        <f>IF($A75="","",IF(COUNTIFS(LSku,$A75,LType,"Count",LDate,X$4)&gt;0,SUMIFS(LQty,LSku,$A75,LType,"Count",LDate,X$4),W75+SUMIFS(LSigned,LSku,$A75,LDate,X$4)))</f>
        <v/>
      </c>
      <c r="Y75" s="20">
        <f>IF($A75="","",IF(COUNTIFS(LSku,$A75,LType,"Count",LDate,Y$4)&gt;0,SUMIFS(LQty,LSku,$A75,LType,"Count",LDate,Y$4),X75+SUMIFS(LSigned,LSku,$A75,LDate,Y$4)))</f>
        <v/>
      </c>
      <c r="Z75" s="20">
        <f>IF($A75="","",IF(COUNTIFS(LSku,$A75,LType,"Count",LDate,Z$4)&gt;0,SUMIFS(LQty,LSku,$A75,LType,"Count",LDate,Z$4),Y75+SUMIFS(LSigned,LSku,$A75,LDate,Z$4)))</f>
        <v/>
      </c>
      <c r="AA75" s="20">
        <f>IF($A75="","",IF(COUNTIFS(LSku,$A75,LType,"Count",LDate,AA$4)&gt;0,SUMIFS(LQty,LSku,$A75,LType,"Count",LDate,AA$4),Z75+SUMIFS(LSigned,LSku,$A75,LDate,AA$4)))</f>
        <v/>
      </c>
      <c r="AB75" s="20">
        <f>IF($A75="","",IF(COUNTIFS(LSku,$A75,LType,"Count",LDate,AB$4)&gt;0,SUMIFS(LQty,LSku,$A75,LType,"Count",LDate,AB$4),AA75+SUMIFS(LSigned,LSku,$A75,LDate,AB$4)))</f>
        <v/>
      </c>
      <c r="AC75" s="20">
        <f>IF($A75="","",IF(COUNTIFS(LSku,$A75,LType,"Count",LDate,AC$4)&gt;0,SUMIFS(LQty,LSku,$A75,LType,"Count",LDate,AC$4),AB75+SUMIFS(LSigned,LSku,$A75,LDate,AC$4)))</f>
        <v/>
      </c>
      <c r="AD75" s="20">
        <f>IF($A75="","",IF(COUNTIFS(LSku,$A75,LType,"Count",LDate,AD$4)&gt;0,SUMIFS(LQty,LSku,$A75,LType,"Count",LDate,AD$4),AC75+SUMIFS(LSigned,LSku,$A75,LDate,AD$4)))</f>
        <v/>
      </c>
      <c r="AE75" s="20">
        <f>IF($A75="","",IF(COUNTIFS(LSku,$A75,LType,"Count",LDate,AE$4)&gt;0,SUMIFS(LQty,LSku,$A75,LType,"Count",LDate,AE$4),AD75+SUMIFS(LSigned,LSku,$A75,LDate,AE$4)))</f>
        <v/>
      </c>
      <c r="AF75" s="20">
        <f>IF($A75="","",IF(COUNTIFS(LSku,$A75,LType,"Count",LDate,AF$4)&gt;0,SUMIFS(LQty,LSku,$A75,LType,"Count",LDate,AF$4),AE75+SUMIFS(LSigned,LSku,$A75,LDate,AF$4)))</f>
        <v/>
      </c>
      <c r="AG75" s="20">
        <f>IF($A75="","",IF(COUNTIFS(LSku,$A75,LType,"Count",LDate,AG$4)&gt;0,SUMIFS(LQty,LSku,$A75,LType,"Count",LDate,AG$4),AF75+SUMIFS(LSigned,LSku,$A75,LDate,AG$4)))</f>
        <v/>
      </c>
      <c r="AH75" s="20">
        <f>IF($A75="","",IF(COUNTIFS(LSku,$A75,LType,"Count",LDate,AH$4)&gt;0,SUMIFS(LQty,LSku,$A75,LType,"Count",LDate,AH$4),AG75+SUMIFS(LSigned,LSku,$A75,LDate,AH$4)))</f>
        <v/>
      </c>
      <c r="AI75" s="20">
        <f>IF($A75="","",IF(COUNTIFS(LSku,$A75,LType,"Count",LDate,AI$4)&gt;0,SUMIFS(LQty,LSku,$A75,LType,"Count",LDate,AI$4),AH75+SUMIFS(LSigned,LSku,$A75,LDate,AI$4)))</f>
        <v/>
      </c>
      <c r="AJ75" s="20">
        <f>IF($A75="","",IF(COUNTIFS(LSku,$A75,LType,"Count",LDate,AJ$4)&gt;0,SUMIFS(LQty,LSku,$A75,LType,"Count",LDate,AJ$4),AI75+SUMIFS(LSigned,LSku,$A75,LDate,AJ$4)))</f>
        <v/>
      </c>
      <c r="AK75" s="20">
        <f>IF($A75="","",IF(COUNTIFS(LSku,$A75,LType,"Count",LDate,AK$4)&gt;0,SUMIFS(LQty,LSku,$A75,LType,"Count",LDate,AK$4),AJ75+SUMIFS(LSigned,LSku,$A75,LDate,AK$4)))</f>
        <v/>
      </c>
      <c r="AL75" s="20">
        <f>IF($A75="","",IF(COUNTIFS(LSku,$A75,LType,"Count",LDate,AL$4)&gt;0,SUMIFS(LQty,LSku,$A75,LType,"Count",LDate,AL$4),AK75+SUMIFS(LSigned,LSku,$A75,LDate,AL$4)))</f>
        <v/>
      </c>
      <c r="AM75" s="20">
        <f>IF($A75="","",IF(COUNTIFS(LSku,$A75,LType,"Count",LDate,AM$4)&gt;0,SUMIFS(LQty,LSku,$A75,LType,"Count",LDate,AM$4),AL75+SUMIFS(LSigned,LSku,$A75,LDate,AM$4)))</f>
        <v/>
      </c>
      <c r="AN75" s="20">
        <f>IF($A75="","",IF(COUNTIFS(LSku,$A75,LType,"Count",LDate,AN$4)&gt;0,SUMIFS(LQty,LSku,$A75,LType,"Count",LDate,AN$4),AM75+SUMIFS(LSigned,LSku,$A75,LDate,AN$4)))</f>
        <v/>
      </c>
      <c r="AO75" s="20">
        <f>IF($A75="","",IF(COUNTIFS(LSku,$A75,LType,"Count",LDate,AO$4)&gt;0,SUMIFS(LQty,LSku,$A75,LType,"Count",LDate,AO$4),AN75+SUMIFS(LSigned,LSku,$A75,LDate,AO$4)))</f>
        <v/>
      </c>
      <c r="AP75" s="20">
        <f>IF($A75="","",IF(COUNTIFS(LSku,$A75,LType,"Count",LDate,AP$4)&gt;0,SUMIFS(LQty,LSku,$A75,LType,"Count",LDate,AP$4),AO75+SUMIFS(LSigned,LSku,$A75,LDate,AP$4)))</f>
        <v/>
      </c>
      <c r="AQ75" s="20">
        <f>IF($A75="","",IF(COUNTIFS(LSku,$A75,LType,"Count",LDate,AQ$4)&gt;0,SUMIFS(LQty,LSku,$A75,LType,"Count",LDate,AQ$4),AP75+SUMIFS(LSigned,LSku,$A75,LDate,AQ$4)))</f>
        <v/>
      </c>
      <c r="AR75" s="20">
        <f>IF($A75="","",IF(COUNTIFS(LSku,$A75,LType,"Count",LDate,AR$4)&gt;0,SUMIFS(LQty,LSku,$A75,LType,"Count",LDate,AR$4),AQ75+SUMIFS(LSigned,LSku,$A75,LDate,AR$4)))</f>
        <v/>
      </c>
      <c r="AS75" s="20">
        <f>IF($A75="","",IF(COUNTIFS(LSku,$A75,LType,"Count",LDate,AS$4)&gt;0,SUMIFS(LQty,LSku,$A75,LType,"Count",LDate,AS$4),AR75+SUMIFS(LSigned,LSku,$A75,LDate,AS$4)))</f>
        <v/>
      </c>
      <c r="AT75" s="20">
        <f>IF($A75="","",IF(COUNTIFS(LSku,$A75,LType,"Count",LDate,AT$4)&gt;0,SUMIFS(LQty,LSku,$A75,LType,"Count",LDate,AT$4),AS75+SUMIFS(LSigned,LSku,$A75,LDate,AT$4)))</f>
        <v/>
      </c>
      <c r="AU75" s="20">
        <f>IF($A75="","",IF(COUNTIFS(LSku,$A75,LType,"Count",LDate,AU$4)&gt;0,SUMIFS(LQty,LSku,$A75,LType,"Count",LDate,AU$4),AT75+SUMIFS(LSigned,LSku,$A75,LDate,AU$4)))</f>
        <v/>
      </c>
      <c r="AV75" s="20">
        <f>IF($A75="","",IF(COUNTIFS(LSku,$A75,LType,"Count",LDate,AV$4)&gt;0,SUMIFS(LQty,LSku,$A75,LType,"Count",LDate,AV$4),AU75+SUMIFS(LSigned,LSku,$A75,LDate,AV$4)))</f>
        <v/>
      </c>
      <c r="AW75" s="20">
        <f>IF($A75="","",IF(COUNTIFS(LSku,$A75,LType,"Count",LDate,AW$4)&gt;0,SUMIFS(LQty,LSku,$A75,LType,"Count",LDate,AW$4),AV75+SUMIFS(LSigned,LSku,$A75,LDate,AW$4)))</f>
        <v/>
      </c>
      <c r="AX75" s="20">
        <f>IF($A75="","",IF(COUNTIFS(LSku,$A75,LType,"Count",LDate,AX$4)&gt;0,SUMIFS(LQty,LSku,$A75,LType,"Count",LDate,AX$4),AW75+SUMIFS(LSigned,LSku,$A75,LDate,AX$4)))</f>
        <v/>
      </c>
      <c r="AY75" s="20">
        <f>IF($A75="","",IF(COUNTIFS(LSku,$A75,LType,"Count",LDate,AY$4)&gt;0,SUMIFS(LQty,LSku,$A75,LType,"Count",LDate,AY$4),AX75+SUMIFS(LSigned,LSku,$A75,LDate,AY$4)))</f>
        <v/>
      </c>
      <c r="AZ75" s="20">
        <f>IF($A75="","",IF(COUNTIFS(LSku,$A75,LType,"Count",LDate,AZ$4)&gt;0,SUMIFS(LQty,LSku,$A75,LType,"Count",LDate,AZ$4),AY75+SUMIFS(LSigned,LSku,$A75,LDate,AZ$4)))</f>
        <v/>
      </c>
      <c r="BA75" s="20">
        <f>IF($A75="","",IF(COUNTIFS(LSku,$A75,LType,"Count",LDate,BA$4)&gt;0,SUMIFS(LQty,LSku,$A75,LType,"Count",LDate,BA$4),AZ75+SUMIFS(LSigned,LSku,$A75,LDate,BA$4)))</f>
        <v/>
      </c>
      <c r="BB75" s="20">
        <f>IF($A75="","",IF(COUNTIFS(LSku,$A75,LType,"Count",LDate,BB$4)&gt;0,SUMIFS(LQty,LSku,$A75,LType,"Count",LDate,BB$4),BA75+SUMIFS(LSigned,LSku,$A75,LDate,BB$4)))</f>
        <v/>
      </c>
      <c r="BC75" s="20">
        <f>IF($A75="","",IF(COUNTIFS(LSku,$A75,LType,"Count",LDate,BC$4)&gt;0,SUMIFS(LQty,LSku,$A75,LType,"Count",LDate,BC$4),BB75+SUMIFS(LSigned,LSku,$A75,LDate,BC$4)))</f>
        <v/>
      </c>
      <c r="BD75" s="20">
        <f>IF($A75="","",IF(COUNTIFS(LSku,$A75,LType,"Count",LDate,BD$4)&gt;0,SUMIFS(LQty,LSku,$A75,LType,"Count",LDate,BD$4),BC75+SUMIFS(LSigned,LSku,$A75,LDate,BD$4)))</f>
        <v/>
      </c>
      <c r="BE75" s="20">
        <f>IF($A75="","",IF(COUNTIFS(LSku,$A75,LType,"Count",LDate,BE$4)&gt;0,SUMIFS(LQty,LSku,$A75,LType,"Count",LDate,BE$4),BD75+SUMIFS(LSigned,LSku,$A75,LDate,BE$4)))</f>
        <v/>
      </c>
      <c r="BF75" s="20">
        <f>IF($A75="","",IF(COUNTIFS(LSku,$A75,LType,"Count",LDate,BF$4)&gt;0,SUMIFS(LQty,LSku,$A75,LType,"Count",LDate,BF$4),BE75+SUMIFS(LSigned,LSku,$A75,LDate,BF$4)))</f>
        <v/>
      </c>
      <c r="BG75" s="20">
        <f>IF($A75="","",IF(COUNTIFS(LSku,$A75,LType,"Count",LDate,BG$4)&gt;0,SUMIFS(LQty,LSku,$A75,LType,"Count",LDate,BG$4),BF75+SUMIFS(LSigned,LSku,$A75,LDate,BG$4)))</f>
        <v/>
      </c>
      <c r="BH75" s="20">
        <f>IF($A75="","",IF(COUNTIFS(LSku,$A75,LType,"Count",LDate,BH$4)&gt;0,SUMIFS(LQty,LSku,$A75,LType,"Count",LDate,BH$4),BG75+SUMIFS(LSigned,LSku,$A75,LDate,BH$4)))</f>
        <v/>
      </c>
      <c r="BI75" s="20">
        <f>IF($A75="","",IF(COUNTIFS(LSku,$A75,LType,"Count",LDate,BI$4)&gt;0,SUMIFS(LQty,LSku,$A75,LType,"Count",LDate,BI$4),BH75+SUMIFS(LSigned,LSku,$A75,LDate,BI$4)))</f>
        <v/>
      </c>
      <c r="BJ75" s="20">
        <f>IF($A75="","",IF(COUNTIFS(LSku,$A75,LType,"Count",LDate,BJ$4)&gt;0,SUMIFS(LQty,LSku,$A75,LType,"Count",LDate,BJ$4),BI75+SUMIFS(LSigned,LSku,$A75,LDate,BJ$4)))</f>
        <v/>
      </c>
      <c r="BK75" s="20">
        <f>IF($A75="","",IF(COUNTIFS(LSku,$A75,LType,"Count",LDate,BK$4)&gt;0,SUMIFS(LQty,LSku,$A75,LType,"Count",LDate,BK$4),BJ75+SUMIFS(LSigned,LSku,$A75,LDate,BK$4)))</f>
        <v/>
      </c>
      <c r="BL75" s="20">
        <f>IF($A75="","",IF(COUNTIFS(LSku,$A75,LType,"Count",LDate,BL$4)&gt;0,SUMIFS(LQty,LSku,$A75,LType,"Count",LDate,BL$4),BK75+SUMIFS(LSigned,LSku,$A75,LDate,BL$4)))</f>
        <v/>
      </c>
      <c r="BM75" s="20">
        <f>IF($A75="","",IF(COUNTIFS(LSku,$A75,LType,"Count",LDate,BM$4)&gt;0,SUMIFS(LQty,LSku,$A75,LType,"Count",LDate,BM$4),BL75+SUMIFS(LSigned,LSku,$A75,LDate,BM$4)))</f>
        <v/>
      </c>
      <c r="BN75" s="24">
        <f>IF($A75="","",SUMPRODUCT(MAX((LSku=$A75)*(LType="Count")*(LDate&lt;=$B$4)*LDate)))</f>
        <v/>
      </c>
    </row>
    <row r="76">
      <c r="A76" s="16">
        <f>IF(Items!A76="","",Items!A76)</f>
        <v/>
      </c>
      <c r="B76" s="20">
        <f>IF($A76="","",IF(BN76&gt;0,SUMIFS(LQty,LSku,$A76,LType,"Count",LDate,BN76),0)+SUMIFS(LSigned,LSku,$A76,LDate,"&gt;"&amp;BN76,LDate,"&lt;="&amp;$B$4))</f>
        <v/>
      </c>
      <c r="C76" s="20">
        <f>IF($A76="","",IF(COUNTIFS(LSku,$A76,LType,"Count",LDate,C$4)&gt;0,SUMIFS(LQty,LSku,$A76,LType,"Count",LDate,C$4),B76+SUMIFS(LSigned,LSku,$A76,LDate,C$4)))</f>
        <v/>
      </c>
      <c r="D76" s="20">
        <f>IF($A76="","",IF(COUNTIFS(LSku,$A76,LType,"Count",LDate,D$4)&gt;0,SUMIFS(LQty,LSku,$A76,LType,"Count",LDate,D$4),C76+SUMIFS(LSigned,LSku,$A76,LDate,D$4)))</f>
        <v/>
      </c>
      <c r="E76" s="20">
        <f>IF($A76="","",IF(COUNTIFS(LSku,$A76,LType,"Count",LDate,E$4)&gt;0,SUMIFS(LQty,LSku,$A76,LType,"Count",LDate,E$4),D76+SUMIFS(LSigned,LSku,$A76,LDate,E$4)))</f>
        <v/>
      </c>
      <c r="F76" s="20">
        <f>IF($A76="","",IF(COUNTIFS(LSku,$A76,LType,"Count",LDate,F$4)&gt;0,SUMIFS(LQty,LSku,$A76,LType,"Count",LDate,F$4),E76+SUMIFS(LSigned,LSku,$A76,LDate,F$4)))</f>
        <v/>
      </c>
      <c r="G76" s="20">
        <f>IF($A76="","",IF(COUNTIFS(LSku,$A76,LType,"Count",LDate,G$4)&gt;0,SUMIFS(LQty,LSku,$A76,LType,"Count",LDate,G$4),F76+SUMIFS(LSigned,LSku,$A76,LDate,G$4)))</f>
        <v/>
      </c>
      <c r="H76" s="20">
        <f>IF($A76="","",IF(COUNTIFS(LSku,$A76,LType,"Count",LDate,H$4)&gt;0,SUMIFS(LQty,LSku,$A76,LType,"Count",LDate,H$4),G76+SUMIFS(LSigned,LSku,$A76,LDate,H$4)))</f>
        <v/>
      </c>
      <c r="I76" s="20">
        <f>IF($A76="","",IF(COUNTIFS(LSku,$A76,LType,"Count",LDate,I$4)&gt;0,SUMIFS(LQty,LSku,$A76,LType,"Count",LDate,I$4),H76+SUMIFS(LSigned,LSku,$A76,LDate,I$4)))</f>
        <v/>
      </c>
      <c r="J76" s="20">
        <f>IF($A76="","",IF(COUNTIFS(LSku,$A76,LType,"Count",LDate,J$4)&gt;0,SUMIFS(LQty,LSku,$A76,LType,"Count",LDate,J$4),I76+SUMIFS(LSigned,LSku,$A76,LDate,J$4)))</f>
        <v/>
      </c>
      <c r="K76" s="20">
        <f>IF($A76="","",IF(COUNTIFS(LSku,$A76,LType,"Count",LDate,K$4)&gt;0,SUMIFS(LQty,LSku,$A76,LType,"Count",LDate,K$4),J76+SUMIFS(LSigned,LSku,$A76,LDate,K$4)))</f>
        <v/>
      </c>
      <c r="L76" s="20">
        <f>IF($A76="","",IF(COUNTIFS(LSku,$A76,LType,"Count",LDate,L$4)&gt;0,SUMIFS(LQty,LSku,$A76,LType,"Count",LDate,L$4),K76+SUMIFS(LSigned,LSku,$A76,LDate,L$4)))</f>
        <v/>
      </c>
      <c r="M76" s="20">
        <f>IF($A76="","",IF(COUNTIFS(LSku,$A76,LType,"Count",LDate,M$4)&gt;0,SUMIFS(LQty,LSku,$A76,LType,"Count",LDate,M$4),L76+SUMIFS(LSigned,LSku,$A76,LDate,M$4)))</f>
        <v/>
      </c>
      <c r="N76" s="20">
        <f>IF($A76="","",IF(COUNTIFS(LSku,$A76,LType,"Count",LDate,N$4)&gt;0,SUMIFS(LQty,LSku,$A76,LType,"Count",LDate,N$4),M76+SUMIFS(LSigned,LSku,$A76,LDate,N$4)))</f>
        <v/>
      </c>
      <c r="O76" s="20">
        <f>IF($A76="","",IF(COUNTIFS(LSku,$A76,LType,"Count",LDate,O$4)&gt;0,SUMIFS(LQty,LSku,$A76,LType,"Count",LDate,O$4),N76+SUMIFS(LSigned,LSku,$A76,LDate,O$4)))</f>
        <v/>
      </c>
      <c r="P76" s="20">
        <f>IF($A76="","",IF(COUNTIFS(LSku,$A76,LType,"Count",LDate,P$4)&gt;0,SUMIFS(LQty,LSku,$A76,LType,"Count",LDate,P$4),O76+SUMIFS(LSigned,LSku,$A76,LDate,P$4)))</f>
        <v/>
      </c>
      <c r="Q76" s="20">
        <f>IF($A76="","",IF(COUNTIFS(LSku,$A76,LType,"Count",LDate,Q$4)&gt;0,SUMIFS(LQty,LSku,$A76,LType,"Count",LDate,Q$4),P76+SUMIFS(LSigned,LSku,$A76,LDate,Q$4)))</f>
        <v/>
      </c>
      <c r="R76" s="20">
        <f>IF($A76="","",IF(COUNTIFS(LSku,$A76,LType,"Count",LDate,R$4)&gt;0,SUMIFS(LQty,LSku,$A76,LType,"Count",LDate,R$4),Q76+SUMIFS(LSigned,LSku,$A76,LDate,R$4)))</f>
        <v/>
      </c>
      <c r="S76" s="20">
        <f>IF($A76="","",IF(COUNTIFS(LSku,$A76,LType,"Count",LDate,S$4)&gt;0,SUMIFS(LQty,LSku,$A76,LType,"Count",LDate,S$4),R76+SUMIFS(LSigned,LSku,$A76,LDate,S$4)))</f>
        <v/>
      </c>
      <c r="T76" s="20">
        <f>IF($A76="","",IF(COUNTIFS(LSku,$A76,LType,"Count",LDate,T$4)&gt;0,SUMIFS(LQty,LSku,$A76,LType,"Count",LDate,T$4),S76+SUMIFS(LSigned,LSku,$A76,LDate,T$4)))</f>
        <v/>
      </c>
      <c r="U76" s="20">
        <f>IF($A76="","",IF(COUNTIFS(LSku,$A76,LType,"Count",LDate,U$4)&gt;0,SUMIFS(LQty,LSku,$A76,LType,"Count",LDate,U$4),T76+SUMIFS(LSigned,LSku,$A76,LDate,U$4)))</f>
        <v/>
      </c>
      <c r="V76" s="20">
        <f>IF($A76="","",IF(COUNTIFS(LSku,$A76,LType,"Count",LDate,V$4)&gt;0,SUMIFS(LQty,LSku,$A76,LType,"Count",LDate,V$4),U76+SUMIFS(LSigned,LSku,$A76,LDate,V$4)))</f>
        <v/>
      </c>
      <c r="W76" s="20">
        <f>IF($A76="","",IF(COUNTIFS(LSku,$A76,LType,"Count",LDate,W$4)&gt;0,SUMIFS(LQty,LSku,$A76,LType,"Count",LDate,W$4),V76+SUMIFS(LSigned,LSku,$A76,LDate,W$4)))</f>
        <v/>
      </c>
      <c r="X76" s="20">
        <f>IF($A76="","",IF(COUNTIFS(LSku,$A76,LType,"Count",LDate,X$4)&gt;0,SUMIFS(LQty,LSku,$A76,LType,"Count",LDate,X$4),W76+SUMIFS(LSigned,LSku,$A76,LDate,X$4)))</f>
        <v/>
      </c>
      <c r="Y76" s="20">
        <f>IF($A76="","",IF(COUNTIFS(LSku,$A76,LType,"Count",LDate,Y$4)&gt;0,SUMIFS(LQty,LSku,$A76,LType,"Count",LDate,Y$4),X76+SUMIFS(LSigned,LSku,$A76,LDate,Y$4)))</f>
        <v/>
      </c>
      <c r="Z76" s="20">
        <f>IF($A76="","",IF(COUNTIFS(LSku,$A76,LType,"Count",LDate,Z$4)&gt;0,SUMIFS(LQty,LSku,$A76,LType,"Count",LDate,Z$4),Y76+SUMIFS(LSigned,LSku,$A76,LDate,Z$4)))</f>
        <v/>
      </c>
      <c r="AA76" s="20">
        <f>IF($A76="","",IF(COUNTIFS(LSku,$A76,LType,"Count",LDate,AA$4)&gt;0,SUMIFS(LQty,LSku,$A76,LType,"Count",LDate,AA$4),Z76+SUMIFS(LSigned,LSku,$A76,LDate,AA$4)))</f>
        <v/>
      </c>
      <c r="AB76" s="20">
        <f>IF($A76="","",IF(COUNTIFS(LSku,$A76,LType,"Count",LDate,AB$4)&gt;0,SUMIFS(LQty,LSku,$A76,LType,"Count",LDate,AB$4),AA76+SUMIFS(LSigned,LSku,$A76,LDate,AB$4)))</f>
        <v/>
      </c>
      <c r="AC76" s="20">
        <f>IF($A76="","",IF(COUNTIFS(LSku,$A76,LType,"Count",LDate,AC$4)&gt;0,SUMIFS(LQty,LSku,$A76,LType,"Count",LDate,AC$4),AB76+SUMIFS(LSigned,LSku,$A76,LDate,AC$4)))</f>
        <v/>
      </c>
      <c r="AD76" s="20">
        <f>IF($A76="","",IF(COUNTIFS(LSku,$A76,LType,"Count",LDate,AD$4)&gt;0,SUMIFS(LQty,LSku,$A76,LType,"Count",LDate,AD$4),AC76+SUMIFS(LSigned,LSku,$A76,LDate,AD$4)))</f>
        <v/>
      </c>
      <c r="AE76" s="20">
        <f>IF($A76="","",IF(COUNTIFS(LSku,$A76,LType,"Count",LDate,AE$4)&gt;0,SUMIFS(LQty,LSku,$A76,LType,"Count",LDate,AE$4),AD76+SUMIFS(LSigned,LSku,$A76,LDate,AE$4)))</f>
        <v/>
      </c>
      <c r="AF76" s="20">
        <f>IF($A76="","",IF(COUNTIFS(LSku,$A76,LType,"Count",LDate,AF$4)&gt;0,SUMIFS(LQty,LSku,$A76,LType,"Count",LDate,AF$4),AE76+SUMIFS(LSigned,LSku,$A76,LDate,AF$4)))</f>
        <v/>
      </c>
      <c r="AG76" s="20">
        <f>IF($A76="","",IF(COUNTIFS(LSku,$A76,LType,"Count",LDate,AG$4)&gt;0,SUMIFS(LQty,LSku,$A76,LType,"Count",LDate,AG$4),AF76+SUMIFS(LSigned,LSku,$A76,LDate,AG$4)))</f>
        <v/>
      </c>
      <c r="AH76" s="20">
        <f>IF($A76="","",IF(COUNTIFS(LSku,$A76,LType,"Count",LDate,AH$4)&gt;0,SUMIFS(LQty,LSku,$A76,LType,"Count",LDate,AH$4),AG76+SUMIFS(LSigned,LSku,$A76,LDate,AH$4)))</f>
        <v/>
      </c>
      <c r="AI76" s="20">
        <f>IF($A76="","",IF(COUNTIFS(LSku,$A76,LType,"Count",LDate,AI$4)&gt;0,SUMIFS(LQty,LSku,$A76,LType,"Count",LDate,AI$4),AH76+SUMIFS(LSigned,LSku,$A76,LDate,AI$4)))</f>
        <v/>
      </c>
      <c r="AJ76" s="20">
        <f>IF($A76="","",IF(COUNTIFS(LSku,$A76,LType,"Count",LDate,AJ$4)&gt;0,SUMIFS(LQty,LSku,$A76,LType,"Count",LDate,AJ$4),AI76+SUMIFS(LSigned,LSku,$A76,LDate,AJ$4)))</f>
        <v/>
      </c>
      <c r="AK76" s="20">
        <f>IF($A76="","",IF(COUNTIFS(LSku,$A76,LType,"Count",LDate,AK$4)&gt;0,SUMIFS(LQty,LSku,$A76,LType,"Count",LDate,AK$4),AJ76+SUMIFS(LSigned,LSku,$A76,LDate,AK$4)))</f>
        <v/>
      </c>
      <c r="AL76" s="20">
        <f>IF($A76="","",IF(COUNTIFS(LSku,$A76,LType,"Count",LDate,AL$4)&gt;0,SUMIFS(LQty,LSku,$A76,LType,"Count",LDate,AL$4),AK76+SUMIFS(LSigned,LSku,$A76,LDate,AL$4)))</f>
        <v/>
      </c>
      <c r="AM76" s="20">
        <f>IF($A76="","",IF(COUNTIFS(LSku,$A76,LType,"Count",LDate,AM$4)&gt;0,SUMIFS(LQty,LSku,$A76,LType,"Count",LDate,AM$4),AL76+SUMIFS(LSigned,LSku,$A76,LDate,AM$4)))</f>
        <v/>
      </c>
      <c r="AN76" s="20">
        <f>IF($A76="","",IF(COUNTIFS(LSku,$A76,LType,"Count",LDate,AN$4)&gt;0,SUMIFS(LQty,LSku,$A76,LType,"Count",LDate,AN$4),AM76+SUMIFS(LSigned,LSku,$A76,LDate,AN$4)))</f>
        <v/>
      </c>
      <c r="AO76" s="20">
        <f>IF($A76="","",IF(COUNTIFS(LSku,$A76,LType,"Count",LDate,AO$4)&gt;0,SUMIFS(LQty,LSku,$A76,LType,"Count",LDate,AO$4),AN76+SUMIFS(LSigned,LSku,$A76,LDate,AO$4)))</f>
        <v/>
      </c>
      <c r="AP76" s="20">
        <f>IF($A76="","",IF(COUNTIFS(LSku,$A76,LType,"Count",LDate,AP$4)&gt;0,SUMIFS(LQty,LSku,$A76,LType,"Count",LDate,AP$4),AO76+SUMIFS(LSigned,LSku,$A76,LDate,AP$4)))</f>
        <v/>
      </c>
      <c r="AQ76" s="20">
        <f>IF($A76="","",IF(COUNTIFS(LSku,$A76,LType,"Count",LDate,AQ$4)&gt;0,SUMIFS(LQty,LSku,$A76,LType,"Count",LDate,AQ$4),AP76+SUMIFS(LSigned,LSku,$A76,LDate,AQ$4)))</f>
        <v/>
      </c>
      <c r="AR76" s="20">
        <f>IF($A76="","",IF(COUNTIFS(LSku,$A76,LType,"Count",LDate,AR$4)&gt;0,SUMIFS(LQty,LSku,$A76,LType,"Count",LDate,AR$4),AQ76+SUMIFS(LSigned,LSku,$A76,LDate,AR$4)))</f>
        <v/>
      </c>
      <c r="AS76" s="20">
        <f>IF($A76="","",IF(COUNTIFS(LSku,$A76,LType,"Count",LDate,AS$4)&gt;0,SUMIFS(LQty,LSku,$A76,LType,"Count",LDate,AS$4),AR76+SUMIFS(LSigned,LSku,$A76,LDate,AS$4)))</f>
        <v/>
      </c>
      <c r="AT76" s="20">
        <f>IF($A76="","",IF(COUNTIFS(LSku,$A76,LType,"Count",LDate,AT$4)&gt;0,SUMIFS(LQty,LSku,$A76,LType,"Count",LDate,AT$4),AS76+SUMIFS(LSigned,LSku,$A76,LDate,AT$4)))</f>
        <v/>
      </c>
      <c r="AU76" s="20">
        <f>IF($A76="","",IF(COUNTIFS(LSku,$A76,LType,"Count",LDate,AU$4)&gt;0,SUMIFS(LQty,LSku,$A76,LType,"Count",LDate,AU$4),AT76+SUMIFS(LSigned,LSku,$A76,LDate,AU$4)))</f>
        <v/>
      </c>
      <c r="AV76" s="20">
        <f>IF($A76="","",IF(COUNTIFS(LSku,$A76,LType,"Count",LDate,AV$4)&gt;0,SUMIFS(LQty,LSku,$A76,LType,"Count",LDate,AV$4),AU76+SUMIFS(LSigned,LSku,$A76,LDate,AV$4)))</f>
        <v/>
      </c>
      <c r="AW76" s="20">
        <f>IF($A76="","",IF(COUNTIFS(LSku,$A76,LType,"Count",LDate,AW$4)&gt;0,SUMIFS(LQty,LSku,$A76,LType,"Count",LDate,AW$4),AV76+SUMIFS(LSigned,LSku,$A76,LDate,AW$4)))</f>
        <v/>
      </c>
      <c r="AX76" s="20">
        <f>IF($A76="","",IF(COUNTIFS(LSku,$A76,LType,"Count",LDate,AX$4)&gt;0,SUMIFS(LQty,LSku,$A76,LType,"Count",LDate,AX$4),AW76+SUMIFS(LSigned,LSku,$A76,LDate,AX$4)))</f>
        <v/>
      </c>
      <c r="AY76" s="20">
        <f>IF($A76="","",IF(COUNTIFS(LSku,$A76,LType,"Count",LDate,AY$4)&gt;0,SUMIFS(LQty,LSku,$A76,LType,"Count",LDate,AY$4),AX76+SUMIFS(LSigned,LSku,$A76,LDate,AY$4)))</f>
        <v/>
      </c>
      <c r="AZ76" s="20">
        <f>IF($A76="","",IF(COUNTIFS(LSku,$A76,LType,"Count",LDate,AZ$4)&gt;0,SUMIFS(LQty,LSku,$A76,LType,"Count",LDate,AZ$4),AY76+SUMIFS(LSigned,LSku,$A76,LDate,AZ$4)))</f>
        <v/>
      </c>
      <c r="BA76" s="20">
        <f>IF($A76="","",IF(COUNTIFS(LSku,$A76,LType,"Count",LDate,BA$4)&gt;0,SUMIFS(LQty,LSku,$A76,LType,"Count",LDate,BA$4),AZ76+SUMIFS(LSigned,LSku,$A76,LDate,BA$4)))</f>
        <v/>
      </c>
      <c r="BB76" s="20">
        <f>IF($A76="","",IF(COUNTIFS(LSku,$A76,LType,"Count",LDate,BB$4)&gt;0,SUMIFS(LQty,LSku,$A76,LType,"Count",LDate,BB$4),BA76+SUMIFS(LSigned,LSku,$A76,LDate,BB$4)))</f>
        <v/>
      </c>
      <c r="BC76" s="20">
        <f>IF($A76="","",IF(COUNTIFS(LSku,$A76,LType,"Count",LDate,BC$4)&gt;0,SUMIFS(LQty,LSku,$A76,LType,"Count",LDate,BC$4),BB76+SUMIFS(LSigned,LSku,$A76,LDate,BC$4)))</f>
        <v/>
      </c>
      <c r="BD76" s="20">
        <f>IF($A76="","",IF(COUNTIFS(LSku,$A76,LType,"Count",LDate,BD$4)&gt;0,SUMIFS(LQty,LSku,$A76,LType,"Count",LDate,BD$4),BC76+SUMIFS(LSigned,LSku,$A76,LDate,BD$4)))</f>
        <v/>
      </c>
      <c r="BE76" s="20">
        <f>IF($A76="","",IF(COUNTIFS(LSku,$A76,LType,"Count",LDate,BE$4)&gt;0,SUMIFS(LQty,LSku,$A76,LType,"Count",LDate,BE$4),BD76+SUMIFS(LSigned,LSku,$A76,LDate,BE$4)))</f>
        <v/>
      </c>
      <c r="BF76" s="20">
        <f>IF($A76="","",IF(COUNTIFS(LSku,$A76,LType,"Count",LDate,BF$4)&gt;0,SUMIFS(LQty,LSku,$A76,LType,"Count",LDate,BF$4),BE76+SUMIFS(LSigned,LSku,$A76,LDate,BF$4)))</f>
        <v/>
      </c>
      <c r="BG76" s="20">
        <f>IF($A76="","",IF(COUNTIFS(LSku,$A76,LType,"Count",LDate,BG$4)&gt;0,SUMIFS(LQty,LSku,$A76,LType,"Count",LDate,BG$4),BF76+SUMIFS(LSigned,LSku,$A76,LDate,BG$4)))</f>
        <v/>
      </c>
      <c r="BH76" s="20">
        <f>IF($A76="","",IF(COUNTIFS(LSku,$A76,LType,"Count",LDate,BH$4)&gt;0,SUMIFS(LQty,LSku,$A76,LType,"Count",LDate,BH$4),BG76+SUMIFS(LSigned,LSku,$A76,LDate,BH$4)))</f>
        <v/>
      </c>
      <c r="BI76" s="20">
        <f>IF($A76="","",IF(COUNTIFS(LSku,$A76,LType,"Count",LDate,BI$4)&gt;0,SUMIFS(LQty,LSku,$A76,LType,"Count",LDate,BI$4),BH76+SUMIFS(LSigned,LSku,$A76,LDate,BI$4)))</f>
        <v/>
      </c>
      <c r="BJ76" s="20">
        <f>IF($A76="","",IF(COUNTIFS(LSku,$A76,LType,"Count",LDate,BJ$4)&gt;0,SUMIFS(LQty,LSku,$A76,LType,"Count",LDate,BJ$4),BI76+SUMIFS(LSigned,LSku,$A76,LDate,BJ$4)))</f>
        <v/>
      </c>
      <c r="BK76" s="20">
        <f>IF($A76="","",IF(COUNTIFS(LSku,$A76,LType,"Count",LDate,BK$4)&gt;0,SUMIFS(LQty,LSku,$A76,LType,"Count",LDate,BK$4),BJ76+SUMIFS(LSigned,LSku,$A76,LDate,BK$4)))</f>
        <v/>
      </c>
      <c r="BL76" s="20">
        <f>IF($A76="","",IF(COUNTIFS(LSku,$A76,LType,"Count",LDate,BL$4)&gt;0,SUMIFS(LQty,LSku,$A76,LType,"Count",LDate,BL$4),BK76+SUMIFS(LSigned,LSku,$A76,LDate,BL$4)))</f>
        <v/>
      </c>
      <c r="BM76" s="20">
        <f>IF($A76="","",IF(COUNTIFS(LSku,$A76,LType,"Count",LDate,BM$4)&gt;0,SUMIFS(LQty,LSku,$A76,LType,"Count",LDate,BM$4),BL76+SUMIFS(LSigned,LSku,$A76,LDate,BM$4)))</f>
        <v/>
      </c>
      <c r="BN76" s="24">
        <f>IF($A76="","",SUMPRODUCT(MAX((LSku=$A76)*(LType="Count")*(LDate&lt;=$B$4)*LDate)))</f>
        <v/>
      </c>
    </row>
    <row r="77">
      <c r="A77" s="16">
        <f>IF(Items!A77="","",Items!A77)</f>
        <v/>
      </c>
      <c r="B77" s="20">
        <f>IF($A77="","",IF(BN77&gt;0,SUMIFS(LQty,LSku,$A77,LType,"Count",LDate,BN77),0)+SUMIFS(LSigned,LSku,$A77,LDate,"&gt;"&amp;BN77,LDate,"&lt;="&amp;$B$4))</f>
        <v/>
      </c>
      <c r="C77" s="20">
        <f>IF($A77="","",IF(COUNTIFS(LSku,$A77,LType,"Count",LDate,C$4)&gt;0,SUMIFS(LQty,LSku,$A77,LType,"Count",LDate,C$4),B77+SUMIFS(LSigned,LSku,$A77,LDate,C$4)))</f>
        <v/>
      </c>
      <c r="D77" s="20">
        <f>IF($A77="","",IF(COUNTIFS(LSku,$A77,LType,"Count",LDate,D$4)&gt;0,SUMIFS(LQty,LSku,$A77,LType,"Count",LDate,D$4),C77+SUMIFS(LSigned,LSku,$A77,LDate,D$4)))</f>
        <v/>
      </c>
      <c r="E77" s="20">
        <f>IF($A77="","",IF(COUNTIFS(LSku,$A77,LType,"Count",LDate,E$4)&gt;0,SUMIFS(LQty,LSku,$A77,LType,"Count",LDate,E$4),D77+SUMIFS(LSigned,LSku,$A77,LDate,E$4)))</f>
        <v/>
      </c>
      <c r="F77" s="20">
        <f>IF($A77="","",IF(COUNTIFS(LSku,$A77,LType,"Count",LDate,F$4)&gt;0,SUMIFS(LQty,LSku,$A77,LType,"Count",LDate,F$4),E77+SUMIFS(LSigned,LSku,$A77,LDate,F$4)))</f>
        <v/>
      </c>
      <c r="G77" s="20">
        <f>IF($A77="","",IF(COUNTIFS(LSku,$A77,LType,"Count",LDate,G$4)&gt;0,SUMIFS(LQty,LSku,$A77,LType,"Count",LDate,G$4),F77+SUMIFS(LSigned,LSku,$A77,LDate,G$4)))</f>
        <v/>
      </c>
      <c r="H77" s="20">
        <f>IF($A77="","",IF(COUNTIFS(LSku,$A77,LType,"Count",LDate,H$4)&gt;0,SUMIFS(LQty,LSku,$A77,LType,"Count",LDate,H$4),G77+SUMIFS(LSigned,LSku,$A77,LDate,H$4)))</f>
        <v/>
      </c>
      <c r="I77" s="20">
        <f>IF($A77="","",IF(COUNTIFS(LSku,$A77,LType,"Count",LDate,I$4)&gt;0,SUMIFS(LQty,LSku,$A77,LType,"Count",LDate,I$4),H77+SUMIFS(LSigned,LSku,$A77,LDate,I$4)))</f>
        <v/>
      </c>
      <c r="J77" s="20">
        <f>IF($A77="","",IF(COUNTIFS(LSku,$A77,LType,"Count",LDate,J$4)&gt;0,SUMIFS(LQty,LSku,$A77,LType,"Count",LDate,J$4),I77+SUMIFS(LSigned,LSku,$A77,LDate,J$4)))</f>
        <v/>
      </c>
      <c r="K77" s="20">
        <f>IF($A77="","",IF(COUNTIFS(LSku,$A77,LType,"Count",LDate,K$4)&gt;0,SUMIFS(LQty,LSku,$A77,LType,"Count",LDate,K$4),J77+SUMIFS(LSigned,LSku,$A77,LDate,K$4)))</f>
        <v/>
      </c>
      <c r="L77" s="20">
        <f>IF($A77="","",IF(COUNTIFS(LSku,$A77,LType,"Count",LDate,L$4)&gt;0,SUMIFS(LQty,LSku,$A77,LType,"Count",LDate,L$4),K77+SUMIFS(LSigned,LSku,$A77,LDate,L$4)))</f>
        <v/>
      </c>
      <c r="M77" s="20">
        <f>IF($A77="","",IF(COUNTIFS(LSku,$A77,LType,"Count",LDate,M$4)&gt;0,SUMIFS(LQty,LSku,$A77,LType,"Count",LDate,M$4),L77+SUMIFS(LSigned,LSku,$A77,LDate,M$4)))</f>
        <v/>
      </c>
      <c r="N77" s="20">
        <f>IF($A77="","",IF(COUNTIFS(LSku,$A77,LType,"Count",LDate,N$4)&gt;0,SUMIFS(LQty,LSku,$A77,LType,"Count",LDate,N$4),M77+SUMIFS(LSigned,LSku,$A77,LDate,N$4)))</f>
        <v/>
      </c>
      <c r="O77" s="20">
        <f>IF($A77="","",IF(COUNTIFS(LSku,$A77,LType,"Count",LDate,O$4)&gt;0,SUMIFS(LQty,LSku,$A77,LType,"Count",LDate,O$4),N77+SUMIFS(LSigned,LSku,$A77,LDate,O$4)))</f>
        <v/>
      </c>
      <c r="P77" s="20">
        <f>IF($A77="","",IF(COUNTIFS(LSku,$A77,LType,"Count",LDate,P$4)&gt;0,SUMIFS(LQty,LSku,$A77,LType,"Count",LDate,P$4),O77+SUMIFS(LSigned,LSku,$A77,LDate,P$4)))</f>
        <v/>
      </c>
      <c r="Q77" s="20">
        <f>IF($A77="","",IF(COUNTIFS(LSku,$A77,LType,"Count",LDate,Q$4)&gt;0,SUMIFS(LQty,LSku,$A77,LType,"Count",LDate,Q$4),P77+SUMIFS(LSigned,LSku,$A77,LDate,Q$4)))</f>
        <v/>
      </c>
      <c r="R77" s="20">
        <f>IF($A77="","",IF(COUNTIFS(LSku,$A77,LType,"Count",LDate,R$4)&gt;0,SUMIFS(LQty,LSku,$A77,LType,"Count",LDate,R$4),Q77+SUMIFS(LSigned,LSku,$A77,LDate,R$4)))</f>
        <v/>
      </c>
      <c r="S77" s="20">
        <f>IF($A77="","",IF(COUNTIFS(LSku,$A77,LType,"Count",LDate,S$4)&gt;0,SUMIFS(LQty,LSku,$A77,LType,"Count",LDate,S$4),R77+SUMIFS(LSigned,LSku,$A77,LDate,S$4)))</f>
        <v/>
      </c>
      <c r="T77" s="20">
        <f>IF($A77="","",IF(COUNTIFS(LSku,$A77,LType,"Count",LDate,T$4)&gt;0,SUMIFS(LQty,LSku,$A77,LType,"Count",LDate,T$4),S77+SUMIFS(LSigned,LSku,$A77,LDate,T$4)))</f>
        <v/>
      </c>
      <c r="U77" s="20">
        <f>IF($A77="","",IF(COUNTIFS(LSku,$A77,LType,"Count",LDate,U$4)&gt;0,SUMIFS(LQty,LSku,$A77,LType,"Count",LDate,U$4),T77+SUMIFS(LSigned,LSku,$A77,LDate,U$4)))</f>
        <v/>
      </c>
      <c r="V77" s="20">
        <f>IF($A77="","",IF(COUNTIFS(LSku,$A77,LType,"Count",LDate,V$4)&gt;0,SUMIFS(LQty,LSku,$A77,LType,"Count",LDate,V$4),U77+SUMIFS(LSigned,LSku,$A77,LDate,V$4)))</f>
        <v/>
      </c>
      <c r="W77" s="20">
        <f>IF($A77="","",IF(COUNTIFS(LSku,$A77,LType,"Count",LDate,W$4)&gt;0,SUMIFS(LQty,LSku,$A77,LType,"Count",LDate,W$4),V77+SUMIFS(LSigned,LSku,$A77,LDate,W$4)))</f>
        <v/>
      </c>
      <c r="X77" s="20">
        <f>IF($A77="","",IF(COUNTIFS(LSku,$A77,LType,"Count",LDate,X$4)&gt;0,SUMIFS(LQty,LSku,$A77,LType,"Count",LDate,X$4),W77+SUMIFS(LSigned,LSku,$A77,LDate,X$4)))</f>
        <v/>
      </c>
      <c r="Y77" s="20">
        <f>IF($A77="","",IF(COUNTIFS(LSku,$A77,LType,"Count",LDate,Y$4)&gt;0,SUMIFS(LQty,LSku,$A77,LType,"Count",LDate,Y$4),X77+SUMIFS(LSigned,LSku,$A77,LDate,Y$4)))</f>
        <v/>
      </c>
      <c r="Z77" s="20">
        <f>IF($A77="","",IF(COUNTIFS(LSku,$A77,LType,"Count",LDate,Z$4)&gt;0,SUMIFS(LQty,LSku,$A77,LType,"Count",LDate,Z$4),Y77+SUMIFS(LSigned,LSku,$A77,LDate,Z$4)))</f>
        <v/>
      </c>
      <c r="AA77" s="20">
        <f>IF($A77="","",IF(COUNTIFS(LSku,$A77,LType,"Count",LDate,AA$4)&gt;0,SUMIFS(LQty,LSku,$A77,LType,"Count",LDate,AA$4),Z77+SUMIFS(LSigned,LSku,$A77,LDate,AA$4)))</f>
        <v/>
      </c>
      <c r="AB77" s="20">
        <f>IF($A77="","",IF(COUNTIFS(LSku,$A77,LType,"Count",LDate,AB$4)&gt;0,SUMIFS(LQty,LSku,$A77,LType,"Count",LDate,AB$4),AA77+SUMIFS(LSigned,LSku,$A77,LDate,AB$4)))</f>
        <v/>
      </c>
      <c r="AC77" s="20">
        <f>IF($A77="","",IF(COUNTIFS(LSku,$A77,LType,"Count",LDate,AC$4)&gt;0,SUMIFS(LQty,LSku,$A77,LType,"Count",LDate,AC$4),AB77+SUMIFS(LSigned,LSku,$A77,LDate,AC$4)))</f>
        <v/>
      </c>
      <c r="AD77" s="20">
        <f>IF($A77="","",IF(COUNTIFS(LSku,$A77,LType,"Count",LDate,AD$4)&gt;0,SUMIFS(LQty,LSku,$A77,LType,"Count",LDate,AD$4),AC77+SUMIFS(LSigned,LSku,$A77,LDate,AD$4)))</f>
        <v/>
      </c>
      <c r="AE77" s="20">
        <f>IF($A77="","",IF(COUNTIFS(LSku,$A77,LType,"Count",LDate,AE$4)&gt;0,SUMIFS(LQty,LSku,$A77,LType,"Count",LDate,AE$4),AD77+SUMIFS(LSigned,LSku,$A77,LDate,AE$4)))</f>
        <v/>
      </c>
      <c r="AF77" s="20">
        <f>IF($A77="","",IF(COUNTIFS(LSku,$A77,LType,"Count",LDate,AF$4)&gt;0,SUMIFS(LQty,LSku,$A77,LType,"Count",LDate,AF$4),AE77+SUMIFS(LSigned,LSku,$A77,LDate,AF$4)))</f>
        <v/>
      </c>
      <c r="AG77" s="20">
        <f>IF($A77="","",IF(COUNTIFS(LSku,$A77,LType,"Count",LDate,AG$4)&gt;0,SUMIFS(LQty,LSku,$A77,LType,"Count",LDate,AG$4),AF77+SUMIFS(LSigned,LSku,$A77,LDate,AG$4)))</f>
        <v/>
      </c>
      <c r="AH77" s="20">
        <f>IF($A77="","",IF(COUNTIFS(LSku,$A77,LType,"Count",LDate,AH$4)&gt;0,SUMIFS(LQty,LSku,$A77,LType,"Count",LDate,AH$4),AG77+SUMIFS(LSigned,LSku,$A77,LDate,AH$4)))</f>
        <v/>
      </c>
      <c r="AI77" s="20">
        <f>IF($A77="","",IF(COUNTIFS(LSku,$A77,LType,"Count",LDate,AI$4)&gt;0,SUMIFS(LQty,LSku,$A77,LType,"Count",LDate,AI$4),AH77+SUMIFS(LSigned,LSku,$A77,LDate,AI$4)))</f>
        <v/>
      </c>
      <c r="AJ77" s="20">
        <f>IF($A77="","",IF(COUNTIFS(LSku,$A77,LType,"Count",LDate,AJ$4)&gt;0,SUMIFS(LQty,LSku,$A77,LType,"Count",LDate,AJ$4),AI77+SUMIFS(LSigned,LSku,$A77,LDate,AJ$4)))</f>
        <v/>
      </c>
      <c r="AK77" s="20">
        <f>IF($A77="","",IF(COUNTIFS(LSku,$A77,LType,"Count",LDate,AK$4)&gt;0,SUMIFS(LQty,LSku,$A77,LType,"Count",LDate,AK$4),AJ77+SUMIFS(LSigned,LSku,$A77,LDate,AK$4)))</f>
        <v/>
      </c>
      <c r="AL77" s="20">
        <f>IF($A77="","",IF(COUNTIFS(LSku,$A77,LType,"Count",LDate,AL$4)&gt;0,SUMIFS(LQty,LSku,$A77,LType,"Count",LDate,AL$4),AK77+SUMIFS(LSigned,LSku,$A77,LDate,AL$4)))</f>
        <v/>
      </c>
      <c r="AM77" s="20">
        <f>IF($A77="","",IF(COUNTIFS(LSku,$A77,LType,"Count",LDate,AM$4)&gt;0,SUMIFS(LQty,LSku,$A77,LType,"Count",LDate,AM$4),AL77+SUMIFS(LSigned,LSku,$A77,LDate,AM$4)))</f>
        <v/>
      </c>
      <c r="AN77" s="20">
        <f>IF($A77="","",IF(COUNTIFS(LSku,$A77,LType,"Count",LDate,AN$4)&gt;0,SUMIFS(LQty,LSku,$A77,LType,"Count",LDate,AN$4),AM77+SUMIFS(LSigned,LSku,$A77,LDate,AN$4)))</f>
        <v/>
      </c>
      <c r="AO77" s="20">
        <f>IF($A77="","",IF(COUNTIFS(LSku,$A77,LType,"Count",LDate,AO$4)&gt;0,SUMIFS(LQty,LSku,$A77,LType,"Count",LDate,AO$4),AN77+SUMIFS(LSigned,LSku,$A77,LDate,AO$4)))</f>
        <v/>
      </c>
      <c r="AP77" s="20">
        <f>IF($A77="","",IF(COUNTIFS(LSku,$A77,LType,"Count",LDate,AP$4)&gt;0,SUMIFS(LQty,LSku,$A77,LType,"Count",LDate,AP$4),AO77+SUMIFS(LSigned,LSku,$A77,LDate,AP$4)))</f>
        <v/>
      </c>
      <c r="AQ77" s="20">
        <f>IF($A77="","",IF(COUNTIFS(LSku,$A77,LType,"Count",LDate,AQ$4)&gt;0,SUMIFS(LQty,LSku,$A77,LType,"Count",LDate,AQ$4),AP77+SUMIFS(LSigned,LSku,$A77,LDate,AQ$4)))</f>
        <v/>
      </c>
      <c r="AR77" s="20">
        <f>IF($A77="","",IF(COUNTIFS(LSku,$A77,LType,"Count",LDate,AR$4)&gt;0,SUMIFS(LQty,LSku,$A77,LType,"Count",LDate,AR$4),AQ77+SUMIFS(LSigned,LSku,$A77,LDate,AR$4)))</f>
        <v/>
      </c>
      <c r="AS77" s="20">
        <f>IF($A77="","",IF(COUNTIFS(LSku,$A77,LType,"Count",LDate,AS$4)&gt;0,SUMIFS(LQty,LSku,$A77,LType,"Count",LDate,AS$4),AR77+SUMIFS(LSigned,LSku,$A77,LDate,AS$4)))</f>
        <v/>
      </c>
      <c r="AT77" s="20">
        <f>IF($A77="","",IF(COUNTIFS(LSku,$A77,LType,"Count",LDate,AT$4)&gt;0,SUMIFS(LQty,LSku,$A77,LType,"Count",LDate,AT$4),AS77+SUMIFS(LSigned,LSku,$A77,LDate,AT$4)))</f>
        <v/>
      </c>
      <c r="AU77" s="20">
        <f>IF($A77="","",IF(COUNTIFS(LSku,$A77,LType,"Count",LDate,AU$4)&gt;0,SUMIFS(LQty,LSku,$A77,LType,"Count",LDate,AU$4),AT77+SUMIFS(LSigned,LSku,$A77,LDate,AU$4)))</f>
        <v/>
      </c>
      <c r="AV77" s="20">
        <f>IF($A77="","",IF(COUNTIFS(LSku,$A77,LType,"Count",LDate,AV$4)&gt;0,SUMIFS(LQty,LSku,$A77,LType,"Count",LDate,AV$4),AU77+SUMIFS(LSigned,LSku,$A77,LDate,AV$4)))</f>
        <v/>
      </c>
      <c r="AW77" s="20">
        <f>IF($A77="","",IF(COUNTIFS(LSku,$A77,LType,"Count",LDate,AW$4)&gt;0,SUMIFS(LQty,LSku,$A77,LType,"Count",LDate,AW$4),AV77+SUMIFS(LSigned,LSku,$A77,LDate,AW$4)))</f>
        <v/>
      </c>
      <c r="AX77" s="20">
        <f>IF($A77="","",IF(COUNTIFS(LSku,$A77,LType,"Count",LDate,AX$4)&gt;0,SUMIFS(LQty,LSku,$A77,LType,"Count",LDate,AX$4),AW77+SUMIFS(LSigned,LSku,$A77,LDate,AX$4)))</f>
        <v/>
      </c>
      <c r="AY77" s="20">
        <f>IF($A77="","",IF(COUNTIFS(LSku,$A77,LType,"Count",LDate,AY$4)&gt;0,SUMIFS(LQty,LSku,$A77,LType,"Count",LDate,AY$4),AX77+SUMIFS(LSigned,LSku,$A77,LDate,AY$4)))</f>
        <v/>
      </c>
      <c r="AZ77" s="20">
        <f>IF($A77="","",IF(COUNTIFS(LSku,$A77,LType,"Count",LDate,AZ$4)&gt;0,SUMIFS(LQty,LSku,$A77,LType,"Count",LDate,AZ$4),AY77+SUMIFS(LSigned,LSku,$A77,LDate,AZ$4)))</f>
        <v/>
      </c>
      <c r="BA77" s="20">
        <f>IF($A77="","",IF(COUNTIFS(LSku,$A77,LType,"Count",LDate,BA$4)&gt;0,SUMIFS(LQty,LSku,$A77,LType,"Count",LDate,BA$4),AZ77+SUMIFS(LSigned,LSku,$A77,LDate,BA$4)))</f>
        <v/>
      </c>
      <c r="BB77" s="20">
        <f>IF($A77="","",IF(COUNTIFS(LSku,$A77,LType,"Count",LDate,BB$4)&gt;0,SUMIFS(LQty,LSku,$A77,LType,"Count",LDate,BB$4),BA77+SUMIFS(LSigned,LSku,$A77,LDate,BB$4)))</f>
        <v/>
      </c>
      <c r="BC77" s="20">
        <f>IF($A77="","",IF(COUNTIFS(LSku,$A77,LType,"Count",LDate,BC$4)&gt;0,SUMIFS(LQty,LSku,$A77,LType,"Count",LDate,BC$4),BB77+SUMIFS(LSigned,LSku,$A77,LDate,BC$4)))</f>
        <v/>
      </c>
      <c r="BD77" s="20">
        <f>IF($A77="","",IF(COUNTIFS(LSku,$A77,LType,"Count",LDate,BD$4)&gt;0,SUMIFS(LQty,LSku,$A77,LType,"Count",LDate,BD$4),BC77+SUMIFS(LSigned,LSku,$A77,LDate,BD$4)))</f>
        <v/>
      </c>
      <c r="BE77" s="20">
        <f>IF($A77="","",IF(COUNTIFS(LSku,$A77,LType,"Count",LDate,BE$4)&gt;0,SUMIFS(LQty,LSku,$A77,LType,"Count",LDate,BE$4),BD77+SUMIFS(LSigned,LSku,$A77,LDate,BE$4)))</f>
        <v/>
      </c>
      <c r="BF77" s="20">
        <f>IF($A77="","",IF(COUNTIFS(LSku,$A77,LType,"Count",LDate,BF$4)&gt;0,SUMIFS(LQty,LSku,$A77,LType,"Count",LDate,BF$4),BE77+SUMIFS(LSigned,LSku,$A77,LDate,BF$4)))</f>
        <v/>
      </c>
      <c r="BG77" s="20">
        <f>IF($A77="","",IF(COUNTIFS(LSku,$A77,LType,"Count",LDate,BG$4)&gt;0,SUMIFS(LQty,LSku,$A77,LType,"Count",LDate,BG$4),BF77+SUMIFS(LSigned,LSku,$A77,LDate,BG$4)))</f>
        <v/>
      </c>
      <c r="BH77" s="20">
        <f>IF($A77="","",IF(COUNTIFS(LSku,$A77,LType,"Count",LDate,BH$4)&gt;0,SUMIFS(LQty,LSku,$A77,LType,"Count",LDate,BH$4),BG77+SUMIFS(LSigned,LSku,$A77,LDate,BH$4)))</f>
        <v/>
      </c>
      <c r="BI77" s="20">
        <f>IF($A77="","",IF(COUNTIFS(LSku,$A77,LType,"Count",LDate,BI$4)&gt;0,SUMIFS(LQty,LSku,$A77,LType,"Count",LDate,BI$4),BH77+SUMIFS(LSigned,LSku,$A77,LDate,BI$4)))</f>
        <v/>
      </c>
      <c r="BJ77" s="20">
        <f>IF($A77="","",IF(COUNTIFS(LSku,$A77,LType,"Count",LDate,BJ$4)&gt;0,SUMIFS(LQty,LSku,$A77,LType,"Count",LDate,BJ$4),BI77+SUMIFS(LSigned,LSku,$A77,LDate,BJ$4)))</f>
        <v/>
      </c>
      <c r="BK77" s="20">
        <f>IF($A77="","",IF(COUNTIFS(LSku,$A77,LType,"Count",LDate,BK$4)&gt;0,SUMIFS(LQty,LSku,$A77,LType,"Count",LDate,BK$4),BJ77+SUMIFS(LSigned,LSku,$A77,LDate,BK$4)))</f>
        <v/>
      </c>
      <c r="BL77" s="20">
        <f>IF($A77="","",IF(COUNTIFS(LSku,$A77,LType,"Count",LDate,BL$4)&gt;0,SUMIFS(LQty,LSku,$A77,LType,"Count",LDate,BL$4),BK77+SUMIFS(LSigned,LSku,$A77,LDate,BL$4)))</f>
        <v/>
      </c>
      <c r="BM77" s="20">
        <f>IF($A77="","",IF(COUNTIFS(LSku,$A77,LType,"Count",LDate,BM$4)&gt;0,SUMIFS(LQty,LSku,$A77,LType,"Count",LDate,BM$4),BL77+SUMIFS(LSigned,LSku,$A77,LDate,BM$4)))</f>
        <v/>
      </c>
      <c r="BN77" s="24">
        <f>IF($A77="","",SUMPRODUCT(MAX((LSku=$A77)*(LType="Count")*(LDate&lt;=$B$4)*LDate)))</f>
        <v/>
      </c>
    </row>
    <row r="78">
      <c r="A78" s="16">
        <f>IF(Items!A78="","",Items!A78)</f>
        <v/>
      </c>
      <c r="B78" s="20">
        <f>IF($A78="","",IF(BN78&gt;0,SUMIFS(LQty,LSku,$A78,LType,"Count",LDate,BN78),0)+SUMIFS(LSigned,LSku,$A78,LDate,"&gt;"&amp;BN78,LDate,"&lt;="&amp;$B$4))</f>
        <v/>
      </c>
      <c r="C78" s="20">
        <f>IF($A78="","",IF(COUNTIFS(LSku,$A78,LType,"Count",LDate,C$4)&gt;0,SUMIFS(LQty,LSku,$A78,LType,"Count",LDate,C$4),B78+SUMIFS(LSigned,LSku,$A78,LDate,C$4)))</f>
        <v/>
      </c>
      <c r="D78" s="20">
        <f>IF($A78="","",IF(COUNTIFS(LSku,$A78,LType,"Count",LDate,D$4)&gt;0,SUMIFS(LQty,LSku,$A78,LType,"Count",LDate,D$4),C78+SUMIFS(LSigned,LSku,$A78,LDate,D$4)))</f>
        <v/>
      </c>
      <c r="E78" s="20">
        <f>IF($A78="","",IF(COUNTIFS(LSku,$A78,LType,"Count",LDate,E$4)&gt;0,SUMIFS(LQty,LSku,$A78,LType,"Count",LDate,E$4),D78+SUMIFS(LSigned,LSku,$A78,LDate,E$4)))</f>
        <v/>
      </c>
      <c r="F78" s="20">
        <f>IF($A78="","",IF(COUNTIFS(LSku,$A78,LType,"Count",LDate,F$4)&gt;0,SUMIFS(LQty,LSku,$A78,LType,"Count",LDate,F$4),E78+SUMIFS(LSigned,LSku,$A78,LDate,F$4)))</f>
        <v/>
      </c>
      <c r="G78" s="20">
        <f>IF($A78="","",IF(COUNTIFS(LSku,$A78,LType,"Count",LDate,G$4)&gt;0,SUMIFS(LQty,LSku,$A78,LType,"Count",LDate,G$4),F78+SUMIFS(LSigned,LSku,$A78,LDate,G$4)))</f>
        <v/>
      </c>
      <c r="H78" s="20">
        <f>IF($A78="","",IF(COUNTIFS(LSku,$A78,LType,"Count",LDate,H$4)&gt;0,SUMIFS(LQty,LSku,$A78,LType,"Count",LDate,H$4),G78+SUMIFS(LSigned,LSku,$A78,LDate,H$4)))</f>
        <v/>
      </c>
      <c r="I78" s="20">
        <f>IF($A78="","",IF(COUNTIFS(LSku,$A78,LType,"Count",LDate,I$4)&gt;0,SUMIFS(LQty,LSku,$A78,LType,"Count",LDate,I$4),H78+SUMIFS(LSigned,LSku,$A78,LDate,I$4)))</f>
        <v/>
      </c>
      <c r="J78" s="20">
        <f>IF($A78="","",IF(COUNTIFS(LSku,$A78,LType,"Count",LDate,J$4)&gt;0,SUMIFS(LQty,LSku,$A78,LType,"Count",LDate,J$4),I78+SUMIFS(LSigned,LSku,$A78,LDate,J$4)))</f>
        <v/>
      </c>
      <c r="K78" s="20">
        <f>IF($A78="","",IF(COUNTIFS(LSku,$A78,LType,"Count",LDate,K$4)&gt;0,SUMIFS(LQty,LSku,$A78,LType,"Count",LDate,K$4),J78+SUMIFS(LSigned,LSku,$A78,LDate,K$4)))</f>
        <v/>
      </c>
      <c r="L78" s="20">
        <f>IF($A78="","",IF(COUNTIFS(LSku,$A78,LType,"Count",LDate,L$4)&gt;0,SUMIFS(LQty,LSku,$A78,LType,"Count",LDate,L$4),K78+SUMIFS(LSigned,LSku,$A78,LDate,L$4)))</f>
        <v/>
      </c>
      <c r="M78" s="20">
        <f>IF($A78="","",IF(COUNTIFS(LSku,$A78,LType,"Count",LDate,M$4)&gt;0,SUMIFS(LQty,LSku,$A78,LType,"Count",LDate,M$4),L78+SUMIFS(LSigned,LSku,$A78,LDate,M$4)))</f>
        <v/>
      </c>
      <c r="N78" s="20">
        <f>IF($A78="","",IF(COUNTIFS(LSku,$A78,LType,"Count",LDate,N$4)&gt;0,SUMIFS(LQty,LSku,$A78,LType,"Count",LDate,N$4),M78+SUMIFS(LSigned,LSku,$A78,LDate,N$4)))</f>
        <v/>
      </c>
      <c r="O78" s="20">
        <f>IF($A78="","",IF(COUNTIFS(LSku,$A78,LType,"Count",LDate,O$4)&gt;0,SUMIFS(LQty,LSku,$A78,LType,"Count",LDate,O$4),N78+SUMIFS(LSigned,LSku,$A78,LDate,O$4)))</f>
        <v/>
      </c>
      <c r="P78" s="20">
        <f>IF($A78="","",IF(COUNTIFS(LSku,$A78,LType,"Count",LDate,P$4)&gt;0,SUMIFS(LQty,LSku,$A78,LType,"Count",LDate,P$4),O78+SUMIFS(LSigned,LSku,$A78,LDate,P$4)))</f>
        <v/>
      </c>
      <c r="Q78" s="20">
        <f>IF($A78="","",IF(COUNTIFS(LSku,$A78,LType,"Count",LDate,Q$4)&gt;0,SUMIFS(LQty,LSku,$A78,LType,"Count",LDate,Q$4),P78+SUMIFS(LSigned,LSku,$A78,LDate,Q$4)))</f>
        <v/>
      </c>
      <c r="R78" s="20">
        <f>IF($A78="","",IF(COUNTIFS(LSku,$A78,LType,"Count",LDate,R$4)&gt;0,SUMIFS(LQty,LSku,$A78,LType,"Count",LDate,R$4),Q78+SUMIFS(LSigned,LSku,$A78,LDate,R$4)))</f>
        <v/>
      </c>
      <c r="S78" s="20">
        <f>IF($A78="","",IF(COUNTIFS(LSku,$A78,LType,"Count",LDate,S$4)&gt;0,SUMIFS(LQty,LSku,$A78,LType,"Count",LDate,S$4),R78+SUMIFS(LSigned,LSku,$A78,LDate,S$4)))</f>
        <v/>
      </c>
      <c r="T78" s="20">
        <f>IF($A78="","",IF(COUNTIFS(LSku,$A78,LType,"Count",LDate,T$4)&gt;0,SUMIFS(LQty,LSku,$A78,LType,"Count",LDate,T$4),S78+SUMIFS(LSigned,LSku,$A78,LDate,T$4)))</f>
        <v/>
      </c>
      <c r="U78" s="20">
        <f>IF($A78="","",IF(COUNTIFS(LSku,$A78,LType,"Count",LDate,U$4)&gt;0,SUMIFS(LQty,LSku,$A78,LType,"Count",LDate,U$4),T78+SUMIFS(LSigned,LSku,$A78,LDate,U$4)))</f>
        <v/>
      </c>
      <c r="V78" s="20">
        <f>IF($A78="","",IF(COUNTIFS(LSku,$A78,LType,"Count",LDate,V$4)&gt;0,SUMIFS(LQty,LSku,$A78,LType,"Count",LDate,V$4),U78+SUMIFS(LSigned,LSku,$A78,LDate,V$4)))</f>
        <v/>
      </c>
      <c r="W78" s="20">
        <f>IF($A78="","",IF(COUNTIFS(LSku,$A78,LType,"Count",LDate,W$4)&gt;0,SUMIFS(LQty,LSku,$A78,LType,"Count",LDate,W$4),V78+SUMIFS(LSigned,LSku,$A78,LDate,W$4)))</f>
        <v/>
      </c>
      <c r="X78" s="20">
        <f>IF($A78="","",IF(COUNTIFS(LSku,$A78,LType,"Count",LDate,X$4)&gt;0,SUMIFS(LQty,LSku,$A78,LType,"Count",LDate,X$4),W78+SUMIFS(LSigned,LSku,$A78,LDate,X$4)))</f>
        <v/>
      </c>
      <c r="Y78" s="20">
        <f>IF($A78="","",IF(COUNTIFS(LSku,$A78,LType,"Count",LDate,Y$4)&gt;0,SUMIFS(LQty,LSku,$A78,LType,"Count",LDate,Y$4),X78+SUMIFS(LSigned,LSku,$A78,LDate,Y$4)))</f>
        <v/>
      </c>
      <c r="Z78" s="20">
        <f>IF($A78="","",IF(COUNTIFS(LSku,$A78,LType,"Count",LDate,Z$4)&gt;0,SUMIFS(LQty,LSku,$A78,LType,"Count",LDate,Z$4),Y78+SUMIFS(LSigned,LSku,$A78,LDate,Z$4)))</f>
        <v/>
      </c>
      <c r="AA78" s="20">
        <f>IF($A78="","",IF(COUNTIFS(LSku,$A78,LType,"Count",LDate,AA$4)&gt;0,SUMIFS(LQty,LSku,$A78,LType,"Count",LDate,AA$4),Z78+SUMIFS(LSigned,LSku,$A78,LDate,AA$4)))</f>
        <v/>
      </c>
      <c r="AB78" s="20">
        <f>IF($A78="","",IF(COUNTIFS(LSku,$A78,LType,"Count",LDate,AB$4)&gt;0,SUMIFS(LQty,LSku,$A78,LType,"Count",LDate,AB$4),AA78+SUMIFS(LSigned,LSku,$A78,LDate,AB$4)))</f>
        <v/>
      </c>
      <c r="AC78" s="20">
        <f>IF($A78="","",IF(COUNTIFS(LSku,$A78,LType,"Count",LDate,AC$4)&gt;0,SUMIFS(LQty,LSku,$A78,LType,"Count",LDate,AC$4),AB78+SUMIFS(LSigned,LSku,$A78,LDate,AC$4)))</f>
        <v/>
      </c>
      <c r="AD78" s="20">
        <f>IF($A78="","",IF(COUNTIFS(LSku,$A78,LType,"Count",LDate,AD$4)&gt;0,SUMIFS(LQty,LSku,$A78,LType,"Count",LDate,AD$4),AC78+SUMIFS(LSigned,LSku,$A78,LDate,AD$4)))</f>
        <v/>
      </c>
      <c r="AE78" s="20">
        <f>IF($A78="","",IF(COUNTIFS(LSku,$A78,LType,"Count",LDate,AE$4)&gt;0,SUMIFS(LQty,LSku,$A78,LType,"Count",LDate,AE$4),AD78+SUMIFS(LSigned,LSku,$A78,LDate,AE$4)))</f>
        <v/>
      </c>
      <c r="AF78" s="20">
        <f>IF($A78="","",IF(COUNTIFS(LSku,$A78,LType,"Count",LDate,AF$4)&gt;0,SUMIFS(LQty,LSku,$A78,LType,"Count",LDate,AF$4),AE78+SUMIFS(LSigned,LSku,$A78,LDate,AF$4)))</f>
        <v/>
      </c>
      <c r="AG78" s="20">
        <f>IF($A78="","",IF(COUNTIFS(LSku,$A78,LType,"Count",LDate,AG$4)&gt;0,SUMIFS(LQty,LSku,$A78,LType,"Count",LDate,AG$4),AF78+SUMIFS(LSigned,LSku,$A78,LDate,AG$4)))</f>
        <v/>
      </c>
      <c r="AH78" s="20">
        <f>IF($A78="","",IF(COUNTIFS(LSku,$A78,LType,"Count",LDate,AH$4)&gt;0,SUMIFS(LQty,LSku,$A78,LType,"Count",LDate,AH$4),AG78+SUMIFS(LSigned,LSku,$A78,LDate,AH$4)))</f>
        <v/>
      </c>
      <c r="AI78" s="20">
        <f>IF($A78="","",IF(COUNTIFS(LSku,$A78,LType,"Count",LDate,AI$4)&gt;0,SUMIFS(LQty,LSku,$A78,LType,"Count",LDate,AI$4),AH78+SUMIFS(LSigned,LSku,$A78,LDate,AI$4)))</f>
        <v/>
      </c>
      <c r="AJ78" s="20">
        <f>IF($A78="","",IF(COUNTIFS(LSku,$A78,LType,"Count",LDate,AJ$4)&gt;0,SUMIFS(LQty,LSku,$A78,LType,"Count",LDate,AJ$4),AI78+SUMIFS(LSigned,LSku,$A78,LDate,AJ$4)))</f>
        <v/>
      </c>
      <c r="AK78" s="20">
        <f>IF($A78="","",IF(COUNTIFS(LSku,$A78,LType,"Count",LDate,AK$4)&gt;0,SUMIFS(LQty,LSku,$A78,LType,"Count",LDate,AK$4),AJ78+SUMIFS(LSigned,LSku,$A78,LDate,AK$4)))</f>
        <v/>
      </c>
      <c r="AL78" s="20">
        <f>IF($A78="","",IF(COUNTIFS(LSku,$A78,LType,"Count",LDate,AL$4)&gt;0,SUMIFS(LQty,LSku,$A78,LType,"Count",LDate,AL$4),AK78+SUMIFS(LSigned,LSku,$A78,LDate,AL$4)))</f>
        <v/>
      </c>
      <c r="AM78" s="20">
        <f>IF($A78="","",IF(COUNTIFS(LSku,$A78,LType,"Count",LDate,AM$4)&gt;0,SUMIFS(LQty,LSku,$A78,LType,"Count",LDate,AM$4),AL78+SUMIFS(LSigned,LSku,$A78,LDate,AM$4)))</f>
        <v/>
      </c>
      <c r="AN78" s="20">
        <f>IF($A78="","",IF(COUNTIFS(LSku,$A78,LType,"Count",LDate,AN$4)&gt;0,SUMIFS(LQty,LSku,$A78,LType,"Count",LDate,AN$4),AM78+SUMIFS(LSigned,LSku,$A78,LDate,AN$4)))</f>
        <v/>
      </c>
      <c r="AO78" s="20">
        <f>IF($A78="","",IF(COUNTIFS(LSku,$A78,LType,"Count",LDate,AO$4)&gt;0,SUMIFS(LQty,LSku,$A78,LType,"Count",LDate,AO$4),AN78+SUMIFS(LSigned,LSku,$A78,LDate,AO$4)))</f>
        <v/>
      </c>
      <c r="AP78" s="20">
        <f>IF($A78="","",IF(COUNTIFS(LSku,$A78,LType,"Count",LDate,AP$4)&gt;0,SUMIFS(LQty,LSku,$A78,LType,"Count",LDate,AP$4),AO78+SUMIFS(LSigned,LSku,$A78,LDate,AP$4)))</f>
        <v/>
      </c>
      <c r="AQ78" s="20">
        <f>IF($A78="","",IF(COUNTIFS(LSku,$A78,LType,"Count",LDate,AQ$4)&gt;0,SUMIFS(LQty,LSku,$A78,LType,"Count",LDate,AQ$4),AP78+SUMIFS(LSigned,LSku,$A78,LDate,AQ$4)))</f>
        <v/>
      </c>
      <c r="AR78" s="20">
        <f>IF($A78="","",IF(COUNTIFS(LSku,$A78,LType,"Count",LDate,AR$4)&gt;0,SUMIFS(LQty,LSku,$A78,LType,"Count",LDate,AR$4),AQ78+SUMIFS(LSigned,LSku,$A78,LDate,AR$4)))</f>
        <v/>
      </c>
      <c r="AS78" s="20">
        <f>IF($A78="","",IF(COUNTIFS(LSku,$A78,LType,"Count",LDate,AS$4)&gt;0,SUMIFS(LQty,LSku,$A78,LType,"Count",LDate,AS$4),AR78+SUMIFS(LSigned,LSku,$A78,LDate,AS$4)))</f>
        <v/>
      </c>
      <c r="AT78" s="20">
        <f>IF($A78="","",IF(COUNTIFS(LSku,$A78,LType,"Count",LDate,AT$4)&gt;0,SUMIFS(LQty,LSku,$A78,LType,"Count",LDate,AT$4),AS78+SUMIFS(LSigned,LSku,$A78,LDate,AT$4)))</f>
        <v/>
      </c>
      <c r="AU78" s="20">
        <f>IF($A78="","",IF(COUNTIFS(LSku,$A78,LType,"Count",LDate,AU$4)&gt;0,SUMIFS(LQty,LSku,$A78,LType,"Count",LDate,AU$4),AT78+SUMIFS(LSigned,LSku,$A78,LDate,AU$4)))</f>
        <v/>
      </c>
      <c r="AV78" s="20">
        <f>IF($A78="","",IF(COUNTIFS(LSku,$A78,LType,"Count",LDate,AV$4)&gt;0,SUMIFS(LQty,LSku,$A78,LType,"Count",LDate,AV$4),AU78+SUMIFS(LSigned,LSku,$A78,LDate,AV$4)))</f>
        <v/>
      </c>
      <c r="AW78" s="20">
        <f>IF($A78="","",IF(COUNTIFS(LSku,$A78,LType,"Count",LDate,AW$4)&gt;0,SUMIFS(LQty,LSku,$A78,LType,"Count",LDate,AW$4),AV78+SUMIFS(LSigned,LSku,$A78,LDate,AW$4)))</f>
        <v/>
      </c>
      <c r="AX78" s="20">
        <f>IF($A78="","",IF(COUNTIFS(LSku,$A78,LType,"Count",LDate,AX$4)&gt;0,SUMIFS(LQty,LSku,$A78,LType,"Count",LDate,AX$4),AW78+SUMIFS(LSigned,LSku,$A78,LDate,AX$4)))</f>
        <v/>
      </c>
      <c r="AY78" s="20">
        <f>IF($A78="","",IF(COUNTIFS(LSku,$A78,LType,"Count",LDate,AY$4)&gt;0,SUMIFS(LQty,LSku,$A78,LType,"Count",LDate,AY$4),AX78+SUMIFS(LSigned,LSku,$A78,LDate,AY$4)))</f>
        <v/>
      </c>
      <c r="AZ78" s="20">
        <f>IF($A78="","",IF(COUNTIFS(LSku,$A78,LType,"Count",LDate,AZ$4)&gt;0,SUMIFS(LQty,LSku,$A78,LType,"Count",LDate,AZ$4),AY78+SUMIFS(LSigned,LSku,$A78,LDate,AZ$4)))</f>
        <v/>
      </c>
      <c r="BA78" s="20">
        <f>IF($A78="","",IF(COUNTIFS(LSku,$A78,LType,"Count",LDate,BA$4)&gt;0,SUMIFS(LQty,LSku,$A78,LType,"Count",LDate,BA$4),AZ78+SUMIFS(LSigned,LSku,$A78,LDate,BA$4)))</f>
        <v/>
      </c>
      <c r="BB78" s="20">
        <f>IF($A78="","",IF(COUNTIFS(LSku,$A78,LType,"Count",LDate,BB$4)&gt;0,SUMIFS(LQty,LSku,$A78,LType,"Count",LDate,BB$4),BA78+SUMIFS(LSigned,LSku,$A78,LDate,BB$4)))</f>
        <v/>
      </c>
      <c r="BC78" s="20">
        <f>IF($A78="","",IF(COUNTIFS(LSku,$A78,LType,"Count",LDate,BC$4)&gt;0,SUMIFS(LQty,LSku,$A78,LType,"Count",LDate,BC$4),BB78+SUMIFS(LSigned,LSku,$A78,LDate,BC$4)))</f>
        <v/>
      </c>
      <c r="BD78" s="20">
        <f>IF($A78="","",IF(COUNTIFS(LSku,$A78,LType,"Count",LDate,BD$4)&gt;0,SUMIFS(LQty,LSku,$A78,LType,"Count",LDate,BD$4),BC78+SUMIFS(LSigned,LSku,$A78,LDate,BD$4)))</f>
        <v/>
      </c>
      <c r="BE78" s="20">
        <f>IF($A78="","",IF(COUNTIFS(LSku,$A78,LType,"Count",LDate,BE$4)&gt;0,SUMIFS(LQty,LSku,$A78,LType,"Count",LDate,BE$4),BD78+SUMIFS(LSigned,LSku,$A78,LDate,BE$4)))</f>
        <v/>
      </c>
      <c r="BF78" s="20">
        <f>IF($A78="","",IF(COUNTIFS(LSku,$A78,LType,"Count",LDate,BF$4)&gt;0,SUMIFS(LQty,LSku,$A78,LType,"Count",LDate,BF$4),BE78+SUMIFS(LSigned,LSku,$A78,LDate,BF$4)))</f>
        <v/>
      </c>
      <c r="BG78" s="20">
        <f>IF($A78="","",IF(COUNTIFS(LSku,$A78,LType,"Count",LDate,BG$4)&gt;0,SUMIFS(LQty,LSku,$A78,LType,"Count",LDate,BG$4),BF78+SUMIFS(LSigned,LSku,$A78,LDate,BG$4)))</f>
        <v/>
      </c>
      <c r="BH78" s="20">
        <f>IF($A78="","",IF(COUNTIFS(LSku,$A78,LType,"Count",LDate,BH$4)&gt;0,SUMIFS(LQty,LSku,$A78,LType,"Count",LDate,BH$4),BG78+SUMIFS(LSigned,LSku,$A78,LDate,BH$4)))</f>
        <v/>
      </c>
      <c r="BI78" s="20">
        <f>IF($A78="","",IF(COUNTIFS(LSku,$A78,LType,"Count",LDate,BI$4)&gt;0,SUMIFS(LQty,LSku,$A78,LType,"Count",LDate,BI$4),BH78+SUMIFS(LSigned,LSku,$A78,LDate,BI$4)))</f>
        <v/>
      </c>
      <c r="BJ78" s="20">
        <f>IF($A78="","",IF(COUNTIFS(LSku,$A78,LType,"Count",LDate,BJ$4)&gt;0,SUMIFS(LQty,LSku,$A78,LType,"Count",LDate,BJ$4),BI78+SUMIFS(LSigned,LSku,$A78,LDate,BJ$4)))</f>
        <v/>
      </c>
      <c r="BK78" s="20">
        <f>IF($A78="","",IF(COUNTIFS(LSku,$A78,LType,"Count",LDate,BK$4)&gt;0,SUMIFS(LQty,LSku,$A78,LType,"Count",LDate,BK$4),BJ78+SUMIFS(LSigned,LSku,$A78,LDate,BK$4)))</f>
        <v/>
      </c>
      <c r="BL78" s="20">
        <f>IF($A78="","",IF(COUNTIFS(LSku,$A78,LType,"Count",LDate,BL$4)&gt;0,SUMIFS(LQty,LSku,$A78,LType,"Count",LDate,BL$4),BK78+SUMIFS(LSigned,LSku,$A78,LDate,BL$4)))</f>
        <v/>
      </c>
      <c r="BM78" s="20">
        <f>IF($A78="","",IF(COUNTIFS(LSku,$A78,LType,"Count",LDate,BM$4)&gt;0,SUMIFS(LQty,LSku,$A78,LType,"Count",LDate,BM$4),BL78+SUMIFS(LSigned,LSku,$A78,LDate,BM$4)))</f>
        <v/>
      </c>
      <c r="BN78" s="24">
        <f>IF($A78="","",SUMPRODUCT(MAX((LSku=$A78)*(LType="Count")*(LDate&lt;=$B$4)*LDate)))</f>
        <v/>
      </c>
    </row>
    <row r="79">
      <c r="A79" s="16">
        <f>IF(Items!A79="","",Items!A79)</f>
        <v/>
      </c>
      <c r="B79" s="20">
        <f>IF($A79="","",IF(BN79&gt;0,SUMIFS(LQty,LSku,$A79,LType,"Count",LDate,BN79),0)+SUMIFS(LSigned,LSku,$A79,LDate,"&gt;"&amp;BN79,LDate,"&lt;="&amp;$B$4))</f>
        <v/>
      </c>
      <c r="C79" s="20">
        <f>IF($A79="","",IF(COUNTIFS(LSku,$A79,LType,"Count",LDate,C$4)&gt;0,SUMIFS(LQty,LSku,$A79,LType,"Count",LDate,C$4),B79+SUMIFS(LSigned,LSku,$A79,LDate,C$4)))</f>
        <v/>
      </c>
      <c r="D79" s="20">
        <f>IF($A79="","",IF(COUNTIFS(LSku,$A79,LType,"Count",LDate,D$4)&gt;0,SUMIFS(LQty,LSku,$A79,LType,"Count",LDate,D$4),C79+SUMIFS(LSigned,LSku,$A79,LDate,D$4)))</f>
        <v/>
      </c>
      <c r="E79" s="20">
        <f>IF($A79="","",IF(COUNTIFS(LSku,$A79,LType,"Count",LDate,E$4)&gt;0,SUMIFS(LQty,LSku,$A79,LType,"Count",LDate,E$4),D79+SUMIFS(LSigned,LSku,$A79,LDate,E$4)))</f>
        <v/>
      </c>
      <c r="F79" s="20">
        <f>IF($A79="","",IF(COUNTIFS(LSku,$A79,LType,"Count",LDate,F$4)&gt;0,SUMIFS(LQty,LSku,$A79,LType,"Count",LDate,F$4),E79+SUMIFS(LSigned,LSku,$A79,LDate,F$4)))</f>
        <v/>
      </c>
      <c r="G79" s="20">
        <f>IF($A79="","",IF(COUNTIFS(LSku,$A79,LType,"Count",LDate,G$4)&gt;0,SUMIFS(LQty,LSku,$A79,LType,"Count",LDate,G$4),F79+SUMIFS(LSigned,LSku,$A79,LDate,G$4)))</f>
        <v/>
      </c>
      <c r="H79" s="20">
        <f>IF($A79="","",IF(COUNTIFS(LSku,$A79,LType,"Count",LDate,H$4)&gt;0,SUMIFS(LQty,LSku,$A79,LType,"Count",LDate,H$4),G79+SUMIFS(LSigned,LSku,$A79,LDate,H$4)))</f>
        <v/>
      </c>
      <c r="I79" s="20">
        <f>IF($A79="","",IF(COUNTIFS(LSku,$A79,LType,"Count",LDate,I$4)&gt;0,SUMIFS(LQty,LSku,$A79,LType,"Count",LDate,I$4),H79+SUMIFS(LSigned,LSku,$A79,LDate,I$4)))</f>
        <v/>
      </c>
      <c r="J79" s="20">
        <f>IF($A79="","",IF(COUNTIFS(LSku,$A79,LType,"Count",LDate,J$4)&gt;0,SUMIFS(LQty,LSku,$A79,LType,"Count",LDate,J$4),I79+SUMIFS(LSigned,LSku,$A79,LDate,J$4)))</f>
        <v/>
      </c>
      <c r="K79" s="20">
        <f>IF($A79="","",IF(COUNTIFS(LSku,$A79,LType,"Count",LDate,K$4)&gt;0,SUMIFS(LQty,LSku,$A79,LType,"Count",LDate,K$4),J79+SUMIFS(LSigned,LSku,$A79,LDate,K$4)))</f>
        <v/>
      </c>
      <c r="L79" s="20">
        <f>IF($A79="","",IF(COUNTIFS(LSku,$A79,LType,"Count",LDate,L$4)&gt;0,SUMIFS(LQty,LSku,$A79,LType,"Count",LDate,L$4),K79+SUMIFS(LSigned,LSku,$A79,LDate,L$4)))</f>
        <v/>
      </c>
      <c r="M79" s="20">
        <f>IF($A79="","",IF(COUNTIFS(LSku,$A79,LType,"Count",LDate,M$4)&gt;0,SUMIFS(LQty,LSku,$A79,LType,"Count",LDate,M$4),L79+SUMIFS(LSigned,LSku,$A79,LDate,M$4)))</f>
        <v/>
      </c>
      <c r="N79" s="20">
        <f>IF($A79="","",IF(COUNTIFS(LSku,$A79,LType,"Count",LDate,N$4)&gt;0,SUMIFS(LQty,LSku,$A79,LType,"Count",LDate,N$4),M79+SUMIFS(LSigned,LSku,$A79,LDate,N$4)))</f>
        <v/>
      </c>
      <c r="O79" s="20">
        <f>IF($A79="","",IF(COUNTIFS(LSku,$A79,LType,"Count",LDate,O$4)&gt;0,SUMIFS(LQty,LSku,$A79,LType,"Count",LDate,O$4),N79+SUMIFS(LSigned,LSku,$A79,LDate,O$4)))</f>
        <v/>
      </c>
      <c r="P79" s="20">
        <f>IF($A79="","",IF(COUNTIFS(LSku,$A79,LType,"Count",LDate,P$4)&gt;0,SUMIFS(LQty,LSku,$A79,LType,"Count",LDate,P$4),O79+SUMIFS(LSigned,LSku,$A79,LDate,P$4)))</f>
        <v/>
      </c>
      <c r="Q79" s="20">
        <f>IF($A79="","",IF(COUNTIFS(LSku,$A79,LType,"Count",LDate,Q$4)&gt;0,SUMIFS(LQty,LSku,$A79,LType,"Count",LDate,Q$4),P79+SUMIFS(LSigned,LSku,$A79,LDate,Q$4)))</f>
        <v/>
      </c>
      <c r="R79" s="20">
        <f>IF($A79="","",IF(COUNTIFS(LSku,$A79,LType,"Count",LDate,R$4)&gt;0,SUMIFS(LQty,LSku,$A79,LType,"Count",LDate,R$4),Q79+SUMIFS(LSigned,LSku,$A79,LDate,R$4)))</f>
        <v/>
      </c>
      <c r="S79" s="20">
        <f>IF($A79="","",IF(COUNTIFS(LSku,$A79,LType,"Count",LDate,S$4)&gt;0,SUMIFS(LQty,LSku,$A79,LType,"Count",LDate,S$4),R79+SUMIFS(LSigned,LSku,$A79,LDate,S$4)))</f>
        <v/>
      </c>
      <c r="T79" s="20">
        <f>IF($A79="","",IF(COUNTIFS(LSku,$A79,LType,"Count",LDate,T$4)&gt;0,SUMIFS(LQty,LSku,$A79,LType,"Count",LDate,T$4),S79+SUMIFS(LSigned,LSku,$A79,LDate,T$4)))</f>
        <v/>
      </c>
      <c r="U79" s="20">
        <f>IF($A79="","",IF(COUNTIFS(LSku,$A79,LType,"Count",LDate,U$4)&gt;0,SUMIFS(LQty,LSku,$A79,LType,"Count",LDate,U$4),T79+SUMIFS(LSigned,LSku,$A79,LDate,U$4)))</f>
        <v/>
      </c>
      <c r="V79" s="20">
        <f>IF($A79="","",IF(COUNTIFS(LSku,$A79,LType,"Count",LDate,V$4)&gt;0,SUMIFS(LQty,LSku,$A79,LType,"Count",LDate,V$4),U79+SUMIFS(LSigned,LSku,$A79,LDate,V$4)))</f>
        <v/>
      </c>
      <c r="W79" s="20">
        <f>IF($A79="","",IF(COUNTIFS(LSku,$A79,LType,"Count",LDate,W$4)&gt;0,SUMIFS(LQty,LSku,$A79,LType,"Count",LDate,W$4),V79+SUMIFS(LSigned,LSku,$A79,LDate,W$4)))</f>
        <v/>
      </c>
      <c r="X79" s="20">
        <f>IF($A79="","",IF(COUNTIFS(LSku,$A79,LType,"Count",LDate,X$4)&gt;0,SUMIFS(LQty,LSku,$A79,LType,"Count",LDate,X$4),W79+SUMIFS(LSigned,LSku,$A79,LDate,X$4)))</f>
        <v/>
      </c>
      <c r="Y79" s="20">
        <f>IF($A79="","",IF(COUNTIFS(LSku,$A79,LType,"Count",LDate,Y$4)&gt;0,SUMIFS(LQty,LSku,$A79,LType,"Count",LDate,Y$4),X79+SUMIFS(LSigned,LSku,$A79,LDate,Y$4)))</f>
        <v/>
      </c>
      <c r="Z79" s="20">
        <f>IF($A79="","",IF(COUNTIFS(LSku,$A79,LType,"Count",LDate,Z$4)&gt;0,SUMIFS(LQty,LSku,$A79,LType,"Count",LDate,Z$4),Y79+SUMIFS(LSigned,LSku,$A79,LDate,Z$4)))</f>
        <v/>
      </c>
      <c r="AA79" s="20">
        <f>IF($A79="","",IF(COUNTIFS(LSku,$A79,LType,"Count",LDate,AA$4)&gt;0,SUMIFS(LQty,LSku,$A79,LType,"Count",LDate,AA$4),Z79+SUMIFS(LSigned,LSku,$A79,LDate,AA$4)))</f>
        <v/>
      </c>
      <c r="AB79" s="20">
        <f>IF($A79="","",IF(COUNTIFS(LSku,$A79,LType,"Count",LDate,AB$4)&gt;0,SUMIFS(LQty,LSku,$A79,LType,"Count",LDate,AB$4),AA79+SUMIFS(LSigned,LSku,$A79,LDate,AB$4)))</f>
        <v/>
      </c>
      <c r="AC79" s="20">
        <f>IF($A79="","",IF(COUNTIFS(LSku,$A79,LType,"Count",LDate,AC$4)&gt;0,SUMIFS(LQty,LSku,$A79,LType,"Count",LDate,AC$4),AB79+SUMIFS(LSigned,LSku,$A79,LDate,AC$4)))</f>
        <v/>
      </c>
      <c r="AD79" s="20">
        <f>IF($A79="","",IF(COUNTIFS(LSku,$A79,LType,"Count",LDate,AD$4)&gt;0,SUMIFS(LQty,LSku,$A79,LType,"Count",LDate,AD$4),AC79+SUMIFS(LSigned,LSku,$A79,LDate,AD$4)))</f>
        <v/>
      </c>
      <c r="AE79" s="20">
        <f>IF($A79="","",IF(COUNTIFS(LSku,$A79,LType,"Count",LDate,AE$4)&gt;0,SUMIFS(LQty,LSku,$A79,LType,"Count",LDate,AE$4),AD79+SUMIFS(LSigned,LSku,$A79,LDate,AE$4)))</f>
        <v/>
      </c>
      <c r="AF79" s="20">
        <f>IF($A79="","",IF(COUNTIFS(LSku,$A79,LType,"Count",LDate,AF$4)&gt;0,SUMIFS(LQty,LSku,$A79,LType,"Count",LDate,AF$4),AE79+SUMIFS(LSigned,LSku,$A79,LDate,AF$4)))</f>
        <v/>
      </c>
      <c r="AG79" s="20">
        <f>IF($A79="","",IF(COUNTIFS(LSku,$A79,LType,"Count",LDate,AG$4)&gt;0,SUMIFS(LQty,LSku,$A79,LType,"Count",LDate,AG$4),AF79+SUMIFS(LSigned,LSku,$A79,LDate,AG$4)))</f>
        <v/>
      </c>
      <c r="AH79" s="20">
        <f>IF($A79="","",IF(COUNTIFS(LSku,$A79,LType,"Count",LDate,AH$4)&gt;0,SUMIFS(LQty,LSku,$A79,LType,"Count",LDate,AH$4),AG79+SUMIFS(LSigned,LSku,$A79,LDate,AH$4)))</f>
        <v/>
      </c>
      <c r="AI79" s="20">
        <f>IF($A79="","",IF(COUNTIFS(LSku,$A79,LType,"Count",LDate,AI$4)&gt;0,SUMIFS(LQty,LSku,$A79,LType,"Count",LDate,AI$4),AH79+SUMIFS(LSigned,LSku,$A79,LDate,AI$4)))</f>
        <v/>
      </c>
      <c r="AJ79" s="20">
        <f>IF($A79="","",IF(COUNTIFS(LSku,$A79,LType,"Count",LDate,AJ$4)&gt;0,SUMIFS(LQty,LSku,$A79,LType,"Count",LDate,AJ$4),AI79+SUMIFS(LSigned,LSku,$A79,LDate,AJ$4)))</f>
        <v/>
      </c>
      <c r="AK79" s="20">
        <f>IF($A79="","",IF(COUNTIFS(LSku,$A79,LType,"Count",LDate,AK$4)&gt;0,SUMIFS(LQty,LSku,$A79,LType,"Count",LDate,AK$4),AJ79+SUMIFS(LSigned,LSku,$A79,LDate,AK$4)))</f>
        <v/>
      </c>
      <c r="AL79" s="20">
        <f>IF($A79="","",IF(COUNTIFS(LSku,$A79,LType,"Count",LDate,AL$4)&gt;0,SUMIFS(LQty,LSku,$A79,LType,"Count",LDate,AL$4),AK79+SUMIFS(LSigned,LSku,$A79,LDate,AL$4)))</f>
        <v/>
      </c>
      <c r="AM79" s="20">
        <f>IF($A79="","",IF(COUNTIFS(LSku,$A79,LType,"Count",LDate,AM$4)&gt;0,SUMIFS(LQty,LSku,$A79,LType,"Count",LDate,AM$4),AL79+SUMIFS(LSigned,LSku,$A79,LDate,AM$4)))</f>
        <v/>
      </c>
      <c r="AN79" s="20">
        <f>IF($A79="","",IF(COUNTIFS(LSku,$A79,LType,"Count",LDate,AN$4)&gt;0,SUMIFS(LQty,LSku,$A79,LType,"Count",LDate,AN$4),AM79+SUMIFS(LSigned,LSku,$A79,LDate,AN$4)))</f>
        <v/>
      </c>
      <c r="AO79" s="20">
        <f>IF($A79="","",IF(COUNTIFS(LSku,$A79,LType,"Count",LDate,AO$4)&gt;0,SUMIFS(LQty,LSku,$A79,LType,"Count",LDate,AO$4),AN79+SUMIFS(LSigned,LSku,$A79,LDate,AO$4)))</f>
        <v/>
      </c>
      <c r="AP79" s="20">
        <f>IF($A79="","",IF(COUNTIFS(LSku,$A79,LType,"Count",LDate,AP$4)&gt;0,SUMIFS(LQty,LSku,$A79,LType,"Count",LDate,AP$4),AO79+SUMIFS(LSigned,LSku,$A79,LDate,AP$4)))</f>
        <v/>
      </c>
      <c r="AQ79" s="20">
        <f>IF($A79="","",IF(COUNTIFS(LSku,$A79,LType,"Count",LDate,AQ$4)&gt;0,SUMIFS(LQty,LSku,$A79,LType,"Count",LDate,AQ$4),AP79+SUMIFS(LSigned,LSku,$A79,LDate,AQ$4)))</f>
        <v/>
      </c>
      <c r="AR79" s="20">
        <f>IF($A79="","",IF(COUNTIFS(LSku,$A79,LType,"Count",LDate,AR$4)&gt;0,SUMIFS(LQty,LSku,$A79,LType,"Count",LDate,AR$4),AQ79+SUMIFS(LSigned,LSku,$A79,LDate,AR$4)))</f>
        <v/>
      </c>
      <c r="AS79" s="20">
        <f>IF($A79="","",IF(COUNTIFS(LSku,$A79,LType,"Count",LDate,AS$4)&gt;0,SUMIFS(LQty,LSku,$A79,LType,"Count",LDate,AS$4),AR79+SUMIFS(LSigned,LSku,$A79,LDate,AS$4)))</f>
        <v/>
      </c>
      <c r="AT79" s="20">
        <f>IF($A79="","",IF(COUNTIFS(LSku,$A79,LType,"Count",LDate,AT$4)&gt;0,SUMIFS(LQty,LSku,$A79,LType,"Count",LDate,AT$4),AS79+SUMIFS(LSigned,LSku,$A79,LDate,AT$4)))</f>
        <v/>
      </c>
      <c r="AU79" s="20">
        <f>IF($A79="","",IF(COUNTIFS(LSku,$A79,LType,"Count",LDate,AU$4)&gt;0,SUMIFS(LQty,LSku,$A79,LType,"Count",LDate,AU$4),AT79+SUMIFS(LSigned,LSku,$A79,LDate,AU$4)))</f>
        <v/>
      </c>
      <c r="AV79" s="20">
        <f>IF($A79="","",IF(COUNTIFS(LSku,$A79,LType,"Count",LDate,AV$4)&gt;0,SUMIFS(LQty,LSku,$A79,LType,"Count",LDate,AV$4),AU79+SUMIFS(LSigned,LSku,$A79,LDate,AV$4)))</f>
        <v/>
      </c>
      <c r="AW79" s="20">
        <f>IF($A79="","",IF(COUNTIFS(LSku,$A79,LType,"Count",LDate,AW$4)&gt;0,SUMIFS(LQty,LSku,$A79,LType,"Count",LDate,AW$4),AV79+SUMIFS(LSigned,LSku,$A79,LDate,AW$4)))</f>
        <v/>
      </c>
      <c r="AX79" s="20">
        <f>IF($A79="","",IF(COUNTIFS(LSku,$A79,LType,"Count",LDate,AX$4)&gt;0,SUMIFS(LQty,LSku,$A79,LType,"Count",LDate,AX$4),AW79+SUMIFS(LSigned,LSku,$A79,LDate,AX$4)))</f>
        <v/>
      </c>
      <c r="AY79" s="20">
        <f>IF($A79="","",IF(COUNTIFS(LSku,$A79,LType,"Count",LDate,AY$4)&gt;0,SUMIFS(LQty,LSku,$A79,LType,"Count",LDate,AY$4),AX79+SUMIFS(LSigned,LSku,$A79,LDate,AY$4)))</f>
        <v/>
      </c>
      <c r="AZ79" s="20">
        <f>IF($A79="","",IF(COUNTIFS(LSku,$A79,LType,"Count",LDate,AZ$4)&gt;0,SUMIFS(LQty,LSku,$A79,LType,"Count",LDate,AZ$4),AY79+SUMIFS(LSigned,LSku,$A79,LDate,AZ$4)))</f>
        <v/>
      </c>
      <c r="BA79" s="20">
        <f>IF($A79="","",IF(COUNTIFS(LSku,$A79,LType,"Count",LDate,BA$4)&gt;0,SUMIFS(LQty,LSku,$A79,LType,"Count",LDate,BA$4),AZ79+SUMIFS(LSigned,LSku,$A79,LDate,BA$4)))</f>
        <v/>
      </c>
      <c r="BB79" s="20">
        <f>IF($A79="","",IF(COUNTIFS(LSku,$A79,LType,"Count",LDate,BB$4)&gt;0,SUMIFS(LQty,LSku,$A79,LType,"Count",LDate,BB$4),BA79+SUMIFS(LSigned,LSku,$A79,LDate,BB$4)))</f>
        <v/>
      </c>
      <c r="BC79" s="20">
        <f>IF($A79="","",IF(COUNTIFS(LSku,$A79,LType,"Count",LDate,BC$4)&gt;0,SUMIFS(LQty,LSku,$A79,LType,"Count",LDate,BC$4),BB79+SUMIFS(LSigned,LSku,$A79,LDate,BC$4)))</f>
        <v/>
      </c>
      <c r="BD79" s="20">
        <f>IF($A79="","",IF(COUNTIFS(LSku,$A79,LType,"Count",LDate,BD$4)&gt;0,SUMIFS(LQty,LSku,$A79,LType,"Count",LDate,BD$4),BC79+SUMIFS(LSigned,LSku,$A79,LDate,BD$4)))</f>
        <v/>
      </c>
      <c r="BE79" s="20">
        <f>IF($A79="","",IF(COUNTIFS(LSku,$A79,LType,"Count",LDate,BE$4)&gt;0,SUMIFS(LQty,LSku,$A79,LType,"Count",LDate,BE$4),BD79+SUMIFS(LSigned,LSku,$A79,LDate,BE$4)))</f>
        <v/>
      </c>
      <c r="BF79" s="20">
        <f>IF($A79="","",IF(COUNTIFS(LSku,$A79,LType,"Count",LDate,BF$4)&gt;0,SUMIFS(LQty,LSku,$A79,LType,"Count",LDate,BF$4),BE79+SUMIFS(LSigned,LSku,$A79,LDate,BF$4)))</f>
        <v/>
      </c>
      <c r="BG79" s="20">
        <f>IF($A79="","",IF(COUNTIFS(LSku,$A79,LType,"Count",LDate,BG$4)&gt;0,SUMIFS(LQty,LSku,$A79,LType,"Count",LDate,BG$4),BF79+SUMIFS(LSigned,LSku,$A79,LDate,BG$4)))</f>
        <v/>
      </c>
      <c r="BH79" s="20">
        <f>IF($A79="","",IF(COUNTIFS(LSku,$A79,LType,"Count",LDate,BH$4)&gt;0,SUMIFS(LQty,LSku,$A79,LType,"Count",LDate,BH$4),BG79+SUMIFS(LSigned,LSku,$A79,LDate,BH$4)))</f>
        <v/>
      </c>
      <c r="BI79" s="20">
        <f>IF($A79="","",IF(COUNTIFS(LSku,$A79,LType,"Count",LDate,BI$4)&gt;0,SUMIFS(LQty,LSku,$A79,LType,"Count",LDate,BI$4),BH79+SUMIFS(LSigned,LSku,$A79,LDate,BI$4)))</f>
        <v/>
      </c>
      <c r="BJ79" s="20">
        <f>IF($A79="","",IF(COUNTIFS(LSku,$A79,LType,"Count",LDate,BJ$4)&gt;0,SUMIFS(LQty,LSku,$A79,LType,"Count",LDate,BJ$4),BI79+SUMIFS(LSigned,LSku,$A79,LDate,BJ$4)))</f>
        <v/>
      </c>
      <c r="BK79" s="20">
        <f>IF($A79="","",IF(COUNTIFS(LSku,$A79,LType,"Count",LDate,BK$4)&gt;0,SUMIFS(LQty,LSku,$A79,LType,"Count",LDate,BK$4),BJ79+SUMIFS(LSigned,LSku,$A79,LDate,BK$4)))</f>
        <v/>
      </c>
      <c r="BL79" s="20">
        <f>IF($A79="","",IF(COUNTIFS(LSku,$A79,LType,"Count",LDate,BL$4)&gt;0,SUMIFS(LQty,LSku,$A79,LType,"Count",LDate,BL$4),BK79+SUMIFS(LSigned,LSku,$A79,LDate,BL$4)))</f>
        <v/>
      </c>
      <c r="BM79" s="20">
        <f>IF($A79="","",IF(COUNTIFS(LSku,$A79,LType,"Count",LDate,BM$4)&gt;0,SUMIFS(LQty,LSku,$A79,LType,"Count",LDate,BM$4),BL79+SUMIFS(LSigned,LSku,$A79,LDate,BM$4)))</f>
        <v/>
      </c>
      <c r="BN79" s="24">
        <f>IF($A79="","",SUMPRODUCT(MAX((LSku=$A79)*(LType="Count")*(LDate&lt;=$B$4)*LDate)))</f>
        <v/>
      </c>
    </row>
    <row r="80">
      <c r="A80" s="16">
        <f>IF(Items!A80="","",Items!A80)</f>
        <v/>
      </c>
      <c r="B80" s="20">
        <f>IF($A80="","",IF(BN80&gt;0,SUMIFS(LQty,LSku,$A80,LType,"Count",LDate,BN80),0)+SUMIFS(LSigned,LSku,$A80,LDate,"&gt;"&amp;BN80,LDate,"&lt;="&amp;$B$4))</f>
        <v/>
      </c>
      <c r="C80" s="20">
        <f>IF($A80="","",IF(COUNTIFS(LSku,$A80,LType,"Count",LDate,C$4)&gt;0,SUMIFS(LQty,LSku,$A80,LType,"Count",LDate,C$4),B80+SUMIFS(LSigned,LSku,$A80,LDate,C$4)))</f>
        <v/>
      </c>
      <c r="D80" s="20">
        <f>IF($A80="","",IF(COUNTIFS(LSku,$A80,LType,"Count",LDate,D$4)&gt;0,SUMIFS(LQty,LSku,$A80,LType,"Count",LDate,D$4),C80+SUMIFS(LSigned,LSku,$A80,LDate,D$4)))</f>
        <v/>
      </c>
      <c r="E80" s="20">
        <f>IF($A80="","",IF(COUNTIFS(LSku,$A80,LType,"Count",LDate,E$4)&gt;0,SUMIFS(LQty,LSku,$A80,LType,"Count",LDate,E$4),D80+SUMIFS(LSigned,LSku,$A80,LDate,E$4)))</f>
        <v/>
      </c>
      <c r="F80" s="20">
        <f>IF($A80="","",IF(COUNTIFS(LSku,$A80,LType,"Count",LDate,F$4)&gt;0,SUMIFS(LQty,LSku,$A80,LType,"Count",LDate,F$4),E80+SUMIFS(LSigned,LSku,$A80,LDate,F$4)))</f>
        <v/>
      </c>
      <c r="G80" s="20">
        <f>IF($A80="","",IF(COUNTIFS(LSku,$A80,LType,"Count",LDate,G$4)&gt;0,SUMIFS(LQty,LSku,$A80,LType,"Count",LDate,G$4),F80+SUMIFS(LSigned,LSku,$A80,LDate,G$4)))</f>
        <v/>
      </c>
      <c r="H80" s="20">
        <f>IF($A80="","",IF(COUNTIFS(LSku,$A80,LType,"Count",LDate,H$4)&gt;0,SUMIFS(LQty,LSku,$A80,LType,"Count",LDate,H$4),G80+SUMIFS(LSigned,LSku,$A80,LDate,H$4)))</f>
        <v/>
      </c>
      <c r="I80" s="20">
        <f>IF($A80="","",IF(COUNTIFS(LSku,$A80,LType,"Count",LDate,I$4)&gt;0,SUMIFS(LQty,LSku,$A80,LType,"Count",LDate,I$4),H80+SUMIFS(LSigned,LSku,$A80,LDate,I$4)))</f>
        <v/>
      </c>
      <c r="J80" s="20">
        <f>IF($A80="","",IF(COUNTIFS(LSku,$A80,LType,"Count",LDate,J$4)&gt;0,SUMIFS(LQty,LSku,$A80,LType,"Count",LDate,J$4),I80+SUMIFS(LSigned,LSku,$A80,LDate,J$4)))</f>
        <v/>
      </c>
      <c r="K80" s="20">
        <f>IF($A80="","",IF(COUNTIFS(LSku,$A80,LType,"Count",LDate,K$4)&gt;0,SUMIFS(LQty,LSku,$A80,LType,"Count",LDate,K$4),J80+SUMIFS(LSigned,LSku,$A80,LDate,K$4)))</f>
        <v/>
      </c>
      <c r="L80" s="20">
        <f>IF($A80="","",IF(COUNTIFS(LSku,$A80,LType,"Count",LDate,L$4)&gt;0,SUMIFS(LQty,LSku,$A80,LType,"Count",LDate,L$4),K80+SUMIFS(LSigned,LSku,$A80,LDate,L$4)))</f>
        <v/>
      </c>
      <c r="M80" s="20">
        <f>IF($A80="","",IF(COUNTIFS(LSku,$A80,LType,"Count",LDate,M$4)&gt;0,SUMIFS(LQty,LSku,$A80,LType,"Count",LDate,M$4),L80+SUMIFS(LSigned,LSku,$A80,LDate,M$4)))</f>
        <v/>
      </c>
      <c r="N80" s="20">
        <f>IF($A80="","",IF(COUNTIFS(LSku,$A80,LType,"Count",LDate,N$4)&gt;0,SUMIFS(LQty,LSku,$A80,LType,"Count",LDate,N$4),M80+SUMIFS(LSigned,LSku,$A80,LDate,N$4)))</f>
        <v/>
      </c>
      <c r="O80" s="20">
        <f>IF($A80="","",IF(COUNTIFS(LSku,$A80,LType,"Count",LDate,O$4)&gt;0,SUMIFS(LQty,LSku,$A80,LType,"Count",LDate,O$4),N80+SUMIFS(LSigned,LSku,$A80,LDate,O$4)))</f>
        <v/>
      </c>
      <c r="P80" s="20">
        <f>IF($A80="","",IF(COUNTIFS(LSku,$A80,LType,"Count",LDate,P$4)&gt;0,SUMIFS(LQty,LSku,$A80,LType,"Count",LDate,P$4),O80+SUMIFS(LSigned,LSku,$A80,LDate,P$4)))</f>
        <v/>
      </c>
      <c r="Q80" s="20">
        <f>IF($A80="","",IF(COUNTIFS(LSku,$A80,LType,"Count",LDate,Q$4)&gt;0,SUMIFS(LQty,LSku,$A80,LType,"Count",LDate,Q$4),P80+SUMIFS(LSigned,LSku,$A80,LDate,Q$4)))</f>
        <v/>
      </c>
      <c r="R80" s="20">
        <f>IF($A80="","",IF(COUNTIFS(LSku,$A80,LType,"Count",LDate,R$4)&gt;0,SUMIFS(LQty,LSku,$A80,LType,"Count",LDate,R$4),Q80+SUMIFS(LSigned,LSku,$A80,LDate,R$4)))</f>
        <v/>
      </c>
      <c r="S80" s="20">
        <f>IF($A80="","",IF(COUNTIFS(LSku,$A80,LType,"Count",LDate,S$4)&gt;0,SUMIFS(LQty,LSku,$A80,LType,"Count",LDate,S$4),R80+SUMIFS(LSigned,LSku,$A80,LDate,S$4)))</f>
        <v/>
      </c>
      <c r="T80" s="20">
        <f>IF($A80="","",IF(COUNTIFS(LSku,$A80,LType,"Count",LDate,T$4)&gt;0,SUMIFS(LQty,LSku,$A80,LType,"Count",LDate,T$4),S80+SUMIFS(LSigned,LSku,$A80,LDate,T$4)))</f>
        <v/>
      </c>
      <c r="U80" s="20">
        <f>IF($A80="","",IF(COUNTIFS(LSku,$A80,LType,"Count",LDate,U$4)&gt;0,SUMIFS(LQty,LSku,$A80,LType,"Count",LDate,U$4),T80+SUMIFS(LSigned,LSku,$A80,LDate,U$4)))</f>
        <v/>
      </c>
      <c r="V80" s="20">
        <f>IF($A80="","",IF(COUNTIFS(LSku,$A80,LType,"Count",LDate,V$4)&gt;0,SUMIFS(LQty,LSku,$A80,LType,"Count",LDate,V$4),U80+SUMIFS(LSigned,LSku,$A80,LDate,V$4)))</f>
        <v/>
      </c>
      <c r="W80" s="20">
        <f>IF($A80="","",IF(COUNTIFS(LSku,$A80,LType,"Count",LDate,W$4)&gt;0,SUMIFS(LQty,LSku,$A80,LType,"Count",LDate,W$4),V80+SUMIFS(LSigned,LSku,$A80,LDate,W$4)))</f>
        <v/>
      </c>
      <c r="X80" s="20">
        <f>IF($A80="","",IF(COUNTIFS(LSku,$A80,LType,"Count",LDate,X$4)&gt;0,SUMIFS(LQty,LSku,$A80,LType,"Count",LDate,X$4),W80+SUMIFS(LSigned,LSku,$A80,LDate,X$4)))</f>
        <v/>
      </c>
      <c r="Y80" s="20">
        <f>IF($A80="","",IF(COUNTIFS(LSku,$A80,LType,"Count",LDate,Y$4)&gt;0,SUMIFS(LQty,LSku,$A80,LType,"Count",LDate,Y$4),X80+SUMIFS(LSigned,LSku,$A80,LDate,Y$4)))</f>
        <v/>
      </c>
      <c r="Z80" s="20">
        <f>IF($A80="","",IF(COUNTIFS(LSku,$A80,LType,"Count",LDate,Z$4)&gt;0,SUMIFS(LQty,LSku,$A80,LType,"Count",LDate,Z$4),Y80+SUMIFS(LSigned,LSku,$A80,LDate,Z$4)))</f>
        <v/>
      </c>
      <c r="AA80" s="20">
        <f>IF($A80="","",IF(COUNTIFS(LSku,$A80,LType,"Count",LDate,AA$4)&gt;0,SUMIFS(LQty,LSku,$A80,LType,"Count",LDate,AA$4),Z80+SUMIFS(LSigned,LSku,$A80,LDate,AA$4)))</f>
        <v/>
      </c>
      <c r="AB80" s="20">
        <f>IF($A80="","",IF(COUNTIFS(LSku,$A80,LType,"Count",LDate,AB$4)&gt;0,SUMIFS(LQty,LSku,$A80,LType,"Count",LDate,AB$4),AA80+SUMIFS(LSigned,LSku,$A80,LDate,AB$4)))</f>
        <v/>
      </c>
      <c r="AC80" s="20">
        <f>IF($A80="","",IF(COUNTIFS(LSku,$A80,LType,"Count",LDate,AC$4)&gt;0,SUMIFS(LQty,LSku,$A80,LType,"Count",LDate,AC$4),AB80+SUMIFS(LSigned,LSku,$A80,LDate,AC$4)))</f>
        <v/>
      </c>
      <c r="AD80" s="20">
        <f>IF($A80="","",IF(COUNTIFS(LSku,$A80,LType,"Count",LDate,AD$4)&gt;0,SUMIFS(LQty,LSku,$A80,LType,"Count",LDate,AD$4),AC80+SUMIFS(LSigned,LSku,$A80,LDate,AD$4)))</f>
        <v/>
      </c>
      <c r="AE80" s="20">
        <f>IF($A80="","",IF(COUNTIFS(LSku,$A80,LType,"Count",LDate,AE$4)&gt;0,SUMIFS(LQty,LSku,$A80,LType,"Count",LDate,AE$4),AD80+SUMIFS(LSigned,LSku,$A80,LDate,AE$4)))</f>
        <v/>
      </c>
      <c r="AF80" s="20">
        <f>IF($A80="","",IF(COUNTIFS(LSku,$A80,LType,"Count",LDate,AF$4)&gt;0,SUMIFS(LQty,LSku,$A80,LType,"Count",LDate,AF$4),AE80+SUMIFS(LSigned,LSku,$A80,LDate,AF$4)))</f>
        <v/>
      </c>
      <c r="AG80" s="20">
        <f>IF($A80="","",IF(COUNTIFS(LSku,$A80,LType,"Count",LDate,AG$4)&gt;0,SUMIFS(LQty,LSku,$A80,LType,"Count",LDate,AG$4),AF80+SUMIFS(LSigned,LSku,$A80,LDate,AG$4)))</f>
        <v/>
      </c>
      <c r="AH80" s="20">
        <f>IF($A80="","",IF(COUNTIFS(LSku,$A80,LType,"Count",LDate,AH$4)&gt;0,SUMIFS(LQty,LSku,$A80,LType,"Count",LDate,AH$4),AG80+SUMIFS(LSigned,LSku,$A80,LDate,AH$4)))</f>
        <v/>
      </c>
      <c r="AI80" s="20">
        <f>IF($A80="","",IF(COUNTIFS(LSku,$A80,LType,"Count",LDate,AI$4)&gt;0,SUMIFS(LQty,LSku,$A80,LType,"Count",LDate,AI$4),AH80+SUMIFS(LSigned,LSku,$A80,LDate,AI$4)))</f>
        <v/>
      </c>
      <c r="AJ80" s="20">
        <f>IF($A80="","",IF(COUNTIFS(LSku,$A80,LType,"Count",LDate,AJ$4)&gt;0,SUMIFS(LQty,LSku,$A80,LType,"Count",LDate,AJ$4),AI80+SUMIFS(LSigned,LSku,$A80,LDate,AJ$4)))</f>
        <v/>
      </c>
      <c r="AK80" s="20">
        <f>IF($A80="","",IF(COUNTIFS(LSku,$A80,LType,"Count",LDate,AK$4)&gt;0,SUMIFS(LQty,LSku,$A80,LType,"Count",LDate,AK$4),AJ80+SUMIFS(LSigned,LSku,$A80,LDate,AK$4)))</f>
        <v/>
      </c>
      <c r="AL80" s="20">
        <f>IF($A80="","",IF(COUNTIFS(LSku,$A80,LType,"Count",LDate,AL$4)&gt;0,SUMIFS(LQty,LSku,$A80,LType,"Count",LDate,AL$4),AK80+SUMIFS(LSigned,LSku,$A80,LDate,AL$4)))</f>
        <v/>
      </c>
      <c r="AM80" s="20">
        <f>IF($A80="","",IF(COUNTIFS(LSku,$A80,LType,"Count",LDate,AM$4)&gt;0,SUMIFS(LQty,LSku,$A80,LType,"Count",LDate,AM$4),AL80+SUMIFS(LSigned,LSku,$A80,LDate,AM$4)))</f>
        <v/>
      </c>
      <c r="AN80" s="20">
        <f>IF($A80="","",IF(COUNTIFS(LSku,$A80,LType,"Count",LDate,AN$4)&gt;0,SUMIFS(LQty,LSku,$A80,LType,"Count",LDate,AN$4),AM80+SUMIFS(LSigned,LSku,$A80,LDate,AN$4)))</f>
        <v/>
      </c>
      <c r="AO80" s="20">
        <f>IF($A80="","",IF(COUNTIFS(LSku,$A80,LType,"Count",LDate,AO$4)&gt;0,SUMIFS(LQty,LSku,$A80,LType,"Count",LDate,AO$4),AN80+SUMIFS(LSigned,LSku,$A80,LDate,AO$4)))</f>
        <v/>
      </c>
      <c r="AP80" s="20">
        <f>IF($A80="","",IF(COUNTIFS(LSku,$A80,LType,"Count",LDate,AP$4)&gt;0,SUMIFS(LQty,LSku,$A80,LType,"Count",LDate,AP$4),AO80+SUMIFS(LSigned,LSku,$A80,LDate,AP$4)))</f>
        <v/>
      </c>
      <c r="AQ80" s="20">
        <f>IF($A80="","",IF(COUNTIFS(LSku,$A80,LType,"Count",LDate,AQ$4)&gt;0,SUMIFS(LQty,LSku,$A80,LType,"Count",LDate,AQ$4),AP80+SUMIFS(LSigned,LSku,$A80,LDate,AQ$4)))</f>
        <v/>
      </c>
      <c r="AR80" s="20">
        <f>IF($A80="","",IF(COUNTIFS(LSku,$A80,LType,"Count",LDate,AR$4)&gt;0,SUMIFS(LQty,LSku,$A80,LType,"Count",LDate,AR$4),AQ80+SUMIFS(LSigned,LSku,$A80,LDate,AR$4)))</f>
        <v/>
      </c>
      <c r="AS80" s="20">
        <f>IF($A80="","",IF(COUNTIFS(LSku,$A80,LType,"Count",LDate,AS$4)&gt;0,SUMIFS(LQty,LSku,$A80,LType,"Count",LDate,AS$4),AR80+SUMIFS(LSigned,LSku,$A80,LDate,AS$4)))</f>
        <v/>
      </c>
      <c r="AT80" s="20">
        <f>IF($A80="","",IF(COUNTIFS(LSku,$A80,LType,"Count",LDate,AT$4)&gt;0,SUMIFS(LQty,LSku,$A80,LType,"Count",LDate,AT$4),AS80+SUMIFS(LSigned,LSku,$A80,LDate,AT$4)))</f>
        <v/>
      </c>
      <c r="AU80" s="20">
        <f>IF($A80="","",IF(COUNTIFS(LSku,$A80,LType,"Count",LDate,AU$4)&gt;0,SUMIFS(LQty,LSku,$A80,LType,"Count",LDate,AU$4),AT80+SUMIFS(LSigned,LSku,$A80,LDate,AU$4)))</f>
        <v/>
      </c>
      <c r="AV80" s="20">
        <f>IF($A80="","",IF(COUNTIFS(LSku,$A80,LType,"Count",LDate,AV$4)&gt;0,SUMIFS(LQty,LSku,$A80,LType,"Count",LDate,AV$4),AU80+SUMIFS(LSigned,LSku,$A80,LDate,AV$4)))</f>
        <v/>
      </c>
      <c r="AW80" s="20">
        <f>IF($A80="","",IF(COUNTIFS(LSku,$A80,LType,"Count",LDate,AW$4)&gt;0,SUMIFS(LQty,LSku,$A80,LType,"Count",LDate,AW$4),AV80+SUMIFS(LSigned,LSku,$A80,LDate,AW$4)))</f>
        <v/>
      </c>
      <c r="AX80" s="20">
        <f>IF($A80="","",IF(COUNTIFS(LSku,$A80,LType,"Count",LDate,AX$4)&gt;0,SUMIFS(LQty,LSku,$A80,LType,"Count",LDate,AX$4),AW80+SUMIFS(LSigned,LSku,$A80,LDate,AX$4)))</f>
        <v/>
      </c>
      <c r="AY80" s="20">
        <f>IF($A80="","",IF(COUNTIFS(LSku,$A80,LType,"Count",LDate,AY$4)&gt;0,SUMIFS(LQty,LSku,$A80,LType,"Count",LDate,AY$4),AX80+SUMIFS(LSigned,LSku,$A80,LDate,AY$4)))</f>
        <v/>
      </c>
      <c r="AZ80" s="20">
        <f>IF($A80="","",IF(COUNTIFS(LSku,$A80,LType,"Count",LDate,AZ$4)&gt;0,SUMIFS(LQty,LSku,$A80,LType,"Count",LDate,AZ$4),AY80+SUMIFS(LSigned,LSku,$A80,LDate,AZ$4)))</f>
        <v/>
      </c>
      <c r="BA80" s="20">
        <f>IF($A80="","",IF(COUNTIFS(LSku,$A80,LType,"Count",LDate,BA$4)&gt;0,SUMIFS(LQty,LSku,$A80,LType,"Count",LDate,BA$4),AZ80+SUMIFS(LSigned,LSku,$A80,LDate,BA$4)))</f>
        <v/>
      </c>
      <c r="BB80" s="20">
        <f>IF($A80="","",IF(COUNTIFS(LSku,$A80,LType,"Count",LDate,BB$4)&gt;0,SUMIFS(LQty,LSku,$A80,LType,"Count",LDate,BB$4),BA80+SUMIFS(LSigned,LSku,$A80,LDate,BB$4)))</f>
        <v/>
      </c>
      <c r="BC80" s="20">
        <f>IF($A80="","",IF(COUNTIFS(LSku,$A80,LType,"Count",LDate,BC$4)&gt;0,SUMIFS(LQty,LSku,$A80,LType,"Count",LDate,BC$4),BB80+SUMIFS(LSigned,LSku,$A80,LDate,BC$4)))</f>
        <v/>
      </c>
      <c r="BD80" s="20">
        <f>IF($A80="","",IF(COUNTIFS(LSku,$A80,LType,"Count",LDate,BD$4)&gt;0,SUMIFS(LQty,LSku,$A80,LType,"Count",LDate,BD$4),BC80+SUMIFS(LSigned,LSku,$A80,LDate,BD$4)))</f>
        <v/>
      </c>
      <c r="BE80" s="20">
        <f>IF($A80="","",IF(COUNTIFS(LSku,$A80,LType,"Count",LDate,BE$4)&gt;0,SUMIFS(LQty,LSku,$A80,LType,"Count",LDate,BE$4),BD80+SUMIFS(LSigned,LSku,$A80,LDate,BE$4)))</f>
        <v/>
      </c>
      <c r="BF80" s="20">
        <f>IF($A80="","",IF(COUNTIFS(LSku,$A80,LType,"Count",LDate,BF$4)&gt;0,SUMIFS(LQty,LSku,$A80,LType,"Count",LDate,BF$4),BE80+SUMIFS(LSigned,LSku,$A80,LDate,BF$4)))</f>
        <v/>
      </c>
      <c r="BG80" s="20">
        <f>IF($A80="","",IF(COUNTIFS(LSku,$A80,LType,"Count",LDate,BG$4)&gt;0,SUMIFS(LQty,LSku,$A80,LType,"Count",LDate,BG$4),BF80+SUMIFS(LSigned,LSku,$A80,LDate,BG$4)))</f>
        <v/>
      </c>
      <c r="BH80" s="20">
        <f>IF($A80="","",IF(COUNTIFS(LSku,$A80,LType,"Count",LDate,BH$4)&gt;0,SUMIFS(LQty,LSku,$A80,LType,"Count",LDate,BH$4),BG80+SUMIFS(LSigned,LSku,$A80,LDate,BH$4)))</f>
        <v/>
      </c>
      <c r="BI80" s="20">
        <f>IF($A80="","",IF(COUNTIFS(LSku,$A80,LType,"Count",LDate,BI$4)&gt;0,SUMIFS(LQty,LSku,$A80,LType,"Count",LDate,BI$4),BH80+SUMIFS(LSigned,LSku,$A80,LDate,BI$4)))</f>
        <v/>
      </c>
      <c r="BJ80" s="20">
        <f>IF($A80="","",IF(COUNTIFS(LSku,$A80,LType,"Count",LDate,BJ$4)&gt;0,SUMIFS(LQty,LSku,$A80,LType,"Count",LDate,BJ$4),BI80+SUMIFS(LSigned,LSku,$A80,LDate,BJ$4)))</f>
        <v/>
      </c>
      <c r="BK80" s="20">
        <f>IF($A80="","",IF(COUNTIFS(LSku,$A80,LType,"Count",LDate,BK$4)&gt;0,SUMIFS(LQty,LSku,$A80,LType,"Count",LDate,BK$4),BJ80+SUMIFS(LSigned,LSku,$A80,LDate,BK$4)))</f>
        <v/>
      </c>
      <c r="BL80" s="20">
        <f>IF($A80="","",IF(COUNTIFS(LSku,$A80,LType,"Count",LDate,BL$4)&gt;0,SUMIFS(LQty,LSku,$A80,LType,"Count",LDate,BL$4),BK80+SUMIFS(LSigned,LSku,$A80,LDate,BL$4)))</f>
        <v/>
      </c>
      <c r="BM80" s="20">
        <f>IF($A80="","",IF(COUNTIFS(LSku,$A80,LType,"Count",LDate,BM$4)&gt;0,SUMIFS(LQty,LSku,$A80,LType,"Count",LDate,BM$4),BL80+SUMIFS(LSigned,LSku,$A80,LDate,BM$4)))</f>
        <v/>
      </c>
      <c r="BN80" s="24">
        <f>IF($A80="","",SUMPRODUCT(MAX((LSku=$A80)*(LType="Count")*(LDate&lt;=$B$4)*LDate)))</f>
        <v/>
      </c>
    </row>
    <row r="81">
      <c r="A81" s="16">
        <f>IF(Items!A81="","",Items!A81)</f>
        <v/>
      </c>
      <c r="B81" s="20">
        <f>IF($A81="","",IF(BN81&gt;0,SUMIFS(LQty,LSku,$A81,LType,"Count",LDate,BN81),0)+SUMIFS(LSigned,LSku,$A81,LDate,"&gt;"&amp;BN81,LDate,"&lt;="&amp;$B$4))</f>
        <v/>
      </c>
      <c r="C81" s="20">
        <f>IF($A81="","",IF(COUNTIFS(LSku,$A81,LType,"Count",LDate,C$4)&gt;0,SUMIFS(LQty,LSku,$A81,LType,"Count",LDate,C$4),B81+SUMIFS(LSigned,LSku,$A81,LDate,C$4)))</f>
        <v/>
      </c>
      <c r="D81" s="20">
        <f>IF($A81="","",IF(COUNTIFS(LSku,$A81,LType,"Count",LDate,D$4)&gt;0,SUMIFS(LQty,LSku,$A81,LType,"Count",LDate,D$4),C81+SUMIFS(LSigned,LSku,$A81,LDate,D$4)))</f>
        <v/>
      </c>
      <c r="E81" s="20">
        <f>IF($A81="","",IF(COUNTIFS(LSku,$A81,LType,"Count",LDate,E$4)&gt;0,SUMIFS(LQty,LSku,$A81,LType,"Count",LDate,E$4),D81+SUMIFS(LSigned,LSku,$A81,LDate,E$4)))</f>
        <v/>
      </c>
      <c r="F81" s="20">
        <f>IF($A81="","",IF(COUNTIFS(LSku,$A81,LType,"Count",LDate,F$4)&gt;0,SUMIFS(LQty,LSku,$A81,LType,"Count",LDate,F$4),E81+SUMIFS(LSigned,LSku,$A81,LDate,F$4)))</f>
        <v/>
      </c>
      <c r="G81" s="20">
        <f>IF($A81="","",IF(COUNTIFS(LSku,$A81,LType,"Count",LDate,G$4)&gt;0,SUMIFS(LQty,LSku,$A81,LType,"Count",LDate,G$4),F81+SUMIFS(LSigned,LSku,$A81,LDate,G$4)))</f>
        <v/>
      </c>
      <c r="H81" s="20">
        <f>IF($A81="","",IF(COUNTIFS(LSku,$A81,LType,"Count",LDate,H$4)&gt;0,SUMIFS(LQty,LSku,$A81,LType,"Count",LDate,H$4),G81+SUMIFS(LSigned,LSku,$A81,LDate,H$4)))</f>
        <v/>
      </c>
      <c r="I81" s="20">
        <f>IF($A81="","",IF(COUNTIFS(LSku,$A81,LType,"Count",LDate,I$4)&gt;0,SUMIFS(LQty,LSku,$A81,LType,"Count",LDate,I$4),H81+SUMIFS(LSigned,LSku,$A81,LDate,I$4)))</f>
        <v/>
      </c>
      <c r="J81" s="20">
        <f>IF($A81="","",IF(COUNTIFS(LSku,$A81,LType,"Count",LDate,J$4)&gt;0,SUMIFS(LQty,LSku,$A81,LType,"Count",LDate,J$4),I81+SUMIFS(LSigned,LSku,$A81,LDate,J$4)))</f>
        <v/>
      </c>
      <c r="K81" s="20">
        <f>IF($A81="","",IF(COUNTIFS(LSku,$A81,LType,"Count",LDate,K$4)&gt;0,SUMIFS(LQty,LSku,$A81,LType,"Count",LDate,K$4),J81+SUMIFS(LSigned,LSku,$A81,LDate,K$4)))</f>
        <v/>
      </c>
      <c r="L81" s="20">
        <f>IF($A81="","",IF(COUNTIFS(LSku,$A81,LType,"Count",LDate,L$4)&gt;0,SUMIFS(LQty,LSku,$A81,LType,"Count",LDate,L$4),K81+SUMIFS(LSigned,LSku,$A81,LDate,L$4)))</f>
        <v/>
      </c>
      <c r="M81" s="20">
        <f>IF($A81="","",IF(COUNTIFS(LSku,$A81,LType,"Count",LDate,M$4)&gt;0,SUMIFS(LQty,LSku,$A81,LType,"Count",LDate,M$4),L81+SUMIFS(LSigned,LSku,$A81,LDate,M$4)))</f>
        <v/>
      </c>
      <c r="N81" s="20">
        <f>IF($A81="","",IF(COUNTIFS(LSku,$A81,LType,"Count",LDate,N$4)&gt;0,SUMIFS(LQty,LSku,$A81,LType,"Count",LDate,N$4),M81+SUMIFS(LSigned,LSku,$A81,LDate,N$4)))</f>
        <v/>
      </c>
      <c r="O81" s="20">
        <f>IF($A81="","",IF(COUNTIFS(LSku,$A81,LType,"Count",LDate,O$4)&gt;0,SUMIFS(LQty,LSku,$A81,LType,"Count",LDate,O$4),N81+SUMIFS(LSigned,LSku,$A81,LDate,O$4)))</f>
        <v/>
      </c>
      <c r="P81" s="20">
        <f>IF($A81="","",IF(COUNTIFS(LSku,$A81,LType,"Count",LDate,P$4)&gt;0,SUMIFS(LQty,LSku,$A81,LType,"Count",LDate,P$4),O81+SUMIFS(LSigned,LSku,$A81,LDate,P$4)))</f>
        <v/>
      </c>
      <c r="Q81" s="20">
        <f>IF($A81="","",IF(COUNTIFS(LSku,$A81,LType,"Count",LDate,Q$4)&gt;0,SUMIFS(LQty,LSku,$A81,LType,"Count",LDate,Q$4),P81+SUMIFS(LSigned,LSku,$A81,LDate,Q$4)))</f>
        <v/>
      </c>
      <c r="R81" s="20">
        <f>IF($A81="","",IF(COUNTIFS(LSku,$A81,LType,"Count",LDate,R$4)&gt;0,SUMIFS(LQty,LSku,$A81,LType,"Count",LDate,R$4),Q81+SUMIFS(LSigned,LSku,$A81,LDate,R$4)))</f>
        <v/>
      </c>
      <c r="S81" s="20">
        <f>IF($A81="","",IF(COUNTIFS(LSku,$A81,LType,"Count",LDate,S$4)&gt;0,SUMIFS(LQty,LSku,$A81,LType,"Count",LDate,S$4),R81+SUMIFS(LSigned,LSku,$A81,LDate,S$4)))</f>
        <v/>
      </c>
      <c r="T81" s="20">
        <f>IF($A81="","",IF(COUNTIFS(LSku,$A81,LType,"Count",LDate,T$4)&gt;0,SUMIFS(LQty,LSku,$A81,LType,"Count",LDate,T$4),S81+SUMIFS(LSigned,LSku,$A81,LDate,T$4)))</f>
        <v/>
      </c>
      <c r="U81" s="20">
        <f>IF($A81="","",IF(COUNTIFS(LSku,$A81,LType,"Count",LDate,U$4)&gt;0,SUMIFS(LQty,LSku,$A81,LType,"Count",LDate,U$4),T81+SUMIFS(LSigned,LSku,$A81,LDate,U$4)))</f>
        <v/>
      </c>
      <c r="V81" s="20">
        <f>IF($A81="","",IF(COUNTIFS(LSku,$A81,LType,"Count",LDate,V$4)&gt;0,SUMIFS(LQty,LSku,$A81,LType,"Count",LDate,V$4),U81+SUMIFS(LSigned,LSku,$A81,LDate,V$4)))</f>
        <v/>
      </c>
      <c r="W81" s="20">
        <f>IF($A81="","",IF(COUNTIFS(LSku,$A81,LType,"Count",LDate,W$4)&gt;0,SUMIFS(LQty,LSku,$A81,LType,"Count",LDate,W$4),V81+SUMIFS(LSigned,LSku,$A81,LDate,W$4)))</f>
        <v/>
      </c>
      <c r="X81" s="20">
        <f>IF($A81="","",IF(COUNTIFS(LSku,$A81,LType,"Count",LDate,X$4)&gt;0,SUMIFS(LQty,LSku,$A81,LType,"Count",LDate,X$4),W81+SUMIFS(LSigned,LSku,$A81,LDate,X$4)))</f>
        <v/>
      </c>
      <c r="Y81" s="20">
        <f>IF($A81="","",IF(COUNTIFS(LSku,$A81,LType,"Count",LDate,Y$4)&gt;0,SUMIFS(LQty,LSku,$A81,LType,"Count",LDate,Y$4),X81+SUMIFS(LSigned,LSku,$A81,LDate,Y$4)))</f>
        <v/>
      </c>
      <c r="Z81" s="20">
        <f>IF($A81="","",IF(COUNTIFS(LSku,$A81,LType,"Count",LDate,Z$4)&gt;0,SUMIFS(LQty,LSku,$A81,LType,"Count",LDate,Z$4),Y81+SUMIFS(LSigned,LSku,$A81,LDate,Z$4)))</f>
        <v/>
      </c>
      <c r="AA81" s="20">
        <f>IF($A81="","",IF(COUNTIFS(LSku,$A81,LType,"Count",LDate,AA$4)&gt;0,SUMIFS(LQty,LSku,$A81,LType,"Count",LDate,AA$4),Z81+SUMIFS(LSigned,LSku,$A81,LDate,AA$4)))</f>
        <v/>
      </c>
      <c r="AB81" s="20">
        <f>IF($A81="","",IF(COUNTIFS(LSku,$A81,LType,"Count",LDate,AB$4)&gt;0,SUMIFS(LQty,LSku,$A81,LType,"Count",LDate,AB$4),AA81+SUMIFS(LSigned,LSku,$A81,LDate,AB$4)))</f>
        <v/>
      </c>
      <c r="AC81" s="20">
        <f>IF($A81="","",IF(COUNTIFS(LSku,$A81,LType,"Count",LDate,AC$4)&gt;0,SUMIFS(LQty,LSku,$A81,LType,"Count",LDate,AC$4),AB81+SUMIFS(LSigned,LSku,$A81,LDate,AC$4)))</f>
        <v/>
      </c>
      <c r="AD81" s="20">
        <f>IF($A81="","",IF(COUNTIFS(LSku,$A81,LType,"Count",LDate,AD$4)&gt;0,SUMIFS(LQty,LSku,$A81,LType,"Count",LDate,AD$4),AC81+SUMIFS(LSigned,LSku,$A81,LDate,AD$4)))</f>
        <v/>
      </c>
      <c r="AE81" s="20">
        <f>IF($A81="","",IF(COUNTIFS(LSku,$A81,LType,"Count",LDate,AE$4)&gt;0,SUMIFS(LQty,LSku,$A81,LType,"Count",LDate,AE$4),AD81+SUMIFS(LSigned,LSku,$A81,LDate,AE$4)))</f>
        <v/>
      </c>
      <c r="AF81" s="20">
        <f>IF($A81="","",IF(COUNTIFS(LSku,$A81,LType,"Count",LDate,AF$4)&gt;0,SUMIFS(LQty,LSku,$A81,LType,"Count",LDate,AF$4),AE81+SUMIFS(LSigned,LSku,$A81,LDate,AF$4)))</f>
        <v/>
      </c>
      <c r="AG81" s="20">
        <f>IF($A81="","",IF(COUNTIFS(LSku,$A81,LType,"Count",LDate,AG$4)&gt;0,SUMIFS(LQty,LSku,$A81,LType,"Count",LDate,AG$4),AF81+SUMIFS(LSigned,LSku,$A81,LDate,AG$4)))</f>
        <v/>
      </c>
      <c r="AH81" s="20">
        <f>IF($A81="","",IF(COUNTIFS(LSku,$A81,LType,"Count",LDate,AH$4)&gt;0,SUMIFS(LQty,LSku,$A81,LType,"Count",LDate,AH$4),AG81+SUMIFS(LSigned,LSku,$A81,LDate,AH$4)))</f>
        <v/>
      </c>
      <c r="AI81" s="20">
        <f>IF($A81="","",IF(COUNTIFS(LSku,$A81,LType,"Count",LDate,AI$4)&gt;0,SUMIFS(LQty,LSku,$A81,LType,"Count",LDate,AI$4),AH81+SUMIFS(LSigned,LSku,$A81,LDate,AI$4)))</f>
        <v/>
      </c>
      <c r="AJ81" s="20">
        <f>IF($A81="","",IF(COUNTIFS(LSku,$A81,LType,"Count",LDate,AJ$4)&gt;0,SUMIFS(LQty,LSku,$A81,LType,"Count",LDate,AJ$4),AI81+SUMIFS(LSigned,LSku,$A81,LDate,AJ$4)))</f>
        <v/>
      </c>
      <c r="AK81" s="20">
        <f>IF($A81="","",IF(COUNTIFS(LSku,$A81,LType,"Count",LDate,AK$4)&gt;0,SUMIFS(LQty,LSku,$A81,LType,"Count",LDate,AK$4),AJ81+SUMIFS(LSigned,LSku,$A81,LDate,AK$4)))</f>
        <v/>
      </c>
      <c r="AL81" s="20">
        <f>IF($A81="","",IF(COUNTIFS(LSku,$A81,LType,"Count",LDate,AL$4)&gt;0,SUMIFS(LQty,LSku,$A81,LType,"Count",LDate,AL$4),AK81+SUMIFS(LSigned,LSku,$A81,LDate,AL$4)))</f>
        <v/>
      </c>
      <c r="AM81" s="20">
        <f>IF($A81="","",IF(COUNTIFS(LSku,$A81,LType,"Count",LDate,AM$4)&gt;0,SUMIFS(LQty,LSku,$A81,LType,"Count",LDate,AM$4),AL81+SUMIFS(LSigned,LSku,$A81,LDate,AM$4)))</f>
        <v/>
      </c>
      <c r="AN81" s="20">
        <f>IF($A81="","",IF(COUNTIFS(LSku,$A81,LType,"Count",LDate,AN$4)&gt;0,SUMIFS(LQty,LSku,$A81,LType,"Count",LDate,AN$4),AM81+SUMIFS(LSigned,LSku,$A81,LDate,AN$4)))</f>
        <v/>
      </c>
      <c r="AO81" s="20">
        <f>IF($A81="","",IF(COUNTIFS(LSku,$A81,LType,"Count",LDate,AO$4)&gt;0,SUMIFS(LQty,LSku,$A81,LType,"Count",LDate,AO$4),AN81+SUMIFS(LSigned,LSku,$A81,LDate,AO$4)))</f>
        <v/>
      </c>
      <c r="AP81" s="20">
        <f>IF($A81="","",IF(COUNTIFS(LSku,$A81,LType,"Count",LDate,AP$4)&gt;0,SUMIFS(LQty,LSku,$A81,LType,"Count",LDate,AP$4),AO81+SUMIFS(LSigned,LSku,$A81,LDate,AP$4)))</f>
        <v/>
      </c>
      <c r="AQ81" s="20">
        <f>IF($A81="","",IF(COUNTIFS(LSku,$A81,LType,"Count",LDate,AQ$4)&gt;0,SUMIFS(LQty,LSku,$A81,LType,"Count",LDate,AQ$4),AP81+SUMIFS(LSigned,LSku,$A81,LDate,AQ$4)))</f>
        <v/>
      </c>
      <c r="AR81" s="20">
        <f>IF($A81="","",IF(COUNTIFS(LSku,$A81,LType,"Count",LDate,AR$4)&gt;0,SUMIFS(LQty,LSku,$A81,LType,"Count",LDate,AR$4),AQ81+SUMIFS(LSigned,LSku,$A81,LDate,AR$4)))</f>
        <v/>
      </c>
      <c r="AS81" s="20">
        <f>IF($A81="","",IF(COUNTIFS(LSku,$A81,LType,"Count",LDate,AS$4)&gt;0,SUMIFS(LQty,LSku,$A81,LType,"Count",LDate,AS$4),AR81+SUMIFS(LSigned,LSku,$A81,LDate,AS$4)))</f>
        <v/>
      </c>
      <c r="AT81" s="20">
        <f>IF($A81="","",IF(COUNTIFS(LSku,$A81,LType,"Count",LDate,AT$4)&gt;0,SUMIFS(LQty,LSku,$A81,LType,"Count",LDate,AT$4),AS81+SUMIFS(LSigned,LSku,$A81,LDate,AT$4)))</f>
        <v/>
      </c>
      <c r="AU81" s="20">
        <f>IF($A81="","",IF(COUNTIFS(LSku,$A81,LType,"Count",LDate,AU$4)&gt;0,SUMIFS(LQty,LSku,$A81,LType,"Count",LDate,AU$4),AT81+SUMIFS(LSigned,LSku,$A81,LDate,AU$4)))</f>
        <v/>
      </c>
      <c r="AV81" s="20">
        <f>IF($A81="","",IF(COUNTIFS(LSku,$A81,LType,"Count",LDate,AV$4)&gt;0,SUMIFS(LQty,LSku,$A81,LType,"Count",LDate,AV$4),AU81+SUMIFS(LSigned,LSku,$A81,LDate,AV$4)))</f>
        <v/>
      </c>
      <c r="AW81" s="20">
        <f>IF($A81="","",IF(COUNTIFS(LSku,$A81,LType,"Count",LDate,AW$4)&gt;0,SUMIFS(LQty,LSku,$A81,LType,"Count",LDate,AW$4),AV81+SUMIFS(LSigned,LSku,$A81,LDate,AW$4)))</f>
        <v/>
      </c>
      <c r="AX81" s="20">
        <f>IF($A81="","",IF(COUNTIFS(LSku,$A81,LType,"Count",LDate,AX$4)&gt;0,SUMIFS(LQty,LSku,$A81,LType,"Count",LDate,AX$4),AW81+SUMIFS(LSigned,LSku,$A81,LDate,AX$4)))</f>
        <v/>
      </c>
      <c r="AY81" s="20">
        <f>IF($A81="","",IF(COUNTIFS(LSku,$A81,LType,"Count",LDate,AY$4)&gt;0,SUMIFS(LQty,LSku,$A81,LType,"Count",LDate,AY$4),AX81+SUMIFS(LSigned,LSku,$A81,LDate,AY$4)))</f>
        <v/>
      </c>
      <c r="AZ81" s="20">
        <f>IF($A81="","",IF(COUNTIFS(LSku,$A81,LType,"Count",LDate,AZ$4)&gt;0,SUMIFS(LQty,LSku,$A81,LType,"Count",LDate,AZ$4),AY81+SUMIFS(LSigned,LSku,$A81,LDate,AZ$4)))</f>
        <v/>
      </c>
      <c r="BA81" s="20">
        <f>IF($A81="","",IF(COUNTIFS(LSku,$A81,LType,"Count",LDate,BA$4)&gt;0,SUMIFS(LQty,LSku,$A81,LType,"Count",LDate,BA$4),AZ81+SUMIFS(LSigned,LSku,$A81,LDate,BA$4)))</f>
        <v/>
      </c>
      <c r="BB81" s="20">
        <f>IF($A81="","",IF(COUNTIFS(LSku,$A81,LType,"Count",LDate,BB$4)&gt;0,SUMIFS(LQty,LSku,$A81,LType,"Count",LDate,BB$4),BA81+SUMIFS(LSigned,LSku,$A81,LDate,BB$4)))</f>
        <v/>
      </c>
      <c r="BC81" s="20">
        <f>IF($A81="","",IF(COUNTIFS(LSku,$A81,LType,"Count",LDate,BC$4)&gt;0,SUMIFS(LQty,LSku,$A81,LType,"Count",LDate,BC$4),BB81+SUMIFS(LSigned,LSku,$A81,LDate,BC$4)))</f>
        <v/>
      </c>
      <c r="BD81" s="20">
        <f>IF($A81="","",IF(COUNTIFS(LSku,$A81,LType,"Count",LDate,BD$4)&gt;0,SUMIFS(LQty,LSku,$A81,LType,"Count",LDate,BD$4),BC81+SUMIFS(LSigned,LSku,$A81,LDate,BD$4)))</f>
        <v/>
      </c>
      <c r="BE81" s="20">
        <f>IF($A81="","",IF(COUNTIFS(LSku,$A81,LType,"Count",LDate,BE$4)&gt;0,SUMIFS(LQty,LSku,$A81,LType,"Count",LDate,BE$4),BD81+SUMIFS(LSigned,LSku,$A81,LDate,BE$4)))</f>
        <v/>
      </c>
      <c r="BF81" s="20">
        <f>IF($A81="","",IF(COUNTIFS(LSku,$A81,LType,"Count",LDate,BF$4)&gt;0,SUMIFS(LQty,LSku,$A81,LType,"Count",LDate,BF$4),BE81+SUMIFS(LSigned,LSku,$A81,LDate,BF$4)))</f>
        <v/>
      </c>
      <c r="BG81" s="20">
        <f>IF($A81="","",IF(COUNTIFS(LSku,$A81,LType,"Count",LDate,BG$4)&gt;0,SUMIFS(LQty,LSku,$A81,LType,"Count",LDate,BG$4),BF81+SUMIFS(LSigned,LSku,$A81,LDate,BG$4)))</f>
        <v/>
      </c>
      <c r="BH81" s="20">
        <f>IF($A81="","",IF(COUNTIFS(LSku,$A81,LType,"Count",LDate,BH$4)&gt;0,SUMIFS(LQty,LSku,$A81,LType,"Count",LDate,BH$4),BG81+SUMIFS(LSigned,LSku,$A81,LDate,BH$4)))</f>
        <v/>
      </c>
      <c r="BI81" s="20">
        <f>IF($A81="","",IF(COUNTIFS(LSku,$A81,LType,"Count",LDate,BI$4)&gt;0,SUMIFS(LQty,LSku,$A81,LType,"Count",LDate,BI$4),BH81+SUMIFS(LSigned,LSku,$A81,LDate,BI$4)))</f>
        <v/>
      </c>
      <c r="BJ81" s="20">
        <f>IF($A81="","",IF(COUNTIFS(LSku,$A81,LType,"Count",LDate,BJ$4)&gt;0,SUMIFS(LQty,LSku,$A81,LType,"Count",LDate,BJ$4),BI81+SUMIFS(LSigned,LSku,$A81,LDate,BJ$4)))</f>
        <v/>
      </c>
      <c r="BK81" s="20">
        <f>IF($A81="","",IF(COUNTIFS(LSku,$A81,LType,"Count",LDate,BK$4)&gt;0,SUMIFS(LQty,LSku,$A81,LType,"Count",LDate,BK$4),BJ81+SUMIFS(LSigned,LSku,$A81,LDate,BK$4)))</f>
        <v/>
      </c>
      <c r="BL81" s="20">
        <f>IF($A81="","",IF(COUNTIFS(LSku,$A81,LType,"Count",LDate,BL$4)&gt;0,SUMIFS(LQty,LSku,$A81,LType,"Count",LDate,BL$4),BK81+SUMIFS(LSigned,LSku,$A81,LDate,BL$4)))</f>
        <v/>
      </c>
      <c r="BM81" s="20">
        <f>IF($A81="","",IF(COUNTIFS(LSku,$A81,LType,"Count",LDate,BM$4)&gt;0,SUMIFS(LQty,LSku,$A81,LType,"Count",LDate,BM$4),BL81+SUMIFS(LSigned,LSku,$A81,LDate,BM$4)))</f>
        <v/>
      </c>
      <c r="BN81" s="24">
        <f>IF($A81="","",SUMPRODUCT(MAX((LSku=$A81)*(LType="Count")*(LDate&lt;=$B$4)*LDate)))</f>
        <v/>
      </c>
    </row>
    <row r="82">
      <c r="A82" s="16">
        <f>IF(Items!A82="","",Items!A82)</f>
        <v/>
      </c>
      <c r="B82" s="20">
        <f>IF($A82="","",IF(BN82&gt;0,SUMIFS(LQty,LSku,$A82,LType,"Count",LDate,BN82),0)+SUMIFS(LSigned,LSku,$A82,LDate,"&gt;"&amp;BN82,LDate,"&lt;="&amp;$B$4))</f>
        <v/>
      </c>
      <c r="C82" s="20">
        <f>IF($A82="","",IF(COUNTIFS(LSku,$A82,LType,"Count",LDate,C$4)&gt;0,SUMIFS(LQty,LSku,$A82,LType,"Count",LDate,C$4),B82+SUMIFS(LSigned,LSku,$A82,LDate,C$4)))</f>
        <v/>
      </c>
      <c r="D82" s="20">
        <f>IF($A82="","",IF(COUNTIFS(LSku,$A82,LType,"Count",LDate,D$4)&gt;0,SUMIFS(LQty,LSku,$A82,LType,"Count",LDate,D$4),C82+SUMIFS(LSigned,LSku,$A82,LDate,D$4)))</f>
        <v/>
      </c>
      <c r="E82" s="20">
        <f>IF($A82="","",IF(COUNTIFS(LSku,$A82,LType,"Count",LDate,E$4)&gt;0,SUMIFS(LQty,LSku,$A82,LType,"Count",LDate,E$4),D82+SUMIFS(LSigned,LSku,$A82,LDate,E$4)))</f>
        <v/>
      </c>
      <c r="F82" s="20">
        <f>IF($A82="","",IF(COUNTIFS(LSku,$A82,LType,"Count",LDate,F$4)&gt;0,SUMIFS(LQty,LSku,$A82,LType,"Count",LDate,F$4),E82+SUMIFS(LSigned,LSku,$A82,LDate,F$4)))</f>
        <v/>
      </c>
      <c r="G82" s="20">
        <f>IF($A82="","",IF(COUNTIFS(LSku,$A82,LType,"Count",LDate,G$4)&gt;0,SUMIFS(LQty,LSku,$A82,LType,"Count",LDate,G$4),F82+SUMIFS(LSigned,LSku,$A82,LDate,G$4)))</f>
        <v/>
      </c>
      <c r="H82" s="20">
        <f>IF($A82="","",IF(COUNTIFS(LSku,$A82,LType,"Count",LDate,H$4)&gt;0,SUMIFS(LQty,LSku,$A82,LType,"Count",LDate,H$4),G82+SUMIFS(LSigned,LSku,$A82,LDate,H$4)))</f>
        <v/>
      </c>
      <c r="I82" s="20">
        <f>IF($A82="","",IF(COUNTIFS(LSku,$A82,LType,"Count",LDate,I$4)&gt;0,SUMIFS(LQty,LSku,$A82,LType,"Count",LDate,I$4),H82+SUMIFS(LSigned,LSku,$A82,LDate,I$4)))</f>
        <v/>
      </c>
      <c r="J82" s="20">
        <f>IF($A82="","",IF(COUNTIFS(LSku,$A82,LType,"Count",LDate,J$4)&gt;0,SUMIFS(LQty,LSku,$A82,LType,"Count",LDate,J$4),I82+SUMIFS(LSigned,LSku,$A82,LDate,J$4)))</f>
        <v/>
      </c>
      <c r="K82" s="20">
        <f>IF($A82="","",IF(COUNTIFS(LSku,$A82,LType,"Count",LDate,K$4)&gt;0,SUMIFS(LQty,LSku,$A82,LType,"Count",LDate,K$4),J82+SUMIFS(LSigned,LSku,$A82,LDate,K$4)))</f>
        <v/>
      </c>
      <c r="L82" s="20">
        <f>IF($A82="","",IF(COUNTIFS(LSku,$A82,LType,"Count",LDate,L$4)&gt;0,SUMIFS(LQty,LSku,$A82,LType,"Count",LDate,L$4),K82+SUMIFS(LSigned,LSku,$A82,LDate,L$4)))</f>
        <v/>
      </c>
      <c r="M82" s="20">
        <f>IF($A82="","",IF(COUNTIFS(LSku,$A82,LType,"Count",LDate,M$4)&gt;0,SUMIFS(LQty,LSku,$A82,LType,"Count",LDate,M$4),L82+SUMIFS(LSigned,LSku,$A82,LDate,M$4)))</f>
        <v/>
      </c>
      <c r="N82" s="20">
        <f>IF($A82="","",IF(COUNTIFS(LSku,$A82,LType,"Count",LDate,N$4)&gt;0,SUMIFS(LQty,LSku,$A82,LType,"Count",LDate,N$4),M82+SUMIFS(LSigned,LSku,$A82,LDate,N$4)))</f>
        <v/>
      </c>
      <c r="O82" s="20">
        <f>IF($A82="","",IF(COUNTIFS(LSku,$A82,LType,"Count",LDate,O$4)&gt;0,SUMIFS(LQty,LSku,$A82,LType,"Count",LDate,O$4),N82+SUMIFS(LSigned,LSku,$A82,LDate,O$4)))</f>
        <v/>
      </c>
      <c r="P82" s="20">
        <f>IF($A82="","",IF(COUNTIFS(LSku,$A82,LType,"Count",LDate,P$4)&gt;0,SUMIFS(LQty,LSku,$A82,LType,"Count",LDate,P$4),O82+SUMIFS(LSigned,LSku,$A82,LDate,P$4)))</f>
        <v/>
      </c>
      <c r="Q82" s="20">
        <f>IF($A82="","",IF(COUNTIFS(LSku,$A82,LType,"Count",LDate,Q$4)&gt;0,SUMIFS(LQty,LSku,$A82,LType,"Count",LDate,Q$4),P82+SUMIFS(LSigned,LSku,$A82,LDate,Q$4)))</f>
        <v/>
      </c>
      <c r="R82" s="20">
        <f>IF($A82="","",IF(COUNTIFS(LSku,$A82,LType,"Count",LDate,R$4)&gt;0,SUMIFS(LQty,LSku,$A82,LType,"Count",LDate,R$4),Q82+SUMIFS(LSigned,LSku,$A82,LDate,R$4)))</f>
        <v/>
      </c>
      <c r="S82" s="20">
        <f>IF($A82="","",IF(COUNTIFS(LSku,$A82,LType,"Count",LDate,S$4)&gt;0,SUMIFS(LQty,LSku,$A82,LType,"Count",LDate,S$4),R82+SUMIFS(LSigned,LSku,$A82,LDate,S$4)))</f>
        <v/>
      </c>
      <c r="T82" s="20">
        <f>IF($A82="","",IF(COUNTIFS(LSku,$A82,LType,"Count",LDate,T$4)&gt;0,SUMIFS(LQty,LSku,$A82,LType,"Count",LDate,T$4),S82+SUMIFS(LSigned,LSku,$A82,LDate,T$4)))</f>
        <v/>
      </c>
      <c r="U82" s="20">
        <f>IF($A82="","",IF(COUNTIFS(LSku,$A82,LType,"Count",LDate,U$4)&gt;0,SUMIFS(LQty,LSku,$A82,LType,"Count",LDate,U$4),T82+SUMIFS(LSigned,LSku,$A82,LDate,U$4)))</f>
        <v/>
      </c>
      <c r="V82" s="20">
        <f>IF($A82="","",IF(COUNTIFS(LSku,$A82,LType,"Count",LDate,V$4)&gt;0,SUMIFS(LQty,LSku,$A82,LType,"Count",LDate,V$4),U82+SUMIFS(LSigned,LSku,$A82,LDate,V$4)))</f>
        <v/>
      </c>
      <c r="W82" s="20">
        <f>IF($A82="","",IF(COUNTIFS(LSku,$A82,LType,"Count",LDate,W$4)&gt;0,SUMIFS(LQty,LSku,$A82,LType,"Count",LDate,W$4),V82+SUMIFS(LSigned,LSku,$A82,LDate,W$4)))</f>
        <v/>
      </c>
      <c r="X82" s="20">
        <f>IF($A82="","",IF(COUNTIFS(LSku,$A82,LType,"Count",LDate,X$4)&gt;0,SUMIFS(LQty,LSku,$A82,LType,"Count",LDate,X$4),W82+SUMIFS(LSigned,LSku,$A82,LDate,X$4)))</f>
        <v/>
      </c>
      <c r="Y82" s="20">
        <f>IF($A82="","",IF(COUNTIFS(LSku,$A82,LType,"Count",LDate,Y$4)&gt;0,SUMIFS(LQty,LSku,$A82,LType,"Count",LDate,Y$4),X82+SUMIFS(LSigned,LSku,$A82,LDate,Y$4)))</f>
        <v/>
      </c>
      <c r="Z82" s="20">
        <f>IF($A82="","",IF(COUNTIFS(LSku,$A82,LType,"Count",LDate,Z$4)&gt;0,SUMIFS(LQty,LSku,$A82,LType,"Count",LDate,Z$4),Y82+SUMIFS(LSigned,LSku,$A82,LDate,Z$4)))</f>
        <v/>
      </c>
      <c r="AA82" s="20">
        <f>IF($A82="","",IF(COUNTIFS(LSku,$A82,LType,"Count",LDate,AA$4)&gt;0,SUMIFS(LQty,LSku,$A82,LType,"Count",LDate,AA$4),Z82+SUMIFS(LSigned,LSku,$A82,LDate,AA$4)))</f>
        <v/>
      </c>
      <c r="AB82" s="20">
        <f>IF($A82="","",IF(COUNTIFS(LSku,$A82,LType,"Count",LDate,AB$4)&gt;0,SUMIFS(LQty,LSku,$A82,LType,"Count",LDate,AB$4),AA82+SUMIFS(LSigned,LSku,$A82,LDate,AB$4)))</f>
        <v/>
      </c>
      <c r="AC82" s="20">
        <f>IF($A82="","",IF(COUNTIFS(LSku,$A82,LType,"Count",LDate,AC$4)&gt;0,SUMIFS(LQty,LSku,$A82,LType,"Count",LDate,AC$4),AB82+SUMIFS(LSigned,LSku,$A82,LDate,AC$4)))</f>
        <v/>
      </c>
      <c r="AD82" s="20">
        <f>IF($A82="","",IF(COUNTIFS(LSku,$A82,LType,"Count",LDate,AD$4)&gt;0,SUMIFS(LQty,LSku,$A82,LType,"Count",LDate,AD$4),AC82+SUMIFS(LSigned,LSku,$A82,LDate,AD$4)))</f>
        <v/>
      </c>
      <c r="AE82" s="20">
        <f>IF($A82="","",IF(COUNTIFS(LSku,$A82,LType,"Count",LDate,AE$4)&gt;0,SUMIFS(LQty,LSku,$A82,LType,"Count",LDate,AE$4),AD82+SUMIFS(LSigned,LSku,$A82,LDate,AE$4)))</f>
        <v/>
      </c>
      <c r="AF82" s="20">
        <f>IF($A82="","",IF(COUNTIFS(LSku,$A82,LType,"Count",LDate,AF$4)&gt;0,SUMIFS(LQty,LSku,$A82,LType,"Count",LDate,AF$4),AE82+SUMIFS(LSigned,LSku,$A82,LDate,AF$4)))</f>
        <v/>
      </c>
      <c r="AG82" s="20">
        <f>IF($A82="","",IF(COUNTIFS(LSku,$A82,LType,"Count",LDate,AG$4)&gt;0,SUMIFS(LQty,LSku,$A82,LType,"Count",LDate,AG$4),AF82+SUMIFS(LSigned,LSku,$A82,LDate,AG$4)))</f>
        <v/>
      </c>
      <c r="AH82" s="20">
        <f>IF($A82="","",IF(COUNTIFS(LSku,$A82,LType,"Count",LDate,AH$4)&gt;0,SUMIFS(LQty,LSku,$A82,LType,"Count",LDate,AH$4),AG82+SUMIFS(LSigned,LSku,$A82,LDate,AH$4)))</f>
        <v/>
      </c>
      <c r="AI82" s="20">
        <f>IF($A82="","",IF(COUNTIFS(LSku,$A82,LType,"Count",LDate,AI$4)&gt;0,SUMIFS(LQty,LSku,$A82,LType,"Count",LDate,AI$4),AH82+SUMIFS(LSigned,LSku,$A82,LDate,AI$4)))</f>
        <v/>
      </c>
      <c r="AJ82" s="20">
        <f>IF($A82="","",IF(COUNTIFS(LSku,$A82,LType,"Count",LDate,AJ$4)&gt;0,SUMIFS(LQty,LSku,$A82,LType,"Count",LDate,AJ$4),AI82+SUMIFS(LSigned,LSku,$A82,LDate,AJ$4)))</f>
        <v/>
      </c>
      <c r="AK82" s="20">
        <f>IF($A82="","",IF(COUNTIFS(LSku,$A82,LType,"Count",LDate,AK$4)&gt;0,SUMIFS(LQty,LSku,$A82,LType,"Count",LDate,AK$4),AJ82+SUMIFS(LSigned,LSku,$A82,LDate,AK$4)))</f>
        <v/>
      </c>
      <c r="AL82" s="20">
        <f>IF($A82="","",IF(COUNTIFS(LSku,$A82,LType,"Count",LDate,AL$4)&gt;0,SUMIFS(LQty,LSku,$A82,LType,"Count",LDate,AL$4),AK82+SUMIFS(LSigned,LSku,$A82,LDate,AL$4)))</f>
        <v/>
      </c>
      <c r="AM82" s="20">
        <f>IF($A82="","",IF(COUNTIFS(LSku,$A82,LType,"Count",LDate,AM$4)&gt;0,SUMIFS(LQty,LSku,$A82,LType,"Count",LDate,AM$4),AL82+SUMIFS(LSigned,LSku,$A82,LDate,AM$4)))</f>
        <v/>
      </c>
      <c r="AN82" s="20">
        <f>IF($A82="","",IF(COUNTIFS(LSku,$A82,LType,"Count",LDate,AN$4)&gt;0,SUMIFS(LQty,LSku,$A82,LType,"Count",LDate,AN$4),AM82+SUMIFS(LSigned,LSku,$A82,LDate,AN$4)))</f>
        <v/>
      </c>
      <c r="AO82" s="20">
        <f>IF($A82="","",IF(COUNTIFS(LSku,$A82,LType,"Count",LDate,AO$4)&gt;0,SUMIFS(LQty,LSku,$A82,LType,"Count",LDate,AO$4),AN82+SUMIFS(LSigned,LSku,$A82,LDate,AO$4)))</f>
        <v/>
      </c>
      <c r="AP82" s="20">
        <f>IF($A82="","",IF(COUNTIFS(LSku,$A82,LType,"Count",LDate,AP$4)&gt;0,SUMIFS(LQty,LSku,$A82,LType,"Count",LDate,AP$4),AO82+SUMIFS(LSigned,LSku,$A82,LDate,AP$4)))</f>
        <v/>
      </c>
      <c r="AQ82" s="20">
        <f>IF($A82="","",IF(COUNTIFS(LSku,$A82,LType,"Count",LDate,AQ$4)&gt;0,SUMIFS(LQty,LSku,$A82,LType,"Count",LDate,AQ$4),AP82+SUMIFS(LSigned,LSku,$A82,LDate,AQ$4)))</f>
        <v/>
      </c>
      <c r="AR82" s="20">
        <f>IF($A82="","",IF(COUNTIFS(LSku,$A82,LType,"Count",LDate,AR$4)&gt;0,SUMIFS(LQty,LSku,$A82,LType,"Count",LDate,AR$4),AQ82+SUMIFS(LSigned,LSku,$A82,LDate,AR$4)))</f>
        <v/>
      </c>
      <c r="AS82" s="20">
        <f>IF($A82="","",IF(COUNTIFS(LSku,$A82,LType,"Count",LDate,AS$4)&gt;0,SUMIFS(LQty,LSku,$A82,LType,"Count",LDate,AS$4),AR82+SUMIFS(LSigned,LSku,$A82,LDate,AS$4)))</f>
        <v/>
      </c>
      <c r="AT82" s="20">
        <f>IF($A82="","",IF(COUNTIFS(LSku,$A82,LType,"Count",LDate,AT$4)&gt;0,SUMIFS(LQty,LSku,$A82,LType,"Count",LDate,AT$4),AS82+SUMIFS(LSigned,LSku,$A82,LDate,AT$4)))</f>
        <v/>
      </c>
      <c r="AU82" s="20">
        <f>IF($A82="","",IF(COUNTIFS(LSku,$A82,LType,"Count",LDate,AU$4)&gt;0,SUMIFS(LQty,LSku,$A82,LType,"Count",LDate,AU$4),AT82+SUMIFS(LSigned,LSku,$A82,LDate,AU$4)))</f>
        <v/>
      </c>
      <c r="AV82" s="20">
        <f>IF($A82="","",IF(COUNTIFS(LSku,$A82,LType,"Count",LDate,AV$4)&gt;0,SUMIFS(LQty,LSku,$A82,LType,"Count",LDate,AV$4),AU82+SUMIFS(LSigned,LSku,$A82,LDate,AV$4)))</f>
        <v/>
      </c>
      <c r="AW82" s="20">
        <f>IF($A82="","",IF(COUNTIFS(LSku,$A82,LType,"Count",LDate,AW$4)&gt;0,SUMIFS(LQty,LSku,$A82,LType,"Count",LDate,AW$4),AV82+SUMIFS(LSigned,LSku,$A82,LDate,AW$4)))</f>
        <v/>
      </c>
      <c r="AX82" s="20">
        <f>IF($A82="","",IF(COUNTIFS(LSku,$A82,LType,"Count",LDate,AX$4)&gt;0,SUMIFS(LQty,LSku,$A82,LType,"Count",LDate,AX$4),AW82+SUMIFS(LSigned,LSku,$A82,LDate,AX$4)))</f>
        <v/>
      </c>
      <c r="AY82" s="20">
        <f>IF($A82="","",IF(COUNTIFS(LSku,$A82,LType,"Count",LDate,AY$4)&gt;0,SUMIFS(LQty,LSku,$A82,LType,"Count",LDate,AY$4),AX82+SUMIFS(LSigned,LSku,$A82,LDate,AY$4)))</f>
        <v/>
      </c>
      <c r="AZ82" s="20">
        <f>IF($A82="","",IF(COUNTIFS(LSku,$A82,LType,"Count",LDate,AZ$4)&gt;0,SUMIFS(LQty,LSku,$A82,LType,"Count",LDate,AZ$4),AY82+SUMIFS(LSigned,LSku,$A82,LDate,AZ$4)))</f>
        <v/>
      </c>
      <c r="BA82" s="20">
        <f>IF($A82="","",IF(COUNTIFS(LSku,$A82,LType,"Count",LDate,BA$4)&gt;0,SUMIFS(LQty,LSku,$A82,LType,"Count",LDate,BA$4),AZ82+SUMIFS(LSigned,LSku,$A82,LDate,BA$4)))</f>
        <v/>
      </c>
      <c r="BB82" s="20">
        <f>IF($A82="","",IF(COUNTIFS(LSku,$A82,LType,"Count",LDate,BB$4)&gt;0,SUMIFS(LQty,LSku,$A82,LType,"Count",LDate,BB$4),BA82+SUMIFS(LSigned,LSku,$A82,LDate,BB$4)))</f>
        <v/>
      </c>
      <c r="BC82" s="20">
        <f>IF($A82="","",IF(COUNTIFS(LSku,$A82,LType,"Count",LDate,BC$4)&gt;0,SUMIFS(LQty,LSku,$A82,LType,"Count",LDate,BC$4),BB82+SUMIFS(LSigned,LSku,$A82,LDate,BC$4)))</f>
        <v/>
      </c>
      <c r="BD82" s="20">
        <f>IF($A82="","",IF(COUNTIFS(LSku,$A82,LType,"Count",LDate,BD$4)&gt;0,SUMIFS(LQty,LSku,$A82,LType,"Count",LDate,BD$4),BC82+SUMIFS(LSigned,LSku,$A82,LDate,BD$4)))</f>
        <v/>
      </c>
      <c r="BE82" s="20">
        <f>IF($A82="","",IF(COUNTIFS(LSku,$A82,LType,"Count",LDate,BE$4)&gt;0,SUMIFS(LQty,LSku,$A82,LType,"Count",LDate,BE$4),BD82+SUMIFS(LSigned,LSku,$A82,LDate,BE$4)))</f>
        <v/>
      </c>
      <c r="BF82" s="20">
        <f>IF($A82="","",IF(COUNTIFS(LSku,$A82,LType,"Count",LDate,BF$4)&gt;0,SUMIFS(LQty,LSku,$A82,LType,"Count",LDate,BF$4),BE82+SUMIFS(LSigned,LSku,$A82,LDate,BF$4)))</f>
        <v/>
      </c>
      <c r="BG82" s="20">
        <f>IF($A82="","",IF(COUNTIFS(LSku,$A82,LType,"Count",LDate,BG$4)&gt;0,SUMIFS(LQty,LSku,$A82,LType,"Count",LDate,BG$4),BF82+SUMIFS(LSigned,LSku,$A82,LDate,BG$4)))</f>
        <v/>
      </c>
      <c r="BH82" s="20">
        <f>IF($A82="","",IF(COUNTIFS(LSku,$A82,LType,"Count",LDate,BH$4)&gt;0,SUMIFS(LQty,LSku,$A82,LType,"Count",LDate,BH$4),BG82+SUMIFS(LSigned,LSku,$A82,LDate,BH$4)))</f>
        <v/>
      </c>
      <c r="BI82" s="20">
        <f>IF($A82="","",IF(COUNTIFS(LSku,$A82,LType,"Count",LDate,BI$4)&gt;0,SUMIFS(LQty,LSku,$A82,LType,"Count",LDate,BI$4),BH82+SUMIFS(LSigned,LSku,$A82,LDate,BI$4)))</f>
        <v/>
      </c>
      <c r="BJ82" s="20">
        <f>IF($A82="","",IF(COUNTIFS(LSku,$A82,LType,"Count",LDate,BJ$4)&gt;0,SUMIFS(LQty,LSku,$A82,LType,"Count",LDate,BJ$4),BI82+SUMIFS(LSigned,LSku,$A82,LDate,BJ$4)))</f>
        <v/>
      </c>
      <c r="BK82" s="20">
        <f>IF($A82="","",IF(COUNTIFS(LSku,$A82,LType,"Count",LDate,BK$4)&gt;0,SUMIFS(LQty,LSku,$A82,LType,"Count",LDate,BK$4),BJ82+SUMIFS(LSigned,LSku,$A82,LDate,BK$4)))</f>
        <v/>
      </c>
      <c r="BL82" s="20">
        <f>IF($A82="","",IF(COUNTIFS(LSku,$A82,LType,"Count",LDate,BL$4)&gt;0,SUMIFS(LQty,LSku,$A82,LType,"Count",LDate,BL$4),BK82+SUMIFS(LSigned,LSku,$A82,LDate,BL$4)))</f>
        <v/>
      </c>
      <c r="BM82" s="20">
        <f>IF($A82="","",IF(COUNTIFS(LSku,$A82,LType,"Count",LDate,BM$4)&gt;0,SUMIFS(LQty,LSku,$A82,LType,"Count",LDate,BM$4),BL82+SUMIFS(LSigned,LSku,$A82,LDate,BM$4)))</f>
        <v/>
      </c>
      <c r="BN82" s="24">
        <f>IF($A82="","",SUMPRODUCT(MAX((LSku=$A82)*(LType="Count")*(LDate&lt;=$B$4)*LDate)))</f>
        <v/>
      </c>
    </row>
    <row r="83">
      <c r="A83" s="16">
        <f>IF(Items!A83="","",Items!A83)</f>
        <v/>
      </c>
      <c r="B83" s="20">
        <f>IF($A83="","",IF(BN83&gt;0,SUMIFS(LQty,LSku,$A83,LType,"Count",LDate,BN83),0)+SUMIFS(LSigned,LSku,$A83,LDate,"&gt;"&amp;BN83,LDate,"&lt;="&amp;$B$4))</f>
        <v/>
      </c>
      <c r="C83" s="20">
        <f>IF($A83="","",IF(COUNTIFS(LSku,$A83,LType,"Count",LDate,C$4)&gt;0,SUMIFS(LQty,LSku,$A83,LType,"Count",LDate,C$4),B83+SUMIFS(LSigned,LSku,$A83,LDate,C$4)))</f>
        <v/>
      </c>
      <c r="D83" s="20">
        <f>IF($A83="","",IF(COUNTIFS(LSku,$A83,LType,"Count",LDate,D$4)&gt;0,SUMIFS(LQty,LSku,$A83,LType,"Count",LDate,D$4),C83+SUMIFS(LSigned,LSku,$A83,LDate,D$4)))</f>
        <v/>
      </c>
      <c r="E83" s="20">
        <f>IF($A83="","",IF(COUNTIFS(LSku,$A83,LType,"Count",LDate,E$4)&gt;0,SUMIFS(LQty,LSku,$A83,LType,"Count",LDate,E$4),D83+SUMIFS(LSigned,LSku,$A83,LDate,E$4)))</f>
        <v/>
      </c>
      <c r="F83" s="20">
        <f>IF($A83="","",IF(COUNTIFS(LSku,$A83,LType,"Count",LDate,F$4)&gt;0,SUMIFS(LQty,LSku,$A83,LType,"Count",LDate,F$4),E83+SUMIFS(LSigned,LSku,$A83,LDate,F$4)))</f>
        <v/>
      </c>
      <c r="G83" s="20">
        <f>IF($A83="","",IF(COUNTIFS(LSku,$A83,LType,"Count",LDate,G$4)&gt;0,SUMIFS(LQty,LSku,$A83,LType,"Count",LDate,G$4),F83+SUMIFS(LSigned,LSku,$A83,LDate,G$4)))</f>
        <v/>
      </c>
      <c r="H83" s="20">
        <f>IF($A83="","",IF(COUNTIFS(LSku,$A83,LType,"Count",LDate,H$4)&gt;0,SUMIFS(LQty,LSku,$A83,LType,"Count",LDate,H$4),G83+SUMIFS(LSigned,LSku,$A83,LDate,H$4)))</f>
        <v/>
      </c>
      <c r="I83" s="20">
        <f>IF($A83="","",IF(COUNTIFS(LSku,$A83,LType,"Count",LDate,I$4)&gt;0,SUMIFS(LQty,LSku,$A83,LType,"Count",LDate,I$4),H83+SUMIFS(LSigned,LSku,$A83,LDate,I$4)))</f>
        <v/>
      </c>
      <c r="J83" s="20">
        <f>IF($A83="","",IF(COUNTIFS(LSku,$A83,LType,"Count",LDate,J$4)&gt;0,SUMIFS(LQty,LSku,$A83,LType,"Count",LDate,J$4),I83+SUMIFS(LSigned,LSku,$A83,LDate,J$4)))</f>
        <v/>
      </c>
      <c r="K83" s="20">
        <f>IF($A83="","",IF(COUNTIFS(LSku,$A83,LType,"Count",LDate,K$4)&gt;0,SUMIFS(LQty,LSku,$A83,LType,"Count",LDate,K$4),J83+SUMIFS(LSigned,LSku,$A83,LDate,K$4)))</f>
        <v/>
      </c>
      <c r="L83" s="20">
        <f>IF($A83="","",IF(COUNTIFS(LSku,$A83,LType,"Count",LDate,L$4)&gt;0,SUMIFS(LQty,LSku,$A83,LType,"Count",LDate,L$4),K83+SUMIFS(LSigned,LSku,$A83,LDate,L$4)))</f>
        <v/>
      </c>
      <c r="M83" s="20">
        <f>IF($A83="","",IF(COUNTIFS(LSku,$A83,LType,"Count",LDate,M$4)&gt;0,SUMIFS(LQty,LSku,$A83,LType,"Count",LDate,M$4),L83+SUMIFS(LSigned,LSku,$A83,LDate,M$4)))</f>
        <v/>
      </c>
      <c r="N83" s="20">
        <f>IF($A83="","",IF(COUNTIFS(LSku,$A83,LType,"Count",LDate,N$4)&gt;0,SUMIFS(LQty,LSku,$A83,LType,"Count",LDate,N$4),M83+SUMIFS(LSigned,LSku,$A83,LDate,N$4)))</f>
        <v/>
      </c>
      <c r="O83" s="20">
        <f>IF($A83="","",IF(COUNTIFS(LSku,$A83,LType,"Count",LDate,O$4)&gt;0,SUMIFS(LQty,LSku,$A83,LType,"Count",LDate,O$4),N83+SUMIFS(LSigned,LSku,$A83,LDate,O$4)))</f>
        <v/>
      </c>
      <c r="P83" s="20">
        <f>IF($A83="","",IF(COUNTIFS(LSku,$A83,LType,"Count",LDate,P$4)&gt;0,SUMIFS(LQty,LSku,$A83,LType,"Count",LDate,P$4),O83+SUMIFS(LSigned,LSku,$A83,LDate,P$4)))</f>
        <v/>
      </c>
      <c r="Q83" s="20">
        <f>IF($A83="","",IF(COUNTIFS(LSku,$A83,LType,"Count",LDate,Q$4)&gt;0,SUMIFS(LQty,LSku,$A83,LType,"Count",LDate,Q$4),P83+SUMIFS(LSigned,LSku,$A83,LDate,Q$4)))</f>
        <v/>
      </c>
      <c r="R83" s="20">
        <f>IF($A83="","",IF(COUNTIFS(LSku,$A83,LType,"Count",LDate,R$4)&gt;0,SUMIFS(LQty,LSku,$A83,LType,"Count",LDate,R$4),Q83+SUMIFS(LSigned,LSku,$A83,LDate,R$4)))</f>
        <v/>
      </c>
      <c r="S83" s="20">
        <f>IF($A83="","",IF(COUNTIFS(LSku,$A83,LType,"Count",LDate,S$4)&gt;0,SUMIFS(LQty,LSku,$A83,LType,"Count",LDate,S$4),R83+SUMIFS(LSigned,LSku,$A83,LDate,S$4)))</f>
        <v/>
      </c>
      <c r="T83" s="20">
        <f>IF($A83="","",IF(COUNTIFS(LSku,$A83,LType,"Count",LDate,T$4)&gt;0,SUMIFS(LQty,LSku,$A83,LType,"Count",LDate,T$4),S83+SUMIFS(LSigned,LSku,$A83,LDate,T$4)))</f>
        <v/>
      </c>
      <c r="U83" s="20">
        <f>IF($A83="","",IF(COUNTIFS(LSku,$A83,LType,"Count",LDate,U$4)&gt;0,SUMIFS(LQty,LSku,$A83,LType,"Count",LDate,U$4),T83+SUMIFS(LSigned,LSku,$A83,LDate,U$4)))</f>
        <v/>
      </c>
      <c r="V83" s="20">
        <f>IF($A83="","",IF(COUNTIFS(LSku,$A83,LType,"Count",LDate,V$4)&gt;0,SUMIFS(LQty,LSku,$A83,LType,"Count",LDate,V$4),U83+SUMIFS(LSigned,LSku,$A83,LDate,V$4)))</f>
        <v/>
      </c>
      <c r="W83" s="20">
        <f>IF($A83="","",IF(COUNTIFS(LSku,$A83,LType,"Count",LDate,W$4)&gt;0,SUMIFS(LQty,LSku,$A83,LType,"Count",LDate,W$4),V83+SUMIFS(LSigned,LSku,$A83,LDate,W$4)))</f>
        <v/>
      </c>
      <c r="X83" s="20">
        <f>IF($A83="","",IF(COUNTIFS(LSku,$A83,LType,"Count",LDate,X$4)&gt;0,SUMIFS(LQty,LSku,$A83,LType,"Count",LDate,X$4),W83+SUMIFS(LSigned,LSku,$A83,LDate,X$4)))</f>
        <v/>
      </c>
      <c r="Y83" s="20">
        <f>IF($A83="","",IF(COUNTIFS(LSku,$A83,LType,"Count",LDate,Y$4)&gt;0,SUMIFS(LQty,LSku,$A83,LType,"Count",LDate,Y$4),X83+SUMIFS(LSigned,LSku,$A83,LDate,Y$4)))</f>
        <v/>
      </c>
      <c r="Z83" s="20">
        <f>IF($A83="","",IF(COUNTIFS(LSku,$A83,LType,"Count",LDate,Z$4)&gt;0,SUMIFS(LQty,LSku,$A83,LType,"Count",LDate,Z$4),Y83+SUMIFS(LSigned,LSku,$A83,LDate,Z$4)))</f>
        <v/>
      </c>
      <c r="AA83" s="20">
        <f>IF($A83="","",IF(COUNTIFS(LSku,$A83,LType,"Count",LDate,AA$4)&gt;0,SUMIFS(LQty,LSku,$A83,LType,"Count",LDate,AA$4),Z83+SUMIFS(LSigned,LSku,$A83,LDate,AA$4)))</f>
        <v/>
      </c>
      <c r="AB83" s="20">
        <f>IF($A83="","",IF(COUNTIFS(LSku,$A83,LType,"Count",LDate,AB$4)&gt;0,SUMIFS(LQty,LSku,$A83,LType,"Count",LDate,AB$4),AA83+SUMIFS(LSigned,LSku,$A83,LDate,AB$4)))</f>
        <v/>
      </c>
      <c r="AC83" s="20">
        <f>IF($A83="","",IF(COUNTIFS(LSku,$A83,LType,"Count",LDate,AC$4)&gt;0,SUMIFS(LQty,LSku,$A83,LType,"Count",LDate,AC$4),AB83+SUMIFS(LSigned,LSku,$A83,LDate,AC$4)))</f>
        <v/>
      </c>
      <c r="AD83" s="20">
        <f>IF($A83="","",IF(COUNTIFS(LSku,$A83,LType,"Count",LDate,AD$4)&gt;0,SUMIFS(LQty,LSku,$A83,LType,"Count",LDate,AD$4),AC83+SUMIFS(LSigned,LSku,$A83,LDate,AD$4)))</f>
        <v/>
      </c>
      <c r="AE83" s="20">
        <f>IF($A83="","",IF(COUNTIFS(LSku,$A83,LType,"Count",LDate,AE$4)&gt;0,SUMIFS(LQty,LSku,$A83,LType,"Count",LDate,AE$4),AD83+SUMIFS(LSigned,LSku,$A83,LDate,AE$4)))</f>
        <v/>
      </c>
      <c r="AF83" s="20">
        <f>IF($A83="","",IF(COUNTIFS(LSku,$A83,LType,"Count",LDate,AF$4)&gt;0,SUMIFS(LQty,LSku,$A83,LType,"Count",LDate,AF$4),AE83+SUMIFS(LSigned,LSku,$A83,LDate,AF$4)))</f>
        <v/>
      </c>
      <c r="AG83" s="20">
        <f>IF($A83="","",IF(COUNTIFS(LSku,$A83,LType,"Count",LDate,AG$4)&gt;0,SUMIFS(LQty,LSku,$A83,LType,"Count",LDate,AG$4),AF83+SUMIFS(LSigned,LSku,$A83,LDate,AG$4)))</f>
        <v/>
      </c>
      <c r="AH83" s="20">
        <f>IF($A83="","",IF(COUNTIFS(LSku,$A83,LType,"Count",LDate,AH$4)&gt;0,SUMIFS(LQty,LSku,$A83,LType,"Count",LDate,AH$4),AG83+SUMIFS(LSigned,LSku,$A83,LDate,AH$4)))</f>
        <v/>
      </c>
      <c r="AI83" s="20">
        <f>IF($A83="","",IF(COUNTIFS(LSku,$A83,LType,"Count",LDate,AI$4)&gt;0,SUMIFS(LQty,LSku,$A83,LType,"Count",LDate,AI$4),AH83+SUMIFS(LSigned,LSku,$A83,LDate,AI$4)))</f>
        <v/>
      </c>
      <c r="AJ83" s="20">
        <f>IF($A83="","",IF(COUNTIFS(LSku,$A83,LType,"Count",LDate,AJ$4)&gt;0,SUMIFS(LQty,LSku,$A83,LType,"Count",LDate,AJ$4),AI83+SUMIFS(LSigned,LSku,$A83,LDate,AJ$4)))</f>
        <v/>
      </c>
      <c r="AK83" s="20">
        <f>IF($A83="","",IF(COUNTIFS(LSku,$A83,LType,"Count",LDate,AK$4)&gt;0,SUMIFS(LQty,LSku,$A83,LType,"Count",LDate,AK$4),AJ83+SUMIFS(LSigned,LSku,$A83,LDate,AK$4)))</f>
        <v/>
      </c>
      <c r="AL83" s="20">
        <f>IF($A83="","",IF(COUNTIFS(LSku,$A83,LType,"Count",LDate,AL$4)&gt;0,SUMIFS(LQty,LSku,$A83,LType,"Count",LDate,AL$4),AK83+SUMIFS(LSigned,LSku,$A83,LDate,AL$4)))</f>
        <v/>
      </c>
      <c r="AM83" s="20">
        <f>IF($A83="","",IF(COUNTIFS(LSku,$A83,LType,"Count",LDate,AM$4)&gt;0,SUMIFS(LQty,LSku,$A83,LType,"Count",LDate,AM$4),AL83+SUMIFS(LSigned,LSku,$A83,LDate,AM$4)))</f>
        <v/>
      </c>
      <c r="AN83" s="20">
        <f>IF($A83="","",IF(COUNTIFS(LSku,$A83,LType,"Count",LDate,AN$4)&gt;0,SUMIFS(LQty,LSku,$A83,LType,"Count",LDate,AN$4),AM83+SUMIFS(LSigned,LSku,$A83,LDate,AN$4)))</f>
        <v/>
      </c>
      <c r="AO83" s="20">
        <f>IF($A83="","",IF(COUNTIFS(LSku,$A83,LType,"Count",LDate,AO$4)&gt;0,SUMIFS(LQty,LSku,$A83,LType,"Count",LDate,AO$4),AN83+SUMIFS(LSigned,LSku,$A83,LDate,AO$4)))</f>
        <v/>
      </c>
      <c r="AP83" s="20">
        <f>IF($A83="","",IF(COUNTIFS(LSku,$A83,LType,"Count",LDate,AP$4)&gt;0,SUMIFS(LQty,LSku,$A83,LType,"Count",LDate,AP$4),AO83+SUMIFS(LSigned,LSku,$A83,LDate,AP$4)))</f>
        <v/>
      </c>
      <c r="AQ83" s="20">
        <f>IF($A83="","",IF(COUNTIFS(LSku,$A83,LType,"Count",LDate,AQ$4)&gt;0,SUMIFS(LQty,LSku,$A83,LType,"Count",LDate,AQ$4),AP83+SUMIFS(LSigned,LSku,$A83,LDate,AQ$4)))</f>
        <v/>
      </c>
      <c r="AR83" s="20">
        <f>IF($A83="","",IF(COUNTIFS(LSku,$A83,LType,"Count",LDate,AR$4)&gt;0,SUMIFS(LQty,LSku,$A83,LType,"Count",LDate,AR$4),AQ83+SUMIFS(LSigned,LSku,$A83,LDate,AR$4)))</f>
        <v/>
      </c>
      <c r="AS83" s="20">
        <f>IF($A83="","",IF(COUNTIFS(LSku,$A83,LType,"Count",LDate,AS$4)&gt;0,SUMIFS(LQty,LSku,$A83,LType,"Count",LDate,AS$4),AR83+SUMIFS(LSigned,LSku,$A83,LDate,AS$4)))</f>
        <v/>
      </c>
      <c r="AT83" s="20">
        <f>IF($A83="","",IF(COUNTIFS(LSku,$A83,LType,"Count",LDate,AT$4)&gt;0,SUMIFS(LQty,LSku,$A83,LType,"Count",LDate,AT$4),AS83+SUMIFS(LSigned,LSku,$A83,LDate,AT$4)))</f>
        <v/>
      </c>
      <c r="AU83" s="20">
        <f>IF($A83="","",IF(COUNTIFS(LSku,$A83,LType,"Count",LDate,AU$4)&gt;0,SUMIFS(LQty,LSku,$A83,LType,"Count",LDate,AU$4),AT83+SUMIFS(LSigned,LSku,$A83,LDate,AU$4)))</f>
        <v/>
      </c>
      <c r="AV83" s="20">
        <f>IF($A83="","",IF(COUNTIFS(LSku,$A83,LType,"Count",LDate,AV$4)&gt;0,SUMIFS(LQty,LSku,$A83,LType,"Count",LDate,AV$4),AU83+SUMIFS(LSigned,LSku,$A83,LDate,AV$4)))</f>
        <v/>
      </c>
      <c r="AW83" s="20">
        <f>IF($A83="","",IF(COUNTIFS(LSku,$A83,LType,"Count",LDate,AW$4)&gt;0,SUMIFS(LQty,LSku,$A83,LType,"Count",LDate,AW$4),AV83+SUMIFS(LSigned,LSku,$A83,LDate,AW$4)))</f>
        <v/>
      </c>
      <c r="AX83" s="20">
        <f>IF($A83="","",IF(COUNTIFS(LSku,$A83,LType,"Count",LDate,AX$4)&gt;0,SUMIFS(LQty,LSku,$A83,LType,"Count",LDate,AX$4),AW83+SUMIFS(LSigned,LSku,$A83,LDate,AX$4)))</f>
        <v/>
      </c>
      <c r="AY83" s="20">
        <f>IF($A83="","",IF(COUNTIFS(LSku,$A83,LType,"Count",LDate,AY$4)&gt;0,SUMIFS(LQty,LSku,$A83,LType,"Count",LDate,AY$4),AX83+SUMIFS(LSigned,LSku,$A83,LDate,AY$4)))</f>
        <v/>
      </c>
      <c r="AZ83" s="20">
        <f>IF($A83="","",IF(COUNTIFS(LSku,$A83,LType,"Count",LDate,AZ$4)&gt;0,SUMIFS(LQty,LSku,$A83,LType,"Count",LDate,AZ$4),AY83+SUMIFS(LSigned,LSku,$A83,LDate,AZ$4)))</f>
        <v/>
      </c>
      <c r="BA83" s="20">
        <f>IF($A83="","",IF(COUNTIFS(LSku,$A83,LType,"Count",LDate,BA$4)&gt;0,SUMIFS(LQty,LSku,$A83,LType,"Count",LDate,BA$4),AZ83+SUMIFS(LSigned,LSku,$A83,LDate,BA$4)))</f>
        <v/>
      </c>
      <c r="BB83" s="20">
        <f>IF($A83="","",IF(COUNTIFS(LSku,$A83,LType,"Count",LDate,BB$4)&gt;0,SUMIFS(LQty,LSku,$A83,LType,"Count",LDate,BB$4),BA83+SUMIFS(LSigned,LSku,$A83,LDate,BB$4)))</f>
        <v/>
      </c>
      <c r="BC83" s="20">
        <f>IF($A83="","",IF(COUNTIFS(LSku,$A83,LType,"Count",LDate,BC$4)&gt;0,SUMIFS(LQty,LSku,$A83,LType,"Count",LDate,BC$4),BB83+SUMIFS(LSigned,LSku,$A83,LDate,BC$4)))</f>
        <v/>
      </c>
      <c r="BD83" s="20">
        <f>IF($A83="","",IF(COUNTIFS(LSku,$A83,LType,"Count",LDate,BD$4)&gt;0,SUMIFS(LQty,LSku,$A83,LType,"Count",LDate,BD$4),BC83+SUMIFS(LSigned,LSku,$A83,LDate,BD$4)))</f>
        <v/>
      </c>
      <c r="BE83" s="20">
        <f>IF($A83="","",IF(COUNTIFS(LSku,$A83,LType,"Count",LDate,BE$4)&gt;0,SUMIFS(LQty,LSku,$A83,LType,"Count",LDate,BE$4),BD83+SUMIFS(LSigned,LSku,$A83,LDate,BE$4)))</f>
        <v/>
      </c>
      <c r="BF83" s="20">
        <f>IF($A83="","",IF(COUNTIFS(LSku,$A83,LType,"Count",LDate,BF$4)&gt;0,SUMIFS(LQty,LSku,$A83,LType,"Count",LDate,BF$4),BE83+SUMIFS(LSigned,LSku,$A83,LDate,BF$4)))</f>
        <v/>
      </c>
      <c r="BG83" s="20">
        <f>IF($A83="","",IF(COUNTIFS(LSku,$A83,LType,"Count",LDate,BG$4)&gt;0,SUMIFS(LQty,LSku,$A83,LType,"Count",LDate,BG$4),BF83+SUMIFS(LSigned,LSku,$A83,LDate,BG$4)))</f>
        <v/>
      </c>
      <c r="BH83" s="20">
        <f>IF($A83="","",IF(COUNTIFS(LSku,$A83,LType,"Count",LDate,BH$4)&gt;0,SUMIFS(LQty,LSku,$A83,LType,"Count",LDate,BH$4),BG83+SUMIFS(LSigned,LSku,$A83,LDate,BH$4)))</f>
        <v/>
      </c>
      <c r="BI83" s="20">
        <f>IF($A83="","",IF(COUNTIFS(LSku,$A83,LType,"Count",LDate,BI$4)&gt;0,SUMIFS(LQty,LSku,$A83,LType,"Count",LDate,BI$4),BH83+SUMIFS(LSigned,LSku,$A83,LDate,BI$4)))</f>
        <v/>
      </c>
      <c r="BJ83" s="20">
        <f>IF($A83="","",IF(COUNTIFS(LSku,$A83,LType,"Count",LDate,BJ$4)&gt;0,SUMIFS(LQty,LSku,$A83,LType,"Count",LDate,BJ$4),BI83+SUMIFS(LSigned,LSku,$A83,LDate,BJ$4)))</f>
        <v/>
      </c>
      <c r="BK83" s="20">
        <f>IF($A83="","",IF(COUNTIFS(LSku,$A83,LType,"Count",LDate,BK$4)&gt;0,SUMIFS(LQty,LSku,$A83,LType,"Count",LDate,BK$4),BJ83+SUMIFS(LSigned,LSku,$A83,LDate,BK$4)))</f>
        <v/>
      </c>
      <c r="BL83" s="20">
        <f>IF($A83="","",IF(COUNTIFS(LSku,$A83,LType,"Count",LDate,BL$4)&gt;0,SUMIFS(LQty,LSku,$A83,LType,"Count",LDate,BL$4),BK83+SUMIFS(LSigned,LSku,$A83,LDate,BL$4)))</f>
        <v/>
      </c>
      <c r="BM83" s="20">
        <f>IF($A83="","",IF(COUNTIFS(LSku,$A83,LType,"Count",LDate,BM$4)&gt;0,SUMIFS(LQty,LSku,$A83,LType,"Count",LDate,BM$4),BL83+SUMIFS(LSigned,LSku,$A83,LDate,BM$4)))</f>
        <v/>
      </c>
      <c r="BN83" s="24">
        <f>IF($A83="","",SUMPRODUCT(MAX((LSku=$A83)*(LType="Count")*(LDate&lt;=$B$4)*LDate)))</f>
        <v/>
      </c>
    </row>
    <row r="84">
      <c r="A84" s="16">
        <f>IF(Items!A84="","",Items!A84)</f>
        <v/>
      </c>
      <c r="B84" s="20">
        <f>IF($A84="","",IF(BN84&gt;0,SUMIFS(LQty,LSku,$A84,LType,"Count",LDate,BN84),0)+SUMIFS(LSigned,LSku,$A84,LDate,"&gt;"&amp;BN84,LDate,"&lt;="&amp;$B$4))</f>
        <v/>
      </c>
      <c r="C84" s="20">
        <f>IF($A84="","",IF(COUNTIFS(LSku,$A84,LType,"Count",LDate,C$4)&gt;0,SUMIFS(LQty,LSku,$A84,LType,"Count",LDate,C$4),B84+SUMIFS(LSigned,LSku,$A84,LDate,C$4)))</f>
        <v/>
      </c>
      <c r="D84" s="20">
        <f>IF($A84="","",IF(COUNTIFS(LSku,$A84,LType,"Count",LDate,D$4)&gt;0,SUMIFS(LQty,LSku,$A84,LType,"Count",LDate,D$4),C84+SUMIFS(LSigned,LSku,$A84,LDate,D$4)))</f>
        <v/>
      </c>
      <c r="E84" s="20">
        <f>IF($A84="","",IF(COUNTIFS(LSku,$A84,LType,"Count",LDate,E$4)&gt;0,SUMIFS(LQty,LSku,$A84,LType,"Count",LDate,E$4),D84+SUMIFS(LSigned,LSku,$A84,LDate,E$4)))</f>
        <v/>
      </c>
      <c r="F84" s="20">
        <f>IF($A84="","",IF(COUNTIFS(LSku,$A84,LType,"Count",LDate,F$4)&gt;0,SUMIFS(LQty,LSku,$A84,LType,"Count",LDate,F$4),E84+SUMIFS(LSigned,LSku,$A84,LDate,F$4)))</f>
        <v/>
      </c>
      <c r="G84" s="20">
        <f>IF($A84="","",IF(COUNTIFS(LSku,$A84,LType,"Count",LDate,G$4)&gt;0,SUMIFS(LQty,LSku,$A84,LType,"Count",LDate,G$4),F84+SUMIFS(LSigned,LSku,$A84,LDate,G$4)))</f>
        <v/>
      </c>
      <c r="H84" s="20">
        <f>IF($A84="","",IF(COUNTIFS(LSku,$A84,LType,"Count",LDate,H$4)&gt;0,SUMIFS(LQty,LSku,$A84,LType,"Count",LDate,H$4),G84+SUMIFS(LSigned,LSku,$A84,LDate,H$4)))</f>
        <v/>
      </c>
      <c r="I84" s="20">
        <f>IF($A84="","",IF(COUNTIFS(LSku,$A84,LType,"Count",LDate,I$4)&gt;0,SUMIFS(LQty,LSku,$A84,LType,"Count",LDate,I$4),H84+SUMIFS(LSigned,LSku,$A84,LDate,I$4)))</f>
        <v/>
      </c>
      <c r="J84" s="20">
        <f>IF($A84="","",IF(COUNTIFS(LSku,$A84,LType,"Count",LDate,J$4)&gt;0,SUMIFS(LQty,LSku,$A84,LType,"Count",LDate,J$4),I84+SUMIFS(LSigned,LSku,$A84,LDate,J$4)))</f>
        <v/>
      </c>
      <c r="K84" s="20">
        <f>IF($A84="","",IF(COUNTIFS(LSku,$A84,LType,"Count",LDate,K$4)&gt;0,SUMIFS(LQty,LSku,$A84,LType,"Count",LDate,K$4),J84+SUMIFS(LSigned,LSku,$A84,LDate,K$4)))</f>
        <v/>
      </c>
      <c r="L84" s="20">
        <f>IF($A84="","",IF(COUNTIFS(LSku,$A84,LType,"Count",LDate,L$4)&gt;0,SUMIFS(LQty,LSku,$A84,LType,"Count",LDate,L$4),K84+SUMIFS(LSigned,LSku,$A84,LDate,L$4)))</f>
        <v/>
      </c>
      <c r="M84" s="20">
        <f>IF($A84="","",IF(COUNTIFS(LSku,$A84,LType,"Count",LDate,M$4)&gt;0,SUMIFS(LQty,LSku,$A84,LType,"Count",LDate,M$4),L84+SUMIFS(LSigned,LSku,$A84,LDate,M$4)))</f>
        <v/>
      </c>
      <c r="N84" s="20">
        <f>IF($A84="","",IF(COUNTIFS(LSku,$A84,LType,"Count",LDate,N$4)&gt;0,SUMIFS(LQty,LSku,$A84,LType,"Count",LDate,N$4),M84+SUMIFS(LSigned,LSku,$A84,LDate,N$4)))</f>
        <v/>
      </c>
      <c r="O84" s="20">
        <f>IF($A84="","",IF(COUNTIFS(LSku,$A84,LType,"Count",LDate,O$4)&gt;0,SUMIFS(LQty,LSku,$A84,LType,"Count",LDate,O$4),N84+SUMIFS(LSigned,LSku,$A84,LDate,O$4)))</f>
        <v/>
      </c>
      <c r="P84" s="20">
        <f>IF($A84="","",IF(COUNTIFS(LSku,$A84,LType,"Count",LDate,P$4)&gt;0,SUMIFS(LQty,LSku,$A84,LType,"Count",LDate,P$4),O84+SUMIFS(LSigned,LSku,$A84,LDate,P$4)))</f>
        <v/>
      </c>
      <c r="Q84" s="20">
        <f>IF($A84="","",IF(COUNTIFS(LSku,$A84,LType,"Count",LDate,Q$4)&gt;0,SUMIFS(LQty,LSku,$A84,LType,"Count",LDate,Q$4),P84+SUMIFS(LSigned,LSku,$A84,LDate,Q$4)))</f>
        <v/>
      </c>
      <c r="R84" s="20">
        <f>IF($A84="","",IF(COUNTIFS(LSku,$A84,LType,"Count",LDate,R$4)&gt;0,SUMIFS(LQty,LSku,$A84,LType,"Count",LDate,R$4),Q84+SUMIFS(LSigned,LSku,$A84,LDate,R$4)))</f>
        <v/>
      </c>
      <c r="S84" s="20">
        <f>IF($A84="","",IF(COUNTIFS(LSku,$A84,LType,"Count",LDate,S$4)&gt;0,SUMIFS(LQty,LSku,$A84,LType,"Count",LDate,S$4),R84+SUMIFS(LSigned,LSku,$A84,LDate,S$4)))</f>
        <v/>
      </c>
      <c r="T84" s="20">
        <f>IF($A84="","",IF(COUNTIFS(LSku,$A84,LType,"Count",LDate,T$4)&gt;0,SUMIFS(LQty,LSku,$A84,LType,"Count",LDate,T$4),S84+SUMIFS(LSigned,LSku,$A84,LDate,T$4)))</f>
        <v/>
      </c>
      <c r="U84" s="20">
        <f>IF($A84="","",IF(COUNTIFS(LSku,$A84,LType,"Count",LDate,U$4)&gt;0,SUMIFS(LQty,LSku,$A84,LType,"Count",LDate,U$4),T84+SUMIFS(LSigned,LSku,$A84,LDate,U$4)))</f>
        <v/>
      </c>
      <c r="V84" s="20">
        <f>IF($A84="","",IF(COUNTIFS(LSku,$A84,LType,"Count",LDate,V$4)&gt;0,SUMIFS(LQty,LSku,$A84,LType,"Count",LDate,V$4),U84+SUMIFS(LSigned,LSku,$A84,LDate,V$4)))</f>
        <v/>
      </c>
      <c r="W84" s="20">
        <f>IF($A84="","",IF(COUNTIFS(LSku,$A84,LType,"Count",LDate,W$4)&gt;0,SUMIFS(LQty,LSku,$A84,LType,"Count",LDate,W$4),V84+SUMIFS(LSigned,LSku,$A84,LDate,W$4)))</f>
        <v/>
      </c>
      <c r="X84" s="20">
        <f>IF($A84="","",IF(COUNTIFS(LSku,$A84,LType,"Count",LDate,X$4)&gt;0,SUMIFS(LQty,LSku,$A84,LType,"Count",LDate,X$4),W84+SUMIFS(LSigned,LSku,$A84,LDate,X$4)))</f>
        <v/>
      </c>
      <c r="Y84" s="20">
        <f>IF($A84="","",IF(COUNTIFS(LSku,$A84,LType,"Count",LDate,Y$4)&gt;0,SUMIFS(LQty,LSku,$A84,LType,"Count",LDate,Y$4),X84+SUMIFS(LSigned,LSku,$A84,LDate,Y$4)))</f>
        <v/>
      </c>
      <c r="Z84" s="20">
        <f>IF($A84="","",IF(COUNTIFS(LSku,$A84,LType,"Count",LDate,Z$4)&gt;0,SUMIFS(LQty,LSku,$A84,LType,"Count",LDate,Z$4),Y84+SUMIFS(LSigned,LSku,$A84,LDate,Z$4)))</f>
        <v/>
      </c>
      <c r="AA84" s="20">
        <f>IF($A84="","",IF(COUNTIFS(LSku,$A84,LType,"Count",LDate,AA$4)&gt;0,SUMIFS(LQty,LSku,$A84,LType,"Count",LDate,AA$4),Z84+SUMIFS(LSigned,LSku,$A84,LDate,AA$4)))</f>
        <v/>
      </c>
      <c r="AB84" s="20">
        <f>IF($A84="","",IF(COUNTIFS(LSku,$A84,LType,"Count",LDate,AB$4)&gt;0,SUMIFS(LQty,LSku,$A84,LType,"Count",LDate,AB$4),AA84+SUMIFS(LSigned,LSku,$A84,LDate,AB$4)))</f>
        <v/>
      </c>
      <c r="AC84" s="20">
        <f>IF($A84="","",IF(COUNTIFS(LSku,$A84,LType,"Count",LDate,AC$4)&gt;0,SUMIFS(LQty,LSku,$A84,LType,"Count",LDate,AC$4),AB84+SUMIFS(LSigned,LSku,$A84,LDate,AC$4)))</f>
        <v/>
      </c>
      <c r="AD84" s="20">
        <f>IF($A84="","",IF(COUNTIFS(LSku,$A84,LType,"Count",LDate,AD$4)&gt;0,SUMIFS(LQty,LSku,$A84,LType,"Count",LDate,AD$4),AC84+SUMIFS(LSigned,LSku,$A84,LDate,AD$4)))</f>
        <v/>
      </c>
      <c r="AE84" s="20">
        <f>IF($A84="","",IF(COUNTIFS(LSku,$A84,LType,"Count",LDate,AE$4)&gt;0,SUMIFS(LQty,LSku,$A84,LType,"Count",LDate,AE$4),AD84+SUMIFS(LSigned,LSku,$A84,LDate,AE$4)))</f>
        <v/>
      </c>
      <c r="AF84" s="20">
        <f>IF($A84="","",IF(COUNTIFS(LSku,$A84,LType,"Count",LDate,AF$4)&gt;0,SUMIFS(LQty,LSku,$A84,LType,"Count",LDate,AF$4),AE84+SUMIFS(LSigned,LSku,$A84,LDate,AF$4)))</f>
        <v/>
      </c>
      <c r="AG84" s="20">
        <f>IF($A84="","",IF(COUNTIFS(LSku,$A84,LType,"Count",LDate,AG$4)&gt;0,SUMIFS(LQty,LSku,$A84,LType,"Count",LDate,AG$4),AF84+SUMIFS(LSigned,LSku,$A84,LDate,AG$4)))</f>
        <v/>
      </c>
      <c r="AH84" s="20">
        <f>IF($A84="","",IF(COUNTIFS(LSku,$A84,LType,"Count",LDate,AH$4)&gt;0,SUMIFS(LQty,LSku,$A84,LType,"Count",LDate,AH$4),AG84+SUMIFS(LSigned,LSku,$A84,LDate,AH$4)))</f>
        <v/>
      </c>
      <c r="AI84" s="20">
        <f>IF($A84="","",IF(COUNTIFS(LSku,$A84,LType,"Count",LDate,AI$4)&gt;0,SUMIFS(LQty,LSku,$A84,LType,"Count",LDate,AI$4),AH84+SUMIFS(LSigned,LSku,$A84,LDate,AI$4)))</f>
        <v/>
      </c>
      <c r="AJ84" s="20">
        <f>IF($A84="","",IF(COUNTIFS(LSku,$A84,LType,"Count",LDate,AJ$4)&gt;0,SUMIFS(LQty,LSku,$A84,LType,"Count",LDate,AJ$4),AI84+SUMIFS(LSigned,LSku,$A84,LDate,AJ$4)))</f>
        <v/>
      </c>
      <c r="AK84" s="20">
        <f>IF($A84="","",IF(COUNTIFS(LSku,$A84,LType,"Count",LDate,AK$4)&gt;0,SUMIFS(LQty,LSku,$A84,LType,"Count",LDate,AK$4),AJ84+SUMIFS(LSigned,LSku,$A84,LDate,AK$4)))</f>
        <v/>
      </c>
      <c r="AL84" s="20">
        <f>IF($A84="","",IF(COUNTIFS(LSku,$A84,LType,"Count",LDate,AL$4)&gt;0,SUMIFS(LQty,LSku,$A84,LType,"Count",LDate,AL$4),AK84+SUMIFS(LSigned,LSku,$A84,LDate,AL$4)))</f>
        <v/>
      </c>
      <c r="AM84" s="20">
        <f>IF($A84="","",IF(COUNTIFS(LSku,$A84,LType,"Count",LDate,AM$4)&gt;0,SUMIFS(LQty,LSku,$A84,LType,"Count",LDate,AM$4),AL84+SUMIFS(LSigned,LSku,$A84,LDate,AM$4)))</f>
        <v/>
      </c>
      <c r="AN84" s="20">
        <f>IF($A84="","",IF(COUNTIFS(LSku,$A84,LType,"Count",LDate,AN$4)&gt;0,SUMIFS(LQty,LSku,$A84,LType,"Count",LDate,AN$4),AM84+SUMIFS(LSigned,LSku,$A84,LDate,AN$4)))</f>
        <v/>
      </c>
      <c r="AO84" s="20">
        <f>IF($A84="","",IF(COUNTIFS(LSku,$A84,LType,"Count",LDate,AO$4)&gt;0,SUMIFS(LQty,LSku,$A84,LType,"Count",LDate,AO$4),AN84+SUMIFS(LSigned,LSku,$A84,LDate,AO$4)))</f>
        <v/>
      </c>
      <c r="AP84" s="20">
        <f>IF($A84="","",IF(COUNTIFS(LSku,$A84,LType,"Count",LDate,AP$4)&gt;0,SUMIFS(LQty,LSku,$A84,LType,"Count",LDate,AP$4),AO84+SUMIFS(LSigned,LSku,$A84,LDate,AP$4)))</f>
        <v/>
      </c>
      <c r="AQ84" s="20">
        <f>IF($A84="","",IF(COUNTIFS(LSku,$A84,LType,"Count",LDate,AQ$4)&gt;0,SUMIFS(LQty,LSku,$A84,LType,"Count",LDate,AQ$4),AP84+SUMIFS(LSigned,LSku,$A84,LDate,AQ$4)))</f>
        <v/>
      </c>
      <c r="AR84" s="20">
        <f>IF($A84="","",IF(COUNTIFS(LSku,$A84,LType,"Count",LDate,AR$4)&gt;0,SUMIFS(LQty,LSku,$A84,LType,"Count",LDate,AR$4),AQ84+SUMIFS(LSigned,LSku,$A84,LDate,AR$4)))</f>
        <v/>
      </c>
      <c r="AS84" s="20">
        <f>IF($A84="","",IF(COUNTIFS(LSku,$A84,LType,"Count",LDate,AS$4)&gt;0,SUMIFS(LQty,LSku,$A84,LType,"Count",LDate,AS$4),AR84+SUMIFS(LSigned,LSku,$A84,LDate,AS$4)))</f>
        <v/>
      </c>
      <c r="AT84" s="20">
        <f>IF($A84="","",IF(COUNTIFS(LSku,$A84,LType,"Count",LDate,AT$4)&gt;0,SUMIFS(LQty,LSku,$A84,LType,"Count",LDate,AT$4),AS84+SUMIFS(LSigned,LSku,$A84,LDate,AT$4)))</f>
        <v/>
      </c>
      <c r="AU84" s="20">
        <f>IF($A84="","",IF(COUNTIFS(LSku,$A84,LType,"Count",LDate,AU$4)&gt;0,SUMIFS(LQty,LSku,$A84,LType,"Count",LDate,AU$4),AT84+SUMIFS(LSigned,LSku,$A84,LDate,AU$4)))</f>
        <v/>
      </c>
      <c r="AV84" s="20">
        <f>IF($A84="","",IF(COUNTIFS(LSku,$A84,LType,"Count",LDate,AV$4)&gt;0,SUMIFS(LQty,LSku,$A84,LType,"Count",LDate,AV$4),AU84+SUMIFS(LSigned,LSku,$A84,LDate,AV$4)))</f>
        <v/>
      </c>
      <c r="AW84" s="20">
        <f>IF($A84="","",IF(COUNTIFS(LSku,$A84,LType,"Count",LDate,AW$4)&gt;0,SUMIFS(LQty,LSku,$A84,LType,"Count",LDate,AW$4),AV84+SUMIFS(LSigned,LSku,$A84,LDate,AW$4)))</f>
        <v/>
      </c>
      <c r="AX84" s="20">
        <f>IF($A84="","",IF(COUNTIFS(LSku,$A84,LType,"Count",LDate,AX$4)&gt;0,SUMIFS(LQty,LSku,$A84,LType,"Count",LDate,AX$4),AW84+SUMIFS(LSigned,LSku,$A84,LDate,AX$4)))</f>
        <v/>
      </c>
      <c r="AY84" s="20">
        <f>IF($A84="","",IF(COUNTIFS(LSku,$A84,LType,"Count",LDate,AY$4)&gt;0,SUMIFS(LQty,LSku,$A84,LType,"Count",LDate,AY$4),AX84+SUMIFS(LSigned,LSku,$A84,LDate,AY$4)))</f>
        <v/>
      </c>
      <c r="AZ84" s="20">
        <f>IF($A84="","",IF(COUNTIFS(LSku,$A84,LType,"Count",LDate,AZ$4)&gt;0,SUMIFS(LQty,LSku,$A84,LType,"Count",LDate,AZ$4),AY84+SUMIFS(LSigned,LSku,$A84,LDate,AZ$4)))</f>
        <v/>
      </c>
      <c r="BA84" s="20">
        <f>IF($A84="","",IF(COUNTIFS(LSku,$A84,LType,"Count",LDate,BA$4)&gt;0,SUMIFS(LQty,LSku,$A84,LType,"Count",LDate,BA$4),AZ84+SUMIFS(LSigned,LSku,$A84,LDate,BA$4)))</f>
        <v/>
      </c>
      <c r="BB84" s="20">
        <f>IF($A84="","",IF(COUNTIFS(LSku,$A84,LType,"Count",LDate,BB$4)&gt;0,SUMIFS(LQty,LSku,$A84,LType,"Count",LDate,BB$4),BA84+SUMIFS(LSigned,LSku,$A84,LDate,BB$4)))</f>
        <v/>
      </c>
      <c r="BC84" s="20">
        <f>IF($A84="","",IF(COUNTIFS(LSku,$A84,LType,"Count",LDate,BC$4)&gt;0,SUMIFS(LQty,LSku,$A84,LType,"Count",LDate,BC$4),BB84+SUMIFS(LSigned,LSku,$A84,LDate,BC$4)))</f>
        <v/>
      </c>
      <c r="BD84" s="20">
        <f>IF($A84="","",IF(COUNTIFS(LSku,$A84,LType,"Count",LDate,BD$4)&gt;0,SUMIFS(LQty,LSku,$A84,LType,"Count",LDate,BD$4),BC84+SUMIFS(LSigned,LSku,$A84,LDate,BD$4)))</f>
        <v/>
      </c>
      <c r="BE84" s="20">
        <f>IF($A84="","",IF(COUNTIFS(LSku,$A84,LType,"Count",LDate,BE$4)&gt;0,SUMIFS(LQty,LSku,$A84,LType,"Count",LDate,BE$4),BD84+SUMIFS(LSigned,LSku,$A84,LDate,BE$4)))</f>
        <v/>
      </c>
      <c r="BF84" s="20">
        <f>IF($A84="","",IF(COUNTIFS(LSku,$A84,LType,"Count",LDate,BF$4)&gt;0,SUMIFS(LQty,LSku,$A84,LType,"Count",LDate,BF$4),BE84+SUMIFS(LSigned,LSku,$A84,LDate,BF$4)))</f>
        <v/>
      </c>
      <c r="BG84" s="20">
        <f>IF($A84="","",IF(COUNTIFS(LSku,$A84,LType,"Count",LDate,BG$4)&gt;0,SUMIFS(LQty,LSku,$A84,LType,"Count",LDate,BG$4),BF84+SUMIFS(LSigned,LSku,$A84,LDate,BG$4)))</f>
        <v/>
      </c>
      <c r="BH84" s="20">
        <f>IF($A84="","",IF(COUNTIFS(LSku,$A84,LType,"Count",LDate,BH$4)&gt;0,SUMIFS(LQty,LSku,$A84,LType,"Count",LDate,BH$4),BG84+SUMIFS(LSigned,LSku,$A84,LDate,BH$4)))</f>
        <v/>
      </c>
      <c r="BI84" s="20">
        <f>IF($A84="","",IF(COUNTIFS(LSku,$A84,LType,"Count",LDate,BI$4)&gt;0,SUMIFS(LQty,LSku,$A84,LType,"Count",LDate,BI$4),BH84+SUMIFS(LSigned,LSku,$A84,LDate,BI$4)))</f>
        <v/>
      </c>
      <c r="BJ84" s="20">
        <f>IF($A84="","",IF(COUNTIFS(LSku,$A84,LType,"Count",LDate,BJ$4)&gt;0,SUMIFS(LQty,LSku,$A84,LType,"Count",LDate,BJ$4),BI84+SUMIFS(LSigned,LSku,$A84,LDate,BJ$4)))</f>
        <v/>
      </c>
      <c r="BK84" s="20">
        <f>IF($A84="","",IF(COUNTIFS(LSku,$A84,LType,"Count",LDate,BK$4)&gt;0,SUMIFS(LQty,LSku,$A84,LType,"Count",LDate,BK$4),BJ84+SUMIFS(LSigned,LSku,$A84,LDate,BK$4)))</f>
        <v/>
      </c>
      <c r="BL84" s="20">
        <f>IF($A84="","",IF(COUNTIFS(LSku,$A84,LType,"Count",LDate,BL$4)&gt;0,SUMIFS(LQty,LSku,$A84,LType,"Count",LDate,BL$4),BK84+SUMIFS(LSigned,LSku,$A84,LDate,BL$4)))</f>
        <v/>
      </c>
      <c r="BM84" s="20">
        <f>IF($A84="","",IF(COUNTIFS(LSku,$A84,LType,"Count",LDate,BM$4)&gt;0,SUMIFS(LQty,LSku,$A84,LType,"Count",LDate,BM$4),BL84+SUMIFS(LSigned,LSku,$A84,LDate,BM$4)))</f>
        <v/>
      </c>
      <c r="BN84" s="24">
        <f>IF($A84="","",SUMPRODUCT(MAX((LSku=$A84)*(LType="Count")*(LDate&lt;=$B$4)*LDate)))</f>
        <v/>
      </c>
    </row>
    <row r="85">
      <c r="A85" s="16">
        <f>IF(Items!A85="","",Items!A85)</f>
        <v/>
      </c>
      <c r="B85" s="20">
        <f>IF($A85="","",IF(BN85&gt;0,SUMIFS(LQty,LSku,$A85,LType,"Count",LDate,BN85),0)+SUMIFS(LSigned,LSku,$A85,LDate,"&gt;"&amp;BN85,LDate,"&lt;="&amp;$B$4))</f>
        <v/>
      </c>
      <c r="C85" s="20">
        <f>IF($A85="","",IF(COUNTIFS(LSku,$A85,LType,"Count",LDate,C$4)&gt;0,SUMIFS(LQty,LSku,$A85,LType,"Count",LDate,C$4),B85+SUMIFS(LSigned,LSku,$A85,LDate,C$4)))</f>
        <v/>
      </c>
      <c r="D85" s="20">
        <f>IF($A85="","",IF(COUNTIFS(LSku,$A85,LType,"Count",LDate,D$4)&gt;0,SUMIFS(LQty,LSku,$A85,LType,"Count",LDate,D$4),C85+SUMIFS(LSigned,LSku,$A85,LDate,D$4)))</f>
        <v/>
      </c>
      <c r="E85" s="20">
        <f>IF($A85="","",IF(COUNTIFS(LSku,$A85,LType,"Count",LDate,E$4)&gt;0,SUMIFS(LQty,LSku,$A85,LType,"Count",LDate,E$4),D85+SUMIFS(LSigned,LSku,$A85,LDate,E$4)))</f>
        <v/>
      </c>
      <c r="F85" s="20">
        <f>IF($A85="","",IF(COUNTIFS(LSku,$A85,LType,"Count",LDate,F$4)&gt;0,SUMIFS(LQty,LSku,$A85,LType,"Count",LDate,F$4),E85+SUMIFS(LSigned,LSku,$A85,LDate,F$4)))</f>
        <v/>
      </c>
      <c r="G85" s="20">
        <f>IF($A85="","",IF(COUNTIFS(LSku,$A85,LType,"Count",LDate,G$4)&gt;0,SUMIFS(LQty,LSku,$A85,LType,"Count",LDate,G$4),F85+SUMIFS(LSigned,LSku,$A85,LDate,G$4)))</f>
        <v/>
      </c>
      <c r="H85" s="20">
        <f>IF($A85="","",IF(COUNTIFS(LSku,$A85,LType,"Count",LDate,H$4)&gt;0,SUMIFS(LQty,LSku,$A85,LType,"Count",LDate,H$4),G85+SUMIFS(LSigned,LSku,$A85,LDate,H$4)))</f>
        <v/>
      </c>
      <c r="I85" s="20">
        <f>IF($A85="","",IF(COUNTIFS(LSku,$A85,LType,"Count",LDate,I$4)&gt;0,SUMIFS(LQty,LSku,$A85,LType,"Count",LDate,I$4),H85+SUMIFS(LSigned,LSku,$A85,LDate,I$4)))</f>
        <v/>
      </c>
      <c r="J85" s="20">
        <f>IF($A85="","",IF(COUNTIFS(LSku,$A85,LType,"Count",LDate,J$4)&gt;0,SUMIFS(LQty,LSku,$A85,LType,"Count",LDate,J$4),I85+SUMIFS(LSigned,LSku,$A85,LDate,J$4)))</f>
        <v/>
      </c>
      <c r="K85" s="20">
        <f>IF($A85="","",IF(COUNTIFS(LSku,$A85,LType,"Count",LDate,K$4)&gt;0,SUMIFS(LQty,LSku,$A85,LType,"Count",LDate,K$4),J85+SUMIFS(LSigned,LSku,$A85,LDate,K$4)))</f>
        <v/>
      </c>
      <c r="L85" s="20">
        <f>IF($A85="","",IF(COUNTIFS(LSku,$A85,LType,"Count",LDate,L$4)&gt;0,SUMIFS(LQty,LSku,$A85,LType,"Count",LDate,L$4),K85+SUMIFS(LSigned,LSku,$A85,LDate,L$4)))</f>
        <v/>
      </c>
      <c r="M85" s="20">
        <f>IF($A85="","",IF(COUNTIFS(LSku,$A85,LType,"Count",LDate,M$4)&gt;0,SUMIFS(LQty,LSku,$A85,LType,"Count",LDate,M$4),L85+SUMIFS(LSigned,LSku,$A85,LDate,M$4)))</f>
        <v/>
      </c>
      <c r="N85" s="20">
        <f>IF($A85="","",IF(COUNTIFS(LSku,$A85,LType,"Count",LDate,N$4)&gt;0,SUMIFS(LQty,LSku,$A85,LType,"Count",LDate,N$4),M85+SUMIFS(LSigned,LSku,$A85,LDate,N$4)))</f>
        <v/>
      </c>
      <c r="O85" s="20">
        <f>IF($A85="","",IF(COUNTIFS(LSku,$A85,LType,"Count",LDate,O$4)&gt;0,SUMIFS(LQty,LSku,$A85,LType,"Count",LDate,O$4),N85+SUMIFS(LSigned,LSku,$A85,LDate,O$4)))</f>
        <v/>
      </c>
      <c r="P85" s="20">
        <f>IF($A85="","",IF(COUNTIFS(LSku,$A85,LType,"Count",LDate,P$4)&gt;0,SUMIFS(LQty,LSku,$A85,LType,"Count",LDate,P$4),O85+SUMIFS(LSigned,LSku,$A85,LDate,P$4)))</f>
        <v/>
      </c>
      <c r="Q85" s="20">
        <f>IF($A85="","",IF(COUNTIFS(LSku,$A85,LType,"Count",LDate,Q$4)&gt;0,SUMIFS(LQty,LSku,$A85,LType,"Count",LDate,Q$4),P85+SUMIFS(LSigned,LSku,$A85,LDate,Q$4)))</f>
        <v/>
      </c>
      <c r="R85" s="20">
        <f>IF($A85="","",IF(COUNTIFS(LSku,$A85,LType,"Count",LDate,R$4)&gt;0,SUMIFS(LQty,LSku,$A85,LType,"Count",LDate,R$4),Q85+SUMIFS(LSigned,LSku,$A85,LDate,R$4)))</f>
        <v/>
      </c>
      <c r="S85" s="20">
        <f>IF($A85="","",IF(COUNTIFS(LSku,$A85,LType,"Count",LDate,S$4)&gt;0,SUMIFS(LQty,LSku,$A85,LType,"Count",LDate,S$4),R85+SUMIFS(LSigned,LSku,$A85,LDate,S$4)))</f>
        <v/>
      </c>
      <c r="T85" s="20">
        <f>IF($A85="","",IF(COUNTIFS(LSku,$A85,LType,"Count",LDate,T$4)&gt;0,SUMIFS(LQty,LSku,$A85,LType,"Count",LDate,T$4),S85+SUMIFS(LSigned,LSku,$A85,LDate,T$4)))</f>
        <v/>
      </c>
      <c r="U85" s="20">
        <f>IF($A85="","",IF(COUNTIFS(LSku,$A85,LType,"Count",LDate,U$4)&gt;0,SUMIFS(LQty,LSku,$A85,LType,"Count",LDate,U$4),T85+SUMIFS(LSigned,LSku,$A85,LDate,U$4)))</f>
        <v/>
      </c>
      <c r="V85" s="20">
        <f>IF($A85="","",IF(COUNTIFS(LSku,$A85,LType,"Count",LDate,V$4)&gt;0,SUMIFS(LQty,LSku,$A85,LType,"Count",LDate,V$4),U85+SUMIFS(LSigned,LSku,$A85,LDate,V$4)))</f>
        <v/>
      </c>
      <c r="W85" s="20">
        <f>IF($A85="","",IF(COUNTIFS(LSku,$A85,LType,"Count",LDate,W$4)&gt;0,SUMIFS(LQty,LSku,$A85,LType,"Count",LDate,W$4),V85+SUMIFS(LSigned,LSku,$A85,LDate,W$4)))</f>
        <v/>
      </c>
      <c r="X85" s="20">
        <f>IF($A85="","",IF(COUNTIFS(LSku,$A85,LType,"Count",LDate,X$4)&gt;0,SUMIFS(LQty,LSku,$A85,LType,"Count",LDate,X$4),W85+SUMIFS(LSigned,LSku,$A85,LDate,X$4)))</f>
        <v/>
      </c>
      <c r="Y85" s="20">
        <f>IF($A85="","",IF(COUNTIFS(LSku,$A85,LType,"Count",LDate,Y$4)&gt;0,SUMIFS(LQty,LSku,$A85,LType,"Count",LDate,Y$4),X85+SUMIFS(LSigned,LSku,$A85,LDate,Y$4)))</f>
        <v/>
      </c>
      <c r="Z85" s="20">
        <f>IF($A85="","",IF(COUNTIFS(LSku,$A85,LType,"Count",LDate,Z$4)&gt;0,SUMIFS(LQty,LSku,$A85,LType,"Count",LDate,Z$4),Y85+SUMIFS(LSigned,LSku,$A85,LDate,Z$4)))</f>
        <v/>
      </c>
      <c r="AA85" s="20">
        <f>IF($A85="","",IF(COUNTIFS(LSku,$A85,LType,"Count",LDate,AA$4)&gt;0,SUMIFS(LQty,LSku,$A85,LType,"Count",LDate,AA$4),Z85+SUMIFS(LSigned,LSku,$A85,LDate,AA$4)))</f>
        <v/>
      </c>
      <c r="AB85" s="20">
        <f>IF($A85="","",IF(COUNTIFS(LSku,$A85,LType,"Count",LDate,AB$4)&gt;0,SUMIFS(LQty,LSku,$A85,LType,"Count",LDate,AB$4),AA85+SUMIFS(LSigned,LSku,$A85,LDate,AB$4)))</f>
        <v/>
      </c>
      <c r="AC85" s="20">
        <f>IF($A85="","",IF(COUNTIFS(LSku,$A85,LType,"Count",LDate,AC$4)&gt;0,SUMIFS(LQty,LSku,$A85,LType,"Count",LDate,AC$4),AB85+SUMIFS(LSigned,LSku,$A85,LDate,AC$4)))</f>
        <v/>
      </c>
      <c r="AD85" s="20">
        <f>IF($A85="","",IF(COUNTIFS(LSku,$A85,LType,"Count",LDate,AD$4)&gt;0,SUMIFS(LQty,LSku,$A85,LType,"Count",LDate,AD$4),AC85+SUMIFS(LSigned,LSku,$A85,LDate,AD$4)))</f>
        <v/>
      </c>
      <c r="AE85" s="20">
        <f>IF($A85="","",IF(COUNTIFS(LSku,$A85,LType,"Count",LDate,AE$4)&gt;0,SUMIFS(LQty,LSku,$A85,LType,"Count",LDate,AE$4),AD85+SUMIFS(LSigned,LSku,$A85,LDate,AE$4)))</f>
        <v/>
      </c>
      <c r="AF85" s="20">
        <f>IF($A85="","",IF(COUNTIFS(LSku,$A85,LType,"Count",LDate,AF$4)&gt;0,SUMIFS(LQty,LSku,$A85,LType,"Count",LDate,AF$4),AE85+SUMIFS(LSigned,LSku,$A85,LDate,AF$4)))</f>
        <v/>
      </c>
      <c r="AG85" s="20">
        <f>IF($A85="","",IF(COUNTIFS(LSku,$A85,LType,"Count",LDate,AG$4)&gt;0,SUMIFS(LQty,LSku,$A85,LType,"Count",LDate,AG$4),AF85+SUMIFS(LSigned,LSku,$A85,LDate,AG$4)))</f>
        <v/>
      </c>
      <c r="AH85" s="20">
        <f>IF($A85="","",IF(COUNTIFS(LSku,$A85,LType,"Count",LDate,AH$4)&gt;0,SUMIFS(LQty,LSku,$A85,LType,"Count",LDate,AH$4),AG85+SUMIFS(LSigned,LSku,$A85,LDate,AH$4)))</f>
        <v/>
      </c>
      <c r="AI85" s="20">
        <f>IF($A85="","",IF(COUNTIFS(LSku,$A85,LType,"Count",LDate,AI$4)&gt;0,SUMIFS(LQty,LSku,$A85,LType,"Count",LDate,AI$4),AH85+SUMIFS(LSigned,LSku,$A85,LDate,AI$4)))</f>
        <v/>
      </c>
      <c r="AJ85" s="20">
        <f>IF($A85="","",IF(COUNTIFS(LSku,$A85,LType,"Count",LDate,AJ$4)&gt;0,SUMIFS(LQty,LSku,$A85,LType,"Count",LDate,AJ$4),AI85+SUMIFS(LSigned,LSku,$A85,LDate,AJ$4)))</f>
        <v/>
      </c>
      <c r="AK85" s="20">
        <f>IF($A85="","",IF(COUNTIFS(LSku,$A85,LType,"Count",LDate,AK$4)&gt;0,SUMIFS(LQty,LSku,$A85,LType,"Count",LDate,AK$4),AJ85+SUMIFS(LSigned,LSku,$A85,LDate,AK$4)))</f>
        <v/>
      </c>
      <c r="AL85" s="20">
        <f>IF($A85="","",IF(COUNTIFS(LSku,$A85,LType,"Count",LDate,AL$4)&gt;0,SUMIFS(LQty,LSku,$A85,LType,"Count",LDate,AL$4),AK85+SUMIFS(LSigned,LSku,$A85,LDate,AL$4)))</f>
        <v/>
      </c>
      <c r="AM85" s="20">
        <f>IF($A85="","",IF(COUNTIFS(LSku,$A85,LType,"Count",LDate,AM$4)&gt;0,SUMIFS(LQty,LSku,$A85,LType,"Count",LDate,AM$4),AL85+SUMIFS(LSigned,LSku,$A85,LDate,AM$4)))</f>
        <v/>
      </c>
      <c r="AN85" s="20">
        <f>IF($A85="","",IF(COUNTIFS(LSku,$A85,LType,"Count",LDate,AN$4)&gt;0,SUMIFS(LQty,LSku,$A85,LType,"Count",LDate,AN$4),AM85+SUMIFS(LSigned,LSku,$A85,LDate,AN$4)))</f>
        <v/>
      </c>
      <c r="AO85" s="20">
        <f>IF($A85="","",IF(COUNTIFS(LSku,$A85,LType,"Count",LDate,AO$4)&gt;0,SUMIFS(LQty,LSku,$A85,LType,"Count",LDate,AO$4),AN85+SUMIFS(LSigned,LSku,$A85,LDate,AO$4)))</f>
        <v/>
      </c>
      <c r="AP85" s="20">
        <f>IF($A85="","",IF(COUNTIFS(LSku,$A85,LType,"Count",LDate,AP$4)&gt;0,SUMIFS(LQty,LSku,$A85,LType,"Count",LDate,AP$4),AO85+SUMIFS(LSigned,LSku,$A85,LDate,AP$4)))</f>
        <v/>
      </c>
      <c r="AQ85" s="20">
        <f>IF($A85="","",IF(COUNTIFS(LSku,$A85,LType,"Count",LDate,AQ$4)&gt;0,SUMIFS(LQty,LSku,$A85,LType,"Count",LDate,AQ$4),AP85+SUMIFS(LSigned,LSku,$A85,LDate,AQ$4)))</f>
        <v/>
      </c>
      <c r="AR85" s="20">
        <f>IF($A85="","",IF(COUNTIFS(LSku,$A85,LType,"Count",LDate,AR$4)&gt;0,SUMIFS(LQty,LSku,$A85,LType,"Count",LDate,AR$4),AQ85+SUMIFS(LSigned,LSku,$A85,LDate,AR$4)))</f>
        <v/>
      </c>
      <c r="AS85" s="20">
        <f>IF($A85="","",IF(COUNTIFS(LSku,$A85,LType,"Count",LDate,AS$4)&gt;0,SUMIFS(LQty,LSku,$A85,LType,"Count",LDate,AS$4),AR85+SUMIFS(LSigned,LSku,$A85,LDate,AS$4)))</f>
        <v/>
      </c>
      <c r="AT85" s="20">
        <f>IF($A85="","",IF(COUNTIFS(LSku,$A85,LType,"Count",LDate,AT$4)&gt;0,SUMIFS(LQty,LSku,$A85,LType,"Count",LDate,AT$4),AS85+SUMIFS(LSigned,LSku,$A85,LDate,AT$4)))</f>
        <v/>
      </c>
      <c r="AU85" s="20">
        <f>IF($A85="","",IF(COUNTIFS(LSku,$A85,LType,"Count",LDate,AU$4)&gt;0,SUMIFS(LQty,LSku,$A85,LType,"Count",LDate,AU$4),AT85+SUMIFS(LSigned,LSku,$A85,LDate,AU$4)))</f>
        <v/>
      </c>
      <c r="AV85" s="20">
        <f>IF($A85="","",IF(COUNTIFS(LSku,$A85,LType,"Count",LDate,AV$4)&gt;0,SUMIFS(LQty,LSku,$A85,LType,"Count",LDate,AV$4),AU85+SUMIFS(LSigned,LSku,$A85,LDate,AV$4)))</f>
        <v/>
      </c>
      <c r="AW85" s="20">
        <f>IF($A85="","",IF(COUNTIFS(LSku,$A85,LType,"Count",LDate,AW$4)&gt;0,SUMIFS(LQty,LSku,$A85,LType,"Count",LDate,AW$4),AV85+SUMIFS(LSigned,LSku,$A85,LDate,AW$4)))</f>
        <v/>
      </c>
      <c r="AX85" s="20">
        <f>IF($A85="","",IF(COUNTIFS(LSku,$A85,LType,"Count",LDate,AX$4)&gt;0,SUMIFS(LQty,LSku,$A85,LType,"Count",LDate,AX$4),AW85+SUMIFS(LSigned,LSku,$A85,LDate,AX$4)))</f>
        <v/>
      </c>
      <c r="AY85" s="20">
        <f>IF($A85="","",IF(COUNTIFS(LSku,$A85,LType,"Count",LDate,AY$4)&gt;0,SUMIFS(LQty,LSku,$A85,LType,"Count",LDate,AY$4),AX85+SUMIFS(LSigned,LSku,$A85,LDate,AY$4)))</f>
        <v/>
      </c>
      <c r="AZ85" s="20">
        <f>IF($A85="","",IF(COUNTIFS(LSku,$A85,LType,"Count",LDate,AZ$4)&gt;0,SUMIFS(LQty,LSku,$A85,LType,"Count",LDate,AZ$4),AY85+SUMIFS(LSigned,LSku,$A85,LDate,AZ$4)))</f>
        <v/>
      </c>
      <c r="BA85" s="20">
        <f>IF($A85="","",IF(COUNTIFS(LSku,$A85,LType,"Count",LDate,BA$4)&gt;0,SUMIFS(LQty,LSku,$A85,LType,"Count",LDate,BA$4),AZ85+SUMIFS(LSigned,LSku,$A85,LDate,BA$4)))</f>
        <v/>
      </c>
      <c r="BB85" s="20">
        <f>IF($A85="","",IF(COUNTIFS(LSku,$A85,LType,"Count",LDate,BB$4)&gt;0,SUMIFS(LQty,LSku,$A85,LType,"Count",LDate,BB$4),BA85+SUMIFS(LSigned,LSku,$A85,LDate,BB$4)))</f>
        <v/>
      </c>
      <c r="BC85" s="20">
        <f>IF($A85="","",IF(COUNTIFS(LSku,$A85,LType,"Count",LDate,BC$4)&gt;0,SUMIFS(LQty,LSku,$A85,LType,"Count",LDate,BC$4),BB85+SUMIFS(LSigned,LSku,$A85,LDate,BC$4)))</f>
        <v/>
      </c>
      <c r="BD85" s="20">
        <f>IF($A85="","",IF(COUNTIFS(LSku,$A85,LType,"Count",LDate,BD$4)&gt;0,SUMIFS(LQty,LSku,$A85,LType,"Count",LDate,BD$4),BC85+SUMIFS(LSigned,LSku,$A85,LDate,BD$4)))</f>
        <v/>
      </c>
      <c r="BE85" s="20">
        <f>IF($A85="","",IF(COUNTIFS(LSku,$A85,LType,"Count",LDate,BE$4)&gt;0,SUMIFS(LQty,LSku,$A85,LType,"Count",LDate,BE$4),BD85+SUMIFS(LSigned,LSku,$A85,LDate,BE$4)))</f>
        <v/>
      </c>
      <c r="BF85" s="20">
        <f>IF($A85="","",IF(COUNTIFS(LSku,$A85,LType,"Count",LDate,BF$4)&gt;0,SUMIFS(LQty,LSku,$A85,LType,"Count",LDate,BF$4),BE85+SUMIFS(LSigned,LSku,$A85,LDate,BF$4)))</f>
        <v/>
      </c>
      <c r="BG85" s="20">
        <f>IF($A85="","",IF(COUNTIFS(LSku,$A85,LType,"Count",LDate,BG$4)&gt;0,SUMIFS(LQty,LSku,$A85,LType,"Count",LDate,BG$4),BF85+SUMIFS(LSigned,LSku,$A85,LDate,BG$4)))</f>
        <v/>
      </c>
      <c r="BH85" s="20">
        <f>IF($A85="","",IF(COUNTIFS(LSku,$A85,LType,"Count",LDate,BH$4)&gt;0,SUMIFS(LQty,LSku,$A85,LType,"Count",LDate,BH$4),BG85+SUMIFS(LSigned,LSku,$A85,LDate,BH$4)))</f>
        <v/>
      </c>
      <c r="BI85" s="20">
        <f>IF($A85="","",IF(COUNTIFS(LSku,$A85,LType,"Count",LDate,BI$4)&gt;0,SUMIFS(LQty,LSku,$A85,LType,"Count",LDate,BI$4),BH85+SUMIFS(LSigned,LSku,$A85,LDate,BI$4)))</f>
        <v/>
      </c>
      <c r="BJ85" s="20">
        <f>IF($A85="","",IF(COUNTIFS(LSku,$A85,LType,"Count",LDate,BJ$4)&gt;0,SUMIFS(LQty,LSku,$A85,LType,"Count",LDate,BJ$4),BI85+SUMIFS(LSigned,LSku,$A85,LDate,BJ$4)))</f>
        <v/>
      </c>
      <c r="BK85" s="20">
        <f>IF($A85="","",IF(COUNTIFS(LSku,$A85,LType,"Count",LDate,BK$4)&gt;0,SUMIFS(LQty,LSku,$A85,LType,"Count",LDate,BK$4),BJ85+SUMIFS(LSigned,LSku,$A85,LDate,BK$4)))</f>
        <v/>
      </c>
      <c r="BL85" s="20">
        <f>IF($A85="","",IF(COUNTIFS(LSku,$A85,LType,"Count",LDate,BL$4)&gt;0,SUMIFS(LQty,LSku,$A85,LType,"Count",LDate,BL$4),BK85+SUMIFS(LSigned,LSku,$A85,LDate,BL$4)))</f>
        <v/>
      </c>
      <c r="BM85" s="20">
        <f>IF($A85="","",IF(COUNTIFS(LSku,$A85,LType,"Count",LDate,BM$4)&gt;0,SUMIFS(LQty,LSku,$A85,LType,"Count",LDate,BM$4),BL85+SUMIFS(LSigned,LSku,$A85,LDate,BM$4)))</f>
        <v/>
      </c>
      <c r="BN85" s="24">
        <f>IF($A85="","",SUMPRODUCT(MAX((LSku=$A85)*(LType="Count")*(LDate&lt;=$B$4)*LDate)))</f>
        <v/>
      </c>
    </row>
    <row r="86">
      <c r="A86" s="16">
        <f>IF(Items!A86="","",Items!A86)</f>
        <v/>
      </c>
      <c r="B86" s="20">
        <f>IF($A86="","",IF(BN86&gt;0,SUMIFS(LQty,LSku,$A86,LType,"Count",LDate,BN86),0)+SUMIFS(LSigned,LSku,$A86,LDate,"&gt;"&amp;BN86,LDate,"&lt;="&amp;$B$4))</f>
        <v/>
      </c>
      <c r="C86" s="20">
        <f>IF($A86="","",IF(COUNTIFS(LSku,$A86,LType,"Count",LDate,C$4)&gt;0,SUMIFS(LQty,LSku,$A86,LType,"Count",LDate,C$4),B86+SUMIFS(LSigned,LSku,$A86,LDate,C$4)))</f>
        <v/>
      </c>
      <c r="D86" s="20">
        <f>IF($A86="","",IF(COUNTIFS(LSku,$A86,LType,"Count",LDate,D$4)&gt;0,SUMIFS(LQty,LSku,$A86,LType,"Count",LDate,D$4),C86+SUMIFS(LSigned,LSku,$A86,LDate,D$4)))</f>
        <v/>
      </c>
      <c r="E86" s="20">
        <f>IF($A86="","",IF(COUNTIFS(LSku,$A86,LType,"Count",LDate,E$4)&gt;0,SUMIFS(LQty,LSku,$A86,LType,"Count",LDate,E$4),D86+SUMIFS(LSigned,LSku,$A86,LDate,E$4)))</f>
        <v/>
      </c>
      <c r="F86" s="20">
        <f>IF($A86="","",IF(COUNTIFS(LSku,$A86,LType,"Count",LDate,F$4)&gt;0,SUMIFS(LQty,LSku,$A86,LType,"Count",LDate,F$4),E86+SUMIFS(LSigned,LSku,$A86,LDate,F$4)))</f>
        <v/>
      </c>
      <c r="G86" s="20">
        <f>IF($A86="","",IF(COUNTIFS(LSku,$A86,LType,"Count",LDate,G$4)&gt;0,SUMIFS(LQty,LSku,$A86,LType,"Count",LDate,G$4),F86+SUMIFS(LSigned,LSku,$A86,LDate,G$4)))</f>
        <v/>
      </c>
      <c r="H86" s="20">
        <f>IF($A86="","",IF(COUNTIFS(LSku,$A86,LType,"Count",LDate,H$4)&gt;0,SUMIFS(LQty,LSku,$A86,LType,"Count",LDate,H$4),G86+SUMIFS(LSigned,LSku,$A86,LDate,H$4)))</f>
        <v/>
      </c>
      <c r="I86" s="20">
        <f>IF($A86="","",IF(COUNTIFS(LSku,$A86,LType,"Count",LDate,I$4)&gt;0,SUMIFS(LQty,LSku,$A86,LType,"Count",LDate,I$4),H86+SUMIFS(LSigned,LSku,$A86,LDate,I$4)))</f>
        <v/>
      </c>
      <c r="J86" s="20">
        <f>IF($A86="","",IF(COUNTIFS(LSku,$A86,LType,"Count",LDate,J$4)&gt;0,SUMIFS(LQty,LSku,$A86,LType,"Count",LDate,J$4),I86+SUMIFS(LSigned,LSku,$A86,LDate,J$4)))</f>
        <v/>
      </c>
      <c r="K86" s="20">
        <f>IF($A86="","",IF(COUNTIFS(LSku,$A86,LType,"Count",LDate,K$4)&gt;0,SUMIFS(LQty,LSku,$A86,LType,"Count",LDate,K$4),J86+SUMIFS(LSigned,LSku,$A86,LDate,K$4)))</f>
        <v/>
      </c>
      <c r="L86" s="20">
        <f>IF($A86="","",IF(COUNTIFS(LSku,$A86,LType,"Count",LDate,L$4)&gt;0,SUMIFS(LQty,LSku,$A86,LType,"Count",LDate,L$4),K86+SUMIFS(LSigned,LSku,$A86,LDate,L$4)))</f>
        <v/>
      </c>
      <c r="M86" s="20">
        <f>IF($A86="","",IF(COUNTIFS(LSku,$A86,LType,"Count",LDate,M$4)&gt;0,SUMIFS(LQty,LSku,$A86,LType,"Count",LDate,M$4),L86+SUMIFS(LSigned,LSku,$A86,LDate,M$4)))</f>
        <v/>
      </c>
      <c r="N86" s="20">
        <f>IF($A86="","",IF(COUNTIFS(LSku,$A86,LType,"Count",LDate,N$4)&gt;0,SUMIFS(LQty,LSku,$A86,LType,"Count",LDate,N$4),M86+SUMIFS(LSigned,LSku,$A86,LDate,N$4)))</f>
        <v/>
      </c>
      <c r="O86" s="20">
        <f>IF($A86="","",IF(COUNTIFS(LSku,$A86,LType,"Count",LDate,O$4)&gt;0,SUMIFS(LQty,LSku,$A86,LType,"Count",LDate,O$4),N86+SUMIFS(LSigned,LSku,$A86,LDate,O$4)))</f>
        <v/>
      </c>
      <c r="P86" s="20">
        <f>IF($A86="","",IF(COUNTIFS(LSku,$A86,LType,"Count",LDate,P$4)&gt;0,SUMIFS(LQty,LSku,$A86,LType,"Count",LDate,P$4),O86+SUMIFS(LSigned,LSku,$A86,LDate,P$4)))</f>
        <v/>
      </c>
      <c r="Q86" s="20">
        <f>IF($A86="","",IF(COUNTIFS(LSku,$A86,LType,"Count",LDate,Q$4)&gt;0,SUMIFS(LQty,LSku,$A86,LType,"Count",LDate,Q$4),P86+SUMIFS(LSigned,LSku,$A86,LDate,Q$4)))</f>
        <v/>
      </c>
      <c r="R86" s="20">
        <f>IF($A86="","",IF(COUNTIFS(LSku,$A86,LType,"Count",LDate,R$4)&gt;0,SUMIFS(LQty,LSku,$A86,LType,"Count",LDate,R$4),Q86+SUMIFS(LSigned,LSku,$A86,LDate,R$4)))</f>
        <v/>
      </c>
      <c r="S86" s="20">
        <f>IF($A86="","",IF(COUNTIFS(LSku,$A86,LType,"Count",LDate,S$4)&gt;0,SUMIFS(LQty,LSku,$A86,LType,"Count",LDate,S$4),R86+SUMIFS(LSigned,LSku,$A86,LDate,S$4)))</f>
        <v/>
      </c>
      <c r="T86" s="20">
        <f>IF($A86="","",IF(COUNTIFS(LSku,$A86,LType,"Count",LDate,T$4)&gt;0,SUMIFS(LQty,LSku,$A86,LType,"Count",LDate,T$4),S86+SUMIFS(LSigned,LSku,$A86,LDate,T$4)))</f>
        <v/>
      </c>
      <c r="U86" s="20">
        <f>IF($A86="","",IF(COUNTIFS(LSku,$A86,LType,"Count",LDate,U$4)&gt;0,SUMIFS(LQty,LSku,$A86,LType,"Count",LDate,U$4),T86+SUMIFS(LSigned,LSku,$A86,LDate,U$4)))</f>
        <v/>
      </c>
      <c r="V86" s="20">
        <f>IF($A86="","",IF(COUNTIFS(LSku,$A86,LType,"Count",LDate,V$4)&gt;0,SUMIFS(LQty,LSku,$A86,LType,"Count",LDate,V$4),U86+SUMIFS(LSigned,LSku,$A86,LDate,V$4)))</f>
        <v/>
      </c>
      <c r="W86" s="20">
        <f>IF($A86="","",IF(COUNTIFS(LSku,$A86,LType,"Count",LDate,W$4)&gt;0,SUMIFS(LQty,LSku,$A86,LType,"Count",LDate,W$4),V86+SUMIFS(LSigned,LSku,$A86,LDate,W$4)))</f>
        <v/>
      </c>
      <c r="X86" s="20">
        <f>IF($A86="","",IF(COUNTIFS(LSku,$A86,LType,"Count",LDate,X$4)&gt;0,SUMIFS(LQty,LSku,$A86,LType,"Count",LDate,X$4),W86+SUMIFS(LSigned,LSku,$A86,LDate,X$4)))</f>
        <v/>
      </c>
      <c r="Y86" s="20">
        <f>IF($A86="","",IF(COUNTIFS(LSku,$A86,LType,"Count",LDate,Y$4)&gt;0,SUMIFS(LQty,LSku,$A86,LType,"Count",LDate,Y$4),X86+SUMIFS(LSigned,LSku,$A86,LDate,Y$4)))</f>
        <v/>
      </c>
      <c r="Z86" s="20">
        <f>IF($A86="","",IF(COUNTIFS(LSku,$A86,LType,"Count",LDate,Z$4)&gt;0,SUMIFS(LQty,LSku,$A86,LType,"Count",LDate,Z$4),Y86+SUMIFS(LSigned,LSku,$A86,LDate,Z$4)))</f>
        <v/>
      </c>
      <c r="AA86" s="20">
        <f>IF($A86="","",IF(COUNTIFS(LSku,$A86,LType,"Count",LDate,AA$4)&gt;0,SUMIFS(LQty,LSku,$A86,LType,"Count",LDate,AA$4),Z86+SUMIFS(LSigned,LSku,$A86,LDate,AA$4)))</f>
        <v/>
      </c>
      <c r="AB86" s="20">
        <f>IF($A86="","",IF(COUNTIFS(LSku,$A86,LType,"Count",LDate,AB$4)&gt;0,SUMIFS(LQty,LSku,$A86,LType,"Count",LDate,AB$4),AA86+SUMIFS(LSigned,LSku,$A86,LDate,AB$4)))</f>
        <v/>
      </c>
      <c r="AC86" s="20">
        <f>IF($A86="","",IF(COUNTIFS(LSku,$A86,LType,"Count",LDate,AC$4)&gt;0,SUMIFS(LQty,LSku,$A86,LType,"Count",LDate,AC$4),AB86+SUMIFS(LSigned,LSku,$A86,LDate,AC$4)))</f>
        <v/>
      </c>
      <c r="AD86" s="20">
        <f>IF($A86="","",IF(COUNTIFS(LSku,$A86,LType,"Count",LDate,AD$4)&gt;0,SUMIFS(LQty,LSku,$A86,LType,"Count",LDate,AD$4),AC86+SUMIFS(LSigned,LSku,$A86,LDate,AD$4)))</f>
        <v/>
      </c>
      <c r="AE86" s="20">
        <f>IF($A86="","",IF(COUNTIFS(LSku,$A86,LType,"Count",LDate,AE$4)&gt;0,SUMIFS(LQty,LSku,$A86,LType,"Count",LDate,AE$4),AD86+SUMIFS(LSigned,LSku,$A86,LDate,AE$4)))</f>
        <v/>
      </c>
      <c r="AF86" s="20">
        <f>IF($A86="","",IF(COUNTIFS(LSku,$A86,LType,"Count",LDate,AF$4)&gt;0,SUMIFS(LQty,LSku,$A86,LType,"Count",LDate,AF$4),AE86+SUMIFS(LSigned,LSku,$A86,LDate,AF$4)))</f>
        <v/>
      </c>
      <c r="AG86" s="20">
        <f>IF($A86="","",IF(COUNTIFS(LSku,$A86,LType,"Count",LDate,AG$4)&gt;0,SUMIFS(LQty,LSku,$A86,LType,"Count",LDate,AG$4),AF86+SUMIFS(LSigned,LSku,$A86,LDate,AG$4)))</f>
        <v/>
      </c>
      <c r="AH86" s="20">
        <f>IF($A86="","",IF(COUNTIFS(LSku,$A86,LType,"Count",LDate,AH$4)&gt;0,SUMIFS(LQty,LSku,$A86,LType,"Count",LDate,AH$4),AG86+SUMIFS(LSigned,LSku,$A86,LDate,AH$4)))</f>
        <v/>
      </c>
      <c r="AI86" s="20">
        <f>IF($A86="","",IF(COUNTIFS(LSku,$A86,LType,"Count",LDate,AI$4)&gt;0,SUMIFS(LQty,LSku,$A86,LType,"Count",LDate,AI$4),AH86+SUMIFS(LSigned,LSku,$A86,LDate,AI$4)))</f>
        <v/>
      </c>
      <c r="AJ86" s="20">
        <f>IF($A86="","",IF(COUNTIFS(LSku,$A86,LType,"Count",LDate,AJ$4)&gt;0,SUMIFS(LQty,LSku,$A86,LType,"Count",LDate,AJ$4),AI86+SUMIFS(LSigned,LSku,$A86,LDate,AJ$4)))</f>
        <v/>
      </c>
      <c r="AK86" s="20">
        <f>IF($A86="","",IF(COUNTIFS(LSku,$A86,LType,"Count",LDate,AK$4)&gt;0,SUMIFS(LQty,LSku,$A86,LType,"Count",LDate,AK$4),AJ86+SUMIFS(LSigned,LSku,$A86,LDate,AK$4)))</f>
        <v/>
      </c>
      <c r="AL86" s="20">
        <f>IF($A86="","",IF(COUNTIFS(LSku,$A86,LType,"Count",LDate,AL$4)&gt;0,SUMIFS(LQty,LSku,$A86,LType,"Count",LDate,AL$4),AK86+SUMIFS(LSigned,LSku,$A86,LDate,AL$4)))</f>
        <v/>
      </c>
      <c r="AM86" s="20">
        <f>IF($A86="","",IF(COUNTIFS(LSku,$A86,LType,"Count",LDate,AM$4)&gt;0,SUMIFS(LQty,LSku,$A86,LType,"Count",LDate,AM$4),AL86+SUMIFS(LSigned,LSku,$A86,LDate,AM$4)))</f>
        <v/>
      </c>
      <c r="AN86" s="20">
        <f>IF($A86="","",IF(COUNTIFS(LSku,$A86,LType,"Count",LDate,AN$4)&gt;0,SUMIFS(LQty,LSku,$A86,LType,"Count",LDate,AN$4),AM86+SUMIFS(LSigned,LSku,$A86,LDate,AN$4)))</f>
        <v/>
      </c>
      <c r="AO86" s="20">
        <f>IF($A86="","",IF(COUNTIFS(LSku,$A86,LType,"Count",LDate,AO$4)&gt;0,SUMIFS(LQty,LSku,$A86,LType,"Count",LDate,AO$4),AN86+SUMIFS(LSigned,LSku,$A86,LDate,AO$4)))</f>
        <v/>
      </c>
      <c r="AP86" s="20">
        <f>IF($A86="","",IF(COUNTIFS(LSku,$A86,LType,"Count",LDate,AP$4)&gt;0,SUMIFS(LQty,LSku,$A86,LType,"Count",LDate,AP$4),AO86+SUMIFS(LSigned,LSku,$A86,LDate,AP$4)))</f>
        <v/>
      </c>
      <c r="AQ86" s="20">
        <f>IF($A86="","",IF(COUNTIFS(LSku,$A86,LType,"Count",LDate,AQ$4)&gt;0,SUMIFS(LQty,LSku,$A86,LType,"Count",LDate,AQ$4),AP86+SUMIFS(LSigned,LSku,$A86,LDate,AQ$4)))</f>
        <v/>
      </c>
      <c r="AR86" s="20">
        <f>IF($A86="","",IF(COUNTIFS(LSku,$A86,LType,"Count",LDate,AR$4)&gt;0,SUMIFS(LQty,LSku,$A86,LType,"Count",LDate,AR$4),AQ86+SUMIFS(LSigned,LSku,$A86,LDate,AR$4)))</f>
        <v/>
      </c>
      <c r="AS86" s="20">
        <f>IF($A86="","",IF(COUNTIFS(LSku,$A86,LType,"Count",LDate,AS$4)&gt;0,SUMIFS(LQty,LSku,$A86,LType,"Count",LDate,AS$4),AR86+SUMIFS(LSigned,LSku,$A86,LDate,AS$4)))</f>
        <v/>
      </c>
      <c r="AT86" s="20">
        <f>IF($A86="","",IF(COUNTIFS(LSku,$A86,LType,"Count",LDate,AT$4)&gt;0,SUMIFS(LQty,LSku,$A86,LType,"Count",LDate,AT$4),AS86+SUMIFS(LSigned,LSku,$A86,LDate,AT$4)))</f>
        <v/>
      </c>
      <c r="AU86" s="20">
        <f>IF($A86="","",IF(COUNTIFS(LSku,$A86,LType,"Count",LDate,AU$4)&gt;0,SUMIFS(LQty,LSku,$A86,LType,"Count",LDate,AU$4),AT86+SUMIFS(LSigned,LSku,$A86,LDate,AU$4)))</f>
        <v/>
      </c>
      <c r="AV86" s="20">
        <f>IF($A86="","",IF(COUNTIFS(LSku,$A86,LType,"Count",LDate,AV$4)&gt;0,SUMIFS(LQty,LSku,$A86,LType,"Count",LDate,AV$4),AU86+SUMIFS(LSigned,LSku,$A86,LDate,AV$4)))</f>
        <v/>
      </c>
      <c r="AW86" s="20">
        <f>IF($A86="","",IF(COUNTIFS(LSku,$A86,LType,"Count",LDate,AW$4)&gt;0,SUMIFS(LQty,LSku,$A86,LType,"Count",LDate,AW$4),AV86+SUMIFS(LSigned,LSku,$A86,LDate,AW$4)))</f>
        <v/>
      </c>
      <c r="AX86" s="20">
        <f>IF($A86="","",IF(COUNTIFS(LSku,$A86,LType,"Count",LDate,AX$4)&gt;0,SUMIFS(LQty,LSku,$A86,LType,"Count",LDate,AX$4),AW86+SUMIFS(LSigned,LSku,$A86,LDate,AX$4)))</f>
        <v/>
      </c>
      <c r="AY86" s="20">
        <f>IF($A86="","",IF(COUNTIFS(LSku,$A86,LType,"Count",LDate,AY$4)&gt;0,SUMIFS(LQty,LSku,$A86,LType,"Count",LDate,AY$4),AX86+SUMIFS(LSigned,LSku,$A86,LDate,AY$4)))</f>
        <v/>
      </c>
      <c r="AZ86" s="20">
        <f>IF($A86="","",IF(COUNTIFS(LSku,$A86,LType,"Count",LDate,AZ$4)&gt;0,SUMIFS(LQty,LSku,$A86,LType,"Count",LDate,AZ$4),AY86+SUMIFS(LSigned,LSku,$A86,LDate,AZ$4)))</f>
        <v/>
      </c>
      <c r="BA86" s="20">
        <f>IF($A86="","",IF(COUNTIFS(LSku,$A86,LType,"Count",LDate,BA$4)&gt;0,SUMIFS(LQty,LSku,$A86,LType,"Count",LDate,BA$4),AZ86+SUMIFS(LSigned,LSku,$A86,LDate,BA$4)))</f>
        <v/>
      </c>
      <c r="BB86" s="20">
        <f>IF($A86="","",IF(COUNTIFS(LSku,$A86,LType,"Count",LDate,BB$4)&gt;0,SUMIFS(LQty,LSku,$A86,LType,"Count",LDate,BB$4),BA86+SUMIFS(LSigned,LSku,$A86,LDate,BB$4)))</f>
        <v/>
      </c>
      <c r="BC86" s="20">
        <f>IF($A86="","",IF(COUNTIFS(LSku,$A86,LType,"Count",LDate,BC$4)&gt;0,SUMIFS(LQty,LSku,$A86,LType,"Count",LDate,BC$4),BB86+SUMIFS(LSigned,LSku,$A86,LDate,BC$4)))</f>
        <v/>
      </c>
      <c r="BD86" s="20">
        <f>IF($A86="","",IF(COUNTIFS(LSku,$A86,LType,"Count",LDate,BD$4)&gt;0,SUMIFS(LQty,LSku,$A86,LType,"Count",LDate,BD$4),BC86+SUMIFS(LSigned,LSku,$A86,LDate,BD$4)))</f>
        <v/>
      </c>
      <c r="BE86" s="20">
        <f>IF($A86="","",IF(COUNTIFS(LSku,$A86,LType,"Count",LDate,BE$4)&gt;0,SUMIFS(LQty,LSku,$A86,LType,"Count",LDate,BE$4),BD86+SUMIFS(LSigned,LSku,$A86,LDate,BE$4)))</f>
        <v/>
      </c>
      <c r="BF86" s="20">
        <f>IF($A86="","",IF(COUNTIFS(LSku,$A86,LType,"Count",LDate,BF$4)&gt;0,SUMIFS(LQty,LSku,$A86,LType,"Count",LDate,BF$4),BE86+SUMIFS(LSigned,LSku,$A86,LDate,BF$4)))</f>
        <v/>
      </c>
      <c r="BG86" s="20">
        <f>IF($A86="","",IF(COUNTIFS(LSku,$A86,LType,"Count",LDate,BG$4)&gt;0,SUMIFS(LQty,LSku,$A86,LType,"Count",LDate,BG$4),BF86+SUMIFS(LSigned,LSku,$A86,LDate,BG$4)))</f>
        <v/>
      </c>
      <c r="BH86" s="20">
        <f>IF($A86="","",IF(COUNTIFS(LSku,$A86,LType,"Count",LDate,BH$4)&gt;0,SUMIFS(LQty,LSku,$A86,LType,"Count",LDate,BH$4),BG86+SUMIFS(LSigned,LSku,$A86,LDate,BH$4)))</f>
        <v/>
      </c>
      <c r="BI86" s="20">
        <f>IF($A86="","",IF(COUNTIFS(LSku,$A86,LType,"Count",LDate,BI$4)&gt;0,SUMIFS(LQty,LSku,$A86,LType,"Count",LDate,BI$4),BH86+SUMIFS(LSigned,LSku,$A86,LDate,BI$4)))</f>
        <v/>
      </c>
      <c r="BJ86" s="20">
        <f>IF($A86="","",IF(COUNTIFS(LSku,$A86,LType,"Count",LDate,BJ$4)&gt;0,SUMIFS(LQty,LSku,$A86,LType,"Count",LDate,BJ$4),BI86+SUMIFS(LSigned,LSku,$A86,LDate,BJ$4)))</f>
        <v/>
      </c>
      <c r="BK86" s="20">
        <f>IF($A86="","",IF(COUNTIFS(LSku,$A86,LType,"Count",LDate,BK$4)&gt;0,SUMIFS(LQty,LSku,$A86,LType,"Count",LDate,BK$4),BJ86+SUMIFS(LSigned,LSku,$A86,LDate,BK$4)))</f>
        <v/>
      </c>
      <c r="BL86" s="20">
        <f>IF($A86="","",IF(COUNTIFS(LSku,$A86,LType,"Count",LDate,BL$4)&gt;0,SUMIFS(LQty,LSku,$A86,LType,"Count",LDate,BL$4),BK86+SUMIFS(LSigned,LSku,$A86,LDate,BL$4)))</f>
        <v/>
      </c>
      <c r="BM86" s="20">
        <f>IF($A86="","",IF(COUNTIFS(LSku,$A86,LType,"Count",LDate,BM$4)&gt;0,SUMIFS(LQty,LSku,$A86,LType,"Count",LDate,BM$4),BL86+SUMIFS(LSigned,LSku,$A86,LDate,BM$4)))</f>
        <v/>
      </c>
      <c r="BN86" s="24">
        <f>IF($A86="","",SUMPRODUCT(MAX((LSku=$A86)*(LType="Count")*(LDate&lt;=$B$4)*LDate)))</f>
        <v/>
      </c>
    </row>
    <row r="87">
      <c r="A87" s="16">
        <f>IF(Items!A87="","",Items!A87)</f>
        <v/>
      </c>
      <c r="B87" s="20">
        <f>IF($A87="","",IF(BN87&gt;0,SUMIFS(LQty,LSku,$A87,LType,"Count",LDate,BN87),0)+SUMIFS(LSigned,LSku,$A87,LDate,"&gt;"&amp;BN87,LDate,"&lt;="&amp;$B$4))</f>
        <v/>
      </c>
      <c r="C87" s="20">
        <f>IF($A87="","",IF(COUNTIFS(LSku,$A87,LType,"Count",LDate,C$4)&gt;0,SUMIFS(LQty,LSku,$A87,LType,"Count",LDate,C$4),B87+SUMIFS(LSigned,LSku,$A87,LDate,C$4)))</f>
        <v/>
      </c>
      <c r="D87" s="20">
        <f>IF($A87="","",IF(COUNTIFS(LSku,$A87,LType,"Count",LDate,D$4)&gt;0,SUMIFS(LQty,LSku,$A87,LType,"Count",LDate,D$4),C87+SUMIFS(LSigned,LSku,$A87,LDate,D$4)))</f>
        <v/>
      </c>
      <c r="E87" s="20">
        <f>IF($A87="","",IF(COUNTIFS(LSku,$A87,LType,"Count",LDate,E$4)&gt;0,SUMIFS(LQty,LSku,$A87,LType,"Count",LDate,E$4),D87+SUMIFS(LSigned,LSku,$A87,LDate,E$4)))</f>
        <v/>
      </c>
      <c r="F87" s="20">
        <f>IF($A87="","",IF(COUNTIFS(LSku,$A87,LType,"Count",LDate,F$4)&gt;0,SUMIFS(LQty,LSku,$A87,LType,"Count",LDate,F$4),E87+SUMIFS(LSigned,LSku,$A87,LDate,F$4)))</f>
        <v/>
      </c>
      <c r="G87" s="20">
        <f>IF($A87="","",IF(COUNTIFS(LSku,$A87,LType,"Count",LDate,G$4)&gt;0,SUMIFS(LQty,LSku,$A87,LType,"Count",LDate,G$4),F87+SUMIFS(LSigned,LSku,$A87,LDate,G$4)))</f>
        <v/>
      </c>
      <c r="H87" s="20">
        <f>IF($A87="","",IF(COUNTIFS(LSku,$A87,LType,"Count",LDate,H$4)&gt;0,SUMIFS(LQty,LSku,$A87,LType,"Count",LDate,H$4),G87+SUMIFS(LSigned,LSku,$A87,LDate,H$4)))</f>
        <v/>
      </c>
      <c r="I87" s="20">
        <f>IF($A87="","",IF(COUNTIFS(LSku,$A87,LType,"Count",LDate,I$4)&gt;0,SUMIFS(LQty,LSku,$A87,LType,"Count",LDate,I$4),H87+SUMIFS(LSigned,LSku,$A87,LDate,I$4)))</f>
        <v/>
      </c>
      <c r="J87" s="20">
        <f>IF($A87="","",IF(COUNTIFS(LSku,$A87,LType,"Count",LDate,J$4)&gt;0,SUMIFS(LQty,LSku,$A87,LType,"Count",LDate,J$4),I87+SUMIFS(LSigned,LSku,$A87,LDate,J$4)))</f>
        <v/>
      </c>
      <c r="K87" s="20">
        <f>IF($A87="","",IF(COUNTIFS(LSku,$A87,LType,"Count",LDate,K$4)&gt;0,SUMIFS(LQty,LSku,$A87,LType,"Count",LDate,K$4),J87+SUMIFS(LSigned,LSku,$A87,LDate,K$4)))</f>
        <v/>
      </c>
      <c r="L87" s="20">
        <f>IF($A87="","",IF(COUNTIFS(LSku,$A87,LType,"Count",LDate,L$4)&gt;0,SUMIFS(LQty,LSku,$A87,LType,"Count",LDate,L$4),K87+SUMIFS(LSigned,LSku,$A87,LDate,L$4)))</f>
        <v/>
      </c>
      <c r="M87" s="20">
        <f>IF($A87="","",IF(COUNTIFS(LSku,$A87,LType,"Count",LDate,M$4)&gt;0,SUMIFS(LQty,LSku,$A87,LType,"Count",LDate,M$4),L87+SUMIFS(LSigned,LSku,$A87,LDate,M$4)))</f>
        <v/>
      </c>
      <c r="N87" s="20">
        <f>IF($A87="","",IF(COUNTIFS(LSku,$A87,LType,"Count",LDate,N$4)&gt;0,SUMIFS(LQty,LSku,$A87,LType,"Count",LDate,N$4),M87+SUMIFS(LSigned,LSku,$A87,LDate,N$4)))</f>
        <v/>
      </c>
      <c r="O87" s="20">
        <f>IF($A87="","",IF(COUNTIFS(LSku,$A87,LType,"Count",LDate,O$4)&gt;0,SUMIFS(LQty,LSku,$A87,LType,"Count",LDate,O$4),N87+SUMIFS(LSigned,LSku,$A87,LDate,O$4)))</f>
        <v/>
      </c>
      <c r="P87" s="20">
        <f>IF($A87="","",IF(COUNTIFS(LSku,$A87,LType,"Count",LDate,P$4)&gt;0,SUMIFS(LQty,LSku,$A87,LType,"Count",LDate,P$4),O87+SUMIFS(LSigned,LSku,$A87,LDate,P$4)))</f>
        <v/>
      </c>
      <c r="Q87" s="20">
        <f>IF($A87="","",IF(COUNTIFS(LSku,$A87,LType,"Count",LDate,Q$4)&gt;0,SUMIFS(LQty,LSku,$A87,LType,"Count",LDate,Q$4),P87+SUMIFS(LSigned,LSku,$A87,LDate,Q$4)))</f>
        <v/>
      </c>
      <c r="R87" s="20">
        <f>IF($A87="","",IF(COUNTIFS(LSku,$A87,LType,"Count",LDate,R$4)&gt;0,SUMIFS(LQty,LSku,$A87,LType,"Count",LDate,R$4),Q87+SUMIFS(LSigned,LSku,$A87,LDate,R$4)))</f>
        <v/>
      </c>
      <c r="S87" s="20">
        <f>IF($A87="","",IF(COUNTIFS(LSku,$A87,LType,"Count",LDate,S$4)&gt;0,SUMIFS(LQty,LSku,$A87,LType,"Count",LDate,S$4),R87+SUMIFS(LSigned,LSku,$A87,LDate,S$4)))</f>
        <v/>
      </c>
      <c r="T87" s="20">
        <f>IF($A87="","",IF(COUNTIFS(LSku,$A87,LType,"Count",LDate,T$4)&gt;0,SUMIFS(LQty,LSku,$A87,LType,"Count",LDate,T$4),S87+SUMIFS(LSigned,LSku,$A87,LDate,T$4)))</f>
        <v/>
      </c>
      <c r="U87" s="20">
        <f>IF($A87="","",IF(COUNTIFS(LSku,$A87,LType,"Count",LDate,U$4)&gt;0,SUMIFS(LQty,LSku,$A87,LType,"Count",LDate,U$4),T87+SUMIFS(LSigned,LSku,$A87,LDate,U$4)))</f>
        <v/>
      </c>
      <c r="V87" s="20">
        <f>IF($A87="","",IF(COUNTIFS(LSku,$A87,LType,"Count",LDate,V$4)&gt;0,SUMIFS(LQty,LSku,$A87,LType,"Count",LDate,V$4),U87+SUMIFS(LSigned,LSku,$A87,LDate,V$4)))</f>
        <v/>
      </c>
      <c r="W87" s="20">
        <f>IF($A87="","",IF(COUNTIFS(LSku,$A87,LType,"Count",LDate,W$4)&gt;0,SUMIFS(LQty,LSku,$A87,LType,"Count",LDate,W$4),V87+SUMIFS(LSigned,LSku,$A87,LDate,W$4)))</f>
        <v/>
      </c>
      <c r="X87" s="20">
        <f>IF($A87="","",IF(COUNTIFS(LSku,$A87,LType,"Count",LDate,X$4)&gt;0,SUMIFS(LQty,LSku,$A87,LType,"Count",LDate,X$4),W87+SUMIFS(LSigned,LSku,$A87,LDate,X$4)))</f>
        <v/>
      </c>
      <c r="Y87" s="20">
        <f>IF($A87="","",IF(COUNTIFS(LSku,$A87,LType,"Count",LDate,Y$4)&gt;0,SUMIFS(LQty,LSku,$A87,LType,"Count",LDate,Y$4),X87+SUMIFS(LSigned,LSku,$A87,LDate,Y$4)))</f>
        <v/>
      </c>
      <c r="Z87" s="20">
        <f>IF($A87="","",IF(COUNTIFS(LSku,$A87,LType,"Count",LDate,Z$4)&gt;0,SUMIFS(LQty,LSku,$A87,LType,"Count",LDate,Z$4),Y87+SUMIFS(LSigned,LSku,$A87,LDate,Z$4)))</f>
        <v/>
      </c>
      <c r="AA87" s="20">
        <f>IF($A87="","",IF(COUNTIFS(LSku,$A87,LType,"Count",LDate,AA$4)&gt;0,SUMIFS(LQty,LSku,$A87,LType,"Count",LDate,AA$4),Z87+SUMIFS(LSigned,LSku,$A87,LDate,AA$4)))</f>
        <v/>
      </c>
      <c r="AB87" s="20">
        <f>IF($A87="","",IF(COUNTIFS(LSku,$A87,LType,"Count",LDate,AB$4)&gt;0,SUMIFS(LQty,LSku,$A87,LType,"Count",LDate,AB$4),AA87+SUMIFS(LSigned,LSku,$A87,LDate,AB$4)))</f>
        <v/>
      </c>
      <c r="AC87" s="20">
        <f>IF($A87="","",IF(COUNTIFS(LSku,$A87,LType,"Count",LDate,AC$4)&gt;0,SUMIFS(LQty,LSku,$A87,LType,"Count",LDate,AC$4),AB87+SUMIFS(LSigned,LSku,$A87,LDate,AC$4)))</f>
        <v/>
      </c>
      <c r="AD87" s="20">
        <f>IF($A87="","",IF(COUNTIFS(LSku,$A87,LType,"Count",LDate,AD$4)&gt;0,SUMIFS(LQty,LSku,$A87,LType,"Count",LDate,AD$4),AC87+SUMIFS(LSigned,LSku,$A87,LDate,AD$4)))</f>
        <v/>
      </c>
      <c r="AE87" s="20">
        <f>IF($A87="","",IF(COUNTIFS(LSku,$A87,LType,"Count",LDate,AE$4)&gt;0,SUMIFS(LQty,LSku,$A87,LType,"Count",LDate,AE$4),AD87+SUMIFS(LSigned,LSku,$A87,LDate,AE$4)))</f>
        <v/>
      </c>
      <c r="AF87" s="20">
        <f>IF($A87="","",IF(COUNTIFS(LSku,$A87,LType,"Count",LDate,AF$4)&gt;0,SUMIFS(LQty,LSku,$A87,LType,"Count",LDate,AF$4),AE87+SUMIFS(LSigned,LSku,$A87,LDate,AF$4)))</f>
        <v/>
      </c>
      <c r="AG87" s="20">
        <f>IF($A87="","",IF(COUNTIFS(LSku,$A87,LType,"Count",LDate,AG$4)&gt;0,SUMIFS(LQty,LSku,$A87,LType,"Count",LDate,AG$4),AF87+SUMIFS(LSigned,LSku,$A87,LDate,AG$4)))</f>
        <v/>
      </c>
      <c r="AH87" s="20">
        <f>IF($A87="","",IF(COUNTIFS(LSku,$A87,LType,"Count",LDate,AH$4)&gt;0,SUMIFS(LQty,LSku,$A87,LType,"Count",LDate,AH$4),AG87+SUMIFS(LSigned,LSku,$A87,LDate,AH$4)))</f>
        <v/>
      </c>
      <c r="AI87" s="20">
        <f>IF($A87="","",IF(COUNTIFS(LSku,$A87,LType,"Count",LDate,AI$4)&gt;0,SUMIFS(LQty,LSku,$A87,LType,"Count",LDate,AI$4),AH87+SUMIFS(LSigned,LSku,$A87,LDate,AI$4)))</f>
        <v/>
      </c>
      <c r="AJ87" s="20">
        <f>IF($A87="","",IF(COUNTIFS(LSku,$A87,LType,"Count",LDate,AJ$4)&gt;0,SUMIFS(LQty,LSku,$A87,LType,"Count",LDate,AJ$4),AI87+SUMIFS(LSigned,LSku,$A87,LDate,AJ$4)))</f>
        <v/>
      </c>
      <c r="AK87" s="20">
        <f>IF($A87="","",IF(COUNTIFS(LSku,$A87,LType,"Count",LDate,AK$4)&gt;0,SUMIFS(LQty,LSku,$A87,LType,"Count",LDate,AK$4),AJ87+SUMIFS(LSigned,LSku,$A87,LDate,AK$4)))</f>
        <v/>
      </c>
      <c r="AL87" s="20">
        <f>IF($A87="","",IF(COUNTIFS(LSku,$A87,LType,"Count",LDate,AL$4)&gt;0,SUMIFS(LQty,LSku,$A87,LType,"Count",LDate,AL$4),AK87+SUMIFS(LSigned,LSku,$A87,LDate,AL$4)))</f>
        <v/>
      </c>
      <c r="AM87" s="20">
        <f>IF($A87="","",IF(COUNTIFS(LSku,$A87,LType,"Count",LDate,AM$4)&gt;0,SUMIFS(LQty,LSku,$A87,LType,"Count",LDate,AM$4),AL87+SUMIFS(LSigned,LSku,$A87,LDate,AM$4)))</f>
        <v/>
      </c>
      <c r="AN87" s="20">
        <f>IF($A87="","",IF(COUNTIFS(LSku,$A87,LType,"Count",LDate,AN$4)&gt;0,SUMIFS(LQty,LSku,$A87,LType,"Count",LDate,AN$4),AM87+SUMIFS(LSigned,LSku,$A87,LDate,AN$4)))</f>
        <v/>
      </c>
      <c r="AO87" s="20">
        <f>IF($A87="","",IF(COUNTIFS(LSku,$A87,LType,"Count",LDate,AO$4)&gt;0,SUMIFS(LQty,LSku,$A87,LType,"Count",LDate,AO$4),AN87+SUMIFS(LSigned,LSku,$A87,LDate,AO$4)))</f>
        <v/>
      </c>
      <c r="AP87" s="20">
        <f>IF($A87="","",IF(COUNTIFS(LSku,$A87,LType,"Count",LDate,AP$4)&gt;0,SUMIFS(LQty,LSku,$A87,LType,"Count",LDate,AP$4),AO87+SUMIFS(LSigned,LSku,$A87,LDate,AP$4)))</f>
        <v/>
      </c>
      <c r="AQ87" s="20">
        <f>IF($A87="","",IF(COUNTIFS(LSku,$A87,LType,"Count",LDate,AQ$4)&gt;0,SUMIFS(LQty,LSku,$A87,LType,"Count",LDate,AQ$4),AP87+SUMIFS(LSigned,LSku,$A87,LDate,AQ$4)))</f>
        <v/>
      </c>
      <c r="AR87" s="20">
        <f>IF($A87="","",IF(COUNTIFS(LSku,$A87,LType,"Count",LDate,AR$4)&gt;0,SUMIFS(LQty,LSku,$A87,LType,"Count",LDate,AR$4),AQ87+SUMIFS(LSigned,LSku,$A87,LDate,AR$4)))</f>
        <v/>
      </c>
      <c r="AS87" s="20">
        <f>IF($A87="","",IF(COUNTIFS(LSku,$A87,LType,"Count",LDate,AS$4)&gt;0,SUMIFS(LQty,LSku,$A87,LType,"Count",LDate,AS$4),AR87+SUMIFS(LSigned,LSku,$A87,LDate,AS$4)))</f>
        <v/>
      </c>
      <c r="AT87" s="20">
        <f>IF($A87="","",IF(COUNTIFS(LSku,$A87,LType,"Count",LDate,AT$4)&gt;0,SUMIFS(LQty,LSku,$A87,LType,"Count",LDate,AT$4),AS87+SUMIFS(LSigned,LSku,$A87,LDate,AT$4)))</f>
        <v/>
      </c>
      <c r="AU87" s="20">
        <f>IF($A87="","",IF(COUNTIFS(LSku,$A87,LType,"Count",LDate,AU$4)&gt;0,SUMIFS(LQty,LSku,$A87,LType,"Count",LDate,AU$4),AT87+SUMIFS(LSigned,LSku,$A87,LDate,AU$4)))</f>
        <v/>
      </c>
      <c r="AV87" s="20">
        <f>IF($A87="","",IF(COUNTIFS(LSku,$A87,LType,"Count",LDate,AV$4)&gt;0,SUMIFS(LQty,LSku,$A87,LType,"Count",LDate,AV$4),AU87+SUMIFS(LSigned,LSku,$A87,LDate,AV$4)))</f>
        <v/>
      </c>
      <c r="AW87" s="20">
        <f>IF($A87="","",IF(COUNTIFS(LSku,$A87,LType,"Count",LDate,AW$4)&gt;0,SUMIFS(LQty,LSku,$A87,LType,"Count",LDate,AW$4),AV87+SUMIFS(LSigned,LSku,$A87,LDate,AW$4)))</f>
        <v/>
      </c>
      <c r="AX87" s="20">
        <f>IF($A87="","",IF(COUNTIFS(LSku,$A87,LType,"Count",LDate,AX$4)&gt;0,SUMIFS(LQty,LSku,$A87,LType,"Count",LDate,AX$4),AW87+SUMIFS(LSigned,LSku,$A87,LDate,AX$4)))</f>
        <v/>
      </c>
      <c r="AY87" s="20">
        <f>IF($A87="","",IF(COUNTIFS(LSku,$A87,LType,"Count",LDate,AY$4)&gt;0,SUMIFS(LQty,LSku,$A87,LType,"Count",LDate,AY$4),AX87+SUMIFS(LSigned,LSku,$A87,LDate,AY$4)))</f>
        <v/>
      </c>
      <c r="AZ87" s="20">
        <f>IF($A87="","",IF(COUNTIFS(LSku,$A87,LType,"Count",LDate,AZ$4)&gt;0,SUMIFS(LQty,LSku,$A87,LType,"Count",LDate,AZ$4),AY87+SUMIFS(LSigned,LSku,$A87,LDate,AZ$4)))</f>
        <v/>
      </c>
      <c r="BA87" s="20">
        <f>IF($A87="","",IF(COUNTIFS(LSku,$A87,LType,"Count",LDate,BA$4)&gt;0,SUMIFS(LQty,LSku,$A87,LType,"Count",LDate,BA$4),AZ87+SUMIFS(LSigned,LSku,$A87,LDate,BA$4)))</f>
        <v/>
      </c>
      <c r="BB87" s="20">
        <f>IF($A87="","",IF(COUNTIFS(LSku,$A87,LType,"Count",LDate,BB$4)&gt;0,SUMIFS(LQty,LSku,$A87,LType,"Count",LDate,BB$4),BA87+SUMIFS(LSigned,LSku,$A87,LDate,BB$4)))</f>
        <v/>
      </c>
      <c r="BC87" s="20">
        <f>IF($A87="","",IF(COUNTIFS(LSku,$A87,LType,"Count",LDate,BC$4)&gt;0,SUMIFS(LQty,LSku,$A87,LType,"Count",LDate,BC$4),BB87+SUMIFS(LSigned,LSku,$A87,LDate,BC$4)))</f>
        <v/>
      </c>
      <c r="BD87" s="20">
        <f>IF($A87="","",IF(COUNTIFS(LSku,$A87,LType,"Count",LDate,BD$4)&gt;0,SUMIFS(LQty,LSku,$A87,LType,"Count",LDate,BD$4),BC87+SUMIFS(LSigned,LSku,$A87,LDate,BD$4)))</f>
        <v/>
      </c>
      <c r="BE87" s="20">
        <f>IF($A87="","",IF(COUNTIFS(LSku,$A87,LType,"Count",LDate,BE$4)&gt;0,SUMIFS(LQty,LSku,$A87,LType,"Count",LDate,BE$4),BD87+SUMIFS(LSigned,LSku,$A87,LDate,BE$4)))</f>
        <v/>
      </c>
      <c r="BF87" s="20">
        <f>IF($A87="","",IF(COUNTIFS(LSku,$A87,LType,"Count",LDate,BF$4)&gt;0,SUMIFS(LQty,LSku,$A87,LType,"Count",LDate,BF$4),BE87+SUMIFS(LSigned,LSku,$A87,LDate,BF$4)))</f>
        <v/>
      </c>
      <c r="BG87" s="20">
        <f>IF($A87="","",IF(COUNTIFS(LSku,$A87,LType,"Count",LDate,BG$4)&gt;0,SUMIFS(LQty,LSku,$A87,LType,"Count",LDate,BG$4),BF87+SUMIFS(LSigned,LSku,$A87,LDate,BG$4)))</f>
        <v/>
      </c>
      <c r="BH87" s="20">
        <f>IF($A87="","",IF(COUNTIFS(LSku,$A87,LType,"Count",LDate,BH$4)&gt;0,SUMIFS(LQty,LSku,$A87,LType,"Count",LDate,BH$4),BG87+SUMIFS(LSigned,LSku,$A87,LDate,BH$4)))</f>
        <v/>
      </c>
      <c r="BI87" s="20">
        <f>IF($A87="","",IF(COUNTIFS(LSku,$A87,LType,"Count",LDate,BI$4)&gt;0,SUMIFS(LQty,LSku,$A87,LType,"Count",LDate,BI$4),BH87+SUMIFS(LSigned,LSku,$A87,LDate,BI$4)))</f>
        <v/>
      </c>
      <c r="BJ87" s="20">
        <f>IF($A87="","",IF(COUNTIFS(LSku,$A87,LType,"Count",LDate,BJ$4)&gt;0,SUMIFS(LQty,LSku,$A87,LType,"Count",LDate,BJ$4),BI87+SUMIFS(LSigned,LSku,$A87,LDate,BJ$4)))</f>
        <v/>
      </c>
      <c r="BK87" s="20">
        <f>IF($A87="","",IF(COUNTIFS(LSku,$A87,LType,"Count",LDate,BK$4)&gt;0,SUMIFS(LQty,LSku,$A87,LType,"Count",LDate,BK$4),BJ87+SUMIFS(LSigned,LSku,$A87,LDate,BK$4)))</f>
        <v/>
      </c>
      <c r="BL87" s="20">
        <f>IF($A87="","",IF(COUNTIFS(LSku,$A87,LType,"Count",LDate,BL$4)&gt;0,SUMIFS(LQty,LSku,$A87,LType,"Count",LDate,BL$4),BK87+SUMIFS(LSigned,LSku,$A87,LDate,BL$4)))</f>
        <v/>
      </c>
      <c r="BM87" s="20">
        <f>IF($A87="","",IF(COUNTIFS(LSku,$A87,LType,"Count",LDate,BM$4)&gt;0,SUMIFS(LQty,LSku,$A87,LType,"Count",LDate,BM$4),BL87+SUMIFS(LSigned,LSku,$A87,LDate,BM$4)))</f>
        <v/>
      </c>
      <c r="BN87" s="24">
        <f>IF($A87="","",SUMPRODUCT(MAX((LSku=$A87)*(LType="Count")*(LDate&lt;=$B$4)*LDate)))</f>
        <v/>
      </c>
    </row>
    <row r="88">
      <c r="A88" s="16">
        <f>IF(Items!A88="","",Items!A88)</f>
        <v/>
      </c>
      <c r="B88" s="20">
        <f>IF($A88="","",IF(BN88&gt;0,SUMIFS(LQty,LSku,$A88,LType,"Count",LDate,BN88),0)+SUMIFS(LSigned,LSku,$A88,LDate,"&gt;"&amp;BN88,LDate,"&lt;="&amp;$B$4))</f>
        <v/>
      </c>
      <c r="C88" s="20">
        <f>IF($A88="","",IF(COUNTIFS(LSku,$A88,LType,"Count",LDate,C$4)&gt;0,SUMIFS(LQty,LSku,$A88,LType,"Count",LDate,C$4),B88+SUMIFS(LSigned,LSku,$A88,LDate,C$4)))</f>
        <v/>
      </c>
      <c r="D88" s="20">
        <f>IF($A88="","",IF(COUNTIFS(LSku,$A88,LType,"Count",LDate,D$4)&gt;0,SUMIFS(LQty,LSku,$A88,LType,"Count",LDate,D$4),C88+SUMIFS(LSigned,LSku,$A88,LDate,D$4)))</f>
        <v/>
      </c>
      <c r="E88" s="20">
        <f>IF($A88="","",IF(COUNTIFS(LSku,$A88,LType,"Count",LDate,E$4)&gt;0,SUMIFS(LQty,LSku,$A88,LType,"Count",LDate,E$4),D88+SUMIFS(LSigned,LSku,$A88,LDate,E$4)))</f>
        <v/>
      </c>
      <c r="F88" s="20">
        <f>IF($A88="","",IF(COUNTIFS(LSku,$A88,LType,"Count",LDate,F$4)&gt;0,SUMIFS(LQty,LSku,$A88,LType,"Count",LDate,F$4),E88+SUMIFS(LSigned,LSku,$A88,LDate,F$4)))</f>
        <v/>
      </c>
      <c r="G88" s="20">
        <f>IF($A88="","",IF(COUNTIFS(LSku,$A88,LType,"Count",LDate,G$4)&gt;0,SUMIFS(LQty,LSku,$A88,LType,"Count",LDate,G$4),F88+SUMIFS(LSigned,LSku,$A88,LDate,G$4)))</f>
        <v/>
      </c>
      <c r="H88" s="20">
        <f>IF($A88="","",IF(COUNTIFS(LSku,$A88,LType,"Count",LDate,H$4)&gt;0,SUMIFS(LQty,LSku,$A88,LType,"Count",LDate,H$4),G88+SUMIFS(LSigned,LSku,$A88,LDate,H$4)))</f>
        <v/>
      </c>
      <c r="I88" s="20">
        <f>IF($A88="","",IF(COUNTIFS(LSku,$A88,LType,"Count",LDate,I$4)&gt;0,SUMIFS(LQty,LSku,$A88,LType,"Count",LDate,I$4),H88+SUMIFS(LSigned,LSku,$A88,LDate,I$4)))</f>
        <v/>
      </c>
      <c r="J88" s="20">
        <f>IF($A88="","",IF(COUNTIFS(LSku,$A88,LType,"Count",LDate,J$4)&gt;0,SUMIFS(LQty,LSku,$A88,LType,"Count",LDate,J$4),I88+SUMIFS(LSigned,LSku,$A88,LDate,J$4)))</f>
        <v/>
      </c>
      <c r="K88" s="20">
        <f>IF($A88="","",IF(COUNTIFS(LSku,$A88,LType,"Count",LDate,K$4)&gt;0,SUMIFS(LQty,LSku,$A88,LType,"Count",LDate,K$4),J88+SUMIFS(LSigned,LSku,$A88,LDate,K$4)))</f>
        <v/>
      </c>
      <c r="L88" s="20">
        <f>IF($A88="","",IF(COUNTIFS(LSku,$A88,LType,"Count",LDate,L$4)&gt;0,SUMIFS(LQty,LSku,$A88,LType,"Count",LDate,L$4),K88+SUMIFS(LSigned,LSku,$A88,LDate,L$4)))</f>
        <v/>
      </c>
      <c r="M88" s="20">
        <f>IF($A88="","",IF(COUNTIFS(LSku,$A88,LType,"Count",LDate,M$4)&gt;0,SUMIFS(LQty,LSku,$A88,LType,"Count",LDate,M$4),L88+SUMIFS(LSigned,LSku,$A88,LDate,M$4)))</f>
        <v/>
      </c>
      <c r="N88" s="20">
        <f>IF($A88="","",IF(COUNTIFS(LSku,$A88,LType,"Count",LDate,N$4)&gt;0,SUMIFS(LQty,LSku,$A88,LType,"Count",LDate,N$4),M88+SUMIFS(LSigned,LSku,$A88,LDate,N$4)))</f>
        <v/>
      </c>
      <c r="O88" s="20">
        <f>IF($A88="","",IF(COUNTIFS(LSku,$A88,LType,"Count",LDate,O$4)&gt;0,SUMIFS(LQty,LSku,$A88,LType,"Count",LDate,O$4),N88+SUMIFS(LSigned,LSku,$A88,LDate,O$4)))</f>
        <v/>
      </c>
      <c r="P88" s="20">
        <f>IF($A88="","",IF(COUNTIFS(LSku,$A88,LType,"Count",LDate,P$4)&gt;0,SUMIFS(LQty,LSku,$A88,LType,"Count",LDate,P$4),O88+SUMIFS(LSigned,LSku,$A88,LDate,P$4)))</f>
        <v/>
      </c>
      <c r="Q88" s="20">
        <f>IF($A88="","",IF(COUNTIFS(LSku,$A88,LType,"Count",LDate,Q$4)&gt;0,SUMIFS(LQty,LSku,$A88,LType,"Count",LDate,Q$4),P88+SUMIFS(LSigned,LSku,$A88,LDate,Q$4)))</f>
        <v/>
      </c>
      <c r="R88" s="20">
        <f>IF($A88="","",IF(COUNTIFS(LSku,$A88,LType,"Count",LDate,R$4)&gt;0,SUMIFS(LQty,LSku,$A88,LType,"Count",LDate,R$4),Q88+SUMIFS(LSigned,LSku,$A88,LDate,R$4)))</f>
        <v/>
      </c>
      <c r="S88" s="20">
        <f>IF($A88="","",IF(COUNTIFS(LSku,$A88,LType,"Count",LDate,S$4)&gt;0,SUMIFS(LQty,LSku,$A88,LType,"Count",LDate,S$4),R88+SUMIFS(LSigned,LSku,$A88,LDate,S$4)))</f>
        <v/>
      </c>
      <c r="T88" s="20">
        <f>IF($A88="","",IF(COUNTIFS(LSku,$A88,LType,"Count",LDate,T$4)&gt;0,SUMIFS(LQty,LSku,$A88,LType,"Count",LDate,T$4),S88+SUMIFS(LSigned,LSku,$A88,LDate,T$4)))</f>
        <v/>
      </c>
      <c r="U88" s="20">
        <f>IF($A88="","",IF(COUNTIFS(LSku,$A88,LType,"Count",LDate,U$4)&gt;0,SUMIFS(LQty,LSku,$A88,LType,"Count",LDate,U$4),T88+SUMIFS(LSigned,LSku,$A88,LDate,U$4)))</f>
        <v/>
      </c>
      <c r="V88" s="20">
        <f>IF($A88="","",IF(COUNTIFS(LSku,$A88,LType,"Count",LDate,V$4)&gt;0,SUMIFS(LQty,LSku,$A88,LType,"Count",LDate,V$4),U88+SUMIFS(LSigned,LSku,$A88,LDate,V$4)))</f>
        <v/>
      </c>
      <c r="W88" s="20">
        <f>IF($A88="","",IF(COUNTIFS(LSku,$A88,LType,"Count",LDate,W$4)&gt;0,SUMIFS(LQty,LSku,$A88,LType,"Count",LDate,W$4),V88+SUMIFS(LSigned,LSku,$A88,LDate,W$4)))</f>
        <v/>
      </c>
      <c r="X88" s="20">
        <f>IF($A88="","",IF(COUNTIFS(LSku,$A88,LType,"Count",LDate,X$4)&gt;0,SUMIFS(LQty,LSku,$A88,LType,"Count",LDate,X$4),W88+SUMIFS(LSigned,LSku,$A88,LDate,X$4)))</f>
        <v/>
      </c>
      <c r="Y88" s="20">
        <f>IF($A88="","",IF(COUNTIFS(LSku,$A88,LType,"Count",LDate,Y$4)&gt;0,SUMIFS(LQty,LSku,$A88,LType,"Count",LDate,Y$4),X88+SUMIFS(LSigned,LSku,$A88,LDate,Y$4)))</f>
        <v/>
      </c>
      <c r="Z88" s="20">
        <f>IF($A88="","",IF(COUNTIFS(LSku,$A88,LType,"Count",LDate,Z$4)&gt;0,SUMIFS(LQty,LSku,$A88,LType,"Count",LDate,Z$4),Y88+SUMIFS(LSigned,LSku,$A88,LDate,Z$4)))</f>
        <v/>
      </c>
      <c r="AA88" s="20">
        <f>IF($A88="","",IF(COUNTIFS(LSku,$A88,LType,"Count",LDate,AA$4)&gt;0,SUMIFS(LQty,LSku,$A88,LType,"Count",LDate,AA$4),Z88+SUMIFS(LSigned,LSku,$A88,LDate,AA$4)))</f>
        <v/>
      </c>
      <c r="AB88" s="20">
        <f>IF($A88="","",IF(COUNTIFS(LSku,$A88,LType,"Count",LDate,AB$4)&gt;0,SUMIFS(LQty,LSku,$A88,LType,"Count",LDate,AB$4),AA88+SUMIFS(LSigned,LSku,$A88,LDate,AB$4)))</f>
        <v/>
      </c>
      <c r="AC88" s="20">
        <f>IF($A88="","",IF(COUNTIFS(LSku,$A88,LType,"Count",LDate,AC$4)&gt;0,SUMIFS(LQty,LSku,$A88,LType,"Count",LDate,AC$4),AB88+SUMIFS(LSigned,LSku,$A88,LDate,AC$4)))</f>
        <v/>
      </c>
      <c r="AD88" s="20">
        <f>IF($A88="","",IF(COUNTIFS(LSku,$A88,LType,"Count",LDate,AD$4)&gt;0,SUMIFS(LQty,LSku,$A88,LType,"Count",LDate,AD$4),AC88+SUMIFS(LSigned,LSku,$A88,LDate,AD$4)))</f>
        <v/>
      </c>
      <c r="AE88" s="20">
        <f>IF($A88="","",IF(COUNTIFS(LSku,$A88,LType,"Count",LDate,AE$4)&gt;0,SUMIFS(LQty,LSku,$A88,LType,"Count",LDate,AE$4),AD88+SUMIFS(LSigned,LSku,$A88,LDate,AE$4)))</f>
        <v/>
      </c>
      <c r="AF88" s="20">
        <f>IF($A88="","",IF(COUNTIFS(LSku,$A88,LType,"Count",LDate,AF$4)&gt;0,SUMIFS(LQty,LSku,$A88,LType,"Count",LDate,AF$4),AE88+SUMIFS(LSigned,LSku,$A88,LDate,AF$4)))</f>
        <v/>
      </c>
      <c r="AG88" s="20">
        <f>IF($A88="","",IF(COUNTIFS(LSku,$A88,LType,"Count",LDate,AG$4)&gt;0,SUMIFS(LQty,LSku,$A88,LType,"Count",LDate,AG$4),AF88+SUMIFS(LSigned,LSku,$A88,LDate,AG$4)))</f>
        <v/>
      </c>
      <c r="AH88" s="20">
        <f>IF($A88="","",IF(COUNTIFS(LSku,$A88,LType,"Count",LDate,AH$4)&gt;0,SUMIFS(LQty,LSku,$A88,LType,"Count",LDate,AH$4),AG88+SUMIFS(LSigned,LSku,$A88,LDate,AH$4)))</f>
        <v/>
      </c>
      <c r="AI88" s="20">
        <f>IF($A88="","",IF(COUNTIFS(LSku,$A88,LType,"Count",LDate,AI$4)&gt;0,SUMIFS(LQty,LSku,$A88,LType,"Count",LDate,AI$4),AH88+SUMIFS(LSigned,LSku,$A88,LDate,AI$4)))</f>
        <v/>
      </c>
      <c r="AJ88" s="20">
        <f>IF($A88="","",IF(COUNTIFS(LSku,$A88,LType,"Count",LDate,AJ$4)&gt;0,SUMIFS(LQty,LSku,$A88,LType,"Count",LDate,AJ$4),AI88+SUMIFS(LSigned,LSku,$A88,LDate,AJ$4)))</f>
        <v/>
      </c>
      <c r="AK88" s="20">
        <f>IF($A88="","",IF(COUNTIFS(LSku,$A88,LType,"Count",LDate,AK$4)&gt;0,SUMIFS(LQty,LSku,$A88,LType,"Count",LDate,AK$4),AJ88+SUMIFS(LSigned,LSku,$A88,LDate,AK$4)))</f>
        <v/>
      </c>
      <c r="AL88" s="20">
        <f>IF($A88="","",IF(COUNTIFS(LSku,$A88,LType,"Count",LDate,AL$4)&gt;0,SUMIFS(LQty,LSku,$A88,LType,"Count",LDate,AL$4),AK88+SUMIFS(LSigned,LSku,$A88,LDate,AL$4)))</f>
        <v/>
      </c>
      <c r="AM88" s="20">
        <f>IF($A88="","",IF(COUNTIFS(LSku,$A88,LType,"Count",LDate,AM$4)&gt;0,SUMIFS(LQty,LSku,$A88,LType,"Count",LDate,AM$4),AL88+SUMIFS(LSigned,LSku,$A88,LDate,AM$4)))</f>
        <v/>
      </c>
      <c r="AN88" s="20">
        <f>IF($A88="","",IF(COUNTIFS(LSku,$A88,LType,"Count",LDate,AN$4)&gt;0,SUMIFS(LQty,LSku,$A88,LType,"Count",LDate,AN$4),AM88+SUMIFS(LSigned,LSku,$A88,LDate,AN$4)))</f>
        <v/>
      </c>
      <c r="AO88" s="20">
        <f>IF($A88="","",IF(COUNTIFS(LSku,$A88,LType,"Count",LDate,AO$4)&gt;0,SUMIFS(LQty,LSku,$A88,LType,"Count",LDate,AO$4),AN88+SUMIFS(LSigned,LSku,$A88,LDate,AO$4)))</f>
        <v/>
      </c>
      <c r="AP88" s="20">
        <f>IF($A88="","",IF(COUNTIFS(LSku,$A88,LType,"Count",LDate,AP$4)&gt;0,SUMIFS(LQty,LSku,$A88,LType,"Count",LDate,AP$4),AO88+SUMIFS(LSigned,LSku,$A88,LDate,AP$4)))</f>
        <v/>
      </c>
      <c r="AQ88" s="20">
        <f>IF($A88="","",IF(COUNTIFS(LSku,$A88,LType,"Count",LDate,AQ$4)&gt;0,SUMIFS(LQty,LSku,$A88,LType,"Count",LDate,AQ$4),AP88+SUMIFS(LSigned,LSku,$A88,LDate,AQ$4)))</f>
        <v/>
      </c>
      <c r="AR88" s="20">
        <f>IF($A88="","",IF(COUNTIFS(LSku,$A88,LType,"Count",LDate,AR$4)&gt;0,SUMIFS(LQty,LSku,$A88,LType,"Count",LDate,AR$4),AQ88+SUMIFS(LSigned,LSku,$A88,LDate,AR$4)))</f>
        <v/>
      </c>
      <c r="AS88" s="20">
        <f>IF($A88="","",IF(COUNTIFS(LSku,$A88,LType,"Count",LDate,AS$4)&gt;0,SUMIFS(LQty,LSku,$A88,LType,"Count",LDate,AS$4),AR88+SUMIFS(LSigned,LSku,$A88,LDate,AS$4)))</f>
        <v/>
      </c>
      <c r="AT88" s="20">
        <f>IF($A88="","",IF(COUNTIFS(LSku,$A88,LType,"Count",LDate,AT$4)&gt;0,SUMIFS(LQty,LSku,$A88,LType,"Count",LDate,AT$4),AS88+SUMIFS(LSigned,LSku,$A88,LDate,AT$4)))</f>
        <v/>
      </c>
      <c r="AU88" s="20">
        <f>IF($A88="","",IF(COUNTIFS(LSku,$A88,LType,"Count",LDate,AU$4)&gt;0,SUMIFS(LQty,LSku,$A88,LType,"Count",LDate,AU$4),AT88+SUMIFS(LSigned,LSku,$A88,LDate,AU$4)))</f>
        <v/>
      </c>
      <c r="AV88" s="20">
        <f>IF($A88="","",IF(COUNTIFS(LSku,$A88,LType,"Count",LDate,AV$4)&gt;0,SUMIFS(LQty,LSku,$A88,LType,"Count",LDate,AV$4),AU88+SUMIFS(LSigned,LSku,$A88,LDate,AV$4)))</f>
        <v/>
      </c>
      <c r="AW88" s="20">
        <f>IF($A88="","",IF(COUNTIFS(LSku,$A88,LType,"Count",LDate,AW$4)&gt;0,SUMIFS(LQty,LSku,$A88,LType,"Count",LDate,AW$4),AV88+SUMIFS(LSigned,LSku,$A88,LDate,AW$4)))</f>
        <v/>
      </c>
      <c r="AX88" s="20">
        <f>IF($A88="","",IF(COUNTIFS(LSku,$A88,LType,"Count",LDate,AX$4)&gt;0,SUMIFS(LQty,LSku,$A88,LType,"Count",LDate,AX$4),AW88+SUMIFS(LSigned,LSku,$A88,LDate,AX$4)))</f>
        <v/>
      </c>
      <c r="AY88" s="20">
        <f>IF($A88="","",IF(COUNTIFS(LSku,$A88,LType,"Count",LDate,AY$4)&gt;0,SUMIFS(LQty,LSku,$A88,LType,"Count",LDate,AY$4),AX88+SUMIFS(LSigned,LSku,$A88,LDate,AY$4)))</f>
        <v/>
      </c>
      <c r="AZ88" s="20">
        <f>IF($A88="","",IF(COUNTIFS(LSku,$A88,LType,"Count",LDate,AZ$4)&gt;0,SUMIFS(LQty,LSku,$A88,LType,"Count",LDate,AZ$4),AY88+SUMIFS(LSigned,LSku,$A88,LDate,AZ$4)))</f>
        <v/>
      </c>
      <c r="BA88" s="20">
        <f>IF($A88="","",IF(COUNTIFS(LSku,$A88,LType,"Count",LDate,BA$4)&gt;0,SUMIFS(LQty,LSku,$A88,LType,"Count",LDate,BA$4),AZ88+SUMIFS(LSigned,LSku,$A88,LDate,BA$4)))</f>
        <v/>
      </c>
      <c r="BB88" s="20">
        <f>IF($A88="","",IF(COUNTIFS(LSku,$A88,LType,"Count",LDate,BB$4)&gt;0,SUMIFS(LQty,LSku,$A88,LType,"Count",LDate,BB$4),BA88+SUMIFS(LSigned,LSku,$A88,LDate,BB$4)))</f>
        <v/>
      </c>
      <c r="BC88" s="20">
        <f>IF($A88="","",IF(COUNTIFS(LSku,$A88,LType,"Count",LDate,BC$4)&gt;0,SUMIFS(LQty,LSku,$A88,LType,"Count",LDate,BC$4),BB88+SUMIFS(LSigned,LSku,$A88,LDate,BC$4)))</f>
        <v/>
      </c>
      <c r="BD88" s="20">
        <f>IF($A88="","",IF(COUNTIFS(LSku,$A88,LType,"Count",LDate,BD$4)&gt;0,SUMIFS(LQty,LSku,$A88,LType,"Count",LDate,BD$4),BC88+SUMIFS(LSigned,LSku,$A88,LDate,BD$4)))</f>
        <v/>
      </c>
      <c r="BE88" s="20">
        <f>IF($A88="","",IF(COUNTIFS(LSku,$A88,LType,"Count",LDate,BE$4)&gt;0,SUMIFS(LQty,LSku,$A88,LType,"Count",LDate,BE$4),BD88+SUMIFS(LSigned,LSku,$A88,LDate,BE$4)))</f>
        <v/>
      </c>
      <c r="BF88" s="20">
        <f>IF($A88="","",IF(COUNTIFS(LSku,$A88,LType,"Count",LDate,BF$4)&gt;0,SUMIFS(LQty,LSku,$A88,LType,"Count",LDate,BF$4),BE88+SUMIFS(LSigned,LSku,$A88,LDate,BF$4)))</f>
        <v/>
      </c>
      <c r="BG88" s="20">
        <f>IF($A88="","",IF(COUNTIFS(LSku,$A88,LType,"Count",LDate,BG$4)&gt;0,SUMIFS(LQty,LSku,$A88,LType,"Count",LDate,BG$4),BF88+SUMIFS(LSigned,LSku,$A88,LDate,BG$4)))</f>
        <v/>
      </c>
      <c r="BH88" s="20">
        <f>IF($A88="","",IF(COUNTIFS(LSku,$A88,LType,"Count",LDate,BH$4)&gt;0,SUMIFS(LQty,LSku,$A88,LType,"Count",LDate,BH$4),BG88+SUMIFS(LSigned,LSku,$A88,LDate,BH$4)))</f>
        <v/>
      </c>
      <c r="BI88" s="20">
        <f>IF($A88="","",IF(COUNTIFS(LSku,$A88,LType,"Count",LDate,BI$4)&gt;0,SUMIFS(LQty,LSku,$A88,LType,"Count",LDate,BI$4),BH88+SUMIFS(LSigned,LSku,$A88,LDate,BI$4)))</f>
        <v/>
      </c>
      <c r="BJ88" s="20">
        <f>IF($A88="","",IF(COUNTIFS(LSku,$A88,LType,"Count",LDate,BJ$4)&gt;0,SUMIFS(LQty,LSku,$A88,LType,"Count",LDate,BJ$4),BI88+SUMIFS(LSigned,LSku,$A88,LDate,BJ$4)))</f>
        <v/>
      </c>
      <c r="BK88" s="20">
        <f>IF($A88="","",IF(COUNTIFS(LSku,$A88,LType,"Count",LDate,BK$4)&gt;0,SUMIFS(LQty,LSku,$A88,LType,"Count",LDate,BK$4),BJ88+SUMIFS(LSigned,LSku,$A88,LDate,BK$4)))</f>
        <v/>
      </c>
      <c r="BL88" s="20">
        <f>IF($A88="","",IF(COUNTIFS(LSku,$A88,LType,"Count",LDate,BL$4)&gt;0,SUMIFS(LQty,LSku,$A88,LType,"Count",LDate,BL$4),BK88+SUMIFS(LSigned,LSku,$A88,LDate,BL$4)))</f>
        <v/>
      </c>
      <c r="BM88" s="20">
        <f>IF($A88="","",IF(COUNTIFS(LSku,$A88,LType,"Count",LDate,BM$4)&gt;0,SUMIFS(LQty,LSku,$A88,LType,"Count",LDate,BM$4),BL88+SUMIFS(LSigned,LSku,$A88,LDate,BM$4)))</f>
        <v/>
      </c>
      <c r="BN88" s="24">
        <f>IF($A88="","",SUMPRODUCT(MAX((LSku=$A88)*(LType="Count")*(LDate&lt;=$B$4)*LDate)))</f>
        <v/>
      </c>
    </row>
    <row r="89">
      <c r="A89" s="16">
        <f>IF(Items!A89="","",Items!A89)</f>
        <v/>
      </c>
      <c r="B89" s="20">
        <f>IF($A89="","",IF(BN89&gt;0,SUMIFS(LQty,LSku,$A89,LType,"Count",LDate,BN89),0)+SUMIFS(LSigned,LSku,$A89,LDate,"&gt;"&amp;BN89,LDate,"&lt;="&amp;$B$4))</f>
        <v/>
      </c>
      <c r="C89" s="20">
        <f>IF($A89="","",IF(COUNTIFS(LSku,$A89,LType,"Count",LDate,C$4)&gt;0,SUMIFS(LQty,LSku,$A89,LType,"Count",LDate,C$4),B89+SUMIFS(LSigned,LSku,$A89,LDate,C$4)))</f>
        <v/>
      </c>
      <c r="D89" s="20">
        <f>IF($A89="","",IF(COUNTIFS(LSku,$A89,LType,"Count",LDate,D$4)&gt;0,SUMIFS(LQty,LSku,$A89,LType,"Count",LDate,D$4),C89+SUMIFS(LSigned,LSku,$A89,LDate,D$4)))</f>
        <v/>
      </c>
      <c r="E89" s="20">
        <f>IF($A89="","",IF(COUNTIFS(LSku,$A89,LType,"Count",LDate,E$4)&gt;0,SUMIFS(LQty,LSku,$A89,LType,"Count",LDate,E$4),D89+SUMIFS(LSigned,LSku,$A89,LDate,E$4)))</f>
        <v/>
      </c>
      <c r="F89" s="20">
        <f>IF($A89="","",IF(COUNTIFS(LSku,$A89,LType,"Count",LDate,F$4)&gt;0,SUMIFS(LQty,LSku,$A89,LType,"Count",LDate,F$4),E89+SUMIFS(LSigned,LSku,$A89,LDate,F$4)))</f>
        <v/>
      </c>
      <c r="G89" s="20">
        <f>IF($A89="","",IF(COUNTIFS(LSku,$A89,LType,"Count",LDate,G$4)&gt;0,SUMIFS(LQty,LSku,$A89,LType,"Count",LDate,G$4),F89+SUMIFS(LSigned,LSku,$A89,LDate,G$4)))</f>
        <v/>
      </c>
      <c r="H89" s="20">
        <f>IF($A89="","",IF(COUNTIFS(LSku,$A89,LType,"Count",LDate,H$4)&gt;0,SUMIFS(LQty,LSku,$A89,LType,"Count",LDate,H$4),G89+SUMIFS(LSigned,LSku,$A89,LDate,H$4)))</f>
        <v/>
      </c>
      <c r="I89" s="20">
        <f>IF($A89="","",IF(COUNTIFS(LSku,$A89,LType,"Count",LDate,I$4)&gt;0,SUMIFS(LQty,LSku,$A89,LType,"Count",LDate,I$4),H89+SUMIFS(LSigned,LSku,$A89,LDate,I$4)))</f>
        <v/>
      </c>
      <c r="J89" s="20">
        <f>IF($A89="","",IF(COUNTIFS(LSku,$A89,LType,"Count",LDate,J$4)&gt;0,SUMIFS(LQty,LSku,$A89,LType,"Count",LDate,J$4),I89+SUMIFS(LSigned,LSku,$A89,LDate,J$4)))</f>
        <v/>
      </c>
      <c r="K89" s="20">
        <f>IF($A89="","",IF(COUNTIFS(LSku,$A89,LType,"Count",LDate,K$4)&gt;0,SUMIFS(LQty,LSku,$A89,LType,"Count",LDate,K$4),J89+SUMIFS(LSigned,LSku,$A89,LDate,K$4)))</f>
        <v/>
      </c>
      <c r="L89" s="20">
        <f>IF($A89="","",IF(COUNTIFS(LSku,$A89,LType,"Count",LDate,L$4)&gt;0,SUMIFS(LQty,LSku,$A89,LType,"Count",LDate,L$4),K89+SUMIFS(LSigned,LSku,$A89,LDate,L$4)))</f>
        <v/>
      </c>
      <c r="M89" s="20">
        <f>IF($A89="","",IF(COUNTIFS(LSku,$A89,LType,"Count",LDate,M$4)&gt;0,SUMIFS(LQty,LSku,$A89,LType,"Count",LDate,M$4),L89+SUMIFS(LSigned,LSku,$A89,LDate,M$4)))</f>
        <v/>
      </c>
      <c r="N89" s="20">
        <f>IF($A89="","",IF(COUNTIFS(LSku,$A89,LType,"Count",LDate,N$4)&gt;0,SUMIFS(LQty,LSku,$A89,LType,"Count",LDate,N$4),M89+SUMIFS(LSigned,LSku,$A89,LDate,N$4)))</f>
        <v/>
      </c>
      <c r="O89" s="20">
        <f>IF($A89="","",IF(COUNTIFS(LSku,$A89,LType,"Count",LDate,O$4)&gt;0,SUMIFS(LQty,LSku,$A89,LType,"Count",LDate,O$4),N89+SUMIFS(LSigned,LSku,$A89,LDate,O$4)))</f>
        <v/>
      </c>
      <c r="P89" s="20">
        <f>IF($A89="","",IF(COUNTIFS(LSku,$A89,LType,"Count",LDate,P$4)&gt;0,SUMIFS(LQty,LSku,$A89,LType,"Count",LDate,P$4),O89+SUMIFS(LSigned,LSku,$A89,LDate,P$4)))</f>
        <v/>
      </c>
      <c r="Q89" s="20">
        <f>IF($A89="","",IF(COUNTIFS(LSku,$A89,LType,"Count",LDate,Q$4)&gt;0,SUMIFS(LQty,LSku,$A89,LType,"Count",LDate,Q$4),P89+SUMIFS(LSigned,LSku,$A89,LDate,Q$4)))</f>
        <v/>
      </c>
      <c r="R89" s="20">
        <f>IF($A89="","",IF(COUNTIFS(LSku,$A89,LType,"Count",LDate,R$4)&gt;0,SUMIFS(LQty,LSku,$A89,LType,"Count",LDate,R$4),Q89+SUMIFS(LSigned,LSku,$A89,LDate,R$4)))</f>
        <v/>
      </c>
      <c r="S89" s="20">
        <f>IF($A89="","",IF(COUNTIFS(LSku,$A89,LType,"Count",LDate,S$4)&gt;0,SUMIFS(LQty,LSku,$A89,LType,"Count",LDate,S$4),R89+SUMIFS(LSigned,LSku,$A89,LDate,S$4)))</f>
        <v/>
      </c>
      <c r="T89" s="20">
        <f>IF($A89="","",IF(COUNTIFS(LSku,$A89,LType,"Count",LDate,T$4)&gt;0,SUMIFS(LQty,LSku,$A89,LType,"Count",LDate,T$4),S89+SUMIFS(LSigned,LSku,$A89,LDate,T$4)))</f>
        <v/>
      </c>
      <c r="U89" s="20">
        <f>IF($A89="","",IF(COUNTIFS(LSku,$A89,LType,"Count",LDate,U$4)&gt;0,SUMIFS(LQty,LSku,$A89,LType,"Count",LDate,U$4),T89+SUMIFS(LSigned,LSku,$A89,LDate,U$4)))</f>
        <v/>
      </c>
      <c r="V89" s="20">
        <f>IF($A89="","",IF(COUNTIFS(LSku,$A89,LType,"Count",LDate,V$4)&gt;0,SUMIFS(LQty,LSku,$A89,LType,"Count",LDate,V$4),U89+SUMIFS(LSigned,LSku,$A89,LDate,V$4)))</f>
        <v/>
      </c>
      <c r="W89" s="20">
        <f>IF($A89="","",IF(COUNTIFS(LSku,$A89,LType,"Count",LDate,W$4)&gt;0,SUMIFS(LQty,LSku,$A89,LType,"Count",LDate,W$4),V89+SUMIFS(LSigned,LSku,$A89,LDate,W$4)))</f>
        <v/>
      </c>
      <c r="X89" s="20">
        <f>IF($A89="","",IF(COUNTIFS(LSku,$A89,LType,"Count",LDate,X$4)&gt;0,SUMIFS(LQty,LSku,$A89,LType,"Count",LDate,X$4),W89+SUMIFS(LSigned,LSku,$A89,LDate,X$4)))</f>
        <v/>
      </c>
      <c r="Y89" s="20">
        <f>IF($A89="","",IF(COUNTIFS(LSku,$A89,LType,"Count",LDate,Y$4)&gt;0,SUMIFS(LQty,LSku,$A89,LType,"Count",LDate,Y$4),X89+SUMIFS(LSigned,LSku,$A89,LDate,Y$4)))</f>
        <v/>
      </c>
      <c r="Z89" s="20">
        <f>IF($A89="","",IF(COUNTIFS(LSku,$A89,LType,"Count",LDate,Z$4)&gt;0,SUMIFS(LQty,LSku,$A89,LType,"Count",LDate,Z$4),Y89+SUMIFS(LSigned,LSku,$A89,LDate,Z$4)))</f>
        <v/>
      </c>
      <c r="AA89" s="20">
        <f>IF($A89="","",IF(COUNTIFS(LSku,$A89,LType,"Count",LDate,AA$4)&gt;0,SUMIFS(LQty,LSku,$A89,LType,"Count",LDate,AA$4),Z89+SUMIFS(LSigned,LSku,$A89,LDate,AA$4)))</f>
        <v/>
      </c>
      <c r="AB89" s="20">
        <f>IF($A89="","",IF(COUNTIFS(LSku,$A89,LType,"Count",LDate,AB$4)&gt;0,SUMIFS(LQty,LSku,$A89,LType,"Count",LDate,AB$4),AA89+SUMIFS(LSigned,LSku,$A89,LDate,AB$4)))</f>
        <v/>
      </c>
      <c r="AC89" s="20">
        <f>IF($A89="","",IF(COUNTIFS(LSku,$A89,LType,"Count",LDate,AC$4)&gt;0,SUMIFS(LQty,LSku,$A89,LType,"Count",LDate,AC$4),AB89+SUMIFS(LSigned,LSku,$A89,LDate,AC$4)))</f>
        <v/>
      </c>
      <c r="AD89" s="20">
        <f>IF($A89="","",IF(COUNTIFS(LSku,$A89,LType,"Count",LDate,AD$4)&gt;0,SUMIFS(LQty,LSku,$A89,LType,"Count",LDate,AD$4),AC89+SUMIFS(LSigned,LSku,$A89,LDate,AD$4)))</f>
        <v/>
      </c>
      <c r="AE89" s="20">
        <f>IF($A89="","",IF(COUNTIFS(LSku,$A89,LType,"Count",LDate,AE$4)&gt;0,SUMIFS(LQty,LSku,$A89,LType,"Count",LDate,AE$4),AD89+SUMIFS(LSigned,LSku,$A89,LDate,AE$4)))</f>
        <v/>
      </c>
      <c r="AF89" s="20">
        <f>IF($A89="","",IF(COUNTIFS(LSku,$A89,LType,"Count",LDate,AF$4)&gt;0,SUMIFS(LQty,LSku,$A89,LType,"Count",LDate,AF$4),AE89+SUMIFS(LSigned,LSku,$A89,LDate,AF$4)))</f>
        <v/>
      </c>
      <c r="AG89" s="20">
        <f>IF($A89="","",IF(COUNTIFS(LSku,$A89,LType,"Count",LDate,AG$4)&gt;0,SUMIFS(LQty,LSku,$A89,LType,"Count",LDate,AG$4),AF89+SUMIFS(LSigned,LSku,$A89,LDate,AG$4)))</f>
        <v/>
      </c>
      <c r="AH89" s="20">
        <f>IF($A89="","",IF(COUNTIFS(LSku,$A89,LType,"Count",LDate,AH$4)&gt;0,SUMIFS(LQty,LSku,$A89,LType,"Count",LDate,AH$4),AG89+SUMIFS(LSigned,LSku,$A89,LDate,AH$4)))</f>
        <v/>
      </c>
      <c r="AI89" s="20">
        <f>IF($A89="","",IF(COUNTIFS(LSku,$A89,LType,"Count",LDate,AI$4)&gt;0,SUMIFS(LQty,LSku,$A89,LType,"Count",LDate,AI$4),AH89+SUMIFS(LSigned,LSku,$A89,LDate,AI$4)))</f>
        <v/>
      </c>
      <c r="AJ89" s="20">
        <f>IF($A89="","",IF(COUNTIFS(LSku,$A89,LType,"Count",LDate,AJ$4)&gt;0,SUMIFS(LQty,LSku,$A89,LType,"Count",LDate,AJ$4),AI89+SUMIFS(LSigned,LSku,$A89,LDate,AJ$4)))</f>
        <v/>
      </c>
      <c r="AK89" s="20">
        <f>IF($A89="","",IF(COUNTIFS(LSku,$A89,LType,"Count",LDate,AK$4)&gt;0,SUMIFS(LQty,LSku,$A89,LType,"Count",LDate,AK$4),AJ89+SUMIFS(LSigned,LSku,$A89,LDate,AK$4)))</f>
        <v/>
      </c>
      <c r="AL89" s="20">
        <f>IF($A89="","",IF(COUNTIFS(LSku,$A89,LType,"Count",LDate,AL$4)&gt;0,SUMIFS(LQty,LSku,$A89,LType,"Count",LDate,AL$4),AK89+SUMIFS(LSigned,LSku,$A89,LDate,AL$4)))</f>
        <v/>
      </c>
      <c r="AM89" s="20">
        <f>IF($A89="","",IF(COUNTIFS(LSku,$A89,LType,"Count",LDate,AM$4)&gt;0,SUMIFS(LQty,LSku,$A89,LType,"Count",LDate,AM$4),AL89+SUMIFS(LSigned,LSku,$A89,LDate,AM$4)))</f>
        <v/>
      </c>
      <c r="AN89" s="20">
        <f>IF($A89="","",IF(COUNTIFS(LSku,$A89,LType,"Count",LDate,AN$4)&gt;0,SUMIFS(LQty,LSku,$A89,LType,"Count",LDate,AN$4),AM89+SUMIFS(LSigned,LSku,$A89,LDate,AN$4)))</f>
        <v/>
      </c>
      <c r="AO89" s="20">
        <f>IF($A89="","",IF(COUNTIFS(LSku,$A89,LType,"Count",LDate,AO$4)&gt;0,SUMIFS(LQty,LSku,$A89,LType,"Count",LDate,AO$4),AN89+SUMIFS(LSigned,LSku,$A89,LDate,AO$4)))</f>
        <v/>
      </c>
      <c r="AP89" s="20">
        <f>IF($A89="","",IF(COUNTIFS(LSku,$A89,LType,"Count",LDate,AP$4)&gt;0,SUMIFS(LQty,LSku,$A89,LType,"Count",LDate,AP$4),AO89+SUMIFS(LSigned,LSku,$A89,LDate,AP$4)))</f>
        <v/>
      </c>
      <c r="AQ89" s="20">
        <f>IF($A89="","",IF(COUNTIFS(LSku,$A89,LType,"Count",LDate,AQ$4)&gt;0,SUMIFS(LQty,LSku,$A89,LType,"Count",LDate,AQ$4),AP89+SUMIFS(LSigned,LSku,$A89,LDate,AQ$4)))</f>
        <v/>
      </c>
      <c r="AR89" s="20">
        <f>IF($A89="","",IF(COUNTIFS(LSku,$A89,LType,"Count",LDate,AR$4)&gt;0,SUMIFS(LQty,LSku,$A89,LType,"Count",LDate,AR$4),AQ89+SUMIFS(LSigned,LSku,$A89,LDate,AR$4)))</f>
        <v/>
      </c>
      <c r="AS89" s="20">
        <f>IF($A89="","",IF(COUNTIFS(LSku,$A89,LType,"Count",LDate,AS$4)&gt;0,SUMIFS(LQty,LSku,$A89,LType,"Count",LDate,AS$4),AR89+SUMIFS(LSigned,LSku,$A89,LDate,AS$4)))</f>
        <v/>
      </c>
      <c r="AT89" s="20">
        <f>IF($A89="","",IF(COUNTIFS(LSku,$A89,LType,"Count",LDate,AT$4)&gt;0,SUMIFS(LQty,LSku,$A89,LType,"Count",LDate,AT$4),AS89+SUMIFS(LSigned,LSku,$A89,LDate,AT$4)))</f>
        <v/>
      </c>
      <c r="AU89" s="20">
        <f>IF($A89="","",IF(COUNTIFS(LSku,$A89,LType,"Count",LDate,AU$4)&gt;0,SUMIFS(LQty,LSku,$A89,LType,"Count",LDate,AU$4),AT89+SUMIFS(LSigned,LSku,$A89,LDate,AU$4)))</f>
        <v/>
      </c>
      <c r="AV89" s="20">
        <f>IF($A89="","",IF(COUNTIFS(LSku,$A89,LType,"Count",LDate,AV$4)&gt;0,SUMIFS(LQty,LSku,$A89,LType,"Count",LDate,AV$4),AU89+SUMIFS(LSigned,LSku,$A89,LDate,AV$4)))</f>
        <v/>
      </c>
      <c r="AW89" s="20">
        <f>IF($A89="","",IF(COUNTIFS(LSku,$A89,LType,"Count",LDate,AW$4)&gt;0,SUMIFS(LQty,LSku,$A89,LType,"Count",LDate,AW$4),AV89+SUMIFS(LSigned,LSku,$A89,LDate,AW$4)))</f>
        <v/>
      </c>
      <c r="AX89" s="20">
        <f>IF($A89="","",IF(COUNTIFS(LSku,$A89,LType,"Count",LDate,AX$4)&gt;0,SUMIFS(LQty,LSku,$A89,LType,"Count",LDate,AX$4),AW89+SUMIFS(LSigned,LSku,$A89,LDate,AX$4)))</f>
        <v/>
      </c>
      <c r="AY89" s="20">
        <f>IF($A89="","",IF(COUNTIFS(LSku,$A89,LType,"Count",LDate,AY$4)&gt;0,SUMIFS(LQty,LSku,$A89,LType,"Count",LDate,AY$4),AX89+SUMIFS(LSigned,LSku,$A89,LDate,AY$4)))</f>
        <v/>
      </c>
      <c r="AZ89" s="20">
        <f>IF($A89="","",IF(COUNTIFS(LSku,$A89,LType,"Count",LDate,AZ$4)&gt;0,SUMIFS(LQty,LSku,$A89,LType,"Count",LDate,AZ$4),AY89+SUMIFS(LSigned,LSku,$A89,LDate,AZ$4)))</f>
        <v/>
      </c>
      <c r="BA89" s="20">
        <f>IF($A89="","",IF(COUNTIFS(LSku,$A89,LType,"Count",LDate,BA$4)&gt;0,SUMIFS(LQty,LSku,$A89,LType,"Count",LDate,BA$4),AZ89+SUMIFS(LSigned,LSku,$A89,LDate,BA$4)))</f>
        <v/>
      </c>
      <c r="BB89" s="20">
        <f>IF($A89="","",IF(COUNTIFS(LSku,$A89,LType,"Count",LDate,BB$4)&gt;0,SUMIFS(LQty,LSku,$A89,LType,"Count",LDate,BB$4),BA89+SUMIFS(LSigned,LSku,$A89,LDate,BB$4)))</f>
        <v/>
      </c>
      <c r="BC89" s="20">
        <f>IF($A89="","",IF(COUNTIFS(LSku,$A89,LType,"Count",LDate,BC$4)&gt;0,SUMIFS(LQty,LSku,$A89,LType,"Count",LDate,BC$4),BB89+SUMIFS(LSigned,LSku,$A89,LDate,BC$4)))</f>
        <v/>
      </c>
      <c r="BD89" s="20">
        <f>IF($A89="","",IF(COUNTIFS(LSku,$A89,LType,"Count",LDate,BD$4)&gt;0,SUMIFS(LQty,LSku,$A89,LType,"Count",LDate,BD$4),BC89+SUMIFS(LSigned,LSku,$A89,LDate,BD$4)))</f>
        <v/>
      </c>
      <c r="BE89" s="20">
        <f>IF($A89="","",IF(COUNTIFS(LSku,$A89,LType,"Count",LDate,BE$4)&gt;0,SUMIFS(LQty,LSku,$A89,LType,"Count",LDate,BE$4),BD89+SUMIFS(LSigned,LSku,$A89,LDate,BE$4)))</f>
        <v/>
      </c>
      <c r="BF89" s="20">
        <f>IF($A89="","",IF(COUNTIFS(LSku,$A89,LType,"Count",LDate,BF$4)&gt;0,SUMIFS(LQty,LSku,$A89,LType,"Count",LDate,BF$4),BE89+SUMIFS(LSigned,LSku,$A89,LDate,BF$4)))</f>
        <v/>
      </c>
      <c r="BG89" s="20">
        <f>IF($A89="","",IF(COUNTIFS(LSku,$A89,LType,"Count",LDate,BG$4)&gt;0,SUMIFS(LQty,LSku,$A89,LType,"Count",LDate,BG$4),BF89+SUMIFS(LSigned,LSku,$A89,LDate,BG$4)))</f>
        <v/>
      </c>
      <c r="BH89" s="20">
        <f>IF($A89="","",IF(COUNTIFS(LSku,$A89,LType,"Count",LDate,BH$4)&gt;0,SUMIFS(LQty,LSku,$A89,LType,"Count",LDate,BH$4),BG89+SUMIFS(LSigned,LSku,$A89,LDate,BH$4)))</f>
        <v/>
      </c>
      <c r="BI89" s="20">
        <f>IF($A89="","",IF(COUNTIFS(LSku,$A89,LType,"Count",LDate,BI$4)&gt;0,SUMIFS(LQty,LSku,$A89,LType,"Count",LDate,BI$4),BH89+SUMIFS(LSigned,LSku,$A89,LDate,BI$4)))</f>
        <v/>
      </c>
      <c r="BJ89" s="20">
        <f>IF($A89="","",IF(COUNTIFS(LSku,$A89,LType,"Count",LDate,BJ$4)&gt;0,SUMIFS(LQty,LSku,$A89,LType,"Count",LDate,BJ$4),BI89+SUMIFS(LSigned,LSku,$A89,LDate,BJ$4)))</f>
        <v/>
      </c>
      <c r="BK89" s="20">
        <f>IF($A89="","",IF(COUNTIFS(LSku,$A89,LType,"Count",LDate,BK$4)&gt;0,SUMIFS(LQty,LSku,$A89,LType,"Count",LDate,BK$4),BJ89+SUMIFS(LSigned,LSku,$A89,LDate,BK$4)))</f>
        <v/>
      </c>
      <c r="BL89" s="20">
        <f>IF($A89="","",IF(COUNTIFS(LSku,$A89,LType,"Count",LDate,BL$4)&gt;0,SUMIFS(LQty,LSku,$A89,LType,"Count",LDate,BL$4),BK89+SUMIFS(LSigned,LSku,$A89,LDate,BL$4)))</f>
        <v/>
      </c>
      <c r="BM89" s="20">
        <f>IF($A89="","",IF(COUNTIFS(LSku,$A89,LType,"Count",LDate,BM$4)&gt;0,SUMIFS(LQty,LSku,$A89,LType,"Count",LDate,BM$4),BL89+SUMIFS(LSigned,LSku,$A89,LDate,BM$4)))</f>
        <v/>
      </c>
      <c r="BN89" s="24">
        <f>IF($A89="","",SUMPRODUCT(MAX((LSku=$A89)*(LType="Count")*(LDate&lt;=$B$4)*LDate)))</f>
        <v/>
      </c>
    </row>
    <row r="90">
      <c r="A90" s="16">
        <f>IF(Items!A90="","",Items!A90)</f>
        <v/>
      </c>
      <c r="B90" s="20">
        <f>IF($A90="","",IF(BN90&gt;0,SUMIFS(LQty,LSku,$A90,LType,"Count",LDate,BN90),0)+SUMIFS(LSigned,LSku,$A90,LDate,"&gt;"&amp;BN90,LDate,"&lt;="&amp;$B$4))</f>
        <v/>
      </c>
      <c r="C90" s="20">
        <f>IF($A90="","",IF(COUNTIFS(LSku,$A90,LType,"Count",LDate,C$4)&gt;0,SUMIFS(LQty,LSku,$A90,LType,"Count",LDate,C$4),B90+SUMIFS(LSigned,LSku,$A90,LDate,C$4)))</f>
        <v/>
      </c>
      <c r="D90" s="20">
        <f>IF($A90="","",IF(COUNTIFS(LSku,$A90,LType,"Count",LDate,D$4)&gt;0,SUMIFS(LQty,LSku,$A90,LType,"Count",LDate,D$4),C90+SUMIFS(LSigned,LSku,$A90,LDate,D$4)))</f>
        <v/>
      </c>
      <c r="E90" s="20">
        <f>IF($A90="","",IF(COUNTIFS(LSku,$A90,LType,"Count",LDate,E$4)&gt;0,SUMIFS(LQty,LSku,$A90,LType,"Count",LDate,E$4),D90+SUMIFS(LSigned,LSku,$A90,LDate,E$4)))</f>
        <v/>
      </c>
      <c r="F90" s="20">
        <f>IF($A90="","",IF(COUNTIFS(LSku,$A90,LType,"Count",LDate,F$4)&gt;0,SUMIFS(LQty,LSku,$A90,LType,"Count",LDate,F$4),E90+SUMIFS(LSigned,LSku,$A90,LDate,F$4)))</f>
        <v/>
      </c>
      <c r="G90" s="20">
        <f>IF($A90="","",IF(COUNTIFS(LSku,$A90,LType,"Count",LDate,G$4)&gt;0,SUMIFS(LQty,LSku,$A90,LType,"Count",LDate,G$4),F90+SUMIFS(LSigned,LSku,$A90,LDate,G$4)))</f>
        <v/>
      </c>
      <c r="H90" s="20">
        <f>IF($A90="","",IF(COUNTIFS(LSku,$A90,LType,"Count",LDate,H$4)&gt;0,SUMIFS(LQty,LSku,$A90,LType,"Count",LDate,H$4),G90+SUMIFS(LSigned,LSku,$A90,LDate,H$4)))</f>
        <v/>
      </c>
      <c r="I90" s="20">
        <f>IF($A90="","",IF(COUNTIFS(LSku,$A90,LType,"Count",LDate,I$4)&gt;0,SUMIFS(LQty,LSku,$A90,LType,"Count",LDate,I$4),H90+SUMIFS(LSigned,LSku,$A90,LDate,I$4)))</f>
        <v/>
      </c>
      <c r="J90" s="20">
        <f>IF($A90="","",IF(COUNTIFS(LSku,$A90,LType,"Count",LDate,J$4)&gt;0,SUMIFS(LQty,LSku,$A90,LType,"Count",LDate,J$4),I90+SUMIFS(LSigned,LSku,$A90,LDate,J$4)))</f>
        <v/>
      </c>
      <c r="K90" s="20">
        <f>IF($A90="","",IF(COUNTIFS(LSku,$A90,LType,"Count",LDate,K$4)&gt;0,SUMIFS(LQty,LSku,$A90,LType,"Count",LDate,K$4),J90+SUMIFS(LSigned,LSku,$A90,LDate,K$4)))</f>
        <v/>
      </c>
      <c r="L90" s="20">
        <f>IF($A90="","",IF(COUNTIFS(LSku,$A90,LType,"Count",LDate,L$4)&gt;0,SUMIFS(LQty,LSku,$A90,LType,"Count",LDate,L$4),K90+SUMIFS(LSigned,LSku,$A90,LDate,L$4)))</f>
        <v/>
      </c>
      <c r="M90" s="20">
        <f>IF($A90="","",IF(COUNTIFS(LSku,$A90,LType,"Count",LDate,M$4)&gt;0,SUMIFS(LQty,LSku,$A90,LType,"Count",LDate,M$4),L90+SUMIFS(LSigned,LSku,$A90,LDate,M$4)))</f>
        <v/>
      </c>
      <c r="N90" s="20">
        <f>IF($A90="","",IF(COUNTIFS(LSku,$A90,LType,"Count",LDate,N$4)&gt;0,SUMIFS(LQty,LSku,$A90,LType,"Count",LDate,N$4),M90+SUMIFS(LSigned,LSku,$A90,LDate,N$4)))</f>
        <v/>
      </c>
      <c r="O90" s="20">
        <f>IF($A90="","",IF(COUNTIFS(LSku,$A90,LType,"Count",LDate,O$4)&gt;0,SUMIFS(LQty,LSku,$A90,LType,"Count",LDate,O$4),N90+SUMIFS(LSigned,LSku,$A90,LDate,O$4)))</f>
        <v/>
      </c>
      <c r="P90" s="20">
        <f>IF($A90="","",IF(COUNTIFS(LSku,$A90,LType,"Count",LDate,P$4)&gt;0,SUMIFS(LQty,LSku,$A90,LType,"Count",LDate,P$4),O90+SUMIFS(LSigned,LSku,$A90,LDate,P$4)))</f>
        <v/>
      </c>
      <c r="Q90" s="20">
        <f>IF($A90="","",IF(COUNTIFS(LSku,$A90,LType,"Count",LDate,Q$4)&gt;0,SUMIFS(LQty,LSku,$A90,LType,"Count",LDate,Q$4),P90+SUMIFS(LSigned,LSku,$A90,LDate,Q$4)))</f>
        <v/>
      </c>
      <c r="R90" s="20">
        <f>IF($A90="","",IF(COUNTIFS(LSku,$A90,LType,"Count",LDate,R$4)&gt;0,SUMIFS(LQty,LSku,$A90,LType,"Count",LDate,R$4),Q90+SUMIFS(LSigned,LSku,$A90,LDate,R$4)))</f>
        <v/>
      </c>
      <c r="S90" s="20">
        <f>IF($A90="","",IF(COUNTIFS(LSku,$A90,LType,"Count",LDate,S$4)&gt;0,SUMIFS(LQty,LSku,$A90,LType,"Count",LDate,S$4),R90+SUMIFS(LSigned,LSku,$A90,LDate,S$4)))</f>
        <v/>
      </c>
      <c r="T90" s="20">
        <f>IF($A90="","",IF(COUNTIFS(LSku,$A90,LType,"Count",LDate,T$4)&gt;0,SUMIFS(LQty,LSku,$A90,LType,"Count",LDate,T$4),S90+SUMIFS(LSigned,LSku,$A90,LDate,T$4)))</f>
        <v/>
      </c>
      <c r="U90" s="20">
        <f>IF($A90="","",IF(COUNTIFS(LSku,$A90,LType,"Count",LDate,U$4)&gt;0,SUMIFS(LQty,LSku,$A90,LType,"Count",LDate,U$4),T90+SUMIFS(LSigned,LSku,$A90,LDate,U$4)))</f>
        <v/>
      </c>
      <c r="V90" s="20">
        <f>IF($A90="","",IF(COUNTIFS(LSku,$A90,LType,"Count",LDate,V$4)&gt;0,SUMIFS(LQty,LSku,$A90,LType,"Count",LDate,V$4),U90+SUMIFS(LSigned,LSku,$A90,LDate,V$4)))</f>
        <v/>
      </c>
      <c r="W90" s="20">
        <f>IF($A90="","",IF(COUNTIFS(LSku,$A90,LType,"Count",LDate,W$4)&gt;0,SUMIFS(LQty,LSku,$A90,LType,"Count",LDate,W$4),V90+SUMIFS(LSigned,LSku,$A90,LDate,W$4)))</f>
        <v/>
      </c>
      <c r="X90" s="20">
        <f>IF($A90="","",IF(COUNTIFS(LSku,$A90,LType,"Count",LDate,X$4)&gt;0,SUMIFS(LQty,LSku,$A90,LType,"Count",LDate,X$4),W90+SUMIFS(LSigned,LSku,$A90,LDate,X$4)))</f>
        <v/>
      </c>
      <c r="Y90" s="20">
        <f>IF($A90="","",IF(COUNTIFS(LSku,$A90,LType,"Count",LDate,Y$4)&gt;0,SUMIFS(LQty,LSku,$A90,LType,"Count",LDate,Y$4),X90+SUMIFS(LSigned,LSku,$A90,LDate,Y$4)))</f>
        <v/>
      </c>
      <c r="Z90" s="20">
        <f>IF($A90="","",IF(COUNTIFS(LSku,$A90,LType,"Count",LDate,Z$4)&gt;0,SUMIFS(LQty,LSku,$A90,LType,"Count",LDate,Z$4),Y90+SUMIFS(LSigned,LSku,$A90,LDate,Z$4)))</f>
        <v/>
      </c>
      <c r="AA90" s="20">
        <f>IF($A90="","",IF(COUNTIFS(LSku,$A90,LType,"Count",LDate,AA$4)&gt;0,SUMIFS(LQty,LSku,$A90,LType,"Count",LDate,AA$4),Z90+SUMIFS(LSigned,LSku,$A90,LDate,AA$4)))</f>
        <v/>
      </c>
      <c r="AB90" s="20">
        <f>IF($A90="","",IF(COUNTIFS(LSku,$A90,LType,"Count",LDate,AB$4)&gt;0,SUMIFS(LQty,LSku,$A90,LType,"Count",LDate,AB$4),AA90+SUMIFS(LSigned,LSku,$A90,LDate,AB$4)))</f>
        <v/>
      </c>
      <c r="AC90" s="20">
        <f>IF($A90="","",IF(COUNTIFS(LSku,$A90,LType,"Count",LDate,AC$4)&gt;0,SUMIFS(LQty,LSku,$A90,LType,"Count",LDate,AC$4),AB90+SUMIFS(LSigned,LSku,$A90,LDate,AC$4)))</f>
        <v/>
      </c>
      <c r="AD90" s="20">
        <f>IF($A90="","",IF(COUNTIFS(LSku,$A90,LType,"Count",LDate,AD$4)&gt;0,SUMIFS(LQty,LSku,$A90,LType,"Count",LDate,AD$4),AC90+SUMIFS(LSigned,LSku,$A90,LDate,AD$4)))</f>
        <v/>
      </c>
      <c r="AE90" s="20">
        <f>IF($A90="","",IF(COUNTIFS(LSku,$A90,LType,"Count",LDate,AE$4)&gt;0,SUMIFS(LQty,LSku,$A90,LType,"Count",LDate,AE$4),AD90+SUMIFS(LSigned,LSku,$A90,LDate,AE$4)))</f>
        <v/>
      </c>
      <c r="AF90" s="20">
        <f>IF($A90="","",IF(COUNTIFS(LSku,$A90,LType,"Count",LDate,AF$4)&gt;0,SUMIFS(LQty,LSku,$A90,LType,"Count",LDate,AF$4),AE90+SUMIFS(LSigned,LSku,$A90,LDate,AF$4)))</f>
        <v/>
      </c>
      <c r="AG90" s="20">
        <f>IF($A90="","",IF(COUNTIFS(LSku,$A90,LType,"Count",LDate,AG$4)&gt;0,SUMIFS(LQty,LSku,$A90,LType,"Count",LDate,AG$4),AF90+SUMIFS(LSigned,LSku,$A90,LDate,AG$4)))</f>
        <v/>
      </c>
      <c r="AH90" s="20">
        <f>IF($A90="","",IF(COUNTIFS(LSku,$A90,LType,"Count",LDate,AH$4)&gt;0,SUMIFS(LQty,LSku,$A90,LType,"Count",LDate,AH$4),AG90+SUMIFS(LSigned,LSku,$A90,LDate,AH$4)))</f>
        <v/>
      </c>
      <c r="AI90" s="20">
        <f>IF($A90="","",IF(COUNTIFS(LSku,$A90,LType,"Count",LDate,AI$4)&gt;0,SUMIFS(LQty,LSku,$A90,LType,"Count",LDate,AI$4),AH90+SUMIFS(LSigned,LSku,$A90,LDate,AI$4)))</f>
        <v/>
      </c>
      <c r="AJ90" s="20">
        <f>IF($A90="","",IF(COUNTIFS(LSku,$A90,LType,"Count",LDate,AJ$4)&gt;0,SUMIFS(LQty,LSku,$A90,LType,"Count",LDate,AJ$4),AI90+SUMIFS(LSigned,LSku,$A90,LDate,AJ$4)))</f>
        <v/>
      </c>
      <c r="AK90" s="20">
        <f>IF($A90="","",IF(COUNTIFS(LSku,$A90,LType,"Count",LDate,AK$4)&gt;0,SUMIFS(LQty,LSku,$A90,LType,"Count",LDate,AK$4),AJ90+SUMIFS(LSigned,LSku,$A90,LDate,AK$4)))</f>
        <v/>
      </c>
      <c r="AL90" s="20">
        <f>IF($A90="","",IF(COUNTIFS(LSku,$A90,LType,"Count",LDate,AL$4)&gt;0,SUMIFS(LQty,LSku,$A90,LType,"Count",LDate,AL$4),AK90+SUMIFS(LSigned,LSku,$A90,LDate,AL$4)))</f>
        <v/>
      </c>
      <c r="AM90" s="20">
        <f>IF($A90="","",IF(COUNTIFS(LSku,$A90,LType,"Count",LDate,AM$4)&gt;0,SUMIFS(LQty,LSku,$A90,LType,"Count",LDate,AM$4),AL90+SUMIFS(LSigned,LSku,$A90,LDate,AM$4)))</f>
        <v/>
      </c>
      <c r="AN90" s="20">
        <f>IF($A90="","",IF(COUNTIFS(LSku,$A90,LType,"Count",LDate,AN$4)&gt;0,SUMIFS(LQty,LSku,$A90,LType,"Count",LDate,AN$4),AM90+SUMIFS(LSigned,LSku,$A90,LDate,AN$4)))</f>
        <v/>
      </c>
      <c r="AO90" s="20">
        <f>IF($A90="","",IF(COUNTIFS(LSku,$A90,LType,"Count",LDate,AO$4)&gt;0,SUMIFS(LQty,LSku,$A90,LType,"Count",LDate,AO$4),AN90+SUMIFS(LSigned,LSku,$A90,LDate,AO$4)))</f>
        <v/>
      </c>
      <c r="AP90" s="20">
        <f>IF($A90="","",IF(COUNTIFS(LSku,$A90,LType,"Count",LDate,AP$4)&gt;0,SUMIFS(LQty,LSku,$A90,LType,"Count",LDate,AP$4),AO90+SUMIFS(LSigned,LSku,$A90,LDate,AP$4)))</f>
        <v/>
      </c>
      <c r="AQ90" s="20">
        <f>IF($A90="","",IF(COUNTIFS(LSku,$A90,LType,"Count",LDate,AQ$4)&gt;0,SUMIFS(LQty,LSku,$A90,LType,"Count",LDate,AQ$4),AP90+SUMIFS(LSigned,LSku,$A90,LDate,AQ$4)))</f>
        <v/>
      </c>
      <c r="AR90" s="20">
        <f>IF($A90="","",IF(COUNTIFS(LSku,$A90,LType,"Count",LDate,AR$4)&gt;0,SUMIFS(LQty,LSku,$A90,LType,"Count",LDate,AR$4),AQ90+SUMIFS(LSigned,LSku,$A90,LDate,AR$4)))</f>
        <v/>
      </c>
      <c r="AS90" s="20">
        <f>IF($A90="","",IF(COUNTIFS(LSku,$A90,LType,"Count",LDate,AS$4)&gt;0,SUMIFS(LQty,LSku,$A90,LType,"Count",LDate,AS$4),AR90+SUMIFS(LSigned,LSku,$A90,LDate,AS$4)))</f>
        <v/>
      </c>
      <c r="AT90" s="20">
        <f>IF($A90="","",IF(COUNTIFS(LSku,$A90,LType,"Count",LDate,AT$4)&gt;0,SUMIFS(LQty,LSku,$A90,LType,"Count",LDate,AT$4),AS90+SUMIFS(LSigned,LSku,$A90,LDate,AT$4)))</f>
        <v/>
      </c>
      <c r="AU90" s="20">
        <f>IF($A90="","",IF(COUNTIFS(LSku,$A90,LType,"Count",LDate,AU$4)&gt;0,SUMIFS(LQty,LSku,$A90,LType,"Count",LDate,AU$4),AT90+SUMIFS(LSigned,LSku,$A90,LDate,AU$4)))</f>
        <v/>
      </c>
      <c r="AV90" s="20">
        <f>IF($A90="","",IF(COUNTIFS(LSku,$A90,LType,"Count",LDate,AV$4)&gt;0,SUMIFS(LQty,LSku,$A90,LType,"Count",LDate,AV$4),AU90+SUMIFS(LSigned,LSku,$A90,LDate,AV$4)))</f>
        <v/>
      </c>
      <c r="AW90" s="20">
        <f>IF($A90="","",IF(COUNTIFS(LSku,$A90,LType,"Count",LDate,AW$4)&gt;0,SUMIFS(LQty,LSku,$A90,LType,"Count",LDate,AW$4),AV90+SUMIFS(LSigned,LSku,$A90,LDate,AW$4)))</f>
        <v/>
      </c>
      <c r="AX90" s="20">
        <f>IF($A90="","",IF(COUNTIFS(LSku,$A90,LType,"Count",LDate,AX$4)&gt;0,SUMIFS(LQty,LSku,$A90,LType,"Count",LDate,AX$4),AW90+SUMIFS(LSigned,LSku,$A90,LDate,AX$4)))</f>
        <v/>
      </c>
      <c r="AY90" s="20">
        <f>IF($A90="","",IF(COUNTIFS(LSku,$A90,LType,"Count",LDate,AY$4)&gt;0,SUMIFS(LQty,LSku,$A90,LType,"Count",LDate,AY$4),AX90+SUMIFS(LSigned,LSku,$A90,LDate,AY$4)))</f>
        <v/>
      </c>
      <c r="AZ90" s="20">
        <f>IF($A90="","",IF(COUNTIFS(LSku,$A90,LType,"Count",LDate,AZ$4)&gt;0,SUMIFS(LQty,LSku,$A90,LType,"Count",LDate,AZ$4),AY90+SUMIFS(LSigned,LSku,$A90,LDate,AZ$4)))</f>
        <v/>
      </c>
      <c r="BA90" s="20">
        <f>IF($A90="","",IF(COUNTIFS(LSku,$A90,LType,"Count",LDate,BA$4)&gt;0,SUMIFS(LQty,LSku,$A90,LType,"Count",LDate,BA$4),AZ90+SUMIFS(LSigned,LSku,$A90,LDate,BA$4)))</f>
        <v/>
      </c>
      <c r="BB90" s="20">
        <f>IF($A90="","",IF(COUNTIFS(LSku,$A90,LType,"Count",LDate,BB$4)&gt;0,SUMIFS(LQty,LSku,$A90,LType,"Count",LDate,BB$4),BA90+SUMIFS(LSigned,LSku,$A90,LDate,BB$4)))</f>
        <v/>
      </c>
      <c r="BC90" s="20">
        <f>IF($A90="","",IF(COUNTIFS(LSku,$A90,LType,"Count",LDate,BC$4)&gt;0,SUMIFS(LQty,LSku,$A90,LType,"Count",LDate,BC$4),BB90+SUMIFS(LSigned,LSku,$A90,LDate,BC$4)))</f>
        <v/>
      </c>
      <c r="BD90" s="20">
        <f>IF($A90="","",IF(COUNTIFS(LSku,$A90,LType,"Count",LDate,BD$4)&gt;0,SUMIFS(LQty,LSku,$A90,LType,"Count",LDate,BD$4),BC90+SUMIFS(LSigned,LSku,$A90,LDate,BD$4)))</f>
        <v/>
      </c>
      <c r="BE90" s="20">
        <f>IF($A90="","",IF(COUNTIFS(LSku,$A90,LType,"Count",LDate,BE$4)&gt;0,SUMIFS(LQty,LSku,$A90,LType,"Count",LDate,BE$4),BD90+SUMIFS(LSigned,LSku,$A90,LDate,BE$4)))</f>
        <v/>
      </c>
      <c r="BF90" s="20">
        <f>IF($A90="","",IF(COUNTIFS(LSku,$A90,LType,"Count",LDate,BF$4)&gt;0,SUMIFS(LQty,LSku,$A90,LType,"Count",LDate,BF$4),BE90+SUMIFS(LSigned,LSku,$A90,LDate,BF$4)))</f>
        <v/>
      </c>
      <c r="BG90" s="20">
        <f>IF($A90="","",IF(COUNTIFS(LSku,$A90,LType,"Count",LDate,BG$4)&gt;0,SUMIFS(LQty,LSku,$A90,LType,"Count",LDate,BG$4),BF90+SUMIFS(LSigned,LSku,$A90,LDate,BG$4)))</f>
        <v/>
      </c>
      <c r="BH90" s="20">
        <f>IF($A90="","",IF(COUNTIFS(LSku,$A90,LType,"Count",LDate,BH$4)&gt;0,SUMIFS(LQty,LSku,$A90,LType,"Count",LDate,BH$4),BG90+SUMIFS(LSigned,LSku,$A90,LDate,BH$4)))</f>
        <v/>
      </c>
      <c r="BI90" s="20">
        <f>IF($A90="","",IF(COUNTIFS(LSku,$A90,LType,"Count",LDate,BI$4)&gt;0,SUMIFS(LQty,LSku,$A90,LType,"Count",LDate,BI$4),BH90+SUMIFS(LSigned,LSku,$A90,LDate,BI$4)))</f>
        <v/>
      </c>
      <c r="BJ90" s="20">
        <f>IF($A90="","",IF(COUNTIFS(LSku,$A90,LType,"Count",LDate,BJ$4)&gt;0,SUMIFS(LQty,LSku,$A90,LType,"Count",LDate,BJ$4),BI90+SUMIFS(LSigned,LSku,$A90,LDate,BJ$4)))</f>
        <v/>
      </c>
      <c r="BK90" s="20">
        <f>IF($A90="","",IF(COUNTIFS(LSku,$A90,LType,"Count",LDate,BK$4)&gt;0,SUMIFS(LQty,LSku,$A90,LType,"Count",LDate,BK$4),BJ90+SUMIFS(LSigned,LSku,$A90,LDate,BK$4)))</f>
        <v/>
      </c>
      <c r="BL90" s="20">
        <f>IF($A90="","",IF(COUNTIFS(LSku,$A90,LType,"Count",LDate,BL$4)&gt;0,SUMIFS(LQty,LSku,$A90,LType,"Count",LDate,BL$4),BK90+SUMIFS(LSigned,LSku,$A90,LDate,BL$4)))</f>
        <v/>
      </c>
      <c r="BM90" s="20">
        <f>IF($A90="","",IF(COUNTIFS(LSku,$A90,LType,"Count",LDate,BM$4)&gt;0,SUMIFS(LQty,LSku,$A90,LType,"Count",LDate,BM$4),BL90+SUMIFS(LSigned,LSku,$A90,LDate,BM$4)))</f>
        <v/>
      </c>
      <c r="BN90" s="24">
        <f>IF($A90="","",SUMPRODUCT(MAX((LSku=$A90)*(LType="Count")*(LDate&lt;=$B$4)*LDate)))</f>
        <v/>
      </c>
    </row>
    <row r="91">
      <c r="A91" s="16">
        <f>IF(Items!A91="","",Items!A91)</f>
        <v/>
      </c>
      <c r="B91" s="20">
        <f>IF($A91="","",IF(BN91&gt;0,SUMIFS(LQty,LSku,$A91,LType,"Count",LDate,BN91),0)+SUMIFS(LSigned,LSku,$A91,LDate,"&gt;"&amp;BN91,LDate,"&lt;="&amp;$B$4))</f>
        <v/>
      </c>
      <c r="C91" s="20">
        <f>IF($A91="","",IF(COUNTIFS(LSku,$A91,LType,"Count",LDate,C$4)&gt;0,SUMIFS(LQty,LSku,$A91,LType,"Count",LDate,C$4),B91+SUMIFS(LSigned,LSku,$A91,LDate,C$4)))</f>
        <v/>
      </c>
      <c r="D91" s="20">
        <f>IF($A91="","",IF(COUNTIFS(LSku,$A91,LType,"Count",LDate,D$4)&gt;0,SUMIFS(LQty,LSku,$A91,LType,"Count",LDate,D$4),C91+SUMIFS(LSigned,LSku,$A91,LDate,D$4)))</f>
        <v/>
      </c>
      <c r="E91" s="20">
        <f>IF($A91="","",IF(COUNTIFS(LSku,$A91,LType,"Count",LDate,E$4)&gt;0,SUMIFS(LQty,LSku,$A91,LType,"Count",LDate,E$4),D91+SUMIFS(LSigned,LSku,$A91,LDate,E$4)))</f>
        <v/>
      </c>
      <c r="F91" s="20">
        <f>IF($A91="","",IF(COUNTIFS(LSku,$A91,LType,"Count",LDate,F$4)&gt;0,SUMIFS(LQty,LSku,$A91,LType,"Count",LDate,F$4),E91+SUMIFS(LSigned,LSku,$A91,LDate,F$4)))</f>
        <v/>
      </c>
      <c r="G91" s="20">
        <f>IF($A91="","",IF(COUNTIFS(LSku,$A91,LType,"Count",LDate,G$4)&gt;0,SUMIFS(LQty,LSku,$A91,LType,"Count",LDate,G$4),F91+SUMIFS(LSigned,LSku,$A91,LDate,G$4)))</f>
        <v/>
      </c>
      <c r="H91" s="20">
        <f>IF($A91="","",IF(COUNTIFS(LSku,$A91,LType,"Count",LDate,H$4)&gt;0,SUMIFS(LQty,LSku,$A91,LType,"Count",LDate,H$4),G91+SUMIFS(LSigned,LSku,$A91,LDate,H$4)))</f>
        <v/>
      </c>
      <c r="I91" s="20">
        <f>IF($A91="","",IF(COUNTIFS(LSku,$A91,LType,"Count",LDate,I$4)&gt;0,SUMIFS(LQty,LSku,$A91,LType,"Count",LDate,I$4),H91+SUMIFS(LSigned,LSku,$A91,LDate,I$4)))</f>
        <v/>
      </c>
      <c r="J91" s="20">
        <f>IF($A91="","",IF(COUNTIFS(LSku,$A91,LType,"Count",LDate,J$4)&gt;0,SUMIFS(LQty,LSku,$A91,LType,"Count",LDate,J$4),I91+SUMIFS(LSigned,LSku,$A91,LDate,J$4)))</f>
        <v/>
      </c>
      <c r="K91" s="20">
        <f>IF($A91="","",IF(COUNTIFS(LSku,$A91,LType,"Count",LDate,K$4)&gt;0,SUMIFS(LQty,LSku,$A91,LType,"Count",LDate,K$4),J91+SUMIFS(LSigned,LSku,$A91,LDate,K$4)))</f>
        <v/>
      </c>
      <c r="L91" s="20">
        <f>IF($A91="","",IF(COUNTIFS(LSku,$A91,LType,"Count",LDate,L$4)&gt;0,SUMIFS(LQty,LSku,$A91,LType,"Count",LDate,L$4),K91+SUMIFS(LSigned,LSku,$A91,LDate,L$4)))</f>
        <v/>
      </c>
      <c r="M91" s="20">
        <f>IF($A91="","",IF(COUNTIFS(LSku,$A91,LType,"Count",LDate,M$4)&gt;0,SUMIFS(LQty,LSku,$A91,LType,"Count",LDate,M$4),L91+SUMIFS(LSigned,LSku,$A91,LDate,M$4)))</f>
        <v/>
      </c>
      <c r="N91" s="20">
        <f>IF($A91="","",IF(COUNTIFS(LSku,$A91,LType,"Count",LDate,N$4)&gt;0,SUMIFS(LQty,LSku,$A91,LType,"Count",LDate,N$4),M91+SUMIFS(LSigned,LSku,$A91,LDate,N$4)))</f>
        <v/>
      </c>
      <c r="O91" s="20">
        <f>IF($A91="","",IF(COUNTIFS(LSku,$A91,LType,"Count",LDate,O$4)&gt;0,SUMIFS(LQty,LSku,$A91,LType,"Count",LDate,O$4),N91+SUMIFS(LSigned,LSku,$A91,LDate,O$4)))</f>
        <v/>
      </c>
      <c r="P91" s="20">
        <f>IF($A91="","",IF(COUNTIFS(LSku,$A91,LType,"Count",LDate,P$4)&gt;0,SUMIFS(LQty,LSku,$A91,LType,"Count",LDate,P$4),O91+SUMIFS(LSigned,LSku,$A91,LDate,P$4)))</f>
        <v/>
      </c>
      <c r="Q91" s="20">
        <f>IF($A91="","",IF(COUNTIFS(LSku,$A91,LType,"Count",LDate,Q$4)&gt;0,SUMIFS(LQty,LSku,$A91,LType,"Count",LDate,Q$4),P91+SUMIFS(LSigned,LSku,$A91,LDate,Q$4)))</f>
        <v/>
      </c>
      <c r="R91" s="20">
        <f>IF($A91="","",IF(COUNTIFS(LSku,$A91,LType,"Count",LDate,R$4)&gt;0,SUMIFS(LQty,LSku,$A91,LType,"Count",LDate,R$4),Q91+SUMIFS(LSigned,LSku,$A91,LDate,R$4)))</f>
        <v/>
      </c>
      <c r="S91" s="20">
        <f>IF($A91="","",IF(COUNTIFS(LSku,$A91,LType,"Count",LDate,S$4)&gt;0,SUMIFS(LQty,LSku,$A91,LType,"Count",LDate,S$4),R91+SUMIFS(LSigned,LSku,$A91,LDate,S$4)))</f>
        <v/>
      </c>
      <c r="T91" s="20">
        <f>IF($A91="","",IF(COUNTIFS(LSku,$A91,LType,"Count",LDate,T$4)&gt;0,SUMIFS(LQty,LSku,$A91,LType,"Count",LDate,T$4),S91+SUMIFS(LSigned,LSku,$A91,LDate,T$4)))</f>
        <v/>
      </c>
      <c r="U91" s="20">
        <f>IF($A91="","",IF(COUNTIFS(LSku,$A91,LType,"Count",LDate,U$4)&gt;0,SUMIFS(LQty,LSku,$A91,LType,"Count",LDate,U$4),T91+SUMIFS(LSigned,LSku,$A91,LDate,U$4)))</f>
        <v/>
      </c>
      <c r="V91" s="20">
        <f>IF($A91="","",IF(COUNTIFS(LSku,$A91,LType,"Count",LDate,V$4)&gt;0,SUMIFS(LQty,LSku,$A91,LType,"Count",LDate,V$4),U91+SUMIFS(LSigned,LSku,$A91,LDate,V$4)))</f>
        <v/>
      </c>
      <c r="W91" s="20">
        <f>IF($A91="","",IF(COUNTIFS(LSku,$A91,LType,"Count",LDate,W$4)&gt;0,SUMIFS(LQty,LSku,$A91,LType,"Count",LDate,W$4),V91+SUMIFS(LSigned,LSku,$A91,LDate,W$4)))</f>
        <v/>
      </c>
      <c r="X91" s="20">
        <f>IF($A91="","",IF(COUNTIFS(LSku,$A91,LType,"Count",LDate,X$4)&gt;0,SUMIFS(LQty,LSku,$A91,LType,"Count",LDate,X$4),W91+SUMIFS(LSigned,LSku,$A91,LDate,X$4)))</f>
        <v/>
      </c>
      <c r="Y91" s="20">
        <f>IF($A91="","",IF(COUNTIFS(LSku,$A91,LType,"Count",LDate,Y$4)&gt;0,SUMIFS(LQty,LSku,$A91,LType,"Count",LDate,Y$4),X91+SUMIFS(LSigned,LSku,$A91,LDate,Y$4)))</f>
        <v/>
      </c>
      <c r="Z91" s="20">
        <f>IF($A91="","",IF(COUNTIFS(LSku,$A91,LType,"Count",LDate,Z$4)&gt;0,SUMIFS(LQty,LSku,$A91,LType,"Count",LDate,Z$4),Y91+SUMIFS(LSigned,LSku,$A91,LDate,Z$4)))</f>
        <v/>
      </c>
      <c r="AA91" s="20">
        <f>IF($A91="","",IF(COUNTIFS(LSku,$A91,LType,"Count",LDate,AA$4)&gt;0,SUMIFS(LQty,LSku,$A91,LType,"Count",LDate,AA$4),Z91+SUMIFS(LSigned,LSku,$A91,LDate,AA$4)))</f>
        <v/>
      </c>
      <c r="AB91" s="20">
        <f>IF($A91="","",IF(COUNTIFS(LSku,$A91,LType,"Count",LDate,AB$4)&gt;0,SUMIFS(LQty,LSku,$A91,LType,"Count",LDate,AB$4),AA91+SUMIFS(LSigned,LSku,$A91,LDate,AB$4)))</f>
        <v/>
      </c>
      <c r="AC91" s="20">
        <f>IF($A91="","",IF(COUNTIFS(LSku,$A91,LType,"Count",LDate,AC$4)&gt;0,SUMIFS(LQty,LSku,$A91,LType,"Count",LDate,AC$4),AB91+SUMIFS(LSigned,LSku,$A91,LDate,AC$4)))</f>
        <v/>
      </c>
      <c r="AD91" s="20">
        <f>IF($A91="","",IF(COUNTIFS(LSku,$A91,LType,"Count",LDate,AD$4)&gt;0,SUMIFS(LQty,LSku,$A91,LType,"Count",LDate,AD$4),AC91+SUMIFS(LSigned,LSku,$A91,LDate,AD$4)))</f>
        <v/>
      </c>
      <c r="AE91" s="20">
        <f>IF($A91="","",IF(COUNTIFS(LSku,$A91,LType,"Count",LDate,AE$4)&gt;0,SUMIFS(LQty,LSku,$A91,LType,"Count",LDate,AE$4),AD91+SUMIFS(LSigned,LSku,$A91,LDate,AE$4)))</f>
        <v/>
      </c>
      <c r="AF91" s="20">
        <f>IF($A91="","",IF(COUNTIFS(LSku,$A91,LType,"Count",LDate,AF$4)&gt;0,SUMIFS(LQty,LSku,$A91,LType,"Count",LDate,AF$4),AE91+SUMIFS(LSigned,LSku,$A91,LDate,AF$4)))</f>
        <v/>
      </c>
      <c r="AG91" s="20">
        <f>IF($A91="","",IF(COUNTIFS(LSku,$A91,LType,"Count",LDate,AG$4)&gt;0,SUMIFS(LQty,LSku,$A91,LType,"Count",LDate,AG$4),AF91+SUMIFS(LSigned,LSku,$A91,LDate,AG$4)))</f>
        <v/>
      </c>
      <c r="AH91" s="20">
        <f>IF($A91="","",IF(COUNTIFS(LSku,$A91,LType,"Count",LDate,AH$4)&gt;0,SUMIFS(LQty,LSku,$A91,LType,"Count",LDate,AH$4),AG91+SUMIFS(LSigned,LSku,$A91,LDate,AH$4)))</f>
        <v/>
      </c>
      <c r="AI91" s="20">
        <f>IF($A91="","",IF(COUNTIFS(LSku,$A91,LType,"Count",LDate,AI$4)&gt;0,SUMIFS(LQty,LSku,$A91,LType,"Count",LDate,AI$4),AH91+SUMIFS(LSigned,LSku,$A91,LDate,AI$4)))</f>
        <v/>
      </c>
      <c r="AJ91" s="20">
        <f>IF($A91="","",IF(COUNTIFS(LSku,$A91,LType,"Count",LDate,AJ$4)&gt;0,SUMIFS(LQty,LSku,$A91,LType,"Count",LDate,AJ$4),AI91+SUMIFS(LSigned,LSku,$A91,LDate,AJ$4)))</f>
        <v/>
      </c>
      <c r="AK91" s="20">
        <f>IF($A91="","",IF(COUNTIFS(LSku,$A91,LType,"Count",LDate,AK$4)&gt;0,SUMIFS(LQty,LSku,$A91,LType,"Count",LDate,AK$4),AJ91+SUMIFS(LSigned,LSku,$A91,LDate,AK$4)))</f>
        <v/>
      </c>
      <c r="AL91" s="20">
        <f>IF($A91="","",IF(COUNTIFS(LSku,$A91,LType,"Count",LDate,AL$4)&gt;0,SUMIFS(LQty,LSku,$A91,LType,"Count",LDate,AL$4),AK91+SUMIFS(LSigned,LSku,$A91,LDate,AL$4)))</f>
        <v/>
      </c>
      <c r="AM91" s="20">
        <f>IF($A91="","",IF(COUNTIFS(LSku,$A91,LType,"Count",LDate,AM$4)&gt;0,SUMIFS(LQty,LSku,$A91,LType,"Count",LDate,AM$4),AL91+SUMIFS(LSigned,LSku,$A91,LDate,AM$4)))</f>
        <v/>
      </c>
      <c r="AN91" s="20">
        <f>IF($A91="","",IF(COUNTIFS(LSku,$A91,LType,"Count",LDate,AN$4)&gt;0,SUMIFS(LQty,LSku,$A91,LType,"Count",LDate,AN$4),AM91+SUMIFS(LSigned,LSku,$A91,LDate,AN$4)))</f>
        <v/>
      </c>
      <c r="AO91" s="20">
        <f>IF($A91="","",IF(COUNTIFS(LSku,$A91,LType,"Count",LDate,AO$4)&gt;0,SUMIFS(LQty,LSku,$A91,LType,"Count",LDate,AO$4),AN91+SUMIFS(LSigned,LSku,$A91,LDate,AO$4)))</f>
        <v/>
      </c>
      <c r="AP91" s="20">
        <f>IF($A91="","",IF(COUNTIFS(LSku,$A91,LType,"Count",LDate,AP$4)&gt;0,SUMIFS(LQty,LSku,$A91,LType,"Count",LDate,AP$4),AO91+SUMIFS(LSigned,LSku,$A91,LDate,AP$4)))</f>
        <v/>
      </c>
      <c r="AQ91" s="20">
        <f>IF($A91="","",IF(COUNTIFS(LSku,$A91,LType,"Count",LDate,AQ$4)&gt;0,SUMIFS(LQty,LSku,$A91,LType,"Count",LDate,AQ$4),AP91+SUMIFS(LSigned,LSku,$A91,LDate,AQ$4)))</f>
        <v/>
      </c>
      <c r="AR91" s="20">
        <f>IF($A91="","",IF(COUNTIFS(LSku,$A91,LType,"Count",LDate,AR$4)&gt;0,SUMIFS(LQty,LSku,$A91,LType,"Count",LDate,AR$4),AQ91+SUMIFS(LSigned,LSku,$A91,LDate,AR$4)))</f>
        <v/>
      </c>
      <c r="AS91" s="20">
        <f>IF($A91="","",IF(COUNTIFS(LSku,$A91,LType,"Count",LDate,AS$4)&gt;0,SUMIFS(LQty,LSku,$A91,LType,"Count",LDate,AS$4),AR91+SUMIFS(LSigned,LSku,$A91,LDate,AS$4)))</f>
        <v/>
      </c>
      <c r="AT91" s="20">
        <f>IF($A91="","",IF(COUNTIFS(LSku,$A91,LType,"Count",LDate,AT$4)&gt;0,SUMIFS(LQty,LSku,$A91,LType,"Count",LDate,AT$4),AS91+SUMIFS(LSigned,LSku,$A91,LDate,AT$4)))</f>
        <v/>
      </c>
      <c r="AU91" s="20">
        <f>IF($A91="","",IF(COUNTIFS(LSku,$A91,LType,"Count",LDate,AU$4)&gt;0,SUMIFS(LQty,LSku,$A91,LType,"Count",LDate,AU$4),AT91+SUMIFS(LSigned,LSku,$A91,LDate,AU$4)))</f>
        <v/>
      </c>
      <c r="AV91" s="20">
        <f>IF($A91="","",IF(COUNTIFS(LSku,$A91,LType,"Count",LDate,AV$4)&gt;0,SUMIFS(LQty,LSku,$A91,LType,"Count",LDate,AV$4),AU91+SUMIFS(LSigned,LSku,$A91,LDate,AV$4)))</f>
        <v/>
      </c>
      <c r="AW91" s="20">
        <f>IF($A91="","",IF(COUNTIFS(LSku,$A91,LType,"Count",LDate,AW$4)&gt;0,SUMIFS(LQty,LSku,$A91,LType,"Count",LDate,AW$4),AV91+SUMIFS(LSigned,LSku,$A91,LDate,AW$4)))</f>
        <v/>
      </c>
      <c r="AX91" s="20">
        <f>IF($A91="","",IF(COUNTIFS(LSku,$A91,LType,"Count",LDate,AX$4)&gt;0,SUMIFS(LQty,LSku,$A91,LType,"Count",LDate,AX$4),AW91+SUMIFS(LSigned,LSku,$A91,LDate,AX$4)))</f>
        <v/>
      </c>
      <c r="AY91" s="20">
        <f>IF($A91="","",IF(COUNTIFS(LSku,$A91,LType,"Count",LDate,AY$4)&gt;0,SUMIFS(LQty,LSku,$A91,LType,"Count",LDate,AY$4),AX91+SUMIFS(LSigned,LSku,$A91,LDate,AY$4)))</f>
        <v/>
      </c>
      <c r="AZ91" s="20">
        <f>IF($A91="","",IF(COUNTIFS(LSku,$A91,LType,"Count",LDate,AZ$4)&gt;0,SUMIFS(LQty,LSku,$A91,LType,"Count",LDate,AZ$4),AY91+SUMIFS(LSigned,LSku,$A91,LDate,AZ$4)))</f>
        <v/>
      </c>
      <c r="BA91" s="20">
        <f>IF($A91="","",IF(COUNTIFS(LSku,$A91,LType,"Count",LDate,BA$4)&gt;0,SUMIFS(LQty,LSku,$A91,LType,"Count",LDate,BA$4),AZ91+SUMIFS(LSigned,LSku,$A91,LDate,BA$4)))</f>
        <v/>
      </c>
      <c r="BB91" s="20">
        <f>IF($A91="","",IF(COUNTIFS(LSku,$A91,LType,"Count",LDate,BB$4)&gt;0,SUMIFS(LQty,LSku,$A91,LType,"Count",LDate,BB$4),BA91+SUMIFS(LSigned,LSku,$A91,LDate,BB$4)))</f>
        <v/>
      </c>
      <c r="BC91" s="20">
        <f>IF($A91="","",IF(COUNTIFS(LSku,$A91,LType,"Count",LDate,BC$4)&gt;0,SUMIFS(LQty,LSku,$A91,LType,"Count",LDate,BC$4),BB91+SUMIFS(LSigned,LSku,$A91,LDate,BC$4)))</f>
        <v/>
      </c>
      <c r="BD91" s="20">
        <f>IF($A91="","",IF(COUNTIFS(LSku,$A91,LType,"Count",LDate,BD$4)&gt;0,SUMIFS(LQty,LSku,$A91,LType,"Count",LDate,BD$4),BC91+SUMIFS(LSigned,LSku,$A91,LDate,BD$4)))</f>
        <v/>
      </c>
      <c r="BE91" s="20">
        <f>IF($A91="","",IF(COUNTIFS(LSku,$A91,LType,"Count",LDate,BE$4)&gt;0,SUMIFS(LQty,LSku,$A91,LType,"Count",LDate,BE$4),BD91+SUMIFS(LSigned,LSku,$A91,LDate,BE$4)))</f>
        <v/>
      </c>
      <c r="BF91" s="20">
        <f>IF($A91="","",IF(COUNTIFS(LSku,$A91,LType,"Count",LDate,BF$4)&gt;0,SUMIFS(LQty,LSku,$A91,LType,"Count",LDate,BF$4),BE91+SUMIFS(LSigned,LSku,$A91,LDate,BF$4)))</f>
        <v/>
      </c>
      <c r="BG91" s="20">
        <f>IF($A91="","",IF(COUNTIFS(LSku,$A91,LType,"Count",LDate,BG$4)&gt;0,SUMIFS(LQty,LSku,$A91,LType,"Count",LDate,BG$4),BF91+SUMIFS(LSigned,LSku,$A91,LDate,BG$4)))</f>
        <v/>
      </c>
      <c r="BH91" s="20">
        <f>IF($A91="","",IF(COUNTIFS(LSku,$A91,LType,"Count",LDate,BH$4)&gt;0,SUMIFS(LQty,LSku,$A91,LType,"Count",LDate,BH$4),BG91+SUMIFS(LSigned,LSku,$A91,LDate,BH$4)))</f>
        <v/>
      </c>
      <c r="BI91" s="20">
        <f>IF($A91="","",IF(COUNTIFS(LSku,$A91,LType,"Count",LDate,BI$4)&gt;0,SUMIFS(LQty,LSku,$A91,LType,"Count",LDate,BI$4),BH91+SUMIFS(LSigned,LSku,$A91,LDate,BI$4)))</f>
        <v/>
      </c>
      <c r="BJ91" s="20">
        <f>IF($A91="","",IF(COUNTIFS(LSku,$A91,LType,"Count",LDate,BJ$4)&gt;0,SUMIFS(LQty,LSku,$A91,LType,"Count",LDate,BJ$4),BI91+SUMIFS(LSigned,LSku,$A91,LDate,BJ$4)))</f>
        <v/>
      </c>
      <c r="BK91" s="20">
        <f>IF($A91="","",IF(COUNTIFS(LSku,$A91,LType,"Count",LDate,BK$4)&gt;0,SUMIFS(LQty,LSku,$A91,LType,"Count",LDate,BK$4),BJ91+SUMIFS(LSigned,LSku,$A91,LDate,BK$4)))</f>
        <v/>
      </c>
      <c r="BL91" s="20">
        <f>IF($A91="","",IF(COUNTIFS(LSku,$A91,LType,"Count",LDate,BL$4)&gt;0,SUMIFS(LQty,LSku,$A91,LType,"Count",LDate,BL$4),BK91+SUMIFS(LSigned,LSku,$A91,LDate,BL$4)))</f>
        <v/>
      </c>
      <c r="BM91" s="20">
        <f>IF($A91="","",IF(COUNTIFS(LSku,$A91,LType,"Count",LDate,BM$4)&gt;0,SUMIFS(LQty,LSku,$A91,LType,"Count",LDate,BM$4),BL91+SUMIFS(LSigned,LSku,$A91,LDate,BM$4)))</f>
        <v/>
      </c>
      <c r="BN91" s="24">
        <f>IF($A91="","",SUMPRODUCT(MAX((LSku=$A91)*(LType="Count")*(LDate&lt;=$B$4)*LDate)))</f>
        <v/>
      </c>
    </row>
    <row r="92">
      <c r="A92" s="16">
        <f>IF(Items!A92="","",Items!A92)</f>
        <v/>
      </c>
      <c r="B92" s="20">
        <f>IF($A92="","",IF(BN92&gt;0,SUMIFS(LQty,LSku,$A92,LType,"Count",LDate,BN92),0)+SUMIFS(LSigned,LSku,$A92,LDate,"&gt;"&amp;BN92,LDate,"&lt;="&amp;$B$4))</f>
        <v/>
      </c>
      <c r="C92" s="20">
        <f>IF($A92="","",IF(COUNTIFS(LSku,$A92,LType,"Count",LDate,C$4)&gt;0,SUMIFS(LQty,LSku,$A92,LType,"Count",LDate,C$4),B92+SUMIFS(LSigned,LSku,$A92,LDate,C$4)))</f>
        <v/>
      </c>
      <c r="D92" s="20">
        <f>IF($A92="","",IF(COUNTIFS(LSku,$A92,LType,"Count",LDate,D$4)&gt;0,SUMIFS(LQty,LSku,$A92,LType,"Count",LDate,D$4),C92+SUMIFS(LSigned,LSku,$A92,LDate,D$4)))</f>
        <v/>
      </c>
      <c r="E92" s="20">
        <f>IF($A92="","",IF(COUNTIFS(LSku,$A92,LType,"Count",LDate,E$4)&gt;0,SUMIFS(LQty,LSku,$A92,LType,"Count",LDate,E$4),D92+SUMIFS(LSigned,LSku,$A92,LDate,E$4)))</f>
        <v/>
      </c>
      <c r="F92" s="20">
        <f>IF($A92="","",IF(COUNTIFS(LSku,$A92,LType,"Count",LDate,F$4)&gt;0,SUMIFS(LQty,LSku,$A92,LType,"Count",LDate,F$4),E92+SUMIFS(LSigned,LSku,$A92,LDate,F$4)))</f>
        <v/>
      </c>
      <c r="G92" s="20">
        <f>IF($A92="","",IF(COUNTIFS(LSku,$A92,LType,"Count",LDate,G$4)&gt;0,SUMIFS(LQty,LSku,$A92,LType,"Count",LDate,G$4),F92+SUMIFS(LSigned,LSku,$A92,LDate,G$4)))</f>
        <v/>
      </c>
      <c r="H92" s="20">
        <f>IF($A92="","",IF(COUNTIFS(LSku,$A92,LType,"Count",LDate,H$4)&gt;0,SUMIFS(LQty,LSku,$A92,LType,"Count",LDate,H$4),G92+SUMIFS(LSigned,LSku,$A92,LDate,H$4)))</f>
        <v/>
      </c>
      <c r="I92" s="20">
        <f>IF($A92="","",IF(COUNTIFS(LSku,$A92,LType,"Count",LDate,I$4)&gt;0,SUMIFS(LQty,LSku,$A92,LType,"Count",LDate,I$4),H92+SUMIFS(LSigned,LSku,$A92,LDate,I$4)))</f>
        <v/>
      </c>
      <c r="J92" s="20">
        <f>IF($A92="","",IF(COUNTIFS(LSku,$A92,LType,"Count",LDate,J$4)&gt;0,SUMIFS(LQty,LSku,$A92,LType,"Count",LDate,J$4),I92+SUMIFS(LSigned,LSku,$A92,LDate,J$4)))</f>
        <v/>
      </c>
      <c r="K92" s="20">
        <f>IF($A92="","",IF(COUNTIFS(LSku,$A92,LType,"Count",LDate,K$4)&gt;0,SUMIFS(LQty,LSku,$A92,LType,"Count",LDate,K$4),J92+SUMIFS(LSigned,LSku,$A92,LDate,K$4)))</f>
        <v/>
      </c>
      <c r="L92" s="20">
        <f>IF($A92="","",IF(COUNTIFS(LSku,$A92,LType,"Count",LDate,L$4)&gt;0,SUMIFS(LQty,LSku,$A92,LType,"Count",LDate,L$4),K92+SUMIFS(LSigned,LSku,$A92,LDate,L$4)))</f>
        <v/>
      </c>
      <c r="M92" s="20">
        <f>IF($A92="","",IF(COUNTIFS(LSku,$A92,LType,"Count",LDate,M$4)&gt;0,SUMIFS(LQty,LSku,$A92,LType,"Count",LDate,M$4),L92+SUMIFS(LSigned,LSku,$A92,LDate,M$4)))</f>
        <v/>
      </c>
      <c r="N92" s="20">
        <f>IF($A92="","",IF(COUNTIFS(LSku,$A92,LType,"Count",LDate,N$4)&gt;0,SUMIFS(LQty,LSku,$A92,LType,"Count",LDate,N$4),M92+SUMIFS(LSigned,LSku,$A92,LDate,N$4)))</f>
        <v/>
      </c>
      <c r="O92" s="20">
        <f>IF($A92="","",IF(COUNTIFS(LSku,$A92,LType,"Count",LDate,O$4)&gt;0,SUMIFS(LQty,LSku,$A92,LType,"Count",LDate,O$4),N92+SUMIFS(LSigned,LSku,$A92,LDate,O$4)))</f>
        <v/>
      </c>
      <c r="P92" s="20">
        <f>IF($A92="","",IF(COUNTIFS(LSku,$A92,LType,"Count",LDate,P$4)&gt;0,SUMIFS(LQty,LSku,$A92,LType,"Count",LDate,P$4),O92+SUMIFS(LSigned,LSku,$A92,LDate,P$4)))</f>
        <v/>
      </c>
      <c r="Q92" s="20">
        <f>IF($A92="","",IF(COUNTIFS(LSku,$A92,LType,"Count",LDate,Q$4)&gt;0,SUMIFS(LQty,LSku,$A92,LType,"Count",LDate,Q$4),P92+SUMIFS(LSigned,LSku,$A92,LDate,Q$4)))</f>
        <v/>
      </c>
      <c r="R92" s="20">
        <f>IF($A92="","",IF(COUNTIFS(LSku,$A92,LType,"Count",LDate,R$4)&gt;0,SUMIFS(LQty,LSku,$A92,LType,"Count",LDate,R$4),Q92+SUMIFS(LSigned,LSku,$A92,LDate,R$4)))</f>
        <v/>
      </c>
      <c r="S92" s="20">
        <f>IF($A92="","",IF(COUNTIFS(LSku,$A92,LType,"Count",LDate,S$4)&gt;0,SUMIFS(LQty,LSku,$A92,LType,"Count",LDate,S$4),R92+SUMIFS(LSigned,LSku,$A92,LDate,S$4)))</f>
        <v/>
      </c>
      <c r="T92" s="20">
        <f>IF($A92="","",IF(COUNTIFS(LSku,$A92,LType,"Count",LDate,T$4)&gt;0,SUMIFS(LQty,LSku,$A92,LType,"Count",LDate,T$4),S92+SUMIFS(LSigned,LSku,$A92,LDate,T$4)))</f>
        <v/>
      </c>
      <c r="U92" s="20">
        <f>IF($A92="","",IF(COUNTIFS(LSku,$A92,LType,"Count",LDate,U$4)&gt;0,SUMIFS(LQty,LSku,$A92,LType,"Count",LDate,U$4),T92+SUMIFS(LSigned,LSku,$A92,LDate,U$4)))</f>
        <v/>
      </c>
      <c r="V92" s="20">
        <f>IF($A92="","",IF(COUNTIFS(LSku,$A92,LType,"Count",LDate,V$4)&gt;0,SUMIFS(LQty,LSku,$A92,LType,"Count",LDate,V$4),U92+SUMIFS(LSigned,LSku,$A92,LDate,V$4)))</f>
        <v/>
      </c>
      <c r="W92" s="20">
        <f>IF($A92="","",IF(COUNTIFS(LSku,$A92,LType,"Count",LDate,W$4)&gt;0,SUMIFS(LQty,LSku,$A92,LType,"Count",LDate,W$4),V92+SUMIFS(LSigned,LSku,$A92,LDate,W$4)))</f>
        <v/>
      </c>
      <c r="X92" s="20">
        <f>IF($A92="","",IF(COUNTIFS(LSku,$A92,LType,"Count",LDate,X$4)&gt;0,SUMIFS(LQty,LSku,$A92,LType,"Count",LDate,X$4),W92+SUMIFS(LSigned,LSku,$A92,LDate,X$4)))</f>
        <v/>
      </c>
      <c r="Y92" s="20">
        <f>IF($A92="","",IF(COUNTIFS(LSku,$A92,LType,"Count",LDate,Y$4)&gt;0,SUMIFS(LQty,LSku,$A92,LType,"Count",LDate,Y$4),X92+SUMIFS(LSigned,LSku,$A92,LDate,Y$4)))</f>
        <v/>
      </c>
      <c r="Z92" s="20">
        <f>IF($A92="","",IF(COUNTIFS(LSku,$A92,LType,"Count",LDate,Z$4)&gt;0,SUMIFS(LQty,LSku,$A92,LType,"Count",LDate,Z$4),Y92+SUMIFS(LSigned,LSku,$A92,LDate,Z$4)))</f>
        <v/>
      </c>
      <c r="AA92" s="20">
        <f>IF($A92="","",IF(COUNTIFS(LSku,$A92,LType,"Count",LDate,AA$4)&gt;0,SUMIFS(LQty,LSku,$A92,LType,"Count",LDate,AA$4),Z92+SUMIFS(LSigned,LSku,$A92,LDate,AA$4)))</f>
        <v/>
      </c>
      <c r="AB92" s="20">
        <f>IF($A92="","",IF(COUNTIFS(LSku,$A92,LType,"Count",LDate,AB$4)&gt;0,SUMIFS(LQty,LSku,$A92,LType,"Count",LDate,AB$4),AA92+SUMIFS(LSigned,LSku,$A92,LDate,AB$4)))</f>
        <v/>
      </c>
      <c r="AC92" s="20">
        <f>IF($A92="","",IF(COUNTIFS(LSku,$A92,LType,"Count",LDate,AC$4)&gt;0,SUMIFS(LQty,LSku,$A92,LType,"Count",LDate,AC$4),AB92+SUMIFS(LSigned,LSku,$A92,LDate,AC$4)))</f>
        <v/>
      </c>
      <c r="AD92" s="20">
        <f>IF($A92="","",IF(COUNTIFS(LSku,$A92,LType,"Count",LDate,AD$4)&gt;0,SUMIFS(LQty,LSku,$A92,LType,"Count",LDate,AD$4),AC92+SUMIFS(LSigned,LSku,$A92,LDate,AD$4)))</f>
        <v/>
      </c>
      <c r="AE92" s="20">
        <f>IF($A92="","",IF(COUNTIFS(LSku,$A92,LType,"Count",LDate,AE$4)&gt;0,SUMIFS(LQty,LSku,$A92,LType,"Count",LDate,AE$4),AD92+SUMIFS(LSigned,LSku,$A92,LDate,AE$4)))</f>
        <v/>
      </c>
      <c r="AF92" s="20">
        <f>IF($A92="","",IF(COUNTIFS(LSku,$A92,LType,"Count",LDate,AF$4)&gt;0,SUMIFS(LQty,LSku,$A92,LType,"Count",LDate,AF$4),AE92+SUMIFS(LSigned,LSku,$A92,LDate,AF$4)))</f>
        <v/>
      </c>
      <c r="AG92" s="20">
        <f>IF($A92="","",IF(COUNTIFS(LSku,$A92,LType,"Count",LDate,AG$4)&gt;0,SUMIFS(LQty,LSku,$A92,LType,"Count",LDate,AG$4),AF92+SUMIFS(LSigned,LSku,$A92,LDate,AG$4)))</f>
        <v/>
      </c>
      <c r="AH92" s="20">
        <f>IF($A92="","",IF(COUNTIFS(LSku,$A92,LType,"Count",LDate,AH$4)&gt;0,SUMIFS(LQty,LSku,$A92,LType,"Count",LDate,AH$4),AG92+SUMIFS(LSigned,LSku,$A92,LDate,AH$4)))</f>
        <v/>
      </c>
      <c r="AI92" s="20">
        <f>IF($A92="","",IF(COUNTIFS(LSku,$A92,LType,"Count",LDate,AI$4)&gt;0,SUMIFS(LQty,LSku,$A92,LType,"Count",LDate,AI$4),AH92+SUMIFS(LSigned,LSku,$A92,LDate,AI$4)))</f>
        <v/>
      </c>
      <c r="AJ92" s="20">
        <f>IF($A92="","",IF(COUNTIFS(LSku,$A92,LType,"Count",LDate,AJ$4)&gt;0,SUMIFS(LQty,LSku,$A92,LType,"Count",LDate,AJ$4),AI92+SUMIFS(LSigned,LSku,$A92,LDate,AJ$4)))</f>
        <v/>
      </c>
      <c r="AK92" s="20">
        <f>IF($A92="","",IF(COUNTIFS(LSku,$A92,LType,"Count",LDate,AK$4)&gt;0,SUMIFS(LQty,LSku,$A92,LType,"Count",LDate,AK$4),AJ92+SUMIFS(LSigned,LSku,$A92,LDate,AK$4)))</f>
        <v/>
      </c>
      <c r="AL92" s="20">
        <f>IF($A92="","",IF(COUNTIFS(LSku,$A92,LType,"Count",LDate,AL$4)&gt;0,SUMIFS(LQty,LSku,$A92,LType,"Count",LDate,AL$4),AK92+SUMIFS(LSigned,LSku,$A92,LDate,AL$4)))</f>
        <v/>
      </c>
      <c r="AM92" s="20">
        <f>IF($A92="","",IF(COUNTIFS(LSku,$A92,LType,"Count",LDate,AM$4)&gt;0,SUMIFS(LQty,LSku,$A92,LType,"Count",LDate,AM$4),AL92+SUMIFS(LSigned,LSku,$A92,LDate,AM$4)))</f>
        <v/>
      </c>
      <c r="AN92" s="20">
        <f>IF($A92="","",IF(COUNTIFS(LSku,$A92,LType,"Count",LDate,AN$4)&gt;0,SUMIFS(LQty,LSku,$A92,LType,"Count",LDate,AN$4),AM92+SUMIFS(LSigned,LSku,$A92,LDate,AN$4)))</f>
        <v/>
      </c>
      <c r="AO92" s="20">
        <f>IF($A92="","",IF(COUNTIFS(LSku,$A92,LType,"Count",LDate,AO$4)&gt;0,SUMIFS(LQty,LSku,$A92,LType,"Count",LDate,AO$4),AN92+SUMIFS(LSigned,LSku,$A92,LDate,AO$4)))</f>
        <v/>
      </c>
      <c r="AP92" s="20">
        <f>IF($A92="","",IF(COUNTIFS(LSku,$A92,LType,"Count",LDate,AP$4)&gt;0,SUMIFS(LQty,LSku,$A92,LType,"Count",LDate,AP$4),AO92+SUMIFS(LSigned,LSku,$A92,LDate,AP$4)))</f>
        <v/>
      </c>
      <c r="AQ92" s="20">
        <f>IF($A92="","",IF(COUNTIFS(LSku,$A92,LType,"Count",LDate,AQ$4)&gt;0,SUMIFS(LQty,LSku,$A92,LType,"Count",LDate,AQ$4),AP92+SUMIFS(LSigned,LSku,$A92,LDate,AQ$4)))</f>
        <v/>
      </c>
      <c r="AR92" s="20">
        <f>IF($A92="","",IF(COUNTIFS(LSku,$A92,LType,"Count",LDate,AR$4)&gt;0,SUMIFS(LQty,LSku,$A92,LType,"Count",LDate,AR$4),AQ92+SUMIFS(LSigned,LSku,$A92,LDate,AR$4)))</f>
        <v/>
      </c>
      <c r="AS92" s="20">
        <f>IF($A92="","",IF(COUNTIFS(LSku,$A92,LType,"Count",LDate,AS$4)&gt;0,SUMIFS(LQty,LSku,$A92,LType,"Count",LDate,AS$4),AR92+SUMIFS(LSigned,LSku,$A92,LDate,AS$4)))</f>
        <v/>
      </c>
      <c r="AT92" s="20">
        <f>IF($A92="","",IF(COUNTIFS(LSku,$A92,LType,"Count",LDate,AT$4)&gt;0,SUMIFS(LQty,LSku,$A92,LType,"Count",LDate,AT$4),AS92+SUMIFS(LSigned,LSku,$A92,LDate,AT$4)))</f>
        <v/>
      </c>
      <c r="AU92" s="20">
        <f>IF($A92="","",IF(COUNTIFS(LSku,$A92,LType,"Count",LDate,AU$4)&gt;0,SUMIFS(LQty,LSku,$A92,LType,"Count",LDate,AU$4),AT92+SUMIFS(LSigned,LSku,$A92,LDate,AU$4)))</f>
        <v/>
      </c>
      <c r="AV92" s="20">
        <f>IF($A92="","",IF(COUNTIFS(LSku,$A92,LType,"Count",LDate,AV$4)&gt;0,SUMIFS(LQty,LSku,$A92,LType,"Count",LDate,AV$4),AU92+SUMIFS(LSigned,LSku,$A92,LDate,AV$4)))</f>
        <v/>
      </c>
      <c r="AW92" s="20">
        <f>IF($A92="","",IF(COUNTIFS(LSku,$A92,LType,"Count",LDate,AW$4)&gt;0,SUMIFS(LQty,LSku,$A92,LType,"Count",LDate,AW$4),AV92+SUMIFS(LSigned,LSku,$A92,LDate,AW$4)))</f>
        <v/>
      </c>
      <c r="AX92" s="20">
        <f>IF($A92="","",IF(COUNTIFS(LSku,$A92,LType,"Count",LDate,AX$4)&gt;0,SUMIFS(LQty,LSku,$A92,LType,"Count",LDate,AX$4),AW92+SUMIFS(LSigned,LSku,$A92,LDate,AX$4)))</f>
        <v/>
      </c>
      <c r="AY92" s="20">
        <f>IF($A92="","",IF(COUNTIFS(LSku,$A92,LType,"Count",LDate,AY$4)&gt;0,SUMIFS(LQty,LSku,$A92,LType,"Count",LDate,AY$4),AX92+SUMIFS(LSigned,LSku,$A92,LDate,AY$4)))</f>
        <v/>
      </c>
      <c r="AZ92" s="20">
        <f>IF($A92="","",IF(COUNTIFS(LSku,$A92,LType,"Count",LDate,AZ$4)&gt;0,SUMIFS(LQty,LSku,$A92,LType,"Count",LDate,AZ$4),AY92+SUMIFS(LSigned,LSku,$A92,LDate,AZ$4)))</f>
        <v/>
      </c>
      <c r="BA92" s="20">
        <f>IF($A92="","",IF(COUNTIFS(LSku,$A92,LType,"Count",LDate,BA$4)&gt;0,SUMIFS(LQty,LSku,$A92,LType,"Count",LDate,BA$4),AZ92+SUMIFS(LSigned,LSku,$A92,LDate,BA$4)))</f>
        <v/>
      </c>
      <c r="BB92" s="20">
        <f>IF($A92="","",IF(COUNTIFS(LSku,$A92,LType,"Count",LDate,BB$4)&gt;0,SUMIFS(LQty,LSku,$A92,LType,"Count",LDate,BB$4),BA92+SUMIFS(LSigned,LSku,$A92,LDate,BB$4)))</f>
        <v/>
      </c>
      <c r="BC92" s="20">
        <f>IF($A92="","",IF(COUNTIFS(LSku,$A92,LType,"Count",LDate,BC$4)&gt;0,SUMIFS(LQty,LSku,$A92,LType,"Count",LDate,BC$4),BB92+SUMIFS(LSigned,LSku,$A92,LDate,BC$4)))</f>
        <v/>
      </c>
      <c r="BD92" s="20">
        <f>IF($A92="","",IF(COUNTIFS(LSku,$A92,LType,"Count",LDate,BD$4)&gt;0,SUMIFS(LQty,LSku,$A92,LType,"Count",LDate,BD$4),BC92+SUMIFS(LSigned,LSku,$A92,LDate,BD$4)))</f>
        <v/>
      </c>
      <c r="BE92" s="20">
        <f>IF($A92="","",IF(COUNTIFS(LSku,$A92,LType,"Count",LDate,BE$4)&gt;0,SUMIFS(LQty,LSku,$A92,LType,"Count",LDate,BE$4),BD92+SUMIFS(LSigned,LSku,$A92,LDate,BE$4)))</f>
        <v/>
      </c>
      <c r="BF92" s="20">
        <f>IF($A92="","",IF(COUNTIFS(LSku,$A92,LType,"Count",LDate,BF$4)&gt;0,SUMIFS(LQty,LSku,$A92,LType,"Count",LDate,BF$4),BE92+SUMIFS(LSigned,LSku,$A92,LDate,BF$4)))</f>
        <v/>
      </c>
      <c r="BG92" s="20">
        <f>IF($A92="","",IF(COUNTIFS(LSku,$A92,LType,"Count",LDate,BG$4)&gt;0,SUMIFS(LQty,LSku,$A92,LType,"Count",LDate,BG$4),BF92+SUMIFS(LSigned,LSku,$A92,LDate,BG$4)))</f>
        <v/>
      </c>
      <c r="BH92" s="20">
        <f>IF($A92="","",IF(COUNTIFS(LSku,$A92,LType,"Count",LDate,BH$4)&gt;0,SUMIFS(LQty,LSku,$A92,LType,"Count",LDate,BH$4),BG92+SUMIFS(LSigned,LSku,$A92,LDate,BH$4)))</f>
        <v/>
      </c>
      <c r="BI92" s="20">
        <f>IF($A92="","",IF(COUNTIFS(LSku,$A92,LType,"Count",LDate,BI$4)&gt;0,SUMIFS(LQty,LSku,$A92,LType,"Count",LDate,BI$4),BH92+SUMIFS(LSigned,LSku,$A92,LDate,BI$4)))</f>
        <v/>
      </c>
      <c r="BJ92" s="20">
        <f>IF($A92="","",IF(COUNTIFS(LSku,$A92,LType,"Count",LDate,BJ$4)&gt;0,SUMIFS(LQty,LSku,$A92,LType,"Count",LDate,BJ$4),BI92+SUMIFS(LSigned,LSku,$A92,LDate,BJ$4)))</f>
        <v/>
      </c>
      <c r="BK92" s="20">
        <f>IF($A92="","",IF(COUNTIFS(LSku,$A92,LType,"Count",LDate,BK$4)&gt;0,SUMIFS(LQty,LSku,$A92,LType,"Count",LDate,BK$4),BJ92+SUMIFS(LSigned,LSku,$A92,LDate,BK$4)))</f>
        <v/>
      </c>
      <c r="BL92" s="20">
        <f>IF($A92="","",IF(COUNTIFS(LSku,$A92,LType,"Count",LDate,BL$4)&gt;0,SUMIFS(LQty,LSku,$A92,LType,"Count",LDate,BL$4),BK92+SUMIFS(LSigned,LSku,$A92,LDate,BL$4)))</f>
        <v/>
      </c>
      <c r="BM92" s="20">
        <f>IF($A92="","",IF(COUNTIFS(LSku,$A92,LType,"Count",LDate,BM$4)&gt;0,SUMIFS(LQty,LSku,$A92,LType,"Count",LDate,BM$4),BL92+SUMIFS(LSigned,LSku,$A92,LDate,BM$4)))</f>
        <v/>
      </c>
      <c r="BN92" s="24">
        <f>IF($A92="","",SUMPRODUCT(MAX((LSku=$A92)*(LType="Count")*(LDate&lt;=$B$4)*LDate)))</f>
        <v/>
      </c>
    </row>
    <row r="93">
      <c r="A93" s="16">
        <f>IF(Items!A93="","",Items!A93)</f>
        <v/>
      </c>
      <c r="B93" s="20">
        <f>IF($A93="","",IF(BN93&gt;0,SUMIFS(LQty,LSku,$A93,LType,"Count",LDate,BN93),0)+SUMIFS(LSigned,LSku,$A93,LDate,"&gt;"&amp;BN93,LDate,"&lt;="&amp;$B$4))</f>
        <v/>
      </c>
      <c r="C93" s="20">
        <f>IF($A93="","",IF(COUNTIFS(LSku,$A93,LType,"Count",LDate,C$4)&gt;0,SUMIFS(LQty,LSku,$A93,LType,"Count",LDate,C$4),B93+SUMIFS(LSigned,LSku,$A93,LDate,C$4)))</f>
        <v/>
      </c>
      <c r="D93" s="20">
        <f>IF($A93="","",IF(COUNTIFS(LSku,$A93,LType,"Count",LDate,D$4)&gt;0,SUMIFS(LQty,LSku,$A93,LType,"Count",LDate,D$4),C93+SUMIFS(LSigned,LSku,$A93,LDate,D$4)))</f>
        <v/>
      </c>
      <c r="E93" s="20">
        <f>IF($A93="","",IF(COUNTIFS(LSku,$A93,LType,"Count",LDate,E$4)&gt;0,SUMIFS(LQty,LSku,$A93,LType,"Count",LDate,E$4),D93+SUMIFS(LSigned,LSku,$A93,LDate,E$4)))</f>
        <v/>
      </c>
      <c r="F93" s="20">
        <f>IF($A93="","",IF(COUNTIFS(LSku,$A93,LType,"Count",LDate,F$4)&gt;0,SUMIFS(LQty,LSku,$A93,LType,"Count",LDate,F$4),E93+SUMIFS(LSigned,LSku,$A93,LDate,F$4)))</f>
        <v/>
      </c>
      <c r="G93" s="20">
        <f>IF($A93="","",IF(COUNTIFS(LSku,$A93,LType,"Count",LDate,G$4)&gt;0,SUMIFS(LQty,LSku,$A93,LType,"Count",LDate,G$4),F93+SUMIFS(LSigned,LSku,$A93,LDate,G$4)))</f>
        <v/>
      </c>
      <c r="H93" s="20">
        <f>IF($A93="","",IF(COUNTIFS(LSku,$A93,LType,"Count",LDate,H$4)&gt;0,SUMIFS(LQty,LSku,$A93,LType,"Count",LDate,H$4),G93+SUMIFS(LSigned,LSku,$A93,LDate,H$4)))</f>
        <v/>
      </c>
      <c r="I93" s="20">
        <f>IF($A93="","",IF(COUNTIFS(LSku,$A93,LType,"Count",LDate,I$4)&gt;0,SUMIFS(LQty,LSku,$A93,LType,"Count",LDate,I$4),H93+SUMIFS(LSigned,LSku,$A93,LDate,I$4)))</f>
        <v/>
      </c>
      <c r="J93" s="20">
        <f>IF($A93="","",IF(COUNTIFS(LSku,$A93,LType,"Count",LDate,J$4)&gt;0,SUMIFS(LQty,LSku,$A93,LType,"Count",LDate,J$4),I93+SUMIFS(LSigned,LSku,$A93,LDate,J$4)))</f>
        <v/>
      </c>
      <c r="K93" s="20">
        <f>IF($A93="","",IF(COUNTIFS(LSku,$A93,LType,"Count",LDate,K$4)&gt;0,SUMIFS(LQty,LSku,$A93,LType,"Count",LDate,K$4),J93+SUMIFS(LSigned,LSku,$A93,LDate,K$4)))</f>
        <v/>
      </c>
      <c r="L93" s="20">
        <f>IF($A93="","",IF(COUNTIFS(LSku,$A93,LType,"Count",LDate,L$4)&gt;0,SUMIFS(LQty,LSku,$A93,LType,"Count",LDate,L$4),K93+SUMIFS(LSigned,LSku,$A93,LDate,L$4)))</f>
        <v/>
      </c>
      <c r="M93" s="20">
        <f>IF($A93="","",IF(COUNTIFS(LSku,$A93,LType,"Count",LDate,M$4)&gt;0,SUMIFS(LQty,LSku,$A93,LType,"Count",LDate,M$4),L93+SUMIFS(LSigned,LSku,$A93,LDate,M$4)))</f>
        <v/>
      </c>
      <c r="N93" s="20">
        <f>IF($A93="","",IF(COUNTIFS(LSku,$A93,LType,"Count",LDate,N$4)&gt;0,SUMIFS(LQty,LSku,$A93,LType,"Count",LDate,N$4),M93+SUMIFS(LSigned,LSku,$A93,LDate,N$4)))</f>
        <v/>
      </c>
      <c r="O93" s="20">
        <f>IF($A93="","",IF(COUNTIFS(LSku,$A93,LType,"Count",LDate,O$4)&gt;0,SUMIFS(LQty,LSku,$A93,LType,"Count",LDate,O$4),N93+SUMIFS(LSigned,LSku,$A93,LDate,O$4)))</f>
        <v/>
      </c>
      <c r="P93" s="20">
        <f>IF($A93="","",IF(COUNTIFS(LSku,$A93,LType,"Count",LDate,P$4)&gt;0,SUMIFS(LQty,LSku,$A93,LType,"Count",LDate,P$4),O93+SUMIFS(LSigned,LSku,$A93,LDate,P$4)))</f>
        <v/>
      </c>
      <c r="Q93" s="20">
        <f>IF($A93="","",IF(COUNTIFS(LSku,$A93,LType,"Count",LDate,Q$4)&gt;0,SUMIFS(LQty,LSku,$A93,LType,"Count",LDate,Q$4),P93+SUMIFS(LSigned,LSku,$A93,LDate,Q$4)))</f>
        <v/>
      </c>
      <c r="R93" s="20">
        <f>IF($A93="","",IF(COUNTIFS(LSku,$A93,LType,"Count",LDate,R$4)&gt;0,SUMIFS(LQty,LSku,$A93,LType,"Count",LDate,R$4),Q93+SUMIFS(LSigned,LSku,$A93,LDate,R$4)))</f>
        <v/>
      </c>
      <c r="S93" s="20">
        <f>IF($A93="","",IF(COUNTIFS(LSku,$A93,LType,"Count",LDate,S$4)&gt;0,SUMIFS(LQty,LSku,$A93,LType,"Count",LDate,S$4),R93+SUMIFS(LSigned,LSku,$A93,LDate,S$4)))</f>
        <v/>
      </c>
      <c r="T93" s="20">
        <f>IF($A93="","",IF(COUNTIFS(LSku,$A93,LType,"Count",LDate,T$4)&gt;0,SUMIFS(LQty,LSku,$A93,LType,"Count",LDate,T$4),S93+SUMIFS(LSigned,LSku,$A93,LDate,T$4)))</f>
        <v/>
      </c>
      <c r="U93" s="20">
        <f>IF($A93="","",IF(COUNTIFS(LSku,$A93,LType,"Count",LDate,U$4)&gt;0,SUMIFS(LQty,LSku,$A93,LType,"Count",LDate,U$4),T93+SUMIFS(LSigned,LSku,$A93,LDate,U$4)))</f>
        <v/>
      </c>
      <c r="V93" s="20">
        <f>IF($A93="","",IF(COUNTIFS(LSku,$A93,LType,"Count",LDate,V$4)&gt;0,SUMIFS(LQty,LSku,$A93,LType,"Count",LDate,V$4),U93+SUMIFS(LSigned,LSku,$A93,LDate,V$4)))</f>
        <v/>
      </c>
      <c r="W93" s="20">
        <f>IF($A93="","",IF(COUNTIFS(LSku,$A93,LType,"Count",LDate,W$4)&gt;0,SUMIFS(LQty,LSku,$A93,LType,"Count",LDate,W$4),V93+SUMIFS(LSigned,LSku,$A93,LDate,W$4)))</f>
        <v/>
      </c>
      <c r="X93" s="20">
        <f>IF($A93="","",IF(COUNTIFS(LSku,$A93,LType,"Count",LDate,X$4)&gt;0,SUMIFS(LQty,LSku,$A93,LType,"Count",LDate,X$4),W93+SUMIFS(LSigned,LSku,$A93,LDate,X$4)))</f>
        <v/>
      </c>
      <c r="Y93" s="20">
        <f>IF($A93="","",IF(COUNTIFS(LSku,$A93,LType,"Count",LDate,Y$4)&gt;0,SUMIFS(LQty,LSku,$A93,LType,"Count",LDate,Y$4),X93+SUMIFS(LSigned,LSku,$A93,LDate,Y$4)))</f>
        <v/>
      </c>
      <c r="Z93" s="20">
        <f>IF($A93="","",IF(COUNTIFS(LSku,$A93,LType,"Count",LDate,Z$4)&gt;0,SUMIFS(LQty,LSku,$A93,LType,"Count",LDate,Z$4),Y93+SUMIFS(LSigned,LSku,$A93,LDate,Z$4)))</f>
        <v/>
      </c>
      <c r="AA93" s="20">
        <f>IF($A93="","",IF(COUNTIFS(LSku,$A93,LType,"Count",LDate,AA$4)&gt;0,SUMIFS(LQty,LSku,$A93,LType,"Count",LDate,AA$4),Z93+SUMIFS(LSigned,LSku,$A93,LDate,AA$4)))</f>
        <v/>
      </c>
      <c r="AB93" s="20">
        <f>IF($A93="","",IF(COUNTIFS(LSku,$A93,LType,"Count",LDate,AB$4)&gt;0,SUMIFS(LQty,LSku,$A93,LType,"Count",LDate,AB$4),AA93+SUMIFS(LSigned,LSku,$A93,LDate,AB$4)))</f>
        <v/>
      </c>
      <c r="AC93" s="20">
        <f>IF($A93="","",IF(COUNTIFS(LSku,$A93,LType,"Count",LDate,AC$4)&gt;0,SUMIFS(LQty,LSku,$A93,LType,"Count",LDate,AC$4),AB93+SUMIFS(LSigned,LSku,$A93,LDate,AC$4)))</f>
        <v/>
      </c>
      <c r="AD93" s="20">
        <f>IF($A93="","",IF(COUNTIFS(LSku,$A93,LType,"Count",LDate,AD$4)&gt;0,SUMIFS(LQty,LSku,$A93,LType,"Count",LDate,AD$4),AC93+SUMIFS(LSigned,LSku,$A93,LDate,AD$4)))</f>
        <v/>
      </c>
      <c r="AE93" s="20">
        <f>IF($A93="","",IF(COUNTIFS(LSku,$A93,LType,"Count",LDate,AE$4)&gt;0,SUMIFS(LQty,LSku,$A93,LType,"Count",LDate,AE$4),AD93+SUMIFS(LSigned,LSku,$A93,LDate,AE$4)))</f>
        <v/>
      </c>
      <c r="AF93" s="20">
        <f>IF($A93="","",IF(COUNTIFS(LSku,$A93,LType,"Count",LDate,AF$4)&gt;0,SUMIFS(LQty,LSku,$A93,LType,"Count",LDate,AF$4),AE93+SUMIFS(LSigned,LSku,$A93,LDate,AF$4)))</f>
        <v/>
      </c>
      <c r="AG93" s="20">
        <f>IF($A93="","",IF(COUNTIFS(LSku,$A93,LType,"Count",LDate,AG$4)&gt;0,SUMIFS(LQty,LSku,$A93,LType,"Count",LDate,AG$4),AF93+SUMIFS(LSigned,LSku,$A93,LDate,AG$4)))</f>
        <v/>
      </c>
      <c r="AH93" s="20">
        <f>IF($A93="","",IF(COUNTIFS(LSku,$A93,LType,"Count",LDate,AH$4)&gt;0,SUMIFS(LQty,LSku,$A93,LType,"Count",LDate,AH$4),AG93+SUMIFS(LSigned,LSku,$A93,LDate,AH$4)))</f>
        <v/>
      </c>
      <c r="AI93" s="20">
        <f>IF($A93="","",IF(COUNTIFS(LSku,$A93,LType,"Count",LDate,AI$4)&gt;0,SUMIFS(LQty,LSku,$A93,LType,"Count",LDate,AI$4),AH93+SUMIFS(LSigned,LSku,$A93,LDate,AI$4)))</f>
        <v/>
      </c>
      <c r="AJ93" s="20">
        <f>IF($A93="","",IF(COUNTIFS(LSku,$A93,LType,"Count",LDate,AJ$4)&gt;0,SUMIFS(LQty,LSku,$A93,LType,"Count",LDate,AJ$4),AI93+SUMIFS(LSigned,LSku,$A93,LDate,AJ$4)))</f>
        <v/>
      </c>
      <c r="AK93" s="20">
        <f>IF($A93="","",IF(COUNTIFS(LSku,$A93,LType,"Count",LDate,AK$4)&gt;0,SUMIFS(LQty,LSku,$A93,LType,"Count",LDate,AK$4),AJ93+SUMIFS(LSigned,LSku,$A93,LDate,AK$4)))</f>
        <v/>
      </c>
      <c r="AL93" s="20">
        <f>IF($A93="","",IF(COUNTIFS(LSku,$A93,LType,"Count",LDate,AL$4)&gt;0,SUMIFS(LQty,LSku,$A93,LType,"Count",LDate,AL$4),AK93+SUMIFS(LSigned,LSku,$A93,LDate,AL$4)))</f>
        <v/>
      </c>
      <c r="AM93" s="20">
        <f>IF($A93="","",IF(COUNTIFS(LSku,$A93,LType,"Count",LDate,AM$4)&gt;0,SUMIFS(LQty,LSku,$A93,LType,"Count",LDate,AM$4),AL93+SUMIFS(LSigned,LSku,$A93,LDate,AM$4)))</f>
        <v/>
      </c>
      <c r="AN93" s="20">
        <f>IF($A93="","",IF(COUNTIFS(LSku,$A93,LType,"Count",LDate,AN$4)&gt;0,SUMIFS(LQty,LSku,$A93,LType,"Count",LDate,AN$4),AM93+SUMIFS(LSigned,LSku,$A93,LDate,AN$4)))</f>
        <v/>
      </c>
      <c r="AO93" s="20">
        <f>IF($A93="","",IF(COUNTIFS(LSku,$A93,LType,"Count",LDate,AO$4)&gt;0,SUMIFS(LQty,LSku,$A93,LType,"Count",LDate,AO$4),AN93+SUMIFS(LSigned,LSku,$A93,LDate,AO$4)))</f>
        <v/>
      </c>
      <c r="AP93" s="20">
        <f>IF($A93="","",IF(COUNTIFS(LSku,$A93,LType,"Count",LDate,AP$4)&gt;0,SUMIFS(LQty,LSku,$A93,LType,"Count",LDate,AP$4),AO93+SUMIFS(LSigned,LSku,$A93,LDate,AP$4)))</f>
        <v/>
      </c>
      <c r="AQ93" s="20">
        <f>IF($A93="","",IF(COUNTIFS(LSku,$A93,LType,"Count",LDate,AQ$4)&gt;0,SUMIFS(LQty,LSku,$A93,LType,"Count",LDate,AQ$4),AP93+SUMIFS(LSigned,LSku,$A93,LDate,AQ$4)))</f>
        <v/>
      </c>
      <c r="AR93" s="20">
        <f>IF($A93="","",IF(COUNTIFS(LSku,$A93,LType,"Count",LDate,AR$4)&gt;0,SUMIFS(LQty,LSku,$A93,LType,"Count",LDate,AR$4),AQ93+SUMIFS(LSigned,LSku,$A93,LDate,AR$4)))</f>
        <v/>
      </c>
      <c r="AS93" s="20">
        <f>IF($A93="","",IF(COUNTIFS(LSku,$A93,LType,"Count",LDate,AS$4)&gt;0,SUMIFS(LQty,LSku,$A93,LType,"Count",LDate,AS$4),AR93+SUMIFS(LSigned,LSku,$A93,LDate,AS$4)))</f>
        <v/>
      </c>
      <c r="AT93" s="20">
        <f>IF($A93="","",IF(COUNTIFS(LSku,$A93,LType,"Count",LDate,AT$4)&gt;0,SUMIFS(LQty,LSku,$A93,LType,"Count",LDate,AT$4),AS93+SUMIFS(LSigned,LSku,$A93,LDate,AT$4)))</f>
        <v/>
      </c>
      <c r="AU93" s="20">
        <f>IF($A93="","",IF(COUNTIFS(LSku,$A93,LType,"Count",LDate,AU$4)&gt;0,SUMIFS(LQty,LSku,$A93,LType,"Count",LDate,AU$4),AT93+SUMIFS(LSigned,LSku,$A93,LDate,AU$4)))</f>
        <v/>
      </c>
      <c r="AV93" s="20">
        <f>IF($A93="","",IF(COUNTIFS(LSku,$A93,LType,"Count",LDate,AV$4)&gt;0,SUMIFS(LQty,LSku,$A93,LType,"Count",LDate,AV$4),AU93+SUMIFS(LSigned,LSku,$A93,LDate,AV$4)))</f>
        <v/>
      </c>
      <c r="AW93" s="20">
        <f>IF($A93="","",IF(COUNTIFS(LSku,$A93,LType,"Count",LDate,AW$4)&gt;0,SUMIFS(LQty,LSku,$A93,LType,"Count",LDate,AW$4),AV93+SUMIFS(LSigned,LSku,$A93,LDate,AW$4)))</f>
        <v/>
      </c>
      <c r="AX93" s="20">
        <f>IF($A93="","",IF(COUNTIFS(LSku,$A93,LType,"Count",LDate,AX$4)&gt;0,SUMIFS(LQty,LSku,$A93,LType,"Count",LDate,AX$4),AW93+SUMIFS(LSigned,LSku,$A93,LDate,AX$4)))</f>
        <v/>
      </c>
      <c r="AY93" s="20">
        <f>IF($A93="","",IF(COUNTIFS(LSku,$A93,LType,"Count",LDate,AY$4)&gt;0,SUMIFS(LQty,LSku,$A93,LType,"Count",LDate,AY$4),AX93+SUMIFS(LSigned,LSku,$A93,LDate,AY$4)))</f>
        <v/>
      </c>
      <c r="AZ93" s="20">
        <f>IF($A93="","",IF(COUNTIFS(LSku,$A93,LType,"Count",LDate,AZ$4)&gt;0,SUMIFS(LQty,LSku,$A93,LType,"Count",LDate,AZ$4),AY93+SUMIFS(LSigned,LSku,$A93,LDate,AZ$4)))</f>
        <v/>
      </c>
      <c r="BA93" s="20">
        <f>IF($A93="","",IF(COUNTIFS(LSku,$A93,LType,"Count",LDate,BA$4)&gt;0,SUMIFS(LQty,LSku,$A93,LType,"Count",LDate,BA$4),AZ93+SUMIFS(LSigned,LSku,$A93,LDate,BA$4)))</f>
        <v/>
      </c>
      <c r="BB93" s="20">
        <f>IF($A93="","",IF(COUNTIFS(LSku,$A93,LType,"Count",LDate,BB$4)&gt;0,SUMIFS(LQty,LSku,$A93,LType,"Count",LDate,BB$4),BA93+SUMIFS(LSigned,LSku,$A93,LDate,BB$4)))</f>
        <v/>
      </c>
      <c r="BC93" s="20">
        <f>IF($A93="","",IF(COUNTIFS(LSku,$A93,LType,"Count",LDate,BC$4)&gt;0,SUMIFS(LQty,LSku,$A93,LType,"Count",LDate,BC$4),BB93+SUMIFS(LSigned,LSku,$A93,LDate,BC$4)))</f>
        <v/>
      </c>
      <c r="BD93" s="20">
        <f>IF($A93="","",IF(COUNTIFS(LSku,$A93,LType,"Count",LDate,BD$4)&gt;0,SUMIFS(LQty,LSku,$A93,LType,"Count",LDate,BD$4),BC93+SUMIFS(LSigned,LSku,$A93,LDate,BD$4)))</f>
        <v/>
      </c>
      <c r="BE93" s="20">
        <f>IF($A93="","",IF(COUNTIFS(LSku,$A93,LType,"Count",LDate,BE$4)&gt;0,SUMIFS(LQty,LSku,$A93,LType,"Count",LDate,BE$4),BD93+SUMIFS(LSigned,LSku,$A93,LDate,BE$4)))</f>
        <v/>
      </c>
      <c r="BF93" s="20">
        <f>IF($A93="","",IF(COUNTIFS(LSku,$A93,LType,"Count",LDate,BF$4)&gt;0,SUMIFS(LQty,LSku,$A93,LType,"Count",LDate,BF$4),BE93+SUMIFS(LSigned,LSku,$A93,LDate,BF$4)))</f>
        <v/>
      </c>
      <c r="BG93" s="20">
        <f>IF($A93="","",IF(COUNTIFS(LSku,$A93,LType,"Count",LDate,BG$4)&gt;0,SUMIFS(LQty,LSku,$A93,LType,"Count",LDate,BG$4),BF93+SUMIFS(LSigned,LSku,$A93,LDate,BG$4)))</f>
        <v/>
      </c>
      <c r="BH93" s="20">
        <f>IF($A93="","",IF(COUNTIFS(LSku,$A93,LType,"Count",LDate,BH$4)&gt;0,SUMIFS(LQty,LSku,$A93,LType,"Count",LDate,BH$4),BG93+SUMIFS(LSigned,LSku,$A93,LDate,BH$4)))</f>
        <v/>
      </c>
      <c r="BI93" s="20">
        <f>IF($A93="","",IF(COUNTIFS(LSku,$A93,LType,"Count",LDate,BI$4)&gt;0,SUMIFS(LQty,LSku,$A93,LType,"Count",LDate,BI$4),BH93+SUMIFS(LSigned,LSku,$A93,LDate,BI$4)))</f>
        <v/>
      </c>
      <c r="BJ93" s="20">
        <f>IF($A93="","",IF(COUNTIFS(LSku,$A93,LType,"Count",LDate,BJ$4)&gt;0,SUMIFS(LQty,LSku,$A93,LType,"Count",LDate,BJ$4),BI93+SUMIFS(LSigned,LSku,$A93,LDate,BJ$4)))</f>
        <v/>
      </c>
      <c r="BK93" s="20">
        <f>IF($A93="","",IF(COUNTIFS(LSku,$A93,LType,"Count",LDate,BK$4)&gt;0,SUMIFS(LQty,LSku,$A93,LType,"Count",LDate,BK$4),BJ93+SUMIFS(LSigned,LSku,$A93,LDate,BK$4)))</f>
        <v/>
      </c>
      <c r="BL93" s="20">
        <f>IF($A93="","",IF(COUNTIFS(LSku,$A93,LType,"Count",LDate,BL$4)&gt;0,SUMIFS(LQty,LSku,$A93,LType,"Count",LDate,BL$4),BK93+SUMIFS(LSigned,LSku,$A93,LDate,BL$4)))</f>
        <v/>
      </c>
      <c r="BM93" s="20">
        <f>IF($A93="","",IF(COUNTIFS(LSku,$A93,LType,"Count",LDate,BM$4)&gt;0,SUMIFS(LQty,LSku,$A93,LType,"Count",LDate,BM$4),BL93+SUMIFS(LSigned,LSku,$A93,LDate,BM$4)))</f>
        <v/>
      </c>
      <c r="BN93" s="24">
        <f>IF($A93="","",SUMPRODUCT(MAX((LSku=$A93)*(LType="Count")*(LDate&lt;=$B$4)*LDate)))</f>
        <v/>
      </c>
    </row>
    <row r="94">
      <c r="A94" s="16">
        <f>IF(Items!A94="","",Items!A94)</f>
        <v/>
      </c>
      <c r="B94" s="20">
        <f>IF($A94="","",IF(BN94&gt;0,SUMIFS(LQty,LSku,$A94,LType,"Count",LDate,BN94),0)+SUMIFS(LSigned,LSku,$A94,LDate,"&gt;"&amp;BN94,LDate,"&lt;="&amp;$B$4))</f>
        <v/>
      </c>
      <c r="C94" s="20">
        <f>IF($A94="","",IF(COUNTIFS(LSku,$A94,LType,"Count",LDate,C$4)&gt;0,SUMIFS(LQty,LSku,$A94,LType,"Count",LDate,C$4),B94+SUMIFS(LSigned,LSku,$A94,LDate,C$4)))</f>
        <v/>
      </c>
      <c r="D94" s="20">
        <f>IF($A94="","",IF(COUNTIFS(LSku,$A94,LType,"Count",LDate,D$4)&gt;0,SUMIFS(LQty,LSku,$A94,LType,"Count",LDate,D$4),C94+SUMIFS(LSigned,LSku,$A94,LDate,D$4)))</f>
        <v/>
      </c>
      <c r="E94" s="20">
        <f>IF($A94="","",IF(COUNTIFS(LSku,$A94,LType,"Count",LDate,E$4)&gt;0,SUMIFS(LQty,LSku,$A94,LType,"Count",LDate,E$4),D94+SUMIFS(LSigned,LSku,$A94,LDate,E$4)))</f>
        <v/>
      </c>
      <c r="F94" s="20">
        <f>IF($A94="","",IF(COUNTIFS(LSku,$A94,LType,"Count",LDate,F$4)&gt;0,SUMIFS(LQty,LSku,$A94,LType,"Count",LDate,F$4),E94+SUMIFS(LSigned,LSku,$A94,LDate,F$4)))</f>
        <v/>
      </c>
      <c r="G94" s="20">
        <f>IF($A94="","",IF(COUNTIFS(LSku,$A94,LType,"Count",LDate,G$4)&gt;0,SUMIFS(LQty,LSku,$A94,LType,"Count",LDate,G$4),F94+SUMIFS(LSigned,LSku,$A94,LDate,G$4)))</f>
        <v/>
      </c>
      <c r="H94" s="20">
        <f>IF($A94="","",IF(COUNTIFS(LSku,$A94,LType,"Count",LDate,H$4)&gt;0,SUMIFS(LQty,LSku,$A94,LType,"Count",LDate,H$4),G94+SUMIFS(LSigned,LSku,$A94,LDate,H$4)))</f>
        <v/>
      </c>
      <c r="I94" s="20">
        <f>IF($A94="","",IF(COUNTIFS(LSku,$A94,LType,"Count",LDate,I$4)&gt;0,SUMIFS(LQty,LSku,$A94,LType,"Count",LDate,I$4),H94+SUMIFS(LSigned,LSku,$A94,LDate,I$4)))</f>
        <v/>
      </c>
      <c r="J94" s="20">
        <f>IF($A94="","",IF(COUNTIFS(LSku,$A94,LType,"Count",LDate,J$4)&gt;0,SUMIFS(LQty,LSku,$A94,LType,"Count",LDate,J$4),I94+SUMIFS(LSigned,LSku,$A94,LDate,J$4)))</f>
        <v/>
      </c>
      <c r="K94" s="20">
        <f>IF($A94="","",IF(COUNTIFS(LSku,$A94,LType,"Count",LDate,K$4)&gt;0,SUMIFS(LQty,LSku,$A94,LType,"Count",LDate,K$4),J94+SUMIFS(LSigned,LSku,$A94,LDate,K$4)))</f>
        <v/>
      </c>
      <c r="L94" s="20">
        <f>IF($A94="","",IF(COUNTIFS(LSku,$A94,LType,"Count",LDate,L$4)&gt;0,SUMIFS(LQty,LSku,$A94,LType,"Count",LDate,L$4),K94+SUMIFS(LSigned,LSku,$A94,LDate,L$4)))</f>
        <v/>
      </c>
      <c r="M94" s="20">
        <f>IF($A94="","",IF(COUNTIFS(LSku,$A94,LType,"Count",LDate,M$4)&gt;0,SUMIFS(LQty,LSku,$A94,LType,"Count",LDate,M$4),L94+SUMIFS(LSigned,LSku,$A94,LDate,M$4)))</f>
        <v/>
      </c>
      <c r="N94" s="20">
        <f>IF($A94="","",IF(COUNTIFS(LSku,$A94,LType,"Count",LDate,N$4)&gt;0,SUMIFS(LQty,LSku,$A94,LType,"Count",LDate,N$4),M94+SUMIFS(LSigned,LSku,$A94,LDate,N$4)))</f>
        <v/>
      </c>
      <c r="O94" s="20">
        <f>IF($A94="","",IF(COUNTIFS(LSku,$A94,LType,"Count",LDate,O$4)&gt;0,SUMIFS(LQty,LSku,$A94,LType,"Count",LDate,O$4),N94+SUMIFS(LSigned,LSku,$A94,LDate,O$4)))</f>
        <v/>
      </c>
      <c r="P94" s="20">
        <f>IF($A94="","",IF(COUNTIFS(LSku,$A94,LType,"Count",LDate,P$4)&gt;0,SUMIFS(LQty,LSku,$A94,LType,"Count",LDate,P$4),O94+SUMIFS(LSigned,LSku,$A94,LDate,P$4)))</f>
        <v/>
      </c>
      <c r="Q94" s="20">
        <f>IF($A94="","",IF(COUNTIFS(LSku,$A94,LType,"Count",LDate,Q$4)&gt;0,SUMIFS(LQty,LSku,$A94,LType,"Count",LDate,Q$4),P94+SUMIFS(LSigned,LSku,$A94,LDate,Q$4)))</f>
        <v/>
      </c>
      <c r="R94" s="20">
        <f>IF($A94="","",IF(COUNTIFS(LSku,$A94,LType,"Count",LDate,R$4)&gt;0,SUMIFS(LQty,LSku,$A94,LType,"Count",LDate,R$4),Q94+SUMIFS(LSigned,LSku,$A94,LDate,R$4)))</f>
        <v/>
      </c>
      <c r="S94" s="20">
        <f>IF($A94="","",IF(COUNTIFS(LSku,$A94,LType,"Count",LDate,S$4)&gt;0,SUMIFS(LQty,LSku,$A94,LType,"Count",LDate,S$4),R94+SUMIFS(LSigned,LSku,$A94,LDate,S$4)))</f>
        <v/>
      </c>
      <c r="T94" s="20">
        <f>IF($A94="","",IF(COUNTIFS(LSku,$A94,LType,"Count",LDate,T$4)&gt;0,SUMIFS(LQty,LSku,$A94,LType,"Count",LDate,T$4),S94+SUMIFS(LSigned,LSku,$A94,LDate,T$4)))</f>
        <v/>
      </c>
      <c r="U94" s="20">
        <f>IF($A94="","",IF(COUNTIFS(LSku,$A94,LType,"Count",LDate,U$4)&gt;0,SUMIFS(LQty,LSku,$A94,LType,"Count",LDate,U$4),T94+SUMIFS(LSigned,LSku,$A94,LDate,U$4)))</f>
        <v/>
      </c>
      <c r="V94" s="20">
        <f>IF($A94="","",IF(COUNTIFS(LSku,$A94,LType,"Count",LDate,V$4)&gt;0,SUMIFS(LQty,LSku,$A94,LType,"Count",LDate,V$4),U94+SUMIFS(LSigned,LSku,$A94,LDate,V$4)))</f>
        <v/>
      </c>
      <c r="W94" s="20">
        <f>IF($A94="","",IF(COUNTIFS(LSku,$A94,LType,"Count",LDate,W$4)&gt;0,SUMIFS(LQty,LSku,$A94,LType,"Count",LDate,W$4),V94+SUMIFS(LSigned,LSku,$A94,LDate,W$4)))</f>
        <v/>
      </c>
      <c r="X94" s="20">
        <f>IF($A94="","",IF(COUNTIFS(LSku,$A94,LType,"Count",LDate,X$4)&gt;0,SUMIFS(LQty,LSku,$A94,LType,"Count",LDate,X$4),W94+SUMIFS(LSigned,LSku,$A94,LDate,X$4)))</f>
        <v/>
      </c>
      <c r="Y94" s="20">
        <f>IF($A94="","",IF(COUNTIFS(LSku,$A94,LType,"Count",LDate,Y$4)&gt;0,SUMIFS(LQty,LSku,$A94,LType,"Count",LDate,Y$4),X94+SUMIFS(LSigned,LSku,$A94,LDate,Y$4)))</f>
        <v/>
      </c>
      <c r="Z94" s="20">
        <f>IF($A94="","",IF(COUNTIFS(LSku,$A94,LType,"Count",LDate,Z$4)&gt;0,SUMIFS(LQty,LSku,$A94,LType,"Count",LDate,Z$4),Y94+SUMIFS(LSigned,LSku,$A94,LDate,Z$4)))</f>
        <v/>
      </c>
      <c r="AA94" s="20">
        <f>IF($A94="","",IF(COUNTIFS(LSku,$A94,LType,"Count",LDate,AA$4)&gt;0,SUMIFS(LQty,LSku,$A94,LType,"Count",LDate,AA$4),Z94+SUMIFS(LSigned,LSku,$A94,LDate,AA$4)))</f>
        <v/>
      </c>
      <c r="AB94" s="20">
        <f>IF($A94="","",IF(COUNTIFS(LSku,$A94,LType,"Count",LDate,AB$4)&gt;0,SUMIFS(LQty,LSku,$A94,LType,"Count",LDate,AB$4),AA94+SUMIFS(LSigned,LSku,$A94,LDate,AB$4)))</f>
        <v/>
      </c>
      <c r="AC94" s="20">
        <f>IF($A94="","",IF(COUNTIFS(LSku,$A94,LType,"Count",LDate,AC$4)&gt;0,SUMIFS(LQty,LSku,$A94,LType,"Count",LDate,AC$4),AB94+SUMIFS(LSigned,LSku,$A94,LDate,AC$4)))</f>
        <v/>
      </c>
      <c r="AD94" s="20">
        <f>IF($A94="","",IF(COUNTIFS(LSku,$A94,LType,"Count",LDate,AD$4)&gt;0,SUMIFS(LQty,LSku,$A94,LType,"Count",LDate,AD$4),AC94+SUMIFS(LSigned,LSku,$A94,LDate,AD$4)))</f>
        <v/>
      </c>
      <c r="AE94" s="20">
        <f>IF($A94="","",IF(COUNTIFS(LSku,$A94,LType,"Count",LDate,AE$4)&gt;0,SUMIFS(LQty,LSku,$A94,LType,"Count",LDate,AE$4),AD94+SUMIFS(LSigned,LSku,$A94,LDate,AE$4)))</f>
        <v/>
      </c>
      <c r="AF94" s="20">
        <f>IF($A94="","",IF(COUNTIFS(LSku,$A94,LType,"Count",LDate,AF$4)&gt;0,SUMIFS(LQty,LSku,$A94,LType,"Count",LDate,AF$4),AE94+SUMIFS(LSigned,LSku,$A94,LDate,AF$4)))</f>
        <v/>
      </c>
      <c r="AG94" s="20">
        <f>IF($A94="","",IF(COUNTIFS(LSku,$A94,LType,"Count",LDate,AG$4)&gt;0,SUMIFS(LQty,LSku,$A94,LType,"Count",LDate,AG$4),AF94+SUMIFS(LSigned,LSku,$A94,LDate,AG$4)))</f>
        <v/>
      </c>
      <c r="AH94" s="20">
        <f>IF($A94="","",IF(COUNTIFS(LSku,$A94,LType,"Count",LDate,AH$4)&gt;0,SUMIFS(LQty,LSku,$A94,LType,"Count",LDate,AH$4),AG94+SUMIFS(LSigned,LSku,$A94,LDate,AH$4)))</f>
        <v/>
      </c>
      <c r="AI94" s="20">
        <f>IF($A94="","",IF(COUNTIFS(LSku,$A94,LType,"Count",LDate,AI$4)&gt;0,SUMIFS(LQty,LSku,$A94,LType,"Count",LDate,AI$4),AH94+SUMIFS(LSigned,LSku,$A94,LDate,AI$4)))</f>
        <v/>
      </c>
      <c r="AJ94" s="20">
        <f>IF($A94="","",IF(COUNTIFS(LSku,$A94,LType,"Count",LDate,AJ$4)&gt;0,SUMIFS(LQty,LSku,$A94,LType,"Count",LDate,AJ$4),AI94+SUMIFS(LSigned,LSku,$A94,LDate,AJ$4)))</f>
        <v/>
      </c>
      <c r="AK94" s="20">
        <f>IF($A94="","",IF(COUNTIFS(LSku,$A94,LType,"Count",LDate,AK$4)&gt;0,SUMIFS(LQty,LSku,$A94,LType,"Count",LDate,AK$4),AJ94+SUMIFS(LSigned,LSku,$A94,LDate,AK$4)))</f>
        <v/>
      </c>
      <c r="AL94" s="20">
        <f>IF($A94="","",IF(COUNTIFS(LSku,$A94,LType,"Count",LDate,AL$4)&gt;0,SUMIFS(LQty,LSku,$A94,LType,"Count",LDate,AL$4),AK94+SUMIFS(LSigned,LSku,$A94,LDate,AL$4)))</f>
        <v/>
      </c>
      <c r="AM94" s="20">
        <f>IF($A94="","",IF(COUNTIFS(LSku,$A94,LType,"Count",LDate,AM$4)&gt;0,SUMIFS(LQty,LSku,$A94,LType,"Count",LDate,AM$4),AL94+SUMIFS(LSigned,LSku,$A94,LDate,AM$4)))</f>
        <v/>
      </c>
      <c r="AN94" s="20">
        <f>IF($A94="","",IF(COUNTIFS(LSku,$A94,LType,"Count",LDate,AN$4)&gt;0,SUMIFS(LQty,LSku,$A94,LType,"Count",LDate,AN$4),AM94+SUMIFS(LSigned,LSku,$A94,LDate,AN$4)))</f>
        <v/>
      </c>
      <c r="AO94" s="20">
        <f>IF($A94="","",IF(COUNTIFS(LSku,$A94,LType,"Count",LDate,AO$4)&gt;0,SUMIFS(LQty,LSku,$A94,LType,"Count",LDate,AO$4),AN94+SUMIFS(LSigned,LSku,$A94,LDate,AO$4)))</f>
        <v/>
      </c>
      <c r="AP94" s="20">
        <f>IF($A94="","",IF(COUNTIFS(LSku,$A94,LType,"Count",LDate,AP$4)&gt;0,SUMIFS(LQty,LSku,$A94,LType,"Count",LDate,AP$4),AO94+SUMIFS(LSigned,LSku,$A94,LDate,AP$4)))</f>
        <v/>
      </c>
      <c r="AQ94" s="20">
        <f>IF($A94="","",IF(COUNTIFS(LSku,$A94,LType,"Count",LDate,AQ$4)&gt;0,SUMIFS(LQty,LSku,$A94,LType,"Count",LDate,AQ$4),AP94+SUMIFS(LSigned,LSku,$A94,LDate,AQ$4)))</f>
        <v/>
      </c>
      <c r="AR94" s="20">
        <f>IF($A94="","",IF(COUNTIFS(LSku,$A94,LType,"Count",LDate,AR$4)&gt;0,SUMIFS(LQty,LSku,$A94,LType,"Count",LDate,AR$4),AQ94+SUMIFS(LSigned,LSku,$A94,LDate,AR$4)))</f>
        <v/>
      </c>
      <c r="AS94" s="20">
        <f>IF($A94="","",IF(COUNTIFS(LSku,$A94,LType,"Count",LDate,AS$4)&gt;0,SUMIFS(LQty,LSku,$A94,LType,"Count",LDate,AS$4),AR94+SUMIFS(LSigned,LSku,$A94,LDate,AS$4)))</f>
        <v/>
      </c>
      <c r="AT94" s="20">
        <f>IF($A94="","",IF(COUNTIFS(LSku,$A94,LType,"Count",LDate,AT$4)&gt;0,SUMIFS(LQty,LSku,$A94,LType,"Count",LDate,AT$4),AS94+SUMIFS(LSigned,LSku,$A94,LDate,AT$4)))</f>
        <v/>
      </c>
      <c r="AU94" s="20">
        <f>IF($A94="","",IF(COUNTIFS(LSku,$A94,LType,"Count",LDate,AU$4)&gt;0,SUMIFS(LQty,LSku,$A94,LType,"Count",LDate,AU$4),AT94+SUMIFS(LSigned,LSku,$A94,LDate,AU$4)))</f>
        <v/>
      </c>
      <c r="AV94" s="20">
        <f>IF($A94="","",IF(COUNTIFS(LSku,$A94,LType,"Count",LDate,AV$4)&gt;0,SUMIFS(LQty,LSku,$A94,LType,"Count",LDate,AV$4),AU94+SUMIFS(LSigned,LSku,$A94,LDate,AV$4)))</f>
        <v/>
      </c>
      <c r="AW94" s="20">
        <f>IF($A94="","",IF(COUNTIFS(LSku,$A94,LType,"Count",LDate,AW$4)&gt;0,SUMIFS(LQty,LSku,$A94,LType,"Count",LDate,AW$4),AV94+SUMIFS(LSigned,LSku,$A94,LDate,AW$4)))</f>
        <v/>
      </c>
      <c r="AX94" s="20">
        <f>IF($A94="","",IF(COUNTIFS(LSku,$A94,LType,"Count",LDate,AX$4)&gt;0,SUMIFS(LQty,LSku,$A94,LType,"Count",LDate,AX$4),AW94+SUMIFS(LSigned,LSku,$A94,LDate,AX$4)))</f>
        <v/>
      </c>
      <c r="AY94" s="20">
        <f>IF($A94="","",IF(COUNTIFS(LSku,$A94,LType,"Count",LDate,AY$4)&gt;0,SUMIFS(LQty,LSku,$A94,LType,"Count",LDate,AY$4),AX94+SUMIFS(LSigned,LSku,$A94,LDate,AY$4)))</f>
        <v/>
      </c>
      <c r="AZ94" s="20">
        <f>IF($A94="","",IF(COUNTIFS(LSku,$A94,LType,"Count",LDate,AZ$4)&gt;0,SUMIFS(LQty,LSku,$A94,LType,"Count",LDate,AZ$4),AY94+SUMIFS(LSigned,LSku,$A94,LDate,AZ$4)))</f>
        <v/>
      </c>
      <c r="BA94" s="20">
        <f>IF($A94="","",IF(COUNTIFS(LSku,$A94,LType,"Count",LDate,BA$4)&gt;0,SUMIFS(LQty,LSku,$A94,LType,"Count",LDate,BA$4),AZ94+SUMIFS(LSigned,LSku,$A94,LDate,BA$4)))</f>
        <v/>
      </c>
      <c r="BB94" s="20">
        <f>IF($A94="","",IF(COUNTIFS(LSku,$A94,LType,"Count",LDate,BB$4)&gt;0,SUMIFS(LQty,LSku,$A94,LType,"Count",LDate,BB$4),BA94+SUMIFS(LSigned,LSku,$A94,LDate,BB$4)))</f>
        <v/>
      </c>
      <c r="BC94" s="20">
        <f>IF($A94="","",IF(COUNTIFS(LSku,$A94,LType,"Count",LDate,BC$4)&gt;0,SUMIFS(LQty,LSku,$A94,LType,"Count",LDate,BC$4),BB94+SUMIFS(LSigned,LSku,$A94,LDate,BC$4)))</f>
        <v/>
      </c>
      <c r="BD94" s="20">
        <f>IF($A94="","",IF(COUNTIFS(LSku,$A94,LType,"Count",LDate,BD$4)&gt;0,SUMIFS(LQty,LSku,$A94,LType,"Count",LDate,BD$4),BC94+SUMIFS(LSigned,LSku,$A94,LDate,BD$4)))</f>
        <v/>
      </c>
      <c r="BE94" s="20">
        <f>IF($A94="","",IF(COUNTIFS(LSku,$A94,LType,"Count",LDate,BE$4)&gt;0,SUMIFS(LQty,LSku,$A94,LType,"Count",LDate,BE$4),BD94+SUMIFS(LSigned,LSku,$A94,LDate,BE$4)))</f>
        <v/>
      </c>
      <c r="BF94" s="20">
        <f>IF($A94="","",IF(COUNTIFS(LSku,$A94,LType,"Count",LDate,BF$4)&gt;0,SUMIFS(LQty,LSku,$A94,LType,"Count",LDate,BF$4),BE94+SUMIFS(LSigned,LSku,$A94,LDate,BF$4)))</f>
        <v/>
      </c>
      <c r="BG94" s="20">
        <f>IF($A94="","",IF(COUNTIFS(LSku,$A94,LType,"Count",LDate,BG$4)&gt;0,SUMIFS(LQty,LSku,$A94,LType,"Count",LDate,BG$4),BF94+SUMIFS(LSigned,LSku,$A94,LDate,BG$4)))</f>
        <v/>
      </c>
      <c r="BH94" s="20">
        <f>IF($A94="","",IF(COUNTIFS(LSku,$A94,LType,"Count",LDate,BH$4)&gt;0,SUMIFS(LQty,LSku,$A94,LType,"Count",LDate,BH$4),BG94+SUMIFS(LSigned,LSku,$A94,LDate,BH$4)))</f>
        <v/>
      </c>
      <c r="BI94" s="20">
        <f>IF($A94="","",IF(COUNTIFS(LSku,$A94,LType,"Count",LDate,BI$4)&gt;0,SUMIFS(LQty,LSku,$A94,LType,"Count",LDate,BI$4),BH94+SUMIFS(LSigned,LSku,$A94,LDate,BI$4)))</f>
        <v/>
      </c>
      <c r="BJ94" s="20">
        <f>IF($A94="","",IF(COUNTIFS(LSku,$A94,LType,"Count",LDate,BJ$4)&gt;0,SUMIFS(LQty,LSku,$A94,LType,"Count",LDate,BJ$4),BI94+SUMIFS(LSigned,LSku,$A94,LDate,BJ$4)))</f>
        <v/>
      </c>
      <c r="BK94" s="20">
        <f>IF($A94="","",IF(COUNTIFS(LSku,$A94,LType,"Count",LDate,BK$4)&gt;0,SUMIFS(LQty,LSku,$A94,LType,"Count",LDate,BK$4),BJ94+SUMIFS(LSigned,LSku,$A94,LDate,BK$4)))</f>
        <v/>
      </c>
      <c r="BL94" s="20">
        <f>IF($A94="","",IF(COUNTIFS(LSku,$A94,LType,"Count",LDate,BL$4)&gt;0,SUMIFS(LQty,LSku,$A94,LType,"Count",LDate,BL$4),BK94+SUMIFS(LSigned,LSku,$A94,LDate,BL$4)))</f>
        <v/>
      </c>
      <c r="BM94" s="20">
        <f>IF($A94="","",IF(COUNTIFS(LSku,$A94,LType,"Count",LDate,BM$4)&gt;0,SUMIFS(LQty,LSku,$A94,LType,"Count",LDate,BM$4),BL94+SUMIFS(LSigned,LSku,$A94,LDate,BM$4)))</f>
        <v/>
      </c>
      <c r="BN94" s="24">
        <f>IF($A94="","",SUMPRODUCT(MAX((LSku=$A94)*(LType="Count")*(LDate&lt;=$B$4)*LDate)))</f>
        <v/>
      </c>
    </row>
    <row r="95">
      <c r="A95" s="16">
        <f>IF(Items!A95="","",Items!A95)</f>
        <v/>
      </c>
      <c r="B95" s="20">
        <f>IF($A95="","",IF(BN95&gt;0,SUMIFS(LQty,LSku,$A95,LType,"Count",LDate,BN95),0)+SUMIFS(LSigned,LSku,$A95,LDate,"&gt;"&amp;BN95,LDate,"&lt;="&amp;$B$4))</f>
        <v/>
      </c>
      <c r="C95" s="20">
        <f>IF($A95="","",IF(COUNTIFS(LSku,$A95,LType,"Count",LDate,C$4)&gt;0,SUMIFS(LQty,LSku,$A95,LType,"Count",LDate,C$4),B95+SUMIFS(LSigned,LSku,$A95,LDate,C$4)))</f>
        <v/>
      </c>
      <c r="D95" s="20">
        <f>IF($A95="","",IF(COUNTIFS(LSku,$A95,LType,"Count",LDate,D$4)&gt;0,SUMIFS(LQty,LSku,$A95,LType,"Count",LDate,D$4),C95+SUMIFS(LSigned,LSku,$A95,LDate,D$4)))</f>
        <v/>
      </c>
      <c r="E95" s="20">
        <f>IF($A95="","",IF(COUNTIFS(LSku,$A95,LType,"Count",LDate,E$4)&gt;0,SUMIFS(LQty,LSku,$A95,LType,"Count",LDate,E$4),D95+SUMIFS(LSigned,LSku,$A95,LDate,E$4)))</f>
        <v/>
      </c>
      <c r="F95" s="20">
        <f>IF($A95="","",IF(COUNTIFS(LSku,$A95,LType,"Count",LDate,F$4)&gt;0,SUMIFS(LQty,LSku,$A95,LType,"Count",LDate,F$4),E95+SUMIFS(LSigned,LSku,$A95,LDate,F$4)))</f>
        <v/>
      </c>
      <c r="G95" s="20">
        <f>IF($A95="","",IF(COUNTIFS(LSku,$A95,LType,"Count",LDate,G$4)&gt;0,SUMIFS(LQty,LSku,$A95,LType,"Count",LDate,G$4),F95+SUMIFS(LSigned,LSku,$A95,LDate,G$4)))</f>
        <v/>
      </c>
      <c r="H95" s="20">
        <f>IF($A95="","",IF(COUNTIFS(LSku,$A95,LType,"Count",LDate,H$4)&gt;0,SUMIFS(LQty,LSku,$A95,LType,"Count",LDate,H$4),G95+SUMIFS(LSigned,LSku,$A95,LDate,H$4)))</f>
        <v/>
      </c>
      <c r="I95" s="20">
        <f>IF($A95="","",IF(COUNTIFS(LSku,$A95,LType,"Count",LDate,I$4)&gt;0,SUMIFS(LQty,LSku,$A95,LType,"Count",LDate,I$4),H95+SUMIFS(LSigned,LSku,$A95,LDate,I$4)))</f>
        <v/>
      </c>
      <c r="J95" s="20">
        <f>IF($A95="","",IF(COUNTIFS(LSku,$A95,LType,"Count",LDate,J$4)&gt;0,SUMIFS(LQty,LSku,$A95,LType,"Count",LDate,J$4),I95+SUMIFS(LSigned,LSku,$A95,LDate,J$4)))</f>
        <v/>
      </c>
      <c r="K95" s="20">
        <f>IF($A95="","",IF(COUNTIFS(LSku,$A95,LType,"Count",LDate,K$4)&gt;0,SUMIFS(LQty,LSku,$A95,LType,"Count",LDate,K$4),J95+SUMIFS(LSigned,LSku,$A95,LDate,K$4)))</f>
        <v/>
      </c>
      <c r="L95" s="20">
        <f>IF($A95="","",IF(COUNTIFS(LSku,$A95,LType,"Count",LDate,L$4)&gt;0,SUMIFS(LQty,LSku,$A95,LType,"Count",LDate,L$4),K95+SUMIFS(LSigned,LSku,$A95,LDate,L$4)))</f>
        <v/>
      </c>
      <c r="M95" s="20">
        <f>IF($A95="","",IF(COUNTIFS(LSku,$A95,LType,"Count",LDate,M$4)&gt;0,SUMIFS(LQty,LSku,$A95,LType,"Count",LDate,M$4),L95+SUMIFS(LSigned,LSku,$A95,LDate,M$4)))</f>
        <v/>
      </c>
      <c r="N95" s="20">
        <f>IF($A95="","",IF(COUNTIFS(LSku,$A95,LType,"Count",LDate,N$4)&gt;0,SUMIFS(LQty,LSku,$A95,LType,"Count",LDate,N$4),M95+SUMIFS(LSigned,LSku,$A95,LDate,N$4)))</f>
        <v/>
      </c>
      <c r="O95" s="20">
        <f>IF($A95="","",IF(COUNTIFS(LSku,$A95,LType,"Count",LDate,O$4)&gt;0,SUMIFS(LQty,LSku,$A95,LType,"Count",LDate,O$4),N95+SUMIFS(LSigned,LSku,$A95,LDate,O$4)))</f>
        <v/>
      </c>
      <c r="P95" s="20">
        <f>IF($A95="","",IF(COUNTIFS(LSku,$A95,LType,"Count",LDate,P$4)&gt;0,SUMIFS(LQty,LSku,$A95,LType,"Count",LDate,P$4),O95+SUMIFS(LSigned,LSku,$A95,LDate,P$4)))</f>
        <v/>
      </c>
      <c r="Q95" s="20">
        <f>IF($A95="","",IF(COUNTIFS(LSku,$A95,LType,"Count",LDate,Q$4)&gt;0,SUMIFS(LQty,LSku,$A95,LType,"Count",LDate,Q$4),P95+SUMIFS(LSigned,LSku,$A95,LDate,Q$4)))</f>
        <v/>
      </c>
      <c r="R95" s="20">
        <f>IF($A95="","",IF(COUNTIFS(LSku,$A95,LType,"Count",LDate,R$4)&gt;0,SUMIFS(LQty,LSku,$A95,LType,"Count",LDate,R$4),Q95+SUMIFS(LSigned,LSku,$A95,LDate,R$4)))</f>
        <v/>
      </c>
      <c r="S95" s="20">
        <f>IF($A95="","",IF(COUNTIFS(LSku,$A95,LType,"Count",LDate,S$4)&gt;0,SUMIFS(LQty,LSku,$A95,LType,"Count",LDate,S$4),R95+SUMIFS(LSigned,LSku,$A95,LDate,S$4)))</f>
        <v/>
      </c>
      <c r="T95" s="20">
        <f>IF($A95="","",IF(COUNTIFS(LSku,$A95,LType,"Count",LDate,T$4)&gt;0,SUMIFS(LQty,LSku,$A95,LType,"Count",LDate,T$4),S95+SUMIFS(LSigned,LSku,$A95,LDate,T$4)))</f>
        <v/>
      </c>
      <c r="U95" s="20">
        <f>IF($A95="","",IF(COUNTIFS(LSku,$A95,LType,"Count",LDate,U$4)&gt;0,SUMIFS(LQty,LSku,$A95,LType,"Count",LDate,U$4),T95+SUMIFS(LSigned,LSku,$A95,LDate,U$4)))</f>
        <v/>
      </c>
      <c r="V95" s="20">
        <f>IF($A95="","",IF(COUNTIFS(LSku,$A95,LType,"Count",LDate,V$4)&gt;0,SUMIFS(LQty,LSku,$A95,LType,"Count",LDate,V$4),U95+SUMIFS(LSigned,LSku,$A95,LDate,V$4)))</f>
        <v/>
      </c>
      <c r="W95" s="20">
        <f>IF($A95="","",IF(COUNTIFS(LSku,$A95,LType,"Count",LDate,W$4)&gt;0,SUMIFS(LQty,LSku,$A95,LType,"Count",LDate,W$4),V95+SUMIFS(LSigned,LSku,$A95,LDate,W$4)))</f>
        <v/>
      </c>
      <c r="X95" s="20">
        <f>IF($A95="","",IF(COUNTIFS(LSku,$A95,LType,"Count",LDate,X$4)&gt;0,SUMIFS(LQty,LSku,$A95,LType,"Count",LDate,X$4),W95+SUMIFS(LSigned,LSku,$A95,LDate,X$4)))</f>
        <v/>
      </c>
      <c r="Y95" s="20">
        <f>IF($A95="","",IF(COUNTIFS(LSku,$A95,LType,"Count",LDate,Y$4)&gt;0,SUMIFS(LQty,LSku,$A95,LType,"Count",LDate,Y$4),X95+SUMIFS(LSigned,LSku,$A95,LDate,Y$4)))</f>
        <v/>
      </c>
      <c r="Z95" s="20">
        <f>IF($A95="","",IF(COUNTIFS(LSku,$A95,LType,"Count",LDate,Z$4)&gt;0,SUMIFS(LQty,LSku,$A95,LType,"Count",LDate,Z$4),Y95+SUMIFS(LSigned,LSku,$A95,LDate,Z$4)))</f>
        <v/>
      </c>
      <c r="AA95" s="20">
        <f>IF($A95="","",IF(COUNTIFS(LSku,$A95,LType,"Count",LDate,AA$4)&gt;0,SUMIFS(LQty,LSku,$A95,LType,"Count",LDate,AA$4),Z95+SUMIFS(LSigned,LSku,$A95,LDate,AA$4)))</f>
        <v/>
      </c>
      <c r="AB95" s="20">
        <f>IF($A95="","",IF(COUNTIFS(LSku,$A95,LType,"Count",LDate,AB$4)&gt;0,SUMIFS(LQty,LSku,$A95,LType,"Count",LDate,AB$4),AA95+SUMIFS(LSigned,LSku,$A95,LDate,AB$4)))</f>
        <v/>
      </c>
      <c r="AC95" s="20">
        <f>IF($A95="","",IF(COUNTIFS(LSku,$A95,LType,"Count",LDate,AC$4)&gt;0,SUMIFS(LQty,LSku,$A95,LType,"Count",LDate,AC$4),AB95+SUMIFS(LSigned,LSku,$A95,LDate,AC$4)))</f>
        <v/>
      </c>
      <c r="AD95" s="20">
        <f>IF($A95="","",IF(COUNTIFS(LSku,$A95,LType,"Count",LDate,AD$4)&gt;0,SUMIFS(LQty,LSku,$A95,LType,"Count",LDate,AD$4),AC95+SUMIFS(LSigned,LSku,$A95,LDate,AD$4)))</f>
        <v/>
      </c>
      <c r="AE95" s="20">
        <f>IF($A95="","",IF(COUNTIFS(LSku,$A95,LType,"Count",LDate,AE$4)&gt;0,SUMIFS(LQty,LSku,$A95,LType,"Count",LDate,AE$4),AD95+SUMIFS(LSigned,LSku,$A95,LDate,AE$4)))</f>
        <v/>
      </c>
      <c r="AF95" s="20">
        <f>IF($A95="","",IF(COUNTIFS(LSku,$A95,LType,"Count",LDate,AF$4)&gt;0,SUMIFS(LQty,LSku,$A95,LType,"Count",LDate,AF$4),AE95+SUMIFS(LSigned,LSku,$A95,LDate,AF$4)))</f>
        <v/>
      </c>
      <c r="AG95" s="20">
        <f>IF($A95="","",IF(COUNTIFS(LSku,$A95,LType,"Count",LDate,AG$4)&gt;0,SUMIFS(LQty,LSku,$A95,LType,"Count",LDate,AG$4),AF95+SUMIFS(LSigned,LSku,$A95,LDate,AG$4)))</f>
        <v/>
      </c>
      <c r="AH95" s="20">
        <f>IF($A95="","",IF(COUNTIFS(LSku,$A95,LType,"Count",LDate,AH$4)&gt;0,SUMIFS(LQty,LSku,$A95,LType,"Count",LDate,AH$4),AG95+SUMIFS(LSigned,LSku,$A95,LDate,AH$4)))</f>
        <v/>
      </c>
      <c r="AI95" s="20">
        <f>IF($A95="","",IF(COUNTIFS(LSku,$A95,LType,"Count",LDate,AI$4)&gt;0,SUMIFS(LQty,LSku,$A95,LType,"Count",LDate,AI$4),AH95+SUMIFS(LSigned,LSku,$A95,LDate,AI$4)))</f>
        <v/>
      </c>
      <c r="AJ95" s="20">
        <f>IF($A95="","",IF(COUNTIFS(LSku,$A95,LType,"Count",LDate,AJ$4)&gt;0,SUMIFS(LQty,LSku,$A95,LType,"Count",LDate,AJ$4),AI95+SUMIFS(LSigned,LSku,$A95,LDate,AJ$4)))</f>
        <v/>
      </c>
      <c r="AK95" s="20">
        <f>IF($A95="","",IF(COUNTIFS(LSku,$A95,LType,"Count",LDate,AK$4)&gt;0,SUMIFS(LQty,LSku,$A95,LType,"Count",LDate,AK$4),AJ95+SUMIFS(LSigned,LSku,$A95,LDate,AK$4)))</f>
        <v/>
      </c>
      <c r="AL95" s="20">
        <f>IF($A95="","",IF(COUNTIFS(LSku,$A95,LType,"Count",LDate,AL$4)&gt;0,SUMIFS(LQty,LSku,$A95,LType,"Count",LDate,AL$4),AK95+SUMIFS(LSigned,LSku,$A95,LDate,AL$4)))</f>
        <v/>
      </c>
      <c r="AM95" s="20">
        <f>IF($A95="","",IF(COUNTIFS(LSku,$A95,LType,"Count",LDate,AM$4)&gt;0,SUMIFS(LQty,LSku,$A95,LType,"Count",LDate,AM$4),AL95+SUMIFS(LSigned,LSku,$A95,LDate,AM$4)))</f>
        <v/>
      </c>
      <c r="AN95" s="20">
        <f>IF($A95="","",IF(COUNTIFS(LSku,$A95,LType,"Count",LDate,AN$4)&gt;0,SUMIFS(LQty,LSku,$A95,LType,"Count",LDate,AN$4),AM95+SUMIFS(LSigned,LSku,$A95,LDate,AN$4)))</f>
        <v/>
      </c>
      <c r="AO95" s="20">
        <f>IF($A95="","",IF(COUNTIFS(LSku,$A95,LType,"Count",LDate,AO$4)&gt;0,SUMIFS(LQty,LSku,$A95,LType,"Count",LDate,AO$4),AN95+SUMIFS(LSigned,LSku,$A95,LDate,AO$4)))</f>
        <v/>
      </c>
      <c r="AP95" s="20">
        <f>IF($A95="","",IF(COUNTIFS(LSku,$A95,LType,"Count",LDate,AP$4)&gt;0,SUMIFS(LQty,LSku,$A95,LType,"Count",LDate,AP$4),AO95+SUMIFS(LSigned,LSku,$A95,LDate,AP$4)))</f>
        <v/>
      </c>
      <c r="AQ95" s="20">
        <f>IF($A95="","",IF(COUNTIFS(LSku,$A95,LType,"Count",LDate,AQ$4)&gt;0,SUMIFS(LQty,LSku,$A95,LType,"Count",LDate,AQ$4),AP95+SUMIFS(LSigned,LSku,$A95,LDate,AQ$4)))</f>
        <v/>
      </c>
      <c r="AR95" s="20">
        <f>IF($A95="","",IF(COUNTIFS(LSku,$A95,LType,"Count",LDate,AR$4)&gt;0,SUMIFS(LQty,LSku,$A95,LType,"Count",LDate,AR$4),AQ95+SUMIFS(LSigned,LSku,$A95,LDate,AR$4)))</f>
        <v/>
      </c>
      <c r="AS95" s="20">
        <f>IF($A95="","",IF(COUNTIFS(LSku,$A95,LType,"Count",LDate,AS$4)&gt;0,SUMIFS(LQty,LSku,$A95,LType,"Count",LDate,AS$4),AR95+SUMIFS(LSigned,LSku,$A95,LDate,AS$4)))</f>
        <v/>
      </c>
      <c r="AT95" s="20">
        <f>IF($A95="","",IF(COUNTIFS(LSku,$A95,LType,"Count",LDate,AT$4)&gt;0,SUMIFS(LQty,LSku,$A95,LType,"Count",LDate,AT$4),AS95+SUMIFS(LSigned,LSku,$A95,LDate,AT$4)))</f>
        <v/>
      </c>
      <c r="AU95" s="20">
        <f>IF($A95="","",IF(COUNTIFS(LSku,$A95,LType,"Count",LDate,AU$4)&gt;0,SUMIFS(LQty,LSku,$A95,LType,"Count",LDate,AU$4),AT95+SUMIFS(LSigned,LSku,$A95,LDate,AU$4)))</f>
        <v/>
      </c>
      <c r="AV95" s="20">
        <f>IF($A95="","",IF(COUNTIFS(LSku,$A95,LType,"Count",LDate,AV$4)&gt;0,SUMIFS(LQty,LSku,$A95,LType,"Count",LDate,AV$4),AU95+SUMIFS(LSigned,LSku,$A95,LDate,AV$4)))</f>
        <v/>
      </c>
      <c r="AW95" s="20">
        <f>IF($A95="","",IF(COUNTIFS(LSku,$A95,LType,"Count",LDate,AW$4)&gt;0,SUMIFS(LQty,LSku,$A95,LType,"Count",LDate,AW$4),AV95+SUMIFS(LSigned,LSku,$A95,LDate,AW$4)))</f>
        <v/>
      </c>
      <c r="AX95" s="20">
        <f>IF($A95="","",IF(COUNTIFS(LSku,$A95,LType,"Count",LDate,AX$4)&gt;0,SUMIFS(LQty,LSku,$A95,LType,"Count",LDate,AX$4),AW95+SUMIFS(LSigned,LSku,$A95,LDate,AX$4)))</f>
        <v/>
      </c>
      <c r="AY95" s="20">
        <f>IF($A95="","",IF(COUNTIFS(LSku,$A95,LType,"Count",LDate,AY$4)&gt;0,SUMIFS(LQty,LSku,$A95,LType,"Count",LDate,AY$4),AX95+SUMIFS(LSigned,LSku,$A95,LDate,AY$4)))</f>
        <v/>
      </c>
      <c r="AZ95" s="20">
        <f>IF($A95="","",IF(COUNTIFS(LSku,$A95,LType,"Count",LDate,AZ$4)&gt;0,SUMIFS(LQty,LSku,$A95,LType,"Count",LDate,AZ$4),AY95+SUMIFS(LSigned,LSku,$A95,LDate,AZ$4)))</f>
        <v/>
      </c>
      <c r="BA95" s="20">
        <f>IF($A95="","",IF(COUNTIFS(LSku,$A95,LType,"Count",LDate,BA$4)&gt;0,SUMIFS(LQty,LSku,$A95,LType,"Count",LDate,BA$4),AZ95+SUMIFS(LSigned,LSku,$A95,LDate,BA$4)))</f>
        <v/>
      </c>
      <c r="BB95" s="20">
        <f>IF($A95="","",IF(COUNTIFS(LSku,$A95,LType,"Count",LDate,BB$4)&gt;0,SUMIFS(LQty,LSku,$A95,LType,"Count",LDate,BB$4),BA95+SUMIFS(LSigned,LSku,$A95,LDate,BB$4)))</f>
        <v/>
      </c>
      <c r="BC95" s="20">
        <f>IF($A95="","",IF(COUNTIFS(LSku,$A95,LType,"Count",LDate,BC$4)&gt;0,SUMIFS(LQty,LSku,$A95,LType,"Count",LDate,BC$4),BB95+SUMIFS(LSigned,LSku,$A95,LDate,BC$4)))</f>
        <v/>
      </c>
      <c r="BD95" s="20">
        <f>IF($A95="","",IF(COUNTIFS(LSku,$A95,LType,"Count",LDate,BD$4)&gt;0,SUMIFS(LQty,LSku,$A95,LType,"Count",LDate,BD$4),BC95+SUMIFS(LSigned,LSku,$A95,LDate,BD$4)))</f>
        <v/>
      </c>
      <c r="BE95" s="20">
        <f>IF($A95="","",IF(COUNTIFS(LSku,$A95,LType,"Count",LDate,BE$4)&gt;0,SUMIFS(LQty,LSku,$A95,LType,"Count",LDate,BE$4),BD95+SUMIFS(LSigned,LSku,$A95,LDate,BE$4)))</f>
        <v/>
      </c>
      <c r="BF95" s="20">
        <f>IF($A95="","",IF(COUNTIFS(LSku,$A95,LType,"Count",LDate,BF$4)&gt;0,SUMIFS(LQty,LSku,$A95,LType,"Count",LDate,BF$4),BE95+SUMIFS(LSigned,LSku,$A95,LDate,BF$4)))</f>
        <v/>
      </c>
      <c r="BG95" s="20">
        <f>IF($A95="","",IF(COUNTIFS(LSku,$A95,LType,"Count",LDate,BG$4)&gt;0,SUMIFS(LQty,LSku,$A95,LType,"Count",LDate,BG$4),BF95+SUMIFS(LSigned,LSku,$A95,LDate,BG$4)))</f>
        <v/>
      </c>
      <c r="BH95" s="20">
        <f>IF($A95="","",IF(COUNTIFS(LSku,$A95,LType,"Count",LDate,BH$4)&gt;0,SUMIFS(LQty,LSku,$A95,LType,"Count",LDate,BH$4),BG95+SUMIFS(LSigned,LSku,$A95,LDate,BH$4)))</f>
        <v/>
      </c>
      <c r="BI95" s="20">
        <f>IF($A95="","",IF(COUNTIFS(LSku,$A95,LType,"Count",LDate,BI$4)&gt;0,SUMIFS(LQty,LSku,$A95,LType,"Count",LDate,BI$4),BH95+SUMIFS(LSigned,LSku,$A95,LDate,BI$4)))</f>
        <v/>
      </c>
      <c r="BJ95" s="20">
        <f>IF($A95="","",IF(COUNTIFS(LSku,$A95,LType,"Count",LDate,BJ$4)&gt;0,SUMIFS(LQty,LSku,$A95,LType,"Count",LDate,BJ$4),BI95+SUMIFS(LSigned,LSku,$A95,LDate,BJ$4)))</f>
        <v/>
      </c>
      <c r="BK95" s="20">
        <f>IF($A95="","",IF(COUNTIFS(LSku,$A95,LType,"Count",LDate,BK$4)&gt;0,SUMIFS(LQty,LSku,$A95,LType,"Count",LDate,BK$4),BJ95+SUMIFS(LSigned,LSku,$A95,LDate,BK$4)))</f>
        <v/>
      </c>
      <c r="BL95" s="20">
        <f>IF($A95="","",IF(COUNTIFS(LSku,$A95,LType,"Count",LDate,BL$4)&gt;0,SUMIFS(LQty,LSku,$A95,LType,"Count",LDate,BL$4),BK95+SUMIFS(LSigned,LSku,$A95,LDate,BL$4)))</f>
        <v/>
      </c>
      <c r="BM95" s="20">
        <f>IF($A95="","",IF(COUNTIFS(LSku,$A95,LType,"Count",LDate,BM$4)&gt;0,SUMIFS(LQty,LSku,$A95,LType,"Count",LDate,BM$4),BL95+SUMIFS(LSigned,LSku,$A95,LDate,BM$4)))</f>
        <v/>
      </c>
      <c r="BN95" s="24">
        <f>IF($A95="","",SUMPRODUCT(MAX((LSku=$A95)*(LType="Count")*(LDate&lt;=$B$4)*LDate)))</f>
        <v/>
      </c>
    </row>
    <row r="96">
      <c r="A96" s="16">
        <f>IF(Items!A96="","",Items!A96)</f>
        <v/>
      </c>
      <c r="B96" s="20">
        <f>IF($A96="","",IF(BN96&gt;0,SUMIFS(LQty,LSku,$A96,LType,"Count",LDate,BN96),0)+SUMIFS(LSigned,LSku,$A96,LDate,"&gt;"&amp;BN96,LDate,"&lt;="&amp;$B$4))</f>
        <v/>
      </c>
      <c r="C96" s="20">
        <f>IF($A96="","",IF(COUNTIFS(LSku,$A96,LType,"Count",LDate,C$4)&gt;0,SUMIFS(LQty,LSku,$A96,LType,"Count",LDate,C$4),B96+SUMIFS(LSigned,LSku,$A96,LDate,C$4)))</f>
        <v/>
      </c>
      <c r="D96" s="20">
        <f>IF($A96="","",IF(COUNTIFS(LSku,$A96,LType,"Count",LDate,D$4)&gt;0,SUMIFS(LQty,LSku,$A96,LType,"Count",LDate,D$4),C96+SUMIFS(LSigned,LSku,$A96,LDate,D$4)))</f>
        <v/>
      </c>
      <c r="E96" s="20">
        <f>IF($A96="","",IF(COUNTIFS(LSku,$A96,LType,"Count",LDate,E$4)&gt;0,SUMIFS(LQty,LSku,$A96,LType,"Count",LDate,E$4),D96+SUMIFS(LSigned,LSku,$A96,LDate,E$4)))</f>
        <v/>
      </c>
      <c r="F96" s="20">
        <f>IF($A96="","",IF(COUNTIFS(LSku,$A96,LType,"Count",LDate,F$4)&gt;0,SUMIFS(LQty,LSku,$A96,LType,"Count",LDate,F$4),E96+SUMIFS(LSigned,LSku,$A96,LDate,F$4)))</f>
        <v/>
      </c>
      <c r="G96" s="20">
        <f>IF($A96="","",IF(COUNTIFS(LSku,$A96,LType,"Count",LDate,G$4)&gt;0,SUMIFS(LQty,LSku,$A96,LType,"Count",LDate,G$4),F96+SUMIFS(LSigned,LSku,$A96,LDate,G$4)))</f>
        <v/>
      </c>
      <c r="H96" s="20">
        <f>IF($A96="","",IF(COUNTIFS(LSku,$A96,LType,"Count",LDate,H$4)&gt;0,SUMIFS(LQty,LSku,$A96,LType,"Count",LDate,H$4),G96+SUMIFS(LSigned,LSku,$A96,LDate,H$4)))</f>
        <v/>
      </c>
      <c r="I96" s="20">
        <f>IF($A96="","",IF(COUNTIFS(LSku,$A96,LType,"Count",LDate,I$4)&gt;0,SUMIFS(LQty,LSku,$A96,LType,"Count",LDate,I$4),H96+SUMIFS(LSigned,LSku,$A96,LDate,I$4)))</f>
        <v/>
      </c>
      <c r="J96" s="20">
        <f>IF($A96="","",IF(COUNTIFS(LSku,$A96,LType,"Count",LDate,J$4)&gt;0,SUMIFS(LQty,LSku,$A96,LType,"Count",LDate,J$4),I96+SUMIFS(LSigned,LSku,$A96,LDate,J$4)))</f>
        <v/>
      </c>
      <c r="K96" s="20">
        <f>IF($A96="","",IF(COUNTIFS(LSku,$A96,LType,"Count",LDate,K$4)&gt;0,SUMIFS(LQty,LSku,$A96,LType,"Count",LDate,K$4),J96+SUMIFS(LSigned,LSku,$A96,LDate,K$4)))</f>
        <v/>
      </c>
      <c r="L96" s="20">
        <f>IF($A96="","",IF(COUNTIFS(LSku,$A96,LType,"Count",LDate,L$4)&gt;0,SUMIFS(LQty,LSku,$A96,LType,"Count",LDate,L$4),K96+SUMIFS(LSigned,LSku,$A96,LDate,L$4)))</f>
        <v/>
      </c>
      <c r="M96" s="20">
        <f>IF($A96="","",IF(COUNTIFS(LSku,$A96,LType,"Count",LDate,M$4)&gt;0,SUMIFS(LQty,LSku,$A96,LType,"Count",LDate,M$4),L96+SUMIFS(LSigned,LSku,$A96,LDate,M$4)))</f>
        <v/>
      </c>
      <c r="N96" s="20">
        <f>IF($A96="","",IF(COUNTIFS(LSku,$A96,LType,"Count",LDate,N$4)&gt;0,SUMIFS(LQty,LSku,$A96,LType,"Count",LDate,N$4),M96+SUMIFS(LSigned,LSku,$A96,LDate,N$4)))</f>
        <v/>
      </c>
      <c r="O96" s="20">
        <f>IF($A96="","",IF(COUNTIFS(LSku,$A96,LType,"Count",LDate,O$4)&gt;0,SUMIFS(LQty,LSku,$A96,LType,"Count",LDate,O$4),N96+SUMIFS(LSigned,LSku,$A96,LDate,O$4)))</f>
        <v/>
      </c>
      <c r="P96" s="20">
        <f>IF($A96="","",IF(COUNTIFS(LSku,$A96,LType,"Count",LDate,P$4)&gt;0,SUMIFS(LQty,LSku,$A96,LType,"Count",LDate,P$4),O96+SUMIFS(LSigned,LSku,$A96,LDate,P$4)))</f>
        <v/>
      </c>
      <c r="Q96" s="20">
        <f>IF($A96="","",IF(COUNTIFS(LSku,$A96,LType,"Count",LDate,Q$4)&gt;0,SUMIFS(LQty,LSku,$A96,LType,"Count",LDate,Q$4),P96+SUMIFS(LSigned,LSku,$A96,LDate,Q$4)))</f>
        <v/>
      </c>
      <c r="R96" s="20">
        <f>IF($A96="","",IF(COUNTIFS(LSku,$A96,LType,"Count",LDate,R$4)&gt;0,SUMIFS(LQty,LSku,$A96,LType,"Count",LDate,R$4),Q96+SUMIFS(LSigned,LSku,$A96,LDate,R$4)))</f>
        <v/>
      </c>
      <c r="S96" s="20">
        <f>IF($A96="","",IF(COUNTIFS(LSku,$A96,LType,"Count",LDate,S$4)&gt;0,SUMIFS(LQty,LSku,$A96,LType,"Count",LDate,S$4),R96+SUMIFS(LSigned,LSku,$A96,LDate,S$4)))</f>
        <v/>
      </c>
      <c r="T96" s="20">
        <f>IF($A96="","",IF(COUNTIFS(LSku,$A96,LType,"Count",LDate,T$4)&gt;0,SUMIFS(LQty,LSku,$A96,LType,"Count",LDate,T$4),S96+SUMIFS(LSigned,LSku,$A96,LDate,T$4)))</f>
        <v/>
      </c>
      <c r="U96" s="20">
        <f>IF($A96="","",IF(COUNTIFS(LSku,$A96,LType,"Count",LDate,U$4)&gt;0,SUMIFS(LQty,LSku,$A96,LType,"Count",LDate,U$4),T96+SUMIFS(LSigned,LSku,$A96,LDate,U$4)))</f>
        <v/>
      </c>
      <c r="V96" s="20">
        <f>IF($A96="","",IF(COUNTIFS(LSku,$A96,LType,"Count",LDate,V$4)&gt;0,SUMIFS(LQty,LSku,$A96,LType,"Count",LDate,V$4),U96+SUMIFS(LSigned,LSku,$A96,LDate,V$4)))</f>
        <v/>
      </c>
      <c r="W96" s="20">
        <f>IF($A96="","",IF(COUNTIFS(LSku,$A96,LType,"Count",LDate,W$4)&gt;0,SUMIFS(LQty,LSku,$A96,LType,"Count",LDate,W$4),V96+SUMIFS(LSigned,LSku,$A96,LDate,W$4)))</f>
        <v/>
      </c>
      <c r="X96" s="20">
        <f>IF($A96="","",IF(COUNTIFS(LSku,$A96,LType,"Count",LDate,X$4)&gt;0,SUMIFS(LQty,LSku,$A96,LType,"Count",LDate,X$4),W96+SUMIFS(LSigned,LSku,$A96,LDate,X$4)))</f>
        <v/>
      </c>
      <c r="Y96" s="20">
        <f>IF($A96="","",IF(COUNTIFS(LSku,$A96,LType,"Count",LDate,Y$4)&gt;0,SUMIFS(LQty,LSku,$A96,LType,"Count",LDate,Y$4),X96+SUMIFS(LSigned,LSku,$A96,LDate,Y$4)))</f>
        <v/>
      </c>
      <c r="Z96" s="20">
        <f>IF($A96="","",IF(COUNTIFS(LSku,$A96,LType,"Count",LDate,Z$4)&gt;0,SUMIFS(LQty,LSku,$A96,LType,"Count",LDate,Z$4),Y96+SUMIFS(LSigned,LSku,$A96,LDate,Z$4)))</f>
        <v/>
      </c>
      <c r="AA96" s="20">
        <f>IF($A96="","",IF(COUNTIFS(LSku,$A96,LType,"Count",LDate,AA$4)&gt;0,SUMIFS(LQty,LSku,$A96,LType,"Count",LDate,AA$4),Z96+SUMIFS(LSigned,LSku,$A96,LDate,AA$4)))</f>
        <v/>
      </c>
      <c r="AB96" s="20">
        <f>IF($A96="","",IF(COUNTIFS(LSku,$A96,LType,"Count",LDate,AB$4)&gt;0,SUMIFS(LQty,LSku,$A96,LType,"Count",LDate,AB$4),AA96+SUMIFS(LSigned,LSku,$A96,LDate,AB$4)))</f>
        <v/>
      </c>
      <c r="AC96" s="20">
        <f>IF($A96="","",IF(COUNTIFS(LSku,$A96,LType,"Count",LDate,AC$4)&gt;0,SUMIFS(LQty,LSku,$A96,LType,"Count",LDate,AC$4),AB96+SUMIFS(LSigned,LSku,$A96,LDate,AC$4)))</f>
        <v/>
      </c>
      <c r="AD96" s="20">
        <f>IF($A96="","",IF(COUNTIFS(LSku,$A96,LType,"Count",LDate,AD$4)&gt;0,SUMIFS(LQty,LSku,$A96,LType,"Count",LDate,AD$4),AC96+SUMIFS(LSigned,LSku,$A96,LDate,AD$4)))</f>
        <v/>
      </c>
      <c r="AE96" s="20">
        <f>IF($A96="","",IF(COUNTIFS(LSku,$A96,LType,"Count",LDate,AE$4)&gt;0,SUMIFS(LQty,LSku,$A96,LType,"Count",LDate,AE$4),AD96+SUMIFS(LSigned,LSku,$A96,LDate,AE$4)))</f>
        <v/>
      </c>
      <c r="AF96" s="20">
        <f>IF($A96="","",IF(COUNTIFS(LSku,$A96,LType,"Count",LDate,AF$4)&gt;0,SUMIFS(LQty,LSku,$A96,LType,"Count",LDate,AF$4),AE96+SUMIFS(LSigned,LSku,$A96,LDate,AF$4)))</f>
        <v/>
      </c>
      <c r="AG96" s="20">
        <f>IF($A96="","",IF(COUNTIFS(LSku,$A96,LType,"Count",LDate,AG$4)&gt;0,SUMIFS(LQty,LSku,$A96,LType,"Count",LDate,AG$4),AF96+SUMIFS(LSigned,LSku,$A96,LDate,AG$4)))</f>
        <v/>
      </c>
      <c r="AH96" s="20">
        <f>IF($A96="","",IF(COUNTIFS(LSku,$A96,LType,"Count",LDate,AH$4)&gt;0,SUMIFS(LQty,LSku,$A96,LType,"Count",LDate,AH$4),AG96+SUMIFS(LSigned,LSku,$A96,LDate,AH$4)))</f>
        <v/>
      </c>
      <c r="AI96" s="20">
        <f>IF($A96="","",IF(COUNTIFS(LSku,$A96,LType,"Count",LDate,AI$4)&gt;0,SUMIFS(LQty,LSku,$A96,LType,"Count",LDate,AI$4),AH96+SUMIFS(LSigned,LSku,$A96,LDate,AI$4)))</f>
        <v/>
      </c>
      <c r="AJ96" s="20">
        <f>IF($A96="","",IF(COUNTIFS(LSku,$A96,LType,"Count",LDate,AJ$4)&gt;0,SUMIFS(LQty,LSku,$A96,LType,"Count",LDate,AJ$4),AI96+SUMIFS(LSigned,LSku,$A96,LDate,AJ$4)))</f>
        <v/>
      </c>
      <c r="AK96" s="20">
        <f>IF($A96="","",IF(COUNTIFS(LSku,$A96,LType,"Count",LDate,AK$4)&gt;0,SUMIFS(LQty,LSku,$A96,LType,"Count",LDate,AK$4),AJ96+SUMIFS(LSigned,LSku,$A96,LDate,AK$4)))</f>
        <v/>
      </c>
      <c r="AL96" s="20">
        <f>IF($A96="","",IF(COUNTIFS(LSku,$A96,LType,"Count",LDate,AL$4)&gt;0,SUMIFS(LQty,LSku,$A96,LType,"Count",LDate,AL$4),AK96+SUMIFS(LSigned,LSku,$A96,LDate,AL$4)))</f>
        <v/>
      </c>
      <c r="AM96" s="20">
        <f>IF($A96="","",IF(COUNTIFS(LSku,$A96,LType,"Count",LDate,AM$4)&gt;0,SUMIFS(LQty,LSku,$A96,LType,"Count",LDate,AM$4),AL96+SUMIFS(LSigned,LSku,$A96,LDate,AM$4)))</f>
        <v/>
      </c>
      <c r="AN96" s="20">
        <f>IF($A96="","",IF(COUNTIFS(LSku,$A96,LType,"Count",LDate,AN$4)&gt;0,SUMIFS(LQty,LSku,$A96,LType,"Count",LDate,AN$4),AM96+SUMIFS(LSigned,LSku,$A96,LDate,AN$4)))</f>
        <v/>
      </c>
      <c r="AO96" s="20">
        <f>IF($A96="","",IF(COUNTIFS(LSku,$A96,LType,"Count",LDate,AO$4)&gt;0,SUMIFS(LQty,LSku,$A96,LType,"Count",LDate,AO$4),AN96+SUMIFS(LSigned,LSku,$A96,LDate,AO$4)))</f>
        <v/>
      </c>
      <c r="AP96" s="20">
        <f>IF($A96="","",IF(COUNTIFS(LSku,$A96,LType,"Count",LDate,AP$4)&gt;0,SUMIFS(LQty,LSku,$A96,LType,"Count",LDate,AP$4),AO96+SUMIFS(LSigned,LSku,$A96,LDate,AP$4)))</f>
        <v/>
      </c>
      <c r="AQ96" s="20">
        <f>IF($A96="","",IF(COUNTIFS(LSku,$A96,LType,"Count",LDate,AQ$4)&gt;0,SUMIFS(LQty,LSku,$A96,LType,"Count",LDate,AQ$4),AP96+SUMIFS(LSigned,LSku,$A96,LDate,AQ$4)))</f>
        <v/>
      </c>
      <c r="AR96" s="20">
        <f>IF($A96="","",IF(COUNTIFS(LSku,$A96,LType,"Count",LDate,AR$4)&gt;0,SUMIFS(LQty,LSku,$A96,LType,"Count",LDate,AR$4),AQ96+SUMIFS(LSigned,LSku,$A96,LDate,AR$4)))</f>
        <v/>
      </c>
      <c r="AS96" s="20">
        <f>IF($A96="","",IF(COUNTIFS(LSku,$A96,LType,"Count",LDate,AS$4)&gt;0,SUMIFS(LQty,LSku,$A96,LType,"Count",LDate,AS$4),AR96+SUMIFS(LSigned,LSku,$A96,LDate,AS$4)))</f>
        <v/>
      </c>
      <c r="AT96" s="20">
        <f>IF($A96="","",IF(COUNTIFS(LSku,$A96,LType,"Count",LDate,AT$4)&gt;0,SUMIFS(LQty,LSku,$A96,LType,"Count",LDate,AT$4),AS96+SUMIFS(LSigned,LSku,$A96,LDate,AT$4)))</f>
        <v/>
      </c>
      <c r="AU96" s="20">
        <f>IF($A96="","",IF(COUNTIFS(LSku,$A96,LType,"Count",LDate,AU$4)&gt;0,SUMIFS(LQty,LSku,$A96,LType,"Count",LDate,AU$4),AT96+SUMIFS(LSigned,LSku,$A96,LDate,AU$4)))</f>
        <v/>
      </c>
      <c r="AV96" s="20">
        <f>IF($A96="","",IF(COUNTIFS(LSku,$A96,LType,"Count",LDate,AV$4)&gt;0,SUMIFS(LQty,LSku,$A96,LType,"Count",LDate,AV$4),AU96+SUMIFS(LSigned,LSku,$A96,LDate,AV$4)))</f>
        <v/>
      </c>
      <c r="AW96" s="20">
        <f>IF($A96="","",IF(COUNTIFS(LSku,$A96,LType,"Count",LDate,AW$4)&gt;0,SUMIFS(LQty,LSku,$A96,LType,"Count",LDate,AW$4),AV96+SUMIFS(LSigned,LSku,$A96,LDate,AW$4)))</f>
        <v/>
      </c>
      <c r="AX96" s="20">
        <f>IF($A96="","",IF(COUNTIFS(LSku,$A96,LType,"Count",LDate,AX$4)&gt;0,SUMIFS(LQty,LSku,$A96,LType,"Count",LDate,AX$4),AW96+SUMIFS(LSigned,LSku,$A96,LDate,AX$4)))</f>
        <v/>
      </c>
      <c r="AY96" s="20">
        <f>IF($A96="","",IF(COUNTIFS(LSku,$A96,LType,"Count",LDate,AY$4)&gt;0,SUMIFS(LQty,LSku,$A96,LType,"Count",LDate,AY$4),AX96+SUMIFS(LSigned,LSku,$A96,LDate,AY$4)))</f>
        <v/>
      </c>
      <c r="AZ96" s="20">
        <f>IF($A96="","",IF(COUNTIFS(LSku,$A96,LType,"Count",LDate,AZ$4)&gt;0,SUMIFS(LQty,LSku,$A96,LType,"Count",LDate,AZ$4),AY96+SUMIFS(LSigned,LSku,$A96,LDate,AZ$4)))</f>
        <v/>
      </c>
      <c r="BA96" s="20">
        <f>IF($A96="","",IF(COUNTIFS(LSku,$A96,LType,"Count",LDate,BA$4)&gt;0,SUMIFS(LQty,LSku,$A96,LType,"Count",LDate,BA$4),AZ96+SUMIFS(LSigned,LSku,$A96,LDate,BA$4)))</f>
        <v/>
      </c>
      <c r="BB96" s="20">
        <f>IF($A96="","",IF(COUNTIFS(LSku,$A96,LType,"Count",LDate,BB$4)&gt;0,SUMIFS(LQty,LSku,$A96,LType,"Count",LDate,BB$4),BA96+SUMIFS(LSigned,LSku,$A96,LDate,BB$4)))</f>
        <v/>
      </c>
      <c r="BC96" s="20">
        <f>IF($A96="","",IF(COUNTIFS(LSku,$A96,LType,"Count",LDate,BC$4)&gt;0,SUMIFS(LQty,LSku,$A96,LType,"Count",LDate,BC$4),BB96+SUMIFS(LSigned,LSku,$A96,LDate,BC$4)))</f>
        <v/>
      </c>
      <c r="BD96" s="20">
        <f>IF($A96="","",IF(COUNTIFS(LSku,$A96,LType,"Count",LDate,BD$4)&gt;0,SUMIFS(LQty,LSku,$A96,LType,"Count",LDate,BD$4),BC96+SUMIFS(LSigned,LSku,$A96,LDate,BD$4)))</f>
        <v/>
      </c>
      <c r="BE96" s="20">
        <f>IF($A96="","",IF(COUNTIFS(LSku,$A96,LType,"Count",LDate,BE$4)&gt;0,SUMIFS(LQty,LSku,$A96,LType,"Count",LDate,BE$4),BD96+SUMIFS(LSigned,LSku,$A96,LDate,BE$4)))</f>
        <v/>
      </c>
      <c r="BF96" s="20">
        <f>IF($A96="","",IF(COUNTIFS(LSku,$A96,LType,"Count",LDate,BF$4)&gt;0,SUMIFS(LQty,LSku,$A96,LType,"Count",LDate,BF$4),BE96+SUMIFS(LSigned,LSku,$A96,LDate,BF$4)))</f>
        <v/>
      </c>
      <c r="BG96" s="20">
        <f>IF($A96="","",IF(COUNTIFS(LSku,$A96,LType,"Count",LDate,BG$4)&gt;0,SUMIFS(LQty,LSku,$A96,LType,"Count",LDate,BG$4),BF96+SUMIFS(LSigned,LSku,$A96,LDate,BG$4)))</f>
        <v/>
      </c>
      <c r="BH96" s="20">
        <f>IF($A96="","",IF(COUNTIFS(LSku,$A96,LType,"Count",LDate,BH$4)&gt;0,SUMIFS(LQty,LSku,$A96,LType,"Count",LDate,BH$4),BG96+SUMIFS(LSigned,LSku,$A96,LDate,BH$4)))</f>
        <v/>
      </c>
      <c r="BI96" s="20">
        <f>IF($A96="","",IF(COUNTIFS(LSku,$A96,LType,"Count",LDate,BI$4)&gt;0,SUMIFS(LQty,LSku,$A96,LType,"Count",LDate,BI$4),BH96+SUMIFS(LSigned,LSku,$A96,LDate,BI$4)))</f>
        <v/>
      </c>
      <c r="BJ96" s="20">
        <f>IF($A96="","",IF(COUNTIFS(LSku,$A96,LType,"Count",LDate,BJ$4)&gt;0,SUMIFS(LQty,LSku,$A96,LType,"Count",LDate,BJ$4),BI96+SUMIFS(LSigned,LSku,$A96,LDate,BJ$4)))</f>
        <v/>
      </c>
      <c r="BK96" s="20">
        <f>IF($A96="","",IF(COUNTIFS(LSku,$A96,LType,"Count",LDate,BK$4)&gt;0,SUMIFS(LQty,LSku,$A96,LType,"Count",LDate,BK$4),BJ96+SUMIFS(LSigned,LSku,$A96,LDate,BK$4)))</f>
        <v/>
      </c>
      <c r="BL96" s="20">
        <f>IF($A96="","",IF(COUNTIFS(LSku,$A96,LType,"Count",LDate,BL$4)&gt;0,SUMIFS(LQty,LSku,$A96,LType,"Count",LDate,BL$4),BK96+SUMIFS(LSigned,LSku,$A96,LDate,BL$4)))</f>
        <v/>
      </c>
      <c r="BM96" s="20">
        <f>IF($A96="","",IF(COUNTIFS(LSku,$A96,LType,"Count",LDate,BM$4)&gt;0,SUMIFS(LQty,LSku,$A96,LType,"Count",LDate,BM$4),BL96+SUMIFS(LSigned,LSku,$A96,LDate,BM$4)))</f>
        <v/>
      </c>
      <c r="BN96" s="24">
        <f>IF($A96="","",SUMPRODUCT(MAX((LSku=$A96)*(LType="Count")*(LDate&lt;=$B$4)*LDate)))</f>
        <v/>
      </c>
    </row>
    <row r="97">
      <c r="A97" s="16">
        <f>IF(Items!A97="","",Items!A97)</f>
        <v/>
      </c>
      <c r="B97" s="20">
        <f>IF($A97="","",IF(BN97&gt;0,SUMIFS(LQty,LSku,$A97,LType,"Count",LDate,BN97),0)+SUMIFS(LSigned,LSku,$A97,LDate,"&gt;"&amp;BN97,LDate,"&lt;="&amp;$B$4))</f>
        <v/>
      </c>
      <c r="C97" s="20">
        <f>IF($A97="","",IF(COUNTIFS(LSku,$A97,LType,"Count",LDate,C$4)&gt;0,SUMIFS(LQty,LSku,$A97,LType,"Count",LDate,C$4),B97+SUMIFS(LSigned,LSku,$A97,LDate,C$4)))</f>
        <v/>
      </c>
      <c r="D97" s="20">
        <f>IF($A97="","",IF(COUNTIFS(LSku,$A97,LType,"Count",LDate,D$4)&gt;0,SUMIFS(LQty,LSku,$A97,LType,"Count",LDate,D$4),C97+SUMIFS(LSigned,LSku,$A97,LDate,D$4)))</f>
        <v/>
      </c>
      <c r="E97" s="20">
        <f>IF($A97="","",IF(COUNTIFS(LSku,$A97,LType,"Count",LDate,E$4)&gt;0,SUMIFS(LQty,LSku,$A97,LType,"Count",LDate,E$4),D97+SUMIFS(LSigned,LSku,$A97,LDate,E$4)))</f>
        <v/>
      </c>
      <c r="F97" s="20">
        <f>IF($A97="","",IF(COUNTIFS(LSku,$A97,LType,"Count",LDate,F$4)&gt;0,SUMIFS(LQty,LSku,$A97,LType,"Count",LDate,F$4),E97+SUMIFS(LSigned,LSku,$A97,LDate,F$4)))</f>
        <v/>
      </c>
      <c r="G97" s="20">
        <f>IF($A97="","",IF(COUNTIFS(LSku,$A97,LType,"Count",LDate,G$4)&gt;0,SUMIFS(LQty,LSku,$A97,LType,"Count",LDate,G$4),F97+SUMIFS(LSigned,LSku,$A97,LDate,G$4)))</f>
        <v/>
      </c>
      <c r="H97" s="20">
        <f>IF($A97="","",IF(COUNTIFS(LSku,$A97,LType,"Count",LDate,H$4)&gt;0,SUMIFS(LQty,LSku,$A97,LType,"Count",LDate,H$4),G97+SUMIFS(LSigned,LSku,$A97,LDate,H$4)))</f>
        <v/>
      </c>
      <c r="I97" s="20">
        <f>IF($A97="","",IF(COUNTIFS(LSku,$A97,LType,"Count",LDate,I$4)&gt;0,SUMIFS(LQty,LSku,$A97,LType,"Count",LDate,I$4),H97+SUMIFS(LSigned,LSku,$A97,LDate,I$4)))</f>
        <v/>
      </c>
      <c r="J97" s="20">
        <f>IF($A97="","",IF(COUNTIFS(LSku,$A97,LType,"Count",LDate,J$4)&gt;0,SUMIFS(LQty,LSku,$A97,LType,"Count",LDate,J$4),I97+SUMIFS(LSigned,LSku,$A97,LDate,J$4)))</f>
        <v/>
      </c>
      <c r="K97" s="20">
        <f>IF($A97="","",IF(COUNTIFS(LSku,$A97,LType,"Count",LDate,K$4)&gt;0,SUMIFS(LQty,LSku,$A97,LType,"Count",LDate,K$4),J97+SUMIFS(LSigned,LSku,$A97,LDate,K$4)))</f>
        <v/>
      </c>
      <c r="L97" s="20">
        <f>IF($A97="","",IF(COUNTIFS(LSku,$A97,LType,"Count",LDate,L$4)&gt;0,SUMIFS(LQty,LSku,$A97,LType,"Count",LDate,L$4),K97+SUMIFS(LSigned,LSku,$A97,LDate,L$4)))</f>
        <v/>
      </c>
      <c r="M97" s="20">
        <f>IF($A97="","",IF(COUNTIFS(LSku,$A97,LType,"Count",LDate,M$4)&gt;0,SUMIFS(LQty,LSku,$A97,LType,"Count",LDate,M$4),L97+SUMIFS(LSigned,LSku,$A97,LDate,M$4)))</f>
        <v/>
      </c>
      <c r="N97" s="20">
        <f>IF($A97="","",IF(COUNTIFS(LSku,$A97,LType,"Count",LDate,N$4)&gt;0,SUMIFS(LQty,LSku,$A97,LType,"Count",LDate,N$4),M97+SUMIFS(LSigned,LSku,$A97,LDate,N$4)))</f>
        <v/>
      </c>
      <c r="O97" s="20">
        <f>IF($A97="","",IF(COUNTIFS(LSku,$A97,LType,"Count",LDate,O$4)&gt;0,SUMIFS(LQty,LSku,$A97,LType,"Count",LDate,O$4),N97+SUMIFS(LSigned,LSku,$A97,LDate,O$4)))</f>
        <v/>
      </c>
      <c r="P97" s="20">
        <f>IF($A97="","",IF(COUNTIFS(LSku,$A97,LType,"Count",LDate,P$4)&gt;0,SUMIFS(LQty,LSku,$A97,LType,"Count",LDate,P$4),O97+SUMIFS(LSigned,LSku,$A97,LDate,P$4)))</f>
        <v/>
      </c>
      <c r="Q97" s="20">
        <f>IF($A97="","",IF(COUNTIFS(LSku,$A97,LType,"Count",LDate,Q$4)&gt;0,SUMIFS(LQty,LSku,$A97,LType,"Count",LDate,Q$4),P97+SUMIFS(LSigned,LSku,$A97,LDate,Q$4)))</f>
        <v/>
      </c>
      <c r="R97" s="20">
        <f>IF($A97="","",IF(COUNTIFS(LSku,$A97,LType,"Count",LDate,R$4)&gt;0,SUMIFS(LQty,LSku,$A97,LType,"Count",LDate,R$4),Q97+SUMIFS(LSigned,LSku,$A97,LDate,R$4)))</f>
        <v/>
      </c>
      <c r="S97" s="20">
        <f>IF($A97="","",IF(COUNTIFS(LSku,$A97,LType,"Count",LDate,S$4)&gt;0,SUMIFS(LQty,LSku,$A97,LType,"Count",LDate,S$4),R97+SUMIFS(LSigned,LSku,$A97,LDate,S$4)))</f>
        <v/>
      </c>
      <c r="T97" s="20">
        <f>IF($A97="","",IF(COUNTIFS(LSku,$A97,LType,"Count",LDate,T$4)&gt;0,SUMIFS(LQty,LSku,$A97,LType,"Count",LDate,T$4),S97+SUMIFS(LSigned,LSku,$A97,LDate,T$4)))</f>
        <v/>
      </c>
      <c r="U97" s="20">
        <f>IF($A97="","",IF(COUNTIFS(LSku,$A97,LType,"Count",LDate,U$4)&gt;0,SUMIFS(LQty,LSku,$A97,LType,"Count",LDate,U$4),T97+SUMIFS(LSigned,LSku,$A97,LDate,U$4)))</f>
        <v/>
      </c>
      <c r="V97" s="20">
        <f>IF($A97="","",IF(COUNTIFS(LSku,$A97,LType,"Count",LDate,V$4)&gt;0,SUMIFS(LQty,LSku,$A97,LType,"Count",LDate,V$4),U97+SUMIFS(LSigned,LSku,$A97,LDate,V$4)))</f>
        <v/>
      </c>
      <c r="W97" s="20">
        <f>IF($A97="","",IF(COUNTIFS(LSku,$A97,LType,"Count",LDate,W$4)&gt;0,SUMIFS(LQty,LSku,$A97,LType,"Count",LDate,W$4),V97+SUMIFS(LSigned,LSku,$A97,LDate,W$4)))</f>
        <v/>
      </c>
      <c r="X97" s="20">
        <f>IF($A97="","",IF(COUNTIFS(LSku,$A97,LType,"Count",LDate,X$4)&gt;0,SUMIFS(LQty,LSku,$A97,LType,"Count",LDate,X$4),W97+SUMIFS(LSigned,LSku,$A97,LDate,X$4)))</f>
        <v/>
      </c>
      <c r="Y97" s="20">
        <f>IF($A97="","",IF(COUNTIFS(LSku,$A97,LType,"Count",LDate,Y$4)&gt;0,SUMIFS(LQty,LSku,$A97,LType,"Count",LDate,Y$4),X97+SUMIFS(LSigned,LSku,$A97,LDate,Y$4)))</f>
        <v/>
      </c>
      <c r="Z97" s="20">
        <f>IF($A97="","",IF(COUNTIFS(LSku,$A97,LType,"Count",LDate,Z$4)&gt;0,SUMIFS(LQty,LSku,$A97,LType,"Count",LDate,Z$4),Y97+SUMIFS(LSigned,LSku,$A97,LDate,Z$4)))</f>
        <v/>
      </c>
      <c r="AA97" s="20">
        <f>IF($A97="","",IF(COUNTIFS(LSku,$A97,LType,"Count",LDate,AA$4)&gt;0,SUMIFS(LQty,LSku,$A97,LType,"Count",LDate,AA$4),Z97+SUMIFS(LSigned,LSku,$A97,LDate,AA$4)))</f>
        <v/>
      </c>
      <c r="AB97" s="20">
        <f>IF($A97="","",IF(COUNTIFS(LSku,$A97,LType,"Count",LDate,AB$4)&gt;0,SUMIFS(LQty,LSku,$A97,LType,"Count",LDate,AB$4),AA97+SUMIFS(LSigned,LSku,$A97,LDate,AB$4)))</f>
        <v/>
      </c>
      <c r="AC97" s="20">
        <f>IF($A97="","",IF(COUNTIFS(LSku,$A97,LType,"Count",LDate,AC$4)&gt;0,SUMIFS(LQty,LSku,$A97,LType,"Count",LDate,AC$4),AB97+SUMIFS(LSigned,LSku,$A97,LDate,AC$4)))</f>
        <v/>
      </c>
      <c r="AD97" s="20">
        <f>IF($A97="","",IF(COUNTIFS(LSku,$A97,LType,"Count",LDate,AD$4)&gt;0,SUMIFS(LQty,LSku,$A97,LType,"Count",LDate,AD$4),AC97+SUMIFS(LSigned,LSku,$A97,LDate,AD$4)))</f>
        <v/>
      </c>
      <c r="AE97" s="20">
        <f>IF($A97="","",IF(COUNTIFS(LSku,$A97,LType,"Count",LDate,AE$4)&gt;0,SUMIFS(LQty,LSku,$A97,LType,"Count",LDate,AE$4),AD97+SUMIFS(LSigned,LSku,$A97,LDate,AE$4)))</f>
        <v/>
      </c>
      <c r="AF97" s="20">
        <f>IF($A97="","",IF(COUNTIFS(LSku,$A97,LType,"Count",LDate,AF$4)&gt;0,SUMIFS(LQty,LSku,$A97,LType,"Count",LDate,AF$4),AE97+SUMIFS(LSigned,LSku,$A97,LDate,AF$4)))</f>
        <v/>
      </c>
      <c r="AG97" s="20">
        <f>IF($A97="","",IF(COUNTIFS(LSku,$A97,LType,"Count",LDate,AG$4)&gt;0,SUMIFS(LQty,LSku,$A97,LType,"Count",LDate,AG$4),AF97+SUMIFS(LSigned,LSku,$A97,LDate,AG$4)))</f>
        <v/>
      </c>
      <c r="AH97" s="20">
        <f>IF($A97="","",IF(COUNTIFS(LSku,$A97,LType,"Count",LDate,AH$4)&gt;0,SUMIFS(LQty,LSku,$A97,LType,"Count",LDate,AH$4),AG97+SUMIFS(LSigned,LSku,$A97,LDate,AH$4)))</f>
        <v/>
      </c>
      <c r="AI97" s="20">
        <f>IF($A97="","",IF(COUNTIFS(LSku,$A97,LType,"Count",LDate,AI$4)&gt;0,SUMIFS(LQty,LSku,$A97,LType,"Count",LDate,AI$4),AH97+SUMIFS(LSigned,LSku,$A97,LDate,AI$4)))</f>
        <v/>
      </c>
      <c r="AJ97" s="20">
        <f>IF($A97="","",IF(COUNTIFS(LSku,$A97,LType,"Count",LDate,AJ$4)&gt;0,SUMIFS(LQty,LSku,$A97,LType,"Count",LDate,AJ$4),AI97+SUMIFS(LSigned,LSku,$A97,LDate,AJ$4)))</f>
        <v/>
      </c>
      <c r="AK97" s="20">
        <f>IF($A97="","",IF(COUNTIFS(LSku,$A97,LType,"Count",LDate,AK$4)&gt;0,SUMIFS(LQty,LSku,$A97,LType,"Count",LDate,AK$4),AJ97+SUMIFS(LSigned,LSku,$A97,LDate,AK$4)))</f>
        <v/>
      </c>
      <c r="AL97" s="20">
        <f>IF($A97="","",IF(COUNTIFS(LSku,$A97,LType,"Count",LDate,AL$4)&gt;0,SUMIFS(LQty,LSku,$A97,LType,"Count",LDate,AL$4),AK97+SUMIFS(LSigned,LSku,$A97,LDate,AL$4)))</f>
        <v/>
      </c>
      <c r="AM97" s="20">
        <f>IF($A97="","",IF(COUNTIFS(LSku,$A97,LType,"Count",LDate,AM$4)&gt;0,SUMIFS(LQty,LSku,$A97,LType,"Count",LDate,AM$4),AL97+SUMIFS(LSigned,LSku,$A97,LDate,AM$4)))</f>
        <v/>
      </c>
      <c r="AN97" s="20">
        <f>IF($A97="","",IF(COUNTIFS(LSku,$A97,LType,"Count",LDate,AN$4)&gt;0,SUMIFS(LQty,LSku,$A97,LType,"Count",LDate,AN$4),AM97+SUMIFS(LSigned,LSku,$A97,LDate,AN$4)))</f>
        <v/>
      </c>
      <c r="AO97" s="20">
        <f>IF($A97="","",IF(COUNTIFS(LSku,$A97,LType,"Count",LDate,AO$4)&gt;0,SUMIFS(LQty,LSku,$A97,LType,"Count",LDate,AO$4),AN97+SUMIFS(LSigned,LSku,$A97,LDate,AO$4)))</f>
        <v/>
      </c>
      <c r="AP97" s="20">
        <f>IF($A97="","",IF(COUNTIFS(LSku,$A97,LType,"Count",LDate,AP$4)&gt;0,SUMIFS(LQty,LSku,$A97,LType,"Count",LDate,AP$4),AO97+SUMIFS(LSigned,LSku,$A97,LDate,AP$4)))</f>
        <v/>
      </c>
      <c r="AQ97" s="20">
        <f>IF($A97="","",IF(COUNTIFS(LSku,$A97,LType,"Count",LDate,AQ$4)&gt;0,SUMIFS(LQty,LSku,$A97,LType,"Count",LDate,AQ$4),AP97+SUMIFS(LSigned,LSku,$A97,LDate,AQ$4)))</f>
        <v/>
      </c>
      <c r="AR97" s="20">
        <f>IF($A97="","",IF(COUNTIFS(LSku,$A97,LType,"Count",LDate,AR$4)&gt;0,SUMIFS(LQty,LSku,$A97,LType,"Count",LDate,AR$4),AQ97+SUMIFS(LSigned,LSku,$A97,LDate,AR$4)))</f>
        <v/>
      </c>
      <c r="AS97" s="20">
        <f>IF($A97="","",IF(COUNTIFS(LSku,$A97,LType,"Count",LDate,AS$4)&gt;0,SUMIFS(LQty,LSku,$A97,LType,"Count",LDate,AS$4),AR97+SUMIFS(LSigned,LSku,$A97,LDate,AS$4)))</f>
        <v/>
      </c>
      <c r="AT97" s="20">
        <f>IF($A97="","",IF(COUNTIFS(LSku,$A97,LType,"Count",LDate,AT$4)&gt;0,SUMIFS(LQty,LSku,$A97,LType,"Count",LDate,AT$4),AS97+SUMIFS(LSigned,LSku,$A97,LDate,AT$4)))</f>
        <v/>
      </c>
      <c r="AU97" s="20">
        <f>IF($A97="","",IF(COUNTIFS(LSku,$A97,LType,"Count",LDate,AU$4)&gt;0,SUMIFS(LQty,LSku,$A97,LType,"Count",LDate,AU$4),AT97+SUMIFS(LSigned,LSku,$A97,LDate,AU$4)))</f>
        <v/>
      </c>
      <c r="AV97" s="20">
        <f>IF($A97="","",IF(COUNTIFS(LSku,$A97,LType,"Count",LDate,AV$4)&gt;0,SUMIFS(LQty,LSku,$A97,LType,"Count",LDate,AV$4),AU97+SUMIFS(LSigned,LSku,$A97,LDate,AV$4)))</f>
        <v/>
      </c>
      <c r="AW97" s="20">
        <f>IF($A97="","",IF(COUNTIFS(LSku,$A97,LType,"Count",LDate,AW$4)&gt;0,SUMIFS(LQty,LSku,$A97,LType,"Count",LDate,AW$4),AV97+SUMIFS(LSigned,LSku,$A97,LDate,AW$4)))</f>
        <v/>
      </c>
      <c r="AX97" s="20">
        <f>IF($A97="","",IF(COUNTIFS(LSku,$A97,LType,"Count",LDate,AX$4)&gt;0,SUMIFS(LQty,LSku,$A97,LType,"Count",LDate,AX$4),AW97+SUMIFS(LSigned,LSku,$A97,LDate,AX$4)))</f>
        <v/>
      </c>
      <c r="AY97" s="20">
        <f>IF($A97="","",IF(COUNTIFS(LSku,$A97,LType,"Count",LDate,AY$4)&gt;0,SUMIFS(LQty,LSku,$A97,LType,"Count",LDate,AY$4),AX97+SUMIFS(LSigned,LSku,$A97,LDate,AY$4)))</f>
        <v/>
      </c>
      <c r="AZ97" s="20">
        <f>IF($A97="","",IF(COUNTIFS(LSku,$A97,LType,"Count",LDate,AZ$4)&gt;0,SUMIFS(LQty,LSku,$A97,LType,"Count",LDate,AZ$4),AY97+SUMIFS(LSigned,LSku,$A97,LDate,AZ$4)))</f>
        <v/>
      </c>
      <c r="BA97" s="20">
        <f>IF($A97="","",IF(COUNTIFS(LSku,$A97,LType,"Count",LDate,BA$4)&gt;0,SUMIFS(LQty,LSku,$A97,LType,"Count",LDate,BA$4),AZ97+SUMIFS(LSigned,LSku,$A97,LDate,BA$4)))</f>
        <v/>
      </c>
      <c r="BB97" s="20">
        <f>IF($A97="","",IF(COUNTIFS(LSku,$A97,LType,"Count",LDate,BB$4)&gt;0,SUMIFS(LQty,LSku,$A97,LType,"Count",LDate,BB$4),BA97+SUMIFS(LSigned,LSku,$A97,LDate,BB$4)))</f>
        <v/>
      </c>
      <c r="BC97" s="20">
        <f>IF($A97="","",IF(COUNTIFS(LSku,$A97,LType,"Count",LDate,BC$4)&gt;0,SUMIFS(LQty,LSku,$A97,LType,"Count",LDate,BC$4),BB97+SUMIFS(LSigned,LSku,$A97,LDate,BC$4)))</f>
        <v/>
      </c>
      <c r="BD97" s="20">
        <f>IF($A97="","",IF(COUNTIFS(LSku,$A97,LType,"Count",LDate,BD$4)&gt;0,SUMIFS(LQty,LSku,$A97,LType,"Count",LDate,BD$4),BC97+SUMIFS(LSigned,LSku,$A97,LDate,BD$4)))</f>
        <v/>
      </c>
      <c r="BE97" s="20">
        <f>IF($A97="","",IF(COUNTIFS(LSku,$A97,LType,"Count",LDate,BE$4)&gt;0,SUMIFS(LQty,LSku,$A97,LType,"Count",LDate,BE$4),BD97+SUMIFS(LSigned,LSku,$A97,LDate,BE$4)))</f>
        <v/>
      </c>
      <c r="BF97" s="20">
        <f>IF($A97="","",IF(COUNTIFS(LSku,$A97,LType,"Count",LDate,BF$4)&gt;0,SUMIFS(LQty,LSku,$A97,LType,"Count",LDate,BF$4),BE97+SUMIFS(LSigned,LSku,$A97,LDate,BF$4)))</f>
        <v/>
      </c>
      <c r="BG97" s="20">
        <f>IF($A97="","",IF(COUNTIFS(LSku,$A97,LType,"Count",LDate,BG$4)&gt;0,SUMIFS(LQty,LSku,$A97,LType,"Count",LDate,BG$4),BF97+SUMIFS(LSigned,LSku,$A97,LDate,BG$4)))</f>
        <v/>
      </c>
      <c r="BH97" s="20">
        <f>IF($A97="","",IF(COUNTIFS(LSku,$A97,LType,"Count",LDate,BH$4)&gt;0,SUMIFS(LQty,LSku,$A97,LType,"Count",LDate,BH$4),BG97+SUMIFS(LSigned,LSku,$A97,LDate,BH$4)))</f>
        <v/>
      </c>
      <c r="BI97" s="20">
        <f>IF($A97="","",IF(COUNTIFS(LSku,$A97,LType,"Count",LDate,BI$4)&gt;0,SUMIFS(LQty,LSku,$A97,LType,"Count",LDate,BI$4),BH97+SUMIFS(LSigned,LSku,$A97,LDate,BI$4)))</f>
        <v/>
      </c>
      <c r="BJ97" s="20">
        <f>IF($A97="","",IF(COUNTIFS(LSku,$A97,LType,"Count",LDate,BJ$4)&gt;0,SUMIFS(LQty,LSku,$A97,LType,"Count",LDate,BJ$4),BI97+SUMIFS(LSigned,LSku,$A97,LDate,BJ$4)))</f>
        <v/>
      </c>
      <c r="BK97" s="20">
        <f>IF($A97="","",IF(COUNTIFS(LSku,$A97,LType,"Count",LDate,BK$4)&gt;0,SUMIFS(LQty,LSku,$A97,LType,"Count",LDate,BK$4),BJ97+SUMIFS(LSigned,LSku,$A97,LDate,BK$4)))</f>
        <v/>
      </c>
      <c r="BL97" s="20">
        <f>IF($A97="","",IF(COUNTIFS(LSku,$A97,LType,"Count",LDate,BL$4)&gt;0,SUMIFS(LQty,LSku,$A97,LType,"Count",LDate,BL$4),BK97+SUMIFS(LSigned,LSku,$A97,LDate,BL$4)))</f>
        <v/>
      </c>
      <c r="BM97" s="20">
        <f>IF($A97="","",IF(COUNTIFS(LSku,$A97,LType,"Count",LDate,BM$4)&gt;0,SUMIFS(LQty,LSku,$A97,LType,"Count",LDate,BM$4),BL97+SUMIFS(LSigned,LSku,$A97,LDate,BM$4)))</f>
        <v/>
      </c>
      <c r="BN97" s="24">
        <f>IF($A97="","",SUMPRODUCT(MAX((LSku=$A97)*(LType="Count")*(LDate&lt;=$B$4)*LDate)))</f>
        <v/>
      </c>
    </row>
    <row r="98">
      <c r="A98" s="16">
        <f>IF(Items!A98="","",Items!A98)</f>
        <v/>
      </c>
      <c r="B98" s="20">
        <f>IF($A98="","",IF(BN98&gt;0,SUMIFS(LQty,LSku,$A98,LType,"Count",LDate,BN98),0)+SUMIFS(LSigned,LSku,$A98,LDate,"&gt;"&amp;BN98,LDate,"&lt;="&amp;$B$4))</f>
        <v/>
      </c>
      <c r="C98" s="20">
        <f>IF($A98="","",IF(COUNTIFS(LSku,$A98,LType,"Count",LDate,C$4)&gt;0,SUMIFS(LQty,LSku,$A98,LType,"Count",LDate,C$4),B98+SUMIFS(LSigned,LSku,$A98,LDate,C$4)))</f>
        <v/>
      </c>
      <c r="D98" s="20">
        <f>IF($A98="","",IF(COUNTIFS(LSku,$A98,LType,"Count",LDate,D$4)&gt;0,SUMIFS(LQty,LSku,$A98,LType,"Count",LDate,D$4),C98+SUMIFS(LSigned,LSku,$A98,LDate,D$4)))</f>
        <v/>
      </c>
      <c r="E98" s="20">
        <f>IF($A98="","",IF(COUNTIFS(LSku,$A98,LType,"Count",LDate,E$4)&gt;0,SUMIFS(LQty,LSku,$A98,LType,"Count",LDate,E$4),D98+SUMIFS(LSigned,LSku,$A98,LDate,E$4)))</f>
        <v/>
      </c>
      <c r="F98" s="20">
        <f>IF($A98="","",IF(COUNTIFS(LSku,$A98,LType,"Count",LDate,F$4)&gt;0,SUMIFS(LQty,LSku,$A98,LType,"Count",LDate,F$4),E98+SUMIFS(LSigned,LSku,$A98,LDate,F$4)))</f>
        <v/>
      </c>
      <c r="G98" s="20">
        <f>IF($A98="","",IF(COUNTIFS(LSku,$A98,LType,"Count",LDate,G$4)&gt;0,SUMIFS(LQty,LSku,$A98,LType,"Count",LDate,G$4),F98+SUMIFS(LSigned,LSku,$A98,LDate,G$4)))</f>
        <v/>
      </c>
      <c r="H98" s="20">
        <f>IF($A98="","",IF(COUNTIFS(LSku,$A98,LType,"Count",LDate,H$4)&gt;0,SUMIFS(LQty,LSku,$A98,LType,"Count",LDate,H$4),G98+SUMIFS(LSigned,LSku,$A98,LDate,H$4)))</f>
        <v/>
      </c>
      <c r="I98" s="20">
        <f>IF($A98="","",IF(COUNTIFS(LSku,$A98,LType,"Count",LDate,I$4)&gt;0,SUMIFS(LQty,LSku,$A98,LType,"Count",LDate,I$4),H98+SUMIFS(LSigned,LSku,$A98,LDate,I$4)))</f>
        <v/>
      </c>
      <c r="J98" s="20">
        <f>IF($A98="","",IF(COUNTIFS(LSku,$A98,LType,"Count",LDate,J$4)&gt;0,SUMIFS(LQty,LSku,$A98,LType,"Count",LDate,J$4),I98+SUMIFS(LSigned,LSku,$A98,LDate,J$4)))</f>
        <v/>
      </c>
      <c r="K98" s="20">
        <f>IF($A98="","",IF(COUNTIFS(LSku,$A98,LType,"Count",LDate,K$4)&gt;0,SUMIFS(LQty,LSku,$A98,LType,"Count",LDate,K$4),J98+SUMIFS(LSigned,LSku,$A98,LDate,K$4)))</f>
        <v/>
      </c>
      <c r="L98" s="20">
        <f>IF($A98="","",IF(COUNTIFS(LSku,$A98,LType,"Count",LDate,L$4)&gt;0,SUMIFS(LQty,LSku,$A98,LType,"Count",LDate,L$4),K98+SUMIFS(LSigned,LSku,$A98,LDate,L$4)))</f>
        <v/>
      </c>
      <c r="M98" s="20">
        <f>IF($A98="","",IF(COUNTIFS(LSku,$A98,LType,"Count",LDate,M$4)&gt;0,SUMIFS(LQty,LSku,$A98,LType,"Count",LDate,M$4),L98+SUMIFS(LSigned,LSku,$A98,LDate,M$4)))</f>
        <v/>
      </c>
      <c r="N98" s="20">
        <f>IF($A98="","",IF(COUNTIFS(LSku,$A98,LType,"Count",LDate,N$4)&gt;0,SUMIFS(LQty,LSku,$A98,LType,"Count",LDate,N$4),M98+SUMIFS(LSigned,LSku,$A98,LDate,N$4)))</f>
        <v/>
      </c>
      <c r="O98" s="20">
        <f>IF($A98="","",IF(COUNTIFS(LSku,$A98,LType,"Count",LDate,O$4)&gt;0,SUMIFS(LQty,LSku,$A98,LType,"Count",LDate,O$4),N98+SUMIFS(LSigned,LSku,$A98,LDate,O$4)))</f>
        <v/>
      </c>
      <c r="P98" s="20">
        <f>IF($A98="","",IF(COUNTIFS(LSku,$A98,LType,"Count",LDate,P$4)&gt;0,SUMIFS(LQty,LSku,$A98,LType,"Count",LDate,P$4),O98+SUMIFS(LSigned,LSku,$A98,LDate,P$4)))</f>
        <v/>
      </c>
      <c r="Q98" s="20">
        <f>IF($A98="","",IF(COUNTIFS(LSku,$A98,LType,"Count",LDate,Q$4)&gt;0,SUMIFS(LQty,LSku,$A98,LType,"Count",LDate,Q$4),P98+SUMIFS(LSigned,LSku,$A98,LDate,Q$4)))</f>
        <v/>
      </c>
      <c r="R98" s="20">
        <f>IF($A98="","",IF(COUNTIFS(LSku,$A98,LType,"Count",LDate,R$4)&gt;0,SUMIFS(LQty,LSku,$A98,LType,"Count",LDate,R$4),Q98+SUMIFS(LSigned,LSku,$A98,LDate,R$4)))</f>
        <v/>
      </c>
      <c r="S98" s="20">
        <f>IF($A98="","",IF(COUNTIFS(LSku,$A98,LType,"Count",LDate,S$4)&gt;0,SUMIFS(LQty,LSku,$A98,LType,"Count",LDate,S$4),R98+SUMIFS(LSigned,LSku,$A98,LDate,S$4)))</f>
        <v/>
      </c>
      <c r="T98" s="20">
        <f>IF($A98="","",IF(COUNTIFS(LSku,$A98,LType,"Count",LDate,T$4)&gt;0,SUMIFS(LQty,LSku,$A98,LType,"Count",LDate,T$4),S98+SUMIFS(LSigned,LSku,$A98,LDate,T$4)))</f>
        <v/>
      </c>
      <c r="U98" s="20">
        <f>IF($A98="","",IF(COUNTIFS(LSku,$A98,LType,"Count",LDate,U$4)&gt;0,SUMIFS(LQty,LSku,$A98,LType,"Count",LDate,U$4),T98+SUMIFS(LSigned,LSku,$A98,LDate,U$4)))</f>
        <v/>
      </c>
      <c r="V98" s="20">
        <f>IF($A98="","",IF(COUNTIFS(LSku,$A98,LType,"Count",LDate,V$4)&gt;0,SUMIFS(LQty,LSku,$A98,LType,"Count",LDate,V$4),U98+SUMIFS(LSigned,LSku,$A98,LDate,V$4)))</f>
        <v/>
      </c>
      <c r="W98" s="20">
        <f>IF($A98="","",IF(COUNTIFS(LSku,$A98,LType,"Count",LDate,W$4)&gt;0,SUMIFS(LQty,LSku,$A98,LType,"Count",LDate,W$4),V98+SUMIFS(LSigned,LSku,$A98,LDate,W$4)))</f>
        <v/>
      </c>
      <c r="X98" s="20">
        <f>IF($A98="","",IF(COUNTIFS(LSku,$A98,LType,"Count",LDate,X$4)&gt;0,SUMIFS(LQty,LSku,$A98,LType,"Count",LDate,X$4),W98+SUMIFS(LSigned,LSku,$A98,LDate,X$4)))</f>
        <v/>
      </c>
      <c r="Y98" s="20">
        <f>IF($A98="","",IF(COUNTIFS(LSku,$A98,LType,"Count",LDate,Y$4)&gt;0,SUMIFS(LQty,LSku,$A98,LType,"Count",LDate,Y$4),X98+SUMIFS(LSigned,LSku,$A98,LDate,Y$4)))</f>
        <v/>
      </c>
      <c r="Z98" s="20">
        <f>IF($A98="","",IF(COUNTIFS(LSku,$A98,LType,"Count",LDate,Z$4)&gt;0,SUMIFS(LQty,LSku,$A98,LType,"Count",LDate,Z$4),Y98+SUMIFS(LSigned,LSku,$A98,LDate,Z$4)))</f>
        <v/>
      </c>
      <c r="AA98" s="20">
        <f>IF($A98="","",IF(COUNTIFS(LSku,$A98,LType,"Count",LDate,AA$4)&gt;0,SUMIFS(LQty,LSku,$A98,LType,"Count",LDate,AA$4),Z98+SUMIFS(LSigned,LSku,$A98,LDate,AA$4)))</f>
        <v/>
      </c>
      <c r="AB98" s="20">
        <f>IF($A98="","",IF(COUNTIFS(LSku,$A98,LType,"Count",LDate,AB$4)&gt;0,SUMIFS(LQty,LSku,$A98,LType,"Count",LDate,AB$4),AA98+SUMIFS(LSigned,LSku,$A98,LDate,AB$4)))</f>
        <v/>
      </c>
      <c r="AC98" s="20">
        <f>IF($A98="","",IF(COUNTIFS(LSku,$A98,LType,"Count",LDate,AC$4)&gt;0,SUMIFS(LQty,LSku,$A98,LType,"Count",LDate,AC$4),AB98+SUMIFS(LSigned,LSku,$A98,LDate,AC$4)))</f>
        <v/>
      </c>
      <c r="AD98" s="20">
        <f>IF($A98="","",IF(COUNTIFS(LSku,$A98,LType,"Count",LDate,AD$4)&gt;0,SUMIFS(LQty,LSku,$A98,LType,"Count",LDate,AD$4),AC98+SUMIFS(LSigned,LSku,$A98,LDate,AD$4)))</f>
        <v/>
      </c>
      <c r="AE98" s="20">
        <f>IF($A98="","",IF(COUNTIFS(LSku,$A98,LType,"Count",LDate,AE$4)&gt;0,SUMIFS(LQty,LSku,$A98,LType,"Count",LDate,AE$4),AD98+SUMIFS(LSigned,LSku,$A98,LDate,AE$4)))</f>
        <v/>
      </c>
      <c r="AF98" s="20">
        <f>IF($A98="","",IF(COUNTIFS(LSku,$A98,LType,"Count",LDate,AF$4)&gt;0,SUMIFS(LQty,LSku,$A98,LType,"Count",LDate,AF$4),AE98+SUMIFS(LSigned,LSku,$A98,LDate,AF$4)))</f>
        <v/>
      </c>
      <c r="AG98" s="20">
        <f>IF($A98="","",IF(COUNTIFS(LSku,$A98,LType,"Count",LDate,AG$4)&gt;0,SUMIFS(LQty,LSku,$A98,LType,"Count",LDate,AG$4),AF98+SUMIFS(LSigned,LSku,$A98,LDate,AG$4)))</f>
        <v/>
      </c>
      <c r="AH98" s="20">
        <f>IF($A98="","",IF(COUNTIFS(LSku,$A98,LType,"Count",LDate,AH$4)&gt;0,SUMIFS(LQty,LSku,$A98,LType,"Count",LDate,AH$4),AG98+SUMIFS(LSigned,LSku,$A98,LDate,AH$4)))</f>
        <v/>
      </c>
      <c r="AI98" s="20">
        <f>IF($A98="","",IF(COUNTIFS(LSku,$A98,LType,"Count",LDate,AI$4)&gt;0,SUMIFS(LQty,LSku,$A98,LType,"Count",LDate,AI$4),AH98+SUMIFS(LSigned,LSku,$A98,LDate,AI$4)))</f>
        <v/>
      </c>
      <c r="AJ98" s="20">
        <f>IF($A98="","",IF(COUNTIFS(LSku,$A98,LType,"Count",LDate,AJ$4)&gt;0,SUMIFS(LQty,LSku,$A98,LType,"Count",LDate,AJ$4),AI98+SUMIFS(LSigned,LSku,$A98,LDate,AJ$4)))</f>
        <v/>
      </c>
      <c r="AK98" s="20">
        <f>IF($A98="","",IF(COUNTIFS(LSku,$A98,LType,"Count",LDate,AK$4)&gt;0,SUMIFS(LQty,LSku,$A98,LType,"Count",LDate,AK$4),AJ98+SUMIFS(LSigned,LSku,$A98,LDate,AK$4)))</f>
        <v/>
      </c>
      <c r="AL98" s="20">
        <f>IF($A98="","",IF(COUNTIFS(LSku,$A98,LType,"Count",LDate,AL$4)&gt;0,SUMIFS(LQty,LSku,$A98,LType,"Count",LDate,AL$4),AK98+SUMIFS(LSigned,LSku,$A98,LDate,AL$4)))</f>
        <v/>
      </c>
      <c r="AM98" s="20">
        <f>IF($A98="","",IF(COUNTIFS(LSku,$A98,LType,"Count",LDate,AM$4)&gt;0,SUMIFS(LQty,LSku,$A98,LType,"Count",LDate,AM$4),AL98+SUMIFS(LSigned,LSku,$A98,LDate,AM$4)))</f>
        <v/>
      </c>
      <c r="AN98" s="20">
        <f>IF($A98="","",IF(COUNTIFS(LSku,$A98,LType,"Count",LDate,AN$4)&gt;0,SUMIFS(LQty,LSku,$A98,LType,"Count",LDate,AN$4),AM98+SUMIFS(LSigned,LSku,$A98,LDate,AN$4)))</f>
        <v/>
      </c>
      <c r="AO98" s="20">
        <f>IF($A98="","",IF(COUNTIFS(LSku,$A98,LType,"Count",LDate,AO$4)&gt;0,SUMIFS(LQty,LSku,$A98,LType,"Count",LDate,AO$4),AN98+SUMIFS(LSigned,LSku,$A98,LDate,AO$4)))</f>
        <v/>
      </c>
      <c r="AP98" s="20">
        <f>IF($A98="","",IF(COUNTIFS(LSku,$A98,LType,"Count",LDate,AP$4)&gt;0,SUMIFS(LQty,LSku,$A98,LType,"Count",LDate,AP$4),AO98+SUMIFS(LSigned,LSku,$A98,LDate,AP$4)))</f>
        <v/>
      </c>
      <c r="AQ98" s="20">
        <f>IF($A98="","",IF(COUNTIFS(LSku,$A98,LType,"Count",LDate,AQ$4)&gt;0,SUMIFS(LQty,LSku,$A98,LType,"Count",LDate,AQ$4),AP98+SUMIFS(LSigned,LSku,$A98,LDate,AQ$4)))</f>
        <v/>
      </c>
      <c r="AR98" s="20">
        <f>IF($A98="","",IF(COUNTIFS(LSku,$A98,LType,"Count",LDate,AR$4)&gt;0,SUMIFS(LQty,LSku,$A98,LType,"Count",LDate,AR$4),AQ98+SUMIFS(LSigned,LSku,$A98,LDate,AR$4)))</f>
        <v/>
      </c>
      <c r="AS98" s="20">
        <f>IF($A98="","",IF(COUNTIFS(LSku,$A98,LType,"Count",LDate,AS$4)&gt;0,SUMIFS(LQty,LSku,$A98,LType,"Count",LDate,AS$4),AR98+SUMIFS(LSigned,LSku,$A98,LDate,AS$4)))</f>
        <v/>
      </c>
      <c r="AT98" s="20">
        <f>IF($A98="","",IF(COUNTIFS(LSku,$A98,LType,"Count",LDate,AT$4)&gt;0,SUMIFS(LQty,LSku,$A98,LType,"Count",LDate,AT$4),AS98+SUMIFS(LSigned,LSku,$A98,LDate,AT$4)))</f>
        <v/>
      </c>
      <c r="AU98" s="20">
        <f>IF($A98="","",IF(COUNTIFS(LSku,$A98,LType,"Count",LDate,AU$4)&gt;0,SUMIFS(LQty,LSku,$A98,LType,"Count",LDate,AU$4),AT98+SUMIFS(LSigned,LSku,$A98,LDate,AU$4)))</f>
        <v/>
      </c>
      <c r="AV98" s="20">
        <f>IF($A98="","",IF(COUNTIFS(LSku,$A98,LType,"Count",LDate,AV$4)&gt;0,SUMIFS(LQty,LSku,$A98,LType,"Count",LDate,AV$4),AU98+SUMIFS(LSigned,LSku,$A98,LDate,AV$4)))</f>
        <v/>
      </c>
      <c r="AW98" s="20">
        <f>IF($A98="","",IF(COUNTIFS(LSku,$A98,LType,"Count",LDate,AW$4)&gt;0,SUMIFS(LQty,LSku,$A98,LType,"Count",LDate,AW$4),AV98+SUMIFS(LSigned,LSku,$A98,LDate,AW$4)))</f>
        <v/>
      </c>
      <c r="AX98" s="20">
        <f>IF($A98="","",IF(COUNTIFS(LSku,$A98,LType,"Count",LDate,AX$4)&gt;0,SUMIFS(LQty,LSku,$A98,LType,"Count",LDate,AX$4),AW98+SUMIFS(LSigned,LSku,$A98,LDate,AX$4)))</f>
        <v/>
      </c>
      <c r="AY98" s="20">
        <f>IF($A98="","",IF(COUNTIFS(LSku,$A98,LType,"Count",LDate,AY$4)&gt;0,SUMIFS(LQty,LSku,$A98,LType,"Count",LDate,AY$4),AX98+SUMIFS(LSigned,LSku,$A98,LDate,AY$4)))</f>
        <v/>
      </c>
      <c r="AZ98" s="20">
        <f>IF($A98="","",IF(COUNTIFS(LSku,$A98,LType,"Count",LDate,AZ$4)&gt;0,SUMIFS(LQty,LSku,$A98,LType,"Count",LDate,AZ$4),AY98+SUMIFS(LSigned,LSku,$A98,LDate,AZ$4)))</f>
        <v/>
      </c>
      <c r="BA98" s="20">
        <f>IF($A98="","",IF(COUNTIFS(LSku,$A98,LType,"Count",LDate,BA$4)&gt;0,SUMIFS(LQty,LSku,$A98,LType,"Count",LDate,BA$4),AZ98+SUMIFS(LSigned,LSku,$A98,LDate,BA$4)))</f>
        <v/>
      </c>
      <c r="BB98" s="20">
        <f>IF($A98="","",IF(COUNTIFS(LSku,$A98,LType,"Count",LDate,BB$4)&gt;0,SUMIFS(LQty,LSku,$A98,LType,"Count",LDate,BB$4),BA98+SUMIFS(LSigned,LSku,$A98,LDate,BB$4)))</f>
        <v/>
      </c>
      <c r="BC98" s="20">
        <f>IF($A98="","",IF(COUNTIFS(LSku,$A98,LType,"Count",LDate,BC$4)&gt;0,SUMIFS(LQty,LSku,$A98,LType,"Count",LDate,BC$4),BB98+SUMIFS(LSigned,LSku,$A98,LDate,BC$4)))</f>
        <v/>
      </c>
      <c r="BD98" s="20">
        <f>IF($A98="","",IF(COUNTIFS(LSku,$A98,LType,"Count",LDate,BD$4)&gt;0,SUMIFS(LQty,LSku,$A98,LType,"Count",LDate,BD$4),BC98+SUMIFS(LSigned,LSku,$A98,LDate,BD$4)))</f>
        <v/>
      </c>
      <c r="BE98" s="20">
        <f>IF($A98="","",IF(COUNTIFS(LSku,$A98,LType,"Count",LDate,BE$4)&gt;0,SUMIFS(LQty,LSku,$A98,LType,"Count",LDate,BE$4),BD98+SUMIFS(LSigned,LSku,$A98,LDate,BE$4)))</f>
        <v/>
      </c>
      <c r="BF98" s="20">
        <f>IF($A98="","",IF(COUNTIFS(LSku,$A98,LType,"Count",LDate,BF$4)&gt;0,SUMIFS(LQty,LSku,$A98,LType,"Count",LDate,BF$4),BE98+SUMIFS(LSigned,LSku,$A98,LDate,BF$4)))</f>
        <v/>
      </c>
      <c r="BG98" s="20">
        <f>IF($A98="","",IF(COUNTIFS(LSku,$A98,LType,"Count",LDate,BG$4)&gt;0,SUMIFS(LQty,LSku,$A98,LType,"Count",LDate,BG$4),BF98+SUMIFS(LSigned,LSku,$A98,LDate,BG$4)))</f>
        <v/>
      </c>
      <c r="BH98" s="20">
        <f>IF($A98="","",IF(COUNTIFS(LSku,$A98,LType,"Count",LDate,BH$4)&gt;0,SUMIFS(LQty,LSku,$A98,LType,"Count",LDate,BH$4),BG98+SUMIFS(LSigned,LSku,$A98,LDate,BH$4)))</f>
        <v/>
      </c>
      <c r="BI98" s="20">
        <f>IF($A98="","",IF(COUNTIFS(LSku,$A98,LType,"Count",LDate,BI$4)&gt;0,SUMIFS(LQty,LSku,$A98,LType,"Count",LDate,BI$4),BH98+SUMIFS(LSigned,LSku,$A98,LDate,BI$4)))</f>
        <v/>
      </c>
      <c r="BJ98" s="20">
        <f>IF($A98="","",IF(COUNTIFS(LSku,$A98,LType,"Count",LDate,BJ$4)&gt;0,SUMIFS(LQty,LSku,$A98,LType,"Count",LDate,BJ$4),BI98+SUMIFS(LSigned,LSku,$A98,LDate,BJ$4)))</f>
        <v/>
      </c>
      <c r="BK98" s="20">
        <f>IF($A98="","",IF(COUNTIFS(LSku,$A98,LType,"Count",LDate,BK$4)&gt;0,SUMIFS(LQty,LSku,$A98,LType,"Count",LDate,BK$4),BJ98+SUMIFS(LSigned,LSku,$A98,LDate,BK$4)))</f>
        <v/>
      </c>
      <c r="BL98" s="20">
        <f>IF($A98="","",IF(COUNTIFS(LSku,$A98,LType,"Count",LDate,BL$4)&gt;0,SUMIFS(LQty,LSku,$A98,LType,"Count",LDate,BL$4),BK98+SUMIFS(LSigned,LSku,$A98,LDate,BL$4)))</f>
        <v/>
      </c>
      <c r="BM98" s="20">
        <f>IF($A98="","",IF(COUNTIFS(LSku,$A98,LType,"Count",LDate,BM$4)&gt;0,SUMIFS(LQty,LSku,$A98,LType,"Count",LDate,BM$4),BL98+SUMIFS(LSigned,LSku,$A98,LDate,BM$4)))</f>
        <v/>
      </c>
      <c r="BN98" s="24">
        <f>IF($A98="","",SUMPRODUCT(MAX((LSku=$A98)*(LType="Count")*(LDate&lt;=$B$4)*LDate)))</f>
        <v/>
      </c>
    </row>
    <row r="99">
      <c r="A99" s="16">
        <f>IF(Items!A99="","",Items!A99)</f>
        <v/>
      </c>
      <c r="B99" s="20">
        <f>IF($A99="","",IF(BN99&gt;0,SUMIFS(LQty,LSku,$A99,LType,"Count",LDate,BN99),0)+SUMIFS(LSigned,LSku,$A99,LDate,"&gt;"&amp;BN99,LDate,"&lt;="&amp;$B$4))</f>
        <v/>
      </c>
      <c r="C99" s="20">
        <f>IF($A99="","",IF(COUNTIFS(LSku,$A99,LType,"Count",LDate,C$4)&gt;0,SUMIFS(LQty,LSku,$A99,LType,"Count",LDate,C$4),B99+SUMIFS(LSigned,LSku,$A99,LDate,C$4)))</f>
        <v/>
      </c>
      <c r="D99" s="20">
        <f>IF($A99="","",IF(COUNTIFS(LSku,$A99,LType,"Count",LDate,D$4)&gt;0,SUMIFS(LQty,LSku,$A99,LType,"Count",LDate,D$4),C99+SUMIFS(LSigned,LSku,$A99,LDate,D$4)))</f>
        <v/>
      </c>
      <c r="E99" s="20">
        <f>IF($A99="","",IF(COUNTIFS(LSku,$A99,LType,"Count",LDate,E$4)&gt;0,SUMIFS(LQty,LSku,$A99,LType,"Count",LDate,E$4),D99+SUMIFS(LSigned,LSku,$A99,LDate,E$4)))</f>
        <v/>
      </c>
      <c r="F99" s="20">
        <f>IF($A99="","",IF(COUNTIFS(LSku,$A99,LType,"Count",LDate,F$4)&gt;0,SUMIFS(LQty,LSku,$A99,LType,"Count",LDate,F$4),E99+SUMIFS(LSigned,LSku,$A99,LDate,F$4)))</f>
        <v/>
      </c>
      <c r="G99" s="20">
        <f>IF($A99="","",IF(COUNTIFS(LSku,$A99,LType,"Count",LDate,G$4)&gt;0,SUMIFS(LQty,LSku,$A99,LType,"Count",LDate,G$4),F99+SUMIFS(LSigned,LSku,$A99,LDate,G$4)))</f>
        <v/>
      </c>
      <c r="H99" s="20">
        <f>IF($A99="","",IF(COUNTIFS(LSku,$A99,LType,"Count",LDate,H$4)&gt;0,SUMIFS(LQty,LSku,$A99,LType,"Count",LDate,H$4),G99+SUMIFS(LSigned,LSku,$A99,LDate,H$4)))</f>
        <v/>
      </c>
      <c r="I99" s="20">
        <f>IF($A99="","",IF(COUNTIFS(LSku,$A99,LType,"Count",LDate,I$4)&gt;0,SUMIFS(LQty,LSku,$A99,LType,"Count",LDate,I$4),H99+SUMIFS(LSigned,LSku,$A99,LDate,I$4)))</f>
        <v/>
      </c>
      <c r="J99" s="20">
        <f>IF($A99="","",IF(COUNTIFS(LSku,$A99,LType,"Count",LDate,J$4)&gt;0,SUMIFS(LQty,LSku,$A99,LType,"Count",LDate,J$4),I99+SUMIFS(LSigned,LSku,$A99,LDate,J$4)))</f>
        <v/>
      </c>
      <c r="K99" s="20">
        <f>IF($A99="","",IF(COUNTIFS(LSku,$A99,LType,"Count",LDate,K$4)&gt;0,SUMIFS(LQty,LSku,$A99,LType,"Count",LDate,K$4),J99+SUMIFS(LSigned,LSku,$A99,LDate,K$4)))</f>
        <v/>
      </c>
      <c r="L99" s="20">
        <f>IF($A99="","",IF(COUNTIFS(LSku,$A99,LType,"Count",LDate,L$4)&gt;0,SUMIFS(LQty,LSku,$A99,LType,"Count",LDate,L$4),K99+SUMIFS(LSigned,LSku,$A99,LDate,L$4)))</f>
        <v/>
      </c>
      <c r="M99" s="20">
        <f>IF($A99="","",IF(COUNTIFS(LSku,$A99,LType,"Count",LDate,M$4)&gt;0,SUMIFS(LQty,LSku,$A99,LType,"Count",LDate,M$4),L99+SUMIFS(LSigned,LSku,$A99,LDate,M$4)))</f>
        <v/>
      </c>
      <c r="N99" s="20">
        <f>IF($A99="","",IF(COUNTIFS(LSku,$A99,LType,"Count",LDate,N$4)&gt;0,SUMIFS(LQty,LSku,$A99,LType,"Count",LDate,N$4),M99+SUMIFS(LSigned,LSku,$A99,LDate,N$4)))</f>
        <v/>
      </c>
      <c r="O99" s="20">
        <f>IF($A99="","",IF(COUNTIFS(LSku,$A99,LType,"Count",LDate,O$4)&gt;0,SUMIFS(LQty,LSku,$A99,LType,"Count",LDate,O$4),N99+SUMIFS(LSigned,LSku,$A99,LDate,O$4)))</f>
        <v/>
      </c>
      <c r="P99" s="20">
        <f>IF($A99="","",IF(COUNTIFS(LSku,$A99,LType,"Count",LDate,P$4)&gt;0,SUMIFS(LQty,LSku,$A99,LType,"Count",LDate,P$4),O99+SUMIFS(LSigned,LSku,$A99,LDate,P$4)))</f>
        <v/>
      </c>
      <c r="Q99" s="20">
        <f>IF($A99="","",IF(COUNTIFS(LSku,$A99,LType,"Count",LDate,Q$4)&gt;0,SUMIFS(LQty,LSku,$A99,LType,"Count",LDate,Q$4),P99+SUMIFS(LSigned,LSku,$A99,LDate,Q$4)))</f>
        <v/>
      </c>
      <c r="R99" s="20">
        <f>IF($A99="","",IF(COUNTIFS(LSku,$A99,LType,"Count",LDate,R$4)&gt;0,SUMIFS(LQty,LSku,$A99,LType,"Count",LDate,R$4),Q99+SUMIFS(LSigned,LSku,$A99,LDate,R$4)))</f>
        <v/>
      </c>
      <c r="S99" s="20">
        <f>IF($A99="","",IF(COUNTIFS(LSku,$A99,LType,"Count",LDate,S$4)&gt;0,SUMIFS(LQty,LSku,$A99,LType,"Count",LDate,S$4),R99+SUMIFS(LSigned,LSku,$A99,LDate,S$4)))</f>
        <v/>
      </c>
      <c r="T99" s="20">
        <f>IF($A99="","",IF(COUNTIFS(LSku,$A99,LType,"Count",LDate,T$4)&gt;0,SUMIFS(LQty,LSku,$A99,LType,"Count",LDate,T$4),S99+SUMIFS(LSigned,LSku,$A99,LDate,T$4)))</f>
        <v/>
      </c>
      <c r="U99" s="20">
        <f>IF($A99="","",IF(COUNTIFS(LSku,$A99,LType,"Count",LDate,U$4)&gt;0,SUMIFS(LQty,LSku,$A99,LType,"Count",LDate,U$4),T99+SUMIFS(LSigned,LSku,$A99,LDate,U$4)))</f>
        <v/>
      </c>
      <c r="V99" s="20">
        <f>IF($A99="","",IF(COUNTIFS(LSku,$A99,LType,"Count",LDate,V$4)&gt;0,SUMIFS(LQty,LSku,$A99,LType,"Count",LDate,V$4),U99+SUMIFS(LSigned,LSku,$A99,LDate,V$4)))</f>
        <v/>
      </c>
      <c r="W99" s="20">
        <f>IF($A99="","",IF(COUNTIFS(LSku,$A99,LType,"Count",LDate,W$4)&gt;0,SUMIFS(LQty,LSku,$A99,LType,"Count",LDate,W$4),V99+SUMIFS(LSigned,LSku,$A99,LDate,W$4)))</f>
        <v/>
      </c>
      <c r="X99" s="20">
        <f>IF($A99="","",IF(COUNTIFS(LSku,$A99,LType,"Count",LDate,X$4)&gt;0,SUMIFS(LQty,LSku,$A99,LType,"Count",LDate,X$4),W99+SUMIFS(LSigned,LSku,$A99,LDate,X$4)))</f>
        <v/>
      </c>
      <c r="Y99" s="20">
        <f>IF($A99="","",IF(COUNTIFS(LSku,$A99,LType,"Count",LDate,Y$4)&gt;0,SUMIFS(LQty,LSku,$A99,LType,"Count",LDate,Y$4),X99+SUMIFS(LSigned,LSku,$A99,LDate,Y$4)))</f>
        <v/>
      </c>
      <c r="Z99" s="20">
        <f>IF($A99="","",IF(COUNTIFS(LSku,$A99,LType,"Count",LDate,Z$4)&gt;0,SUMIFS(LQty,LSku,$A99,LType,"Count",LDate,Z$4),Y99+SUMIFS(LSigned,LSku,$A99,LDate,Z$4)))</f>
        <v/>
      </c>
      <c r="AA99" s="20">
        <f>IF($A99="","",IF(COUNTIFS(LSku,$A99,LType,"Count",LDate,AA$4)&gt;0,SUMIFS(LQty,LSku,$A99,LType,"Count",LDate,AA$4),Z99+SUMIFS(LSigned,LSku,$A99,LDate,AA$4)))</f>
        <v/>
      </c>
      <c r="AB99" s="20">
        <f>IF($A99="","",IF(COUNTIFS(LSku,$A99,LType,"Count",LDate,AB$4)&gt;0,SUMIFS(LQty,LSku,$A99,LType,"Count",LDate,AB$4),AA99+SUMIFS(LSigned,LSku,$A99,LDate,AB$4)))</f>
        <v/>
      </c>
      <c r="AC99" s="20">
        <f>IF($A99="","",IF(COUNTIFS(LSku,$A99,LType,"Count",LDate,AC$4)&gt;0,SUMIFS(LQty,LSku,$A99,LType,"Count",LDate,AC$4),AB99+SUMIFS(LSigned,LSku,$A99,LDate,AC$4)))</f>
        <v/>
      </c>
      <c r="AD99" s="20">
        <f>IF($A99="","",IF(COUNTIFS(LSku,$A99,LType,"Count",LDate,AD$4)&gt;0,SUMIFS(LQty,LSku,$A99,LType,"Count",LDate,AD$4),AC99+SUMIFS(LSigned,LSku,$A99,LDate,AD$4)))</f>
        <v/>
      </c>
      <c r="AE99" s="20">
        <f>IF($A99="","",IF(COUNTIFS(LSku,$A99,LType,"Count",LDate,AE$4)&gt;0,SUMIFS(LQty,LSku,$A99,LType,"Count",LDate,AE$4),AD99+SUMIFS(LSigned,LSku,$A99,LDate,AE$4)))</f>
        <v/>
      </c>
      <c r="AF99" s="20">
        <f>IF($A99="","",IF(COUNTIFS(LSku,$A99,LType,"Count",LDate,AF$4)&gt;0,SUMIFS(LQty,LSku,$A99,LType,"Count",LDate,AF$4),AE99+SUMIFS(LSigned,LSku,$A99,LDate,AF$4)))</f>
        <v/>
      </c>
      <c r="AG99" s="20">
        <f>IF($A99="","",IF(COUNTIFS(LSku,$A99,LType,"Count",LDate,AG$4)&gt;0,SUMIFS(LQty,LSku,$A99,LType,"Count",LDate,AG$4),AF99+SUMIFS(LSigned,LSku,$A99,LDate,AG$4)))</f>
        <v/>
      </c>
      <c r="AH99" s="20">
        <f>IF($A99="","",IF(COUNTIFS(LSku,$A99,LType,"Count",LDate,AH$4)&gt;0,SUMIFS(LQty,LSku,$A99,LType,"Count",LDate,AH$4),AG99+SUMIFS(LSigned,LSku,$A99,LDate,AH$4)))</f>
        <v/>
      </c>
      <c r="AI99" s="20">
        <f>IF($A99="","",IF(COUNTIFS(LSku,$A99,LType,"Count",LDate,AI$4)&gt;0,SUMIFS(LQty,LSku,$A99,LType,"Count",LDate,AI$4),AH99+SUMIFS(LSigned,LSku,$A99,LDate,AI$4)))</f>
        <v/>
      </c>
      <c r="AJ99" s="20">
        <f>IF($A99="","",IF(COUNTIFS(LSku,$A99,LType,"Count",LDate,AJ$4)&gt;0,SUMIFS(LQty,LSku,$A99,LType,"Count",LDate,AJ$4),AI99+SUMIFS(LSigned,LSku,$A99,LDate,AJ$4)))</f>
        <v/>
      </c>
      <c r="AK99" s="20">
        <f>IF($A99="","",IF(COUNTIFS(LSku,$A99,LType,"Count",LDate,AK$4)&gt;0,SUMIFS(LQty,LSku,$A99,LType,"Count",LDate,AK$4),AJ99+SUMIFS(LSigned,LSku,$A99,LDate,AK$4)))</f>
        <v/>
      </c>
      <c r="AL99" s="20">
        <f>IF($A99="","",IF(COUNTIFS(LSku,$A99,LType,"Count",LDate,AL$4)&gt;0,SUMIFS(LQty,LSku,$A99,LType,"Count",LDate,AL$4),AK99+SUMIFS(LSigned,LSku,$A99,LDate,AL$4)))</f>
        <v/>
      </c>
      <c r="AM99" s="20">
        <f>IF($A99="","",IF(COUNTIFS(LSku,$A99,LType,"Count",LDate,AM$4)&gt;0,SUMIFS(LQty,LSku,$A99,LType,"Count",LDate,AM$4),AL99+SUMIFS(LSigned,LSku,$A99,LDate,AM$4)))</f>
        <v/>
      </c>
      <c r="AN99" s="20">
        <f>IF($A99="","",IF(COUNTIFS(LSku,$A99,LType,"Count",LDate,AN$4)&gt;0,SUMIFS(LQty,LSku,$A99,LType,"Count",LDate,AN$4),AM99+SUMIFS(LSigned,LSku,$A99,LDate,AN$4)))</f>
        <v/>
      </c>
      <c r="AO99" s="20">
        <f>IF($A99="","",IF(COUNTIFS(LSku,$A99,LType,"Count",LDate,AO$4)&gt;0,SUMIFS(LQty,LSku,$A99,LType,"Count",LDate,AO$4),AN99+SUMIFS(LSigned,LSku,$A99,LDate,AO$4)))</f>
        <v/>
      </c>
      <c r="AP99" s="20">
        <f>IF($A99="","",IF(COUNTIFS(LSku,$A99,LType,"Count",LDate,AP$4)&gt;0,SUMIFS(LQty,LSku,$A99,LType,"Count",LDate,AP$4),AO99+SUMIFS(LSigned,LSku,$A99,LDate,AP$4)))</f>
        <v/>
      </c>
      <c r="AQ99" s="20">
        <f>IF($A99="","",IF(COUNTIFS(LSku,$A99,LType,"Count",LDate,AQ$4)&gt;0,SUMIFS(LQty,LSku,$A99,LType,"Count",LDate,AQ$4),AP99+SUMIFS(LSigned,LSku,$A99,LDate,AQ$4)))</f>
        <v/>
      </c>
      <c r="AR99" s="20">
        <f>IF($A99="","",IF(COUNTIFS(LSku,$A99,LType,"Count",LDate,AR$4)&gt;0,SUMIFS(LQty,LSku,$A99,LType,"Count",LDate,AR$4),AQ99+SUMIFS(LSigned,LSku,$A99,LDate,AR$4)))</f>
        <v/>
      </c>
      <c r="AS99" s="20">
        <f>IF($A99="","",IF(COUNTIFS(LSku,$A99,LType,"Count",LDate,AS$4)&gt;0,SUMIFS(LQty,LSku,$A99,LType,"Count",LDate,AS$4),AR99+SUMIFS(LSigned,LSku,$A99,LDate,AS$4)))</f>
        <v/>
      </c>
      <c r="AT99" s="20">
        <f>IF($A99="","",IF(COUNTIFS(LSku,$A99,LType,"Count",LDate,AT$4)&gt;0,SUMIFS(LQty,LSku,$A99,LType,"Count",LDate,AT$4),AS99+SUMIFS(LSigned,LSku,$A99,LDate,AT$4)))</f>
        <v/>
      </c>
      <c r="AU99" s="20">
        <f>IF($A99="","",IF(COUNTIFS(LSku,$A99,LType,"Count",LDate,AU$4)&gt;0,SUMIFS(LQty,LSku,$A99,LType,"Count",LDate,AU$4),AT99+SUMIFS(LSigned,LSku,$A99,LDate,AU$4)))</f>
        <v/>
      </c>
      <c r="AV99" s="20">
        <f>IF($A99="","",IF(COUNTIFS(LSku,$A99,LType,"Count",LDate,AV$4)&gt;0,SUMIFS(LQty,LSku,$A99,LType,"Count",LDate,AV$4),AU99+SUMIFS(LSigned,LSku,$A99,LDate,AV$4)))</f>
        <v/>
      </c>
      <c r="AW99" s="20">
        <f>IF($A99="","",IF(COUNTIFS(LSku,$A99,LType,"Count",LDate,AW$4)&gt;0,SUMIFS(LQty,LSku,$A99,LType,"Count",LDate,AW$4),AV99+SUMIFS(LSigned,LSku,$A99,LDate,AW$4)))</f>
        <v/>
      </c>
      <c r="AX99" s="20">
        <f>IF($A99="","",IF(COUNTIFS(LSku,$A99,LType,"Count",LDate,AX$4)&gt;0,SUMIFS(LQty,LSku,$A99,LType,"Count",LDate,AX$4),AW99+SUMIFS(LSigned,LSku,$A99,LDate,AX$4)))</f>
        <v/>
      </c>
      <c r="AY99" s="20">
        <f>IF($A99="","",IF(COUNTIFS(LSku,$A99,LType,"Count",LDate,AY$4)&gt;0,SUMIFS(LQty,LSku,$A99,LType,"Count",LDate,AY$4),AX99+SUMIFS(LSigned,LSku,$A99,LDate,AY$4)))</f>
        <v/>
      </c>
      <c r="AZ99" s="20">
        <f>IF($A99="","",IF(COUNTIFS(LSku,$A99,LType,"Count",LDate,AZ$4)&gt;0,SUMIFS(LQty,LSku,$A99,LType,"Count",LDate,AZ$4),AY99+SUMIFS(LSigned,LSku,$A99,LDate,AZ$4)))</f>
        <v/>
      </c>
      <c r="BA99" s="20">
        <f>IF($A99="","",IF(COUNTIFS(LSku,$A99,LType,"Count",LDate,BA$4)&gt;0,SUMIFS(LQty,LSku,$A99,LType,"Count",LDate,BA$4),AZ99+SUMIFS(LSigned,LSku,$A99,LDate,BA$4)))</f>
        <v/>
      </c>
      <c r="BB99" s="20">
        <f>IF($A99="","",IF(COUNTIFS(LSku,$A99,LType,"Count",LDate,BB$4)&gt;0,SUMIFS(LQty,LSku,$A99,LType,"Count",LDate,BB$4),BA99+SUMIFS(LSigned,LSku,$A99,LDate,BB$4)))</f>
        <v/>
      </c>
      <c r="BC99" s="20">
        <f>IF($A99="","",IF(COUNTIFS(LSku,$A99,LType,"Count",LDate,BC$4)&gt;0,SUMIFS(LQty,LSku,$A99,LType,"Count",LDate,BC$4),BB99+SUMIFS(LSigned,LSku,$A99,LDate,BC$4)))</f>
        <v/>
      </c>
      <c r="BD99" s="20">
        <f>IF($A99="","",IF(COUNTIFS(LSku,$A99,LType,"Count",LDate,BD$4)&gt;0,SUMIFS(LQty,LSku,$A99,LType,"Count",LDate,BD$4),BC99+SUMIFS(LSigned,LSku,$A99,LDate,BD$4)))</f>
        <v/>
      </c>
      <c r="BE99" s="20">
        <f>IF($A99="","",IF(COUNTIFS(LSku,$A99,LType,"Count",LDate,BE$4)&gt;0,SUMIFS(LQty,LSku,$A99,LType,"Count",LDate,BE$4),BD99+SUMIFS(LSigned,LSku,$A99,LDate,BE$4)))</f>
        <v/>
      </c>
      <c r="BF99" s="20">
        <f>IF($A99="","",IF(COUNTIFS(LSku,$A99,LType,"Count",LDate,BF$4)&gt;0,SUMIFS(LQty,LSku,$A99,LType,"Count",LDate,BF$4),BE99+SUMIFS(LSigned,LSku,$A99,LDate,BF$4)))</f>
        <v/>
      </c>
      <c r="BG99" s="20">
        <f>IF($A99="","",IF(COUNTIFS(LSku,$A99,LType,"Count",LDate,BG$4)&gt;0,SUMIFS(LQty,LSku,$A99,LType,"Count",LDate,BG$4),BF99+SUMIFS(LSigned,LSku,$A99,LDate,BG$4)))</f>
        <v/>
      </c>
      <c r="BH99" s="20">
        <f>IF($A99="","",IF(COUNTIFS(LSku,$A99,LType,"Count",LDate,BH$4)&gt;0,SUMIFS(LQty,LSku,$A99,LType,"Count",LDate,BH$4),BG99+SUMIFS(LSigned,LSku,$A99,LDate,BH$4)))</f>
        <v/>
      </c>
      <c r="BI99" s="20">
        <f>IF($A99="","",IF(COUNTIFS(LSku,$A99,LType,"Count",LDate,BI$4)&gt;0,SUMIFS(LQty,LSku,$A99,LType,"Count",LDate,BI$4),BH99+SUMIFS(LSigned,LSku,$A99,LDate,BI$4)))</f>
        <v/>
      </c>
      <c r="BJ99" s="20">
        <f>IF($A99="","",IF(COUNTIFS(LSku,$A99,LType,"Count",LDate,BJ$4)&gt;0,SUMIFS(LQty,LSku,$A99,LType,"Count",LDate,BJ$4),BI99+SUMIFS(LSigned,LSku,$A99,LDate,BJ$4)))</f>
        <v/>
      </c>
      <c r="BK99" s="20">
        <f>IF($A99="","",IF(COUNTIFS(LSku,$A99,LType,"Count",LDate,BK$4)&gt;0,SUMIFS(LQty,LSku,$A99,LType,"Count",LDate,BK$4),BJ99+SUMIFS(LSigned,LSku,$A99,LDate,BK$4)))</f>
        <v/>
      </c>
      <c r="BL99" s="20">
        <f>IF($A99="","",IF(COUNTIFS(LSku,$A99,LType,"Count",LDate,BL$4)&gt;0,SUMIFS(LQty,LSku,$A99,LType,"Count",LDate,BL$4),BK99+SUMIFS(LSigned,LSku,$A99,LDate,BL$4)))</f>
        <v/>
      </c>
      <c r="BM99" s="20">
        <f>IF($A99="","",IF(COUNTIFS(LSku,$A99,LType,"Count",LDate,BM$4)&gt;0,SUMIFS(LQty,LSku,$A99,LType,"Count",LDate,BM$4),BL99+SUMIFS(LSigned,LSku,$A99,LDate,BM$4)))</f>
        <v/>
      </c>
      <c r="BN99" s="24">
        <f>IF($A99="","",SUMPRODUCT(MAX((LSku=$A99)*(LType="Count")*(LDate&lt;=$B$4)*LDate)))</f>
        <v/>
      </c>
    </row>
    <row r="100">
      <c r="A100" s="16">
        <f>IF(Items!A100="","",Items!A100)</f>
        <v/>
      </c>
      <c r="B100" s="20">
        <f>IF($A100="","",IF(BN100&gt;0,SUMIFS(LQty,LSku,$A100,LType,"Count",LDate,BN100),0)+SUMIFS(LSigned,LSku,$A100,LDate,"&gt;"&amp;BN100,LDate,"&lt;="&amp;$B$4))</f>
        <v/>
      </c>
      <c r="C100" s="20">
        <f>IF($A100="","",IF(COUNTIFS(LSku,$A100,LType,"Count",LDate,C$4)&gt;0,SUMIFS(LQty,LSku,$A100,LType,"Count",LDate,C$4),B100+SUMIFS(LSigned,LSku,$A100,LDate,C$4)))</f>
        <v/>
      </c>
      <c r="D100" s="20">
        <f>IF($A100="","",IF(COUNTIFS(LSku,$A100,LType,"Count",LDate,D$4)&gt;0,SUMIFS(LQty,LSku,$A100,LType,"Count",LDate,D$4),C100+SUMIFS(LSigned,LSku,$A100,LDate,D$4)))</f>
        <v/>
      </c>
      <c r="E100" s="20">
        <f>IF($A100="","",IF(COUNTIFS(LSku,$A100,LType,"Count",LDate,E$4)&gt;0,SUMIFS(LQty,LSku,$A100,LType,"Count",LDate,E$4),D100+SUMIFS(LSigned,LSku,$A100,LDate,E$4)))</f>
        <v/>
      </c>
      <c r="F100" s="20">
        <f>IF($A100="","",IF(COUNTIFS(LSku,$A100,LType,"Count",LDate,F$4)&gt;0,SUMIFS(LQty,LSku,$A100,LType,"Count",LDate,F$4),E100+SUMIFS(LSigned,LSku,$A100,LDate,F$4)))</f>
        <v/>
      </c>
      <c r="G100" s="20">
        <f>IF($A100="","",IF(COUNTIFS(LSku,$A100,LType,"Count",LDate,G$4)&gt;0,SUMIFS(LQty,LSku,$A100,LType,"Count",LDate,G$4),F100+SUMIFS(LSigned,LSku,$A100,LDate,G$4)))</f>
        <v/>
      </c>
      <c r="H100" s="20">
        <f>IF($A100="","",IF(COUNTIFS(LSku,$A100,LType,"Count",LDate,H$4)&gt;0,SUMIFS(LQty,LSku,$A100,LType,"Count",LDate,H$4),G100+SUMIFS(LSigned,LSku,$A100,LDate,H$4)))</f>
        <v/>
      </c>
      <c r="I100" s="20">
        <f>IF($A100="","",IF(COUNTIFS(LSku,$A100,LType,"Count",LDate,I$4)&gt;0,SUMIFS(LQty,LSku,$A100,LType,"Count",LDate,I$4),H100+SUMIFS(LSigned,LSku,$A100,LDate,I$4)))</f>
        <v/>
      </c>
      <c r="J100" s="20">
        <f>IF($A100="","",IF(COUNTIFS(LSku,$A100,LType,"Count",LDate,J$4)&gt;0,SUMIFS(LQty,LSku,$A100,LType,"Count",LDate,J$4),I100+SUMIFS(LSigned,LSku,$A100,LDate,J$4)))</f>
        <v/>
      </c>
      <c r="K100" s="20">
        <f>IF($A100="","",IF(COUNTIFS(LSku,$A100,LType,"Count",LDate,K$4)&gt;0,SUMIFS(LQty,LSku,$A100,LType,"Count",LDate,K$4),J100+SUMIFS(LSigned,LSku,$A100,LDate,K$4)))</f>
        <v/>
      </c>
      <c r="L100" s="20">
        <f>IF($A100="","",IF(COUNTIFS(LSku,$A100,LType,"Count",LDate,L$4)&gt;0,SUMIFS(LQty,LSku,$A100,LType,"Count",LDate,L$4),K100+SUMIFS(LSigned,LSku,$A100,LDate,L$4)))</f>
        <v/>
      </c>
      <c r="M100" s="20">
        <f>IF($A100="","",IF(COUNTIFS(LSku,$A100,LType,"Count",LDate,M$4)&gt;0,SUMIFS(LQty,LSku,$A100,LType,"Count",LDate,M$4),L100+SUMIFS(LSigned,LSku,$A100,LDate,M$4)))</f>
        <v/>
      </c>
      <c r="N100" s="20">
        <f>IF($A100="","",IF(COUNTIFS(LSku,$A100,LType,"Count",LDate,N$4)&gt;0,SUMIFS(LQty,LSku,$A100,LType,"Count",LDate,N$4),M100+SUMIFS(LSigned,LSku,$A100,LDate,N$4)))</f>
        <v/>
      </c>
      <c r="O100" s="20">
        <f>IF($A100="","",IF(COUNTIFS(LSku,$A100,LType,"Count",LDate,O$4)&gt;0,SUMIFS(LQty,LSku,$A100,LType,"Count",LDate,O$4),N100+SUMIFS(LSigned,LSku,$A100,LDate,O$4)))</f>
        <v/>
      </c>
      <c r="P100" s="20">
        <f>IF($A100="","",IF(COUNTIFS(LSku,$A100,LType,"Count",LDate,P$4)&gt;0,SUMIFS(LQty,LSku,$A100,LType,"Count",LDate,P$4),O100+SUMIFS(LSigned,LSku,$A100,LDate,P$4)))</f>
        <v/>
      </c>
      <c r="Q100" s="20">
        <f>IF($A100="","",IF(COUNTIFS(LSku,$A100,LType,"Count",LDate,Q$4)&gt;0,SUMIFS(LQty,LSku,$A100,LType,"Count",LDate,Q$4),P100+SUMIFS(LSigned,LSku,$A100,LDate,Q$4)))</f>
        <v/>
      </c>
      <c r="R100" s="20">
        <f>IF($A100="","",IF(COUNTIFS(LSku,$A100,LType,"Count",LDate,R$4)&gt;0,SUMIFS(LQty,LSku,$A100,LType,"Count",LDate,R$4),Q100+SUMIFS(LSigned,LSku,$A100,LDate,R$4)))</f>
        <v/>
      </c>
      <c r="S100" s="20">
        <f>IF($A100="","",IF(COUNTIFS(LSku,$A100,LType,"Count",LDate,S$4)&gt;0,SUMIFS(LQty,LSku,$A100,LType,"Count",LDate,S$4),R100+SUMIFS(LSigned,LSku,$A100,LDate,S$4)))</f>
        <v/>
      </c>
      <c r="T100" s="20">
        <f>IF($A100="","",IF(COUNTIFS(LSku,$A100,LType,"Count",LDate,T$4)&gt;0,SUMIFS(LQty,LSku,$A100,LType,"Count",LDate,T$4),S100+SUMIFS(LSigned,LSku,$A100,LDate,T$4)))</f>
        <v/>
      </c>
      <c r="U100" s="20">
        <f>IF($A100="","",IF(COUNTIFS(LSku,$A100,LType,"Count",LDate,U$4)&gt;0,SUMIFS(LQty,LSku,$A100,LType,"Count",LDate,U$4),T100+SUMIFS(LSigned,LSku,$A100,LDate,U$4)))</f>
        <v/>
      </c>
      <c r="V100" s="20">
        <f>IF($A100="","",IF(COUNTIFS(LSku,$A100,LType,"Count",LDate,V$4)&gt;0,SUMIFS(LQty,LSku,$A100,LType,"Count",LDate,V$4),U100+SUMIFS(LSigned,LSku,$A100,LDate,V$4)))</f>
        <v/>
      </c>
      <c r="W100" s="20">
        <f>IF($A100="","",IF(COUNTIFS(LSku,$A100,LType,"Count",LDate,W$4)&gt;0,SUMIFS(LQty,LSku,$A100,LType,"Count",LDate,W$4),V100+SUMIFS(LSigned,LSku,$A100,LDate,W$4)))</f>
        <v/>
      </c>
      <c r="X100" s="20">
        <f>IF($A100="","",IF(COUNTIFS(LSku,$A100,LType,"Count",LDate,X$4)&gt;0,SUMIFS(LQty,LSku,$A100,LType,"Count",LDate,X$4),W100+SUMIFS(LSigned,LSku,$A100,LDate,X$4)))</f>
        <v/>
      </c>
      <c r="Y100" s="20">
        <f>IF($A100="","",IF(COUNTIFS(LSku,$A100,LType,"Count",LDate,Y$4)&gt;0,SUMIFS(LQty,LSku,$A100,LType,"Count",LDate,Y$4),X100+SUMIFS(LSigned,LSku,$A100,LDate,Y$4)))</f>
        <v/>
      </c>
      <c r="Z100" s="20">
        <f>IF($A100="","",IF(COUNTIFS(LSku,$A100,LType,"Count",LDate,Z$4)&gt;0,SUMIFS(LQty,LSku,$A100,LType,"Count",LDate,Z$4),Y100+SUMIFS(LSigned,LSku,$A100,LDate,Z$4)))</f>
        <v/>
      </c>
      <c r="AA100" s="20">
        <f>IF($A100="","",IF(COUNTIFS(LSku,$A100,LType,"Count",LDate,AA$4)&gt;0,SUMIFS(LQty,LSku,$A100,LType,"Count",LDate,AA$4),Z100+SUMIFS(LSigned,LSku,$A100,LDate,AA$4)))</f>
        <v/>
      </c>
      <c r="AB100" s="20">
        <f>IF($A100="","",IF(COUNTIFS(LSku,$A100,LType,"Count",LDate,AB$4)&gt;0,SUMIFS(LQty,LSku,$A100,LType,"Count",LDate,AB$4),AA100+SUMIFS(LSigned,LSku,$A100,LDate,AB$4)))</f>
        <v/>
      </c>
      <c r="AC100" s="20">
        <f>IF($A100="","",IF(COUNTIFS(LSku,$A100,LType,"Count",LDate,AC$4)&gt;0,SUMIFS(LQty,LSku,$A100,LType,"Count",LDate,AC$4),AB100+SUMIFS(LSigned,LSku,$A100,LDate,AC$4)))</f>
        <v/>
      </c>
      <c r="AD100" s="20">
        <f>IF($A100="","",IF(COUNTIFS(LSku,$A100,LType,"Count",LDate,AD$4)&gt;0,SUMIFS(LQty,LSku,$A100,LType,"Count",LDate,AD$4),AC100+SUMIFS(LSigned,LSku,$A100,LDate,AD$4)))</f>
        <v/>
      </c>
      <c r="AE100" s="20">
        <f>IF($A100="","",IF(COUNTIFS(LSku,$A100,LType,"Count",LDate,AE$4)&gt;0,SUMIFS(LQty,LSku,$A100,LType,"Count",LDate,AE$4),AD100+SUMIFS(LSigned,LSku,$A100,LDate,AE$4)))</f>
        <v/>
      </c>
      <c r="AF100" s="20">
        <f>IF($A100="","",IF(COUNTIFS(LSku,$A100,LType,"Count",LDate,AF$4)&gt;0,SUMIFS(LQty,LSku,$A100,LType,"Count",LDate,AF$4),AE100+SUMIFS(LSigned,LSku,$A100,LDate,AF$4)))</f>
        <v/>
      </c>
      <c r="AG100" s="20">
        <f>IF($A100="","",IF(COUNTIFS(LSku,$A100,LType,"Count",LDate,AG$4)&gt;0,SUMIFS(LQty,LSku,$A100,LType,"Count",LDate,AG$4),AF100+SUMIFS(LSigned,LSku,$A100,LDate,AG$4)))</f>
        <v/>
      </c>
      <c r="AH100" s="20">
        <f>IF($A100="","",IF(COUNTIFS(LSku,$A100,LType,"Count",LDate,AH$4)&gt;0,SUMIFS(LQty,LSku,$A100,LType,"Count",LDate,AH$4),AG100+SUMIFS(LSigned,LSku,$A100,LDate,AH$4)))</f>
        <v/>
      </c>
      <c r="AI100" s="20">
        <f>IF($A100="","",IF(COUNTIFS(LSku,$A100,LType,"Count",LDate,AI$4)&gt;0,SUMIFS(LQty,LSku,$A100,LType,"Count",LDate,AI$4),AH100+SUMIFS(LSigned,LSku,$A100,LDate,AI$4)))</f>
        <v/>
      </c>
      <c r="AJ100" s="20">
        <f>IF($A100="","",IF(COUNTIFS(LSku,$A100,LType,"Count",LDate,AJ$4)&gt;0,SUMIFS(LQty,LSku,$A100,LType,"Count",LDate,AJ$4),AI100+SUMIFS(LSigned,LSku,$A100,LDate,AJ$4)))</f>
        <v/>
      </c>
      <c r="AK100" s="20">
        <f>IF($A100="","",IF(COUNTIFS(LSku,$A100,LType,"Count",LDate,AK$4)&gt;0,SUMIFS(LQty,LSku,$A100,LType,"Count",LDate,AK$4),AJ100+SUMIFS(LSigned,LSku,$A100,LDate,AK$4)))</f>
        <v/>
      </c>
      <c r="AL100" s="20">
        <f>IF($A100="","",IF(COUNTIFS(LSku,$A100,LType,"Count",LDate,AL$4)&gt;0,SUMIFS(LQty,LSku,$A100,LType,"Count",LDate,AL$4),AK100+SUMIFS(LSigned,LSku,$A100,LDate,AL$4)))</f>
        <v/>
      </c>
      <c r="AM100" s="20">
        <f>IF($A100="","",IF(COUNTIFS(LSku,$A100,LType,"Count",LDate,AM$4)&gt;0,SUMIFS(LQty,LSku,$A100,LType,"Count",LDate,AM$4),AL100+SUMIFS(LSigned,LSku,$A100,LDate,AM$4)))</f>
        <v/>
      </c>
      <c r="AN100" s="20">
        <f>IF($A100="","",IF(COUNTIFS(LSku,$A100,LType,"Count",LDate,AN$4)&gt;0,SUMIFS(LQty,LSku,$A100,LType,"Count",LDate,AN$4),AM100+SUMIFS(LSigned,LSku,$A100,LDate,AN$4)))</f>
        <v/>
      </c>
      <c r="AO100" s="20">
        <f>IF($A100="","",IF(COUNTIFS(LSku,$A100,LType,"Count",LDate,AO$4)&gt;0,SUMIFS(LQty,LSku,$A100,LType,"Count",LDate,AO$4),AN100+SUMIFS(LSigned,LSku,$A100,LDate,AO$4)))</f>
        <v/>
      </c>
      <c r="AP100" s="20">
        <f>IF($A100="","",IF(COUNTIFS(LSku,$A100,LType,"Count",LDate,AP$4)&gt;0,SUMIFS(LQty,LSku,$A100,LType,"Count",LDate,AP$4),AO100+SUMIFS(LSigned,LSku,$A100,LDate,AP$4)))</f>
        <v/>
      </c>
      <c r="AQ100" s="20">
        <f>IF($A100="","",IF(COUNTIFS(LSku,$A100,LType,"Count",LDate,AQ$4)&gt;0,SUMIFS(LQty,LSku,$A100,LType,"Count",LDate,AQ$4),AP100+SUMIFS(LSigned,LSku,$A100,LDate,AQ$4)))</f>
        <v/>
      </c>
      <c r="AR100" s="20">
        <f>IF($A100="","",IF(COUNTIFS(LSku,$A100,LType,"Count",LDate,AR$4)&gt;0,SUMIFS(LQty,LSku,$A100,LType,"Count",LDate,AR$4),AQ100+SUMIFS(LSigned,LSku,$A100,LDate,AR$4)))</f>
        <v/>
      </c>
      <c r="AS100" s="20">
        <f>IF($A100="","",IF(COUNTIFS(LSku,$A100,LType,"Count",LDate,AS$4)&gt;0,SUMIFS(LQty,LSku,$A100,LType,"Count",LDate,AS$4),AR100+SUMIFS(LSigned,LSku,$A100,LDate,AS$4)))</f>
        <v/>
      </c>
      <c r="AT100" s="20">
        <f>IF($A100="","",IF(COUNTIFS(LSku,$A100,LType,"Count",LDate,AT$4)&gt;0,SUMIFS(LQty,LSku,$A100,LType,"Count",LDate,AT$4),AS100+SUMIFS(LSigned,LSku,$A100,LDate,AT$4)))</f>
        <v/>
      </c>
      <c r="AU100" s="20">
        <f>IF($A100="","",IF(COUNTIFS(LSku,$A100,LType,"Count",LDate,AU$4)&gt;0,SUMIFS(LQty,LSku,$A100,LType,"Count",LDate,AU$4),AT100+SUMIFS(LSigned,LSku,$A100,LDate,AU$4)))</f>
        <v/>
      </c>
      <c r="AV100" s="20">
        <f>IF($A100="","",IF(COUNTIFS(LSku,$A100,LType,"Count",LDate,AV$4)&gt;0,SUMIFS(LQty,LSku,$A100,LType,"Count",LDate,AV$4),AU100+SUMIFS(LSigned,LSku,$A100,LDate,AV$4)))</f>
        <v/>
      </c>
      <c r="AW100" s="20">
        <f>IF($A100="","",IF(COUNTIFS(LSku,$A100,LType,"Count",LDate,AW$4)&gt;0,SUMIFS(LQty,LSku,$A100,LType,"Count",LDate,AW$4),AV100+SUMIFS(LSigned,LSku,$A100,LDate,AW$4)))</f>
        <v/>
      </c>
      <c r="AX100" s="20">
        <f>IF($A100="","",IF(COUNTIFS(LSku,$A100,LType,"Count",LDate,AX$4)&gt;0,SUMIFS(LQty,LSku,$A100,LType,"Count",LDate,AX$4),AW100+SUMIFS(LSigned,LSku,$A100,LDate,AX$4)))</f>
        <v/>
      </c>
      <c r="AY100" s="20">
        <f>IF($A100="","",IF(COUNTIFS(LSku,$A100,LType,"Count",LDate,AY$4)&gt;0,SUMIFS(LQty,LSku,$A100,LType,"Count",LDate,AY$4),AX100+SUMIFS(LSigned,LSku,$A100,LDate,AY$4)))</f>
        <v/>
      </c>
      <c r="AZ100" s="20">
        <f>IF($A100="","",IF(COUNTIFS(LSku,$A100,LType,"Count",LDate,AZ$4)&gt;0,SUMIFS(LQty,LSku,$A100,LType,"Count",LDate,AZ$4),AY100+SUMIFS(LSigned,LSku,$A100,LDate,AZ$4)))</f>
        <v/>
      </c>
      <c r="BA100" s="20">
        <f>IF($A100="","",IF(COUNTIFS(LSku,$A100,LType,"Count",LDate,BA$4)&gt;0,SUMIFS(LQty,LSku,$A100,LType,"Count",LDate,BA$4),AZ100+SUMIFS(LSigned,LSku,$A100,LDate,BA$4)))</f>
        <v/>
      </c>
      <c r="BB100" s="20">
        <f>IF($A100="","",IF(COUNTIFS(LSku,$A100,LType,"Count",LDate,BB$4)&gt;0,SUMIFS(LQty,LSku,$A100,LType,"Count",LDate,BB$4),BA100+SUMIFS(LSigned,LSku,$A100,LDate,BB$4)))</f>
        <v/>
      </c>
      <c r="BC100" s="20">
        <f>IF($A100="","",IF(COUNTIFS(LSku,$A100,LType,"Count",LDate,BC$4)&gt;0,SUMIFS(LQty,LSku,$A100,LType,"Count",LDate,BC$4),BB100+SUMIFS(LSigned,LSku,$A100,LDate,BC$4)))</f>
        <v/>
      </c>
      <c r="BD100" s="20">
        <f>IF($A100="","",IF(COUNTIFS(LSku,$A100,LType,"Count",LDate,BD$4)&gt;0,SUMIFS(LQty,LSku,$A100,LType,"Count",LDate,BD$4),BC100+SUMIFS(LSigned,LSku,$A100,LDate,BD$4)))</f>
        <v/>
      </c>
      <c r="BE100" s="20">
        <f>IF($A100="","",IF(COUNTIFS(LSku,$A100,LType,"Count",LDate,BE$4)&gt;0,SUMIFS(LQty,LSku,$A100,LType,"Count",LDate,BE$4),BD100+SUMIFS(LSigned,LSku,$A100,LDate,BE$4)))</f>
        <v/>
      </c>
      <c r="BF100" s="20">
        <f>IF($A100="","",IF(COUNTIFS(LSku,$A100,LType,"Count",LDate,BF$4)&gt;0,SUMIFS(LQty,LSku,$A100,LType,"Count",LDate,BF$4),BE100+SUMIFS(LSigned,LSku,$A100,LDate,BF$4)))</f>
        <v/>
      </c>
      <c r="BG100" s="20">
        <f>IF($A100="","",IF(COUNTIFS(LSku,$A100,LType,"Count",LDate,BG$4)&gt;0,SUMIFS(LQty,LSku,$A100,LType,"Count",LDate,BG$4),BF100+SUMIFS(LSigned,LSku,$A100,LDate,BG$4)))</f>
        <v/>
      </c>
      <c r="BH100" s="20">
        <f>IF($A100="","",IF(COUNTIFS(LSku,$A100,LType,"Count",LDate,BH$4)&gt;0,SUMIFS(LQty,LSku,$A100,LType,"Count",LDate,BH$4),BG100+SUMIFS(LSigned,LSku,$A100,LDate,BH$4)))</f>
        <v/>
      </c>
      <c r="BI100" s="20">
        <f>IF($A100="","",IF(COUNTIFS(LSku,$A100,LType,"Count",LDate,BI$4)&gt;0,SUMIFS(LQty,LSku,$A100,LType,"Count",LDate,BI$4),BH100+SUMIFS(LSigned,LSku,$A100,LDate,BI$4)))</f>
        <v/>
      </c>
      <c r="BJ100" s="20">
        <f>IF($A100="","",IF(COUNTIFS(LSku,$A100,LType,"Count",LDate,BJ$4)&gt;0,SUMIFS(LQty,LSku,$A100,LType,"Count",LDate,BJ$4),BI100+SUMIFS(LSigned,LSku,$A100,LDate,BJ$4)))</f>
        <v/>
      </c>
      <c r="BK100" s="20">
        <f>IF($A100="","",IF(COUNTIFS(LSku,$A100,LType,"Count",LDate,BK$4)&gt;0,SUMIFS(LQty,LSku,$A100,LType,"Count",LDate,BK$4),BJ100+SUMIFS(LSigned,LSku,$A100,LDate,BK$4)))</f>
        <v/>
      </c>
      <c r="BL100" s="20">
        <f>IF($A100="","",IF(COUNTIFS(LSku,$A100,LType,"Count",LDate,BL$4)&gt;0,SUMIFS(LQty,LSku,$A100,LType,"Count",LDate,BL$4),BK100+SUMIFS(LSigned,LSku,$A100,LDate,BL$4)))</f>
        <v/>
      </c>
      <c r="BM100" s="20">
        <f>IF($A100="","",IF(COUNTIFS(LSku,$A100,LType,"Count",LDate,BM$4)&gt;0,SUMIFS(LQty,LSku,$A100,LType,"Count",LDate,BM$4),BL100+SUMIFS(LSigned,LSku,$A100,LDate,BM$4)))</f>
        <v/>
      </c>
      <c r="BN100" s="24">
        <f>IF($A100="","",SUMPRODUCT(MAX((LSku=$A100)*(LType="Count")*(LDate&lt;=$B$4)*LDate)))</f>
        <v/>
      </c>
    </row>
    <row r="101">
      <c r="A101" s="16">
        <f>IF(Items!A101="","",Items!A101)</f>
        <v/>
      </c>
      <c r="B101" s="20">
        <f>IF($A101="","",IF(BN101&gt;0,SUMIFS(LQty,LSku,$A101,LType,"Count",LDate,BN101),0)+SUMIFS(LSigned,LSku,$A101,LDate,"&gt;"&amp;BN101,LDate,"&lt;="&amp;$B$4))</f>
        <v/>
      </c>
      <c r="C101" s="20">
        <f>IF($A101="","",IF(COUNTIFS(LSku,$A101,LType,"Count",LDate,C$4)&gt;0,SUMIFS(LQty,LSku,$A101,LType,"Count",LDate,C$4),B101+SUMIFS(LSigned,LSku,$A101,LDate,C$4)))</f>
        <v/>
      </c>
      <c r="D101" s="20">
        <f>IF($A101="","",IF(COUNTIFS(LSku,$A101,LType,"Count",LDate,D$4)&gt;0,SUMIFS(LQty,LSku,$A101,LType,"Count",LDate,D$4),C101+SUMIFS(LSigned,LSku,$A101,LDate,D$4)))</f>
        <v/>
      </c>
      <c r="E101" s="20">
        <f>IF($A101="","",IF(COUNTIFS(LSku,$A101,LType,"Count",LDate,E$4)&gt;0,SUMIFS(LQty,LSku,$A101,LType,"Count",LDate,E$4),D101+SUMIFS(LSigned,LSku,$A101,LDate,E$4)))</f>
        <v/>
      </c>
      <c r="F101" s="20">
        <f>IF($A101="","",IF(COUNTIFS(LSku,$A101,LType,"Count",LDate,F$4)&gt;0,SUMIFS(LQty,LSku,$A101,LType,"Count",LDate,F$4),E101+SUMIFS(LSigned,LSku,$A101,LDate,F$4)))</f>
        <v/>
      </c>
      <c r="G101" s="20">
        <f>IF($A101="","",IF(COUNTIFS(LSku,$A101,LType,"Count",LDate,G$4)&gt;0,SUMIFS(LQty,LSku,$A101,LType,"Count",LDate,G$4),F101+SUMIFS(LSigned,LSku,$A101,LDate,G$4)))</f>
        <v/>
      </c>
      <c r="H101" s="20">
        <f>IF($A101="","",IF(COUNTIFS(LSku,$A101,LType,"Count",LDate,H$4)&gt;0,SUMIFS(LQty,LSku,$A101,LType,"Count",LDate,H$4),G101+SUMIFS(LSigned,LSku,$A101,LDate,H$4)))</f>
        <v/>
      </c>
      <c r="I101" s="20">
        <f>IF($A101="","",IF(COUNTIFS(LSku,$A101,LType,"Count",LDate,I$4)&gt;0,SUMIFS(LQty,LSku,$A101,LType,"Count",LDate,I$4),H101+SUMIFS(LSigned,LSku,$A101,LDate,I$4)))</f>
        <v/>
      </c>
      <c r="J101" s="20">
        <f>IF($A101="","",IF(COUNTIFS(LSku,$A101,LType,"Count",LDate,J$4)&gt;0,SUMIFS(LQty,LSku,$A101,LType,"Count",LDate,J$4),I101+SUMIFS(LSigned,LSku,$A101,LDate,J$4)))</f>
        <v/>
      </c>
      <c r="K101" s="20">
        <f>IF($A101="","",IF(COUNTIFS(LSku,$A101,LType,"Count",LDate,K$4)&gt;0,SUMIFS(LQty,LSku,$A101,LType,"Count",LDate,K$4),J101+SUMIFS(LSigned,LSku,$A101,LDate,K$4)))</f>
        <v/>
      </c>
      <c r="L101" s="20">
        <f>IF($A101="","",IF(COUNTIFS(LSku,$A101,LType,"Count",LDate,L$4)&gt;0,SUMIFS(LQty,LSku,$A101,LType,"Count",LDate,L$4),K101+SUMIFS(LSigned,LSku,$A101,LDate,L$4)))</f>
        <v/>
      </c>
      <c r="M101" s="20">
        <f>IF($A101="","",IF(COUNTIFS(LSku,$A101,LType,"Count",LDate,M$4)&gt;0,SUMIFS(LQty,LSku,$A101,LType,"Count",LDate,M$4),L101+SUMIFS(LSigned,LSku,$A101,LDate,M$4)))</f>
        <v/>
      </c>
      <c r="N101" s="20">
        <f>IF($A101="","",IF(COUNTIFS(LSku,$A101,LType,"Count",LDate,N$4)&gt;0,SUMIFS(LQty,LSku,$A101,LType,"Count",LDate,N$4),M101+SUMIFS(LSigned,LSku,$A101,LDate,N$4)))</f>
        <v/>
      </c>
      <c r="O101" s="20">
        <f>IF($A101="","",IF(COUNTIFS(LSku,$A101,LType,"Count",LDate,O$4)&gt;0,SUMIFS(LQty,LSku,$A101,LType,"Count",LDate,O$4),N101+SUMIFS(LSigned,LSku,$A101,LDate,O$4)))</f>
        <v/>
      </c>
      <c r="P101" s="20">
        <f>IF($A101="","",IF(COUNTIFS(LSku,$A101,LType,"Count",LDate,P$4)&gt;0,SUMIFS(LQty,LSku,$A101,LType,"Count",LDate,P$4),O101+SUMIFS(LSigned,LSku,$A101,LDate,P$4)))</f>
        <v/>
      </c>
      <c r="Q101" s="20">
        <f>IF($A101="","",IF(COUNTIFS(LSku,$A101,LType,"Count",LDate,Q$4)&gt;0,SUMIFS(LQty,LSku,$A101,LType,"Count",LDate,Q$4),P101+SUMIFS(LSigned,LSku,$A101,LDate,Q$4)))</f>
        <v/>
      </c>
      <c r="R101" s="20">
        <f>IF($A101="","",IF(COUNTIFS(LSku,$A101,LType,"Count",LDate,R$4)&gt;0,SUMIFS(LQty,LSku,$A101,LType,"Count",LDate,R$4),Q101+SUMIFS(LSigned,LSku,$A101,LDate,R$4)))</f>
        <v/>
      </c>
      <c r="S101" s="20">
        <f>IF($A101="","",IF(COUNTIFS(LSku,$A101,LType,"Count",LDate,S$4)&gt;0,SUMIFS(LQty,LSku,$A101,LType,"Count",LDate,S$4),R101+SUMIFS(LSigned,LSku,$A101,LDate,S$4)))</f>
        <v/>
      </c>
      <c r="T101" s="20">
        <f>IF($A101="","",IF(COUNTIFS(LSku,$A101,LType,"Count",LDate,T$4)&gt;0,SUMIFS(LQty,LSku,$A101,LType,"Count",LDate,T$4),S101+SUMIFS(LSigned,LSku,$A101,LDate,T$4)))</f>
        <v/>
      </c>
      <c r="U101" s="20">
        <f>IF($A101="","",IF(COUNTIFS(LSku,$A101,LType,"Count",LDate,U$4)&gt;0,SUMIFS(LQty,LSku,$A101,LType,"Count",LDate,U$4),T101+SUMIFS(LSigned,LSku,$A101,LDate,U$4)))</f>
        <v/>
      </c>
      <c r="V101" s="20">
        <f>IF($A101="","",IF(COUNTIFS(LSku,$A101,LType,"Count",LDate,V$4)&gt;0,SUMIFS(LQty,LSku,$A101,LType,"Count",LDate,V$4),U101+SUMIFS(LSigned,LSku,$A101,LDate,V$4)))</f>
        <v/>
      </c>
      <c r="W101" s="20">
        <f>IF($A101="","",IF(COUNTIFS(LSku,$A101,LType,"Count",LDate,W$4)&gt;0,SUMIFS(LQty,LSku,$A101,LType,"Count",LDate,W$4),V101+SUMIFS(LSigned,LSku,$A101,LDate,W$4)))</f>
        <v/>
      </c>
      <c r="X101" s="20">
        <f>IF($A101="","",IF(COUNTIFS(LSku,$A101,LType,"Count",LDate,X$4)&gt;0,SUMIFS(LQty,LSku,$A101,LType,"Count",LDate,X$4),W101+SUMIFS(LSigned,LSku,$A101,LDate,X$4)))</f>
        <v/>
      </c>
      <c r="Y101" s="20">
        <f>IF($A101="","",IF(COUNTIFS(LSku,$A101,LType,"Count",LDate,Y$4)&gt;0,SUMIFS(LQty,LSku,$A101,LType,"Count",LDate,Y$4),X101+SUMIFS(LSigned,LSku,$A101,LDate,Y$4)))</f>
        <v/>
      </c>
      <c r="Z101" s="20">
        <f>IF($A101="","",IF(COUNTIFS(LSku,$A101,LType,"Count",LDate,Z$4)&gt;0,SUMIFS(LQty,LSku,$A101,LType,"Count",LDate,Z$4),Y101+SUMIFS(LSigned,LSku,$A101,LDate,Z$4)))</f>
        <v/>
      </c>
      <c r="AA101" s="20">
        <f>IF($A101="","",IF(COUNTIFS(LSku,$A101,LType,"Count",LDate,AA$4)&gt;0,SUMIFS(LQty,LSku,$A101,LType,"Count",LDate,AA$4),Z101+SUMIFS(LSigned,LSku,$A101,LDate,AA$4)))</f>
        <v/>
      </c>
      <c r="AB101" s="20">
        <f>IF($A101="","",IF(COUNTIFS(LSku,$A101,LType,"Count",LDate,AB$4)&gt;0,SUMIFS(LQty,LSku,$A101,LType,"Count",LDate,AB$4),AA101+SUMIFS(LSigned,LSku,$A101,LDate,AB$4)))</f>
        <v/>
      </c>
      <c r="AC101" s="20">
        <f>IF($A101="","",IF(COUNTIFS(LSku,$A101,LType,"Count",LDate,AC$4)&gt;0,SUMIFS(LQty,LSku,$A101,LType,"Count",LDate,AC$4),AB101+SUMIFS(LSigned,LSku,$A101,LDate,AC$4)))</f>
        <v/>
      </c>
      <c r="AD101" s="20">
        <f>IF($A101="","",IF(COUNTIFS(LSku,$A101,LType,"Count",LDate,AD$4)&gt;0,SUMIFS(LQty,LSku,$A101,LType,"Count",LDate,AD$4),AC101+SUMIFS(LSigned,LSku,$A101,LDate,AD$4)))</f>
        <v/>
      </c>
      <c r="AE101" s="20">
        <f>IF($A101="","",IF(COUNTIFS(LSku,$A101,LType,"Count",LDate,AE$4)&gt;0,SUMIFS(LQty,LSku,$A101,LType,"Count",LDate,AE$4),AD101+SUMIFS(LSigned,LSku,$A101,LDate,AE$4)))</f>
        <v/>
      </c>
      <c r="AF101" s="20">
        <f>IF($A101="","",IF(COUNTIFS(LSku,$A101,LType,"Count",LDate,AF$4)&gt;0,SUMIFS(LQty,LSku,$A101,LType,"Count",LDate,AF$4),AE101+SUMIFS(LSigned,LSku,$A101,LDate,AF$4)))</f>
        <v/>
      </c>
      <c r="AG101" s="20">
        <f>IF($A101="","",IF(COUNTIFS(LSku,$A101,LType,"Count",LDate,AG$4)&gt;0,SUMIFS(LQty,LSku,$A101,LType,"Count",LDate,AG$4),AF101+SUMIFS(LSigned,LSku,$A101,LDate,AG$4)))</f>
        <v/>
      </c>
      <c r="AH101" s="20">
        <f>IF($A101="","",IF(COUNTIFS(LSku,$A101,LType,"Count",LDate,AH$4)&gt;0,SUMIFS(LQty,LSku,$A101,LType,"Count",LDate,AH$4),AG101+SUMIFS(LSigned,LSku,$A101,LDate,AH$4)))</f>
        <v/>
      </c>
      <c r="AI101" s="20">
        <f>IF($A101="","",IF(COUNTIFS(LSku,$A101,LType,"Count",LDate,AI$4)&gt;0,SUMIFS(LQty,LSku,$A101,LType,"Count",LDate,AI$4),AH101+SUMIFS(LSigned,LSku,$A101,LDate,AI$4)))</f>
        <v/>
      </c>
      <c r="AJ101" s="20">
        <f>IF($A101="","",IF(COUNTIFS(LSku,$A101,LType,"Count",LDate,AJ$4)&gt;0,SUMIFS(LQty,LSku,$A101,LType,"Count",LDate,AJ$4),AI101+SUMIFS(LSigned,LSku,$A101,LDate,AJ$4)))</f>
        <v/>
      </c>
      <c r="AK101" s="20">
        <f>IF($A101="","",IF(COUNTIFS(LSku,$A101,LType,"Count",LDate,AK$4)&gt;0,SUMIFS(LQty,LSku,$A101,LType,"Count",LDate,AK$4),AJ101+SUMIFS(LSigned,LSku,$A101,LDate,AK$4)))</f>
        <v/>
      </c>
      <c r="AL101" s="20">
        <f>IF($A101="","",IF(COUNTIFS(LSku,$A101,LType,"Count",LDate,AL$4)&gt;0,SUMIFS(LQty,LSku,$A101,LType,"Count",LDate,AL$4),AK101+SUMIFS(LSigned,LSku,$A101,LDate,AL$4)))</f>
        <v/>
      </c>
      <c r="AM101" s="20">
        <f>IF($A101="","",IF(COUNTIFS(LSku,$A101,LType,"Count",LDate,AM$4)&gt;0,SUMIFS(LQty,LSku,$A101,LType,"Count",LDate,AM$4),AL101+SUMIFS(LSigned,LSku,$A101,LDate,AM$4)))</f>
        <v/>
      </c>
      <c r="AN101" s="20">
        <f>IF($A101="","",IF(COUNTIFS(LSku,$A101,LType,"Count",LDate,AN$4)&gt;0,SUMIFS(LQty,LSku,$A101,LType,"Count",LDate,AN$4),AM101+SUMIFS(LSigned,LSku,$A101,LDate,AN$4)))</f>
        <v/>
      </c>
      <c r="AO101" s="20">
        <f>IF($A101="","",IF(COUNTIFS(LSku,$A101,LType,"Count",LDate,AO$4)&gt;0,SUMIFS(LQty,LSku,$A101,LType,"Count",LDate,AO$4),AN101+SUMIFS(LSigned,LSku,$A101,LDate,AO$4)))</f>
        <v/>
      </c>
      <c r="AP101" s="20">
        <f>IF($A101="","",IF(COUNTIFS(LSku,$A101,LType,"Count",LDate,AP$4)&gt;0,SUMIFS(LQty,LSku,$A101,LType,"Count",LDate,AP$4),AO101+SUMIFS(LSigned,LSku,$A101,LDate,AP$4)))</f>
        <v/>
      </c>
      <c r="AQ101" s="20">
        <f>IF($A101="","",IF(COUNTIFS(LSku,$A101,LType,"Count",LDate,AQ$4)&gt;0,SUMIFS(LQty,LSku,$A101,LType,"Count",LDate,AQ$4),AP101+SUMIFS(LSigned,LSku,$A101,LDate,AQ$4)))</f>
        <v/>
      </c>
      <c r="AR101" s="20">
        <f>IF($A101="","",IF(COUNTIFS(LSku,$A101,LType,"Count",LDate,AR$4)&gt;0,SUMIFS(LQty,LSku,$A101,LType,"Count",LDate,AR$4),AQ101+SUMIFS(LSigned,LSku,$A101,LDate,AR$4)))</f>
        <v/>
      </c>
      <c r="AS101" s="20">
        <f>IF($A101="","",IF(COUNTIFS(LSku,$A101,LType,"Count",LDate,AS$4)&gt;0,SUMIFS(LQty,LSku,$A101,LType,"Count",LDate,AS$4),AR101+SUMIFS(LSigned,LSku,$A101,LDate,AS$4)))</f>
        <v/>
      </c>
      <c r="AT101" s="20">
        <f>IF($A101="","",IF(COUNTIFS(LSku,$A101,LType,"Count",LDate,AT$4)&gt;0,SUMIFS(LQty,LSku,$A101,LType,"Count",LDate,AT$4),AS101+SUMIFS(LSigned,LSku,$A101,LDate,AT$4)))</f>
        <v/>
      </c>
      <c r="AU101" s="20">
        <f>IF($A101="","",IF(COUNTIFS(LSku,$A101,LType,"Count",LDate,AU$4)&gt;0,SUMIFS(LQty,LSku,$A101,LType,"Count",LDate,AU$4),AT101+SUMIFS(LSigned,LSku,$A101,LDate,AU$4)))</f>
        <v/>
      </c>
      <c r="AV101" s="20">
        <f>IF($A101="","",IF(COUNTIFS(LSku,$A101,LType,"Count",LDate,AV$4)&gt;0,SUMIFS(LQty,LSku,$A101,LType,"Count",LDate,AV$4),AU101+SUMIFS(LSigned,LSku,$A101,LDate,AV$4)))</f>
        <v/>
      </c>
      <c r="AW101" s="20">
        <f>IF($A101="","",IF(COUNTIFS(LSku,$A101,LType,"Count",LDate,AW$4)&gt;0,SUMIFS(LQty,LSku,$A101,LType,"Count",LDate,AW$4),AV101+SUMIFS(LSigned,LSku,$A101,LDate,AW$4)))</f>
        <v/>
      </c>
      <c r="AX101" s="20">
        <f>IF($A101="","",IF(COUNTIFS(LSku,$A101,LType,"Count",LDate,AX$4)&gt;0,SUMIFS(LQty,LSku,$A101,LType,"Count",LDate,AX$4),AW101+SUMIFS(LSigned,LSku,$A101,LDate,AX$4)))</f>
        <v/>
      </c>
      <c r="AY101" s="20">
        <f>IF($A101="","",IF(COUNTIFS(LSku,$A101,LType,"Count",LDate,AY$4)&gt;0,SUMIFS(LQty,LSku,$A101,LType,"Count",LDate,AY$4),AX101+SUMIFS(LSigned,LSku,$A101,LDate,AY$4)))</f>
        <v/>
      </c>
      <c r="AZ101" s="20">
        <f>IF($A101="","",IF(COUNTIFS(LSku,$A101,LType,"Count",LDate,AZ$4)&gt;0,SUMIFS(LQty,LSku,$A101,LType,"Count",LDate,AZ$4),AY101+SUMIFS(LSigned,LSku,$A101,LDate,AZ$4)))</f>
        <v/>
      </c>
      <c r="BA101" s="20">
        <f>IF($A101="","",IF(COUNTIFS(LSku,$A101,LType,"Count",LDate,BA$4)&gt;0,SUMIFS(LQty,LSku,$A101,LType,"Count",LDate,BA$4),AZ101+SUMIFS(LSigned,LSku,$A101,LDate,BA$4)))</f>
        <v/>
      </c>
      <c r="BB101" s="20">
        <f>IF($A101="","",IF(COUNTIFS(LSku,$A101,LType,"Count",LDate,BB$4)&gt;0,SUMIFS(LQty,LSku,$A101,LType,"Count",LDate,BB$4),BA101+SUMIFS(LSigned,LSku,$A101,LDate,BB$4)))</f>
        <v/>
      </c>
      <c r="BC101" s="20">
        <f>IF($A101="","",IF(COUNTIFS(LSku,$A101,LType,"Count",LDate,BC$4)&gt;0,SUMIFS(LQty,LSku,$A101,LType,"Count",LDate,BC$4),BB101+SUMIFS(LSigned,LSku,$A101,LDate,BC$4)))</f>
        <v/>
      </c>
      <c r="BD101" s="20">
        <f>IF($A101="","",IF(COUNTIFS(LSku,$A101,LType,"Count",LDate,BD$4)&gt;0,SUMIFS(LQty,LSku,$A101,LType,"Count",LDate,BD$4),BC101+SUMIFS(LSigned,LSku,$A101,LDate,BD$4)))</f>
        <v/>
      </c>
      <c r="BE101" s="20">
        <f>IF($A101="","",IF(COUNTIFS(LSku,$A101,LType,"Count",LDate,BE$4)&gt;0,SUMIFS(LQty,LSku,$A101,LType,"Count",LDate,BE$4),BD101+SUMIFS(LSigned,LSku,$A101,LDate,BE$4)))</f>
        <v/>
      </c>
      <c r="BF101" s="20">
        <f>IF($A101="","",IF(COUNTIFS(LSku,$A101,LType,"Count",LDate,BF$4)&gt;0,SUMIFS(LQty,LSku,$A101,LType,"Count",LDate,BF$4),BE101+SUMIFS(LSigned,LSku,$A101,LDate,BF$4)))</f>
        <v/>
      </c>
      <c r="BG101" s="20">
        <f>IF($A101="","",IF(COUNTIFS(LSku,$A101,LType,"Count",LDate,BG$4)&gt;0,SUMIFS(LQty,LSku,$A101,LType,"Count",LDate,BG$4),BF101+SUMIFS(LSigned,LSku,$A101,LDate,BG$4)))</f>
        <v/>
      </c>
      <c r="BH101" s="20">
        <f>IF($A101="","",IF(COUNTIFS(LSku,$A101,LType,"Count",LDate,BH$4)&gt;0,SUMIFS(LQty,LSku,$A101,LType,"Count",LDate,BH$4),BG101+SUMIFS(LSigned,LSku,$A101,LDate,BH$4)))</f>
        <v/>
      </c>
      <c r="BI101" s="20">
        <f>IF($A101="","",IF(COUNTIFS(LSku,$A101,LType,"Count",LDate,BI$4)&gt;0,SUMIFS(LQty,LSku,$A101,LType,"Count",LDate,BI$4),BH101+SUMIFS(LSigned,LSku,$A101,LDate,BI$4)))</f>
        <v/>
      </c>
      <c r="BJ101" s="20">
        <f>IF($A101="","",IF(COUNTIFS(LSku,$A101,LType,"Count",LDate,BJ$4)&gt;0,SUMIFS(LQty,LSku,$A101,LType,"Count",LDate,BJ$4),BI101+SUMIFS(LSigned,LSku,$A101,LDate,BJ$4)))</f>
        <v/>
      </c>
      <c r="BK101" s="20">
        <f>IF($A101="","",IF(COUNTIFS(LSku,$A101,LType,"Count",LDate,BK$4)&gt;0,SUMIFS(LQty,LSku,$A101,LType,"Count",LDate,BK$4),BJ101+SUMIFS(LSigned,LSku,$A101,LDate,BK$4)))</f>
        <v/>
      </c>
      <c r="BL101" s="20">
        <f>IF($A101="","",IF(COUNTIFS(LSku,$A101,LType,"Count",LDate,BL$4)&gt;0,SUMIFS(LQty,LSku,$A101,LType,"Count",LDate,BL$4),BK101+SUMIFS(LSigned,LSku,$A101,LDate,BL$4)))</f>
        <v/>
      </c>
      <c r="BM101" s="20">
        <f>IF($A101="","",IF(COUNTIFS(LSku,$A101,LType,"Count",LDate,BM$4)&gt;0,SUMIFS(LQty,LSku,$A101,LType,"Count",LDate,BM$4),BL101+SUMIFS(LSigned,LSku,$A101,LDate,BM$4)))</f>
        <v/>
      </c>
      <c r="BN101" s="24">
        <f>IF($A101="","",SUMPRODUCT(MAX((LSku=$A101)*(LType="Count")*(LDate&lt;=$B$4)*LDate)))</f>
        <v/>
      </c>
    </row>
    <row r="102">
      <c r="A102" s="16">
        <f>IF(Items!A102="","",Items!A102)</f>
        <v/>
      </c>
      <c r="B102" s="20">
        <f>IF($A102="","",IF(BN102&gt;0,SUMIFS(LQty,LSku,$A102,LType,"Count",LDate,BN102),0)+SUMIFS(LSigned,LSku,$A102,LDate,"&gt;"&amp;BN102,LDate,"&lt;="&amp;$B$4))</f>
        <v/>
      </c>
      <c r="C102" s="20">
        <f>IF($A102="","",IF(COUNTIFS(LSku,$A102,LType,"Count",LDate,C$4)&gt;0,SUMIFS(LQty,LSku,$A102,LType,"Count",LDate,C$4),B102+SUMIFS(LSigned,LSku,$A102,LDate,C$4)))</f>
        <v/>
      </c>
      <c r="D102" s="20">
        <f>IF($A102="","",IF(COUNTIFS(LSku,$A102,LType,"Count",LDate,D$4)&gt;0,SUMIFS(LQty,LSku,$A102,LType,"Count",LDate,D$4),C102+SUMIFS(LSigned,LSku,$A102,LDate,D$4)))</f>
        <v/>
      </c>
      <c r="E102" s="20">
        <f>IF($A102="","",IF(COUNTIFS(LSku,$A102,LType,"Count",LDate,E$4)&gt;0,SUMIFS(LQty,LSku,$A102,LType,"Count",LDate,E$4),D102+SUMIFS(LSigned,LSku,$A102,LDate,E$4)))</f>
        <v/>
      </c>
      <c r="F102" s="20">
        <f>IF($A102="","",IF(COUNTIFS(LSku,$A102,LType,"Count",LDate,F$4)&gt;0,SUMIFS(LQty,LSku,$A102,LType,"Count",LDate,F$4),E102+SUMIFS(LSigned,LSku,$A102,LDate,F$4)))</f>
        <v/>
      </c>
      <c r="G102" s="20">
        <f>IF($A102="","",IF(COUNTIFS(LSku,$A102,LType,"Count",LDate,G$4)&gt;0,SUMIFS(LQty,LSku,$A102,LType,"Count",LDate,G$4),F102+SUMIFS(LSigned,LSku,$A102,LDate,G$4)))</f>
        <v/>
      </c>
      <c r="H102" s="20">
        <f>IF($A102="","",IF(COUNTIFS(LSku,$A102,LType,"Count",LDate,H$4)&gt;0,SUMIFS(LQty,LSku,$A102,LType,"Count",LDate,H$4),G102+SUMIFS(LSigned,LSku,$A102,LDate,H$4)))</f>
        <v/>
      </c>
      <c r="I102" s="20">
        <f>IF($A102="","",IF(COUNTIFS(LSku,$A102,LType,"Count",LDate,I$4)&gt;0,SUMIFS(LQty,LSku,$A102,LType,"Count",LDate,I$4),H102+SUMIFS(LSigned,LSku,$A102,LDate,I$4)))</f>
        <v/>
      </c>
      <c r="J102" s="20">
        <f>IF($A102="","",IF(COUNTIFS(LSku,$A102,LType,"Count",LDate,J$4)&gt;0,SUMIFS(LQty,LSku,$A102,LType,"Count",LDate,J$4),I102+SUMIFS(LSigned,LSku,$A102,LDate,J$4)))</f>
        <v/>
      </c>
      <c r="K102" s="20">
        <f>IF($A102="","",IF(COUNTIFS(LSku,$A102,LType,"Count",LDate,K$4)&gt;0,SUMIFS(LQty,LSku,$A102,LType,"Count",LDate,K$4),J102+SUMIFS(LSigned,LSku,$A102,LDate,K$4)))</f>
        <v/>
      </c>
      <c r="L102" s="20">
        <f>IF($A102="","",IF(COUNTIFS(LSku,$A102,LType,"Count",LDate,L$4)&gt;0,SUMIFS(LQty,LSku,$A102,LType,"Count",LDate,L$4),K102+SUMIFS(LSigned,LSku,$A102,LDate,L$4)))</f>
        <v/>
      </c>
      <c r="M102" s="20">
        <f>IF($A102="","",IF(COUNTIFS(LSku,$A102,LType,"Count",LDate,M$4)&gt;0,SUMIFS(LQty,LSku,$A102,LType,"Count",LDate,M$4),L102+SUMIFS(LSigned,LSku,$A102,LDate,M$4)))</f>
        <v/>
      </c>
      <c r="N102" s="20">
        <f>IF($A102="","",IF(COUNTIFS(LSku,$A102,LType,"Count",LDate,N$4)&gt;0,SUMIFS(LQty,LSku,$A102,LType,"Count",LDate,N$4),M102+SUMIFS(LSigned,LSku,$A102,LDate,N$4)))</f>
        <v/>
      </c>
      <c r="O102" s="20">
        <f>IF($A102="","",IF(COUNTIFS(LSku,$A102,LType,"Count",LDate,O$4)&gt;0,SUMIFS(LQty,LSku,$A102,LType,"Count",LDate,O$4),N102+SUMIFS(LSigned,LSku,$A102,LDate,O$4)))</f>
        <v/>
      </c>
      <c r="P102" s="20">
        <f>IF($A102="","",IF(COUNTIFS(LSku,$A102,LType,"Count",LDate,P$4)&gt;0,SUMIFS(LQty,LSku,$A102,LType,"Count",LDate,P$4),O102+SUMIFS(LSigned,LSku,$A102,LDate,P$4)))</f>
        <v/>
      </c>
      <c r="Q102" s="20">
        <f>IF($A102="","",IF(COUNTIFS(LSku,$A102,LType,"Count",LDate,Q$4)&gt;0,SUMIFS(LQty,LSku,$A102,LType,"Count",LDate,Q$4),P102+SUMIFS(LSigned,LSku,$A102,LDate,Q$4)))</f>
        <v/>
      </c>
      <c r="R102" s="20">
        <f>IF($A102="","",IF(COUNTIFS(LSku,$A102,LType,"Count",LDate,R$4)&gt;0,SUMIFS(LQty,LSku,$A102,LType,"Count",LDate,R$4),Q102+SUMIFS(LSigned,LSku,$A102,LDate,R$4)))</f>
        <v/>
      </c>
      <c r="S102" s="20">
        <f>IF($A102="","",IF(COUNTIFS(LSku,$A102,LType,"Count",LDate,S$4)&gt;0,SUMIFS(LQty,LSku,$A102,LType,"Count",LDate,S$4),R102+SUMIFS(LSigned,LSku,$A102,LDate,S$4)))</f>
        <v/>
      </c>
      <c r="T102" s="20">
        <f>IF($A102="","",IF(COUNTIFS(LSku,$A102,LType,"Count",LDate,T$4)&gt;0,SUMIFS(LQty,LSku,$A102,LType,"Count",LDate,T$4),S102+SUMIFS(LSigned,LSku,$A102,LDate,T$4)))</f>
        <v/>
      </c>
      <c r="U102" s="20">
        <f>IF($A102="","",IF(COUNTIFS(LSku,$A102,LType,"Count",LDate,U$4)&gt;0,SUMIFS(LQty,LSku,$A102,LType,"Count",LDate,U$4),T102+SUMIFS(LSigned,LSku,$A102,LDate,U$4)))</f>
        <v/>
      </c>
      <c r="V102" s="20">
        <f>IF($A102="","",IF(COUNTIFS(LSku,$A102,LType,"Count",LDate,V$4)&gt;0,SUMIFS(LQty,LSku,$A102,LType,"Count",LDate,V$4),U102+SUMIFS(LSigned,LSku,$A102,LDate,V$4)))</f>
        <v/>
      </c>
      <c r="W102" s="20">
        <f>IF($A102="","",IF(COUNTIFS(LSku,$A102,LType,"Count",LDate,W$4)&gt;0,SUMIFS(LQty,LSku,$A102,LType,"Count",LDate,W$4),V102+SUMIFS(LSigned,LSku,$A102,LDate,W$4)))</f>
        <v/>
      </c>
      <c r="X102" s="20">
        <f>IF($A102="","",IF(COUNTIFS(LSku,$A102,LType,"Count",LDate,X$4)&gt;0,SUMIFS(LQty,LSku,$A102,LType,"Count",LDate,X$4),W102+SUMIFS(LSigned,LSku,$A102,LDate,X$4)))</f>
        <v/>
      </c>
      <c r="Y102" s="20">
        <f>IF($A102="","",IF(COUNTIFS(LSku,$A102,LType,"Count",LDate,Y$4)&gt;0,SUMIFS(LQty,LSku,$A102,LType,"Count",LDate,Y$4),X102+SUMIFS(LSigned,LSku,$A102,LDate,Y$4)))</f>
        <v/>
      </c>
      <c r="Z102" s="20">
        <f>IF($A102="","",IF(COUNTIFS(LSku,$A102,LType,"Count",LDate,Z$4)&gt;0,SUMIFS(LQty,LSku,$A102,LType,"Count",LDate,Z$4),Y102+SUMIFS(LSigned,LSku,$A102,LDate,Z$4)))</f>
        <v/>
      </c>
      <c r="AA102" s="20">
        <f>IF($A102="","",IF(COUNTIFS(LSku,$A102,LType,"Count",LDate,AA$4)&gt;0,SUMIFS(LQty,LSku,$A102,LType,"Count",LDate,AA$4),Z102+SUMIFS(LSigned,LSku,$A102,LDate,AA$4)))</f>
        <v/>
      </c>
      <c r="AB102" s="20">
        <f>IF($A102="","",IF(COUNTIFS(LSku,$A102,LType,"Count",LDate,AB$4)&gt;0,SUMIFS(LQty,LSku,$A102,LType,"Count",LDate,AB$4),AA102+SUMIFS(LSigned,LSku,$A102,LDate,AB$4)))</f>
        <v/>
      </c>
      <c r="AC102" s="20">
        <f>IF($A102="","",IF(COUNTIFS(LSku,$A102,LType,"Count",LDate,AC$4)&gt;0,SUMIFS(LQty,LSku,$A102,LType,"Count",LDate,AC$4),AB102+SUMIFS(LSigned,LSku,$A102,LDate,AC$4)))</f>
        <v/>
      </c>
      <c r="AD102" s="20">
        <f>IF($A102="","",IF(COUNTIFS(LSku,$A102,LType,"Count",LDate,AD$4)&gt;0,SUMIFS(LQty,LSku,$A102,LType,"Count",LDate,AD$4),AC102+SUMIFS(LSigned,LSku,$A102,LDate,AD$4)))</f>
        <v/>
      </c>
      <c r="AE102" s="20">
        <f>IF($A102="","",IF(COUNTIFS(LSku,$A102,LType,"Count",LDate,AE$4)&gt;0,SUMIFS(LQty,LSku,$A102,LType,"Count",LDate,AE$4),AD102+SUMIFS(LSigned,LSku,$A102,LDate,AE$4)))</f>
        <v/>
      </c>
      <c r="AF102" s="20">
        <f>IF($A102="","",IF(COUNTIFS(LSku,$A102,LType,"Count",LDate,AF$4)&gt;0,SUMIFS(LQty,LSku,$A102,LType,"Count",LDate,AF$4),AE102+SUMIFS(LSigned,LSku,$A102,LDate,AF$4)))</f>
        <v/>
      </c>
      <c r="AG102" s="20">
        <f>IF($A102="","",IF(COUNTIFS(LSku,$A102,LType,"Count",LDate,AG$4)&gt;0,SUMIFS(LQty,LSku,$A102,LType,"Count",LDate,AG$4),AF102+SUMIFS(LSigned,LSku,$A102,LDate,AG$4)))</f>
        <v/>
      </c>
      <c r="AH102" s="20">
        <f>IF($A102="","",IF(COUNTIFS(LSku,$A102,LType,"Count",LDate,AH$4)&gt;0,SUMIFS(LQty,LSku,$A102,LType,"Count",LDate,AH$4),AG102+SUMIFS(LSigned,LSku,$A102,LDate,AH$4)))</f>
        <v/>
      </c>
      <c r="AI102" s="20">
        <f>IF($A102="","",IF(COUNTIFS(LSku,$A102,LType,"Count",LDate,AI$4)&gt;0,SUMIFS(LQty,LSku,$A102,LType,"Count",LDate,AI$4),AH102+SUMIFS(LSigned,LSku,$A102,LDate,AI$4)))</f>
        <v/>
      </c>
      <c r="AJ102" s="20">
        <f>IF($A102="","",IF(COUNTIFS(LSku,$A102,LType,"Count",LDate,AJ$4)&gt;0,SUMIFS(LQty,LSku,$A102,LType,"Count",LDate,AJ$4),AI102+SUMIFS(LSigned,LSku,$A102,LDate,AJ$4)))</f>
        <v/>
      </c>
      <c r="AK102" s="20">
        <f>IF($A102="","",IF(COUNTIFS(LSku,$A102,LType,"Count",LDate,AK$4)&gt;0,SUMIFS(LQty,LSku,$A102,LType,"Count",LDate,AK$4),AJ102+SUMIFS(LSigned,LSku,$A102,LDate,AK$4)))</f>
        <v/>
      </c>
      <c r="AL102" s="20">
        <f>IF($A102="","",IF(COUNTIFS(LSku,$A102,LType,"Count",LDate,AL$4)&gt;0,SUMIFS(LQty,LSku,$A102,LType,"Count",LDate,AL$4),AK102+SUMIFS(LSigned,LSku,$A102,LDate,AL$4)))</f>
        <v/>
      </c>
      <c r="AM102" s="20">
        <f>IF($A102="","",IF(COUNTIFS(LSku,$A102,LType,"Count",LDate,AM$4)&gt;0,SUMIFS(LQty,LSku,$A102,LType,"Count",LDate,AM$4),AL102+SUMIFS(LSigned,LSku,$A102,LDate,AM$4)))</f>
        <v/>
      </c>
      <c r="AN102" s="20">
        <f>IF($A102="","",IF(COUNTIFS(LSku,$A102,LType,"Count",LDate,AN$4)&gt;0,SUMIFS(LQty,LSku,$A102,LType,"Count",LDate,AN$4),AM102+SUMIFS(LSigned,LSku,$A102,LDate,AN$4)))</f>
        <v/>
      </c>
      <c r="AO102" s="20">
        <f>IF($A102="","",IF(COUNTIFS(LSku,$A102,LType,"Count",LDate,AO$4)&gt;0,SUMIFS(LQty,LSku,$A102,LType,"Count",LDate,AO$4),AN102+SUMIFS(LSigned,LSku,$A102,LDate,AO$4)))</f>
        <v/>
      </c>
      <c r="AP102" s="20">
        <f>IF($A102="","",IF(COUNTIFS(LSku,$A102,LType,"Count",LDate,AP$4)&gt;0,SUMIFS(LQty,LSku,$A102,LType,"Count",LDate,AP$4),AO102+SUMIFS(LSigned,LSku,$A102,LDate,AP$4)))</f>
        <v/>
      </c>
      <c r="AQ102" s="20">
        <f>IF($A102="","",IF(COUNTIFS(LSku,$A102,LType,"Count",LDate,AQ$4)&gt;0,SUMIFS(LQty,LSku,$A102,LType,"Count",LDate,AQ$4),AP102+SUMIFS(LSigned,LSku,$A102,LDate,AQ$4)))</f>
        <v/>
      </c>
      <c r="AR102" s="20">
        <f>IF($A102="","",IF(COUNTIFS(LSku,$A102,LType,"Count",LDate,AR$4)&gt;0,SUMIFS(LQty,LSku,$A102,LType,"Count",LDate,AR$4),AQ102+SUMIFS(LSigned,LSku,$A102,LDate,AR$4)))</f>
        <v/>
      </c>
      <c r="AS102" s="20">
        <f>IF($A102="","",IF(COUNTIFS(LSku,$A102,LType,"Count",LDate,AS$4)&gt;0,SUMIFS(LQty,LSku,$A102,LType,"Count",LDate,AS$4),AR102+SUMIFS(LSigned,LSku,$A102,LDate,AS$4)))</f>
        <v/>
      </c>
      <c r="AT102" s="20">
        <f>IF($A102="","",IF(COUNTIFS(LSku,$A102,LType,"Count",LDate,AT$4)&gt;0,SUMIFS(LQty,LSku,$A102,LType,"Count",LDate,AT$4),AS102+SUMIFS(LSigned,LSku,$A102,LDate,AT$4)))</f>
        <v/>
      </c>
      <c r="AU102" s="20">
        <f>IF($A102="","",IF(COUNTIFS(LSku,$A102,LType,"Count",LDate,AU$4)&gt;0,SUMIFS(LQty,LSku,$A102,LType,"Count",LDate,AU$4),AT102+SUMIFS(LSigned,LSku,$A102,LDate,AU$4)))</f>
        <v/>
      </c>
      <c r="AV102" s="20">
        <f>IF($A102="","",IF(COUNTIFS(LSku,$A102,LType,"Count",LDate,AV$4)&gt;0,SUMIFS(LQty,LSku,$A102,LType,"Count",LDate,AV$4),AU102+SUMIFS(LSigned,LSku,$A102,LDate,AV$4)))</f>
        <v/>
      </c>
      <c r="AW102" s="20">
        <f>IF($A102="","",IF(COUNTIFS(LSku,$A102,LType,"Count",LDate,AW$4)&gt;0,SUMIFS(LQty,LSku,$A102,LType,"Count",LDate,AW$4),AV102+SUMIFS(LSigned,LSku,$A102,LDate,AW$4)))</f>
        <v/>
      </c>
      <c r="AX102" s="20">
        <f>IF($A102="","",IF(COUNTIFS(LSku,$A102,LType,"Count",LDate,AX$4)&gt;0,SUMIFS(LQty,LSku,$A102,LType,"Count",LDate,AX$4),AW102+SUMIFS(LSigned,LSku,$A102,LDate,AX$4)))</f>
        <v/>
      </c>
      <c r="AY102" s="20">
        <f>IF($A102="","",IF(COUNTIFS(LSku,$A102,LType,"Count",LDate,AY$4)&gt;0,SUMIFS(LQty,LSku,$A102,LType,"Count",LDate,AY$4),AX102+SUMIFS(LSigned,LSku,$A102,LDate,AY$4)))</f>
        <v/>
      </c>
      <c r="AZ102" s="20">
        <f>IF($A102="","",IF(COUNTIFS(LSku,$A102,LType,"Count",LDate,AZ$4)&gt;0,SUMIFS(LQty,LSku,$A102,LType,"Count",LDate,AZ$4),AY102+SUMIFS(LSigned,LSku,$A102,LDate,AZ$4)))</f>
        <v/>
      </c>
      <c r="BA102" s="20">
        <f>IF($A102="","",IF(COUNTIFS(LSku,$A102,LType,"Count",LDate,BA$4)&gt;0,SUMIFS(LQty,LSku,$A102,LType,"Count",LDate,BA$4),AZ102+SUMIFS(LSigned,LSku,$A102,LDate,BA$4)))</f>
        <v/>
      </c>
      <c r="BB102" s="20">
        <f>IF($A102="","",IF(COUNTIFS(LSku,$A102,LType,"Count",LDate,BB$4)&gt;0,SUMIFS(LQty,LSku,$A102,LType,"Count",LDate,BB$4),BA102+SUMIFS(LSigned,LSku,$A102,LDate,BB$4)))</f>
        <v/>
      </c>
      <c r="BC102" s="20">
        <f>IF($A102="","",IF(COUNTIFS(LSku,$A102,LType,"Count",LDate,BC$4)&gt;0,SUMIFS(LQty,LSku,$A102,LType,"Count",LDate,BC$4),BB102+SUMIFS(LSigned,LSku,$A102,LDate,BC$4)))</f>
        <v/>
      </c>
      <c r="BD102" s="20">
        <f>IF($A102="","",IF(COUNTIFS(LSku,$A102,LType,"Count",LDate,BD$4)&gt;0,SUMIFS(LQty,LSku,$A102,LType,"Count",LDate,BD$4),BC102+SUMIFS(LSigned,LSku,$A102,LDate,BD$4)))</f>
        <v/>
      </c>
      <c r="BE102" s="20">
        <f>IF($A102="","",IF(COUNTIFS(LSku,$A102,LType,"Count",LDate,BE$4)&gt;0,SUMIFS(LQty,LSku,$A102,LType,"Count",LDate,BE$4),BD102+SUMIFS(LSigned,LSku,$A102,LDate,BE$4)))</f>
        <v/>
      </c>
      <c r="BF102" s="20">
        <f>IF($A102="","",IF(COUNTIFS(LSku,$A102,LType,"Count",LDate,BF$4)&gt;0,SUMIFS(LQty,LSku,$A102,LType,"Count",LDate,BF$4),BE102+SUMIFS(LSigned,LSku,$A102,LDate,BF$4)))</f>
        <v/>
      </c>
      <c r="BG102" s="20">
        <f>IF($A102="","",IF(COUNTIFS(LSku,$A102,LType,"Count",LDate,BG$4)&gt;0,SUMIFS(LQty,LSku,$A102,LType,"Count",LDate,BG$4),BF102+SUMIFS(LSigned,LSku,$A102,LDate,BG$4)))</f>
        <v/>
      </c>
      <c r="BH102" s="20">
        <f>IF($A102="","",IF(COUNTIFS(LSku,$A102,LType,"Count",LDate,BH$4)&gt;0,SUMIFS(LQty,LSku,$A102,LType,"Count",LDate,BH$4),BG102+SUMIFS(LSigned,LSku,$A102,LDate,BH$4)))</f>
        <v/>
      </c>
      <c r="BI102" s="20">
        <f>IF($A102="","",IF(COUNTIFS(LSku,$A102,LType,"Count",LDate,BI$4)&gt;0,SUMIFS(LQty,LSku,$A102,LType,"Count",LDate,BI$4),BH102+SUMIFS(LSigned,LSku,$A102,LDate,BI$4)))</f>
        <v/>
      </c>
      <c r="BJ102" s="20">
        <f>IF($A102="","",IF(COUNTIFS(LSku,$A102,LType,"Count",LDate,BJ$4)&gt;0,SUMIFS(LQty,LSku,$A102,LType,"Count",LDate,BJ$4),BI102+SUMIFS(LSigned,LSku,$A102,LDate,BJ$4)))</f>
        <v/>
      </c>
      <c r="BK102" s="20">
        <f>IF($A102="","",IF(COUNTIFS(LSku,$A102,LType,"Count",LDate,BK$4)&gt;0,SUMIFS(LQty,LSku,$A102,LType,"Count",LDate,BK$4),BJ102+SUMIFS(LSigned,LSku,$A102,LDate,BK$4)))</f>
        <v/>
      </c>
      <c r="BL102" s="20">
        <f>IF($A102="","",IF(COUNTIFS(LSku,$A102,LType,"Count",LDate,BL$4)&gt;0,SUMIFS(LQty,LSku,$A102,LType,"Count",LDate,BL$4),BK102+SUMIFS(LSigned,LSku,$A102,LDate,BL$4)))</f>
        <v/>
      </c>
      <c r="BM102" s="20">
        <f>IF($A102="","",IF(COUNTIFS(LSku,$A102,LType,"Count",LDate,BM$4)&gt;0,SUMIFS(LQty,LSku,$A102,LType,"Count",LDate,BM$4),BL102+SUMIFS(LSigned,LSku,$A102,LDate,BM$4)))</f>
        <v/>
      </c>
      <c r="BN102" s="24">
        <f>IF($A102="","",SUMPRODUCT(MAX((LSku=$A102)*(LType="Count")*(LDate&lt;=$B$4)*LDate)))</f>
        <v/>
      </c>
    </row>
    <row r="103">
      <c r="A103" s="16">
        <f>IF(Items!A103="","",Items!A103)</f>
        <v/>
      </c>
      <c r="B103" s="20">
        <f>IF($A103="","",IF(BN103&gt;0,SUMIFS(LQty,LSku,$A103,LType,"Count",LDate,BN103),0)+SUMIFS(LSigned,LSku,$A103,LDate,"&gt;"&amp;BN103,LDate,"&lt;="&amp;$B$4))</f>
        <v/>
      </c>
      <c r="C103" s="20">
        <f>IF($A103="","",IF(COUNTIFS(LSku,$A103,LType,"Count",LDate,C$4)&gt;0,SUMIFS(LQty,LSku,$A103,LType,"Count",LDate,C$4),B103+SUMIFS(LSigned,LSku,$A103,LDate,C$4)))</f>
        <v/>
      </c>
      <c r="D103" s="20">
        <f>IF($A103="","",IF(COUNTIFS(LSku,$A103,LType,"Count",LDate,D$4)&gt;0,SUMIFS(LQty,LSku,$A103,LType,"Count",LDate,D$4),C103+SUMIFS(LSigned,LSku,$A103,LDate,D$4)))</f>
        <v/>
      </c>
      <c r="E103" s="20">
        <f>IF($A103="","",IF(COUNTIFS(LSku,$A103,LType,"Count",LDate,E$4)&gt;0,SUMIFS(LQty,LSku,$A103,LType,"Count",LDate,E$4),D103+SUMIFS(LSigned,LSku,$A103,LDate,E$4)))</f>
        <v/>
      </c>
      <c r="F103" s="20">
        <f>IF($A103="","",IF(COUNTIFS(LSku,$A103,LType,"Count",LDate,F$4)&gt;0,SUMIFS(LQty,LSku,$A103,LType,"Count",LDate,F$4),E103+SUMIFS(LSigned,LSku,$A103,LDate,F$4)))</f>
        <v/>
      </c>
      <c r="G103" s="20">
        <f>IF($A103="","",IF(COUNTIFS(LSku,$A103,LType,"Count",LDate,G$4)&gt;0,SUMIFS(LQty,LSku,$A103,LType,"Count",LDate,G$4),F103+SUMIFS(LSigned,LSku,$A103,LDate,G$4)))</f>
        <v/>
      </c>
      <c r="H103" s="20">
        <f>IF($A103="","",IF(COUNTIFS(LSku,$A103,LType,"Count",LDate,H$4)&gt;0,SUMIFS(LQty,LSku,$A103,LType,"Count",LDate,H$4),G103+SUMIFS(LSigned,LSku,$A103,LDate,H$4)))</f>
        <v/>
      </c>
      <c r="I103" s="20">
        <f>IF($A103="","",IF(COUNTIFS(LSku,$A103,LType,"Count",LDate,I$4)&gt;0,SUMIFS(LQty,LSku,$A103,LType,"Count",LDate,I$4),H103+SUMIFS(LSigned,LSku,$A103,LDate,I$4)))</f>
        <v/>
      </c>
      <c r="J103" s="20">
        <f>IF($A103="","",IF(COUNTIFS(LSku,$A103,LType,"Count",LDate,J$4)&gt;0,SUMIFS(LQty,LSku,$A103,LType,"Count",LDate,J$4),I103+SUMIFS(LSigned,LSku,$A103,LDate,J$4)))</f>
        <v/>
      </c>
      <c r="K103" s="20">
        <f>IF($A103="","",IF(COUNTIFS(LSku,$A103,LType,"Count",LDate,K$4)&gt;0,SUMIFS(LQty,LSku,$A103,LType,"Count",LDate,K$4),J103+SUMIFS(LSigned,LSku,$A103,LDate,K$4)))</f>
        <v/>
      </c>
      <c r="L103" s="20">
        <f>IF($A103="","",IF(COUNTIFS(LSku,$A103,LType,"Count",LDate,L$4)&gt;0,SUMIFS(LQty,LSku,$A103,LType,"Count",LDate,L$4),K103+SUMIFS(LSigned,LSku,$A103,LDate,L$4)))</f>
        <v/>
      </c>
      <c r="M103" s="20">
        <f>IF($A103="","",IF(COUNTIFS(LSku,$A103,LType,"Count",LDate,M$4)&gt;0,SUMIFS(LQty,LSku,$A103,LType,"Count",LDate,M$4),L103+SUMIFS(LSigned,LSku,$A103,LDate,M$4)))</f>
        <v/>
      </c>
      <c r="N103" s="20">
        <f>IF($A103="","",IF(COUNTIFS(LSku,$A103,LType,"Count",LDate,N$4)&gt;0,SUMIFS(LQty,LSku,$A103,LType,"Count",LDate,N$4),M103+SUMIFS(LSigned,LSku,$A103,LDate,N$4)))</f>
        <v/>
      </c>
      <c r="O103" s="20">
        <f>IF($A103="","",IF(COUNTIFS(LSku,$A103,LType,"Count",LDate,O$4)&gt;0,SUMIFS(LQty,LSku,$A103,LType,"Count",LDate,O$4),N103+SUMIFS(LSigned,LSku,$A103,LDate,O$4)))</f>
        <v/>
      </c>
      <c r="P103" s="20">
        <f>IF($A103="","",IF(COUNTIFS(LSku,$A103,LType,"Count",LDate,P$4)&gt;0,SUMIFS(LQty,LSku,$A103,LType,"Count",LDate,P$4),O103+SUMIFS(LSigned,LSku,$A103,LDate,P$4)))</f>
        <v/>
      </c>
      <c r="Q103" s="20">
        <f>IF($A103="","",IF(COUNTIFS(LSku,$A103,LType,"Count",LDate,Q$4)&gt;0,SUMIFS(LQty,LSku,$A103,LType,"Count",LDate,Q$4),P103+SUMIFS(LSigned,LSku,$A103,LDate,Q$4)))</f>
        <v/>
      </c>
      <c r="R103" s="20">
        <f>IF($A103="","",IF(COUNTIFS(LSku,$A103,LType,"Count",LDate,R$4)&gt;0,SUMIFS(LQty,LSku,$A103,LType,"Count",LDate,R$4),Q103+SUMIFS(LSigned,LSku,$A103,LDate,R$4)))</f>
        <v/>
      </c>
      <c r="S103" s="20">
        <f>IF($A103="","",IF(COUNTIFS(LSku,$A103,LType,"Count",LDate,S$4)&gt;0,SUMIFS(LQty,LSku,$A103,LType,"Count",LDate,S$4),R103+SUMIFS(LSigned,LSku,$A103,LDate,S$4)))</f>
        <v/>
      </c>
      <c r="T103" s="20">
        <f>IF($A103="","",IF(COUNTIFS(LSku,$A103,LType,"Count",LDate,T$4)&gt;0,SUMIFS(LQty,LSku,$A103,LType,"Count",LDate,T$4),S103+SUMIFS(LSigned,LSku,$A103,LDate,T$4)))</f>
        <v/>
      </c>
      <c r="U103" s="20">
        <f>IF($A103="","",IF(COUNTIFS(LSku,$A103,LType,"Count",LDate,U$4)&gt;0,SUMIFS(LQty,LSku,$A103,LType,"Count",LDate,U$4),T103+SUMIFS(LSigned,LSku,$A103,LDate,U$4)))</f>
        <v/>
      </c>
      <c r="V103" s="20">
        <f>IF($A103="","",IF(COUNTIFS(LSku,$A103,LType,"Count",LDate,V$4)&gt;0,SUMIFS(LQty,LSku,$A103,LType,"Count",LDate,V$4),U103+SUMIFS(LSigned,LSku,$A103,LDate,V$4)))</f>
        <v/>
      </c>
      <c r="W103" s="20">
        <f>IF($A103="","",IF(COUNTIFS(LSku,$A103,LType,"Count",LDate,W$4)&gt;0,SUMIFS(LQty,LSku,$A103,LType,"Count",LDate,W$4),V103+SUMIFS(LSigned,LSku,$A103,LDate,W$4)))</f>
        <v/>
      </c>
      <c r="X103" s="20">
        <f>IF($A103="","",IF(COUNTIFS(LSku,$A103,LType,"Count",LDate,X$4)&gt;0,SUMIFS(LQty,LSku,$A103,LType,"Count",LDate,X$4),W103+SUMIFS(LSigned,LSku,$A103,LDate,X$4)))</f>
        <v/>
      </c>
      <c r="Y103" s="20">
        <f>IF($A103="","",IF(COUNTIFS(LSku,$A103,LType,"Count",LDate,Y$4)&gt;0,SUMIFS(LQty,LSku,$A103,LType,"Count",LDate,Y$4),X103+SUMIFS(LSigned,LSku,$A103,LDate,Y$4)))</f>
        <v/>
      </c>
      <c r="Z103" s="20">
        <f>IF($A103="","",IF(COUNTIFS(LSku,$A103,LType,"Count",LDate,Z$4)&gt;0,SUMIFS(LQty,LSku,$A103,LType,"Count",LDate,Z$4),Y103+SUMIFS(LSigned,LSku,$A103,LDate,Z$4)))</f>
        <v/>
      </c>
      <c r="AA103" s="20">
        <f>IF($A103="","",IF(COUNTIFS(LSku,$A103,LType,"Count",LDate,AA$4)&gt;0,SUMIFS(LQty,LSku,$A103,LType,"Count",LDate,AA$4),Z103+SUMIFS(LSigned,LSku,$A103,LDate,AA$4)))</f>
        <v/>
      </c>
      <c r="AB103" s="20">
        <f>IF($A103="","",IF(COUNTIFS(LSku,$A103,LType,"Count",LDate,AB$4)&gt;0,SUMIFS(LQty,LSku,$A103,LType,"Count",LDate,AB$4),AA103+SUMIFS(LSigned,LSku,$A103,LDate,AB$4)))</f>
        <v/>
      </c>
      <c r="AC103" s="20">
        <f>IF($A103="","",IF(COUNTIFS(LSku,$A103,LType,"Count",LDate,AC$4)&gt;0,SUMIFS(LQty,LSku,$A103,LType,"Count",LDate,AC$4),AB103+SUMIFS(LSigned,LSku,$A103,LDate,AC$4)))</f>
        <v/>
      </c>
      <c r="AD103" s="20">
        <f>IF($A103="","",IF(COUNTIFS(LSku,$A103,LType,"Count",LDate,AD$4)&gt;0,SUMIFS(LQty,LSku,$A103,LType,"Count",LDate,AD$4),AC103+SUMIFS(LSigned,LSku,$A103,LDate,AD$4)))</f>
        <v/>
      </c>
      <c r="AE103" s="20">
        <f>IF($A103="","",IF(COUNTIFS(LSku,$A103,LType,"Count",LDate,AE$4)&gt;0,SUMIFS(LQty,LSku,$A103,LType,"Count",LDate,AE$4),AD103+SUMIFS(LSigned,LSku,$A103,LDate,AE$4)))</f>
        <v/>
      </c>
      <c r="AF103" s="20">
        <f>IF($A103="","",IF(COUNTIFS(LSku,$A103,LType,"Count",LDate,AF$4)&gt;0,SUMIFS(LQty,LSku,$A103,LType,"Count",LDate,AF$4),AE103+SUMIFS(LSigned,LSku,$A103,LDate,AF$4)))</f>
        <v/>
      </c>
      <c r="AG103" s="20">
        <f>IF($A103="","",IF(COUNTIFS(LSku,$A103,LType,"Count",LDate,AG$4)&gt;0,SUMIFS(LQty,LSku,$A103,LType,"Count",LDate,AG$4),AF103+SUMIFS(LSigned,LSku,$A103,LDate,AG$4)))</f>
        <v/>
      </c>
      <c r="AH103" s="20">
        <f>IF($A103="","",IF(COUNTIFS(LSku,$A103,LType,"Count",LDate,AH$4)&gt;0,SUMIFS(LQty,LSku,$A103,LType,"Count",LDate,AH$4),AG103+SUMIFS(LSigned,LSku,$A103,LDate,AH$4)))</f>
        <v/>
      </c>
      <c r="AI103" s="20">
        <f>IF($A103="","",IF(COUNTIFS(LSku,$A103,LType,"Count",LDate,AI$4)&gt;0,SUMIFS(LQty,LSku,$A103,LType,"Count",LDate,AI$4),AH103+SUMIFS(LSigned,LSku,$A103,LDate,AI$4)))</f>
        <v/>
      </c>
      <c r="AJ103" s="20">
        <f>IF($A103="","",IF(COUNTIFS(LSku,$A103,LType,"Count",LDate,AJ$4)&gt;0,SUMIFS(LQty,LSku,$A103,LType,"Count",LDate,AJ$4),AI103+SUMIFS(LSigned,LSku,$A103,LDate,AJ$4)))</f>
        <v/>
      </c>
      <c r="AK103" s="20">
        <f>IF($A103="","",IF(COUNTIFS(LSku,$A103,LType,"Count",LDate,AK$4)&gt;0,SUMIFS(LQty,LSku,$A103,LType,"Count",LDate,AK$4),AJ103+SUMIFS(LSigned,LSku,$A103,LDate,AK$4)))</f>
        <v/>
      </c>
      <c r="AL103" s="20">
        <f>IF($A103="","",IF(COUNTIFS(LSku,$A103,LType,"Count",LDate,AL$4)&gt;0,SUMIFS(LQty,LSku,$A103,LType,"Count",LDate,AL$4),AK103+SUMIFS(LSigned,LSku,$A103,LDate,AL$4)))</f>
        <v/>
      </c>
      <c r="AM103" s="20">
        <f>IF($A103="","",IF(COUNTIFS(LSku,$A103,LType,"Count",LDate,AM$4)&gt;0,SUMIFS(LQty,LSku,$A103,LType,"Count",LDate,AM$4),AL103+SUMIFS(LSigned,LSku,$A103,LDate,AM$4)))</f>
        <v/>
      </c>
      <c r="AN103" s="20">
        <f>IF($A103="","",IF(COUNTIFS(LSku,$A103,LType,"Count",LDate,AN$4)&gt;0,SUMIFS(LQty,LSku,$A103,LType,"Count",LDate,AN$4),AM103+SUMIFS(LSigned,LSku,$A103,LDate,AN$4)))</f>
        <v/>
      </c>
      <c r="AO103" s="20">
        <f>IF($A103="","",IF(COUNTIFS(LSku,$A103,LType,"Count",LDate,AO$4)&gt;0,SUMIFS(LQty,LSku,$A103,LType,"Count",LDate,AO$4),AN103+SUMIFS(LSigned,LSku,$A103,LDate,AO$4)))</f>
        <v/>
      </c>
      <c r="AP103" s="20">
        <f>IF($A103="","",IF(COUNTIFS(LSku,$A103,LType,"Count",LDate,AP$4)&gt;0,SUMIFS(LQty,LSku,$A103,LType,"Count",LDate,AP$4),AO103+SUMIFS(LSigned,LSku,$A103,LDate,AP$4)))</f>
        <v/>
      </c>
      <c r="AQ103" s="20">
        <f>IF($A103="","",IF(COUNTIFS(LSku,$A103,LType,"Count",LDate,AQ$4)&gt;0,SUMIFS(LQty,LSku,$A103,LType,"Count",LDate,AQ$4),AP103+SUMIFS(LSigned,LSku,$A103,LDate,AQ$4)))</f>
        <v/>
      </c>
      <c r="AR103" s="20">
        <f>IF($A103="","",IF(COUNTIFS(LSku,$A103,LType,"Count",LDate,AR$4)&gt;0,SUMIFS(LQty,LSku,$A103,LType,"Count",LDate,AR$4),AQ103+SUMIFS(LSigned,LSku,$A103,LDate,AR$4)))</f>
        <v/>
      </c>
      <c r="AS103" s="20">
        <f>IF($A103="","",IF(COUNTIFS(LSku,$A103,LType,"Count",LDate,AS$4)&gt;0,SUMIFS(LQty,LSku,$A103,LType,"Count",LDate,AS$4),AR103+SUMIFS(LSigned,LSku,$A103,LDate,AS$4)))</f>
        <v/>
      </c>
      <c r="AT103" s="20">
        <f>IF($A103="","",IF(COUNTIFS(LSku,$A103,LType,"Count",LDate,AT$4)&gt;0,SUMIFS(LQty,LSku,$A103,LType,"Count",LDate,AT$4),AS103+SUMIFS(LSigned,LSku,$A103,LDate,AT$4)))</f>
        <v/>
      </c>
      <c r="AU103" s="20">
        <f>IF($A103="","",IF(COUNTIFS(LSku,$A103,LType,"Count",LDate,AU$4)&gt;0,SUMIFS(LQty,LSku,$A103,LType,"Count",LDate,AU$4),AT103+SUMIFS(LSigned,LSku,$A103,LDate,AU$4)))</f>
        <v/>
      </c>
      <c r="AV103" s="20">
        <f>IF($A103="","",IF(COUNTIFS(LSku,$A103,LType,"Count",LDate,AV$4)&gt;0,SUMIFS(LQty,LSku,$A103,LType,"Count",LDate,AV$4),AU103+SUMIFS(LSigned,LSku,$A103,LDate,AV$4)))</f>
        <v/>
      </c>
      <c r="AW103" s="20">
        <f>IF($A103="","",IF(COUNTIFS(LSku,$A103,LType,"Count",LDate,AW$4)&gt;0,SUMIFS(LQty,LSku,$A103,LType,"Count",LDate,AW$4),AV103+SUMIFS(LSigned,LSku,$A103,LDate,AW$4)))</f>
        <v/>
      </c>
      <c r="AX103" s="20">
        <f>IF($A103="","",IF(COUNTIFS(LSku,$A103,LType,"Count",LDate,AX$4)&gt;0,SUMIFS(LQty,LSku,$A103,LType,"Count",LDate,AX$4),AW103+SUMIFS(LSigned,LSku,$A103,LDate,AX$4)))</f>
        <v/>
      </c>
      <c r="AY103" s="20">
        <f>IF($A103="","",IF(COUNTIFS(LSku,$A103,LType,"Count",LDate,AY$4)&gt;0,SUMIFS(LQty,LSku,$A103,LType,"Count",LDate,AY$4),AX103+SUMIFS(LSigned,LSku,$A103,LDate,AY$4)))</f>
        <v/>
      </c>
      <c r="AZ103" s="20">
        <f>IF($A103="","",IF(COUNTIFS(LSku,$A103,LType,"Count",LDate,AZ$4)&gt;0,SUMIFS(LQty,LSku,$A103,LType,"Count",LDate,AZ$4),AY103+SUMIFS(LSigned,LSku,$A103,LDate,AZ$4)))</f>
        <v/>
      </c>
      <c r="BA103" s="20">
        <f>IF($A103="","",IF(COUNTIFS(LSku,$A103,LType,"Count",LDate,BA$4)&gt;0,SUMIFS(LQty,LSku,$A103,LType,"Count",LDate,BA$4),AZ103+SUMIFS(LSigned,LSku,$A103,LDate,BA$4)))</f>
        <v/>
      </c>
      <c r="BB103" s="20">
        <f>IF($A103="","",IF(COUNTIFS(LSku,$A103,LType,"Count",LDate,BB$4)&gt;0,SUMIFS(LQty,LSku,$A103,LType,"Count",LDate,BB$4),BA103+SUMIFS(LSigned,LSku,$A103,LDate,BB$4)))</f>
        <v/>
      </c>
      <c r="BC103" s="20">
        <f>IF($A103="","",IF(COUNTIFS(LSku,$A103,LType,"Count",LDate,BC$4)&gt;0,SUMIFS(LQty,LSku,$A103,LType,"Count",LDate,BC$4),BB103+SUMIFS(LSigned,LSku,$A103,LDate,BC$4)))</f>
        <v/>
      </c>
      <c r="BD103" s="20">
        <f>IF($A103="","",IF(COUNTIFS(LSku,$A103,LType,"Count",LDate,BD$4)&gt;0,SUMIFS(LQty,LSku,$A103,LType,"Count",LDate,BD$4),BC103+SUMIFS(LSigned,LSku,$A103,LDate,BD$4)))</f>
        <v/>
      </c>
      <c r="BE103" s="20">
        <f>IF($A103="","",IF(COUNTIFS(LSku,$A103,LType,"Count",LDate,BE$4)&gt;0,SUMIFS(LQty,LSku,$A103,LType,"Count",LDate,BE$4),BD103+SUMIFS(LSigned,LSku,$A103,LDate,BE$4)))</f>
        <v/>
      </c>
      <c r="BF103" s="20">
        <f>IF($A103="","",IF(COUNTIFS(LSku,$A103,LType,"Count",LDate,BF$4)&gt;0,SUMIFS(LQty,LSku,$A103,LType,"Count",LDate,BF$4),BE103+SUMIFS(LSigned,LSku,$A103,LDate,BF$4)))</f>
        <v/>
      </c>
      <c r="BG103" s="20">
        <f>IF($A103="","",IF(COUNTIFS(LSku,$A103,LType,"Count",LDate,BG$4)&gt;0,SUMIFS(LQty,LSku,$A103,LType,"Count",LDate,BG$4),BF103+SUMIFS(LSigned,LSku,$A103,LDate,BG$4)))</f>
        <v/>
      </c>
      <c r="BH103" s="20">
        <f>IF($A103="","",IF(COUNTIFS(LSku,$A103,LType,"Count",LDate,BH$4)&gt;0,SUMIFS(LQty,LSku,$A103,LType,"Count",LDate,BH$4),BG103+SUMIFS(LSigned,LSku,$A103,LDate,BH$4)))</f>
        <v/>
      </c>
      <c r="BI103" s="20">
        <f>IF($A103="","",IF(COUNTIFS(LSku,$A103,LType,"Count",LDate,BI$4)&gt;0,SUMIFS(LQty,LSku,$A103,LType,"Count",LDate,BI$4),BH103+SUMIFS(LSigned,LSku,$A103,LDate,BI$4)))</f>
        <v/>
      </c>
      <c r="BJ103" s="20">
        <f>IF($A103="","",IF(COUNTIFS(LSku,$A103,LType,"Count",LDate,BJ$4)&gt;0,SUMIFS(LQty,LSku,$A103,LType,"Count",LDate,BJ$4),BI103+SUMIFS(LSigned,LSku,$A103,LDate,BJ$4)))</f>
        <v/>
      </c>
      <c r="BK103" s="20">
        <f>IF($A103="","",IF(COUNTIFS(LSku,$A103,LType,"Count",LDate,BK$4)&gt;0,SUMIFS(LQty,LSku,$A103,LType,"Count",LDate,BK$4),BJ103+SUMIFS(LSigned,LSku,$A103,LDate,BK$4)))</f>
        <v/>
      </c>
      <c r="BL103" s="20">
        <f>IF($A103="","",IF(COUNTIFS(LSku,$A103,LType,"Count",LDate,BL$4)&gt;0,SUMIFS(LQty,LSku,$A103,LType,"Count",LDate,BL$4),BK103+SUMIFS(LSigned,LSku,$A103,LDate,BL$4)))</f>
        <v/>
      </c>
      <c r="BM103" s="20">
        <f>IF($A103="","",IF(COUNTIFS(LSku,$A103,LType,"Count",LDate,BM$4)&gt;0,SUMIFS(LQty,LSku,$A103,LType,"Count",LDate,BM$4),BL103+SUMIFS(LSigned,LSku,$A103,LDate,BM$4)))</f>
        <v/>
      </c>
      <c r="BN103" s="24">
        <f>IF($A103="","",SUMPRODUCT(MAX((LSku=$A103)*(LType="Count")*(LDate&lt;=$B$4)*LDate)))</f>
        <v/>
      </c>
    </row>
    <row r="104">
      <c r="A104" s="16">
        <f>IF(Items!A104="","",Items!A104)</f>
        <v/>
      </c>
      <c r="B104" s="20">
        <f>IF($A104="","",IF(BN104&gt;0,SUMIFS(LQty,LSku,$A104,LType,"Count",LDate,BN104),0)+SUMIFS(LSigned,LSku,$A104,LDate,"&gt;"&amp;BN104,LDate,"&lt;="&amp;$B$4))</f>
        <v/>
      </c>
      <c r="C104" s="20">
        <f>IF($A104="","",IF(COUNTIFS(LSku,$A104,LType,"Count",LDate,C$4)&gt;0,SUMIFS(LQty,LSku,$A104,LType,"Count",LDate,C$4),B104+SUMIFS(LSigned,LSku,$A104,LDate,C$4)))</f>
        <v/>
      </c>
      <c r="D104" s="20">
        <f>IF($A104="","",IF(COUNTIFS(LSku,$A104,LType,"Count",LDate,D$4)&gt;0,SUMIFS(LQty,LSku,$A104,LType,"Count",LDate,D$4),C104+SUMIFS(LSigned,LSku,$A104,LDate,D$4)))</f>
        <v/>
      </c>
      <c r="E104" s="20">
        <f>IF($A104="","",IF(COUNTIFS(LSku,$A104,LType,"Count",LDate,E$4)&gt;0,SUMIFS(LQty,LSku,$A104,LType,"Count",LDate,E$4),D104+SUMIFS(LSigned,LSku,$A104,LDate,E$4)))</f>
        <v/>
      </c>
      <c r="F104" s="20">
        <f>IF($A104="","",IF(COUNTIFS(LSku,$A104,LType,"Count",LDate,F$4)&gt;0,SUMIFS(LQty,LSku,$A104,LType,"Count",LDate,F$4),E104+SUMIFS(LSigned,LSku,$A104,LDate,F$4)))</f>
        <v/>
      </c>
      <c r="G104" s="20">
        <f>IF($A104="","",IF(COUNTIFS(LSku,$A104,LType,"Count",LDate,G$4)&gt;0,SUMIFS(LQty,LSku,$A104,LType,"Count",LDate,G$4),F104+SUMIFS(LSigned,LSku,$A104,LDate,G$4)))</f>
        <v/>
      </c>
      <c r="H104" s="20">
        <f>IF($A104="","",IF(COUNTIFS(LSku,$A104,LType,"Count",LDate,H$4)&gt;0,SUMIFS(LQty,LSku,$A104,LType,"Count",LDate,H$4),G104+SUMIFS(LSigned,LSku,$A104,LDate,H$4)))</f>
        <v/>
      </c>
      <c r="I104" s="20">
        <f>IF($A104="","",IF(COUNTIFS(LSku,$A104,LType,"Count",LDate,I$4)&gt;0,SUMIFS(LQty,LSku,$A104,LType,"Count",LDate,I$4),H104+SUMIFS(LSigned,LSku,$A104,LDate,I$4)))</f>
        <v/>
      </c>
      <c r="J104" s="20">
        <f>IF($A104="","",IF(COUNTIFS(LSku,$A104,LType,"Count",LDate,J$4)&gt;0,SUMIFS(LQty,LSku,$A104,LType,"Count",LDate,J$4),I104+SUMIFS(LSigned,LSku,$A104,LDate,J$4)))</f>
        <v/>
      </c>
      <c r="K104" s="20">
        <f>IF($A104="","",IF(COUNTIFS(LSku,$A104,LType,"Count",LDate,K$4)&gt;0,SUMIFS(LQty,LSku,$A104,LType,"Count",LDate,K$4),J104+SUMIFS(LSigned,LSku,$A104,LDate,K$4)))</f>
        <v/>
      </c>
      <c r="L104" s="20">
        <f>IF($A104="","",IF(COUNTIFS(LSku,$A104,LType,"Count",LDate,L$4)&gt;0,SUMIFS(LQty,LSku,$A104,LType,"Count",LDate,L$4),K104+SUMIFS(LSigned,LSku,$A104,LDate,L$4)))</f>
        <v/>
      </c>
      <c r="M104" s="20">
        <f>IF($A104="","",IF(COUNTIFS(LSku,$A104,LType,"Count",LDate,M$4)&gt;0,SUMIFS(LQty,LSku,$A104,LType,"Count",LDate,M$4),L104+SUMIFS(LSigned,LSku,$A104,LDate,M$4)))</f>
        <v/>
      </c>
      <c r="N104" s="20">
        <f>IF($A104="","",IF(COUNTIFS(LSku,$A104,LType,"Count",LDate,N$4)&gt;0,SUMIFS(LQty,LSku,$A104,LType,"Count",LDate,N$4),M104+SUMIFS(LSigned,LSku,$A104,LDate,N$4)))</f>
        <v/>
      </c>
      <c r="O104" s="20">
        <f>IF($A104="","",IF(COUNTIFS(LSku,$A104,LType,"Count",LDate,O$4)&gt;0,SUMIFS(LQty,LSku,$A104,LType,"Count",LDate,O$4),N104+SUMIFS(LSigned,LSku,$A104,LDate,O$4)))</f>
        <v/>
      </c>
      <c r="P104" s="20">
        <f>IF($A104="","",IF(COUNTIFS(LSku,$A104,LType,"Count",LDate,P$4)&gt;0,SUMIFS(LQty,LSku,$A104,LType,"Count",LDate,P$4),O104+SUMIFS(LSigned,LSku,$A104,LDate,P$4)))</f>
        <v/>
      </c>
      <c r="Q104" s="20">
        <f>IF($A104="","",IF(COUNTIFS(LSku,$A104,LType,"Count",LDate,Q$4)&gt;0,SUMIFS(LQty,LSku,$A104,LType,"Count",LDate,Q$4),P104+SUMIFS(LSigned,LSku,$A104,LDate,Q$4)))</f>
        <v/>
      </c>
      <c r="R104" s="20">
        <f>IF($A104="","",IF(COUNTIFS(LSku,$A104,LType,"Count",LDate,R$4)&gt;0,SUMIFS(LQty,LSku,$A104,LType,"Count",LDate,R$4),Q104+SUMIFS(LSigned,LSku,$A104,LDate,R$4)))</f>
        <v/>
      </c>
      <c r="S104" s="20">
        <f>IF($A104="","",IF(COUNTIFS(LSku,$A104,LType,"Count",LDate,S$4)&gt;0,SUMIFS(LQty,LSku,$A104,LType,"Count",LDate,S$4),R104+SUMIFS(LSigned,LSku,$A104,LDate,S$4)))</f>
        <v/>
      </c>
      <c r="T104" s="20">
        <f>IF($A104="","",IF(COUNTIFS(LSku,$A104,LType,"Count",LDate,T$4)&gt;0,SUMIFS(LQty,LSku,$A104,LType,"Count",LDate,T$4),S104+SUMIFS(LSigned,LSku,$A104,LDate,T$4)))</f>
        <v/>
      </c>
      <c r="U104" s="20">
        <f>IF($A104="","",IF(COUNTIFS(LSku,$A104,LType,"Count",LDate,U$4)&gt;0,SUMIFS(LQty,LSku,$A104,LType,"Count",LDate,U$4),T104+SUMIFS(LSigned,LSku,$A104,LDate,U$4)))</f>
        <v/>
      </c>
      <c r="V104" s="20">
        <f>IF($A104="","",IF(COUNTIFS(LSku,$A104,LType,"Count",LDate,V$4)&gt;0,SUMIFS(LQty,LSku,$A104,LType,"Count",LDate,V$4),U104+SUMIFS(LSigned,LSku,$A104,LDate,V$4)))</f>
        <v/>
      </c>
      <c r="W104" s="20">
        <f>IF($A104="","",IF(COUNTIFS(LSku,$A104,LType,"Count",LDate,W$4)&gt;0,SUMIFS(LQty,LSku,$A104,LType,"Count",LDate,W$4),V104+SUMIFS(LSigned,LSku,$A104,LDate,W$4)))</f>
        <v/>
      </c>
      <c r="X104" s="20">
        <f>IF($A104="","",IF(COUNTIFS(LSku,$A104,LType,"Count",LDate,X$4)&gt;0,SUMIFS(LQty,LSku,$A104,LType,"Count",LDate,X$4),W104+SUMIFS(LSigned,LSku,$A104,LDate,X$4)))</f>
        <v/>
      </c>
      <c r="Y104" s="20">
        <f>IF($A104="","",IF(COUNTIFS(LSku,$A104,LType,"Count",LDate,Y$4)&gt;0,SUMIFS(LQty,LSku,$A104,LType,"Count",LDate,Y$4),X104+SUMIFS(LSigned,LSku,$A104,LDate,Y$4)))</f>
        <v/>
      </c>
      <c r="Z104" s="20">
        <f>IF($A104="","",IF(COUNTIFS(LSku,$A104,LType,"Count",LDate,Z$4)&gt;0,SUMIFS(LQty,LSku,$A104,LType,"Count",LDate,Z$4),Y104+SUMIFS(LSigned,LSku,$A104,LDate,Z$4)))</f>
        <v/>
      </c>
      <c r="AA104" s="20">
        <f>IF($A104="","",IF(COUNTIFS(LSku,$A104,LType,"Count",LDate,AA$4)&gt;0,SUMIFS(LQty,LSku,$A104,LType,"Count",LDate,AA$4),Z104+SUMIFS(LSigned,LSku,$A104,LDate,AA$4)))</f>
        <v/>
      </c>
      <c r="AB104" s="20">
        <f>IF($A104="","",IF(COUNTIFS(LSku,$A104,LType,"Count",LDate,AB$4)&gt;0,SUMIFS(LQty,LSku,$A104,LType,"Count",LDate,AB$4),AA104+SUMIFS(LSigned,LSku,$A104,LDate,AB$4)))</f>
        <v/>
      </c>
      <c r="AC104" s="20">
        <f>IF($A104="","",IF(COUNTIFS(LSku,$A104,LType,"Count",LDate,AC$4)&gt;0,SUMIFS(LQty,LSku,$A104,LType,"Count",LDate,AC$4),AB104+SUMIFS(LSigned,LSku,$A104,LDate,AC$4)))</f>
        <v/>
      </c>
      <c r="AD104" s="20">
        <f>IF($A104="","",IF(COUNTIFS(LSku,$A104,LType,"Count",LDate,AD$4)&gt;0,SUMIFS(LQty,LSku,$A104,LType,"Count",LDate,AD$4),AC104+SUMIFS(LSigned,LSku,$A104,LDate,AD$4)))</f>
        <v/>
      </c>
      <c r="AE104" s="20">
        <f>IF($A104="","",IF(COUNTIFS(LSku,$A104,LType,"Count",LDate,AE$4)&gt;0,SUMIFS(LQty,LSku,$A104,LType,"Count",LDate,AE$4),AD104+SUMIFS(LSigned,LSku,$A104,LDate,AE$4)))</f>
        <v/>
      </c>
      <c r="AF104" s="20">
        <f>IF($A104="","",IF(COUNTIFS(LSku,$A104,LType,"Count",LDate,AF$4)&gt;0,SUMIFS(LQty,LSku,$A104,LType,"Count",LDate,AF$4),AE104+SUMIFS(LSigned,LSku,$A104,LDate,AF$4)))</f>
        <v/>
      </c>
      <c r="AG104" s="20">
        <f>IF($A104="","",IF(COUNTIFS(LSku,$A104,LType,"Count",LDate,AG$4)&gt;0,SUMIFS(LQty,LSku,$A104,LType,"Count",LDate,AG$4),AF104+SUMIFS(LSigned,LSku,$A104,LDate,AG$4)))</f>
        <v/>
      </c>
      <c r="AH104" s="20">
        <f>IF($A104="","",IF(COUNTIFS(LSku,$A104,LType,"Count",LDate,AH$4)&gt;0,SUMIFS(LQty,LSku,$A104,LType,"Count",LDate,AH$4),AG104+SUMIFS(LSigned,LSku,$A104,LDate,AH$4)))</f>
        <v/>
      </c>
      <c r="AI104" s="20">
        <f>IF($A104="","",IF(COUNTIFS(LSku,$A104,LType,"Count",LDate,AI$4)&gt;0,SUMIFS(LQty,LSku,$A104,LType,"Count",LDate,AI$4),AH104+SUMIFS(LSigned,LSku,$A104,LDate,AI$4)))</f>
        <v/>
      </c>
      <c r="AJ104" s="20">
        <f>IF($A104="","",IF(COUNTIFS(LSku,$A104,LType,"Count",LDate,AJ$4)&gt;0,SUMIFS(LQty,LSku,$A104,LType,"Count",LDate,AJ$4),AI104+SUMIFS(LSigned,LSku,$A104,LDate,AJ$4)))</f>
        <v/>
      </c>
      <c r="AK104" s="20">
        <f>IF($A104="","",IF(COUNTIFS(LSku,$A104,LType,"Count",LDate,AK$4)&gt;0,SUMIFS(LQty,LSku,$A104,LType,"Count",LDate,AK$4),AJ104+SUMIFS(LSigned,LSku,$A104,LDate,AK$4)))</f>
        <v/>
      </c>
      <c r="AL104" s="20">
        <f>IF($A104="","",IF(COUNTIFS(LSku,$A104,LType,"Count",LDate,AL$4)&gt;0,SUMIFS(LQty,LSku,$A104,LType,"Count",LDate,AL$4),AK104+SUMIFS(LSigned,LSku,$A104,LDate,AL$4)))</f>
        <v/>
      </c>
      <c r="AM104" s="20">
        <f>IF($A104="","",IF(COUNTIFS(LSku,$A104,LType,"Count",LDate,AM$4)&gt;0,SUMIFS(LQty,LSku,$A104,LType,"Count",LDate,AM$4),AL104+SUMIFS(LSigned,LSku,$A104,LDate,AM$4)))</f>
        <v/>
      </c>
      <c r="AN104" s="20">
        <f>IF($A104="","",IF(COUNTIFS(LSku,$A104,LType,"Count",LDate,AN$4)&gt;0,SUMIFS(LQty,LSku,$A104,LType,"Count",LDate,AN$4),AM104+SUMIFS(LSigned,LSku,$A104,LDate,AN$4)))</f>
        <v/>
      </c>
      <c r="AO104" s="20">
        <f>IF($A104="","",IF(COUNTIFS(LSku,$A104,LType,"Count",LDate,AO$4)&gt;0,SUMIFS(LQty,LSku,$A104,LType,"Count",LDate,AO$4),AN104+SUMIFS(LSigned,LSku,$A104,LDate,AO$4)))</f>
        <v/>
      </c>
      <c r="AP104" s="20">
        <f>IF($A104="","",IF(COUNTIFS(LSku,$A104,LType,"Count",LDate,AP$4)&gt;0,SUMIFS(LQty,LSku,$A104,LType,"Count",LDate,AP$4),AO104+SUMIFS(LSigned,LSku,$A104,LDate,AP$4)))</f>
        <v/>
      </c>
      <c r="AQ104" s="20">
        <f>IF($A104="","",IF(COUNTIFS(LSku,$A104,LType,"Count",LDate,AQ$4)&gt;0,SUMIFS(LQty,LSku,$A104,LType,"Count",LDate,AQ$4),AP104+SUMIFS(LSigned,LSku,$A104,LDate,AQ$4)))</f>
        <v/>
      </c>
      <c r="AR104" s="20">
        <f>IF($A104="","",IF(COUNTIFS(LSku,$A104,LType,"Count",LDate,AR$4)&gt;0,SUMIFS(LQty,LSku,$A104,LType,"Count",LDate,AR$4),AQ104+SUMIFS(LSigned,LSku,$A104,LDate,AR$4)))</f>
        <v/>
      </c>
      <c r="AS104" s="20">
        <f>IF($A104="","",IF(COUNTIFS(LSku,$A104,LType,"Count",LDate,AS$4)&gt;0,SUMIFS(LQty,LSku,$A104,LType,"Count",LDate,AS$4),AR104+SUMIFS(LSigned,LSku,$A104,LDate,AS$4)))</f>
        <v/>
      </c>
      <c r="AT104" s="20">
        <f>IF($A104="","",IF(COUNTIFS(LSku,$A104,LType,"Count",LDate,AT$4)&gt;0,SUMIFS(LQty,LSku,$A104,LType,"Count",LDate,AT$4),AS104+SUMIFS(LSigned,LSku,$A104,LDate,AT$4)))</f>
        <v/>
      </c>
      <c r="AU104" s="20">
        <f>IF($A104="","",IF(COUNTIFS(LSku,$A104,LType,"Count",LDate,AU$4)&gt;0,SUMIFS(LQty,LSku,$A104,LType,"Count",LDate,AU$4),AT104+SUMIFS(LSigned,LSku,$A104,LDate,AU$4)))</f>
        <v/>
      </c>
      <c r="AV104" s="20">
        <f>IF($A104="","",IF(COUNTIFS(LSku,$A104,LType,"Count",LDate,AV$4)&gt;0,SUMIFS(LQty,LSku,$A104,LType,"Count",LDate,AV$4),AU104+SUMIFS(LSigned,LSku,$A104,LDate,AV$4)))</f>
        <v/>
      </c>
      <c r="AW104" s="20">
        <f>IF($A104="","",IF(COUNTIFS(LSku,$A104,LType,"Count",LDate,AW$4)&gt;0,SUMIFS(LQty,LSku,$A104,LType,"Count",LDate,AW$4),AV104+SUMIFS(LSigned,LSku,$A104,LDate,AW$4)))</f>
        <v/>
      </c>
      <c r="AX104" s="20">
        <f>IF($A104="","",IF(COUNTIFS(LSku,$A104,LType,"Count",LDate,AX$4)&gt;0,SUMIFS(LQty,LSku,$A104,LType,"Count",LDate,AX$4),AW104+SUMIFS(LSigned,LSku,$A104,LDate,AX$4)))</f>
        <v/>
      </c>
      <c r="AY104" s="20">
        <f>IF($A104="","",IF(COUNTIFS(LSku,$A104,LType,"Count",LDate,AY$4)&gt;0,SUMIFS(LQty,LSku,$A104,LType,"Count",LDate,AY$4),AX104+SUMIFS(LSigned,LSku,$A104,LDate,AY$4)))</f>
        <v/>
      </c>
      <c r="AZ104" s="20">
        <f>IF($A104="","",IF(COUNTIFS(LSku,$A104,LType,"Count",LDate,AZ$4)&gt;0,SUMIFS(LQty,LSku,$A104,LType,"Count",LDate,AZ$4),AY104+SUMIFS(LSigned,LSku,$A104,LDate,AZ$4)))</f>
        <v/>
      </c>
      <c r="BA104" s="20">
        <f>IF($A104="","",IF(COUNTIFS(LSku,$A104,LType,"Count",LDate,BA$4)&gt;0,SUMIFS(LQty,LSku,$A104,LType,"Count",LDate,BA$4),AZ104+SUMIFS(LSigned,LSku,$A104,LDate,BA$4)))</f>
        <v/>
      </c>
      <c r="BB104" s="20">
        <f>IF($A104="","",IF(COUNTIFS(LSku,$A104,LType,"Count",LDate,BB$4)&gt;0,SUMIFS(LQty,LSku,$A104,LType,"Count",LDate,BB$4),BA104+SUMIFS(LSigned,LSku,$A104,LDate,BB$4)))</f>
        <v/>
      </c>
      <c r="BC104" s="20">
        <f>IF($A104="","",IF(COUNTIFS(LSku,$A104,LType,"Count",LDate,BC$4)&gt;0,SUMIFS(LQty,LSku,$A104,LType,"Count",LDate,BC$4),BB104+SUMIFS(LSigned,LSku,$A104,LDate,BC$4)))</f>
        <v/>
      </c>
      <c r="BD104" s="20">
        <f>IF($A104="","",IF(COUNTIFS(LSku,$A104,LType,"Count",LDate,BD$4)&gt;0,SUMIFS(LQty,LSku,$A104,LType,"Count",LDate,BD$4),BC104+SUMIFS(LSigned,LSku,$A104,LDate,BD$4)))</f>
        <v/>
      </c>
      <c r="BE104" s="20">
        <f>IF($A104="","",IF(COUNTIFS(LSku,$A104,LType,"Count",LDate,BE$4)&gt;0,SUMIFS(LQty,LSku,$A104,LType,"Count",LDate,BE$4),BD104+SUMIFS(LSigned,LSku,$A104,LDate,BE$4)))</f>
        <v/>
      </c>
      <c r="BF104" s="20">
        <f>IF($A104="","",IF(COUNTIFS(LSku,$A104,LType,"Count",LDate,BF$4)&gt;0,SUMIFS(LQty,LSku,$A104,LType,"Count",LDate,BF$4),BE104+SUMIFS(LSigned,LSku,$A104,LDate,BF$4)))</f>
        <v/>
      </c>
      <c r="BG104" s="20">
        <f>IF($A104="","",IF(COUNTIFS(LSku,$A104,LType,"Count",LDate,BG$4)&gt;0,SUMIFS(LQty,LSku,$A104,LType,"Count",LDate,BG$4),BF104+SUMIFS(LSigned,LSku,$A104,LDate,BG$4)))</f>
        <v/>
      </c>
      <c r="BH104" s="20">
        <f>IF($A104="","",IF(COUNTIFS(LSku,$A104,LType,"Count",LDate,BH$4)&gt;0,SUMIFS(LQty,LSku,$A104,LType,"Count",LDate,BH$4),BG104+SUMIFS(LSigned,LSku,$A104,LDate,BH$4)))</f>
        <v/>
      </c>
      <c r="BI104" s="20">
        <f>IF($A104="","",IF(COUNTIFS(LSku,$A104,LType,"Count",LDate,BI$4)&gt;0,SUMIFS(LQty,LSku,$A104,LType,"Count",LDate,BI$4),BH104+SUMIFS(LSigned,LSku,$A104,LDate,BI$4)))</f>
        <v/>
      </c>
      <c r="BJ104" s="20">
        <f>IF($A104="","",IF(COUNTIFS(LSku,$A104,LType,"Count",LDate,BJ$4)&gt;0,SUMIFS(LQty,LSku,$A104,LType,"Count",LDate,BJ$4),BI104+SUMIFS(LSigned,LSku,$A104,LDate,BJ$4)))</f>
        <v/>
      </c>
      <c r="BK104" s="20">
        <f>IF($A104="","",IF(COUNTIFS(LSku,$A104,LType,"Count",LDate,BK$4)&gt;0,SUMIFS(LQty,LSku,$A104,LType,"Count",LDate,BK$4),BJ104+SUMIFS(LSigned,LSku,$A104,LDate,BK$4)))</f>
        <v/>
      </c>
      <c r="BL104" s="20">
        <f>IF($A104="","",IF(COUNTIFS(LSku,$A104,LType,"Count",LDate,BL$4)&gt;0,SUMIFS(LQty,LSku,$A104,LType,"Count",LDate,BL$4),BK104+SUMIFS(LSigned,LSku,$A104,LDate,BL$4)))</f>
        <v/>
      </c>
      <c r="BM104" s="20">
        <f>IF($A104="","",IF(COUNTIFS(LSku,$A104,LType,"Count",LDate,BM$4)&gt;0,SUMIFS(LQty,LSku,$A104,LType,"Count",LDate,BM$4),BL104+SUMIFS(LSigned,LSku,$A104,LDate,BM$4)))</f>
        <v/>
      </c>
      <c r="BN104" s="24">
        <f>IF($A104="","",SUMPRODUCT(MAX((LSku=$A104)*(LType="Count")*(LDate&lt;=$B$4)*LDate)))</f>
        <v/>
      </c>
    </row>
    <row r="105">
      <c r="A105" s="16">
        <f>IF(Items!A105="","",Items!A105)</f>
        <v/>
      </c>
      <c r="B105" s="20">
        <f>IF($A105="","",IF(BN105&gt;0,SUMIFS(LQty,LSku,$A105,LType,"Count",LDate,BN105),0)+SUMIFS(LSigned,LSku,$A105,LDate,"&gt;"&amp;BN105,LDate,"&lt;="&amp;$B$4))</f>
        <v/>
      </c>
      <c r="C105" s="20">
        <f>IF($A105="","",IF(COUNTIFS(LSku,$A105,LType,"Count",LDate,C$4)&gt;0,SUMIFS(LQty,LSku,$A105,LType,"Count",LDate,C$4),B105+SUMIFS(LSigned,LSku,$A105,LDate,C$4)))</f>
        <v/>
      </c>
      <c r="D105" s="20">
        <f>IF($A105="","",IF(COUNTIFS(LSku,$A105,LType,"Count",LDate,D$4)&gt;0,SUMIFS(LQty,LSku,$A105,LType,"Count",LDate,D$4),C105+SUMIFS(LSigned,LSku,$A105,LDate,D$4)))</f>
        <v/>
      </c>
      <c r="E105" s="20">
        <f>IF($A105="","",IF(COUNTIFS(LSku,$A105,LType,"Count",LDate,E$4)&gt;0,SUMIFS(LQty,LSku,$A105,LType,"Count",LDate,E$4),D105+SUMIFS(LSigned,LSku,$A105,LDate,E$4)))</f>
        <v/>
      </c>
      <c r="F105" s="20">
        <f>IF($A105="","",IF(COUNTIFS(LSku,$A105,LType,"Count",LDate,F$4)&gt;0,SUMIFS(LQty,LSku,$A105,LType,"Count",LDate,F$4),E105+SUMIFS(LSigned,LSku,$A105,LDate,F$4)))</f>
        <v/>
      </c>
      <c r="G105" s="20">
        <f>IF($A105="","",IF(COUNTIFS(LSku,$A105,LType,"Count",LDate,G$4)&gt;0,SUMIFS(LQty,LSku,$A105,LType,"Count",LDate,G$4),F105+SUMIFS(LSigned,LSku,$A105,LDate,G$4)))</f>
        <v/>
      </c>
      <c r="H105" s="20">
        <f>IF($A105="","",IF(COUNTIFS(LSku,$A105,LType,"Count",LDate,H$4)&gt;0,SUMIFS(LQty,LSku,$A105,LType,"Count",LDate,H$4),G105+SUMIFS(LSigned,LSku,$A105,LDate,H$4)))</f>
        <v/>
      </c>
      <c r="I105" s="20">
        <f>IF($A105="","",IF(COUNTIFS(LSku,$A105,LType,"Count",LDate,I$4)&gt;0,SUMIFS(LQty,LSku,$A105,LType,"Count",LDate,I$4),H105+SUMIFS(LSigned,LSku,$A105,LDate,I$4)))</f>
        <v/>
      </c>
      <c r="J105" s="20">
        <f>IF($A105="","",IF(COUNTIFS(LSku,$A105,LType,"Count",LDate,J$4)&gt;0,SUMIFS(LQty,LSku,$A105,LType,"Count",LDate,J$4),I105+SUMIFS(LSigned,LSku,$A105,LDate,J$4)))</f>
        <v/>
      </c>
      <c r="K105" s="20">
        <f>IF($A105="","",IF(COUNTIFS(LSku,$A105,LType,"Count",LDate,K$4)&gt;0,SUMIFS(LQty,LSku,$A105,LType,"Count",LDate,K$4),J105+SUMIFS(LSigned,LSku,$A105,LDate,K$4)))</f>
        <v/>
      </c>
      <c r="L105" s="20">
        <f>IF($A105="","",IF(COUNTIFS(LSku,$A105,LType,"Count",LDate,L$4)&gt;0,SUMIFS(LQty,LSku,$A105,LType,"Count",LDate,L$4),K105+SUMIFS(LSigned,LSku,$A105,LDate,L$4)))</f>
        <v/>
      </c>
      <c r="M105" s="20">
        <f>IF($A105="","",IF(COUNTIFS(LSku,$A105,LType,"Count",LDate,M$4)&gt;0,SUMIFS(LQty,LSku,$A105,LType,"Count",LDate,M$4),L105+SUMIFS(LSigned,LSku,$A105,LDate,M$4)))</f>
        <v/>
      </c>
      <c r="N105" s="20">
        <f>IF($A105="","",IF(COUNTIFS(LSku,$A105,LType,"Count",LDate,N$4)&gt;0,SUMIFS(LQty,LSku,$A105,LType,"Count",LDate,N$4),M105+SUMIFS(LSigned,LSku,$A105,LDate,N$4)))</f>
        <v/>
      </c>
      <c r="O105" s="20">
        <f>IF($A105="","",IF(COUNTIFS(LSku,$A105,LType,"Count",LDate,O$4)&gt;0,SUMIFS(LQty,LSku,$A105,LType,"Count",LDate,O$4),N105+SUMIFS(LSigned,LSku,$A105,LDate,O$4)))</f>
        <v/>
      </c>
      <c r="P105" s="20">
        <f>IF($A105="","",IF(COUNTIFS(LSku,$A105,LType,"Count",LDate,P$4)&gt;0,SUMIFS(LQty,LSku,$A105,LType,"Count",LDate,P$4),O105+SUMIFS(LSigned,LSku,$A105,LDate,P$4)))</f>
        <v/>
      </c>
      <c r="Q105" s="20">
        <f>IF($A105="","",IF(COUNTIFS(LSku,$A105,LType,"Count",LDate,Q$4)&gt;0,SUMIFS(LQty,LSku,$A105,LType,"Count",LDate,Q$4),P105+SUMIFS(LSigned,LSku,$A105,LDate,Q$4)))</f>
        <v/>
      </c>
      <c r="R105" s="20">
        <f>IF($A105="","",IF(COUNTIFS(LSku,$A105,LType,"Count",LDate,R$4)&gt;0,SUMIFS(LQty,LSku,$A105,LType,"Count",LDate,R$4),Q105+SUMIFS(LSigned,LSku,$A105,LDate,R$4)))</f>
        <v/>
      </c>
      <c r="S105" s="20">
        <f>IF($A105="","",IF(COUNTIFS(LSku,$A105,LType,"Count",LDate,S$4)&gt;0,SUMIFS(LQty,LSku,$A105,LType,"Count",LDate,S$4),R105+SUMIFS(LSigned,LSku,$A105,LDate,S$4)))</f>
        <v/>
      </c>
      <c r="T105" s="20">
        <f>IF($A105="","",IF(COUNTIFS(LSku,$A105,LType,"Count",LDate,T$4)&gt;0,SUMIFS(LQty,LSku,$A105,LType,"Count",LDate,T$4),S105+SUMIFS(LSigned,LSku,$A105,LDate,T$4)))</f>
        <v/>
      </c>
      <c r="U105" s="20">
        <f>IF($A105="","",IF(COUNTIFS(LSku,$A105,LType,"Count",LDate,U$4)&gt;0,SUMIFS(LQty,LSku,$A105,LType,"Count",LDate,U$4),T105+SUMIFS(LSigned,LSku,$A105,LDate,U$4)))</f>
        <v/>
      </c>
      <c r="V105" s="20">
        <f>IF($A105="","",IF(COUNTIFS(LSku,$A105,LType,"Count",LDate,V$4)&gt;0,SUMIFS(LQty,LSku,$A105,LType,"Count",LDate,V$4),U105+SUMIFS(LSigned,LSku,$A105,LDate,V$4)))</f>
        <v/>
      </c>
      <c r="W105" s="20">
        <f>IF($A105="","",IF(COUNTIFS(LSku,$A105,LType,"Count",LDate,W$4)&gt;0,SUMIFS(LQty,LSku,$A105,LType,"Count",LDate,W$4),V105+SUMIFS(LSigned,LSku,$A105,LDate,W$4)))</f>
        <v/>
      </c>
      <c r="X105" s="20">
        <f>IF($A105="","",IF(COUNTIFS(LSku,$A105,LType,"Count",LDate,X$4)&gt;0,SUMIFS(LQty,LSku,$A105,LType,"Count",LDate,X$4),W105+SUMIFS(LSigned,LSku,$A105,LDate,X$4)))</f>
        <v/>
      </c>
      <c r="Y105" s="20">
        <f>IF($A105="","",IF(COUNTIFS(LSku,$A105,LType,"Count",LDate,Y$4)&gt;0,SUMIFS(LQty,LSku,$A105,LType,"Count",LDate,Y$4),X105+SUMIFS(LSigned,LSku,$A105,LDate,Y$4)))</f>
        <v/>
      </c>
      <c r="Z105" s="20">
        <f>IF($A105="","",IF(COUNTIFS(LSku,$A105,LType,"Count",LDate,Z$4)&gt;0,SUMIFS(LQty,LSku,$A105,LType,"Count",LDate,Z$4),Y105+SUMIFS(LSigned,LSku,$A105,LDate,Z$4)))</f>
        <v/>
      </c>
      <c r="AA105" s="20">
        <f>IF($A105="","",IF(COUNTIFS(LSku,$A105,LType,"Count",LDate,AA$4)&gt;0,SUMIFS(LQty,LSku,$A105,LType,"Count",LDate,AA$4),Z105+SUMIFS(LSigned,LSku,$A105,LDate,AA$4)))</f>
        <v/>
      </c>
      <c r="AB105" s="20">
        <f>IF($A105="","",IF(COUNTIFS(LSku,$A105,LType,"Count",LDate,AB$4)&gt;0,SUMIFS(LQty,LSku,$A105,LType,"Count",LDate,AB$4),AA105+SUMIFS(LSigned,LSku,$A105,LDate,AB$4)))</f>
        <v/>
      </c>
      <c r="AC105" s="20">
        <f>IF($A105="","",IF(COUNTIFS(LSku,$A105,LType,"Count",LDate,AC$4)&gt;0,SUMIFS(LQty,LSku,$A105,LType,"Count",LDate,AC$4),AB105+SUMIFS(LSigned,LSku,$A105,LDate,AC$4)))</f>
        <v/>
      </c>
      <c r="AD105" s="20">
        <f>IF($A105="","",IF(COUNTIFS(LSku,$A105,LType,"Count",LDate,AD$4)&gt;0,SUMIFS(LQty,LSku,$A105,LType,"Count",LDate,AD$4),AC105+SUMIFS(LSigned,LSku,$A105,LDate,AD$4)))</f>
        <v/>
      </c>
      <c r="AE105" s="20">
        <f>IF($A105="","",IF(COUNTIFS(LSku,$A105,LType,"Count",LDate,AE$4)&gt;0,SUMIFS(LQty,LSku,$A105,LType,"Count",LDate,AE$4),AD105+SUMIFS(LSigned,LSku,$A105,LDate,AE$4)))</f>
        <v/>
      </c>
      <c r="AF105" s="20">
        <f>IF($A105="","",IF(COUNTIFS(LSku,$A105,LType,"Count",LDate,AF$4)&gt;0,SUMIFS(LQty,LSku,$A105,LType,"Count",LDate,AF$4),AE105+SUMIFS(LSigned,LSku,$A105,LDate,AF$4)))</f>
        <v/>
      </c>
      <c r="AG105" s="20">
        <f>IF($A105="","",IF(COUNTIFS(LSku,$A105,LType,"Count",LDate,AG$4)&gt;0,SUMIFS(LQty,LSku,$A105,LType,"Count",LDate,AG$4),AF105+SUMIFS(LSigned,LSku,$A105,LDate,AG$4)))</f>
        <v/>
      </c>
      <c r="AH105" s="20">
        <f>IF($A105="","",IF(COUNTIFS(LSku,$A105,LType,"Count",LDate,AH$4)&gt;0,SUMIFS(LQty,LSku,$A105,LType,"Count",LDate,AH$4),AG105+SUMIFS(LSigned,LSku,$A105,LDate,AH$4)))</f>
        <v/>
      </c>
      <c r="AI105" s="20">
        <f>IF($A105="","",IF(COUNTIFS(LSku,$A105,LType,"Count",LDate,AI$4)&gt;0,SUMIFS(LQty,LSku,$A105,LType,"Count",LDate,AI$4),AH105+SUMIFS(LSigned,LSku,$A105,LDate,AI$4)))</f>
        <v/>
      </c>
      <c r="AJ105" s="20">
        <f>IF($A105="","",IF(COUNTIFS(LSku,$A105,LType,"Count",LDate,AJ$4)&gt;0,SUMIFS(LQty,LSku,$A105,LType,"Count",LDate,AJ$4),AI105+SUMIFS(LSigned,LSku,$A105,LDate,AJ$4)))</f>
        <v/>
      </c>
      <c r="AK105" s="20">
        <f>IF($A105="","",IF(COUNTIFS(LSku,$A105,LType,"Count",LDate,AK$4)&gt;0,SUMIFS(LQty,LSku,$A105,LType,"Count",LDate,AK$4),AJ105+SUMIFS(LSigned,LSku,$A105,LDate,AK$4)))</f>
        <v/>
      </c>
      <c r="AL105" s="20">
        <f>IF($A105="","",IF(COUNTIFS(LSku,$A105,LType,"Count",LDate,AL$4)&gt;0,SUMIFS(LQty,LSku,$A105,LType,"Count",LDate,AL$4),AK105+SUMIFS(LSigned,LSku,$A105,LDate,AL$4)))</f>
        <v/>
      </c>
      <c r="AM105" s="20">
        <f>IF($A105="","",IF(COUNTIFS(LSku,$A105,LType,"Count",LDate,AM$4)&gt;0,SUMIFS(LQty,LSku,$A105,LType,"Count",LDate,AM$4),AL105+SUMIFS(LSigned,LSku,$A105,LDate,AM$4)))</f>
        <v/>
      </c>
      <c r="AN105" s="20">
        <f>IF($A105="","",IF(COUNTIFS(LSku,$A105,LType,"Count",LDate,AN$4)&gt;0,SUMIFS(LQty,LSku,$A105,LType,"Count",LDate,AN$4),AM105+SUMIFS(LSigned,LSku,$A105,LDate,AN$4)))</f>
        <v/>
      </c>
      <c r="AO105" s="20">
        <f>IF($A105="","",IF(COUNTIFS(LSku,$A105,LType,"Count",LDate,AO$4)&gt;0,SUMIFS(LQty,LSku,$A105,LType,"Count",LDate,AO$4),AN105+SUMIFS(LSigned,LSku,$A105,LDate,AO$4)))</f>
        <v/>
      </c>
      <c r="AP105" s="20">
        <f>IF($A105="","",IF(COUNTIFS(LSku,$A105,LType,"Count",LDate,AP$4)&gt;0,SUMIFS(LQty,LSku,$A105,LType,"Count",LDate,AP$4),AO105+SUMIFS(LSigned,LSku,$A105,LDate,AP$4)))</f>
        <v/>
      </c>
      <c r="AQ105" s="20">
        <f>IF($A105="","",IF(COUNTIFS(LSku,$A105,LType,"Count",LDate,AQ$4)&gt;0,SUMIFS(LQty,LSku,$A105,LType,"Count",LDate,AQ$4),AP105+SUMIFS(LSigned,LSku,$A105,LDate,AQ$4)))</f>
        <v/>
      </c>
      <c r="AR105" s="20">
        <f>IF($A105="","",IF(COUNTIFS(LSku,$A105,LType,"Count",LDate,AR$4)&gt;0,SUMIFS(LQty,LSku,$A105,LType,"Count",LDate,AR$4),AQ105+SUMIFS(LSigned,LSku,$A105,LDate,AR$4)))</f>
        <v/>
      </c>
      <c r="AS105" s="20">
        <f>IF($A105="","",IF(COUNTIFS(LSku,$A105,LType,"Count",LDate,AS$4)&gt;0,SUMIFS(LQty,LSku,$A105,LType,"Count",LDate,AS$4),AR105+SUMIFS(LSigned,LSku,$A105,LDate,AS$4)))</f>
        <v/>
      </c>
      <c r="AT105" s="20">
        <f>IF($A105="","",IF(COUNTIFS(LSku,$A105,LType,"Count",LDate,AT$4)&gt;0,SUMIFS(LQty,LSku,$A105,LType,"Count",LDate,AT$4),AS105+SUMIFS(LSigned,LSku,$A105,LDate,AT$4)))</f>
        <v/>
      </c>
      <c r="AU105" s="20">
        <f>IF($A105="","",IF(COUNTIFS(LSku,$A105,LType,"Count",LDate,AU$4)&gt;0,SUMIFS(LQty,LSku,$A105,LType,"Count",LDate,AU$4),AT105+SUMIFS(LSigned,LSku,$A105,LDate,AU$4)))</f>
        <v/>
      </c>
      <c r="AV105" s="20">
        <f>IF($A105="","",IF(COUNTIFS(LSku,$A105,LType,"Count",LDate,AV$4)&gt;0,SUMIFS(LQty,LSku,$A105,LType,"Count",LDate,AV$4),AU105+SUMIFS(LSigned,LSku,$A105,LDate,AV$4)))</f>
        <v/>
      </c>
      <c r="AW105" s="20">
        <f>IF($A105="","",IF(COUNTIFS(LSku,$A105,LType,"Count",LDate,AW$4)&gt;0,SUMIFS(LQty,LSku,$A105,LType,"Count",LDate,AW$4),AV105+SUMIFS(LSigned,LSku,$A105,LDate,AW$4)))</f>
        <v/>
      </c>
      <c r="AX105" s="20">
        <f>IF($A105="","",IF(COUNTIFS(LSku,$A105,LType,"Count",LDate,AX$4)&gt;0,SUMIFS(LQty,LSku,$A105,LType,"Count",LDate,AX$4),AW105+SUMIFS(LSigned,LSku,$A105,LDate,AX$4)))</f>
        <v/>
      </c>
      <c r="AY105" s="20">
        <f>IF($A105="","",IF(COUNTIFS(LSku,$A105,LType,"Count",LDate,AY$4)&gt;0,SUMIFS(LQty,LSku,$A105,LType,"Count",LDate,AY$4),AX105+SUMIFS(LSigned,LSku,$A105,LDate,AY$4)))</f>
        <v/>
      </c>
      <c r="AZ105" s="20">
        <f>IF($A105="","",IF(COUNTIFS(LSku,$A105,LType,"Count",LDate,AZ$4)&gt;0,SUMIFS(LQty,LSku,$A105,LType,"Count",LDate,AZ$4),AY105+SUMIFS(LSigned,LSku,$A105,LDate,AZ$4)))</f>
        <v/>
      </c>
      <c r="BA105" s="20">
        <f>IF($A105="","",IF(COUNTIFS(LSku,$A105,LType,"Count",LDate,BA$4)&gt;0,SUMIFS(LQty,LSku,$A105,LType,"Count",LDate,BA$4),AZ105+SUMIFS(LSigned,LSku,$A105,LDate,BA$4)))</f>
        <v/>
      </c>
      <c r="BB105" s="20">
        <f>IF($A105="","",IF(COUNTIFS(LSku,$A105,LType,"Count",LDate,BB$4)&gt;0,SUMIFS(LQty,LSku,$A105,LType,"Count",LDate,BB$4),BA105+SUMIFS(LSigned,LSku,$A105,LDate,BB$4)))</f>
        <v/>
      </c>
      <c r="BC105" s="20">
        <f>IF($A105="","",IF(COUNTIFS(LSku,$A105,LType,"Count",LDate,BC$4)&gt;0,SUMIFS(LQty,LSku,$A105,LType,"Count",LDate,BC$4),BB105+SUMIFS(LSigned,LSku,$A105,LDate,BC$4)))</f>
        <v/>
      </c>
      <c r="BD105" s="20">
        <f>IF($A105="","",IF(COUNTIFS(LSku,$A105,LType,"Count",LDate,BD$4)&gt;0,SUMIFS(LQty,LSku,$A105,LType,"Count",LDate,BD$4),BC105+SUMIFS(LSigned,LSku,$A105,LDate,BD$4)))</f>
        <v/>
      </c>
      <c r="BE105" s="20">
        <f>IF($A105="","",IF(COUNTIFS(LSku,$A105,LType,"Count",LDate,BE$4)&gt;0,SUMIFS(LQty,LSku,$A105,LType,"Count",LDate,BE$4),BD105+SUMIFS(LSigned,LSku,$A105,LDate,BE$4)))</f>
        <v/>
      </c>
      <c r="BF105" s="20">
        <f>IF($A105="","",IF(COUNTIFS(LSku,$A105,LType,"Count",LDate,BF$4)&gt;0,SUMIFS(LQty,LSku,$A105,LType,"Count",LDate,BF$4),BE105+SUMIFS(LSigned,LSku,$A105,LDate,BF$4)))</f>
        <v/>
      </c>
      <c r="BG105" s="20">
        <f>IF($A105="","",IF(COUNTIFS(LSku,$A105,LType,"Count",LDate,BG$4)&gt;0,SUMIFS(LQty,LSku,$A105,LType,"Count",LDate,BG$4),BF105+SUMIFS(LSigned,LSku,$A105,LDate,BG$4)))</f>
        <v/>
      </c>
      <c r="BH105" s="20">
        <f>IF($A105="","",IF(COUNTIFS(LSku,$A105,LType,"Count",LDate,BH$4)&gt;0,SUMIFS(LQty,LSku,$A105,LType,"Count",LDate,BH$4),BG105+SUMIFS(LSigned,LSku,$A105,LDate,BH$4)))</f>
        <v/>
      </c>
      <c r="BI105" s="20">
        <f>IF($A105="","",IF(COUNTIFS(LSku,$A105,LType,"Count",LDate,BI$4)&gt;0,SUMIFS(LQty,LSku,$A105,LType,"Count",LDate,BI$4),BH105+SUMIFS(LSigned,LSku,$A105,LDate,BI$4)))</f>
        <v/>
      </c>
      <c r="BJ105" s="20">
        <f>IF($A105="","",IF(COUNTIFS(LSku,$A105,LType,"Count",LDate,BJ$4)&gt;0,SUMIFS(LQty,LSku,$A105,LType,"Count",LDate,BJ$4),BI105+SUMIFS(LSigned,LSku,$A105,LDate,BJ$4)))</f>
        <v/>
      </c>
      <c r="BK105" s="20">
        <f>IF($A105="","",IF(COUNTIFS(LSku,$A105,LType,"Count",LDate,BK$4)&gt;0,SUMIFS(LQty,LSku,$A105,LType,"Count",LDate,BK$4),BJ105+SUMIFS(LSigned,LSku,$A105,LDate,BK$4)))</f>
        <v/>
      </c>
      <c r="BL105" s="20">
        <f>IF($A105="","",IF(COUNTIFS(LSku,$A105,LType,"Count",LDate,BL$4)&gt;0,SUMIFS(LQty,LSku,$A105,LType,"Count",LDate,BL$4),BK105+SUMIFS(LSigned,LSku,$A105,LDate,BL$4)))</f>
        <v/>
      </c>
      <c r="BM105" s="20">
        <f>IF($A105="","",IF(COUNTIFS(LSku,$A105,LType,"Count",LDate,BM$4)&gt;0,SUMIFS(LQty,LSku,$A105,LType,"Count",LDate,BM$4),BL105+SUMIFS(LSigned,LSku,$A105,LDate,BM$4)))</f>
        <v/>
      </c>
      <c r="BN105" s="24">
        <f>IF($A105="","",SUMPRODUCT(MAX((LSku=$A105)*(LType="Count")*(LDate&lt;=$B$4)*LDate)))</f>
        <v/>
      </c>
    </row>
  </sheetData>
  <sheetProtection selectLockedCells="0" selectUnlockedCells="0" sheet="1" objects="0" insertRows="1" insertHyperlinks="1" autoFilter="0" scenarios="0" formatColumns="0" deleteColumns="1" insertColumns="1" pivotTables="1" deleteRows="1" formatCells="1" formatRows="1" sort="0"/>
  <conditionalFormatting sqref="B6:BM105">
    <cfRule type="expression" priority="1" dxfId="7">
      <formula>AND($A6&lt;&gt;"",B6&lt;=0)</formula>
    </cfRule>
  </conditionalFormatting>
  <printOptions horizontalCentered="1"/>
  <pageMargins left="0.4" right="0.4" top="1" bottom="1"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2026-10-13T06:13:55Z</dcterms:created>
  <dcterms:modified xmlns:dcterms="http://purl.org/dc/terms/" xmlns:xsi="http://www.w3.org/2001/XMLSchema-instance" xsi:type="dcterms:W3CDTF">2026-10-13T06:13:56Z</dcterms:modified>
</cp:coreProperties>
</file>