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ettings" sheetId="2" state="visible" r:id="rId2"/>
    <sheet xmlns:r="http://schemas.openxmlformats.org/officeDocument/2006/relationships" name="Rate Schedule" sheetId="3" state="visible" r:id="rId3"/>
    <sheet xmlns:r="http://schemas.openxmlformats.org/officeDocument/2006/relationships" name="Vehicles" sheetId="4" state="visible" r:id="rId4"/>
    <sheet xmlns:r="http://schemas.openxmlformats.org/officeDocument/2006/relationships" name="Trip Log" sheetId="5" state="visible" r:id="rId5"/>
    <sheet xmlns:r="http://schemas.openxmlformats.org/officeDocument/2006/relationships" name="Summary" sheetId="6" state="visible" r:id="rId6"/>
  </sheets>
  <definedNames>
    <definedName name="AsOf">Settings!$B$5</definedName>
    <definedName name="VName">Vehicles!$A$5:$A$16</definedName>
    <definedName name="EffDate">'Rate Schedule'!$A$5:$A$24</definedName>
    <definedName name="BusRate">'Rate Schedule'!$B$5:$B$24</definedName>
    <definedName name="MedRate">'Rate Schedule'!$C$5:$C$24</definedName>
    <definedName name="CharRate">'Rate Schedule'!$D$5:$D$24</definedName>
    <definedName name="_xlnm.Print_Area" localSheetId="0">'Start Here'!$A$1:$G$22</definedName>
    <definedName name="_xlnm.Print_Area" localSheetId="1">'Settings'!$A$1:$F$16</definedName>
    <definedName name="_xlnm._FilterDatabase" localSheetId="2" hidden="1">'Rate Schedule'!$A$4:$G$24</definedName>
    <definedName name="_xlnm.Print_Area" localSheetId="2">'Rate Schedule'!$A$1:$G$24</definedName>
    <definedName name="_xlnm._FilterDatabase" localSheetId="3" hidden="1">'Vehicles'!$A$4:$L$16</definedName>
    <definedName name="_xlnm.Print_Area" localSheetId="3">'Vehicles'!$A$1:$L$16</definedName>
    <definedName name="_xlnm._FilterDatabase" localSheetId="4" hidden="1">'Trip Log'!$A$4:$R$2004</definedName>
    <definedName name="_xlnm.Print_Area" localSheetId="4">'Trip Log'!$A$1:$R$45</definedName>
    <definedName name="_xlnm.Print_Area" localSheetId="5">'Summary'!$A$1:$I$34</definedName>
  </definedNames>
  <calcPr calcId="124519" fullCalcOnLoad="1"/>
</workbook>
</file>

<file path=xl/styles.xml><?xml version="1.0" encoding="utf-8"?>
<styleSheet xmlns="http://schemas.openxmlformats.org/spreadsheetml/2006/main">
  <numFmts count="6">
    <numFmt numFmtId="164" formatCode="yyyy-mm-dd"/>
    <numFmt numFmtId="165" formatCode="mmm d, yyyy"/>
    <numFmt numFmtId="166" formatCode="0.0"/>
    <numFmt numFmtId="167" formatCode="mmm d, yyyy;;&quot;&quot;"/>
    <numFmt numFmtId="168" formatCode="0.0;-0.0;&quot;&quot;"/>
    <numFmt numFmtId="169" formatCode="#,##0.00;-#,##0.00;&quot;&quot;"/>
  </numFmts>
  <fonts count="6">
    <font>
      <name val="Calibri"/>
      <family val="2"/>
      <color theme="1"/>
      <sz val="11"/>
      <scheme val="minor"/>
    </font>
    <font>
      <name val="Arial"/>
      <b val="1"/>
      <color rgb="002F5D50"/>
      <sz val="16"/>
    </font>
    <font>
      <name val="Arial"/>
      <i val="1"/>
      <color rgb="005A6B66"/>
      <sz val="9"/>
    </font>
    <font>
      <name val="Arial"/>
      <b val="1"/>
      <sz val="10"/>
    </font>
    <font>
      <name val="Arial"/>
      <sz val="10"/>
    </font>
    <font>
      <name val="Arial"/>
      <b val="1"/>
      <color rgb="00FFFFFF"/>
      <sz val="10"/>
    </font>
  </fonts>
  <fills count="6">
    <fill>
      <patternFill/>
    </fill>
    <fill>
      <patternFill patternType="gray125"/>
    </fill>
    <fill>
      <patternFill patternType="solid">
        <fgColor rgb="00E7EEEB"/>
      </patternFill>
    </fill>
    <fill>
      <patternFill patternType="solid">
        <fgColor rgb="00FFF7D6"/>
      </patternFill>
    </fill>
    <fill>
      <patternFill patternType="solid">
        <fgColor rgb="00F1F4F2"/>
      </patternFill>
    </fill>
    <fill>
      <patternFill patternType="solid">
        <fgColor rgb="002F5D50"/>
      </patternFill>
    </fill>
  </fills>
  <borders count="11">
    <border>
      <left/>
      <right/>
      <top/>
      <bottom/>
      <diagonal/>
    </border>
    <border>
      <left style="thin">
        <color rgb="00C7D1CC"/>
      </left>
      <right style="thin">
        <color rgb="00C7D1CC"/>
      </right>
      <top style="thin">
        <color rgb="00C7D1CC"/>
      </top>
      <bottom style="thin">
        <color rgb="00C7D1CC"/>
      </bottom>
    </border>
    <border>
      <left/>
      <right/>
      <top style="thin">
        <color rgb="00C7D1CC"/>
      </top>
      <bottom/>
      <diagonal/>
    </border>
    <border>
      <left/>
      <right style="thin">
        <color rgb="00C7D1CC"/>
      </right>
      <top style="thin">
        <color rgb="00C7D1CC"/>
      </top>
      <bottom/>
      <diagonal/>
    </border>
    <border>
      <left/>
      <right/>
      <top style="thin">
        <color rgb="00C7D1CC"/>
      </top>
      <bottom style="thin">
        <color rgb="00C7D1CC"/>
      </bottom>
      <diagonal/>
    </border>
    <border>
      <left/>
      <right style="thin">
        <color rgb="00C7D1CC"/>
      </right>
      <top style="thin">
        <color rgb="00C7D1CC"/>
      </top>
      <bottom style="thin">
        <color rgb="00C7D1CC"/>
      </bottom>
      <diagonal/>
    </border>
    <border>
      <left style="thin">
        <color rgb="00C7D1CC"/>
      </left>
      <right/>
      <top/>
      <bottom/>
      <diagonal/>
    </border>
    <border>
      <left/>
      <right style="thin">
        <color rgb="00C7D1CC"/>
      </right>
      <top/>
      <bottom/>
      <diagonal/>
    </border>
    <border>
      <left style="thin">
        <color rgb="00C7D1CC"/>
      </left>
      <right/>
      <top/>
      <bottom style="thin">
        <color rgb="00C7D1CC"/>
      </bottom>
      <diagonal/>
    </border>
    <border>
      <left/>
      <right/>
      <top/>
      <bottom style="thin">
        <color rgb="00C7D1CC"/>
      </bottom>
      <diagonal/>
    </border>
    <border>
      <left/>
      <right style="thin">
        <color rgb="00C7D1CC"/>
      </right>
      <top/>
      <bottom style="thin">
        <color rgb="00C7D1CC"/>
      </bottom>
      <diagonal/>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3" fillId="2" borderId="1" pivotButton="0" quotePrefix="0" xfId="0"/>
    <xf numFmtId="0" fontId="0" fillId="0" borderId="4" pivotButton="0" quotePrefix="0" xfId="0"/>
    <xf numFmtId="0" fontId="0" fillId="0" borderId="5" pivotButton="0" quotePrefix="0" xfId="0"/>
    <xf numFmtId="0" fontId="4" fillId="0" borderId="1" applyAlignment="1" pivotButton="0" quotePrefix="0" xfId="0">
      <alignment vertical="top" wrapText="1"/>
    </xf>
    <xf numFmtId="0" fontId="3" fillId="0" borderId="1" pivotButton="0" quotePrefix="0" xfId="0"/>
    <xf numFmtId="165" fontId="4" fillId="3" borderId="1" applyProtection="1" pivotButton="0" quotePrefix="0" xfId="0">
      <protection locked="0" hidden="0"/>
    </xf>
    <xf numFmtId="165" fontId="4" fillId="4" borderId="1" pivotButton="0" quotePrefix="0" xfId="0"/>
    <xf numFmtId="0" fontId="4" fillId="3" borderId="1" applyProtection="1" pivotButton="0" quotePrefix="0" xfId="0">
      <protection locked="0" hidden="0"/>
    </xf>
    <xf numFmtId="0" fontId="4" fillId="4" borderId="1" pivotButton="0" quotePrefix="0" xfId="0"/>
    <xf numFmtId="0" fontId="0" fillId="0" borderId="2" pivotButton="0" quotePrefix="0" xfId="0"/>
    <xf numFmtId="0" fontId="0" fillId="0" borderId="3" pivotButton="0" quotePrefix="0" xfId="0"/>
    <xf numFmtId="0" fontId="0" fillId="0" borderId="6" pivotButton="0" quotePrefix="0" xfId="0"/>
    <xf numFmtId="0" fontId="0" fillId="0" borderId="7" pivotButton="0" quotePrefix="0" xfId="0"/>
    <xf numFmtId="0" fontId="0" fillId="0" borderId="8" pivotButton="0" quotePrefix="0" xfId="0"/>
    <xf numFmtId="0" fontId="0" fillId="0" borderId="9" pivotButton="0" quotePrefix="0" xfId="0"/>
    <xf numFmtId="0" fontId="0" fillId="0" borderId="10" pivotButton="0" quotePrefix="0" xfId="0"/>
    <xf numFmtId="0" fontId="5" fillId="5" borderId="1" applyAlignment="1" pivotButton="0" quotePrefix="0" xfId="0">
      <alignment horizontal="center" vertical="center" wrapText="1"/>
    </xf>
    <xf numFmtId="166" fontId="4" fillId="3" borderId="1" applyProtection="1" pivotButton="0" quotePrefix="0" xfId="0">
      <protection locked="0" hidden="0"/>
    </xf>
    <xf numFmtId="0" fontId="4" fillId="3" borderId="1" applyAlignment="1" applyProtection="1" pivotButton="0" quotePrefix="0" xfId="0">
      <alignment vertical="top" wrapText="1"/>
      <protection locked="0" hidden="0"/>
    </xf>
    <xf numFmtId="167" fontId="4" fillId="3" borderId="1" applyProtection="1" pivotButton="0" quotePrefix="0" xfId="0">
      <protection locked="0" hidden="0"/>
    </xf>
    <xf numFmtId="168" fontId="4" fillId="3" borderId="1" applyProtection="1" pivotButton="0" quotePrefix="0" xfId="0">
      <protection locked="0" hidden="0"/>
    </xf>
    <xf numFmtId="168" fontId="4" fillId="4" borderId="1" pivotButton="0" quotePrefix="0" xfId="0"/>
    <xf numFmtId="169" fontId="4" fillId="4" borderId="1" pivotButton="0" quotePrefix="0" xfId="0"/>
    <xf numFmtId="0" fontId="4" fillId="4" borderId="1" applyAlignment="1" pivotButton="0" quotePrefix="0" xfId="0">
      <alignment vertical="top" wrapText="1"/>
    </xf>
    <xf numFmtId="167" fontId="4" fillId="4" borderId="1" pivotButton="0" quotePrefix="0" xfId="0"/>
    <xf numFmtId="4" fontId="4" fillId="4" borderId="1" pivotButton="0" quotePrefix="0" xfId="0"/>
    <xf numFmtId="166" fontId="4" fillId="4" borderId="1" pivotButton="0" quotePrefix="0" xfId="0"/>
    <xf numFmtId="0" fontId="3" fillId="4" borderId="1" pivotButton="0" quotePrefix="0" xfId="0"/>
    <xf numFmtId="166" fontId="3" fillId="4" borderId="1" pivotButton="0" quotePrefix="0" xfId="0"/>
    <xf numFmtId="4" fontId="3" fillId="4" borderId="1" pivotButton="0" quotePrefix="0" xfId="0"/>
  </cellXfs>
  <cellStyles count="1">
    <cellStyle name="Normal" xfId="0" builtinId="0" hidden="0"/>
  </cellStyles>
  <dxfs count="2">
    <dxf>
      <font>
        <b val="1"/>
        <color rgb="007A2E0E"/>
      </font>
      <fill>
        <patternFill patternType="solid">
          <fgColor rgb="00F6CDB8"/>
        </patternFill>
      </fill>
    </dxf>
    <dxf>
      <font>
        <b val="1"/>
        <color rgb="006B4200"/>
      </font>
      <fill>
        <patternFill patternType="solid">
          <fgColor rgb="00FBE6C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21"/>
  <sheetViews>
    <sheetView showGridLines="0" workbookViewId="0">
      <selection activeCell="A1" sqref="A1"/>
    </sheetView>
  </sheetViews>
  <sheetFormatPr baseColWidth="8" defaultRowHeight="15"/>
  <cols>
    <col width="18"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Mileage Deduction Log</t>
        </is>
      </c>
    </row>
    <row r="2">
      <c r="A2" s="2" t="inlineStr">
        <is>
          <t>Log each trip once. The rate for that date is looked up automatically, including mid-year changes.</t>
        </is>
      </c>
    </row>
    <row r="4">
      <c r="A4" s="3" t="inlineStr">
        <is>
          <t>How it works</t>
        </is>
      </c>
      <c r="B4" s="4" t="n"/>
      <c r="C4" s="4" t="n"/>
      <c r="D4" s="4" t="n"/>
      <c r="E4" s="4" t="n"/>
      <c r="F4" s="4" t="n"/>
      <c r="G4" s="5" t="n"/>
    </row>
    <row r="5" ht="48" customHeight="1">
      <c r="A5" s="6" t="inlineStr">
        <is>
          <t>Add your rate periods on Rate Schedule (example IRS 2025 and both 2026 halves are filled in). List your vehicles. Each trip is one row: date, vehicle, from/to, purpose, and either odometer readings or typed miles. Miles, the rate and the deduction calculate themselves. Summary totals by purpose, vehicle, month and quarter.</t>
        </is>
      </c>
      <c r="B5" s="4" t="n"/>
      <c r="C5" s="4" t="n"/>
      <c r="D5" s="4" t="n"/>
      <c r="E5" s="4" t="n"/>
      <c r="F5" s="4" t="n"/>
      <c r="G5" s="5" t="n"/>
    </row>
    <row r="6">
      <c r="A6" s="3" t="inlineStr">
        <is>
          <t>1. Settings</t>
        </is>
      </c>
      <c r="B6" s="4" t="n"/>
      <c r="C6" s="4" t="n"/>
      <c r="D6" s="4" t="n"/>
      <c r="E6" s="4" t="n"/>
      <c r="F6" s="4" t="n"/>
      <c r="G6" s="5" t="n"/>
    </row>
    <row r="7" ht="48" customHeight="1">
      <c r="A7" s="6" t="inlineStr">
        <is>
          <t>The example file is set to Oct 14, 2026 so the sample trips make sense. Clear the as-of date to use today. Currency is a label only; rates are entered as cents per mile (76 = 76 cents).</t>
        </is>
      </c>
      <c r="B7" s="4" t="n"/>
      <c r="C7" s="4" t="n"/>
      <c r="D7" s="4" t="n"/>
      <c r="E7" s="4" t="n"/>
      <c r="F7" s="4" t="n"/>
      <c r="G7" s="5" t="n"/>
    </row>
    <row r="8">
      <c r="A8" s="3" t="inlineStr">
        <is>
          <t>2. Rate Schedule</t>
        </is>
      </c>
      <c r="B8" s="4" t="n"/>
      <c r="C8" s="4" t="n"/>
      <c r="D8" s="4" t="n"/>
      <c r="E8" s="4" t="n"/>
      <c r="F8" s="4" t="n"/>
      <c r="G8" s="5" t="n"/>
    </row>
    <row r="9" ht="48" customHeight="1">
      <c r="A9" s="6" t="inlineStr">
        <is>
          <t>One row per rate change, earliest first. Columns: Business, Medical and Charitable cents/mile from that effective date. Each trip uses the latest row whose date is on or before the trip. Edit the numbers when the tax authority publishes new rates. The examples are from the public IRS table for illustration — confirm before you file.</t>
        </is>
      </c>
      <c r="B9" s="4" t="n"/>
      <c r="C9" s="4" t="n"/>
      <c r="D9" s="4" t="n"/>
      <c r="E9" s="4" t="n"/>
      <c r="F9" s="4" t="n"/>
      <c r="G9" s="5" t="n"/>
    </row>
    <row r="10">
      <c r="A10" s="3" t="inlineStr">
        <is>
          <t>3. Vehicles</t>
        </is>
      </c>
      <c r="B10" s="4" t="n"/>
      <c r="C10" s="4" t="n"/>
      <c r="D10" s="4" t="n"/>
      <c r="E10" s="4" t="n"/>
      <c r="F10" s="4" t="n"/>
      <c r="G10" s="5" t="n"/>
    </row>
    <row r="11" ht="48" customHeight="1">
      <c r="A11" s="6" t="inlineStr">
        <is>
          <t>Up to 12 nicknames (Blue Hatch, Van…). Totals for each vehicle are calculated from the Trip Log.</t>
        </is>
      </c>
      <c r="B11" s="4" t="n"/>
      <c r="C11" s="4" t="n"/>
      <c r="D11" s="4" t="n"/>
      <c r="E11" s="4" t="n"/>
      <c r="F11" s="4" t="n"/>
      <c r="G11" s="5" t="n"/>
    </row>
    <row r="12">
      <c r="A12" s="3" t="inlineStr">
        <is>
          <t>4. Trip Log</t>
        </is>
      </c>
      <c r="B12" s="4" t="n"/>
      <c r="C12" s="4" t="n"/>
      <c r="D12" s="4" t="n"/>
      <c r="E12" s="4" t="n"/>
      <c r="F12" s="4" t="n"/>
      <c r="G12" s="5" t="n"/>
    </row>
    <row r="13" ht="48" customHeight="1">
      <c r="A13" s="6" t="inlineStr">
        <is>
          <t>Up to 2,000 trips. Purpose = Business, Medical, Charitable or Personal. Tick Commute for home↔office trips that are not deductible. Round trip doubles one-way miles. Prefer odometer start and end; or type miles if you didn't note the odometer. If both are filled and disagree, a check appears.</t>
        </is>
      </c>
      <c r="B13" s="4" t="n"/>
      <c r="C13" s="4" t="n"/>
      <c r="D13" s="4" t="n"/>
      <c r="E13" s="4" t="n"/>
      <c r="F13" s="4" t="n"/>
      <c r="G13" s="5" t="n"/>
    </row>
    <row r="14">
      <c r="A14" s="3" t="inlineStr">
        <is>
          <t>5. Summary</t>
        </is>
      </c>
      <c r="B14" s="4" t="n"/>
      <c r="C14" s="4" t="n"/>
      <c r="D14" s="4" t="n"/>
      <c r="E14" s="4" t="n"/>
      <c r="F14" s="4" t="n"/>
      <c r="G14" s="5" t="n"/>
    </row>
    <row r="15" ht="48" customHeight="1">
      <c r="A15" s="6" t="inlineStr">
        <is>
          <t>Year-to-date miles and deduction by purpose, by vehicle, by month and by quarter of the as-of year. Open it when you prepare quarterly estimates or a year-end return.</t>
        </is>
      </c>
      <c r="B15" s="4" t="n"/>
      <c r="C15" s="4" t="n"/>
      <c r="D15" s="4" t="n"/>
      <c r="E15" s="4" t="n"/>
      <c r="F15" s="4" t="n"/>
      <c r="G15" s="5" t="n"/>
    </row>
    <row r="16">
      <c r="A16" s="3" t="inlineStr">
        <is>
          <t>License</t>
        </is>
      </c>
      <c r="B16" s="4" t="n"/>
      <c r="C16" s="4" t="n"/>
      <c r="D16" s="4" t="n"/>
      <c r="E16" s="4" t="n"/>
      <c r="F16" s="4" t="n"/>
      <c r="G16" s="5" t="n"/>
    </row>
    <row r="17" ht="48" customHeight="1">
      <c r="A17" s="6" t="inlineStr">
        <is>
          <t>free for personal or business use; don't resell or re-host. Sharing a link to the Tidewick product page is fine.</t>
        </is>
      </c>
      <c r="B17" s="4" t="n"/>
      <c r="C17" s="4" t="n"/>
      <c r="D17" s="4" t="n"/>
      <c r="E17" s="4" t="n"/>
      <c r="F17" s="4" t="n"/>
      <c r="G17" s="5" t="n"/>
    </row>
    <row r="18">
      <c r="A18" s="3" t="inlineStr">
        <is>
          <t>Not tax advice</t>
        </is>
      </c>
      <c r="B18" s="4" t="n"/>
      <c r="C18" s="4" t="n"/>
      <c r="D18" s="4" t="n"/>
      <c r="E18" s="4" t="n"/>
      <c r="F18" s="4" t="n"/>
      <c r="G18" s="5" t="n"/>
    </row>
    <row r="19" ht="48" customHeight="1">
      <c r="A19" s="6" t="inlineStr">
        <is>
          <t>This is a record-keeping spreadsheet. Deductibility rules (commuting, parking, actual-expense method, which form to use) depend on your situation. Confirm rates and rules with the tax authority or a qualified adviser before filing.</t>
        </is>
      </c>
      <c r="B19" s="4" t="n"/>
      <c r="C19" s="4" t="n"/>
      <c r="D19" s="4" t="n"/>
      <c r="E19" s="4" t="n"/>
      <c r="F19" s="4" t="n"/>
      <c r="G19" s="5" t="n"/>
    </row>
    <row r="20">
      <c r="A20" s="3" t="inlineStr">
        <is>
          <t>Limits</t>
        </is>
      </c>
      <c r="B20" s="4" t="n"/>
      <c r="C20" s="4" t="n"/>
      <c r="D20" s="4" t="n"/>
      <c r="E20" s="4" t="n"/>
      <c r="F20" s="4" t="n"/>
      <c r="G20" s="5" t="n"/>
    </row>
    <row r="21" ht="48" customHeight="1">
      <c r="A21" s="6" t="inlineStr">
        <is>
          <t>One file per person or small shared team. No GPS tracking, no automatic imports, no reminders, no macros. Rate rows must stay sorted earliest→latest. Tested in LibreOffice Calc only.</t>
        </is>
      </c>
      <c r="B21" s="4" t="n"/>
      <c r="C21" s="4" t="n"/>
      <c r="D21" s="4" t="n"/>
      <c r="E21" s="4" t="n"/>
      <c r="F21" s="4" t="n"/>
      <c r="G21" s="5" t="n"/>
    </row>
  </sheetData>
  <mergeCells count="18">
    <mergeCell ref="A13:G13"/>
    <mergeCell ref="A14:G14"/>
    <mergeCell ref="A17:G17"/>
    <mergeCell ref="A9:G9"/>
    <mergeCell ref="A18:G18"/>
    <mergeCell ref="A8:G8"/>
    <mergeCell ref="A6:G6"/>
    <mergeCell ref="A21:G21"/>
    <mergeCell ref="A12:G12"/>
    <mergeCell ref="A4:G4"/>
    <mergeCell ref="A20:G20"/>
    <mergeCell ref="A16:G16"/>
    <mergeCell ref="A15:G15"/>
    <mergeCell ref="A7:G7"/>
    <mergeCell ref="A19:G19"/>
    <mergeCell ref="A11:G11"/>
    <mergeCell ref="A10:G10"/>
    <mergeCell ref="A5:G5"/>
  </mergeCells>
  <printOptions horizontalCentered="1"/>
  <pageMargins left="0.4" right="0.4" top="1" bottom="1" header="0.5" footer="0.5"/>
  <pageSetup orientation="portrait" paperSize="1" fitToHeight="1" fitToWidth="1"/>
</worksheet>
</file>

<file path=xl/worksheets/sheet2.xml><?xml version="1.0" encoding="utf-8"?>
<worksheet xmlns="http://schemas.openxmlformats.org/spreadsheetml/2006/main">
  <sheetPr>
    <outlinePr summaryBelow="1" summaryRight="1"/>
    <pageSetUpPr fitToPage="1"/>
  </sheetPr>
  <dimension ref="A1:F15"/>
  <sheetViews>
    <sheetView showGridLines="0" workbookViewId="0">
      <selection activeCell="A1" sqref="A1"/>
    </sheetView>
  </sheetViews>
  <sheetFormatPr baseColWidth="8" defaultRowHeight="15"/>
  <cols>
    <col width="32" customWidth="1" min="1" max="1"/>
    <col width="18" customWidth="1" min="2" max="2"/>
    <col width="12" customWidth="1" min="3" max="3"/>
    <col width="12" customWidth="1" min="4" max="4"/>
    <col width="12" customWidth="1" min="5" max="5"/>
    <col width="12" customWidth="1" min="6" max="6"/>
  </cols>
  <sheetData>
    <row r="1">
      <c r="A1" s="1" t="inlineStr">
        <is>
          <t>Settings</t>
        </is>
      </c>
    </row>
    <row r="2">
      <c r="A2" s="2" t="inlineStr">
        <is>
          <t>Yellow cells are yours. Clear the as-of date to use today.</t>
        </is>
      </c>
    </row>
    <row r="4">
      <c r="A4" s="7" t="inlineStr">
        <is>
          <t>As-of date (blank = today)</t>
        </is>
      </c>
      <c r="B4" s="8" t="n">
        <v>46309</v>
      </c>
    </row>
    <row r="5">
      <c r="A5" s="7" t="inlineStr">
        <is>
          <t>As-of (used in formulas)</t>
        </is>
      </c>
      <c r="B5" s="9">
        <f>IF(B4="",TODAY(),B4)</f>
        <v/>
      </c>
    </row>
    <row r="6">
      <c r="A6" s="7" t="inlineStr">
        <is>
          <t>Currency label</t>
        </is>
      </c>
      <c r="B6" s="10" t="inlineStr">
        <is>
          <t>USD</t>
        </is>
      </c>
    </row>
    <row r="7">
      <c r="A7" s="7" t="inlineStr">
        <is>
          <t>As-of year</t>
        </is>
      </c>
      <c r="B7" s="11">
        <f>YEAR(B5)</f>
        <v/>
      </c>
    </row>
    <row r="8">
      <c r="A8" s="7" t="inlineStr">
        <is>
          <t>Rate rows in use</t>
        </is>
      </c>
      <c r="B8" s="11">
        <f>COUNTIF('Rate Schedule'!A5:A24,"&gt;0")</f>
        <v/>
      </c>
    </row>
    <row r="9">
      <c r="A9" s="7" t="inlineStr">
        <is>
          <t>Active vehicles</t>
        </is>
      </c>
      <c r="B9" s="11">
        <f>COUNTIF(Vehicles!D5:D16,"Yes")</f>
        <v/>
      </c>
    </row>
    <row r="10">
      <c r="A10" s="7" t="inlineStr">
        <is>
          <t>Trips on or before as-of</t>
        </is>
      </c>
      <c r="B10" s="11">
        <f>COUNTIFS('Trip Log'!A5:A2004,"&gt;0",'Trip Log'!A5:A2004,"&lt;="&amp;B5)</f>
        <v/>
      </c>
    </row>
    <row r="12">
      <c r="A12" s="7" t="inlineStr">
        <is>
          <t>Notes</t>
        </is>
      </c>
    </row>
    <row r="13" ht="36" customHeight="1">
      <c r="A13" s="6" t="inlineStr">
        <is>
          <t>Rates on the Rate Schedule are cents per mile (76 = 76¢). Keep that sheet sorted by Effective from, oldest first. Purpose names must match exactly: Business, Medical, Charitable, Personal.</t>
        </is>
      </c>
      <c r="B13" s="12" t="n"/>
      <c r="C13" s="12" t="n"/>
      <c r="D13" s="12" t="n"/>
      <c r="E13" s="12" t="n"/>
      <c r="F13" s="13" t="n"/>
    </row>
    <row r="14">
      <c r="A14" s="14" t="n"/>
      <c r="F14" s="15" t="n"/>
    </row>
    <row r="15">
      <c r="A15" s="16" t="n"/>
      <c r="B15" s="17" t="n"/>
      <c r="C15" s="17" t="n"/>
      <c r="D15" s="17" t="n"/>
      <c r="E15" s="17" t="n"/>
      <c r="F15" s="18" t="n"/>
    </row>
  </sheetData>
  <sheetProtection selectLockedCells="0" selectUnlockedCells="0" sheet="1" objects="0" insertRows="1" insertHyperlinks="1" autoFilter="1" scenarios="0" formatColumns="1" deleteColumns="1" insertColumns="1" pivotTables="1" deleteRows="1" formatCells="1" formatRows="1" sort="1"/>
  <mergeCells count="1">
    <mergeCell ref="A13:F15"/>
  </mergeCells>
  <printOptions horizontalCentered="1"/>
  <pageMargins left="0.4" right="0.4" top="1" bottom="1" header="0.5" footer="0.5"/>
  <pageSetup orientation="portrait" paperSize="1" fitToHeight="1" fitToWidth="1"/>
</worksheet>
</file>

<file path=xl/worksheets/sheet3.xml><?xml version="1.0" encoding="utf-8"?>
<worksheet xmlns="http://schemas.openxmlformats.org/spreadsheetml/2006/main">
  <sheetPr>
    <outlinePr summaryBelow="1" summaryRight="1"/>
    <pageSetUpPr fitToPage="1"/>
  </sheetPr>
  <dimension ref="A1:G24"/>
  <sheetViews>
    <sheetView showGridLines="0" workbookViewId="0">
      <selection activeCell="A1" sqref="A1"/>
    </sheetView>
  </sheetViews>
  <sheetFormatPr baseColWidth="8" defaultRowHeight="15"/>
  <cols>
    <col width="16" customWidth="1" min="1" max="1"/>
    <col width="14" customWidth="1" min="2" max="2"/>
    <col width="14" customWidth="1" min="3" max="3"/>
    <col width="14" customWidth="1" min="4" max="4"/>
    <col width="42" customWidth="1" min="5" max="5"/>
    <col width="14" customWidth="1" min="6" max="6"/>
    <col width="20" customWidth="1" min="7" max="7"/>
  </cols>
  <sheetData>
    <row r="1">
      <c r="A1" s="1" t="inlineStr">
        <is>
          <t>Rate Schedule</t>
        </is>
      </c>
    </row>
    <row r="2">
      <c r="A2" s="2" t="inlineStr">
        <is>
          <t>One row per rate change, oldest first. Each trip uses the latest row on or before its date. Yellow = edit.</t>
        </is>
      </c>
    </row>
    <row r="4" ht="40" customHeight="1">
      <c r="A4" s="19" t="inlineStr">
        <is>
          <t>Effective from</t>
        </is>
      </c>
      <c r="B4" s="19" t="inlineStr">
        <is>
          <t>Business ¢/mi</t>
        </is>
      </c>
      <c r="C4" s="19" t="inlineStr">
        <is>
          <t>Medical ¢/mi</t>
        </is>
      </c>
      <c r="D4" s="19" t="inlineStr">
        <is>
          <t>Charitable ¢/mi</t>
        </is>
      </c>
      <c r="E4" s="19" t="inlineStr">
        <is>
          <t>Notes</t>
        </is>
      </c>
      <c r="F4" s="19" t="inlineStr">
        <is>
          <t>Sort OK?</t>
        </is>
      </c>
      <c r="G4" s="19" t="inlineStr">
        <is>
          <t>Gap / overlap note</t>
        </is>
      </c>
    </row>
    <row r="5">
      <c r="A5" s="8" t="n">
        <v>45658</v>
      </c>
      <c r="B5" s="20" t="n">
        <v>70</v>
      </c>
      <c r="C5" s="20" t="n">
        <v>21</v>
      </c>
      <c r="D5" s="20" t="n">
        <v>14</v>
      </c>
      <c r="E5" s="21" t="inlineStr">
        <is>
          <t>IRS 2025 full year (example), cents/mile</t>
        </is>
      </c>
      <c r="F5" s="11">
        <f>IF(A5="","",IF(ROW()=5,"OK",IF(A4="",IF(COUNTA(A5:A4)=0,"OK","Fill earlier gap"),IF(A5&gt;A4,"OK",IF(A5=A4,"Duplicate date","Out of order")))))</f>
        <v/>
      </c>
      <c r="G5" s="11">
        <f>IF(A5="","",IF(OR(B5="",C5="",D5=""),"Add all three rates",IF(OR(B5&lt;0,C5&lt;0,D5&lt;0),"Negative rate","")))</f>
        <v/>
      </c>
    </row>
    <row r="6">
      <c r="A6" s="8" t="n">
        <v>46023</v>
      </c>
      <c r="B6" s="20" t="n">
        <v>72.5</v>
      </c>
      <c r="C6" s="20" t="n">
        <v>20.5</v>
      </c>
      <c r="D6" s="20" t="n">
        <v>14</v>
      </c>
      <c r="E6" s="21" t="inlineStr">
        <is>
          <t>IRS 2026 Jan 1 – Jun 30 (example), cents/mile</t>
        </is>
      </c>
      <c r="F6" s="11">
        <f>IF(A6="","",IF(ROW()=5,"OK",IF(A5="",IF(COUNTA(A5:A5)=0,"OK","Fill earlier gap"),IF(A6&gt;A5,"OK",IF(A6=A5,"Duplicate date","Out of order")))))</f>
        <v/>
      </c>
      <c r="G6" s="11">
        <f>IF(A6="","",IF(OR(B6="",C6="",D6=""),"Add all three rates",IF(OR(B6&lt;0,C6&lt;0,D6&lt;0),"Negative rate","")))</f>
        <v/>
      </c>
    </row>
    <row r="7">
      <c r="A7" s="8" t="n">
        <v>46204</v>
      </c>
      <c r="B7" s="20" t="n">
        <v>76</v>
      </c>
      <c r="C7" s="20" t="n">
        <v>23.5</v>
      </c>
      <c r="D7" s="20" t="n">
        <v>14</v>
      </c>
      <c r="E7" s="21" t="inlineStr">
        <is>
          <t>IRS 2026 Jul 1 – Dec 31 (example), cents/mile</t>
        </is>
      </c>
      <c r="F7" s="11">
        <f>IF(A7="","",IF(ROW()=5,"OK",IF(A6="",IF(COUNTA(A5:A6)=0,"OK","Fill earlier gap"),IF(A7&gt;A6,"OK",IF(A7=A6,"Duplicate date","Out of order")))))</f>
        <v/>
      </c>
      <c r="G7" s="11">
        <f>IF(A7="","",IF(OR(B7="",C7="",D7=""),"Add all three rates",IF(OR(B7&lt;0,C7&lt;0,D7&lt;0),"Negative rate","")))</f>
        <v/>
      </c>
    </row>
    <row r="8">
      <c r="A8" s="22" t="n"/>
      <c r="B8" s="23" t="n"/>
      <c r="C8" s="23" t="n"/>
      <c r="D8" s="23" t="n"/>
      <c r="E8" s="10" t="n"/>
      <c r="F8" s="11">
        <f>IF(A8="","",IF(ROW()=5,"OK",IF(A7="",IF(COUNTA(A5:A7)=0,"OK","Fill earlier gap"),IF(A8&gt;A7,"OK",IF(A8=A7,"Duplicate date","Out of order")))))</f>
        <v/>
      </c>
      <c r="G8" s="11">
        <f>IF(A8="","",IF(OR(B8="",C8="",D8=""),"Add all three rates",IF(OR(B8&lt;0,C8&lt;0,D8&lt;0),"Negative rate","")))</f>
        <v/>
      </c>
    </row>
    <row r="9">
      <c r="A9" s="22" t="n"/>
      <c r="B9" s="23" t="n"/>
      <c r="C9" s="23" t="n"/>
      <c r="D9" s="23" t="n"/>
      <c r="E9" s="10" t="n"/>
      <c r="F9" s="11">
        <f>IF(A9="","",IF(ROW()=5,"OK",IF(A8="",IF(COUNTA(A5:A8)=0,"OK","Fill earlier gap"),IF(A9&gt;A8,"OK",IF(A9=A8,"Duplicate date","Out of order")))))</f>
        <v/>
      </c>
      <c r="G9" s="11">
        <f>IF(A9="","",IF(OR(B9="",C9="",D9=""),"Add all three rates",IF(OR(B9&lt;0,C9&lt;0,D9&lt;0),"Negative rate","")))</f>
        <v/>
      </c>
    </row>
    <row r="10">
      <c r="A10" s="22" t="n"/>
      <c r="B10" s="23" t="n"/>
      <c r="C10" s="23" t="n"/>
      <c r="D10" s="23" t="n"/>
      <c r="E10" s="10" t="n"/>
      <c r="F10" s="11">
        <f>IF(A10="","",IF(ROW()=5,"OK",IF(A9="",IF(COUNTA(A5:A9)=0,"OK","Fill earlier gap"),IF(A10&gt;A9,"OK",IF(A10=A9,"Duplicate date","Out of order")))))</f>
        <v/>
      </c>
      <c r="G10" s="11">
        <f>IF(A10="","",IF(OR(B10="",C10="",D10=""),"Add all three rates",IF(OR(B10&lt;0,C10&lt;0,D10&lt;0),"Negative rate","")))</f>
        <v/>
      </c>
    </row>
    <row r="11">
      <c r="A11" s="22" t="n"/>
      <c r="B11" s="23" t="n"/>
      <c r="C11" s="23" t="n"/>
      <c r="D11" s="23" t="n"/>
      <c r="E11" s="10" t="n"/>
      <c r="F11" s="11">
        <f>IF(A11="","",IF(ROW()=5,"OK",IF(A10="",IF(COUNTA(A5:A10)=0,"OK","Fill earlier gap"),IF(A11&gt;A10,"OK",IF(A11=A10,"Duplicate date","Out of order")))))</f>
        <v/>
      </c>
      <c r="G11" s="11">
        <f>IF(A11="","",IF(OR(B11="",C11="",D11=""),"Add all three rates",IF(OR(B11&lt;0,C11&lt;0,D11&lt;0),"Negative rate","")))</f>
        <v/>
      </c>
    </row>
    <row r="12">
      <c r="A12" s="22" t="n"/>
      <c r="B12" s="23" t="n"/>
      <c r="C12" s="23" t="n"/>
      <c r="D12" s="23" t="n"/>
      <c r="E12" s="10" t="n"/>
      <c r="F12" s="11">
        <f>IF(A12="","",IF(ROW()=5,"OK",IF(A11="",IF(COUNTA(A5:A11)=0,"OK","Fill earlier gap"),IF(A12&gt;A11,"OK",IF(A12=A11,"Duplicate date","Out of order")))))</f>
        <v/>
      </c>
      <c r="G12" s="11">
        <f>IF(A12="","",IF(OR(B12="",C12="",D12=""),"Add all three rates",IF(OR(B12&lt;0,C12&lt;0,D12&lt;0),"Negative rate","")))</f>
        <v/>
      </c>
    </row>
    <row r="13">
      <c r="A13" s="22" t="n"/>
      <c r="B13" s="23" t="n"/>
      <c r="C13" s="23" t="n"/>
      <c r="D13" s="23" t="n"/>
      <c r="E13" s="10" t="n"/>
      <c r="F13" s="11">
        <f>IF(A13="","",IF(ROW()=5,"OK",IF(A12="",IF(COUNTA(A5:A12)=0,"OK","Fill earlier gap"),IF(A13&gt;A12,"OK",IF(A13=A12,"Duplicate date","Out of order")))))</f>
        <v/>
      </c>
      <c r="G13" s="11">
        <f>IF(A13="","",IF(OR(B13="",C13="",D13=""),"Add all three rates",IF(OR(B13&lt;0,C13&lt;0,D13&lt;0),"Negative rate","")))</f>
        <v/>
      </c>
    </row>
    <row r="14">
      <c r="A14" s="22" t="n"/>
      <c r="B14" s="23" t="n"/>
      <c r="C14" s="23" t="n"/>
      <c r="D14" s="23" t="n"/>
      <c r="E14" s="10" t="n"/>
      <c r="F14" s="11">
        <f>IF(A14="","",IF(ROW()=5,"OK",IF(A13="",IF(COUNTA(A5:A13)=0,"OK","Fill earlier gap"),IF(A14&gt;A13,"OK",IF(A14=A13,"Duplicate date","Out of order")))))</f>
        <v/>
      </c>
      <c r="G14" s="11">
        <f>IF(A14="","",IF(OR(B14="",C14="",D14=""),"Add all three rates",IF(OR(B14&lt;0,C14&lt;0,D14&lt;0),"Negative rate","")))</f>
        <v/>
      </c>
    </row>
    <row r="15">
      <c r="A15" s="22" t="n"/>
      <c r="B15" s="23" t="n"/>
      <c r="C15" s="23" t="n"/>
      <c r="D15" s="23" t="n"/>
      <c r="E15" s="10" t="n"/>
      <c r="F15" s="11">
        <f>IF(A15="","",IF(ROW()=5,"OK",IF(A14="",IF(COUNTA(A5:A14)=0,"OK","Fill earlier gap"),IF(A15&gt;A14,"OK",IF(A15=A14,"Duplicate date","Out of order")))))</f>
        <v/>
      </c>
      <c r="G15" s="11">
        <f>IF(A15="","",IF(OR(B15="",C15="",D15=""),"Add all three rates",IF(OR(B15&lt;0,C15&lt;0,D15&lt;0),"Negative rate","")))</f>
        <v/>
      </c>
    </row>
    <row r="16">
      <c r="A16" s="22" t="n"/>
      <c r="B16" s="23" t="n"/>
      <c r="C16" s="23" t="n"/>
      <c r="D16" s="23" t="n"/>
      <c r="E16" s="10" t="n"/>
      <c r="F16" s="11">
        <f>IF(A16="","",IF(ROW()=5,"OK",IF(A15="",IF(COUNTA(A5:A15)=0,"OK","Fill earlier gap"),IF(A16&gt;A15,"OK",IF(A16=A15,"Duplicate date","Out of order")))))</f>
        <v/>
      </c>
      <c r="G16" s="11">
        <f>IF(A16="","",IF(OR(B16="",C16="",D16=""),"Add all three rates",IF(OR(B16&lt;0,C16&lt;0,D16&lt;0),"Negative rate","")))</f>
        <v/>
      </c>
    </row>
    <row r="17">
      <c r="A17" s="22" t="n"/>
      <c r="B17" s="23" t="n"/>
      <c r="C17" s="23" t="n"/>
      <c r="D17" s="23" t="n"/>
      <c r="E17" s="10" t="n"/>
      <c r="F17" s="11">
        <f>IF(A17="","",IF(ROW()=5,"OK",IF(A16="",IF(COUNTA(A5:A16)=0,"OK","Fill earlier gap"),IF(A17&gt;A16,"OK",IF(A17=A16,"Duplicate date","Out of order")))))</f>
        <v/>
      </c>
      <c r="G17" s="11">
        <f>IF(A17="","",IF(OR(B17="",C17="",D17=""),"Add all three rates",IF(OR(B17&lt;0,C17&lt;0,D17&lt;0),"Negative rate","")))</f>
        <v/>
      </c>
    </row>
    <row r="18">
      <c r="A18" s="22" t="n"/>
      <c r="B18" s="23" t="n"/>
      <c r="C18" s="23" t="n"/>
      <c r="D18" s="23" t="n"/>
      <c r="E18" s="10" t="n"/>
      <c r="F18" s="11">
        <f>IF(A18="","",IF(ROW()=5,"OK",IF(A17="",IF(COUNTA(A5:A17)=0,"OK","Fill earlier gap"),IF(A18&gt;A17,"OK",IF(A18=A17,"Duplicate date","Out of order")))))</f>
        <v/>
      </c>
      <c r="G18" s="11">
        <f>IF(A18="","",IF(OR(B18="",C18="",D18=""),"Add all three rates",IF(OR(B18&lt;0,C18&lt;0,D18&lt;0),"Negative rate","")))</f>
        <v/>
      </c>
    </row>
    <row r="19">
      <c r="A19" s="22" t="n"/>
      <c r="B19" s="23" t="n"/>
      <c r="C19" s="23" t="n"/>
      <c r="D19" s="23" t="n"/>
      <c r="E19" s="10" t="n"/>
      <c r="F19" s="11">
        <f>IF(A19="","",IF(ROW()=5,"OK",IF(A18="",IF(COUNTA(A5:A18)=0,"OK","Fill earlier gap"),IF(A19&gt;A18,"OK",IF(A19=A18,"Duplicate date","Out of order")))))</f>
        <v/>
      </c>
      <c r="G19" s="11">
        <f>IF(A19="","",IF(OR(B19="",C19="",D19=""),"Add all three rates",IF(OR(B19&lt;0,C19&lt;0,D19&lt;0),"Negative rate","")))</f>
        <v/>
      </c>
    </row>
    <row r="20">
      <c r="A20" s="22" t="n"/>
      <c r="B20" s="23" t="n"/>
      <c r="C20" s="23" t="n"/>
      <c r="D20" s="23" t="n"/>
      <c r="E20" s="10" t="n"/>
      <c r="F20" s="11">
        <f>IF(A20="","",IF(ROW()=5,"OK",IF(A19="",IF(COUNTA(A5:A19)=0,"OK","Fill earlier gap"),IF(A20&gt;A19,"OK",IF(A20=A19,"Duplicate date","Out of order")))))</f>
        <v/>
      </c>
      <c r="G20" s="11">
        <f>IF(A20="","",IF(OR(B20="",C20="",D20=""),"Add all three rates",IF(OR(B20&lt;0,C20&lt;0,D20&lt;0),"Negative rate","")))</f>
        <v/>
      </c>
    </row>
    <row r="21">
      <c r="A21" s="22" t="n"/>
      <c r="B21" s="23" t="n"/>
      <c r="C21" s="23" t="n"/>
      <c r="D21" s="23" t="n"/>
      <c r="E21" s="10" t="n"/>
      <c r="F21" s="11">
        <f>IF(A21="","",IF(ROW()=5,"OK",IF(A20="",IF(COUNTA(A5:A20)=0,"OK","Fill earlier gap"),IF(A21&gt;A20,"OK",IF(A21=A20,"Duplicate date","Out of order")))))</f>
        <v/>
      </c>
      <c r="G21" s="11">
        <f>IF(A21="","",IF(OR(B21="",C21="",D21=""),"Add all three rates",IF(OR(B21&lt;0,C21&lt;0,D21&lt;0),"Negative rate","")))</f>
        <v/>
      </c>
    </row>
    <row r="22">
      <c r="A22" s="22" t="n"/>
      <c r="B22" s="23" t="n"/>
      <c r="C22" s="23" t="n"/>
      <c r="D22" s="23" t="n"/>
      <c r="E22" s="10" t="n"/>
      <c r="F22" s="11">
        <f>IF(A22="","",IF(ROW()=5,"OK",IF(A21="",IF(COUNTA(A5:A21)=0,"OK","Fill earlier gap"),IF(A22&gt;A21,"OK",IF(A22=A21,"Duplicate date","Out of order")))))</f>
        <v/>
      </c>
      <c r="G22" s="11">
        <f>IF(A22="","",IF(OR(B22="",C22="",D22=""),"Add all three rates",IF(OR(B22&lt;0,C22&lt;0,D22&lt;0),"Negative rate","")))</f>
        <v/>
      </c>
    </row>
    <row r="23">
      <c r="A23" s="22" t="n"/>
      <c r="B23" s="23" t="n"/>
      <c r="C23" s="23" t="n"/>
      <c r="D23" s="23" t="n"/>
      <c r="E23" s="10" t="n"/>
      <c r="F23" s="11">
        <f>IF(A23="","",IF(ROW()=5,"OK",IF(A22="",IF(COUNTA(A5:A22)=0,"OK","Fill earlier gap"),IF(A23&gt;A22,"OK",IF(A23=A22,"Duplicate date","Out of order")))))</f>
        <v/>
      </c>
      <c r="G23" s="11">
        <f>IF(A23="","",IF(OR(B23="",C23="",D23=""),"Add all three rates",IF(OR(B23&lt;0,C23&lt;0,D23&lt;0),"Negative rate","")))</f>
        <v/>
      </c>
    </row>
    <row r="24">
      <c r="A24" s="22" t="n"/>
      <c r="B24" s="23" t="n"/>
      <c r="C24" s="23" t="n"/>
      <c r="D24" s="23" t="n"/>
      <c r="E24" s="10" t="n"/>
      <c r="F24" s="11">
        <f>IF(A24="","",IF(ROW()=5,"OK",IF(A23="",IF(COUNTA(A5:A23)=0,"OK","Fill earlier gap"),IF(A24&gt;A23,"OK",IF(A24=A23,"Duplicate date","Out of order")))))</f>
        <v/>
      </c>
      <c r="G24" s="11">
        <f>IF(A24="","",IF(OR(B24="",C24="",D24=""),"Add all three rates",IF(OR(B24&lt;0,C24&lt;0,D24&lt;0),"Negative rate","")))</f>
        <v/>
      </c>
    </row>
  </sheetData>
  <sheetProtection selectLockedCells="0" selectUnlockedCells="0" sheet="1" objects="0" insertRows="1" insertHyperlinks="1" autoFilter="1" scenarios="0" formatColumns="1" deleteColumns="1" insertColumns="1" pivotTables="1" deleteRows="1" formatCells="1" formatRows="1" sort="1"/>
  <autoFilter ref="A4:G24"/>
  <conditionalFormatting sqref="F5:F24">
    <cfRule type="expression" priority="1" dxfId="0">
      <formula>AND(F5&lt;&gt;"",F5&lt;&gt;"OK")</formula>
    </cfRule>
  </conditionalFormatting>
  <dataValidations count="2">
    <dataValidation sqref="A5:A24" showDropDown="0" showInputMessage="0" showErrorMessage="0" allowBlank="1" type="date" operator="greaterThan">
      <formula1>DATE(1990,1,1)</formula1>
    </dataValidation>
    <dataValidation sqref="B5:D24" showDropDown="0" showInputMessage="0" showErrorMessage="0" allowBlank="1" type="decimal" operator="greaterThanOrEqual">
      <formula1>0</formula1>
    </dataValidation>
  </dataValidations>
  <printOptions horizontalCentered="1"/>
  <pageMargins left="0.4" right="0.4" top="1" bottom="1" header="0.5" footer="0.5"/>
  <pageSetup orientation="landscape" paperSize="1" fitToHeight="1" fitToWidth="1"/>
</worksheet>
</file>

<file path=xl/worksheets/sheet4.xml><?xml version="1.0" encoding="utf-8"?>
<worksheet xmlns="http://schemas.openxmlformats.org/spreadsheetml/2006/main">
  <sheetPr>
    <outlinePr summaryBelow="1" summaryRight="1"/>
    <pageSetUpPr fitToPage="1"/>
  </sheetPr>
  <dimension ref="A1:L16"/>
  <sheetViews>
    <sheetView showGridLines="0" workbookViewId="0">
      <selection activeCell="A1" sqref="A1"/>
    </sheetView>
  </sheetViews>
  <sheetFormatPr baseColWidth="8" defaultRowHeight="15"/>
  <cols>
    <col width="14" customWidth="1" min="1" max="1"/>
    <col width="28" customWidth="1" min="2" max="2"/>
    <col width="12" customWidth="1" min="3" max="3"/>
    <col width="9" customWidth="1" min="4" max="4"/>
    <col width="22" customWidth="1" min="5" max="5"/>
    <col width="12" customWidth="1" min="6" max="6"/>
    <col width="12" customWidth="1" min="7" max="7"/>
    <col width="12" customWidth="1" min="8" max="8"/>
    <col width="12" customWidth="1" min="9" max="9"/>
    <col width="12" customWidth="1" min="10" max="10"/>
    <col width="12" customWidth="1" min="11" max="11"/>
    <col width="12" customWidth="1" min="12" max="12"/>
  </cols>
  <sheetData>
    <row r="1">
      <c r="A1" s="1" t="inlineStr">
        <is>
          <t>Vehicles</t>
        </is>
      </c>
    </row>
    <row r="2">
      <c r="A2" s="2" t="inlineStr">
        <is>
          <t>Nicknames used on the Trip Log. Totals are calculated from trips on or before the as-of date.</t>
        </is>
      </c>
    </row>
    <row r="4" ht="40" customHeight="1">
      <c r="A4" s="19" t="inlineStr">
        <is>
          <t>Nickname</t>
        </is>
      </c>
      <c r="B4" s="19" t="inlineStr">
        <is>
          <t>Make &amp; model</t>
        </is>
      </c>
      <c r="C4" s="19" t="inlineStr">
        <is>
          <t>Plate / ID</t>
        </is>
      </c>
      <c r="D4" s="19" t="inlineStr">
        <is>
          <t>Active</t>
        </is>
      </c>
      <c r="E4" s="19" t="inlineStr">
        <is>
          <t>Notes</t>
        </is>
      </c>
      <c r="F4" s="19" t="inlineStr">
        <is>
          <t>Trips</t>
        </is>
      </c>
      <c r="G4" s="19" t="inlineStr">
        <is>
          <t>Business mi</t>
        </is>
      </c>
      <c r="H4" s="19" t="inlineStr">
        <is>
          <t>Medical mi</t>
        </is>
      </c>
      <c r="I4" s="19" t="inlineStr">
        <is>
          <t>Charitable mi</t>
        </is>
      </c>
      <c r="J4" s="19" t="inlineStr">
        <is>
          <t>Personal mi</t>
        </is>
      </c>
      <c r="K4" s="19" t="inlineStr">
        <is>
          <t>Deductible mi</t>
        </is>
      </c>
      <c r="L4" s="19" t="inlineStr">
        <is>
          <t>Deduction</t>
        </is>
      </c>
    </row>
    <row r="5">
      <c r="A5" s="10" t="inlineStr">
        <is>
          <t>Blue Hatch</t>
        </is>
      </c>
      <c r="B5" s="10" t="inlineStr">
        <is>
          <t>Example Motor Co Compact 2021</t>
        </is>
      </c>
      <c r="C5" s="10" t="inlineStr">
        <is>
          <t>EX-4821</t>
        </is>
      </c>
      <c r="D5" s="10" t="inlineStr">
        <is>
          <t>Yes</t>
        </is>
      </c>
      <c r="E5" s="21" t="inlineStr">
        <is>
          <t>Primary client car</t>
        </is>
      </c>
      <c r="F5" s="11">
        <f>IF(A5="","",COUNTIFS('Trip Log'!$B$5:$B$2004,A5,'Trip Log'!$A$5:$A$2004,"&lt;="&amp;AsOf,'Trip Log'!$A$5:$A$2004,"&gt;0"))</f>
        <v/>
      </c>
      <c r="G5" s="24">
        <f>IF(A5="","",SUMIFS('Trip Log'!$M$5:$M$2004,'Trip Log'!$B$5:$B$2004,A5,'Trip Log'!$E$5:$E$2004,"Business",'Trip Log'!$A$5:$A$2004,"&lt;="&amp;AsOf))</f>
        <v/>
      </c>
      <c r="H5" s="24">
        <f>IF(A5="","",SUMIFS('Trip Log'!$M$5:$M$2004,'Trip Log'!$B$5:$B$2004,A5,'Trip Log'!$E$5:$E$2004,"Medical",'Trip Log'!$A$5:$A$2004,"&lt;="&amp;AsOf))</f>
        <v/>
      </c>
      <c r="I5" s="24">
        <f>IF(A5="","",SUMIFS('Trip Log'!$M$5:$M$2004,'Trip Log'!$B$5:$B$2004,A5,'Trip Log'!$E$5:$E$2004,"Charitable",'Trip Log'!$A$5:$A$2004,"&lt;="&amp;AsOf))</f>
        <v/>
      </c>
      <c r="J5" s="24">
        <f>IF(A5="","",SUMIFS('Trip Log'!$M$5:$M$2004,'Trip Log'!$B$5:$B$2004,A5,'Trip Log'!$E$5:$E$2004,"Personal",'Trip Log'!$A$5:$A$2004,"&lt;="&amp;AsOf))</f>
        <v/>
      </c>
      <c r="K5" s="24">
        <f>IF(A5="","",SUMIFS('Trip Log'!$N$5:$N$2004,'Trip Log'!$B$5:$B$2004,A5,'Trip Log'!$A$5:$A$2004,"&lt;="&amp;AsOf))</f>
        <v/>
      </c>
      <c r="L5" s="25">
        <f>IF(A5="","",SUMIFS('Trip Log'!$P$5:$P$2004,'Trip Log'!$B$5:$B$2004,A5,'Trip Log'!$A$5:$A$2004,"&lt;="&amp;AsOf))</f>
        <v/>
      </c>
    </row>
    <row r="6">
      <c r="A6" s="10" t="inlineStr">
        <is>
          <t>Van</t>
        </is>
      </c>
      <c r="B6" s="10" t="inlineStr">
        <is>
          <t>Example Motor Co Cargo 2018</t>
        </is>
      </c>
      <c r="C6" s="10" t="inlineStr">
        <is>
          <t>EX-9910</t>
        </is>
      </c>
      <c r="D6" s="10" t="inlineStr">
        <is>
          <t>Yes</t>
        </is>
      </c>
      <c r="E6" s="21" t="inlineStr">
        <is>
          <t>Props and print runs</t>
        </is>
      </c>
      <c r="F6" s="11">
        <f>IF(A6="","",COUNTIFS('Trip Log'!$B$5:$B$2004,A6,'Trip Log'!$A$5:$A$2004,"&lt;="&amp;AsOf,'Trip Log'!$A$5:$A$2004,"&gt;0"))</f>
        <v/>
      </c>
      <c r="G6" s="24">
        <f>IF(A6="","",SUMIFS('Trip Log'!$M$5:$M$2004,'Trip Log'!$B$5:$B$2004,A6,'Trip Log'!$E$5:$E$2004,"Business",'Trip Log'!$A$5:$A$2004,"&lt;="&amp;AsOf))</f>
        <v/>
      </c>
      <c r="H6" s="24">
        <f>IF(A6="","",SUMIFS('Trip Log'!$M$5:$M$2004,'Trip Log'!$B$5:$B$2004,A6,'Trip Log'!$E$5:$E$2004,"Medical",'Trip Log'!$A$5:$A$2004,"&lt;="&amp;AsOf))</f>
        <v/>
      </c>
      <c r="I6" s="24">
        <f>IF(A6="","",SUMIFS('Trip Log'!$M$5:$M$2004,'Trip Log'!$B$5:$B$2004,A6,'Trip Log'!$E$5:$E$2004,"Charitable",'Trip Log'!$A$5:$A$2004,"&lt;="&amp;AsOf))</f>
        <v/>
      </c>
      <c r="J6" s="24">
        <f>IF(A6="","",SUMIFS('Trip Log'!$M$5:$M$2004,'Trip Log'!$B$5:$B$2004,A6,'Trip Log'!$E$5:$E$2004,"Personal",'Trip Log'!$A$5:$A$2004,"&lt;="&amp;AsOf))</f>
        <v/>
      </c>
      <c r="K6" s="24">
        <f>IF(A6="","",SUMIFS('Trip Log'!$N$5:$N$2004,'Trip Log'!$B$5:$B$2004,A6,'Trip Log'!$A$5:$A$2004,"&lt;="&amp;AsOf))</f>
        <v/>
      </c>
      <c r="L6" s="25">
        <f>IF(A6="","",SUMIFS('Trip Log'!$P$5:$P$2004,'Trip Log'!$B$5:$B$2004,A6,'Trip Log'!$A$5:$A$2004,"&lt;="&amp;AsOf))</f>
        <v/>
      </c>
    </row>
    <row r="7">
      <c r="A7" s="10" t="n"/>
      <c r="B7" s="10" t="n"/>
      <c r="C7" s="10" t="n"/>
      <c r="D7" s="10" t="n"/>
      <c r="E7" s="10" t="n"/>
      <c r="F7" s="11">
        <f>IF(A7="","",COUNTIFS('Trip Log'!$B$5:$B$2004,A7,'Trip Log'!$A$5:$A$2004,"&lt;="&amp;AsOf,'Trip Log'!$A$5:$A$2004,"&gt;0"))</f>
        <v/>
      </c>
      <c r="G7" s="24">
        <f>IF(A7="","",SUMIFS('Trip Log'!$M$5:$M$2004,'Trip Log'!$B$5:$B$2004,A7,'Trip Log'!$E$5:$E$2004,"Business",'Trip Log'!$A$5:$A$2004,"&lt;="&amp;AsOf))</f>
        <v/>
      </c>
      <c r="H7" s="24">
        <f>IF(A7="","",SUMIFS('Trip Log'!$M$5:$M$2004,'Trip Log'!$B$5:$B$2004,A7,'Trip Log'!$E$5:$E$2004,"Medical",'Trip Log'!$A$5:$A$2004,"&lt;="&amp;AsOf))</f>
        <v/>
      </c>
      <c r="I7" s="24">
        <f>IF(A7="","",SUMIFS('Trip Log'!$M$5:$M$2004,'Trip Log'!$B$5:$B$2004,A7,'Trip Log'!$E$5:$E$2004,"Charitable",'Trip Log'!$A$5:$A$2004,"&lt;="&amp;AsOf))</f>
        <v/>
      </c>
      <c r="J7" s="24">
        <f>IF(A7="","",SUMIFS('Trip Log'!$M$5:$M$2004,'Trip Log'!$B$5:$B$2004,A7,'Trip Log'!$E$5:$E$2004,"Personal",'Trip Log'!$A$5:$A$2004,"&lt;="&amp;AsOf))</f>
        <v/>
      </c>
      <c r="K7" s="24">
        <f>IF(A7="","",SUMIFS('Trip Log'!$N$5:$N$2004,'Trip Log'!$B$5:$B$2004,A7,'Trip Log'!$A$5:$A$2004,"&lt;="&amp;AsOf))</f>
        <v/>
      </c>
      <c r="L7" s="25">
        <f>IF(A7="","",SUMIFS('Trip Log'!$P$5:$P$2004,'Trip Log'!$B$5:$B$2004,A7,'Trip Log'!$A$5:$A$2004,"&lt;="&amp;AsOf))</f>
        <v/>
      </c>
    </row>
    <row r="8">
      <c r="A8" s="10" t="n"/>
      <c r="B8" s="10" t="n"/>
      <c r="C8" s="10" t="n"/>
      <c r="D8" s="10" t="n"/>
      <c r="E8" s="10" t="n"/>
      <c r="F8" s="11">
        <f>IF(A8="","",COUNTIFS('Trip Log'!$B$5:$B$2004,A8,'Trip Log'!$A$5:$A$2004,"&lt;="&amp;AsOf,'Trip Log'!$A$5:$A$2004,"&gt;0"))</f>
        <v/>
      </c>
      <c r="G8" s="24">
        <f>IF(A8="","",SUMIFS('Trip Log'!$M$5:$M$2004,'Trip Log'!$B$5:$B$2004,A8,'Trip Log'!$E$5:$E$2004,"Business",'Trip Log'!$A$5:$A$2004,"&lt;="&amp;AsOf))</f>
        <v/>
      </c>
      <c r="H8" s="24">
        <f>IF(A8="","",SUMIFS('Trip Log'!$M$5:$M$2004,'Trip Log'!$B$5:$B$2004,A8,'Trip Log'!$E$5:$E$2004,"Medical",'Trip Log'!$A$5:$A$2004,"&lt;="&amp;AsOf))</f>
        <v/>
      </c>
      <c r="I8" s="24">
        <f>IF(A8="","",SUMIFS('Trip Log'!$M$5:$M$2004,'Trip Log'!$B$5:$B$2004,A8,'Trip Log'!$E$5:$E$2004,"Charitable",'Trip Log'!$A$5:$A$2004,"&lt;="&amp;AsOf))</f>
        <v/>
      </c>
      <c r="J8" s="24">
        <f>IF(A8="","",SUMIFS('Trip Log'!$M$5:$M$2004,'Trip Log'!$B$5:$B$2004,A8,'Trip Log'!$E$5:$E$2004,"Personal",'Trip Log'!$A$5:$A$2004,"&lt;="&amp;AsOf))</f>
        <v/>
      </c>
      <c r="K8" s="24">
        <f>IF(A8="","",SUMIFS('Trip Log'!$N$5:$N$2004,'Trip Log'!$B$5:$B$2004,A8,'Trip Log'!$A$5:$A$2004,"&lt;="&amp;AsOf))</f>
        <v/>
      </c>
      <c r="L8" s="25">
        <f>IF(A8="","",SUMIFS('Trip Log'!$P$5:$P$2004,'Trip Log'!$B$5:$B$2004,A8,'Trip Log'!$A$5:$A$2004,"&lt;="&amp;AsOf))</f>
        <v/>
      </c>
    </row>
    <row r="9">
      <c r="A9" s="10" t="n"/>
      <c r="B9" s="10" t="n"/>
      <c r="C9" s="10" t="n"/>
      <c r="D9" s="10" t="n"/>
      <c r="E9" s="10" t="n"/>
      <c r="F9" s="11">
        <f>IF(A9="","",COUNTIFS('Trip Log'!$B$5:$B$2004,A9,'Trip Log'!$A$5:$A$2004,"&lt;="&amp;AsOf,'Trip Log'!$A$5:$A$2004,"&gt;0"))</f>
        <v/>
      </c>
      <c r="G9" s="24">
        <f>IF(A9="","",SUMIFS('Trip Log'!$M$5:$M$2004,'Trip Log'!$B$5:$B$2004,A9,'Trip Log'!$E$5:$E$2004,"Business",'Trip Log'!$A$5:$A$2004,"&lt;="&amp;AsOf))</f>
        <v/>
      </c>
      <c r="H9" s="24">
        <f>IF(A9="","",SUMIFS('Trip Log'!$M$5:$M$2004,'Trip Log'!$B$5:$B$2004,A9,'Trip Log'!$E$5:$E$2004,"Medical",'Trip Log'!$A$5:$A$2004,"&lt;="&amp;AsOf))</f>
        <v/>
      </c>
      <c r="I9" s="24">
        <f>IF(A9="","",SUMIFS('Trip Log'!$M$5:$M$2004,'Trip Log'!$B$5:$B$2004,A9,'Trip Log'!$E$5:$E$2004,"Charitable",'Trip Log'!$A$5:$A$2004,"&lt;="&amp;AsOf))</f>
        <v/>
      </c>
      <c r="J9" s="24">
        <f>IF(A9="","",SUMIFS('Trip Log'!$M$5:$M$2004,'Trip Log'!$B$5:$B$2004,A9,'Trip Log'!$E$5:$E$2004,"Personal",'Trip Log'!$A$5:$A$2004,"&lt;="&amp;AsOf))</f>
        <v/>
      </c>
      <c r="K9" s="24">
        <f>IF(A9="","",SUMIFS('Trip Log'!$N$5:$N$2004,'Trip Log'!$B$5:$B$2004,A9,'Trip Log'!$A$5:$A$2004,"&lt;="&amp;AsOf))</f>
        <v/>
      </c>
      <c r="L9" s="25">
        <f>IF(A9="","",SUMIFS('Trip Log'!$P$5:$P$2004,'Trip Log'!$B$5:$B$2004,A9,'Trip Log'!$A$5:$A$2004,"&lt;="&amp;AsOf))</f>
        <v/>
      </c>
    </row>
    <row r="10">
      <c r="A10" s="10" t="n"/>
      <c r="B10" s="10" t="n"/>
      <c r="C10" s="10" t="n"/>
      <c r="D10" s="10" t="n"/>
      <c r="E10" s="10" t="n"/>
      <c r="F10" s="11">
        <f>IF(A10="","",COUNTIFS('Trip Log'!$B$5:$B$2004,A10,'Trip Log'!$A$5:$A$2004,"&lt;="&amp;AsOf,'Trip Log'!$A$5:$A$2004,"&gt;0"))</f>
        <v/>
      </c>
      <c r="G10" s="24">
        <f>IF(A10="","",SUMIFS('Trip Log'!$M$5:$M$2004,'Trip Log'!$B$5:$B$2004,A10,'Trip Log'!$E$5:$E$2004,"Business",'Trip Log'!$A$5:$A$2004,"&lt;="&amp;AsOf))</f>
        <v/>
      </c>
      <c r="H10" s="24">
        <f>IF(A10="","",SUMIFS('Trip Log'!$M$5:$M$2004,'Trip Log'!$B$5:$B$2004,A10,'Trip Log'!$E$5:$E$2004,"Medical",'Trip Log'!$A$5:$A$2004,"&lt;="&amp;AsOf))</f>
        <v/>
      </c>
      <c r="I10" s="24">
        <f>IF(A10="","",SUMIFS('Trip Log'!$M$5:$M$2004,'Trip Log'!$B$5:$B$2004,A10,'Trip Log'!$E$5:$E$2004,"Charitable",'Trip Log'!$A$5:$A$2004,"&lt;="&amp;AsOf))</f>
        <v/>
      </c>
      <c r="J10" s="24">
        <f>IF(A10="","",SUMIFS('Trip Log'!$M$5:$M$2004,'Trip Log'!$B$5:$B$2004,A10,'Trip Log'!$E$5:$E$2004,"Personal",'Trip Log'!$A$5:$A$2004,"&lt;="&amp;AsOf))</f>
        <v/>
      </c>
      <c r="K10" s="24">
        <f>IF(A10="","",SUMIFS('Trip Log'!$N$5:$N$2004,'Trip Log'!$B$5:$B$2004,A10,'Trip Log'!$A$5:$A$2004,"&lt;="&amp;AsOf))</f>
        <v/>
      </c>
      <c r="L10" s="25">
        <f>IF(A10="","",SUMIFS('Trip Log'!$P$5:$P$2004,'Trip Log'!$B$5:$B$2004,A10,'Trip Log'!$A$5:$A$2004,"&lt;="&amp;AsOf))</f>
        <v/>
      </c>
    </row>
    <row r="11">
      <c r="A11" s="10" t="n"/>
      <c r="B11" s="10" t="n"/>
      <c r="C11" s="10" t="n"/>
      <c r="D11" s="10" t="n"/>
      <c r="E11" s="10" t="n"/>
      <c r="F11" s="11">
        <f>IF(A11="","",COUNTIFS('Trip Log'!$B$5:$B$2004,A11,'Trip Log'!$A$5:$A$2004,"&lt;="&amp;AsOf,'Trip Log'!$A$5:$A$2004,"&gt;0"))</f>
        <v/>
      </c>
      <c r="G11" s="24">
        <f>IF(A11="","",SUMIFS('Trip Log'!$M$5:$M$2004,'Trip Log'!$B$5:$B$2004,A11,'Trip Log'!$E$5:$E$2004,"Business",'Trip Log'!$A$5:$A$2004,"&lt;="&amp;AsOf))</f>
        <v/>
      </c>
      <c r="H11" s="24">
        <f>IF(A11="","",SUMIFS('Trip Log'!$M$5:$M$2004,'Trip Log'!$B$5:$B$2004,A11,'Trip Log'!$E$5:$E$2004,"Medical",'Trip Log'!$A$5:$A$2004,"&lt;="&amp;AsOf))</f>
        <v/>
      </c>
      <c r="I11" s="24">
        <f>IF(A11="","",SUMIFS('Trip Log'!$M$5:$M$2004,'Trip Log'!$B$5:$B$2004,A11,'Trip Log'!$E$5:$E$2004,"Charitable",'Trip Log'!$A$5:$A$2004,"&lt;="&amp;AsOf))</f>
        <v/>
      </c>
      <c r="J11" s="24">
        <f>IF(A11="","",SUMIFS('Trip Log'!$M$5:$M$2004,'Trip Log'!$B$5:$B$2004,A11,'Trip Log'!$E$5:$E$2004,"Personal",'Trip Log'!$A$5:$A$2004,"&lt;="&amp;AsOf))</f>
        <v/>
      </c>
      <c r="K11" s="24">
        <f>IF(A11="","",SUMIFS('Trip Log'!$N$5:$N$2004,'Trip Log'!$B$5:$B$2004,A11,'Trip Log'!$A$5:$A$2004,"&lt;="&amp;AsOf))</f>
        <v/>
      </c>
      <c r="L11" s="25">
        <f>IF(A11="","",SUMIFS('Trip Log'!$P$5:$P$2004,'Trip Log'!$B$5:$B$2004,A11,'Trip Log'!$A$5:$A$2004,"&lt;="&amp;AsOf))</f>
        <v/>
      </c>
    </row>
    <row r="12">
      <c r="A12" s="10" t="n"/>
      <c r="B12" s="10" t="n"/>
      <c r="C12" s="10" t="n"/>
      <c r="D12" s="10" t="n"/>
      <c r="E12" s="10" t="n"/>
      <c r="F12" s="11">
        <f>IF(A12="","",COUNTIFS('Trip Log'!$B$5:$B$2004,A12,'Trip Log'!$A$5:$A$2004,"&lt;="&amp;AsOf,'Trip Log'!$A$5:$A$2004,"&gt;0"))</f>
        <v/>
      </c>
      <c r="G12" s="24">
        <f>IF(A12="","",SUMIFS('Trip Log'!$M$5:$M$2004,'Trip Log'!$B$5:$B$2004,A12,'Trip Log'!$E$5:$E$2004,"Business",'Trip Log'!$A$5:$A$2004,"&lt;="&amp;AsOf))</f>
        <v/>
      </c>
      <c r="H12" s="24">
        <f>IF(A12="","",SUMIFS('Trip Log'!$M$5:$M$2004,'Trip Log'!$B$5:$B$2004,A12,'Trip Log'!$E$5:$E$2004,"Medical",'Trip Log'!$A$5:$A$2004,"&lt;="&amp;AsOf))</f>
        <v/>
      </c>
      <c r="I12" s="24">
        <f>IF(A12="","",SUMIFS('Trip Log'!$M$5:$M$2004,'Trip Log'!$B$5:$B$2004,A12,'Trip Log'!$E$5:$E$2004,"Charitable",'Trip Log'!$A$5:$A$2004,"&lt;="&amp;AsOf))</f>
        <v/>
      </c>
      <c r="J12" s="24">
        <f>IF(A12="","",SUMIFS('Trip Log'!$M$5:$M$2004,'Trip Log'!$B$5:$B$2004,A12,'Trip Log'!$E$5:$E$2004,"Personal",'Trip Log'!$A$5:$A$2004,"&lt;="&amp;AsOf))</f>
        <v/>
      </c>
      <c r="K12" s="24">
        <f>IF(A12="","",SUMIFS('Trip Log'!$N$5:$N$2004,'Trip Log'!$B$5:$B$2004,A12,'Trip Log'!$A$5:$A$2004,"&lt;="&amp;AsOf))</f>
        <v/>
      </c>
      <c r="L12" s="25">
        <f>IF(A12="","",SUMIFS('Trip Log'!$P$5:$P$2004,'Trip Log'!$B$5:$B$2004,A12,'Trip Log'!$A$5:$A$2004,"&lt;="&amp;AsOf))</f>
        <v/>
      </c>
    </row>
    <row r="13">
      <c r="A13" s="10" t="n"/>
      <c r="B13" s="10" t="n"/>
      <c r="C13" s="10" t="n"/>
      <c r="D13" s="10" t="n"/>
      <c r="E13" s="10" t="n"/>
      <c r="F13" s="11">
        <f>IF(A13="","",COUNTIFS('Trip Log'!$B$5:$B$2004,A13,'Trip Log'!$A$5:$A$2004,"&lt;="&amp;AsOf,'Trip Log'!$A$5:$A$2004,"&gt;0"))</f>
        <v/>
      </c>
      <c r="G13" s="24">
        <f>IF(A13="","",SUMIFS('Trip Log'!$M$5:$M$2004,'Trip Log'!$B$5:$B$2004,A13,'Trip Log'!$E$5:$E$2004,"Business",'Trip Log'!$A$5:$A$2004,"&lt;="&amp;AsOf))</f>
        <v/>
      </c>
      <c r="H13" s="24">
        <f>IF(A13="","",SUMIFS('Trip Log'!$M$5:$M$2004,'Trip Log'!$B$5:$B$2004,A13,'Trip Log'!$E$5:$E$2004,"Medical",'Trip Log'!$A$5:$A$2004,"&lt;="&amp;AsOf))</f>
        <v/>
      </c>
      <c r="I13" s="24">
        <f>IF(A13="","",SUMIFS('Trip Log'!$M$5:$M$2004,'Trip Log'!$B$5:$B$2004,A13,'Trip Log'!$E$5:$E$2004,"Charitable",'Trip Log'!$A$5:$A$2004,"&lt;="&amp;AsOf))</f>
        <v/>
      </c>
      <c r="J13" s="24">
        <f>IF(A13="","",SUMIFS('Trip Log'!$M$5:$M$2004,'Trip Log'!$B$5:$B$2004,A13,'Trip Log'!$E$5:$E$2004,"Personal",'Trip Log'!$A$5:$A$2004,"&lt;="&amp;AsOf))</f>
        <v/>
      </c>
      <c r="K13" s="24">
        <f>IF(A13="","",SUMIFS('Trip Log'!$N$5:$N$2004,'Trip Log'!$B$5:$B$2004,A13,'Trip Log'!$A$5:$A$2004,"&lt;="&amp;AsOf))</f>
        <v/>
      </c>
      <c r="L13" s="25">
        <f>IF(A13="","",SUMIFS('Trip Log'!$P$5:$P$2004,'Trip Log'!$B$5:$B$2004,A13,'Trip Log'!$A$5:$A$2004,"&lt;="&amp;AsOf))</f>
        <v/>
      </c>
    </row>
    <row r="14">
      <c r="A14" s="10" t="n"/>
      <c r="B14" s="10" t="n"/>
      <c r="C14" s="10" t="n"/>
      <c r="D14" s="10" t="n"/>
      <c r="E14" s="10" t="n"/>
      <c r="F14" s="11">
        <f>IF(A14="","",COUNTIFS('Trip Log'!$B$5:$B$2004,A14,'Trip Log'!$A$5:$A$2004,"&lt;="&amp;AsOf,'Trip Log'!$A$5:$A$2004,"&gt;0"))</f>
        <v/>
      </c>
      <c r="G14" s="24">
        <f>IF(A14="","",SUMIFS('Trip Log'!$M$5:$M$2004,'Trip Log'!$B$5:$B$2004,A14,'Trip Log'!$E$5:$E$2004,"Business",'Trip Log'!$A$5:$A$2004,"&lt;="&amp;AsOf))</f>
        <v/>
      </c>
      <c r="H14" s="24">
        <f>IF(A14="","",SUMIFS('Trip Log'!$M$5:$M$2004,'Trip Log'!$B$5:$B$2004,A14,'Trip Log'!$E$5:$E$2004,"Medical",'Trip Log'!$A$5:$A$2004,"&lt;="&amp;AsOf))</f>
        <v/>
      </c>
      <c r="I14" s="24">
        <f>IF(A14="","",SUMIFS('Trip Log'!$M$5:$M$2004,'Trip Log'!$B$5:$B$2004,A14,'Trip Log'!$E$5:$E$2004,"Charitable",'Trip Log'!$A$5:$A$2004,"&lt;="&amp;AsOf))</f>
        <v/>
      </c>
      <c r="J14" s="24">
        <f>IF(A14="","",SUMIFS('Trip Log'!$M$5:$M$2004,'Trip Log'!$B$5:$B$2004,A14,'Trip Log'!$E$5:$E$2004,"Personal",'Trip Log'!$A$5:$A$2004,"&lt;="&amp;AsOf))</f>
        <v/>
      </c>
      <c r="K14" s="24">
        <f>IF(A14="","",SUMIFS('Trip Log'!$N$5:$N$2004,'Trip Log'!$B$5:$B$2004,A14,'Trip Log'!$A$5:$A$2004,"&lt;="&amp;AsOf))</f>
        <v/>
      </c>
      <c r="L14" s="25">
        <f>IF(A14="","",SUMIFS('Trip Log'!$P$5:$P$2004,'Trip Log'!$B$5:$B$2004,A14,'Trip Log'!$A$5:$A$2004,"&lt;="&amp;AsOf))</f>
        <v/>
      </c>
    </row>
    <row r="15">
      <c r="A15" s="10" t="n"/>
      <c r="B15" s="10" t="n"/>
      <c r="C15" s="10" t="n"/>
      <c r="D15" s="10" t="n"/>
      <c r="E15" s="10" t="n"/>
      <c r="F15" s="11">
        <f>IF(A15="","",COUNTIFS('Trip Log'!$B$5:$B$2004,A15,'Trip Log'!$A$5:$A$2004,"&lt;="&amp;AsOf,'Trip Log'!$A$5:$A$2004,"&gt;0"))</f>
        <v/>
      </c>
      <c r="G15" s="24">
        <f>IF(A15="","",SUMIFS('Trip Log'!$M$5:$M$2004,'Trip Log'!$B$5:$B$2004,A15,'Trip Log'!$E$5:$E$2004,"Business",'Trip Log'!$A$5:$A$2004,"&lt;="&amp;AsOf))</f>
        <v/>
      </c>
      <c r="H15" s="24">
        <f>IF(A15="","",SUMIFS('Trip Log'!$M$5:$M$2004,'Trip Log'!$B$5:$B$2004,A15,'Trip Log'!$E$5:$E$2004,"Medical",'Trip Log'!$A$5:$A$2004,"&lt;="&amp;AsOf))</f>
        <v/>
      </c>
      <c r="I15" s="24">
        <f>IF(A15="","",SUMIFS('Trip Log'!$M$5:$M$2004,'Trip Log'!$B$5:$B$2004,A15,'Trip Log'!$E$5:$E$2004,"Charitable",'Trip Log'!$A$5:$A$2004,"&lt;="&amp;AsOf))</f>
        <v/>
      </c>
      <c r="J15" s="24">
        <f>IF(A15="","",SUMIFS('Trip Log'!$M$5:$M$2004,'Trip Log'!$B$5:$B$2004,A15,'Trip Log'!$E$5:$E$2004,"Personal",'Trip Log'!$A$5:$A$2004,"&lt;="&amp;AsOf))</f>
        <v/>
      </c>
      <c r="K15" s="24">
        <f>IF(A15="","",SUMIFS('Trip Log'!$N$5:$N$2004,'Trip Log'!$B$5:$B$2004,A15,'Trip Log'!$A$5:$A$2004,"&lt;="&amp;AsOf))</f>
        <v/>
      </c>
      <c r="L15" s="25">
        <f>IF(A15="","",SUMIFS('Trip Log'!$P$5:$P$2004,'Trip Log'!$B$5:$B$2004,A15,'Trip Log'!$A$5:$A$2004,"&lt;="&amp;AsOf))</f>
        <v/>
      </c>
    </row>
    <row r="16">
      <c r="A16" s="10" t="n"/>
      <c r="B16" s="10" t="n"/>
      <c r="C16" s="10" t="n"/>
      <c r="D16" s="10" t="n"/>
      <c r="E16" s="10" t="n"/>
      <c r="F16" s="11">
        <f>IF(A16="","",COUNTIFS('Trip Log'!$B$5:$B$2004,A16,'Trip Log'!$A$5:$A$2004,"&lt;="&amp;AsOf,'Trip Log'!$A$5:$A$2004,"&gt;0"))</f>
        <v/>
      </c>
      <c r="G16" s="24">
        <f>IF(A16="","",SUMIFS('Trip Log'!$M$5:$M$2004,'Trip Log'!$B$5:$B$2004,A16,'Trip Log'!$E$5:$E$2004,"Business",'Trip Log'!$A$5:$A$2004,"&lt;="&amp;AsOf))</f>
        <v/>
      </c>
      <c r="H16" s="24">
        <f>IF(A16="","",SUMIFS('Trip Log'!$M$5:$M$2004,'Trip Log'!$B$5:$B$2004,A16,'Trip Log'!$E$5:$E$2004,"Medical",'Trip Log'!$A$5:$A$2004,"&lt;="&amp;AsOf))</f>
        <v/>
      </c>
      <c r="I16" s="24">
        <f>IF(A16="","",SUMIFS('Trip Log'!$M$5:$M$2004,'Trip Log'!$B$5:$B$2004,A16,'Trip Log'!$E$5:$E$2004,"Charitable",'Trip Log'!$A$5:$A$2004,"&lt;="&amp;AsOf))</f>
        <v/>
      </c>
      <c r="J16" s="24">
        <f>IF(A16="","",SUMIFS('Trip Log'!$M$5:$M$2004,'Trip Log'!$B$5:$B$2004,A16,'Trip Log'!$E$5:$E$2004,"Personal",'Trip Log'!$A$5:$A$2004,"&lt;="&amp;AsOf))</f>
        <v/>
      </c>
      <c r="K16" s="24">
        <f>IF(A16="","",SUMIFS('Trip Log'!$N$5:$N$2004,'Trip Log'!$B$5:$B$2004,A16,'Trip Log'!$A$5:$A$2004,"&lt;="&amp;AsOf))</f>
        <v/>
      </c>
      <c r="L16" s="25">
        <f>IF(A16="","",SUMIFS('Trip Log'!$P$5:$P$2004,'Trip Log'!$B$5:$B$2004,A16,'Trip Log'!$A$5:$A$2004,"&lt;="&amp;AsOf))</f>
        <v/>
      </c>
    </row>
  </sheetData>
  <sheetProtection selectLockedCells="0" selectUnlockedCells="0" sheet="1" objects="0" insertRows="1" insertHyperlinks="1" autoFilter="1" scenarios="0" formatColumns="1" deleteColumns="1" insertColumns="1" pivotTables="1" deleteRows="1" formatCells="1" formatRows="1" sort="1"/>
  <autoFilter ref="A4:L16"/>
  <dataValidations count="1">
    <dataValidation sqref="D5:D16" showDropDown="0" showInputMessage="0" showErrorMessage="0" allowBlank="1" type="list">
      <formula1>"Yes,No"</formula1>
    </dataValidation>
  </dataValidations>
  <printOptions horizontalCentered="1"/>
  <pageMargins left="0.4" right="0.4" top="1" bottom="1" header="0.5" footer="0.5"/>
  <pageSetup orientation="landscape" paperSize="1" fitToHeight="1" fitToWidth="1"/>
</worksheet>
</file>

<file path=xl/worksheets/sheet5.xml><?xml version="1.0" encoding="utf-8"?>
<worksheet xmlns="http://schemas.openxmlformats.org/spreadsheetml/2006/main">
  <sheetPr>
    <outlinePr summaryBelow="1" summaryRight="1"/>
    <pageSetUpPr fitToPage="1"/>
  </sheetPr>
  <dimension ref="A1:R2004"/>
  <sheetViews>
    <sheetView showGridLines="0" workbookViewId="0">
      <pane ySplit="4" topLeftCell="A5" activePane="bottomLeft" state="frozen"/>
      <selection pane="bottomLeft" activeCell="A1" sqref="A1"/>
    </sheetView>
  </sheetViews>
  <sheetFormatPr baseColWidth="8" defaultRowHeight="15"/>
  <cols>
    <col width="13" customWidth="1" min="1" max="1"/>
    <col width="12" customWidth="1" min="2" max="2"/>
    <col width="18" customWidth="1" min="3" max="3"/>
    <col width="18" customWidth="1" min="4" max="4"/>
    <col width="12" customWidth="1" min="5" max="5"/>
    <col width="11" customWidth="1" min="6" max="6"/>
    <col width="11" customWidth="1" min="7" max="7"/>
    <col width="11" customWidth="1" min="8" max="8"/>
    <col width="11" customWidth="1" min="9" max="9"/>
    <col width="11" customWidth="1" min="10" max="10"/>
    <col width="28" customWidth="1" min="11" max="11"/>
    <col width="18" customWidth="1" min="12" max="12"/>
    <col width="11" customWidth="1" min="13" max="13"/>
    <col width="11" customWidth="1" min="14" max="14"/>
    <col width="10" customWidth="1" min="15" max="15"/>
    <col width="11" customWidth="1" min="16" max="16"/>
    <col width="28" customWidth="1" min="17" max="17"/>
    <col width="13" customWidth="1" min="18" max="18"/>
  </cols>
  <sheetData>
    <row r="1">
      <c r="A1" s="1" t="inlineStr">
        <is>
          <t>Trip Log</t>
        </is>
      </c>
    </row>
    <row r="2">
      <c r="A2" s="2" t="inlineStr">
        <is>
          <t>One row per trip. Yellow = input. Miles, rate and deduction calculate. Checks flag missing or inconsistent data.</t>
        </is>
      </c>
    </row>
    <row r="4" ht="48" customHeight="1">
      <c r="A4" s="19" t="inlineStr">
        <is>
          <t>Date</t>
        </is>
      </c>
      <c r="B4" s="19" t="inlineStr">
        <is>
          <t>Vehicle</t>
        </is>
      </c>
      <c r="C4" s="19" t="inlineStr">
        <is>
          <t>From</t>
        </is>
      </c>
      <c r="D4" s="19" t="inlineStr">
        <is>
          <t>To</t>
        </is>
      </c>
      <c r="E4" s="19" t="inlineStr">
        <is>
          <t>Purpose</t>
        </is>
      </c>
      <c r="F4" s="19" t="inlineStr">
        <is>
          <t>Commute?</t>
        </is>
      </c>
      <c r="G4" s="19" t="inlineStr">
        <is>
          <t>Round trip?</t>
        </is>
      </c>
      <c r="H4" s="19" t="inlineStr">
        <is>
          <t>Odo start</t>
        </is>
      </c>
      <c r="I4" s="19" t="inlineStr">
        <is>
          <t>Odo end</t>
        </is>
      </c>
      <c r="J4" s="19" t="inlineStr">
        <is>
          <t>Miles (typed)</t>
        </is>
      </c>
      <c r="K4" s="19" t="inlineStr">
        <is>
          <t>Purpose detail</t>
        </is>
      </c>
      <c r="L4" s="19" t="inlineStr">
        <is>
          <t>Notes</t>
        </is>
      </c>
      <c r="M4" s="19" t="inlineStr">
        <is>
          <t>Miles</t>
        </is>
      </c>
      <c r="N4" s="19" t="inlineStr">
        <is>
          <t>Deductible mi</t>
        </is>
      </c>
      <c r="O4" s="19" t="inlineStr">
        <is>
          <t>Rate ¢/mi</t>
        </is>
      </c>
      <c r="P4" s="19" t="inlineStr">
        <is>
          <t>Deduction</t>
        </is>
      </c>
      <c r="Q4" s="19" t="inlineStr">
        <is>
          <t>Check</t>
        </is>
      </c>
      <c r="R4" s="19" t="inlineStr">
        <is>
          <t>Rate from</t>
        </is>
      </c>
    </row>
    <row r="5">
      <c r="A5" s="22" t="n">
        <v>45973</v>
      </c>
      <c r="B5" s="10" t="inlineStr">
        <is>
          <t>Blue Hatch</t>
        </is>
      </c>
      <c r="C5" s="10" t="inlineStr">
        <is>
          <t>Home studio</t>
        </is>
      </c>
      <c r="D5" s="10" t="inlineStr">
        <is>
          <t>Example Print Shop</t>
        </is>
      </c>
      <c r="E5" s="10" t="inlineStr">
        <is>
          <t>Business</t>
        </is>
      </c>
      <c r="F5" s="10" t="inlineStr">
        <is>
          <t>No</t>
        </is>
      </c>
      <c r="G5" s="10" t="inlineStr">
        <is>
          <t>Yes</t>
        </is>
      </c>
      <c r="H5" s="23" t="n">
        <v>41200</v>
      </c>
      <c r="I5" s="23" t="n">
        <v>41208.4</v>
      </c>
      <c r="J5" s="23" t="n"/>
      <c r="K5" s="21" t="inlineStr">
        <is>
          <t>Client proof pickup</t>
        </is>
      </c>
      <c r="L5" s="21" t="inlineStr">
        <is>
          <t>Pre-2026 rate</t>
        </is>
      </c>
      <c r="M5" s="24">
        <f>IF(AND(A5="",B5="",J5="",H5=""),"",ROUND(IF(G5="Yes",2,1)*IF(AND(ISNUMBER(H5),ISNUMBER(I5),I5&gt;=H5),I5-H5,IF(ISNUMBER(J5),J5,0)),1))</f>
        <v/>
      </c>
      <c r="N5" s="24">
        <f>IF(M5="","",IF(OR(E5="Personal",E5="",F5="Yes"),0,M5))</f>
        <v/>
      </c>
      <c r="O5" s="24">
        <f>IF(OR(A5="",M5=""),"",IF(E5="Business",IFERROR(INDEX('Rate Schedule'!$B$5:$B$24,MATCH(SUMPRODUCT(MAX(('Rate Schedule'!$A$5:$A$24&lt;=A5)*('Rate Schedule'!$A$5:$A$24&lt;&gt;"")*'Rate Schedule'!$A$5:$A$24)),'Rate Schedule'!$A$5:$A$24,0)),0),IF(E5="Medical",IFERROR(INDEX('Rate Schedule'!$C$5:$C$24,MATCH(SUMPRODUCT(MAX(('Rate Schedule'!$A$5:$A$24&lt;=A5)*('Rate Schedule'!$A$5:$A$24&lt;&gt;"")*'Rate Schedule'!$A$5:$A$24)),'Rate Schedule'!$A$5:$A$24,0)),0),IF(E5="Charitable",IFERROR(INDEX('Rate Schedule'!$D$5:$D$24,MATCH(SUMPRODUCT(MAX(('Rate Schedule'!$A$5:$A$24&lt;=A5)*('Rate Schedule'!$A$5:$A$24&lt;&gt;"")*'Rate Schedule'!$A$5:$A$24)),'Rate Schedule'!$A$5:$A$24,0)),0),0))))</f>
        <v/>
      </c>
      <c r="P5" s="25">
        <f>IF(OR(M5="",O5=""),"",ROUND(N5*O5,0)/100)</f>
        <v/>
      </c>
      <c r="Q5" s="26">
        <f>IF(AND(A5="",B5="",C5="",D5="",E5="",J5="",H5=""),"",IF(A5="","Add a date",IF(A5&gt;AsOf,"After as-of date: not counted yet",IF(B5="","Add a vehicle",IF(COUNTIF(VName,B5)=0,"Vehicle not on Vehicles sheet",IF(E5="","Add a purpose",IF(AND(E5&lt;&gt;"Business",E5&lt;&gt;"Medical",E5&lt;&gt;"Charitable",E5&lt;&gt;"Personal"),"Purpose must be Business/Medical/Charitable/Personal",IF(AND(ISNUMBER(H5),ISNUMBER(I5),I5&lt;H5),"Odometer end is before start",IF(AND(NOT(ISNUMBER(H5)),NOT(ISNUMBER(I5)),NOT(ISNUMBER(J5))),"Add odometer readings or typed miles",IF(AND(ISNUMBER(H5),ISNUMBER(I5),ISNUMBER(J5),ABS((I5-H5)-J5)&gt;0.05),"Odometer and typed miles disagree",IF(AND(N5&gt;0,O5=0),"No rate for this date — check Rate Schedule",IF(AND(OR(E5="Business",E5="Medical",E5="Charitable"),F5&lt;&gt;"Yes",K5=""),"Add purpose detail for substantiation",""))))))))))))</f>
        <v/>
      </c>
      <c r="R5" s="27">
        <f>IF(OR(A5="",M5=""),"",IFERROR(INDEX('Rate Schedule'!$A$5:$A$24,MATCH(SUMPRODUCT(MAX(('Rate Schedule'!$A$5:$A$24&lt;=A5)*('Rate Schedule'!$A$5:$A$24&lt;&gt;"")*'Rate Schedule'!$A$5:$A$24)),'Rate Schedule'!$A$5:$A$24,0)),""))</f>
        <v/>
      </c>
    </row>
    <row r="6">
      <c r="A6" s="22" t="n">
        <v>45994</v>
      </c>
      <c r="B6" s="10" t="inlineStr">
        <is>
          <t>Van</t>
        </is>
      </c>
      <c r="C6" s="10" t="inlineStr">
        <is>
          <t>Home studio</t>
        </is>
      </c>
      <c r="D6" s="10" t="inlineStr">
        <is>
          <t>Example Community Hall</t>
        </is>
      </c>
      <c r="E6" s="10" t="inlineStr">
        <is>
          <t>Charitable</t>
        </is>
      </c>
      <c r="F6" s="10" t="inlineStr">
        <is>
          <t>No</t>
        </is>
      </c>
      <c r="G6" s="10" t="inlineStr">
        <is>
          <t>No</t>
        </is>
      </c>
      <c r="H6" s="23" t="n"/>
      <c r="I6" s="23" t="n"/>
      <c r="J6" s="23" t="n">
        <v>12</v>
      </c>
      <c r="K6" s="21" t="inlineStr">
        <is>
          <t>Donate design posters for fundraiser</t>
        </is>
      </c>
      <c r="L6" s="21" t="inlineStr"/>
      <c r="M6" s="24">
        <f>IF(AND(A6="",B6="",J6="",H6=""),"",ROUND(IF(G6="Yes",2,1)*IF(AND(ISNUMBER(H6),ISNUMBER(I6),I6&gt;=H6),I6-H6,IF(ISNUMBER(J6),J6,0)),1))</f>
        <v/>
      </c>
      <c r="N6" s="24">
        <f>IF(M6="","",IF(OR(E6="Personal",E6="",F6="Yes"),0,M6))</f>
        <v/>
      </c>
      <c r="O6" s="24">
        <f>IF(OR(A6="",M6=""),"",IF(E6="Business",IFERROR(INDEX('Rate Schedule'!$B$5:$B$24,MATCH(SUMPRODUCT(MAX(('Rate Schedule'!$A$5:$A$24&lt;=A6)*('Rate Schedule'!$A$5:$A$24&lt;&gt;"")*'Rate Schedule'!$A$5:$A$24)),'Rate Schedule'!$A$5:$A$24,0)),0),IF(E6="Medical",IFERROR(INDEX('Rate Schedule'!$C$5:$C$24,MATCH(SUMPRODUCT(MAX(('Rate Schedule'!$A$5:$A$24&lt;=A6)*('Rate Schedule'!$A$5:$A$24&lt;&gt;"")*'Rate Schedule'!$A$5:$A$24)),'Rate Schedule'!$A$5:$A$24,0)),0),IF(E6="Charitable",IFERROR(INDEX('Rate Schedule'!$D$5:$D$24,MATCH(SUMPRODUCT(MAX(('Rate Schedule'!$A$5:$A$24&lt;=A6)*('Rate Schedule'!$A$5:$A$24&lt;&gt;"")*'Rate Schedule'!$A$5:$A$24)),'Rate Schedule'!$A$5:$A$24,0)),0),0))))</f>
        <v/>
      </c>
      <c r="P6" s="25">
        <f>IF(OR(M6="",O6=""),"",ROUND(N6*O6,0)/100)</f>
        <v/>
      </c>
      <c r="Q6" s="26">
        <f>IF(AND(A6="",B6="",C6="",D6="",E6="",J6="",H6=""),"",IF(A6="","Add a date",IF(A6&gt;AsOf,"After as-of date: not counted yet",IF(B6="","Add a vehicle",IF(COUNTIF(VName,B6)=0,"Vehicle not on Vehicles sheet",IF(E6="","Add a purpose",IF(AND(E6&lt;&gt;"Business",E6&lt;&gt;"Medical",E6&lt;&gt;"Charitable",E6&lt;&gt;"Personal"),"Purpose must be Business/Medical/Charitable/Personal",IF(AND(ISNUMBER(H6),ISNUMBER(I6),I6&lt;H6),"Odometer end is before start",IF(AND(NOT(ISNUMBER(H6)),NOT(ISNUMBER(I6)),NOT(ISNUMBER(J6))),"Add odometer readings or typed miles",IF(AND(ISNUMBER(H6),ISNUMBER(I6),ISNUMBER(J6),ABS((I6-H6)-J6)&gt;0.05),"Odometer and typed miles disagree",IF(AND(N6&gt;0,O6=0),"No rate for this date — check Rate Schedule",IF(AND(OR(E6="Business",E6="Medical",E6="Charitable"),F6&lt;&gt;"Yes",K6=""),"Add purpose detail for substantiation",""))))))))))))</f>
        <v/>
      </c>
      <c r="R6" s="27">
        <f>IF(OR(A6="",M6=""),"",IFERROR(INDEX('Rate Schedule'!$A$5:$A$24,MATCH(SUMPRODUCT(MAX(('Rate Schedule'!$A$5:$A$24&lt;=A6)*('Rate Schedule'!$A$5:$A$24&lt;&gt;"")*'Rate Schedule'!$A$5:$A$24)),'Rate Schedule'!$A$5:$A$24,0)),""))</f>
        <v/>
      </c>
    </row>
    <row r="7">
      <c r="A7" s="22" t="n">
        <v>46028</v>
      </c>
      <c r="B7" s="10" t="inlineStr">
        <is>
          <t>Van</t>
        </is>
      </c>
      <c r="C7" s="10" t="inlineStr">
        <is>
          <t>Home studio</t>
        </is>
      </c>
      <c r="D7" s="10" t="inlineStr">
        <is>
          <t>Example Market</t>
        </is>
      </c>
      <c r="E7" s="10" t="inlineStr">
        <is>
          <t>Personal</t>
        </is>
      </c>
      <c r="F7" s="10" t="inlineStr">
        <is>
          <t>No</t>
        </is>
      </c>
      <c r="G7" s="10" t="inlineStr">
        <is>
          <t>No</t>
        </is>
      </c>
      <c r="H7" s="23" t="n"/>
      <c r="I7" s="23" t="n"/>
      <c r="J7" s="23" t="n">
        <v>3.5</v>
      </c>
      <c r="K7" s="21" t="inlineStr">
        <is>
          <t>Groceries</t>
        </is>
      </c>
      <c r="L7" s="21" t="inlineStr"/>
      <c r="M7" s="24">
        <f>IF(AND(A7="",B7="",J7="",H7=""),"",ROUND(IF(G7="Yes",2,1)*IF(AND(ISNUMBER(H7),ISNUMBER(I7),I7&gt;=H7),I7-H7,IF(ISNUMBER(J7),J7,0)),1))</f>
        <v/>
      </c>
      <c r="N7" s="24">
        <f>IF(M7="","",IF(OR(E7="Personal",E7="",F7="Yes"),0,M7))</f>
        <v/>
      </c>
      <c r="O7" s="24">
        <f>IF(OR(A7="",M7=""),"",IF(E7="Business",IFERROR(INDEX('Rate Schedule'!$B$5:$B$24,MATCH(SUMPRODUCT(MAX(('Rate Schedule'!$A$5:$A$24&lt;=A7)*('Rate Schedule'!$A$5:$A$24&lt;&gt;"")*'Rate Schedule'!$A$5:$A$24)),'Rate Schedule'!$A$5:$A$24,0)),0),IF(E7="Medical",IFERROR(INDEX('Rate Schedule'!$C$5:$C$24,MATCH(SUMPRODUCT(MAX(('Rate Schedule'!$A$5:$A$24&lt;=A7)*('Rate Schedule'!$A$5:$A$24&lt;&gt;"")*'Rate Schedule'!$A$5:$A$24)),'Rate Schedule'!$A$5:$A$24,0)),0),IF(E7="Charitable",IFERROR(INDEX('Rate Schedule'!$D$5:$D$24,MATCH(SUMPRODUCT(MAX(('Rate Schedule'!$A$5:$A$24&lt;=A7)*('Rate Schedule'!$A$5:$A$24&lt;&gt;"")*'Rate Schedule'!$A$5:$A$24)),'Rate Schedule'!$A$5:$A$24,0)),0),0))))</f>
        <v/>
      </c>
      <c r="P7" s="25">
        <f>IF(OR(M7="",O7=""),"",ROUND(N7*O7,0)/100)</f>
        <v/>
      </c>
      <c r="Q7" s="26">
        <f>IF(AND(A7="",B7="",C7="",D7="",E7="",J7="",H7=""),"",IF(A7="","Add a date",IF(A7&gt;AsOf,"After as-of date: not counted yet",IF(B7="","Add a vehicle",IF(COUNTIF(VName,B7)=0,"Vehicle not on Vehicles sheet",IF(E7="","Add a purpose",IF(AND(E7&lt;&gt;"Business",E7&lt;&gt;"Medical",E7&lt;&gt;"Charitable",E7&lt;&gt;"Personal"),"Purpose must be Business/Medical/Charitable/Personal",IF(AND(ISNUMBER(H7),ISNUMBER(I7),I7&lt;H7),"Odometer end is before start",IF(AND(NOT(ISNUMBER(H7)),NOT(ISNUMBER(I7)),NOT(ISNUMBER(J7))),"Add odometer readings or typed miles",IF(AND(ISNUMBER(H7),ISNUMBER(I7),ISNUMBER(J7),ABS((I7-H7)-J7)&gt;0.05),"Odometer and typed miles disagree",IF(AND(N7&gt;0,O7=0),"No rate for this date — check Rate Schedule",IF(AND(OR(E7="Business",E7="Medical",E7="Charitable"),F7&lt;&gt;"Yes",K7=""),"Add purpose detail for substantiation",""))))))))))))</f>
        <v/>
      </c>
      <c r="R7" s="27">
        <f>IF(OR(A7="",M7=""),"",IFERROR(INDEX('Rate Schedule'!$A$5:$A$24,MATCH(SUMPRODUCT(MAX(('Rate Schedule'!$A$5:$A$24&lt;=A7)*('Rate Schedule'!$A$5:$A$24&lt;&gt;"")*'Rate Schedule'!$A$5:$A$24)),'Rate Schedule'!$A$5:$A$24,0)),""))</f>
        <v/>
      </c>
    </row>
    <row r="8">
      <c r="A8" s="22" t="n">
        <v>46030</v>
      </c>
      <c r="B8" s="10" t="inlineStr">
        <is>
          <t>Blue Hatch</t>
        </is>
      </c>
      <c r="C8" s="10" t="inlineStr">
        <is>
          <t>Home studio</t>
        </is>
      </c>
      <c r="D8" s="10" t="inlineStr">
        <is>
          <t>Example Cowork</t>
        </is>
      </c>
      <c r="E8" s="10" t="inlineStr">
        <is>
          <t>Business</t>
        </is>
      </c>
      <c r="F8" s="10" t="inlineStr">
        <is>
          <t>Yes</t>
        </is>
      </c>
      <c r="G8" s="10" t="inlineStr">
        <is>
          <t>Yes</t>
        </is>
      </c>
      <c r="H8" s="23" t="n">
        <v>41208.4</v>
      </c>
      <c r="I8" s="23" t="n">
        <v>41213.4</v>
      </c>
      <c r="J8" s="23" t="n"/>
      <c r="K8" s="21" t="inlineStr">
        <is>
          <t>Commute to shared desk (not deductible)</t>
        </is>
      </c>
      <c r="L8" s="21" t="inlineStr"/>
      <c r="M8" s="24">
        <f>IF(AND(A8="",B8="",J8="",H8=""),"",ROUND(IF(G8="Yes",2,1)*IF(AND(ISNUMBER(H8),ISNUMBER(I8),I8&gt;=H8),I8-H8,IF(ISNUMBER(J8),J8,0)),1))</f>
        <v/>
      </c>
      <c r="N8" s="24">
        <f>IF(M8="","",IF(OR(E8="Personal",E8="",F8="Yes"),0,M8))</f>
        <v/>
      </c>
      <c r="O8" s="24">
        <f>IF(OR(A8="",M8=""),"",IF(E8="Business",IFERROR(INDEX('Rate Schedule'!$B$5:$B$24,MATCH(SUMPRODUCT(MAX(('Rate Schedule'!$A$5:$A$24&lt;=A8)*('Rate Schedule'!$A$5:$A$24&lt;&gt;"")*'Rate Schedule'!$A$5:$A$24)),'Rate Schedule'!$A$5:$A$24,0)),0),IF(E8="Medical",IFERROR(INDEX('Rate Schedule'!$C$5:$C$24,MATCH(SUMPRODUCT(MAX(('Rate Schedule'!$A$5:$A$24&lt;=A8)*('Rate Schedule'!$A$5:$A$24&lt;&gt;"")*'Rate Schedule'!$A$5:$A$24)),'Rate Schedule'!$A$5:$A$24,0)),0),IF(E8="Charitable",IFERROR(INDEX('Rate Schedule'!$D$5:$D$24,MATCH(SUMPRODUCT(MAX(('Rate Schedule'!$A$5:$A$24&lt;=A8)*('Rate Schedule'!$A$5:$A$24&lt;&gt;"")*'Rate Schedule'!$A$5:$A$24)),'Rate Schedule'!$A$5:$A$24,0)),0),0))))</f>
        <v/>
      </c>
      <c r="P8" s="25">
        <f>IF(OR(M8="",O8=""),"",ROUND(N8*O8,0)/100)</f>
        <v/>
      </c>
      <c r="Q8" s="26">
        <f>IF(AND(A8="",B8="",C8="",D8="",E8="",J8="",H8=""),"",IF(A8="","Add a date",IF(A8&gt;AsOf,"After as-of date: not counted yet",IF(B8="","Add a vehicle",IF(COUNTIF(VName,B8)=0,"Vehicle not on Vehicles sheet",IF(E8="","Add a purpose",IF(AND(E8&lt;&gt;"Business",E8&lt;&gt;"Medical",E8&lt;&gt;"Charitable",E8&lt;&gt;"Personal"),"Purpose must be Business/Medical/Charitable/Personal",IF(AND(ISNUMBER(H8),ISNUMBER(I8),I8&lt;H8),"Odometer end is before start",IF(AND(NOT(ISNUMBER(H8)),NOT(ISNUMBER(I8)),NOT(ISNUMBER(J8))),"Add odometer readings or typed miles",IF(AND(ISNUMBER(H8),ISNUMBER(I8),ISNUMBER(J8),ABS((I8-H8)-J8)&gt;0.05),"Odometer and typed miles disagree",IF(AND(N8&gt;0,O8=0),"No rate for this date — check Rate Schedule",IF(AND(OR(E8="Business",E8="Medical",E8="Charitable"),F8&lt;&gt;"Yes",K8=""),"Add purpose detail for substantiation",""))))))))))))</f>
        <v/>
      </c>
      <c r="R8" s="27">
        <f>IF(OR(A8="",M8=""),"",IFERROR(INDEX('Rate Schedule'!$A$5:$A$24,MATCH(SUMPRODUCT(MAX(('Rate Schedule'!$A$5:$A$24&lt;=A8)*('Rate Schedule'!$A$5:$A$24&lt;&gt;"")*'Rate Schedule'!$A$5:$A$24)),'Rate Schedule'!$A$5:$A$24,0)),""))</f>
        <v/>
      </c>
    </row>
    <row r="9">
      <c r="A9" s="22" t="n">
        <v>46031</v>
      </c>
      <c r="B9" s="10" t="inlineStr">
        <is>
          <t>Blue Hatch</t>
        </is>
      </c>
      <c r="C9" s="10" t="inlineStr">
        <is>
          <t>Home studio</t>
        </is>
      </c>
      <c r="D9" s="10" t="inlineStr">
        <is>
          <t>Example Physio</t>
        </is>
      </c>
      <c r="E9" s="10" t="inlineStr">
        <is>
          <t>Medical</t>
        </is>
      </c>
      <c r="F9" s="10" t="inlineStr">
        <is>
          <t>No</t>
        </is>
      </c>
      <c r="G9" s="10" t="inlineStr">
        <is>
          <t>Yes</t>
        </is>
      </c>
      <c r="H9" s="23" t="n">
        <v>41213.4</v>
      </c>
      <c r="I9" s="23" t="n">
        <v>41220.1</v>
      </c>
      <c r="J9" s="23" t="n"/>
      <c r="K9" s="21" t="inlineStr">
        <is>
          <t>Physio appointment</t>
        </is>
      </c>
      <c r="L9" s="21" t="inlineStr"/>
      <c r="M9" s="24">
        <f>IF(AND(A9="",B9="",J9="",H9=""),"",ROUND(IF(G9="Yes",2,1)*IF(AND(ISNUMBER(H9),ISNUMBER(I9),I9&gt;=H9),I9-H9,IF(ISNUMBER(J9),J9,0)),1))</f>
        <v/>
      </c>
      <c r="N9" s="24">
        <f>IF(M9="","",IF(OR(E9="Personal",E9="",F9="Yes"),0,M9))</f>
        <v/>
      </c>
      <c r="O9" s="24">
        <f>IF(OR(A9="",M9=""),"",IF(E9="Business",IFERROR(INDEX('Rate Schedule'!$B$5:$B$24,MATCH(SUMPRODUCT(MAX(('Rate Schedule'!$A$5:$A$24&lt;=A9)*('Rate Schedule'!$A$5:$A$24&lt;&gt;"")*'Rate Schedule'!$A$5:$A$24)),'Rate Schedule'!$A$5:$A$24,0)),0),IF(E9="Medical",IFERROR(INDEX('Rate Schedule'!$C$5:$C$24,MATCH(SUMPRODUCT(MAX(('Rate Schedule'!$A$5:$A$24&lt;=A9)*('Rate Schedule'!$A$5:$A$24&lt;&gt;"")*'Rate Schedule'!$A$5:$A$24)),'Rate Schedule'!$A$5:$A$24,0)),0),IF(E9="Charitable",IFERROR(INDEX('Rate Schedule'!$D$5:$D$24,MATCH(SUMPRODUCT(MAX(('Rate Schedule'!$A$5:$A$24&lt;=A9)*('Rate Schedule'!$A$5:$A$24&lt;&gt;"")*'Rate Schedule'!$A$5:$A$24)),'Rate Schedule'!$A$5:$A$24,0)),0),0))))</f>
        <v/>
      </c>
      <c r="P9" s="25">
        <f>IF(OR(M9="",O9=""),"",ROUND(N9*O9,0)/100)</f>
        <v/>
      </c>
      <c r="Q9" s="26">
        <f>IF(AND(A9="",B9="",C9="",D9="",E9="",J9="",H9=""),"",IF(A9="","Add a date",IF(A9&gt;AsOf,"After as-of date: not counted yet",IF(B9="","Add a vehicle",IF(COUNTIF(VName,B9)=0,"Vehicle not on Vehicles sheet",IF(E9="","Add a purpose",IF(AND(E9&lt;&gt;"Business",E9&lt;&gt;"Medical",E9&lt;&gt;"Charitable",E9&lt;&gt;"Personal"),"Purpose must be Business/Medical/Charitable/Personal",IF(AND(ISNUMBER(H9),ISNUMBER(I9),I9&lt;H9),"Odometer end is before start",IF(AND(NOT(ISNUMBER(H9)),NOT(ISNUMBER(I9)),NOT(ISNUMBER(J9))),"Add odometer readings or typed miles",IF(AND(ISNUMBER(H9),ISNUMBER(I9),ISNUMBER(J9),ABS((I9-H9)-J9)&gt;0.05),"Odometer and typed miles disagree",IF(AND(N9&gt;0,O9=0),"No rate for this date — check Rate Schedule",IF(AND(OR(E9="Business",E9="Medical",E9="Charitable"),F9&lt;&gt;"Yes",K9=""),"Add purpose detail for substantiation",""))))))))))))</f>
        <v/>
      </c>
      <c r="R9" s="27">
        <f>IF(OR(A9="",M9=""),"",IFERROR(INDEX('Rate Schedule'!$A$5:$A$24,MATCH(SUMPRODUCT(MAX(('Rate Schedule'!$A$5:$A$24&lt;=A9)*('Rate Schedule'!$A$5:$A$24&lt;&gt;"")*'Rate Schedule'!$A$5:$A$24)),'Rate Schedule'!$A$5:$A$24,0)),""))</f>
        <v/>
      </c>
    </row>
    <row r="10">
      <c r="A10" s="22" t="n">
        <v>46035</v>
      </c>
      <c r="B10" s="10" t="inlineStr">
        <is>
          <t>Van</t>
        </is>
      </c>
      <c r="C10" s="10" t="inlineStr">
        <is>
          <t>Home studio</t>
        </is>
      </c>
      <c r="D10" s="10" t="inlineStr">
        <is>
          <t>Example Youth Centre</t>
        </is>
      </c>
      <c r="E10" s="10" t="inlineStr">
        <is>
          <t>Charitable</t>
        </is>
      </c>
      <c r="F10" s="10" t="inlineStr">
        <is>
          <t>No</t>
        </is>
      </c>
      <c r="G10" s="10" t="inlineStr">
        <is>
          <t>No</t>
        </is>
      </c>
      <c r="H10" s="23" t="n">
        <v>88465.5</v>
      </c>
      <c r="I10" s="23" t="n">
        <v>88475.89999999999</v>
      </c>
      <c r="J10" s="23" t="n"/>
      <c r="K10" s="21" t="inlineStr">
        <is>
          <t>Volunteer design workshop</t>
        </is>
      </c>
      <c r="L10" s="21" t="inlineStr"/>
      <c r="M10" s="24">
        <f>IF(AND(A10="",B10="",J10="",H10=""),"",ROUND(IF(G10="Yes",2,1)*IF(AND(ISNUMBER(H10),ISNUMBER(I10),I10&gt;=H10),I10-H10,IF(ISNUMBER(J10),J10,0)),1))</f>
        <v/>
      </c>
      <c r="N10" s="24">
        <f>IF(M10="","",IF(OR(E10="Personal",E10="",F10="Yes"),0,M10))</f>
        <v/>
      </c>
      <c r="O10" s="24">
        <f>IF(OR(A10="",M10=""),"",IF(E10="Business",IFERROR(INDEX('Rate Schedule'!$B$5:$B$24,MATCH(SUMPRODUCT(MAX(('Rate Schedule'!$A$5:$A$24&lt;=A10)*('Rate Schedule'!$A$5:$A$24&lt;&gt;"")*'Rate Schedule'!$A$5:$A$24)),'Rate Schedule'!$A$5:$A$24,0)),0),IF(E10="Medical",IFERROR(INDEX('Rate Schedule'!$C$5:$C$24,MATCH(SUMPRODUCT(MAX(('Rate Schedule'!$A$5:$A$24&lt;=A10)*('Rate Schedule'!$A$5:$A$24&lt;&gt;"")*'Rate Schedule'!$A$5:$A$24)),'Rate Schedule'!$A$5:$A$24,0)),0),IF(E10="Charitable",IFERROR(INDEX('Rate Schedule'!$D$5:$D$24,MATCH(SUMPRODUCT(MAX(('Rate Schedule'!$A$5:$A$24&lt;=A10)*('Rate Schedule'!$A$5:$A$24&lt;&gt;"")*'Rate Schedule'!$A$5:$A$24)),'Rate Schedule'!$A$5:$A$24,0)),0),0))))</f>
        <v/>
      </c>
      <c r="P10" s="25">
        <f>IF(OR(M10="",O10=""),"",ROUND(N10*O10,0)/100)</f>
        <v/>
      </c>
      <c r="Q10" s="26">
        <f>IF(AND(A10="",B10="",C10="",D10="",E10="",J10="",H10=""),"",IF(A10="","Add a date",IF(A10&gt;AsOf,"After as-of date: not counted yet",IF(B10="","Add a vehicle",IF(COUNTIF(VName,B10)=0,"Vehicle not on Vehicles sheet",IF(E10="","Add a purpose",IF(AND(E10&lt;&gt;"Business",E10&lt;&gt;"Medical",E10&lt;&gt;"Charitable",E10&lt;&gt;"Personal"),"Purpose must be Business/Medical/Charitable/Personal",IF(AND(ISNUMBER(H10),ISNUMBER(I10),I10&lt;H10),"Odometer end is before start",IF(AND(NOT(ISNUMBER(H10)),NOT(ISNUMBER(I10)),NOT(ISNUMBER(J10))),"Add odometer readings or typed miles",IF(AND(ISNUMBER(H10),ISNUMBER(I10),ISNUMBER(J10),ABS((I10-H10)-J10)&gt;0.05),"Odometer and typed miles disagree",IF(AND(N10&gt;0,O10=0),"No rate for this date — check Rate Schedule",IF(AND(OR(E10="Business",E10="Medical",E10="Charitable"),F10&lt;&gt;"Yes",K10=""),"Add purpose detail for substantiation",""))))))))))))</f>
        <v/>
      </c>
      <c r="R10" s="27">
        <f>IF(OR(A10="",M10=""),"",IFERROR(INDEX('Rate Schedule'!$A$5:$A$24,MATCH(SUMPRODUCT(MAX(('Rate Schedule'!$A$5:$A$24&lt;=A10)*('Rate Schedule'!$A$5:$A$24&lt;&gt;"")*'Rate Schedule'!$A$5:$A$24)),'Rate Schedule'!$A$5:$A$24,0)),""))</f>
        <v/>
      </c>
    </row>
    <row r="11">
      <c r="A11" s="22" t="n">
        <v>46036</v>
      </c>
      <c r="B11" s="10" t="inlineStr">
        <is>
          <t>Blue Hatch</t>
        </is>
      </c>
      <c r="C11" s="10" t="inlineStr">
        <is>
          <t>Home studio</t>
        </is>
      </c>
      <c r="D11" s="10" t="inlineStr">
        <is>
          <t>Example Law Office</t>
        </is>
      </c>
      <c r="E11" s="10" t="inlineStr">
        <is>
          <t>Business</t>
        </is>
      </c>
      <c r="F11" s="10" t="inlineStr">
        <is>
          <t>No</t>
        </is>
      </c>
      <c r="G11" s="10" t="inlineStr">
        <is>
          <t>Yes</t>
        </is>
      </c>
      <c r="H11" s="23" t="n">
        <v>41220.1</v>
      </c>
      <c r="I11" s="23" t="n">
        <v>41229.5</v>
      </c>
      <c r="J11" s="23" t="n"/>
      <c r="K11" s="21" t="inlineStr">
        <is>
          <t>Brochure delivery</t>
        </is>
      </c>
      <c r="L11" s="21" t="inlineStr"/>
      <c r="M11" s="24">
        <f>IF(AND(A11="",B11="",J11="",H11=""),"",ROUND(IF(G11="Yes",2,1)*IF(AND(ISNUMBER(H11),ISNUMBER(I11),I11&gt;=H11),I11-H11,IF(ISNUMBER(J11),J11,0)),1))</f>
        <v/>
      </c>
      <c r="N11" s="24">
        <f>IF(M11="","",IF(OR(E11="Personal",E11="",F11="Yes"),0,M11))</f>
        <v/>
      </c>
      <c r="O11" s="24">
        <f>IF(OR(A11="",M11=""),"",IF(E11="Business",IFERROR(INDEX('Rate Schedule'!$B$5:$B$24,MATCH(SUMPRODUCT(MAX(('Rate Schedule'!$A$5:$A$24&lt;=A11)*('Rate Schedule'!$A$5:$A$24&lt;&gt;"")*'Rate Schedule'!$A$5:$A$24)),'Rate Schedule'!$A$5:$A$24,0)),0),IF(E11="Medical",IFERROR(INDEX('Rate Schedule'!$C$5:$C$24,MATCH(SUMPRODUCT(MAX(('Rate Schedule'!$A$5:$A$24&lt;=A11)*('Rate Schedule'!$A$5:$A$24&lt;&gt;"")*'Rate Schedule'!$A$5:$A$24)),'Rate Schedule'!$A$5:$A$24,0)),0),IF(E11="Charitable",IFERROR(INDEX('Rate Schedule'!$D$5:$D$24,MATCH(SUMPRODUCT(MAX(('Rate Schedule'!$A$5:$A$24&lt;=A11)*('Rate Schedule'!$A$5:$A$24&lt;&gt;"")*'Rate Schedule'!$A$5:$A$24)),'Rate Schedule'!$A$5:$A$24,0)),0),0))))</f>
        <v/>
      </c>
      <c r="P11" s="25">
        <f>IF(OR(M11="",O11=""),"",ROUND(N11*O11,0)/100)</f>
        <v/>
      </c>
      <c r="Q11" s="26">
        <f>IF(AND(A11="",B11="",C11="",D11="",E11="",J11="",H11=""),"",IF(A11="","Add a date",IF(A11&gt;AsOf,"After as-of date: not counted yet",IF(B11="","Add a vehicle",IF(COUNTIF(VName,B11)=0,"Vehicle not on Vehicles sheet",IF(E11="","Add a purpose",IF(AND(E11&lt;&gt;"Business",E11&lt;&gt;"Medical",E11&lt;&gt;"Charitable",E11&lt;&gt;"Personal"),"Purpose must be Business/Medical/Charitable/Personal",IF(AND(ISNUMBER(H11),ISNUMBER(I11),I11&lt;H11),"Odometer end is before start",IF(AND(NOT(ISNUMBER(H11)),NOT(ISNUMBER(I11)),NOT(ISNUMBER(J11))),"Add odometer readings or typed miles",IF(AND(ISNUMBER(H11),ISNUMBER(I11),ISNUMBER(J11),ABS((I11-H11)-J11)&gt;0.05),"Odometer and typed miles disagree",IF(AND(N11&gt;0,O11=0),"No rate for this date — check Rate Schedule",IF(AND(OR(E11="Business",E11="Medical",E11="Charitable"),F11&lt;&gt;"Yes",K11=""),"Add purpose detail for substantiation",""))))))))))))</f>
        <v/>
      </c>
      <c r="R11" s="27">
        <f>IF(OR(A11="",M11=""),"",IFERROR(INDEX('Rate Schedule'!$A$5:$A$24,MATCH(SUMPRODUCT(MAX(('Rate Schedule'!$A$5:$A$24&lt;=A11)*('Rate Schedule'!$A$5:$A$24&lt;&gt;"")*'Rate Schedule'!$A$5:$A$24)),'Rate Schedule'!$A$5:$A$24,0)),""))</f>
        <v/>
      </c>
    </row>
    <row r="12">
      <c r="A12" s="22" t="n">
        <v>46037</v>
      </c>
      <c r="B12" s="10" t="inlineStr">
        <is>
          <t>Van</t>
        </is>
      </c>
      <c r="C12" s="10" t="inlineStr">
        <is>
          <t>Home studio</t>
        </is>
      </c>
      <c r="D12" s="10" t="inlineStr">
        <is>
          <t>Example Nursery</t>
        </is>
      </c>
      <c r="E12" s="10" t="inlineStr">
        <is>
          <t>Business</t>
        </is>
      </c>
      <c r="F12" s="10" t="inlineStr">
        <is>
          <t>No</t>
        </is>
      </c>
      <c r="G12" s="10" t="inlineStr">
        <is>
          <t>Yes</t>
        </is>
      </c>
      <c r="H12" s="23" t="n">
        <v>88475.89999999999</v>
      </c>
      <c r="I12" s="23" t="n">
        <v>88494.3</v>
      </c>
      <c r="J12" s="23" t="n"/>
      <c r="K12" s="21" t="inlineStr">
        <is>
          <t>Mural site measure</t>
        </is>
      </c>
      <c r="L12" s="21" t="inlineStr"/>
      <c r="M12" s="24">
        <f>IF(AND(A12="",B12="",J12="",H12=""),"",ROUND(IF(G12="Yes",2,1)*IF(AND(ISNUMBER(H12),ISNUMBER(I12),I12&gt;=H12),I12-H12,IF(ISNUMBER(J12),J12,0)),1))</f>
        <v/>
      </c>
      <c r="N12" s="24">
        <f>IF(M12="","",IF(OR(E12="Personal",E12="",F12="Yes"),0,M12))</f>
        <v/>
      </c>
      <c r="O12" s="24">
        <f>IF(OR(A12="",M12=""),"",IF(E12="Business",IFERROR(INDEX('Rate Schedule'!$B$5:$B$24,MATCH(SUMPRODUCT(MAX(('Rate Schedule'!$A$5:$A$24&lt;=A12)*('Rate Schedule'!$A$5:$A$24&lt;&gt;"")*'Rate Schedule'!$A$5:$A$24)),'Rate Schedule'!$A$5:$A$24,0)),0),IF(E12="Medical",IFERROR(INDEX('Rate Schedule'!$C$5:$C$24,MATCH(SUMPRODUCT(MAX(('Rate Schedule'!$A$5:$A$24&lt;=A12)*('Rate Schedule'!$A$5:$A$24&lt;&gt;"")*'Rate Schedule'!$A$5:$A$24)),'Rate Schedule'!$A$5:$A$24,0)),0),IF(E12="Charitable",IFERROR(INDEX('Rate Schedule'!$D$5:$D$24,MATCH(SUMPRODUCT(MAX(('Rate Schedule'!$A$5:$A$24&lt;=A12)*('Rate Schedule'!$A$5:$A$24&lt;&gt;"")*'Rate Schedule'!$A$5:$A$24)),'Rate Schedule'!$A$5:$A$24,0)),0),0))))</f>
        <v/>
      </c>
      <c r="P12" s="25">
        <f>IF(OR(M12="",O12=""),"",ROUND(N12*O12,0)/100)</f>
        <v/>
      </c>
      <c r="Q12" s="26">
        <f>IF(AND(A12="",B12="",C12="",D12="",E12="",J12="",H12=""),"",IF(A12="","Add a date",IF(A12&gt;AsOf,"After as-of date: not counted yet",IF(B12="","Add a vehicle",IF(COUNTIF(VName,B12)=0,"Vehicle not on Vehicles sheet",IF(E12="","Add a purpose",IF(AND(E12&lt;&gt;"Business",E12&lt;&gt;"Medical",E12&lt;&gt;"Charitable",E12&lt;&gt;"Personal"),"Purpose must be Business/Medical/Charitable/Personal",IF(AND(ISNUMBER(H12),ISNUMBER(I12),I12&lt;H12),"Odometer end is before start",IF(AND(NOT(ISNUMBER(H12)),NOT(ISNUMBER(I12)),NOT(ISNUMBER(J12))),"Add odometer readings or typed miles",IF(AND(ISNUMBER(H12),ISNUMBER(I12),ISNUMBER(J12),ABS((I12-H12)-J12)&gt;0.05),"Odometer and typed miles disagree",IF(AND(N12&gt;0,O12=0),"No rate for this date — check Rate Schedule",IF(AND(OR(E12="Business",E12="Medical",E12="Charitable"),F12&lt;&gt;"Yes",K12=""),"Add purpose detail for substantiation",""))))))))))))</f>
        <v/>
      </c>
      <c r="R12" s="27">
        <f>IF(OR(A12="",M12=""),"",IFERROR(INDEX('Rate Schedule'!$A$5:$A$24,MATCH(SUMPRODUCT(MAX(('Rate Schedule'!$A$5:$A$24&lt;=A12)*('Rate Schedule'!$A$5:$A$24&lt;&gt;"")*'Rate Schedule'!$A$5:$A$24)),'Rate Schedule'!$A$5:$A$24,0)),""))</f>
        <v/>
      </c>
    </row>
    <row r="13">
      <c r="A13" s="22" t="n">
        <v>46038</v>
      </c>
      <c r="B13" s="10" t="inlineStr">
        <is>
          <t>Blue Hatch</t>
        </is>
      </c>
      <c r="C13" s="10" t="inlineStr">
        <is>
          <t>Home studio</t>
        </is>
      </c>
      <c r="D13" s="10" t="inlineStr">
        <is>
          <t>Example Library</t>
        </is>
      </c>
      <c r="E13" s="10" t="inlineStr">
        <is>
          <t>Business</t>
        </is>
      </c>
      <c r="F13" s="10" t="inlineStr">
        <is>
          <t>No</t>
        </is>
      </c>
      <c r="G13" s="10" t="inlineStr">
        <is>
          <t>No</t>
        </is>
      </c>
      <c r="H13" s="23" t="n">
        <v>41229.5</v>
      </c>
      <c r="I13" s="23" t="n">
        <v>41235.3</v>
      </c>
      <c r="J13" s="23" t="n"/>
      <c r="K13" s="21" t="inlineStr">
        <is>
          <t>Poster drop-off</t>
        </is>
      </c>
      <c r="L13" s="21" t="inlineStr"/>
      <c r="M13" s="24">
        <f>IF(AND(A13="",B13="",J13="",H13=""),"",ROUND(IF(G13="Yes",2,1)*IF(AND(ISNUMBER(H13),ISNUMBER(I13),I13&gt;=H13),I13-H13,IF(ISNUMBER(J13),J13,0)),1))</f>
        <v/>
      </c>
      <c r="N13" s="24">
        <f>IF(M13="","",IF(OR(E13="Personal",E13="",F13="Yes"),0,M13))</f>
        <v/>
      </c>
      <c r="O13" s="24">
        <f>IF(OR(A13="",M13=""),"",IF(E13="Business",IFERROR(INDEX('Rate Schedule'!$B$5:$B$24,MATCH(SUMPRODUCT(MAX(('Rate Schedule'!$A$5:$A$24&lt;=A13)*('Rate Schedule'!$A$5:$A$24&lt;&gt;"")*'Rate Schedule'!$A$5:$A$24)),'Rate Schedule'!$A$5:$A$24,0)),0),IF(E13="Medical",IFERROR(INDEX('Rate Schedule'!$C$5:$C$24,MATCH(SUMPRODUCT(MAX(('Rate Schedule'!$A$5:$A$24&lt;=A13)*('Rate Schedule'!$A$5:$A$24&lt;&gt;"")*'Rate Schedule'!$A$5:$A$24)),'Rate Schedule'!$A$5:$A$24,0)),0),IF(E13="Charitable",IFERROR(INDEX('Rate Schedule'!$D$5:$D$24,MATCH(SUMPRODUCT(MAX(('Rate Schedule'!$A$5:$A$24&lt;=A13)*('Rate Schedule'!$A$5:$A$24&lt;&gt;"")*'Rate Schedule'!$A$5:$A$24)),'Rate Schedule'!$A$5:$A$24,0)),0),0))))</f>
        <v/>
      </c>
      <c r="P13" s="25">
        <f>IF(OR(M13="",O13=""),"",ROUND(N13*O13,0)/100)</f>
        <v/>
      </c>
      <c r="Q13" s="26">
        <f>IF(AND(A13="",B13="",C13="",D13="",E13="",J13="",H13=""),"",IF(A13="","Add a date",IF(A13&gt;AsOf,"After as-of date: not counted yet",IF(B13="","Add a vehicle",IF(COUNTIF(VName,B13)=0,"Vehicle not on Vehicles sheet",IF(E13="","Add a purpose",IF(AND(E13&lt;&gt;"Business",E13&lt;&gt;"Medical",E13&lt;&gt;"Charitable",E13&lt;&gt;"Personal"),"Purpose must be Business/Medical/Charitable/Personal",IF(AND(ISNUMBER(H13),ISNUMBER(I13),I13&lt;H13),"Odometer end is before start",IF(AND(NOT(ISNUMBER(H13)),NOT(ISNUMBER(I13)),NOT(ISNUMBER(J13))),"Add odometer readings or typed miles",IF(AND(ISNUMBER(H13),ISNUMBER(I13),ISNUMBER(J13),ABS((I13-H13)-J13)&gt;0.05),"Odometer and typed miles disagree",IF(AND(N13&gt;0,O13=0),"No rate for this date — check Rate Schedule",IF(AND(OR(E13="Business",E13="Medical",E13="Charitable"),F13&lt;&gt;"Yes",K13=""),"Add purpose detail for substantiation",""))))))))))))</f>
        <v/>
      </c>
      <c r="R13" s="27">
        <f>IF(OR(A13="",M13=""),"",IFERROR(INDEX('Rate Schedule'!$A$5:$A$24,MATCH(SUMPRODUCT(MAX(('Rate Schedule'!$A$5:$A$24&lt;=A13)*('Rate Schedule'!$A$5:$A$24&lt;&gt;"")*'Rate Schedule'!$A$5:$A$24)),'Rate Schedule'!$A$5:$A$24,0)),""))</f>
        <v/>
      </c>
    </row>
    <row r="14">
      <c r="A14" s="22" t="n">
        <v>46043</v>
      </c>
      <c r="B14" s="10" t="inlineStr">
        <is>
          <t>Blue Hatch</t>
        </is>
      </c>
      <c r="C14" s="10" t="inlineStr">
        <is>
          <t>Home studio</t>
        </is>
      </c>
      <c r="D14" s="10" t="inlineStr">
        <is>
          <t>Example Gym</t>
        </is>
      </c>
      <c r="E14" s="10" t="inlineStr">
        <is>
          <t>Business</t>
        </is>
      </c>
      <c r="F14" s="10" t="inlineStr">
        <is>
          <t>No</t>
        </is>
      </c>
      <c r="G14" s="10" t="inlineStr">
        <is>
          <t>Yes</t>
        </is>
      </c>
      <c r="H14" s="23" t="n"/>
      <c r="I14" s="23" t="n"/>
      <c r="J14" s="23" t="n">
        <v>7.7</v>
      </c>
      <c r="K14" s="21" t="inlineStr">
        <is>
          <t>Member app screenshots</t>
        </is>
      </c>
      <c r="L14" s="21" t="inlineStr"/>
      <c r="M14" s="24">
        <f>IF(AND(A14="",B14="",J14="",H14=""),"",ROUND(IF(G14="Yes",2,1)*IF(AND(ISNUMBER(H14),ISNUMBER(I14),I14&gt;=H14),I14-H14,IF(ISNUMBER(J14),J14,0)),1))</f>
        <v/>
      </c>
      <c r="N14" s="24">
        <f>IF(M14="","",IF(OR(E14="Personal",E14="",F14="Yes"),0,M14))</f>
        <v/>
      </c>
      <c r="O14" s="24">
        <f>IF(OR(A14="",M14=""),"",IF(E14="Business",IFERROR(INDEX('Rate Schedule'!$B$5:$B$24,MATCH(SUMPRODUCT(MAX(('Rate Schedule'!$A$5:$A$24&lt;=A14)*('Rate Schedule'!$A$5:$A$24&lt;&gt;"")*'Rate Schedule'!$A$5:$A$24)),'Rate Schedule'!$A$5:$A$24,0)),0),IF(E14="Medical",IFERROR(INDEX('Rate Schedule'!$C$5:$C$24,MATCH(SUMPRODUCT(MAX(('Rate Schedule'!$A$5:$A$24&lt;=A14)*('Rate Schedule'!$A$5:$A$24&lt;&gt;"")*'Rate Schedule'!$A$5:$A$24)),'Rate Schedule'!$A$5:$A$24,0)),0),IF(E14="Charitable",IFERROR(INDEX('Rate Schedule'!$D$5:$D$24,MATCH(SUMPRODUCT(MAX(('Rate Schedule'!$A$5:$A$24&lt;=A14)*('Rate Schedule'!$A$5:$A$24&lt;&gt;"")*'Rate Schedule'!$A$5:$A$24)),'Rate Schedule'!$A$5:$A$24,0)),0),0))))</f>
        <v/>
      </c>
      <c r="P14" s="25">
        <f>IF(OR(M14="",O14=""),"",ROUND(N14*O14,0)/100)</f>
        <v/>
      </c>
      <c r="Q14" s="26">
        <f>IF(AND(A14="",B14="",C14="",D14="",E14="",J14="",H14=""),"",IF(A14="","Add a date",IF(A14&gt;AsOf,"After as-of date: not counted yet",IF(B14="","Add a vehicle",IF(COUNTIF(VName,B14)=0,"Vehicle not on Vehicles sheet",IF(E14="","Add a purpose",IF(AND(E14&lt;&gt;"Business",E14&lt;&gt;"Medical",E14&lt;&gt;"Charitable",E14&lt;&gt;"Personal"),"Purpose must be Business/Medical/Charitable/Personal",IF(AND(ISNUMBER(H14),ISNUMBER(I14),I14&lt;H14),"Odometer end is before start",IF(AND(NOT(ISNUMBER(H14)),NOT(ISNUMBER(I14)),NOT(ISNUMBER(J14))),"Add odometer readings or typed miles",IF(AND(ISNUMBER(H14),ISNUMBER(I14),ISNUMBER(J14),ABS((I14-H14)-J14)&gt;0.05),"Odometer and typed miles disagree",IF(AND(N14&gt;0,O14=0),"No rate for this date — check Rate Schedule",IF(AND(OR(E14="Business",E14="Medical",E14="Charitable"),F14&lt;&gt;"Yes",K14=""),"Add purpose detail for substantiation",""))))))))))))</f>
        <v/>
      </c>
      <c r="R14" s="27">
        <f>IF(OR(A14="",M14=""),"",IFERROR(INDEX('Rate Schedule'!$A$5:$A$24,MATCH(SUMPRODUCT(MAX(('Rate Schedule'!$A$5:$A$24&lt;=A14)*('Rate Schedule'!$A$5:$A$24&lt;&gt;"")*'Rate Schedule'!$A$5:$A$24)),'Rate Schedule'!$A$5:$A$24,0)),""))</f>
        <v/>
      </c>
    </row>
    <row r="15">
      <c r="A15" s="22" t="n">
        <v>46047</v>
      </c>
      <c r="B15" s="10" t="inlineStr">
        <is>
          <t>Blue Hatch</t>
        </is>
      </c>
      <c r="C15" s="10" t="inlineStr">
        <is>
          <t>Home studio</t>
        </is>
      </c>
      <c r="D15" s="10" t="inlineStr">
        <is>
          <t>Example Bakery</t>
        </is>
      </c>
      <c r="E15" s="10" t="inlineStr">
        <is>
          <t>Business</t>
        </is>
      </c>
      <c r="F15" s="10" t="inlineStr">
        <is>
          <t>No</t>
        </is>
      </c>
      <c r="G15" s="10" t="inlineStr">
        <is>
          <t>Yes</t>
        </is>
      </c>
      <c r="H15" s="23" t="n">
        <v>41250.7</v>
      </c>
      <c r="I15" s="23" t="n">
        <v>41257</v>
      </c>
      <c r="J15" s="23" t="n"/>
      <c r="K15" s="21" t="inlineStr">
        <is>
          <t>Brand refresh meeting</t>
        </is>
      </c>
      <c r="L15" s="21" t="inlineStr"/>
      <c r="M15" s="24">
        <f>IF(AND(A15="",B15="",J15="",H15=""),"",ROUND(IF(G15="Yes",2,1)*IF(AND(ISNUMBER(H15),ISNUMBER(I15),I15&gt;=H15),I15-H15,IF(ISNUMBER(J15),J15,0)),1))</f>
        <v/>
      </c>
      <c r="N15" s="24">
        <f>IF(M15="","",IF(OR(E15="Personal",E15="",F15="Yes"),0,M15))</f>
        <v/>
      </c>
      <c r="O15" s="24">
        <f>IF(OR(A15="",M15=""),"",IF(E15="Business",IFERROR(INDEX('Rate Schedule'!$B$5:$B$24,MATCH(SUMPRODUCT(MAX(('Rate Schedule'!$A$5:$A$24&lt;=A15)*('Rate Schedule'!$A$5:$A$24&lt;&gt;"")*'Rate Schedule'!$A$5:$A$24)),'Rate Schedule'!$A$5:$A$24,0)),0),IF(E15="Medical",IFERROR(INDEX('Rate Schedule'!$C$5:$C$24,MATCH(SUMPRODUCT(MAX(('Rate Schedule'!$A$5:$A$24&lt;=A15)*('Rate Schedule'!$A$5:$A$24&lt;&gt;"")*'Rate Schedule'!$A$5:$A$24)),'Rate Schedule'!$A$5:$A$24,0)),0),IF(E15="Charitable",IFERROR(INDEX('Rate Schedule'!$D$5:$D$24,MATCH(SUMPRODUCT(MAX(('Rate Schedule'!$A$5:$A$24&lt;=A15)*('Rate Schedule'!$A$5:$A$24&lt;&gt;"")*'Rate Schedule'!$A$5:$A$24)),'Rate Schedule'!$A$5:$A$24,0)),0),0))))</f>
        <v/>
      </c>
      <c r="P15" s="25">
        <f>IF(OR(M15="",O15=""),"",ROUND(N15*O15,0)/100)</f>
        <v/>
      </c>
      <c r="Q15" s="26">
        <f>IF(AND(A15="",B15="",C15="",D15="",E15="",J15="",H15=""),"",IF(A15="","Add a date",IF(A15&gt;AsOf,"After as-of date: not counted yet",IF(B15="","Add a vehicle",IF(COUNTIF(VName,B15)=0,"Vehicle not on Vehicles sheet",IF(E15="","Add a purpose",IF(AND(E15&lt;&gt;"Business",E15&lt;&gt;"Medical",E15&lt;&gt;"Charitable",E15&lt;&gt;"Personal"),"Purpose must be Business/Medical/Charitable/Personal",IF(AND(ISNUMBER(H15),ISNUMBER(I15),I15&lt;H15),"Odometer end is before start",IF(AND(NOT(ISNUMBER(H15)),NOT(ISNUMBER(I15)),NOT(ISNUMBER(J15))),"Add odometer readings or typed miles",IF(AND(ISNUMBER(H15),ISNUMBER(I15),ISNUMBER(J15),ABS((I15-H15)-J15)&gt;0.05),"Odometer and typed miles disagree",IF(AND(N15&gt;0,O15=0),"No rate for this date — check Rate Schedule",IF(AND(OR(E15="Business",E15="Medical",E15="Charitable"),F15&lt;&gt;"Yes",K15=""),"Add purpose detail for substantiation",""))))))))))))</f>
        <v/>
      </c>
      <c r="R15" s="27">
        <f>IF(OR(A15="",M15=""),"",IFERROR(INDEX('Rate Schedule'!$A$5:$A$24,MATCH(SUMPRODUCT(MAX(('Rate Schedule'!$A$5:$A$24&lt;=A15)*('Rate Schedule'!$A$5:$A$24&lt;&gt;"")*'Rate Schedule'!$A$5:$A$24)),'Rate Schedule'!$A$5:$A$24,0)),""))</f>
        <v/>
      </c>
    </row>
    <row r="16">
      <c r="A16" s="22" t="n">
        <v>46050</v>
      </c>
      <c r="B16" s="10" t="inlineStr">
        <is>
          <t>Blue Hatch</t>
        </is>
      </c>
      <c r="C16" s="10" t="inlineStr">
        <is>
          <t>Home studio</t>
        </is>
      </c>
      <c r="D16" s="10" t="inlineStr">
        <is>
          <t>Example Clinic</t>
        </is>
      </c>
      <c r="E16" s="10" t="inlineStr">
        <is>
          <t>Business</t>
        </is>
      </c>
      <c r="F16" s="10" t="inlineStr">
        <is>
          <t>No</t>
        </is>
      </c>
      <c r="G16" s="10" t="inlineStr">
        <is>
          <t>No</t>
        </is>
      </c>
      <c r="H16" s="23" t="n">
        <v>41257</v>
      </c>
      <c r="I16" s="23" t="n">
        <v>41271.8</v>
      </c>
      <c r="J16" s="23" t="n"/>
      <c r="K16" s="21" t="inlineStr">
        <is>
          <t>Signage consult</t>
        </is>
      </c>
      <c r="L16" s="21" t="inlineStr"/>
      <c r="M16" s="24">
        <f>IF(AND(A16="",B16="",J16="",H16=""),"",ROUND(IF(G16="Yes",2,1)*IF(AND(ISNUMBER(H16),ISNUMBER(I16),I16&gt;=H16),I16-H16,IF(ISNUMBER(J16),J16,0)),1))</f>
        <v/>
      </c>
      <c r="N16" s="24">
        <f>IF(M16="","",IF(OR(E16="Personal",E16="",F16="Yes"),0,M16))</f>
        <v/>
      </c>
      <c r="O16" s="24">
        <f>IF(OR(A16="",M16=""),"",IF(E16="Business",IFERROR(INDEX('Rate Schedule'!$B$5:$B$24,MATCH(SUMPRODUCT(MAX(('Rate Schedule'!$A$5:$A$24&lt;=A16)*('Rate Schedule'!$A$5:$A$24&lt;&gt;"")*'Rate Schedule'!$A$5:$A$24)),'Rate Schedule'!$A$5:$A$24,0)),0),IF(E16="Medical",IFERROR(INDEX('Rate Schedule'!$C$5:$C$24,MATCH(SUMPRODUCT(MAX(('Rate Schedule'!$A$5:$A$24&lt;=A16)*('Rate Schedule'!$A$5:$A$24&lt;&gt;"")*'Rate Schedule'!$A$5:$A$24)),'Rate Schedule'!$A$5:$A$24,0)),0),IF(E16="Charitable",IFERROR(INDEX('Rate Schedule'!$D$5:$D$24,MATCH(SUMPRODUCT(MAX(('Rate Schedule'!$A$5:$A$24&lt;=A16)*('Rate Schedule'!$A$5:$A$24&lt;&gt;"")*'Rate Schedule'!$A$5:$A$24)),'Rate Schedule'!$A$5:$A$24,0)),0),0))))</f>
        <v/>
      </c>
      <c r="P16" s="25">
        <f>IF(OR(M16="",O16=""),"",ROUND(N16*O16,0)/100)</f>
        <v/>
      </c>
      <c r="Q16" s="26">
        <f>IF(AND(A16="",B16="",C16="",D16="",E16="",J16="",H16=""),"",IF(A16="","Add a date",IF(A16&gt;AsOf,"After as-of date: not counted yet",IF(B16="","Add a vehicle",IF(COUNTIF(VName,B16)=0,"Vehicle not on Vehicles sheet",IF(E16="","Add a purpose",IF(AND(E16&lt;&gt;"Business",E16&lt;&gt;"Medical",E16&lt;&gt;"Charitable",E16&lt;&gt;"Personal"),"Purpose must be Business/Medical/Charitable/Personal",IF(AND(ISNUMBER(H16),ISNUMBER(I16),I16&lt;H16),"Odometer end is before start",IF(AND(NOT(ISNUMBER(H16)),NOT(ISNUMBER(I16)),NOT(ISNUMBER(J16))),"Add odometer readings or typed miles",IF(AND(ISNUMBER(H16),ISNUMBER(I16),ISNUMBER(J16),ABS((I16-H16)-J16)&gt;0.05),"Odometer and typed miles disagree",IF(AND(N16&gt;0,O16=0),"No rate for this date — check Rate Schedule",IF(AND(OR(E16="Business",E16="Medical",E16="Charitable"),F16&lt;&gt;"Yes",K16=""),"Add purpose detail for substantiation",""))))))))))))</f>
        <v/>
      </c>
      <c r="R16" s="27">
        <f>IF(OR(A16="",M16=""),"",IFERROR(INDEX('Rate Schedule'!$A$5:$A$24,MATCH(SUMPRODUCT(MAX(('Rate Schedule'!$A$5:$A$24&lt;=A16)*('Rate Schedule'!$A$5:$A$24&lt;&gt;"")*'Rate Schedule'!$A$5:$A$24)),'Rate Schedule'!$A$5:$A$24,0)),""))</f>
        <v/>
      </c>
    </row>
    <row r="17">
      <c r="A17" s="22" t="n">
        <v>46051</v>
      </c>
      <c r="B17" s="10" t="inlineStr">
        <is>
          <t>Van</t>
        </is>
      </c>
      <c r="C17" s="10" t="inlineStr">
        <is>
          <t>Home studio</t>
        </is>
      </c>
      <c r="D17" s="10" t="inlineStr">
        <is>
          <t>Example Bookshop</t>
        </is>
      </c>
      <c r="E17" s="10" t="inlineStr">
        <is>
          <t>Business</t>
        </is>
      </c>
      <c r="F17" s="10" t="inlineStr">
        <is>
          <t>No</t>
        </is>
      </c>
      <c r="G17" s="10" t="inlineStr">
        <is>
          <t>Yes</t>
        </is>
      </c>
      <c r="H17" s="23" t="n">
        <v>88494.3</v>
      </c>
      <c r="I17" s="23" t="n">
        <v>88499.60000000001</v>
      </c>
      <c r="J17" s="23" t="n"/>
      <c r="K17" s="21" t="inlineStr">
        <is>
          <t>Window vinyl install check</t>
        </is>
      </c>
      <c r="L17" s="21" t="inlineStr"/>
      <c r="M17" s="24">
        <f>IF(AND(A17="",B17="",J17="",H17=""),"",ROUND(IF(G17="Yes",2,1)*IF(AND(ISNUMBER(H17),ISNUMBER(I17),I17&gt;=H17),I17-H17,IF(ISNUMBER(J17),J17,0)),1))</f>
        <v/>
      </c>
      <c r="N17" s="24">
        <f>IF(M17="","",IF(OR(E17="Personal",E17="",F17="Yes"),0,M17))</f>
        <v/>
      </c>
      <c r="O17" s="24">
        <f>IF(OR(A17="",M17=""),"",IF(E17="Business",IFERROR(INDEX('Rate Schedule'!$B$5:$B$24,MATCH(SUMPRODUCT(MAX(('Rate Schedule'!$A$5:$A$24&lt;=A17)*('Rate Schedule'!$A$5:$A$24&lt;&gt;"")*'Rate Schedule'!$A$5:$A$24)),'Rate Schedule'!$A$5:$A$24,0)),0),IF(E17="Medical",IFERROR(INDEX('Rate Schedule'!$C$5:$C$24,MATCH(SUMPRODUCT(MAX(('Rate Schedule'!$A$5:$A$24&lt;=A17)*('Rate Schedule'!$A$5:$A$24&lt;&gt;"")*'Rate Schedule'!$A$5:$A$24)),'Rate Schedule'!$A$5:$A$24,0)),0),IF(E17="Charitable",IFERROR(INDEX('Rate Schedule'!$D$5:$D$24,MATCH(SUMPRODUCT(MAX(('Rate Schedule'!$A$5:$A$24&lt;=A17)*('Rate Schedule'!$A$5:$A$24&lt;&gt;"")*'Rate Schedule'!$A$5:$A$24)),'Rate Schedule'!$A$5:$A$24,0)),0),0))))</f>
        <v/>
      </c>
      <c r="P17" s="25">
        <f>IF(OR(M17="",O17=""),"",ROUND(N17*O17,0)/100)</f>
        <v/>
      </c>
      <c r="Q17" s="26">
        <f>IF(AND(A17="",B17="",C17="",D17="",E17="",J17="",H17=""),"",IF(A17="","Add a date",IF(A17&gt;AsOf,"After as-of date: not counted yet",IF(B17="","Add a vehicle",IF(COUNTIF(VName,B17)=0,"Vehicle not on Vehicles sheet",IF(E17="","Add a purpose",IF(AND(E17&lt;&gt;"Business",E17&lt;&gt;"Medical",E17&lt;&gt;"Charitable",E17&lt;&gt;"Personal"),"Purpose must be Business/Medical/Charitable/Personal",IF(AND(ISNUMBER(H17),ISNUMBER(I17),I17&lt;H17),"Odometer end is before start",IF(AND(NOT(ISNUMBER(H17)),NOT(ISNUMBER(I17)),NOT(ISNUMBER(J17))),"Add odometer readings or typed miles",IF(AND(ISNUMBER(H17),ISNUMBER(I17),ISNUMBER(J17),ABS((I17-H17)-J17)&gt;0.05),"Odometer and typed miles disagree",IF(AND(N17&gt;0,O17=0),"No rate for this date — check Rate Schedule",IF(AND(OR(E17="Business",E17="Medical",E17="Charitable"),F17&lt;&gt;"Yes",K17=""),"Add purpose detail for substantiation",""))))))))))))</f>
        <v/>
      </c>
      <c r="R17" s="27">
        <f>IF(OR(A17="",M17=""),"",IFERROR(INDEX('Rate Schedule'!$A$5:$A$24,MATCH(SUMPRODUCT(MAX(('Rate Schedule'!$A$5:$A$24&lt;=A17)*('Rate Schedule'!$A$5:$A$24&lt;&gt;"")*'Rate Schedule'!$A$5:$A$24)),'Rate Schedule'!$A$5:$A$24,0)),""))</f>
        <v/>
      </c>
    </row>
    <row r="18">
      <c r="A18" s="22" t="n">
        <v>46052</v>
      </c>
      <c r="B18" s="10" t="inlineStr">
        <is>
          <t>Blue Hatch</t>
        </is>
      </c>
      <c r="C18" s="10" t="inlineStr">
        <is>
          <t>Home studio</t>
        </is>
      </c>
      <c r="D18" s="10" t="inlineStr">
        <is>
          <t>Example Market</t>
        </is>
      </c>
      <c r="E18" s="10" t="inlineStr">
        <is>
          <t>Personal</t>
        </is>
      </c>
      <c r="F18" s="10" t="inlineStr">
        <is>
          <t>No</t>
        </is>
      </c>
      <c r="G18" s="10" t="inlineStr">
        <is>
          <t>Yes</t>
        </is>
      </c>
      <c r="H18" s="23" t="n">
        <v>41271.8</v>
      </c>
      <c r="I18" s="23" t="n">
        <v>41275.6</v>
      </c>
      <c r="J18" s="23" t="n"/>
      <c r="K18" s="21" t="inlineStr">
        <is>
          <t>Groceries</t>
        </is>
      </c>
      <c r="L18" s="21" t="inlineStr"/>
      <c r="M18" s="24">
        <f>IF(AND(A18="",B18="",J18="",H18=""),"",ROUND(IF(G18="Yes",2,1)*IF(AND(ISNUMBER(H18),ISNUMBER(I18),I18&gt;=H18),I18-H18,IF(ISNUMBER(J18),J18,0)),1))</f>
        <v/>
      </c>
      <c r="N18" s="24">
        <f>IF(M18="","",IF(OR(E18="Personal",E18="",F18="Yes"),0,M18))</f>
        <v/>
      </c>
      <c r="O18" s="24">
        <f>IF(OR(A18="",M18=""),"",IF(E18="Business",IFERROR(INDEX('Rate Schedule'!$B$5:$B$24,MATCH(SUMPRODUCT(MAX(('Rate Schedule'!$A$5:$A$24&lt;=A18)*('Rate Schedule'!$A$5:$A$24&lt;&gt;"")*'Rate Schedule'!$A$5:$A$24)),'Rate Schedule'!$A$5:$A$24,0)),0),IF(E18="Medical",IFERROR(INDEX('Rate Schedule'!$C$5:$C$24,MATCH(SUMPRODUCT(MAX(('Rate Schedule'!$A$5:$A$24&lt;=A18)*('Rate Schedule'!$A$5:$A$24&lt;&gt;"")*'Rate Schedule'!$A$5:$A$24)),'Rate Schedule'!$A$5:$A$24,0)),0),IF(E18="Charitable",IFERROR(INDEX('Rate Schedule'!$D$5:$D$24,MATCH(SUMPRODUCT(MAX(('Rate Schedule'!$A$5:$A$24&lt;=A18)*('Rate Schedule'!$A$5:$A$24&lt;&gt;"")*'Rate Schedule'!$A$5:$A$24)),'Rate Schedule'!$A$5:$A$24,0)),0),0))))</f>
        <v/>
      </c>
      <c r="P18" s="25">
        <f>IF(OR(M18="",O18=""),"",ROUND(N18*O18,0)/100)</f>
        <v/>
      </c>
      <c r="Q18" s="26">
        <f>IF(AND(A18="",B18="",C18="",D18="",E18="",J18="",H18=""),"",IF(A18="","Add a date",IF(A18&gt;AsOf,"After as-of date: not counted yet",IF(B18="","Add a vehicle",IF(COUNTIF(VName,B18)=0,"Vehicle not on Vehicles sheet",IF(E18="","Add a purpose",IF(AND(E18&lt;&gt;"Business",E18&lt;&gt;"Medical",E18&lt;&gt;"Charitable",E18&lt;&gt;"Personal"),"Purpose must be Business/Medical/Charitable/Personal",IF(AND(ISNUMBER(H18),ISNUMBER(I18),I18&lt;H18),"Odometer end is before start",IF(AND(NOT(ISNUMBER(H18)),NOT(ISNUMBER(I18)),NOT(ISNUMBER(J18))),"Add odometer readings or typed miles",IF(AND(ISNUMBER(H18),ISNUMBER(I18),ISNUMBER(J18),ABS((I18-H18)-J18)&gt;0.05),"Odometer and typed miles disagree",IF(AND(N18&gt;0,O18=0),"No rate for this date — check Rate Schedule",IF(AND(OR(E18="Business",E18="Medical",E18="Charitable"),F18&lt;&gt;"Yes",K18=""),"Add purpose detail for substantiation",""))))))))))))</f>
        <v/>
      </c>
      <c r="R18" s="27">
        <f>IF(OR(A18="",M18=""),"",IFERROR(INDEX('Rate Schedule'!$A$5:$A$24,MATCH(SUMPRODUCT(MAX(('Rate Schedule'!$A$5:$A$24&lt;=A18)*('Rate Schedule'!$A$5:$A$24&lt;&gt;"")*'Rate Schedule'!$A$5:$A$24)),'Rate Schedule'!$A$5:$A$24,0)),""))</f>
        <v/>
      </c>
    </row>
    <row r="19">
      <c r="A19" s="22" t="n">
        <v>46053</v>
      </c>
      <c r="B19" s="10" t="inlineStr">
        <is>
          <t>Blue Hatch</t>
        </is>
      </c>
      <c r="C19" s="10" t="inlineStr">
        <is>
          <t>Home studio</t>
        </is>
      </c>
      <c r="D19" s="10" t="inlineStr">
        <is>
          <t>Example Cowork</t>
        </is>
      </c>
      <c r="E19" s="10" t="inlineStr">
        <is>
          <t>Business</t>
        </is>
      </c>
      <c r="F19" s="10" t="inlineStr">
        <is>
          <t>Yes</t>
        </is>
      </c>
      <c r="G19" s="10" t="inlineStr">
        <is>
          <t>No</t>
        </is>
      </c>
      <c r="H19" s="23" t="n">
        <v>41275.6</v>
      </c>
      <c r="I19" s="23" t="n">
        <v>41280.6</v>
      </c>
      <c r="J19" s="23" t="n"/>
      <c r="K19" s="21" t="inlineStr">
        <is>
          <t>Commute to shared desk (not deductible)</t>
        </is>
      </c>
      <c r="L19" s="21" t="inlineStr"/>
      <c r="M19" s="24">
        <f>IF(AND(A19="",B19="",J19="",H19=""),"",ROUND(IF(G19="Yes",2,1)*IF(AND(ISNUMBER(H19),ISNUMBER(I19),I19&gt;=H19),I19-H19,IF(ISNUMBER(J19),J19,0)),1))</f>
        <v/>
      </c>
      <c r="N19" s="24">
        <f>IF(M19="","",IF(OR(E19="Personal",E19="",F19="Yes"),0,M19))</f>
        <v/>
      </c>
      <c r="O19" s="24">
        <f>IF(OR(A19="",M19=""),"",IF(E19="Business",IFERROR(INDEX('Rate Schedule'!$B$5:$B$24,MATCH(SUMPRODUCT(MAX(('Rate Schedule'!$A$5:$A$24&lt;=A19)*('Rate Schedule'!$A$5:$A$24&lt;&gt;"")*'Rate Schedule'!$A$5:$A$24)),'Rate Schedule'!$A$5:$A$24,0)),0),IF(E19="Medical",IFERROR(INDEX('Rate Schedule'!$C$5:$C$24,MATCH(SUMPRODUCT(MAX(('Rate Schedule'!$A$5:$A$24&lt;=A19)*('Rate Schedule'!$A$5:$A$24&lt;&gt;"")*'Rate Schedule'!$A$5:$A$24)),'Rate Schedule'!$A$5:$A$24,0)),0),IF(E19="Charitable",IFERROR(INDEX('Rate Schedule'!$D$5:$D$24,MATCH(SUMPRODUCT(MAX(('Rate Schedule'!$A$5:$A$24&lt;=A19)*('Rate Schedule'!$A$5:$A$24&lt;&gt;"")*'Rate Schedule'!$A$5:$A$24)),'Rate Schedule'!$A$5:$A$24,0)),0),0))))</f>
        <v/>
      </c>
      <c r="P19" s="25">
        <f>IF(OR(M19="",O19=""),"",ROUND(N19*O19,0)/100)</f>
        <v/>
      </c>
      <c r="Q19" s="26">
        <f>IF(AND(A19="",B19="",C19="",D19="",E19="",J19="",H19=""),"",IF(A19="","Add a date",IF(A19&gt;AsOf,"After as-of date: not counted yet",IF(B19="","Add a vehicle",IF(COUNTIF(VName,B19)=0,"Vehicle not on Vehicles sheet",IF(E19="","Add a purpose",IF(AND(E19&lt;&gt;"Business",E19&lt;&gt;"Medical",E19&lt;&gt;"Charitable",E19&lt;&gt;"Personal"),"Purpose must be Business/Medical/Charitable/Personal",IF(AND(ISNUMBER(H19),ISNUMBER(I19),I19&lt;H19),"Odometer end is before start",IF(AND(NOT(ISNUMBER(H19)),NOT(ISNUMBER(I19)),NOT(ISNUMBER(J19))),"Add odometer readings or typed miles",IF(AND(ISNUMBER(H19),ISNUMBER(I19),ISNUMBER(J19),ABS((I19-H19)-J19)&gt;0.05),"Odometer and typed miles disagree",IF(AND(N19&gt;0,O19=0),"No rate for this date — check Rate Schedule",IF(AND(OR(E19="Business",E19="Medical",E19="Charitable"),F19&lt;&gt;"Yes",K19=""),"Add purpose detail for substantiation",""))))))))))))</f>
        <v/>
      </c>
      <c r="R19" s="27">
        <f>IF(OR(A19="",M19=""),"",IFERROR(INDEX('Rate Schedule'!$A$5:$A$24,MATCH(SUMPRODUCT(MAX(('Rate Schedule'!$A$5:$A$24&lt;=A19)*('Rate Schedule'!$A$5:$A$24&lt;&gt;"")*'Rate Schedule'!$A$5:$A$24)),'Rate Schedule'!$A$5:$A$24,0)),""))</f>
        <v/>
      </c>
    </row>
    <row r="20">
      <c r="A20" s="22" t="n">
        <v>46055</v>
      </c>
      <c r="B20" s="10" t="inlineStr">
        <is>
          <t>Blue Hatch</t>
        </is>
      </c>
      <c r="C20" s="10" t="inlineStr">
        <is>
          <t>Home studio</t>
        </is>
      </c>
      <c r="D20" s="10" t="inlineStr">
        <is>
          <t>Example Physio</t>
        </is>
      </c>
      <c r="E20" s="10" t="inlineStr">
        <is>
          <t>Medical</t>
        </is>
      </c>
      <c r="F20" s="10" t="inlineStr">
        <is>
          <t>No</t>
        </is>
      </c>
      <c r="G20" s="10" t="inlineStr">
        <is>
          <t>Yes</t>
        </is>
      </c>
      <c r="H20" s="23" t="n">
        <v>41280.6</v>
      </c>
      <c r="I20" s="23" t="n">
        <v>41287</v>
      </c>
      <c r="J20" s="23" t="n"/>
      <c r="K20" s="21" t="inlineStr">
        <is>
          <t>Physio appointment</t>
        </is>
      </c>
      <c r="L20" s="21" t="inlineStr"/>
      <c r="M20" s="24">
        <f>IF(AND(A20="",B20="",J20="",H20=""),"",ROUND(IF(G20="Yes",2,1)*IF(AND(ISNUMBER(H20),ISNUMBER(I20),I20&gt;=H20),I20-H20,IF(ISNUMBER(J20),J20,0)),1))</f>
        <v/>
      </c>
      <c r="N20" s="24">
        <f>IF(M20="","",IF(OR(E20="Personal",E20="",F20="Yes"),0,M20))</f>
        <v/>
      </c>
      <c r="O20" s="24">
        <f>IF(OR(A20="",M20=""),"",IF(E20="Business",IFERROR(INDEX('Rate Schedule'!$B$5:$B$24,MATCH(SUMPRODUCT(MAX(('Rate Schedule'!$A$5:$A$24&lt;=A20)*('Rate Schedule'!$A$5:$A$24&lt;&gt;"")*'Rate Schedule'!$A$5:$A$24)),'Rate Schedule'!$A$5:$A$24,0)),0),IF(E20="Medical",IFERROR(INDEX('Rate Schedule'!$C$5:$C$24,MATCH(SUMPRODUCT(MAX(('Rate Schedule'!$A$5:$A$24&lt;=A20)*('Rate Schedule'!$A$5:$A$24&lt;&gt;"")*'Rate Schedule'!$A$5:$A$24)),'Rate Schedule'!$A$5:$A$24,0)),0),IF(E20="Charitable",IFERROR(INDEX('Rate Schedule'!$D$5:$D$24,MATCH(SUMPRODUCT(MAX(('Rate Schedule'!$A$5:$A$24&lt;=A20)*('Rate Schedule'!$A$5:$A$24&lt;&gt;"")*'Rate Schedule'!$A$5:$A$24)),'Rate Schedule'!$A$5:$A$24,0)),0),0))))</f>
        <v/>
      </c>
      <c r="P20" s="25">
        <f>IF(OR(M20="",O20=""),"",ROUND(N20*O20,0)/100)</f>
        <v/>
      </c>
      <c r="Q20" s="26">
        <f>IF(AND(A20="",B20="",C20="",D20="",E20="",J20="",H20=""),"",IF(A20="","Add a date",IF(A20&gt;AsOf,"After as-of date: not counted yet",IF(B20="","Add a vehicle",IF(COUNTIF(VName,B20)=0,"Vehicle not on Vehicles sheet",IF(E20="","Add a purpose",IF(AND(E20&lt;&gt;"Business",E20&lt;&gt;"Medical",E20&lt;&gt;"Charitable",E20&lt;&gt;"Personal"),"Purpose must be Business/Medical/Charitable/Personal",IF(AND(ISNUMBER(H20),ISNUMBER(I20),I20&lt;H20),"Odometer end is before start",IF(AND(NOT(ISNUMBER(H20)),NOT(ISNUMBER(I20)),NOT(ISNUMBER(J20))),"Add odometer readings or typed miles",IF(AND(ISNUMBER(H20),ISNUMBER(I20),ISNUMBER(J20),ABS((I20-H20)-J20)&gt;0.05),"Odometer and typed miles disagree",IF(AND(N20&gt;0,O20=0),"No rate for this date — check Rate Schedule",IF(AND(OR(E20="Business",E20="Medical",E20="Charitable"),F20&lt;&gt;"Yes",K20=""),"Add purpose detail for substantiation",""))))))))))))</f>
        <v/>
      </c>
      <c r="R20" s="27">
        <f>IF(OR(A20="",M20=""),"",IFERROR(INDEX('Rate Schedule'!$A$5:$A$24,MATCH(SUMPRODUCT(MAX(('Rate Schedule'!$A$5:$A$24&lt;=A20)*('Rate Schedule'!$A$5:$A$24&lt;&gt;"")*'Rate Schedule'!$A$5:$A$24)),'Rate Schedule'!$A$5:$A$24,0)),""))</f>
        <v/>
      </c>
    </row>
    <row r="21">
      <c r="A21" s="22" t="n">
        <v>46057</v>
      </c>
      <c r="B21" s="10" t="inlineStr">
        <is>
          <t>Van</t>
        </is>
      </c>
      <c r="C21" s="10" t="inlineStr">
        <is>
          <t>Home studio</t>
        </is>
      </c>
      <c r="D21" s="10" t="inlineStr">
        <is>
          <t>Example Youth Centre</t>
        </is>
      </c>
      <c r="E21" s="10" t="inlineStr">
        <is>
          <t>Charitable</t>
        </is>
      </c>
      <c r="F21" s="10" t="inlineStr">
        <is>
          <t>No</t>
        </is>
      </c>
      <c r="G21" s="10" t="inlineStr">
        <is>
          <t>Yes</t>
        </is>
      </c>
      <c r="H21" s="23" t="n"/>
      <c r="I21" s="23" t="n"/>
      <c r="J21" s="23" t="n">
        <v>10.6</v>
      </c>
      <c r="K21" s="21" t="inlineStr">
        <is>
          <t>Volunteer design workshop</t>
        </is>
      </c>
      <c r="L21" s="21" t="inlineStr"/>
      <c r="M21" s="24">
        <f>IF(AND(A21="",B21="",J21="",H21=""),"",ROUND(IF(G21="Yes",2,1)*IF(AND(ISNUMBER(H21),ISNUMBER(I21),I21&gt;=H21),I21-H21,IF(ISNUMBER(J21),J21,0)),1))</f>
        <v/>
      </c>
      <c r="N21" s="24">
        <f>IF(M21="","",IF(OR(E21="Personal",E21="",F21="Yes"),0,M21))</f>
        <v/>
      </c>
      <c r="O21" s="24">
        <f>IF(OR(A21="",M21=""),"",IF(E21="Business",IFERROR(INDEX('Rate Schedule'!$B$5:$B$24,MATCH(SUMPRODUCT(MAX(('Rate Schedule'!$A$5:$A$24&lt;=A21)*('Rate Schedule'!$A$5:$A$24&lt;&gt;"")*'Rate Schedule'!$A$5:$A$24)),'Rate Schedule'!$A$5:$A$24,0)),0),IF(E21="Medical",IFERROR(INDEX('Rate Schedule'!$C$5:$C$24,MATCH(SUMPRODUCT(MAX(('Rate Schedule'!$A$5:$A$24&lt;=A21)*('Rate Schedule'!$A$5:$A$24&lt;&gt;"")*'Rate Schedule'!$A$5:$A$24)),'Rate Schedule'!$A$5:$A$24,0)),0),IF(E21="Charitable",IFERROR(INDEX('Rate Schedule'!$D$5:$D$24,MATCH(SUMPRODUCT(MAX(('Rate Schedule'!$A$5:$A$24&lt;=A21)*('Rate Schedule'!$A$5:$A$24&lt;&gt;"")*'Rate Schedule'!$A$5:$A$24)),'Rate Schedule'!$A$5:$A$24,0)),0),0))))</f>
        <v/>
      </c>
      <c r="P21" s="25">
        <f>IF(OR(M21="",O21=""),"",ROUND(N21*O21,0)/100)</f>
        <v/>
      </c>
      <c r="Q21" s="26">
        <f>IF(AND(A21="",B21="",C21="",D21="",E21="",J21="",H21=""),"",IF(A21="","Add a date",IF(A21&gt;AsOf,"After as-of date: not counted yet",IF(B21="","Add a vehicle",IF(COUNTIF(VName,B21)=0,"Vehicle not on Vehicles sheet",IF(E21="","Add a purpose",IF(AND(E21&lt;&gt;"Business",E21&lt;&gt;"Medical",E21&lt;&gt;"Charitable",E21&lt;&gt;"Personal"),"Purpose must be Business/Medical/Charitable/Personal",IF(AND(ISNUMBER(H21),ISNUMBER(I21),I21&lt;H21),"Odometer end is before start",IF(AND(NOT(ISNUMBER(H21)),NOT(ISNUMBER(I21)),NOT(ISNUMBER(J21))),"Add odometer readings or typed miles",IF(AND(ISNUMBER(H21),ISNUMBER(I21),ISNUMBER(J21),ABS((I21-H21)-J21)&gt;0.05),"Odometer and typed miles disagree",IF(AND(N21&gt;0,O21=0),"No rate for this date — check Rate Schedule",IF(AND(OR(E21="Business",E21="Medical",E21="Charitable"),F21&lt;&gt;"Yes",K21=""),"Add purpose detail for substantiation",""))))))))))))</f>
        <v/>
      </c>
      <c r="R21" s="27">
        <f>IF(OR(A21="",M21=""),"",IFERROR(INDEX('Rate Schedule'!$A$5:$A$24,MATCH(SUMPRODUCT(MAX(('Rate Schedule'!$A$5:$A$24&lt;=A21)*('Rate Schedule'!$A$5:$A$24&lt;&gt;"")*'Rate Schedule'!$A$5:$A$24)),'Rate Schedule'!$A$5:$A$24,0)),""))</f>
        <v/>
      </c>
    </row>
    <row r="22">
      <c r="A22" s="22" t="n">
        <v>46058</v>
      </c>
      <c r="B22" s="10" t="inlineStr">
        <is>
          <t>Van</t>
        </is>
      </c>
      <c r="C22" s="10" t="inlineStr">
        <is>
          <t>Home studio</t>
        </is>
      </c>
      <c r="D22" s="10" t="inlineStr">
        <is>
          <t>Example Gym</t>
        </is>
      </c>
      <c r="E22" s="10" t="inlineStr">
        <is>
          <t>Business</t>
        </is>
      </c>
      <c r="F22" s="10" t="inlineStr">
        <is>
          <t>No</t>
        </is>
      </c>
      <c r="G22" s="10" t="inlineStr">
        <is>
          <t>No</t>
        </is>
      </c>
      <c r="H22" s="23" t="n">
        <v>88520.8</v>
      </c>
      <c r="I22" s="23" t="n">
        <v>88528.60000000001</v>
      </c>
      <c r="J22" s="23" t="n"/>
      <c r="K22" s="21" t="inlineStr">
        <is>
          <t>Member app screenshots</t>
        </is>
      </c>
      <c r="L22" s="21" t="inlineStr"/>
      <c r="M22" s="24">
        <f>IF(AND(A22="",B22="",J22="",H22=""),"",ROUND(IF(G22="Yes",2,1)*IF(AND(ISNUMBER(H22),ISNUMBER(I22),I22&gt;=H22),I22-H22,IF(ISNUMBER(J22),J22,0)),1))</f>
        <v/>
      </c>
      <c r="N22" s="24">
        <f>IF(M22="","",IF(OR(E22="Personal",E22="",F22="Yes"),0,M22))</f>
        <v/>
      </c>
      <c r="O22" s="24">
        <f>IF(OR(A22="",M22=""),"",IF(E22="Business",IFERROR(INDEX('Rate Schedule'!$B$5:$B$24,MATCH(SUMPRODUCT(MAX(('Rate Schedule'!$A$5:$A$24&lt;=A22)*('Rate Schedule'!$A$5:$A$24&lt;&gt;"")*'Rate Schedule'!$A$5:$A$24)),'Rate Schedule'!$A$5:$A$24,0)),0),IF(E22="Medical",IFERROR(INDEX('Rate Schedule'!$C$5:$C$24,MATCH(SUMPRODUCT(MAX(('Rate Schedule'!$A$5:$A$24&lt;=A22)*('Rate Schedule'!$A$5:$A$24&lt;&gt;"")*'Rate Schedule'!$A$5:$A$24)),'Rate Schedule'!$A$5:$A$24,0)),0),IF(E22="Charitable",IFERROR(INDEX('Rate Schedule'!$D$5:$D$24,MATCH(SUMPRODUCT(MAX(('Rate Schedule'!$A$5:$A$24&lt;=A22)*('Rate Schedule'!$A$5:$A$24&lt;&gt;"")*'Rate Schedule'!$A$5:$A$24)),'Rate Schedule'!$A$5:$A$24,0)),0),0))))</f>
        <v/>
      </c>
      <c r="P22" s="25">
        <f>IF(OR(M22="",O22=""),"",ROUND(N22*O22,0)/100)</f>
        <v/>
      </c>
      <c r="Q22" s="26">
        <f>IF(AND(A22="",B22="",C22="",D22="",E22="",J22="",H22=""),"",IF(A22="","Add a date",IF(A22&gt;AsOf,"After as-of date: not counted yet",IF(B22="","Add a vehicle",IF(COUNTIF(VName,B22)=0,"Vehicle not on Vehicles sheet",IF(E22="","Add a purpose",IF(AND(E22&lt;&gt;"Business",E22&lt;&gt;"Medical",E22&lt;&gt;"Charitable",E22&lt;&gt;"Personal"),"Purpose must be Business/Medical/Charitable/Personal",IF(AND(ISNUMBER(H22),ISNUMBER(I22),I22&lt;H22),"Odometer end is before start",IF(AND(NOT(ISNUMBER(H22)),NOT(ISNUMBER(I22)),NOT(ISNUMBER(J22))),"Add odometer readings or typed miles",IF(AND(ISNUMBER(H22),ISNUMBER(I22),ISNUMBER(J22),ABS((I22-H22)-J22)&gt;0.05),"Odometer and typed miles disagree",IF(AND(N22&gt;0,O22=0),"No rate for this date — check Rate Schedule",IF(AND(OR(E22="Business",E22="Medical",E22="Charitable"),F22&lt;&gt;"Yes",K22=""),"Add purpose detail for substantiation",""))))))))))))</f>
        <v/>
      </c>
      <c r="R22" s="27">
        <f>IF(OR(A22="",M22=""),"",IFERROR(INDEX('Rate Schedule'!$A$5:$A$24,MATCH(SUMPRODUCT(MAX(('Rate Schedule'!$A$5:$A$24&lt;=A22)*('Rate Schedule'!$A$5:$A$24&lt;&gt;"")*'Rate Schedule'!$A$5:$A$24)),'Rate Schedule'!$A$5:$A$24,0)),""))</f>
        <v/>
      </c>
    </row>
    <row r="23">
      <c r="A23" s="22" t="n">
        <v>46062</v>
      </c>
      <c r="B23" s="10" t="inlineStr">
        <is>
          <t>Blue Hatch</t>
        </is>
      </c>
      <c r="C23" s="10" t="inlineStr">
        <is>
          <t>Home studio</t>
        </is>
      </c>
      <c r="D23" s="10" t="inlineStr">
        <is>
          <t>Example Bakery</t>
        </is>
      </c>
      <c r="E23" s="10" t="inlineStr">
        <is>
          <t>Business</t>
        </is>
      </c>
      <c r="F23" s="10" t="inlineStr">
        <is>
          <t>No</t>
        </is>
      </c>
      <c r="G23" s="10" t="inlineStr">
        <is>
          <t>Yes</t>
        </is>
      </c>
      <c r="H23" s="23" t="n">
        <v>41287</v>
      </c>
      <c r="I23" s="23" t="n">
        <v>41292.9</v>
      </c>
      <c r="J23" s="23" t="n"/>
      <c r="K23" s="21" t="inlineStr">
        <is>
          <t>Brand refresh meeting</t>
        </is>
      </c>
      <c r="L23" s="21" t="inlineStr"/>
      <c r="M23" s="24">
        <f>IF(AND(A23="",B23="",J23="",H23=""),"",ROUND(IF(G23="Yes",2,1)*IF(AND(ISNUMBER(H23),ISNUMBER(I23),I23&gt;=H23),I23-H23,IF(ISNUMBER(J23),J23,0)),1))</f>
        <v/>
      </c>
      <c r="N23" s="24">
        <f>IF(M23="","",IF(OR(E23="Personal",E23="",F23="Yes"),0,M23))</f>
        <v/>
      </c>
      <c r="O23" s="24">
        <f>IF(OR(A23="",M23=""),"",IF(E23="Business",IFERROR(INDEX('Rate Schedule'!$B$5:$B$24,MATCH(SUMPRODUCT(MAX(('Rate Schedule'!$A$5:$A$24&lt;=A23)*('Rate Schedule'!$A$5:$A$24&lt;&gt;"")*'Rate Schedule'!$A$5:$A$24)),'Rate Schedule'!$A$5:$A$24,0)),0),IF(E23="Medical",IFERROR(INDEX('Rate Schedule'!$C$5:$C$24,MATCH(SUMPRODUCT(MAX(('Rate Schedule'!$A$5:$A$24&lt;=A23)*('Rate Schedule'!$A$5:$A$24&lt;&gt;"")*'Rate Schedule'!$A$5:$A$24)),'Rate Schedule'!$A$5:$A$24,0)),0),IF(E23="Charitable",IFERROR(INDEX('Rate Schedule'!$D$5:$D$24,MATCH(SUMPRODUCT(MAX(('Rate Schedule'!$A$5:$A$24&lt;=A23)*('Rate Schedule'!$A$5:$A$24&lt;&gt;"")*'Rate Schedule'!$A$5:$A$24)),'Rate Schedule'!$A$5:$A$24,0)),0),0))))</f>
        <v/>
      </c>
      <c r="P23" s="25">
        <f>IF(OR(M23="",O23=""),"",ROUND(N23*O23,0)/100)</f>
        <v/>
      </c>
      <c r="Q23" s="26">
        <f>IF(AND(A23="",B23="",C23="",D23="",E23="",J23="",H23=""),"",IF(A23="","Add a date",IF(A23&gt;AsOf,"After as-of date: not counted yet",IF(B23="","Add a vehicle",IF(COUNTIF(VName,B23)=0,"Vehicle not on Vehicles sheet",IF(E23="","Add a purpose",IF(AND(E23&lt;&gt;"Business",E23&lt;&gt;"Medical",E23&lt;&gt;"Charitable",E23&lt;&gt;"Personal"),"Purpose must be Business/Medical/Charitable/Personal",IF(AND(ISNUMBER(H23),ISNUMBER(I23),I23&lt;H23),"Odometer end is before start",IF(AND(NOT(ISNUMBER(H23)),NOT(ISNUMBER(I23)),NOT(ISNUMBER(J23))),"Add odometer readings or typed miles",IF(AND(ISNUMBER(H23),ISNUMBER(I23),ISNUMBER(J23),ABS((I23-H23)-J23)&gt;0.05),"Odometer and typed miles disagree",IF(AND(N23&gt;0,O23=0),"No rate for this date — check Rate Schedule",IF(AND(OR(E23="Business",E23="Medical",E23="Charitable"),F23&lt;&gt;"Yes",K23=""),"Add purpose detail for substantiation",""))))))))))))</f>
        <v/>
      </c>
      <c r="R23" s="27">
        <f>IF(OR(A23="",M23=""),"",IFERROR(INDEX('Rate Schedule'!$A$5:$A$24,MATCH(SUMPRODUCT(MAX(('Rate Schedule'!$A$5:$A$24&lt;=A23)*('Rate Schedule'!$A$5:$A$24&lt;&gt;"")*'Rate Schedule'!$A$5:$A$24)),'Rate Schedule'!$A$5:$A$24,0)),""))</f>
        <v/>
      </c>
    </row>
    <row r="24">
      <c r="A24" s="22" t="n">
        <v>46065</v>
      </c>
      <c r="B24" s="10" t="inlineStr">
        <is>
          <t>Blue Hatch</t>
        </is>
      </c>
      <c r="C24" s="10" t="inlineStr">
        <is>
          <t>Home studio</t>
        </is>
      </c>
      <c r="D24" s="10" t="inlineStr">
        <is>
          <t>Example Clinic</t>
        </is>
      </c>
      <c r="E24" s="10" t="inlineStr">
        <is>
          <t>Business</t>
        </is>
      </c>
      <c r="F24" s="10" t="inlineStr">
        <is>
          <t>No</t>
        </is>
      </c>
      <c r="G24" s="10" t="inlineStr">
        <is>
          <t>Yes</t>
        </is>
      </c>
      <c r="H24" s="23" t="n">
        <v>41292.9</v>
      </c>
      <c r="I24" s="23" t="n">
        <v>41307.1</v>
      </c>
      <c r="J24" s="23" t="n"/>
      <c r="K24" s="21" t="inlineStr">
        <is>
          <t>Signage consult</t>
        </is>
      </c>
      <c r="L24" s="21" t="inlineStr"/>
      <c r="M24" s="24">
        <f>IF(AND(A24="",B24="",J24="",H24=""),"",ROUND(IF(G24="Yes",2,1)*IF(AND(ISNUMBER(H24),ISNUMBER(I24),I24&gt;=H24),I24-H24,IF(ISNUMBER(J24),J24,0)),1))</f>
        <v/>
      </c>
      <c r="N24" s="24">
        <f>IF(M24="","",IF(OR(E24="Personal",E24="",F24="Yes"),0,M24))</f>
        <v/>
      </c>
      <c r="O24" s="24">
        <f>IF(OR(A24="",M24=""),"",IF(E24="Business",IFERROR(INDEX('Rate Schedule'!$B$5:$B$24,MATCH(SUMPRODUCT(MAX(('Rate Schedule'!$A$5:$A$24&lt;=A24)*('Rate Schedule'!$A$5:$A$24&lt;&gt;"")*'Rate Schedule'!$A$5:$A$24)),'Rate Schedule'!$A$5:$A$24,0)),0),IF(E24="Medical",IFERROR(INDEX('Rate Schedule'!$C$5:$C$24,MATCH(SUMPRODUCT(MAX(('Rate Schedule'!$A$5:$A$24&lt;=A24)*('Rate Schedule'!$A$5:$A$24&lt;&gt;"")*'Rate Schedule'!$A$5:$A$24)),'Rate Schedule'!$A$5:$A$24,0)),0),IF(E24="Charitable",IFERROR(INDEX('Rate Schedule'!$D$5:$D$24,MATCH(SUMPRODUCT(MAX(('Rate Schedule'!$A$5:$A$24&lt;=A24)*('Rate Schedule'!$A$5:$A$24&lt;&gt;"")*'Rate Schedule'!$A$5:$A$24)),'Rate Schedule'!$A$5:$A$24,0)),0),0))))</f>
        <v/>
      </c>
      <c r="P24" s="25">
        <f>IF(OR(M24="",O24=""),"",ROUND(N24*O24,0)/100)</f>
        <v/>
      </c>
      <c r="Q24" s="26">
        <f>IF(AND(A24="",B24="",C24="",D24="",E24="",J24="",H24=""),"",IF(A24="","Add a date",IF(A24&gt;AsOf,"After as-of date: not counted yet",IF(B24="","Add a vehicle",IF(COUNTIF(VName,B24)=0,"Vehicle not on Vehicles sheet",IF(E24="","Add a purpose",IF(AND(E24&lt;&gt;"Business",E24&lt;&gt;"Medical",E24&lt;&gt;"Charitable",E24&lt;&gt;"Personal"),"Purpose must be Business/Medical/Charitable/Personal",IF(AND(ISNUMBER(H24),ISNUMBER(I24),I24&lt;H24),"Odometer end is before start",IF(AND(NOT(ISNUMBER(H24)),NOT(ISNUMBER(I24)),NOT(ISNUMBER(J24))),"Add odometer readings or typed miles",IF(AND(ISNUMBER(H24),ISNUMBER(I24),ISNUMBER(J24),ABS((I24-H24)-J24)&gt;0.05),"Odometer and typed miles disagree",IF(AND(N24&gt;0,O24=0),"No rate for this date — check Rate Schedule",IF(AND(OR(E24="Business",E24="Medical",E24="Charitable"),F24&lt;&gt;"Yes",K24=""),"Add purpose detail for substantiation",""))))))))))))</f>
        <v/>
      </c>
      <c r="R24" s="27">
        <f>IF(OR(A24="",M24=""),"",IFERROR(INDEX('Rate Schedule'!$A$5:$A$24,MATCH(SUMPRODUCT(MAX(('Rate Schedule'!$A$5:$A$24&lt;=A24)*('Rate Schedule'!$A$5:$A$24&lt;&gt;"")*'Rate Schedule'!$A$5:$A$24)),'Rate Schedule'!$A$5:$A$24,0)),""))</f>
        <v/>
      </c>
    </row>
    <row r="25">
      <c r="A25" s="22" t="n">
        <v>46067</v>
      </c>
      <c r="B25" s="10" t="inlineStr">
        <is>
          <t>Blue Hatch</t>
        </is>
      </c>
      <c r="C25" s="10" t="inlineStr">
        <is>
          <t>Home studio</t>
        </is>
      </c>
      <c r="D25" s="10" t="inlineStr">
        <is>
          <t>Example Bookshop</t>
        </is>
      </c>
      <c r="E25" s="10" t="inlineStr">
        <is>
          <t>Business</t>
        </is>
      </c>
      <c r="F25" s="10" t="inlineStr">
        <is>
          <t>No</t>
        </is>
      </c>
      <c r="G25" s="10" t="inlineStr">
        <is>
          <t>No</t>
        </is>
      </c>
      <c r="H25" s="23" t="n">
        <v>41307.1</v>
      </c>
      <c r="I25" s="23" t="n">
        <v>41312.5</v>
      </c>
      <c r="J25" s="23" t="n"/>
      <c r="K25" s="21" t="inlineStr">
        <is>
          <t>Window vinyl install check</t>
        </is>
      </c>
      <c r="L25" s="21" t="inlineStr"/>
      <c r="M25" s="24">
        <f>IF(AND(A25="",B25="",J25="",H25=""),"",ROUND(IF(G25="Yes",2,1)*IF(AND(ISNUMBER(H25),ISNUMBER(I25),I25&gt;=H25),I25-H25,IF(ISNUMBER(J25),J25,0)),1))</f>
        <v/>
      </c>
      <c r="N25" s="24">
        <f>IF(M25="","",IF(OR(E25="Personal",E25="",F25="Yes"),0,M25))</f>
        <v/>
      </c>
      <c r="O25" s="24">
        <f>IF(OR(A25="",M25=""),"",IF(E25="Business",IFERROR(INDEX('Rate Schedule'!$B$5:$B$24,MATCH(SUMPRODUCT(MAX(('Rate Schedule'!$A$5:$A$24&lt;=A25)*('Rate Schedule'!$A$5:$A$24&lt;&gt;"")*'Rate Schedule'!$A$5:$A$24)),'Rate Schedule'!$A$5:$A$24,0)),0),IF(E25="Medical",IFERROR(INDEX('Rate Schedule'!$C$5:$C$24,MATCH(SUMPRODUCT(MAX(('Rate Schedule'!$A$5:$A$24&lt;=A25)*('Rate Schedule'!$A$5:$A$24&lt;&gt;"")*'Rate Schedule'!$A$5:$A$24)),'Rate Schedule'!$A$5:$A$24,0)),0),IF(E25="Charitable",IFERROR(INDEX('Rate Schedule'!$D$5:$D$24,MATCH(SUMPRODUCT(MAX(('Rate Schedule'!$A$5:$A$24&lt;=A25)*('Rate Schedule'!$A$5:$A$24&lt;&gt;"")*'Rate Schedule'!$A$5:$A$24)),'Rate Schedule'!$A$5:$A$24,0)),0),0))))</f>
        <v/>
      </c>
      <c r="P25" s="25">
        <f>IF(OR(M25="",O25=""),"",ROUND(N25*O25,0)/100)</f>
        <v/>
      </c>
      <c r="Q25" s="26">
        <f>IF(AND(A25="",B25="",C25="",D25="",E25="",J25="",H25=""),"",IF(A25="","Add a date",IF(A25&gt;AsOf,"After as-of date: not counted yet",IF(B25="","Add a vehicle",IF(COUNTIF(VName,B25)=0,"Vehicle not on Vehicles sheet",IF(E25="","Add a purpose",IF(AND(E25&lt;&gt;"Business",E25&lt;&gt;"Medical",E25&lt;&gt;"Charitable",E25&lt;&gt;"Personal"),"Purpose must be Business/Medical/Charitable/Personal",IF(AND(ISNUMBER(H25),ISNUMBER(I25),I25&lt;H25),"Odometer end is before start",IF(AND(NOT(ISNUMBER(H25)),NOT(ISNUMBER(I25)),NOT(ISNUMBER(J25))),"Add odometer readings or typed miles",IF(AND(ISNUMBER(H25),ISNUMBER(I25),ISNUMBER(J25),ABS((I25-H25)-J25)&gt;0.05),"Odometer and typed miles disagree",IF(AND(N25&gt;0,O25=0),"No rate for this date — check Rate Schedule",IF(AND(OR(E25="Business",E25="Medical",E25="Charitable"),F25&lt;&gt;"Yes",K25=""),"Add purpose detail for substantiation",""))))))))))))</f>
        <v/>
      </c>
      <c r="R25" s="27">
        <f>IF(OR(A25="",M25=""),"",IFERROR(INDEX('Rate Schedule'!$A$5:$A$24,MATCH(SUMPRODUCT(MAX(('Rate Schedule'!$A$5:$A$24&lt;=A25)*('Rate Schedule'!$A$5:$A$24&lt;&gt;"")*'Rate Schedule'!$A$5:$A$24)),'Rate Schedule'!$A$5:$A$24,0)),""))</f>
        <v/>
      </c>
    </row>
    <row r="26">
      <c r="A26" s="22" t="n">
        <v>46071</v>
      </c>
      <c r="B26" s="10" t="inlineStr">
        <is>
          <t>Blue Hatch</t>
        </is>
      </c>
      <c r="C26" s="10" t="inlineStr">
        <is>
          <t>Home studio</t>
        </is>
      </c>
      <c r="D26" s="10" t="inlineStr">
        <is>
          <t>Example Cafe</t>
        </is>
      </c>
      <c r="E26" s="10" t="inlineStr">
        <is>
          <t>Business</t>
        </is>
      </c>
      <c r="F26" s="10" t="inlineStr">
        <is>
          <t>No</t>
        </is>
      </c>
      <c r="G26" s="10" t="inlineStr">
        <is>
          <t>Yes</t>
        </is>
      </c>
      <c r="H26" s="23" t="n">
        <v>41312.5</v>
      </c>
      <c r="I26" s="23" t="n">
        <v>41316.3</v>
      </c>
      <c r="J26" s="23" t="n"/>
      <c r="K26" s="21" t="inlineStr">
        <is>
          <t>Menu board photos</t>
        </is>
      </c>
      <c r="L26" s="21" t="inlineStr"/>
      <c r="M26" s="24">
        <f>IF(AND(A26="",B26="",J26="",H26=""),"",ROUND(IF(G26="Yes",2,1)*IF(AND(ISNUMBER(H26),ISNUMBER(I26),I26&gt;=H26),I26-H26,IF(ISNUMBER(J26),J26,0)),1))</f>
        <v/>
      </c>
      <c r="N26" s="24">
        <f>IF(M26="","",IF(OR(E26="Personal",E26="",F26="Yes"),0,M26))</f>
        <v/>
      </c>
      <c r="O26" s="24">
        <f>IF(OR(A26="",M26=""),"",IF(E26="Business",IFERROR(INDEX('Rate Schedule'!$B$5:$B$24,MATCH(SUMPRODUCT(MAX(('Rate Schedule'!$A$5:$A$24&lt;=A26)*('Rate Schedule'!$A$5:$A$24&lt;&gt;"")*'Rate Schedule'!$A$5:$A$24)),'Rate Schedule'!$A$5:$A$24,0)),0),IF(E26="Medical",IFERROR(INDEX('Rate Schedule'!$C$5:$C$24,MATCH(SUMPRODUCT(MAX(('Rate Schedule'!$A$5:$A$24&lt;=A26)*('Rate Schedule'!$A$5:$A$24&lt;&gt;"")*'Rate Schedule'!$A$5:$A$24)),'Rate Schedule'!$A$5:$A$24,0)),0),IF(E26="Charitable",IFERROR(INDEX('Rate Schedule'!$D$5:$D$24,MATCH(SUMPRODUCT(MAX(('Rate Schedule'!$A$5:$A$24&lt;=A26)*('Rate Schedule'!$A$5:$A$24&lt;&gt;"")*'Rate Schedule'!$A$5:$A$24)),'Rate Schedule'!$A$5:$A$24,0)),0),0))))</f>
        <v/>
      </c>
      <c r="P26" s="25">
        <f>IF(OR(M26="",O26=""),"",ROUND(N26*O26,0)/100)</f>
        <v/>
      </c>
      <c r="Q26" s="26">
        <f>IF(AND(A26="",B26="",C26="",D26="",E26="",J26="",H26=""),"",IF(A26="","Add a date",IF(A26&gt;AsOf,"After as-of date: not counted yet",IF(B26="","Add a vehicle",IF(COUNTIF(VName,B26)=0,"Vehicle not on Vehicles sheet",IF(E26="","Add a purpose",IF(AND(E26&lt;&gt;"Business",E26&lt;&gt;"Medical",E26&lt;&gt;"Charitable",E26&lt;&gt;"Personal"),"Purpose must be Business/Medical/Charitable/Personal",IF(AND(ISNUMBER(H26),ISNUMBER(I26),I26&lt;H26),"Odometer end is before start",IF(AND(NOT(ISNUMBER(H26)),NOT(ISNUMBER(I26)),NOT(ISNUMBER(J26))),"Add odometer readings or typed miles",IF(AND(ISNUMBER(H26),ISNUMBER(I26),ISNUMBER(J26),ABS((I26-H26)-J26)&gt;0.05),"Odometer and typed miles disagree",IF(AND(N26&gt;0,O26=0),"No rate for this date — check Rate Schedule",IF(AND(OR(E26="Business",E26="Medical",E26="Charitable"),F26&lt;&gt;"Yes",K26=""),"Add purpose detail for substantiation",""))))))))))))</f>
        <v/>
      </c>
      <c r="R26" s="27">
        <f>IF(OR(A26="",M26=""),"",IFERROR(INDEX('Rate Schedule'!$A$5:$A$24,MATCH(SUMPRODUCT(MAX(('Rate Schedule'!$A$5:$A$24&lt;=A26)*('Rate Schedule'!$A$5:$A$24&lt;&gt;"")*'Rate Schedule'!$A$5:$A$24)),'Rate Schedule'!$A$5:$A$24,0)),""))</f>
        <v/>
      </c>
    </row>
    <row r="27">
      <c r="A27" s="22" t="n">
        <v>46073</v>
      </c>
      <c r="B27" s="10" t="inlineStr">
        <is>
          <t>Van</t>
        </is>
      </c>
      <c r="C27" s="10" t="inlineStr">
        <is>
          <t>Home studio</t>
        </is>
      </c>
      <c r="D27" s="10" t="inlineStr">
        <is>
          <t>Example Law Office</t>
        </is>
      </c>
      <c r="E27" s="10" t="inlineStr">
        <is>
          <t>Business</t>
        </is>
      </c>
      <c r="F27" s="10" t="inlineStr">
        <is>
          <t>No</t>
        </is>
      </c>
      <c r="G27" s="10" t="inlineStr">
        <is>
          <t>Yes</t>
        </is>
      </c>
      <c r="H27" s="23" t="n">
        <v>88528.60000000001</v>
      </c>
      <c r="I27" s="23" t="n">
        <v>88538.60000000001</v>
      </c>
      <c r="J27" s="23" t="n"/>
      <c r="K27" s="21" t="inlineStr">
        <is>
          <t>Brochure delivery</t>
        </is>
      </c>
      <c r="L27" s="21" t="inlineStr"/>
      <c r="M27" s="24">
        <f>IF(AND(A27="",B27="",J27="",H27=""),"",ROUND(IF(G27="Yes",2,1)*IF(AND(ISNUMBER(H27),ISNUMBER(I27),I27&gt;=H27),I27-H27,IF(ISNUMBER(J27),J27,0)),1))</f>
        <v/>
      </c>
      <c r="N27" s="24">
        <f>IF(M27="","",IF(OR(E27="Personal",E27="",F27="Yes"),0,M27))</f>
        <v/>
      </c>
      <c r="O27" s="24">
        <f>IF(OR(A27="",M27=""),"",IF(E27="Business",IFERROR(INDEX('Rate Schedule'!$B$5:$B$24,MATCH(SUMPRODUCT(MAX(('Rate Schedule'!$A$5:$A$24&lt;=A27)*('Rate Schedule'!$A$5:$A$24&lt;&gt;"")*'Rate Schedule'!$A$5:$A$24)),'Rate Schedule'!$A$5:$A$24,0)),0),IF(E27="Medical",IFERROR(INDEX('Rate Schedule'!$C$5:$C$24,MATCH(SUMPRODUCT(MAX(('Rate Schedule'!$A$5:$A$24&lt;=A27)*('Rate Schedule'!$A$5:$A$24&lt;&gt;"")*'Rate Schedule'!$A$5:$A$24)),'Rate Schedule'!$A$5:$A$24,0)),0),IF(E27="Charitable",IFERROR(INDEX('Rate Schedule'!$D$5:$D$24,MATCH(SUMPRODUCT(MAX(('Rate Schedule'!$A$5:$A$24&lt;=A27)*('Rate Schedule'!$A$5:$A$24&lt;&gt;"")*'Rate Schedule'!$A$5:$A$24)),'Rate Schedule'!$A$5:$A$24,0)),0),0))))</f>
        <v/>
      </c>
      <c r="P27" s="25">
        <f>IF(OR(M27="",O27=""),"",ROUND(N27*O27,0)/100)</f>
        <v/>
      </c>
      <c r="Q27" s="26">
        <f>IF(AND(A27="",B27="",C27="",D27="",E27="",J27="",H27=""),"",IF(A27="","Add a date",IF(A27&gt;AsOf,"After as-of date: not counted yet",IF(B27="","Add a vehicle",IF(COUNTIF(VName,B27)=0,"Vehicle not on Vehicles sheet",IF(E27="","Add a purpose",IF(AND(E27&lt;&gt;"Business",E27&lt;&gt;"Medical",E27&lt;&gt;"Charitable",E27&lt;&gt;"Personal"),"Purpose must be Business/Medical/Charitable/Personal",IF(AND(ISNUMBER(H27),ISNUMBER(I27),I27&lt;H27),"Odometer end is before start",IF(AND(NOT(ISNUMBER(H27)),NOT(ISNUMBER(I27)),NOT(ISNUMBER(J27))),"Add odometer readings or typed miles",IF(AND(ISNUMBER(H27),ISNUMBER(I27),ISNUMBER(J27),ABS((I27-H27)-J27)&gt;0.05),"Odometer and typed miles disagree",IF(AND(N27&gt;0,O27=0),"No rate for this date — check Rate Schedule",IF(AND(OR(E27="Business",E27="Medical",E27="Charitable"),F27&lt;&gt;"Yes",K27=""),"Add purpose detail for substantiation",""))))))))))))</f>
        <v/>
      </c>
      <c r="R27" s="27">
        <f>IF(OR(A27="",M27=""),"",IFERROR(INDEX('Rate Schedule'!$A$5:$A$24,MATCH(SUMPRODUCT(MAX(('Rate Schedule'!$A$5:$A$24&lt;=A27)*('Rate Schedule'!$A$5:$A$24&lt;&gt;"")*'Rate Schedule'!$A$5:$A$24)),'Rate Schedule'!$A$5:$A$24,0)),""))</f>
        <v/>
      </c>
    </row>
    <row r="28">
      <c r="A28" s="22" t="n">
        <v>46078</v>
      </c>
      <c r="B28" s="10" t="inlineStr">
        <is>
          <t>Blue Hatch</t>
        </is>
      </c>
      <c r="C28" s="10" t="inlineStr">
        <is>
          <t>Home studio</t>
        </is>
      </c>
      <c r="D28" s="10" t="inlineStr">
        <is>
          <t>Example Nursery</t>
        </is>
      </c>
      <c r="E28" s="10" t="inlineStr">
        <is>
          <t>Business</t>
        </is>
      </c>
      <c r="F28" s="10" t="inlineStr">
        <is>
          <t>No</t>
        </is>
      </c>
      <c r="G28" s="10" t="inlineStr">
        <is>
          <t>No</t>
        </is>
      </c>
      <c r="H28" s="23" t="n"/>
      <c r="I28" s="23" t="n"/>
      <c r="J28" s="23" t="n">
        <v>17.9</v>
      </c>
      <c r="K28" s="21" t="inlineStr">
        <is>
          <t>Mural site measure</t>
        </is>
      </c>
      <c r="L28" s="21" t="inlineStr"/>
      <c r="M28" s="24">
        <f>IF(AND(A28="",B28="",J28="",H28=""),"",ROUND(IF(G28="Yes",2,1)*IF(AND(ISNUMBER(H28),ISNUMBER(I28),I28&gt;=H28),I28-H28,IF(ISNUMBER(J28),J28,0)),1))</f>
        <v/>
      </c>
      <c r="N28" s="24">
        <f>IF(M28="","",IF(OR(E28="Personal",E28="",F28="Yes"),0,M28))</f>
        <v/>
      </c>
      <c r="O28" s="24">
        <f>IF(OR(A28="",M28=""),"",IF(E28="Business",IFERROR(INDEX('Rate Schedule'!$B$5:$B$24,MATCH(SUMPRODUCT(MAX(('Rate Schedule'!$A$5:$A$24&lt;=A28)*('Rate Schedule'!$A$5:$A$24&lt;&gt;"")*'Rate Schedule'!$A$5:$A$24)),'Rate Schedule'!$A$5:$A$24,0)),0),IF(E28="Medical",IFERROR(INDEX('Rate Schedule'!$C$5:$C$24,MATCH(SUMPRODUCT(MAX(('Rate Schedule'!$A$5:$A$24&lt;=A28)*('Rate Schedule'!$A$5:$A$24&lt;&gt;"")*'Rate Schedule'!$A$5:$A$24)),'Rate Schedule'!$A$5:$A$24,0)),0),IF(E28="Charitable",IFERROR(INDEX('Rate Schedule'!$D$5:$D$24,MATCH(SUMPRODUCT(MAX(('Rate Schedule'!$A$5:$A$24&lt;=A28)*('Rate Schedule'!$A$5:$A$24&lt;&gt;"")*'Rate Schedule'!$A$5:$A$24)),'Rate Schedule'!$A$5:$A$24,0)),0),0))))</f>
        <v/>
      </c>
      <c r="P28" s="25">
        <f>IF(OR(M28="",O28=""),"",ROUND(N28*O28,0)/100)</f>
        <v/>
      </c>
      <c r="Q28" s="26">
        <f>IF(AND(A28="",B28="",C28="",D28="",E28="",J28="",H28=""),"",IF(A28="","Add a date",IF(A28&gt;AsOf,"After as-of date: not counted yet",IF(B28="","Add a vehicle",IF(COUNTIF(VName,B28)=0,"Vehicle not on Vehicles sheet",IF(E28="","Add a purpose",IF(AND(E28&lt;&gt;"Business",E28&lt;&gt;"Medical",E28&lt;&gt;"Charitable",E28&lt;&gt;"Personal"),"Purpose must be Business/Medical/Charitable/Personal",IF(AND(ISNUMBER(H28),ISNUMBER(I28),I28&lt;H28),"Odometer end is before start",IF(AND(NOT(ISNUMBER(H28)),NOT(ISNUMBER(I28)),NOT(ISNUMBER(J28))),"Add odometer readings or typed miles",IF(AND(ISNUMBER(H28),ISNUMBER(I28),ISNUMBER(J28),ABS((I28-H28)-J28)&gt;0.05),"Odometer and typed miles disagree",IF(AND(N28&gt;0,O28=0),"No rate for this date — check Rate Schedule",IF(AND(OR(E28="Business",E28="Medical",E28="Charitable"),F28&lt;&gt;"Yes",K28=""),"Add purpose detail for substantiation",""))))))))))))</f>
        <v/>
      </c>
      <c r="R28" s="27">
        <f>IF(OR(A28="",M28=""),"",IFERROR(INDEX('Rate Schedule'!$A$5:$A$24,MATCH(SUMPRODUCT(MAX(('Rate Schedule'!$A$5:$A$24&lt;=A28)*('Rate Schedule'!$A$5:$A$24&lt;&gt;"")*'Rate Schedule'!$A$5:$A$24)),'Rate Schedule'!$A$5:$A$24,0)),""))</f>
        <v/>
      </c>
    </row>
    <row r="29">
      <c r="A29" s="22" t="n">
        <v>46083</v>
      </c>
      <c r="B29" s="10" t="inlineStr">
        <is>
          <t>Blue Hatch</t>
        </is>
      </c>
      <c r="C29" s="10" t="inlineStr">
        <is>
          <t>Home studio</t>
        </is>
      </c>
      <c r="D29" s="10" t="inlineStr">
        <is>
          <t>Example Market</t>
        </is>
      </c>
      <c r="E29" s="10" t="inlineStr">
        <is>
          <t>Personal</t>
        </is>
      </c>
      <c r="F29" s="10" t="inlineStr">
        <is>
          <t>No</t>
        </is>
      </c>
      <c r="G29" s="10" t="inlineStr">
        <is>
          <t>Yes</t>
        </is>
      </c>
      <c r="H29" s="23" t="n">
        <v>41334.2</v>
      </c>
      <c r="I29" s="23" t="n">
        <v>41338</v>
      </c>
      <c r="J29" s="23" t="n"/>
      <c r="K29" s="21" t="inlineStr">
        <is>
          <t>Groceries</t>
        </is>
      </c>
      <c r="L29" s="21" t="inlineStr"/>
      <c r="M29" s="24">
        <f>IF(AND(A29="",B29="",J29="",H29=""),"",ROUND(IF(G29="Yes",2,1)*IF(AND(ISNUMBER(H29),ISNUMBER(I29),I29&gt;=H29),I29-H29,IF(ISNUMBER(J29),J29,0)),1))</f>
        <v/>
      </c>
      <c r="N29" s="24">
        <f>IF(M29="","",IF(OR(E29="Personal",E29="",F29="Yes"),0,M29))</f>
        <v/>
      </c>
      <c r="O29" s="24">
        <f>IF(OR(A29="",M29=""),"",IF(E29="Business",IFERROR(INDEX('Rate Schedule'!$B$5:$B$24,MATCH(SUMPRODUCT(MAX(('Rate Schedule'!$A$5:$A$24&lt;=A29)*('Rate Schedule'!$A$5:$A$24&lt;&gt;"")*'Rate Schedule'!$A$5:$A$24)),'Rate Schedule'!$A$5:$A$24,0)),0),IF(E29="Medical",IFERROR(INDEX('Rate Schedule'!$C$5:$C$24,MATCH(SUMPRODUCT(MAX(('Rate Schedule'!$A$5:$A$24&lt;=A29)*('Rate Schedule'!$A$5:$A$24&lt;&gt;"")*'Rate Schedule'!$A$5:$A$24)),'Rate Schedule'!$A$5:$A$24,0)),0),IF(E29="Charitable",IFERROR(INDEX('Rate Schedule'!$D$5:$D$24,MATCH(SUMPRODUCT(MAX(('Rate Schedule'!$A$5:$A$24&lt;=A29)*('Rate Schedule'!$A$5:$A$24&lt;&gt;"")*'Rate Schedule'!$A$5:$A$24)),'Rate Schedule'!$A$5:$A$24,0)),0),0))))</f>
        <v/>
      </c>
      <c r="P29" s="25">
        <f>IF(OR(M29="",O29=""),"",ROUND(N29*O29,0)/100)</f>
        <v/>
      </c>
      <c r="Q29" s="26">
        <f>IF(AND(A29="",B29="",C29="",D29="",E29="",J29="",H29=""),"",IF(A29="","Add a date",IF(A29&gt;AsOf,"After as-of date: not counted yet",IF(B29="","Add a vehicle",IF(COUNTIF(VName,B29)=0,"Vehicle not on Vehicles sheet",IF(E29="","Add a purpose",IF(AND(E29&lt;&gt;"Business",E29&lt;&gt;"Medical",E29&lt;&gt;"Charitable",E29&lt;&gt;"Personal"),"Purpose must be Business/Medical/Charitable/Personal",IF(AND(ISNUMBER(H29),ISNUMBER(I29),I29&lt;H29),"Odometer end is before start",IF(AND(NOT(ISNUMBER(H29)),NOT(ISNUMBER(I29)),NOT(ISNUMBER(J29))),"Add odometer readings or typed miles",IF(AND(ISNUMBER(H29),ISNUMBER(I29),ISNUMBER(J29),ABS((I29-H29)-J29)&gt;0.05),"Odometer and typed miles disagree",IF(AND(N29&gt;0,O29=0),"No rate for this date — check Rate Schedule",IF(AND(OR(E29="Business",E29="Medical",E29="Charitable"),F29&lt;&gt;"Yes",K29=""),"Add purpose detail for substantiation",""))))))))))))</f>
        <v/>
      </c>
      <c r="R29" s="27">
        <f>IF(OR(A29="",M29=""),"",IFERROR(INDEX('Rate Schedule'!$A$5:$A$24,MATCH(SUMPRODUCT(MAX(('Rate Schedule'!$A$5:$A$24&lt;=A29)*('Rate Schedule'!$A$5:$A$24&lt;&gt;"")*'Rate Schedule'!$A$5:$A$24)),'Rate Schedule'!$A$5:$A$24,0)),""))</f>
        <v/>
      </c>
    </row>
    <row r="30">
      <c r="A30" s="22" t="n">
        <v>46084</v>
      </c>
      <c r="B30" s="10" t="inlineStr">
        <is>
          <t>Blue Hatch</t>
        </is>
      </c>
      <c r="C30" s="10" t="inlineStr">
        <is>
          <t>Home studio</t>
        </is>
      </c>
      <c r="D30" s="10" t="inlineStr">
        <is>
          <t>Example Cowork</t>
        </is>
      </c>
      <c r="E30" s="10" t="inlineStr">
        <is>
          <t>Business</t>
        </is>
      </c>
      <c r="F30" s="10" t="inlineStr">
        <is>
          <t>Yes</t>
        </is>
      </c>
      <c r="G30" s="10" t="inlineStr">
        <is>
          <t>Yes</t>
        </is>
      </c>
      <c r="H30" s="23" t="n">
        <v>41338</v>
      </c>
      <c r="I30" s="23" t="n">
        <v>41343</v>
      </c>
      <c r="J30" s="23" t="n"/>
      <c r="K30" s="21" t="inlineStr">
        <is>
          <t>Commute to shared desk (not deductible)</t>
        </is>
      </c>
      <c r="L30" s="21" t="inlineStr"/>
      <c r="M30" s="24">
        <f>IF(AND(A30="",B30="",J30="",H30=""),"",ROUND(IF(G30="Yes",2,1)*IF(AND(ISNUMBER(H30),ISNUMBER(I30),I30&gt;=H30),I30-H30,IF(ISNUMBER(J30),J30,0)),1))</f>
        <v/>
      </c>
      <c r="N30" s="24">
        <f>IF(M30="","",IF(OR(E30="Personal",E30="",F30="Yes"),0,M30))</f>
        <v/>
      </c>
      <c r="O30" s="24">
        <f>IF(OR(A30="",M30=""),"",IF(E30="Business",IFERROR(INDEX('Rate Schedule'!$B$5:$B$24,MATCH(SUMPRODUCT(MAX(('Rate Schedule'!$A$5:$A$24&lt;=A30)*('Rate Schedule'!$A$5:$A$24&lt;&gt;"")*'Rate Schedule'!$A$5:$A$24)),'Rate Schedule'!$A$5:$A$24,0)),0),IF(E30="Medical",IFERROR(INDEX('Rate Schedule'!$C$5:$C$24,MATCH(SUMPRODUCT(MAX(('Rate Schedule'!$A$5:$A$24&lt;=A30)*('Rate Schedule'!$A$5:$A$24&lt;&gt;"")*'Rate Schedule'!$A$5:$A$24)),'Rate Schedule'!$A$5:$A$24,0)),0),IF(E30="Charitable",IFERROR(INDEX('Rate Schedule'!$D$5:$D$24,MATCH(SUMPRODUCT(MAX(('Rate Schedule'!$A$5:$A$24&lt;=A30)*('Rate Schedule'!$A$5:$A$24&lt;&gt;"")*'Rate Schedule'!$A$5:$A$24)),'Rate Schedule'!$A$5:$A$24,0)),0),0))))</f>
        <v/>
      </c>
      <c r="P30" s="25">
        <f>IF(OR(M30="",O30=""),"",ROUND(N30*O30,0)/100)</f>
        <v/>
      </c>
      <c r="Q30" s="26">
        <f>IF(AND(A30="",B30="",C30="",D30="",E30="",J30="",H30=""),"",IF(A30="","Add a date",IF(A30&gt;AsOf,"After as-of date: not counted yet",IF(B30="","Add a vehicle",IF(COUNTIF(VName,B30)=0,"Vehicle not on Vehicles sheet",IF(E30="","Add a purpose",IF(AND(E30&lt;&gt;"Business",E30&lt;&gt;"Medical",E30&lt;&gt;"Charitable",E30&lt;&gt;"Personal"),"Purpose must be Business/Medical/Charitable/Personal",IF(AND(ISNUMBER(H30),ISNUMBER(I30),I30&lt;H30),"Odometer end is before start",IF(AND(NOT(ISNUMBER(H30)),NOT(ISNUMBER(I30)),NOT(ISNUMBER(J30))),"Add odometer readings or typed miles",IF(AND(ISNUMBER(H30),ISNUMBER(I30),ISNUMBER(J30),ABS((I30-H30)-J30)&gt;0.05),"Odometer and typed miles disagree",IF(AND(N30&gt;0,O30=0),"No rate for this date — check Rate Schedule",IF(AND(OR(E30="Business",E30="Medical",E30="Charitable"),F30&lt;&gt;"Yes",K30=""),"Add purpose detail for substantiation",""))))))))))))</f>
        <v/>
      </c>
      <c r="R30" s="27">
        <f>IF(OR(A30="",M30=""),"",IFERROR(INDEX('Rate Schedule'!$A$5:$A$24,MATCH(SUMPRODUCT(MAX(('Rate Schedule'!$A$5:$A$24&lt;=A30)*('Rate Schedule'!$A$5:$A$24&lt;&gt;"")*'Rate Schedule'!$A$5:$A$24)),'Rate Schedule'!$A$5:$A$24,0)),""))</f>
        <v/>
      </c>
    </row>
    <row r="31">
      <c r="A31" s="22" t="n">
        <v>46085</v>
      </c>
      <c r="B31" s="10" t="inlineStr">
        <is>
          <t>Blue Hatch</t>
        </is>
      </c>
      <c r="C31" s="10" t="inlineStr">
        <is>
          <t>Home studio</t>
        </is>
      </c>
      <c r="D31" s="10" t="inlineStr">
        <is>
          <t>Example Physio</t>
        </is>
      </c>
      <c r="E31" s="10" t="inlineStr">
        <is>
          <t>Medical</t>
        </is>
      </c>
      <c r="F31" s="10" t="inlineStr">
        <is>
          <t>No</t>
        </is>
      </c>
      <c r="G31" s="10" t="inlineStr">
        <is>
          <t>No</t>
        </is>
      </c>
      <c r="H31" s="23" t="n">
        <v>41343</v>
      </c>
      <c r="I31" s="23" t="n">
        <v>41349.5</v>
      </c>
      <c r="J31" s="23" t="n"/>
      <c r="K31" s="21" t="inlineStr">
        <is>
          <t>Physio appointment</t>
        </is>
      </c>
      <c r="L31" s="21" t="inlineStr"/>
      <c r="M31" s="24">
        <f>IF(AND(A31="",B31="",J31="",H31=""),"",ROUND(IF(G31="Yes",2,1)*IF(AND(ISNUMBER(H31),ISNUMBER(I31),I31&gt;=H31),I31-H31,IF(ISNUMBER(J31),J31,0)),1))</f>
        <v/>
      </c>
      <c r="N31" s="24">
        <f>IF(M31="","",IF(OR(E31="Personal",E31="",F31="Yes"),0,M31))</f>
        <v/>
      </c>
      <c r="O31" s="24">
        <f>IF(OR(A31="",M31=""),"",IF(E31="Business",IFERROR(INDEX('Rate Schedule'!$B$5:$B$24,MATCH(SUMPRODUCT(MAX(('Rate Schedule'!$A$5:$A$24&lt;=A31)*('Rate Schedule'!$A$5:$A$24&lt;&gt;"")*'Rate Schedule'!$A$5:$A$24)),'Rate Schedule'!$A$5:$A$24,0)),0),IF(E31="Medical",IFERROR(INDEX('Rate Schedule'!$C$5:$C$24,MATCH(SUMPRODUCT(MAX(('Rate Schedule'!$A$5:$A$24&lt;=A31)*('Rate Schedule'!$A$5:$A$24&lt;&gt;"")*'Rate Schedule'!$A$5:$A$24)),'Rate Schedule'!$A$5:$A$24,0)),0),IF(E31="Charitable",IFERROR(INDEX('Rate Schedule'!$D$5:$D$24,MATCH(SUMPRODUCT(MAX(('Rate Schedule'!$A$5:$A$24&lt;=A31)*('Rate Schedule'!$A$5:$A$24&lt;&gt;"")*'Rate Schedule'!$A$5:$A$24)),'Rate Schedule'!$A$5:$A$24,0)),0),0))))</f>
        <v/>
      </c>
      <c r="P31" s="25">
        <f>IF(OR(M31="",O31=""),"",ROUND(N31*O31,0)/100)</f>
        <v/>
      </c>
      <c r="Q31" s="26">
        <f>IF(AND(A31="",B31="",C31="",D31="",E31="",J31="",H31=""),"",IF(A31="","Add a date",IF(A31&gt;AsOf,"After as-of date: not counted yet",IF(B31="","Add a vehicle",IF(COUNTIF(VName,B31)=0,"Vehicle not on Vehicles sheet",IF(E31="","Add a purpose",IF(AND(E31&lt;&gt;"Business",E31&lt;&gt;"Medical",E31&lt;&gt;"Charitable",E31&lt;&gt;"Personal"),"Purpose must be Business/Medical/Charitable/Personal",IF(AND(ISNUMBER(H31),ISNUMBER(I31),I31&lt;H31),"Odometer end is before start",IF(AND(NOT(ISNUMBER(H31)),NOT(ISNUMBER(I31)),NOT(ISNUMBER(J31))),"Add odometer readings or typed miles",IF(AND(ISNUMBER(H31),ISNUMBER(I31),ISNUMBER(J31),ABS((I31-H31)-J31)&gt;0.05),"Odometer and typed miles disagree",IF(AND(N31&gt;0,O31=0),"No rate for this date — check Rate Schedule",IF(AND(OR(E31="Business",E31="Medical",E31="Charitable"),F31&lt;&gt;"Yes",K31=""),"Add purpose detail for substantiation",""))))))))))))</f>
        <v/>
      </c>
      <c r="R31" s="27">
        <f>IF(OR(A31="",M31=""),"",IFERROR(INDEX('Rate Schedule'!$A$5:$A$24,MATCH(SUMPRODUCT(MAX(('Rate Schedule'!$A$5:$A$24&lt;=A31)*('Rate Schedule'!$A$5:$A$24&lt;&gt;"")*'Rate Schedule'!$A$5:$A$24)),'Rate Schedule'!$A$5:$A$24,0)),""))</f>
        <v/>
      </c>
    </row>
    <row r="32">
      <c r="A32" s="22" t="n">
        <v>46087</v>
      </c>
      <c r="B32" s="10" t="inlineStr">
        <is>
          <t>Van</t>
        </is>
      </c>
      <c r="C32" s="10" t="inlineStr">
        <is>
          <t>Home studio</t>
        </is>
      </c>
      <c r="D32" s="10" t="inlineStr">
        <is>
          <t>Example Youth Centre</t>
        </is>
      </c>
      <c r="E32" s="10" t="inlineStr">
        <is>
          <t>Charitable</t>
        </is>
      </c>
      <c r="F32" s="10" t="inlineStr">
        <is>
          <t>No</t>
        </is>
      </c>
      <c r="G32" s="10" t="inlineStr">
        <is>
          <t>Yes</t>
        </is>
      </c>
      <c r="H32" s="23" t="n">
        <v>88538.60000000001</v>
      </c>
      <c r="I32" s="23" t="n">
        <v>88549</v>
      </c>
      <c r="J32" s="23" t="n"/>
      <c r="K32" s="21" t="inlineStr">
        <is>
          <t>Volunteer design workshop</t>
        </is>
      </c>
      <c r="L32" s="21" t="inlineStr"/>
      <c r="M32" s="24">
        <f>IF(AND(A32="",B32="",J32="",H32=""),"",ROUND(IF(G32="Yes",2,1)*IF(AND(ISNUMBER(H32),ISNUMBER(I32),I32&gt;=H32),I32-H32,IF(ISNUMBER(J32),J32,0)),1))</f>
        <v/>
      </c>
      <c r="N32" s="24">
        <f>IF(M32="","",IF(OR(E32="Personal",E32="",F32="Yes"),0,M32))</f>
        <v/>
      </c>
      <c r="O32" s="24">
        <f>IF(OR(A32="",M32=""),"",IF(E32="Business",IFERROR(INDEX('Rate Schedule'!$B$5:$B$24,MATCH(SUMPRODUCT(MAX(('Rate Schedule'!$A$5:$A$24&lt;=A32)*('Rate Schedule'!$A$5:$A$24&lt;&gt;"")*'Rate Schedule'!$A$5:$A$24)),'Rate Schedule'!$A$5:$A$24,0)),0),IF(E32="Medical",IFERROR(INDEX('Rate Schedule'!$C$5:$C$24,MATCH(SUMPRODUCT(MAX(('Rate Schedule'!$A$5:$A$24&lt;=A32)*('Rate Schedule'!$A$5:$A$24&lt;&gt;"")*'Rate Schedule'!$A$5:$A$24)),'Rate Schedule'!$A$5:$A$24,0)),0),IF(E32="Charitable",IFERROR(INDEX('Rate Schedule'!$D$5:$D$24,MATCH(SUMPRODUCT(MAX(('Rate Schedule'!$A$5:$A$24&lt;=A32)*('Rate Schedule'!$A$5:$A$24&lt;&gt;"")*'Rate Schedule'!$A$5:$A$24)),'Rate Schedule'!$A$5:$A$24,0)),0),0))))</f>
        <v/>
      </c>
      <c r="P32" s="25">
        <f>IF(OR(M32="",O32=""),"",ROUND(N32*O32,0)/100)</f>
        <v/>
      </c>
      <c r="Q32" s="26">
        <f>IF(AND(A32="",B32="",C32="",D32="",E32="",J32="",H32=""),"",IF(A32="","Add a date",IF(A32&gt;AsOf,"After as-of date: not counted yet",IF(B32="","Add a vehicle",IF(COUNTIF(VName,B32)=0,"Vehicle not on Vehicles sheet",IF(E32="","Add a purpose",IF(AND(E32&lt;&gt;"Business",E32&lt;&gt;"Medical",E32&lt;&gt;"Charitable",E32&lt;&gt;"Personal"),"Purpose must be Business/Medical/Charitable/Personal",IF(AND(ISNUMBER(H32),ISNUMBER(I32),I32&lt;H32),"Odometer end is before start",IF(AND(NOT(ISNUMBER(H32)),NOT(ISNUMBER(I32)),NOT(ISNUMBER(J32))),"Add odometer readings or typed miles",IF(AND(ISNUMBER(H32),ISNUMBER(I32),ISNUMBER(J32),ABS((I32-H32)-J32)&gt;0.05),"Odometer and typed miles disagree",IF(AND(N32&gt;0,O32=0),"No rate for this date — check Rate Schedule",IF(AND(OR(E32="Business",E32="Medical",E32="Charitable"),F32&lt;&gt;"Yes",K32=""),"Add purpose detail for substantiation",""))))))))))))</f>
        <v/>
      </c>
      <c r="R32" s="27">
        <f>IF(OR(A32="",M32=""),"",IFERROR(INDEX('Rate Schedule'!$A$5:$A$24,MATCH(SUMPRODUCT(MAX(('Rate Schedule'!$A$5:$A$24&lt;=A32)*('Rate Schedule'!$A$5:$A$24&lt;&gt;"")*'Rate Schedule'!$A$5:$A$24)),'Rate Schedule'!$A$5:$A$24,0)),""))</f>
        <v/>
      </c>
    </row>
    <row r="33">
      <c r="A33" s="22" t="n">
        <v>46092</v>
      </c>
      <c r="B33" s="10" t="inlineStr">
        <is>
          <t>Blue Hatch</t>
        </is>
      </c>
      <c r="C33" s="10" t="inlineStr">
        <is>
          <t>Home studio</t>
        </is>
      </c>
      <c r="D33" s="10" t="inlineStr">
        <is>
          <t>Example Bookshop</t>
        </is>
      </c>
      <c r="E33" s="10" t="inlineStr">
        <is>
          <t>Business</t>
        </is>
      </c>
      <c r="F33" s="10" t="inlineStr">
        <is>
          <t>No</t>
        </is>
      </c>
      <c r="G33" s="10" t="inlineStr">
        <is>
          <t>Yes</t>
        </is>
      </c>
      <c r="H33" s="23" t="n">
        <v>41349.5</v>
      </c>
      <c r="I33" s="23" t="n">
        <v>41354.2</v>
      </c>
      <c r="J33" s="23" t="n"/>
      <c r="K33" s="21" t="inlineStr">
        <is>
          <t>Window vinyl install check</t>
        </is>
      </c>
      <c r="L33" s="21" t="inlineStr"/>
      <c r="M33" s="24">
        <f>IF(AND(A33="",B33="",J33="",H33=""),"",ROUND(IF(G33="Yes",2,1)*IF(AND(ISNUMBER(H33),ISNUMBER(I33),I33&gt;=H33),I33-H33,IF(ISNUMBER(J33),J33,0)),1))</f>
        <v/>
      </c>
      <c r="N33" s="24">
        <f>IF(M33="","",IF(OR(E33="Personal",E33="",F33="Yes"),0,M33))</f>
        <v/>
      </c>
      <c r="O33" s="24">
        <f>IF(OR(A33="",M33=""),"",IF(E33="Business",IFERROR(INDEX('Rate Schedule'!$B$5:$B$24,MATCH(SUMPRODUCT(MAX(('Rate Schedule'!$A$5:$A$24&lt;=A33)*('Rate Schedule'!$A$5:$A$24&lt;&gt;"")*'Rate Schedule'!$A$5:$A$24)),'Rate Schedule'!$A$5:$A$24,0)),0),IF(E33="Medical",IFERROR(INDEX('Rate Schedule'!$C$5:$C$24,MATCH(SUMPRODUCT(MAX(('Rate Schedule'!$A$5:$A$24&lt;=A33)*('Rate Schedule'!$A$5:$A$24&lt;&gt;"")*'Rate Schedule'!$A$5:$A$24)),'Rate Schedule'!$A$5:$A$24,0)),0),IF(E33="Charitable",IFERROR(INDEX('Rate Schedule'!$D$5:$D$24,MATCH(SUMPRODUCT(MAX(('Rate Schedule'!$A$5:$A$24&lt;=A33)*('Rate Schedule'!$A$5:$A$24&lt;&gt;"")*'Rate Schedule'!$A$5:$A$24)),'Rate Schedule'!$A$5:$A$24,0)),0),0))))</f>
        <v/>
      </c>
      <c r="P33" s="25">
        <f>IF(OR(M33="",O33=""),"",ROUND(N33*O33,0)/100)</f>
        <v/>
      </c>
      <c r="Q33" s="26">
        <f>IF(AND(A33="",B33="",C33="",D33="",E33="",J33="",H33=""),"",IF(A33="","Add a date",IF(A33&gt;AsOf,"After as-of date: not counted yet",IF(B33="","Add a vehicle",IF(COUNTIF(VName,B33)=0,"Vehicle not on Vehicles sheet",IF(E33="","Add a purpose",IF(AND(E33&lt;&gt;"Business",E33&lt;&gt;"Medical",E33&lt;&gt;"Charitable",E33&lt;&gt;"Personal"),"Purpose must be Business/Medical/Charitable/Personal",IF(AND(ISNUMBER(H33),ISNUMBER(I33),I33&lt;H33),"Odometer end is before start",IF(AND(NOT(ISNUMBER(H33)),NOT(ISNUMBER(I33)),NOT(ISNUMBER(J33))),"Add odometer readings or typed miles",IF(AND(ISNUMBER(H33),ISNUMBER(I33),ISNUMBER(J33),ABS((I33-H33)-J33)&gt;0.05),"Odometer and typed miles disagree",IF(AND(N33&gt;0,O33=0),"No rate for this date — check Rate Schedule",IF(AND(OR(E33="Business",E33="Medical",E33="Charitable"),F33&lt;&gt;"Yes",K33=""),"Add purpose detail for substantiation",""))))))))))))</f>
        <v/>
      </c>
      <c r="R33" s="27">
        <f>IF(OR(A33="",M33=""),"",IFERROR(INDEX('Rate Schedule'!$A$5:$A$24,MATCH(SUMPRODUCT(MAX(('Rate Schedule'!$A$5:$A$24&lt;=A33)*('Rate Schedule'!$A$5:$A$24&lt;&gt;"")*'Rate Schedule'!$A$5:$A$24)),'Rate Schedule'!$A$5:$A$24,0)),""))</f>
        <v/>
      </c>
    </row>
    <row r="34">
      <c r="A34" s="22" t="n">
        <v>46097</v>
      </c>
      <c r="B34" s="10" t="inlineStr">
        <is>
          <t>Blue Hatch</t>
        </is>
      </c>
      <c r="C34" s="10" t="inlineStr">
        <is>
          <t>Home studio</t>
        </is>
      </c>
      <c r="D34" s="10" t="inlineStr">
        <is>
          <t>Example Cafe</t>
        </is>
      </c>
      <c r="E34" s="10" t="inlineStr">
        <is>
          <t>Business</t>
        </is>
      </c>
      <c r="F34" s="10" t="inlineStr">
        <is>
          <t>No</t>
        </is>
      </c>
      <c r="G34" s="10" t="inlineStr">
        <is>
          <t>No</t>
        </is>
      </c>
      <c r="H34" s="23" t="n">
        <v>41354.2</v>
      </c>
      <c r="I34" s="23" t="n">
        <v>41357.7</v>
      </c>
      <c r="J34" s="23" t="n"/>
      <c r="K34" s="21" t="inlineStr">
        <is>
          <t>Menu board photos</t>
        </is>
      </c>
      <c r="L34" s="21" t="inlineStr"/>
      <c r="M34" s="24">
        <f>IF(AND(A34="",B34="",J34="",H34=""),"",ROUND(IF(G34="Yes",2,1)*IF(AND(ISNUMBER(H34),ISNUMBER(I34),I34&gt;=H34),I34-H34,IF(ISNUMBER(J34),J34,0)),1))</f>
        <v/>
      </c>
      <c r="N34" s="24">
        <f>IF(M34="","",IF(OR(E34="Personal",E34="",F34="Yes"),0,M34))</f>
        <v/>
      </c>
      <c r="O34" s="24">
        <f>IF(OR(A34="",M34=""),"",IF(E34="Business",IFERROR(INDEX('Rate Schedule'!$B$5:$B$24,MATCH(SUMPRODUCT(MAX(('Rate Schedule'!$A$5:$A$24&lt;=A34)*('Rate Schedule'!$A$5:$A$24&lt;&gt;"")*'Rate Schedule'!$A$5:$A$24)),'Rate Schedule'!$A$5:$A$24,0)),0),IF(E34="Medical",IFERROR(INDEX('Rate Schedule'!$C$5:$C$24,MATCH(SUMPRODUCT(MAX(('Rate Schedule'!$A$5:$A$24&lt;=A34)*('Rate Schedule'!$A$5:$A$24&lt;&gt;"")*'Rate Schedule'!$A$5:$A$24)),'Rate Schedule'!$A$5:$A$24,0)),0),IF(E34="Charitable",IFERROR(INDEX('Rate Schedule'!$D$5:$D$24,MATCH(SUMPRODUCT(MAX(('Rate Schedule'!$A$5:$A$24&lt;=A34)*('Rate Schedule'!$A$5:$A$24&lt;&gt;"")*'Rate Schedule'!$A$5:$A$24)),'Rate Schedule'!$A$5:$A$24,0)),0),0))))</f>
        <v/>
      </c>
      <c r="P34" s="25">
        <f>IF(OR(M34="",O34=""),"",ROUND(N34*O34,0)/100)</f>
        <v/>
      </c>
      <c r="Q34" s="26">
        <f>IF(AND(A34="",B34="",C34="",D34="",E34="",J34="",H34=""),"",IF(A34="","Add a date",IF(A34&gt;AsOf,"After as-of date: not counted yet",IF(B34="","Add a vehicle",IF(COUNTIF(VName,B34)=0,"Vehicle not on Vehicles sheet",IF(E34="","Add a purpose",IF(AND(E34&lt;&gt;"Business",E34&lt;&gt;"Medical",E34&lt;&gt;"Charitable",E34&lt;&gt;"Personal"),"Purpose must be Business/Medical/Charitable/Personal",IF(AND(ISNUMBER(H34),ISNUMBER(I34),I34&lt;H34),"Odometer end is before start",IF(AND(NOT(ISNUMBER(H34)),NOT(ISNUMBER(I34)),NOT(ISNUMBER(J34))),"Add odometer readings or typed miles",IF(AND(ISNUMBER(H34),ISNUMBER(I34),ISNUMBER(J34),ABS((I34-H34)-J34)&gt;0.05),"Odometer and typed miles disagree",IF(AND(N34&gt;0,O34=0),"No rate for this date — check Rate Schedule",IF(AND(OR(E34="Business",E34="Medical",E34="Charitable"),F34&lt;&gt;"Yes",K34=""),"Add purpose detail for substantiation",""))))))))))))</f>
        <v/>
      </c>
      <c r="R34" s="27">
        <f>IF(OR(A34="",M34=""),"",IFERROR(INDEX('Rate Schedule'!$A$5:$A$24,MATCH(SUMPRODUCT(MAX(('Rate Schedule'!$A$5:$A$24&lt;=A34)*('Rate Schedule'!$A$5:$A$24&lt;&gt;"")*'Rate Schedule'!$A$5:$A$24)),'Rate Schedule'!$A$5:$A$24,0)),""))</f>
        <v/>
      </c>
    </row>
    <row r="35">
      <c r="A35" s="22" t="n">
        <v>46201</v>
      </c>
      <c r="B35" s="10" t="inlineStr">
        <is>
          <t>Blue Hatch</t>
        </is>
      </c>
      <c r="C35" s="10" t="inlineStr">
        <is>
          <t>Home studio</t>
        </is>
      </c>
      <c r="D35" s="10" t="inlineStr">
        <is>
          <t>Example Bakery</t>
        </is>
      </c>
      <c r="E35" s="10" t="inlineStr">
        <is>
          <t>Business</t>
        </is>
      </c>
      <c r="F35" s="10" t="inlineStr">
        <is>
          <t>No</t>
        </is>
      </c>
      <c r="G35" s="10" t="inlineStr">
        <is>
          <t>Yes</t>
        </is>
      </c>
      <c r="H35" s="23" t="n">
        <v>41357.7</v>
      </c>
      <c r="I35" s="23" t="n">
        <v>41363.9</v>
      </c>
      <c r="J35" s="23" t="n"/>
      <c r="K35" s="21" t="inlineStr">
        <is>
          <t>Final H1 client visit</t>
        </is>
      </c>
      <c r="L35" s="21" t="inlineStr">
        <is>
          <t>Uses 72.5¢/mi rate</t>
        </is>
      </c>
      <c r="M35" s="24">
        <f>IF(AND(A35="",B35="",J35="",H35=""),"",ROUND(IF(G35="Yes",2,1)*IF(AND(ISNUMBER(H35),ISNUMBER(I35),I35&gt;=H35),I35-H35,IF(ISNUMBER(J35),J35,0)),1))</f>
        <v/>
      </c>
      <c r="N35" s="24">
        <f>IF(M35="","",IF(OR(E35="Personal",E35="",F35="Yes"),0,M35))</f>
        <v/>
      </c>
      <c r="O35" s="24">
        <f>IF(OR(A35="",M35=""),"",IF(E35="Business",IFERROR(INDEX('Rate Schedule'!$B$5:$B$24,MATCH(SUMPRODUCT(MAX(('Rate Schedule'!$A$5:$A$24&lt;=A35)*('Rate Schedule'!$A$5:$A$24&lt;&gt;"")*'Rate Schedule'!$A$5:$A$24)),'Rate Schedule'!$A$5:$A$24,0)),0),IF(E35="Medical",IFERROR(INDEX('Rate Schedule'!$C$5:$C$24,MATCH(SUMPRODUCT(MAX(('Rate Schedule'!$A$5:$A$24&lt;=A35)*('Rate Schedule'!$A$5:$A$24&lt;&gt;"")*'Rate Schedule'!$A$5:$A$24)),'Rate Schedule'!$A$5:$A$24,0)),0),IF(E35="Charitable",IFERROR(INDEX('Rate Schedule'!$D$5:$D$24,MATCH(SUMPRODUCT(MAX(('Rate Schedule'!$A$5:$A$24&lt;=A35)*('Rate Schedule'!$A$5:$A$24&lt;&gt;"")*'Rate Schedule'!$A$5:$A$24)),'Rate Schedule'!$A$5:$A$24,0)),0),0))))</f>
        <v/>
      </c>
      <c r="P35" s="25">
        <f>IF(OR(M35="",O35=""),"",ROUND(N35*O35,0)/100)</f>
        <v/>
      </c>
      <c r="Q35" s="26">
        <f>IF(AND(A35="",B35="",C35="",D35="",E35="",J35="",H35=""),"",IF(A35="","Add a date",IF(A35&gt;AsOf,"After as-of date: not counted yet",IF(B35="","Add a vehicle",IF(COUNTIF(VName,B35)=0,"Vehicle not on Vehicles sheet",IF(E35="","Add a purpose",IF(AND(E35&lt;&gt;"Business",E35&lt;&gt;"Medical",E35&lt;&gt;"Charitable",E35&lt;&gt;"Personal"),"Purpose must be Business/Medical/Charitable/Personal",IF(AND(ISNUMBER(H35),ISNUMBER(I35),I35&lt;H35),"Odometer end is before start",IF(AND(NOT(ISNUMBER(H35)),NOT(ISNUMBER(I35)),NOT(ISNUMBER(J35))),"Add odometer readings or typed miles",IF(AND(ISNUMBER(H35),ISNUMBER(I35),ISNUMBER(J35),ABS((I35-H35)-J35)&gt;0.05),"Odometer and typed miles disagree",IF(AND(N35&gt;0,O35=0),"No rate for this date — check Rate Schedule",IF(AND(OR(E35="Business",E35="Medical",E35="Charitable"),F35&lt;&gt;"Yes",K35=""),"Add purpose detail for substantiation",""))))))))))))</f>
        <v/>
      </c>
      <c r="R35" s="27">
        <f>IF(OR(A35="",M35=""),"",IFERROR(INDEX('Rate Schedule'!$A$5:$A$24,MATCH(SUMPRODUCT(MAX(('Rate Schedule'!$A$5:$A$24&lt;=A35)*('Rate Schedule'!$A$5:$A$24&lt;&gt;"")*'Rate Schedule'!$A$5:$A$24)),'Rate Schedule'!$A$5:$A$24,0)),""))</f>
        <v/>
      </c>
    </row>
    <row r="36">
      <c r="A36" s="22" t="n">
        <v>46203</v>
      </c>
      <c r="B36" s="10" t="inlineStr">
        <is>
          <t>Van</t>
        </is>
      </c>
      <c r="C36" s="10" t="inlineStr">
        <is>
          <t>Home studio</t>
        </is>
      </c>
      <c r="D36" s="10" t="inlineStr">
        <is>
          <t>Example Print Shop</t>
        </is>
      </c>
      <c r="E36" s="10" t="inlineStr">
        <is>
          <t>Business</t>
        </is>
      </c>
      <c r="F36" s="10" t="inlineStr">
        <is>
          <t>No</t>
        </is>
      </c>
      <c r="G36" s="10" t="inlineStr">
        <is>
          <t>No</t>
        </is>
      </c>
      <c r="H36" s="23" t="n"/>
      <c r="I36" s="23" t="n"/>
      <c r="J36" s="23" t="n">
        <v>11</v>
      </c>
      <c r="K36" s="21" t="inlineStr">
        <is>
          <t>Banner pickup</t>
        </is>
      </c>
      <c r="L36" s="21" t="inlineStr">
        <is>
          <t>Last day of H1 rate</t>
        </is>
      </c>
      <c r="M36" s="24">
        <f>IF(AND(A36="",B36="",J36="",H36=""),"",ROUND(IF(G36="Yes",2,1)*IF(AND(ISNUMBER(H36),ISNUMBER(I36),I36&gt;=H36),I36-H36,IF(ISNUMBER(J36),J36,0)),1))</f>
        <v/>
      </c>
      <c r="N36" s="24">
        <f>IF(M36="","",IF(OR(E36="Personal",E36="",F36="Yes"),0,M36))</f>
        <v/>
      </c>
      <c r="O36" s="24">
        <f>IF(OR(A36="",M36=""),"",IF(E36="Business",IFERROR(INDEX('Rate Schedule'!$B$5:$B$24,MATCH(SUMPRODUCT(MAX(('Rate Schedule'!$A$5:$A$24&lt;=A36)*('Rate Schedule'!$A$5:$A$24&lt;&gt;"")*'Rate Schedule'!$A$5:$A$24)),'Rate Schedule'!$A$5:$A$24,0)),0),IF(E36="Medical",IFERROR(INDEX('Rate Schedule'!$C$5:$C$24,MATCH(SUMPRODUCT(MAX(('Rate Schedule'!$A$5:$A$24&lt;=A36)*('Rate Schedule'!$A$5:$A$24&lt;&gt;"")*'Rate Schedule'!$A$5:$A$24)),'Rate Schedule'!$A$5:$A$24,0)),0),IF(E36="Charitable",IFERROR(INDEX('Rate Schedule'!$D$5:$D$24,MATCH(SUMPRODUCT(MAX(('Rate Schedule'!$A$5:$A$24&lt;=A36)*('Rate Schedule'!$A$5:$A$24&lt;&gt;"")*'Rate Schedule'!$A$5:$A$24)),'Rate Schedule'!$A$5:$A$24,0)),0),0))))</f>
        <v/>
      </c>
      <c r="P36" s="25">
        <f>IF(OR(M36="",O36=""),"",ROUND(N36*O36,0)/100)</f>
        <v/>
      </c>
      <c r="Q36" s="26">
        <f>IF(AND(A36="",B36="",C36="",D36="",E36="",J36="",H36=""),"",IF(A36="","Add a date",IF(A36&gt;AsOf,"After as-of date: not counted yet",IF(B36="","Add a vehicle",IF(COUNTIF(VName,B36)=0,"Vehicle not on Vehicles sheet",IF(E36="","Add a purpose",IF(AND(E36&lt;&gt;"Business",E36&lt;&gt;"Medical",E36&lt;&gt;"Charitable",E36&lt;&gt;"Personal"),"Purpose must be Business/Medical/Charitable/Personal",IF(AND(ISNUMBER(H36),ISNUMBER(I36),I36&lt;H36),"Odometer end is before start",IF(AND(NOT(ISNUMBER(H36)),NOT(ISNUMBER(I36)),NOT(ISNUMBER(J36))),"Add odometer readings or typed miles",IF(AND(ISNUMBER(H36),ISNUMBER(I36),ISNUMBER(J36),ABS((I36-H36)-J36)&gt;0.05),"Odometer and typed miles disagree",IF(AND(N36&gt;0,O36=0),"No rate for this date — check Rate Schedule",IF(AND(OR(E36="Business",E36="Medical",E36="Charitable"),F36&lt;&gt;"Yes",K36=""),"Add purpose detail for substantiation",""))))))))))))</f>
        <v/>
      </c>
      <c r="R36" s="27">
        <f>IF(OR(A36="",M36=""),"",IFERROR(INDEX('Rate Schedule'!$A$5:$A$24,MATCH(SUMPRODUCT(MAX(('Rate Schedule'!$A$5:$A$24&lt;=A36)*('Rate Schedule'!$A$5:$A$24&lt;&gt;"")*'Rate Schedule'!$A$5:$A$24)),'Rate Schedule'!$A$5:$A$24,0)),""))</f>
        <v/>
      </c>
    </row>
    <row r="37">
      <c r="A37" s="22" t="n">
        <v>46204</v>
      </c>
      <c r="B37" s="10" t="inlineStr">
        <is>
          <t>Blue Hatch</t>
        </is>
      </c>
      <c r="C37" s="10" t="inlineStr">
        <is>
          <t>Home studio</t>
        </is>
      </c>
      <c r="D37" s="10" t="inlineStr">
        <is>
          <t>Example Clinic</t>
        </is>
      </c>
      <c r="E37" s="10" t="inlineStr">
        <is>
          <t>Business</t>
        </is>
      </c>
      <c r="F37" s="10" t="inlineStr">
        <is>
          <t>No</t>
        </is>
      </c>
      <c r="G37" s="10" t="inlineStr">
        <is>
          <t>Yes</t>
        </is>
      </c>
      <c r="H37" s="23" t="n">
        <v>41363.9</v>
      </c>
      <c r="I37" s="23" t="n">
        <v>41378.4</v>
      </c>
      <c r="J37" s="23" t="n"/>
      <c r="K37" s="21" t="inlineStr">
        <is>
          <t>First H2 client visit</t>
        </is>
      </c>
      <c r="L37" s="21" t="inlineStr">
        <is>
          <t>Uses 76¢/mi rate</t>
        </is>
      </c>
      <c r="M37" s="24">
        <f>IF(AND(A37="",B37="",J37="",H37=""),"",ROUND(IF(G37="Yes",2,1)*IF(AND(ISNUMBER(H37),ISNUMBER(I37),I37&gt;=H37),I37-H37,IF(ISNUMBER(J37),J37,0)),1))</f>
        <v/>
      </c>
      <c r="N37" s="24">
        <f>IF(M37="","",IF(OR(E37="Personal",E37="",F37="Yes"),0,M37))</f>
        <v/>
      </c>
      <c r="O37" s="24">
        <f>IF(OR(A37="",M37=""),"",IF(E37="Business",IFERROR(INDEX('Rate Schedule'!$B$5:$B$24,MATCH(SUMPRODUCT(MAX(('Rate Schedule'!$A$5:$A$24&lt;=A37)*('Rate Schedule'!$A$5:$A$24&lt;&gt;"")*'Rate Schedule'!$A$5:$A$24)),'Rate Schedule'!$A$5:$A$24,0)),0),IF(E37="Medical",IFERROR(INDEX('Rate Schedule'!$C$5:$C$24,MATCH(SUMPRODUCT(MAX(('Rate Schedule'!$A$5:$A$24&lt;=A37)*('Rate Schedule'!$A$5:$A$24&lt;&gt;"")*'Rate Schedule'!$A$5:$A$24)),'Rate Schedule'!$A$5:$A$24,0)),0),IF(E37="Charitable",IFERROR(INDEX('Rate Schedule'!$D$5:$D$24,MATCH(SUMPRODUCT(MAX(('Rate Schedule'!$A$5:$A$24&lt;=A37)*('Rate Schedule'!$A$5:$A$24&lt;&gt;"")*'Rate Schedule'!$A$5:$A$24)),'Rate Schedule'!$A$5:$A$24,0)),0),0))))</f>
        <v/>
      </c>
      <c r="P37" s="25">
        <f>IF(OR(M37="",O37=""),"",ROUND(N37*O37,0)/100)</f>
        <v/>
      </c>
      <c r="Q37" s="26">
        <f>IF(AND(A37="",B37="",C37="",D37="",E37="",J37="",H37=""),"",IF(A37="","Add a date",IF(A37&gt;AsOf,"After as-of date: not counted yet",IF(B37="","Add a vehicle",IF(COUNTIF(VName,B37)=0,"Vehicle not on Vehicles sheet",IF(E37="","Add a purpose",IF(AND(E37&lt;&gt;"Business",E37&lt;&gt;"Medical",E37&lt;&gt;"Charitable",E37&lt;&gt;"Personal"),"Purpose must be Business/Medical/Charitable/Personal",IF(AND(ISNUMBER(H37),ISNUMBER(I37),I37&lt;H37),"Odometer end is before start",IF(AND(NOT(ISNUMBER(H37)),NOT(ISNUMBER(I37)),NOT(ISNUMBER(J37))),"Add odometer readings or typed miles",IF(AND(ISNUMBER(H37),ISNUMBER(I37),ISNUMBER(J37),ABS((I37-H37)-J37)&gt;0.05),"Odometer and typed miles disagree",IF(AND(N37&gt;0,O37=0),"No rate for this date — check Rate Schedule",IF(AND(OR(E37="Business",E37="Medical",E37="Charitable"),F37&lt;&gt;"Yes",K37=""),"Add purpose detail for substantiation",""))))))))))))</f>
        <v/>
      </c>
      <c r="R37" s="27">
        <f>IF(OR(A37="",M37=""),"",IFERROR(INDEX('Rate Schedule'!$A$5:$A$24,MATCH(SUMPRODUCT(MAX(('Rate Schedule'!$A$5:$A$24&lt;=A37)*('Rate Schedule'!$A$5:$A$24&lt;&gt;"")*'Rate Schedule'!$A$5:$A$24)),'Rate Schedule'!$A$5:$A$24,0)),""))</f>
        <v/>
      </c>
    </row>
    <row r="38">
      <c r="A38" s="22" t="n">
        <v>46205</v>
      </c>
      <c r="B38" s="10" t="inlineStr">
        <is>
          <t>Blue Hatch</t>
        </is>
      </c>
      <c r="C38" s="10" t="inlineStr">
        <is>
          <t>Home studio</t>
        </is>
      </c>
      <c r="D38" s="10" t="inlineStr">
        <is>
          <t>Example Physio</t>
        </is>
      </c>
      <c r="E38" s="10" t="inlineStr">
        <is>
          <t>Medical</t>
        </is>
      </c>
      <c r="F38" s="10" t="inlineStr">
        <is>
          <t>No</t>
        </is>
      </c>
      <c r="G38" s="10" t="inlineStr">
        <is>
          <t>No</t>
        </is>
      </c>
      <c r="H38" s="23" t="n">
        <v>41378.4</v>
      </c>
      <c r="I38" s="23" t="n">
        <v>41384.8</v>
      </c>
      <c r="J38" s="23" t="n"/>
      <c r="K38" s="21" t="inlineStr">
        <is>
          <t>Follow-up appointment</t>
        </is>
      </c>
      <c r="L38" s="21" t="inlineStr">
        <is>
          <t>Medical rate also changed</t>
        </is>
      </c>
      <c r="M38" s="24">
        <f>IF(AND(A38="",B38="",J38="",H38=""),"",ROUND(IF(G38="Yes",2,1)*IF(AND(ISNUMBER(H38),ISNUMBER(I38),I38&gt;=H38),I38-H38,IF(ISNUMBER(J38),J38,0)),1))</f>
        <v/>
      </c>
      <c r="N38" s="24">
        <f>IF(M38="","",IF(OR(E38="Personal",E38="",F38="Yes"),0,M38))</f>
        <v/>
      </c>
      <c r="O38" s="24">
        <f>IF(OR(A38="",M38=""),"",IF(E38="Business",IFERROR(INDEX('Rate Schedule'!$B$5:$B$24,MATCH(SUMPRODUCT(MAX(('Rate Schedule'!$A$5:$A$24&lt;=A38)*('Rate Schedule'!$A$5:$A$24&lt;&gt;"")*'Rate Schedule'!$A$5:$A$24)),'Rate Schedule'!$A$5:$A$24,0)),0),IF(E38="Medical",IFERROR(INDEX('Rate Schedule'!$C$5:$C$24,MATCH(SUMPRODUCT(MAX(('Rate Schedule'!$A$5:$A$24&lt;=A38)*('Rate Schedule'!$A$5:$A$24&lt;&gt;"")*'Rate Schedule'!$A$5:$A$24)),'Rate Schedule'!$A$5:$A$24,0)),0),IF(E38="Charitable",IFERROR(INDEX('Rate Schedule'!$D$5:$D$24,MATCH(SUMPRODUCT(MAX(('Rate Schedule'!$A$5:$A$24&lt;=A38)*('Rate Schedule'!$A$5:$A$24&lt;&gt;"")*'Rate Schedule'!$A$5:$A$24)),'Rate Schedule'!$A$5:$A$24,0)),0),0))))</f>
        <v/>
      </c>
      <c r="P38" s="25">
        <f>IF(OR(M38="",O38=""),"",ROUND(N38*O38,0)/100)</f>
        <v/>
      </c>
      <c r="Q38" s="26">
        <f>IF(AND(A38="",B38="",C38="",D38="",E38="",J38="",H38=""),"",IF(A38="","Add a date",IF(A38&gt;AsOf,"After as-of date: not counted yet",IF(B38="","Add a vehicle",IF(COUNTIF(VName,B38)=0,"Vehicle not on Vehicles sheet",IF(E38="","Add a purpose",IF(AND(E38&lt;&gt;"Business",E38&lt;&gt;"Medical",E38&lt;&gt;"Charitable",E38&lt;&gt;"Personal"),"Purpose must be Business/Medical/Charitable/Personal",IF(AND(ISNUMBER(H38),ISNUMBER(I38),I38&lt;H38),"Odometer end is before start",IF(AND(NOT(ISNUMBER(H38)),NOT(ISNUMBER(I38)),NOT(ISNUMBER(J38))),"Add odometer readings or typed miles",IF(AND(ISNUMBER(H38),ISNUMBER(I38),ISNUMBER(J38),ABS((I38-H38)-J38)&gt;0.05),"Odometer and typed miles disagree",IF(AND(N38&gt;0,O38=0),"No rate for this date — check Rate Schedule",IF(AND(OR(E38="Business",E38="Medical",E38="Charitable"),F38&lt;&gt;"Yes",K38=""),"Add purpose detail for substantiation",""))))))))))))</f>
        <v/>
      </c>
      <c r="R38" s="27">
        <f>IF(OR(A38="",M38=""),"",IFERROR(INDEX('Rate Schedule'!$A$5:$A$24,MATCH(SUMPRODUCT(MAX(('Rate Schedule'!$A$5:$A$24&lt;=A38)*('Rate Schedule'!$A$5:$A$24&lt;&gt;"")*'Rate Schedule'!$A$5:$A$24)),'Rate Schedule'!$A$5:$A$24,0)),""))</f>
        <v/>
      </c>
    </row>
    <row r="39">
      <c r="A39" s="22" t="n">
        <v>46211</v>
      </c>
      <c r="B39" s="10" t="inlineStr">
        <is>
          <t>Van</t>
        </is>
      </c>
      <c r="C39" s="10" t="inlineStr">
        <is>
          <t>Home studio</t>
        </is>
      </c>
      <c r="D39" s="10" t="inlineStr">
        <is>
          <t>Example Hardware</t>
        </is>
      </c>
      <c r="E39" s="10" t="inlineStr">
        <is>
          <t>Personal</t>
        </is>
      </c>
      <c r="F39" s="10" t="inlineStr">
        <is>
          <t>No</t>
        </is>
      </c>
      <c r="G39" s="10" t="inlineStr">
        <is>
          <t>Yes</t>
        </is>
      </c>
      <c r="H39" s="23" t="n"/>
      <c r="I39" s="23" t="n"/>
      <c r="J39" s="23" t="n">
        <v>4.2</v>
      </c>
      <c r="K39" s="21" t="inlineStr">
        <is>
          <t>Hardware store</t>
        </is>
      </c>
      <c r="L39" s="21" t="inlineStr"/>
      <c r="M39" s="24">
        <f>IF(AND(A39="",B39="",J39="",H39=""),"",ROUND(IF(G39="Yes",2,1)*IF(AND(ISNUMBER(H39),ISNUMBER(I39),I39&gt;=H39),I39-H39,IF(ISNUMBER(J39),J39,0)),1))</f>
        <v/>
      </c>
      <c r="N39" s="24">
        <f>IF(M39="","",IF(OR(E39="Personal",E39="",F39="Yes"),0,M39))</f>
        <v/>
      </c>
      <c r="O39" s="24">
        <f>IF(OR(A39="",M39=""),"",IF(E39="Business",IFERROR(INDEX('Rate Schedule'!$B$5:$B$24,MATCH(SUMPRODUCT(MAX(('Rate Schedule'!$A$5:$A$24&lt;=A39)*('Rate Schedule'!$A$5:$A$24&lt;&gt;"")*'Rate Schedule'!$A$5:$A$24)),'Rate Schedule'!$A$5:$A$24,0)),0),IF(E39="Medical",IFERROR(INDEX('Rate Schedule'!$C$5:$C$24,MATCH(SUMPRODUCT(MAX(('Rate Schedule'!$A$5:$A$24&lt;=A39)*('Rate Schedule'!$A$5:$A$24&lt;&gt;"")*'Rate Schedule'!$A$5:$A$24)),'Rate Schedule'!$A$5:$A$24,0)),0),IF(E39="Charitable",IFERROR(INDEX('Rate Schedule'!$D$5:$D$24,MATCH(SUMPRODUCT(MAX(('Rate Schedule'!$A$5:$A$24&lt;=A39)*('Rate Schedule'!$A$5:$A$24&lt;&gt;"")*'Rate Schedule'!$A$5:$A$24)),'Rate Schedule'!$A$5:$A$24,0)),0),0))))</f>
        <v/>
      </c>
      <c r="P39" s="25">
        <f>IF(OR(M39="",O39=""),"",ROUND(N39*O39,0)/100)</f>
        <v/>
      </c>
      <c r="Q39" s="26">
        <f>IF(AND(A39="",B39="",C39="",D39="",E39="",J39="",H39=""),"",IF(A39="","Add a date",IF(A39&gt;AsOf,"After as-of date: not counted yet",IF(B39="","Add a vehicle",IF(COUNTIF(VName,B39)=0,"Vehicle not on Vehicles sheet",IF(E39="","Add a purpose",IF(AND(E39&lt;&gt;"Business",E39&lt;&gt;"Medical",E39&lt;&gt;"Charitable",E39&lt;&gt;"Personal"),"Purpose must be Business/Medical/Charitable/Personal",IF(AND(ISNUMBER(H39),ISNUMBER(I39),I39&lt;H39),"Odometer end is before start",IF(AND(NOT(ISNUMBER(H39)),NOT(ISNUMBER(I39)),NOT(ISNUMBER(J39))),"Add odometer readings or typed miles",IF(AND(ISNUMBER(H39),ISNUMBER(I39),ISNUMBER(J39),ABS((I39-H39)-J39)&gt;0.05),"Odometer and typed miles disagree",IF(AND(N39&gt;0,O39=0),"No rate for this date — check Rate Schedule",IF(AND(OR(E39="Business",E39="Medical",E39="Charitable"),F39&lt;&gt;"Yes",K39=""),"Add purpose detail for substantiation",""))))))))))))</f>
        <v/>
      </c>
      <c r="R39" s="27">
        <f>IF(OR(A39="",M39=""),"",IFERROR(INDEX('Rate Schedule'!$A$5:$A$24,MATCH(SUMPRODUCT(MAX(('Rate Schedule'!$A$5:$A$24&lt;=A39)*('Rate Schedule'!$A$5:$A$24&lt;&gt;"")*'Rate Schedule'!$A$5:$A$24)),'Rate Schedule'!$A$5:$A$24,0)),""))</f>
        <v/>
      </c>
    </row>
    <row r="40">
      <c r="A40" s="22" t="n">
        <v>46215</v>
      </c>
      <c r="B40" s="10" t="inlineStr">
        <is>
          <t>Van</t>
        </is>
      </c>
      <c r="C40" s="10" t="inlineStr">
        <is>
          <t>Home studio</t>
        </is>
      </c>
      <c r="D40" s="10" t="inlineStr">
        <is>
          <t>Example School</t>
        </is>
      </c>
      <c r="E40" s="10" t="inlineStr">
        <is>
          <t>Charitable</t>
        </is>
      </c>
      <c r="F40" s="10" t="inlineStr">
        <is>
          <t>No</t>
        </is>
      </c>
      <c r="G40" s="10" t="inlineStr">
        <is>
          <t>No</t>
        </is>
      </c>
      <c r="H40" s="23" t="n">
        <v>88568.39999999999</v>
      </c>
      <c r="I40" s="23" t="n">
        <v>88577.89999999999</v>
      </c>
      <c r="J40" s="23" t="n"/>
      <c r="K40" s="21" t="inlineStr">
        <is>
          <t>School fair setup</t>
        </is>
      </c>
      <c r="L40" s="21" t="inlineStr"/>
      <c r="M40" s="24">
        <f>IF(AND(A40="",B40="",J40="",H40=""),"",ROUND(IF(G40="Yes",2,1)*IF(AND(ISNUMBER(H40),ISNUMBER(I40),I40&gt;=H40),I40-H40,IF(ISNUMBER(J40),J40,0)),1))</f>
        <v/>
      </c>
      <c r="N40" s="24">
        <f>IF(M40="","",IF(OR(E40="Personal",E40="",F40="Yes"),0,M40))</f>
        <v/>
      </c>
      <c r="O40" s="24">
        <f>IF(OR(A40="",M40=""),"",IF(E40="Business",IFERROR(INDEX('Rate Schedule'!$B$5:$B$24,MATCH(SUMPRODUCT(MAX(('Rate Schedule'!$A$5:$A$24&lt;=A40)*('Rate Schedule'!$A$5:$A$24&lt;&gt;"")*'Rate Schedule'!$A$5:$A$24)),'Rate Schedule'!$A$5:$A$24,0)),0),IF(E40="Medical",IFERROR(INDEX('Rate Schedule'!$C$5:$C$24,MATCH(SUMPRODUCT(MAX(('Rate Schedule'!$A$5:$A$24&lt;=A40)*('Rate Schedule'!$A$5:$A$24&lt;&gt;"")*'Rate Schedule'!$A$5:$A$24)),'Rate Schedule'!$A$5:$A$24,0)),0),IF(E40="Charitable",IFERROR(INDEX('Rate Schedule'!$D$5:$D$24,MATCH(SUMPRODUCT(MAX(('Rate Schedule'!$A$5:$A$24&lt;=A40)*('Rate Schedule'!$A$5:$A$24&lt;&gt;"")*'Rate Schedule'!$A$5:$A$24)),'Rate Schedule'!$A$5:$A$24,0)),0),0))))</f>
        <v/>
      </c>
      <c r="P40" s="25">
        <f>IF(OR(M40="",O40=""),"",ROUND(N40*O40,0)/100)</f>
        <v/>
      </c>
      <c r="Q40" s="26">
        <f>IF(AND(A40="",B40="",C40="",D40="",E40="",J40="",H40=""),"",IF(A40="","Add a date",IF(A40&gt;AsOf,"After as-of date: not counted yet",IF(B40="","Add a vehicle",IF(COUNTIF(VName,B40)=0,"Vehicle not on Vehicles sheet",IF(E40="","Add a purpose",IF(AND(E40&lt;&gt;"Business",E40&lt;&gt;"Medical",E40&lt;&gt;"Charitable",E40&lt;&gt;"Personal"),"Purpose must be Business/Medical/Charitable/Personal",IF(AND(ISNUMBER(H40),ISNUMBER(I40),I40&lt;H40),"Odometer end is before start",IF(AND(NOT(ISNUMBER(H40)),NOT(ISNUMBER(I40)),NOT(ISNUMBER(J40))),"Add odometer readings or typed miles",IF(AND(ISNUMBER(H40),ISNUMBER(I40),ISNUMBER(J40),ABS((I40-H40)-J40)&gt;0.05),"Odometer and typed miles disagree",IF(AND(N40&gt;0,O40=0),"No rate for this date — check Rate Schedule",IF(AND(OR(E40="Business",E40="Medical",E40="Charitable"),F40&lt;&gt;"Yes",K40=""),"Add purpose detail for substantiation",""))))))))))))</f>
        <v/>
      </c>
      <c r="R40" s="27">
        <f>IF(OR(A40="",M40=""),"",IFERROR(INDEX('Rate Schedule'!$A$5:$A$24,MATCH(SUMPRODUCT(MAX(('Rate Schedule'!$A$5:$A$24&lt;=A40)*('Rate Schedule'!$A$5:$A$24&lt;&gt;"")*'Rate Schedule'!$A$5:$A$24)),'Rate Schedule'!$A$5:$A$24,0)),""))</f>
        <v/>
      </c>
    </row>
    <row r="41">
      <c r="A41" s="22" t="n">
        <v>46217</v>
      </c>
      <c r="B41" s="10" t="inlineStr">
        <is>
          <t>Blue Hatch</t>
        </is>
      </c>
      <c r="C41" s="10" t="inlineStr">
        <is>
          <t>Home studio</t>
        </is>
      </c>
      <c r="D41" s="10" t="inlineStr">
        <is>
          <t>Example Optometry</t>
        </is>
      </c>
      <c r="E41" s="10" t="inlineStr">
        <is>
          <t>Medical</t>
        </is>
      </c>
      <c r="F41" s="10" t="inlineStr">
        <is>
          <t>No</t>
        </is>
      </c>
      <c r="G41" s="10" t="inlineStr">
        <is>
          <t>Yes</t>
        </is>
      </c>
      <c r="H41" s="23" t="n">
        <v>41384.8</v>
      </c>
      <c r="I41" s="23" t="n">
        <v>41390.6</v>
      </c>
      <c r="J41" s="23" t="n"/>
      <c r="K41" s="21" t="inlineStr">
        <is>
          <t>Eye exam</t>
        </is>
      </c>
      <c r="L41" s="21" t="inlineStr"/>
      <c r="M41" s="24">
        <f>IF(AND(A41="",B41="",J41="",H41=""),"",ROUND(IF(G41="Yes",2,1)*IF(AND(ISNUMBER(H41),ISNUMBER(I41),I41&gt;=H41),I41-H41,IF(ISNUMBER(J41),J41,0)),1))</f>
        <v/>
      </c>
      <c r="N41" s="24">
        <f>IF(M41="","",IF(OR(E41="Personal",E41="",F41="Yes"),0,M41))</f>
        <v/>
      </c>
      <c r="O41" s="24">
        <f>IF(OR(A41="",M41=""),"",IF(E41="Business",IFERROR(INDEX('Rate Schedule'!$B$5:$B$24,MATCH(SUMPRODUCT(MAX(('Rate Schedule'!$A$5:$A$24&lt;=A41)*('Rate Schedule'!$A$5:$A$24&lt;&gt;"")*'Rate Schedule'!$A$5:$A$24)),'Rate Schedule'!$A$5:$A$24,0)),0),IF(E41="Medical",IFERROR(INDEX('Rate Schedule'!$C$5:$C$24,MATCH(SUMPRODUCT(MAX(('Rate Schedule'!$A$5:$A$24&lt;=A41)*('Rate Schedule'!$A$5:$A$24&lt;&gt;"")*'Rate Schedule'!$A$5:$A$24)),'Rate Schedule'!$A$5:$A$24,0)),0),IF(E41="Charitable",IFERROR(INDEX('Rate Schedule'!$D$5:$D$24,MATCH(SUMPRODUCT(MAX(('Rate Schedule'!$A$5:$A$24&lt;=A41)*('Rate Schedule'!$A$5:$A$24&lt;&gt;"")*'Rate Schedule'!$A$5:$A$24)),'Rate Schedule'!$A$5:$A$24,0)),0),0))))</f>
        <v/>
      </c>
      <c r="P41" s="25">
        <f>IF(OR(M41="",O41=""),"",ROUND(N41*O41,0)/100)</f>
        <v/>
      </c>
      <c r="Q41" s="26">
        <f>IF(AND(A41="",B41="",C41="",D41="",E41="",J41="",H41=""),"",IF(A41="","Add a date",IF(A41&gt;AsOf,"After as-of date: not counted yet",IF(B41="","Add a vehicle",IF(COUNTIF(VName,B41)=0,"Vehicle not on Vehicles sheet",IF(E41="","Add a purpose",IF(AND(E41&lt;&gt;"Business",E41&lt;&gt;"Medical",E41&lt;&gt;"Charitable",E41&lt;&gt;"Personal"),"Purpose must be Business/Medical/Charitable/Personal",IF(AND(ISNUMBER(H41),ISNUMBER(I41),I41&lt;H41),"Odometer end is before start",IF(AND(NOT(ISNUMBER(H41)),NOT(ISNUMBER(I41)),NOT(ISNUMBER(J41))),"Add odometer readings or typed miles",IF(AND(ISNUMBER(H41),ISNUMBER(I41),ISNUMBER(J41),ABS((I41-H41)-J41)&gt;0.05),"Odometer and typed miles disagree",IF(AND(N41&gt;0,O41=0),"No rate for this date — check Rate Schedule",IF(AND(OR(E41="Business",E41="Medical",E41="Charitable"),F41&lt;&gt;"Yes",K41=""),"Add purpose detail for substantiation",""))))))))))))</f>
        <v/>
      </c>
      <c r="R41" s="27">
        <f>IF(OR(A41="",M41=""),"",IFERROR(INDEX('Rate Schedule'!$A$5:$A$24,MATCH(SUMPRODUCT(MAX(('Rate Schedule'!$A$5:$A$24&lt;=A41)*('Rate Schedule'!$A$5:$A$24&lt;&gt;"")*'Rate Schedule'!$A$5:$A$24)),'Rate Schedule'!$A$5:$A$24,0)),""))</f>
        <v/>
      </c>
    </row>
    <row r="42">
      <c r="A42" s="22" t="n">
        <v>46219</v>
      </c>
      <c r="B42" s="10" t="inlineStr">
        <is>
          <t>Blue Hatch</t>
        </is>
      </c>
      <c r="C42" s="10" t="inlineStr">
        <is>
          <t>Home studio</t>
        </is>
      </c>
      <c r="D42" s="10" t="inlineStr">
        <is>
          <t>Example Cafe</t>
        </is>
      </c>
      <c r="E42" s="10" t="inlineStr">
        <is>
          <t>Business</t>
        </is>
      </c>
      <c r="F42" s="10" t="inlineStr">
        <is>
          <t>No</t>
        </is>
      </c>
      <c r="G42" s="10" t="inlineStr">
        <is>
          <t>No</t>
        </is>
      </c>
      <c r="H42" s="23" t="n">
        <v>41390.6</v>
      </c>
      <c r="I42" s="23" t="n">
        <v>41394.3</v>
      </c>
      <c r="J42" s="23" t="n"/>
      <c r="K42" s="21" t="inlineStr">
        <is>
          <t>Menu board photos</t>
        </is>
      </c>
      <c r="L42" s="21" t="inlineStr"/>
      <c r="M42" s="24">
        <f>IF(AND(A42="",B42="",J42="",H42=""),"",ROUND(IF(G42="Yes",2,1)*IF(AND(ISNUMBER(H42),ISNUMBER(I42),I42&gt;=H42),I42-H42,IF(ISNUMBER(J42),J42,0)),1))</f>
        <v/>
      </c>
      <c r="N42" s="24">
        <f>IF(M42="","",IF(OR(E42="Personal",E42="",F42="Yes"),0,M42))</f>
        <v/>
      </c>
      <c r="O42" s="24">
        <f>IF(OR(A42="",M42=""),"",IF(E42="Business",IFERROR(INDEX('Rate Schedule'!$B$5:$B$24,MATCH(SUMPRODUCT(MAX(('Rate Schedule'!$A$5:$A$24&lt;=A42)*('Rate Schedule'!$A$5:$A$24&lt;&gt;"")*'Rate Schedule'!$A$5:$A$24)),'Rate Schedule'!$A$5:$A$24,0)),0),IF(E42="Medical",IFERROR(INDEX('Rate Schedule'!$C$5:$C$24,MATCH(SUMPRODUCT(MAX(('Rate Schedule'!$A$5:$A$24&lt;=A42)*('Rate Schedule'!$A$5:$A$24&lt;&gt;"")*'Rate Schedule'!$A$5:$A$24)),'Rate Schedule'!$A$5:$A$24,0)),0),IF(E42="Charitable",IFERROR(INDEX('Rate Schedule'!$D$5:$D$24,MATCH(SUMPRODUCT(MAX(('Rate Schedule'!$A$5:$A$24&lt;=A42)*('Rate Schedule'!$A$5:$A$24&lt;&gt;"")*'Rate Schedule'!$A$5:$A$24)),'Rate Schedule'!$A$5:$A$24,0)),0),0))))</f>
        <v/>
      </c>
      <c r="P42" s="25">
        <f>IF(OR(M42="",O42=""),"",ROUND(N42*O42,0)/100)</f>
        <v/>
      </c>
      <c r="Q42" s="26">
        <f>IF(AND(A42="",B42="",C42="",D42="",E42="",J42="",H42=""),"",IF(A42="","Add a date",IF(A42&gt;AsOf,"After as-of date: not counted yet",IF(B42="","Add a vehicle",IF(COUNTIF(VName,B42)=0,"Vehicle not on Vehicles sheet",IF(E42="","Add a purpose",IF(AND(E42&lt;&gt;"Business",E42&lt;&gt;"Medical",E42&lt;&gt;"Charitable",E42&lt;&gt;"Personal"),"Purpose must be Business/Medical/Charitable/Personal",IF(AND(ISNUMBER(H42),ISNUMBER(I42),I42&lt;H42),"Odometer end is before start",IF(AND(NOT(ISNUMBER(H42)),NOT(ISNUMBER(I42)),NOT(ISNUMBER(J42))),"Add odometer readings or typed miles",IF(AND(ISNUMBER(H42),ISNUMBER(I42),ISNUMBER(J42),ABS((I42-H42)-J42)&gt;0.05),"Odometer and typed miles disagree",IF(AND(N42&gt;0,O42=0),"No rate for this date — check Rate Schedule",IF(AND(OR(E42="Business",E42="Medical",E42="Charitable"),F42&lt;&gt;"Yes",K42=""),"Add purpose detail for substantiation",""))))))))))))</f>
        <v/>
      </c>
      <c r="R42" s="27">
        <f>IF(OR(A42="",M42=""),"",IFERROR(INDEX('Rate Schedule'!$A$5:$A$24,MATCH(SUMPRODUCT(MAX(('Rate Schedule'!$A$5:$A$24&lt;=A42)*('Rate Schedule'!$A$5:$A$24&lt;&gt;"")*'Rate Schedule'!$A$5:$A$24)),'Rate Schedule'!$A$5:$A$24,0)),""))</f>
        <v/>
      </c>
    </row>
    <row r="43">
      <c r="A43" s="22" t="n">
        <v>46223</v>
      </c>
      <c r="B43" s="10" t="inlineStr">
        <is>
          <t>Van</t>
        </is>
      </c>
      <c r="C43" s="10" t="inlineStr">
        <is>
          <t>Home studio</t>
        </is>
      </c>
      <c r="D43" s="10" t="inlineStr">
        <is>
          <t>Example Law Office</t>
        </is>
      </c>
      <c r="E43" s="10" t="inlineStr">
        <is>
          <t>Business</t>
        </is>
      </c>
      <c r="F43" s="10" t="inlineStr">
        <is>
          <t>No</t>
        </is>
      </c>
      <c r="G43" s="10" t="inlineStr">
        <is>
          <t>Yes</t>
        </is>
      </c>
      <c r="H43" s="23" t="n">
        <v>88577.89999999999</v>
      </c>
      <c r="I43" s="23" t="n">
        <v>88587.5</v>
      </c>
      <c r="J43" s="23" t="n"/>
      <c r="K43" s="21" t="inlineStr">
        <is>
          <t>Brochure delivery</t>
        </is>
      </c>
      <c r="L43" s="21" t="inlineStr"/>
      <c r="M43" s="24">
        <f>IF(AND(A43="",B43="",J43="",H43=""),"",ROUND(IF(G43="Yes",2,1)*IF(AND(ISNUMBER(H43),ISNUMBER(I43),I43&gt;=H43),I43-H43,IF(ISNUMBER(J43),J43,0)),1))</f>
        <v/>
      </c>
      <c r="N43" s="24">
        <f>IF(M43="","",IF(OR(E43="Personal",E43="",F43="Yes"),0,M43))</f>
        <v/>
      </c>
      <c r="O43" s="24">
        <f>IF(OR(A43="",M43=""),"",IF(E43="Business",IFERROR(INDEX('Rate Schedule'!$B$5:$B$24,MATCH(SUMPRODUCT(MAX(('Rate Schedule'!$A$5:$A$24&lt;=A43)*('Rate Schedule'!$A$5:$A$24&lt;&gt;"")*'Rate Schedule'!$A$5:$A$24)),'Rate Schedule'!$A$5:$A$24,0)),0),IF(E43="Medical",IFERROR(INDEX('Rate Schedule'!$C$5:$C$24,MATCH(SUMPRODUCT(MAX(('Rate Schedule'!$A$5:$A$24&lt;=A43)*('Rate Schedule'!$A$5:$A$24&lt;&gt;"")*'Rate Schedule'!$A$5:$A$24)),'Rate Schedule'!$A$5:$A$24,0)),0),IF(E43="Charitable",IFERROR(INDEX('Rate Schedule'!$D$5:$D$24,MATCH(SUMPRODUCT(MAX(('Rate Schedule'!$A$5:$A$24&lt;=A43)*('Rate Schedule'!$A$5:$A$24&lt;&gt;"")*'Rate Schedule'!$A$5:$A$24)),'Rate Schedule'!$A$5:$A$24,0)),0),0))))</f>
        <v/>
      </c>
      <c r="P43" s="25">
        <f>IF(OR(M43="",O43=""),"",ROUND(N43*O43,0)/100)</f>
        <v/>
      </c>
      <c r="Q43" s="26">
        <f>IF(AND(A43="",B43="",C43="",D43="",E43="",J43="",H43=""),"",IF(A43="","Add a date",IF(A43&gt;AsOf,"After as-of date: not counted yet",IF(B43="","Add a vehicle",IF(COUNTIF(VName,B43)=0,"Vehicle not on Vehicles sheet",IF(E43="","Add a purpose",IF(AND(E43&lt;&gt;"Business",E43&lt;&gt;"Medical",E43&lt;&gt;"Charitable",E43&lt;&gt;"Personal"),"Purpose must be Business/Medical/Charitable/Personal",IF(AND(ISNUMBER(H43),ISNUMBER(I43),I43&lt;H43),"Odometer end is before start",IF(AND(NOT(ISNUMBER(H43)),NOT(ISNUMBER(I43)),NOT(ISNUMBER(J43))),"Add odometer readings or typed miles",IF(AND(ISNUMBER(H43),ISNUMBER(I43),ISNUMBER(J43),ABS((I43-H43)-J43)&gt;0.05),"Odometer and typed miles disagree",IF(AND(N43&gt;0,O43=0),"No rate for this date — check Rate Schedule",IF(AND(OR(E43="Business",E43="Medical",E43="Charitable"),F43&lt;&gt;"Yes",K43=""),"Add purpose detail for substantiation",""))))))))))))</f>
        <v/>
      </c>
      <c r="R43" s="27">
        <f>IF(OR(A43="",M43=""),"",IFERROR(INDEX('Rate Schedule'!$A$5:$A$24,MATCH(SUMPRODUCT(MAX(('Rate Schedule'!$A$5:$A$24&lt;=A43)*('Rate Schedule'!$A$5:$A$24&lt;&gt;"")*'Rate Schedule'!$A$5:$A$24)),'Rate Schedule'!$A$5:$A$24,0)),""))</f>
        <v/>
      </c>
    </row>
    <row r="44">
      <c r="A44" s="22" t="n">
        <v>46225</v>
      </c>
      <c r="B44" s="10" t="inlineStr">
        <is>
          <t>Blue Hatch</t>
        </is>
      </c>
      <c r="C44" s="10" t="inlineStr">
        <is>
          <t>Home studio</t>
        </is>
      </c>
      <c r="D44" s="10" t="inlineStr">
        <is>
          <t>Example Nursery</t>
        </is>
      </c>
      <c r="E44" s="10" t="inlineStr">
        <is>
          <t>Business</t>
        </is>
      </c>
      <c r="F44" s="10" t="inlineStr">
        <is>
          <t>No</t>
        </is>
      </c>
      <c r="G44" s="10" t="inlineStr">
        <is>
          <t>No</t>
        </is>
      </c>
      <c r="H44" s="23" t="n"/>
      <c r="I44" s="23" t="n"/>
      <c r="J44" s="23" t="n">
        <v>18.7</v>
      </c>
      <c r="K44" s="21" t="inlineStr">
        <is>
          <t>Mural site measure</t>
        </is>
      </c>
      <c r="L44" s="21" t="inlineStr"/>
      <c r="M44" s="24">
        <f>IF(AND(A44="",B44="",J44="",H44=""),"",ROUND(IF(G44="Yes",2,1)*IF(AND(ISNUMBER(H44),ISNUMBER(I44),I44&gt;=H44),I44-H44,IF(ISNUMBER(J44),J44,0)),1))</f>
        <v/>
      </c>
      <c r="N44" s="24">
        <f>IF(M44="","",IF(OR(E44="Personal",E44="",F44="Yes"),0,M44))</f>
        <v/>
      </c>
      <c r="O44" s="24">
        <f>IF(OR(A44="",M44=""),"",IF(E44="Business",IFERROR(INDEX('Rate Schedule'!$B$5:$B$24,MATCH(SUMPRODUCT(MAX(('Rate Schedule'!$A$5:$A$24&lt;=A44)*('Rate Schedule'!$A$5:$A$24&lt;&gt;"")*'Rate Schedule'!$A$5:$A$24)),'Rate Schedule'!$A$5:$A$24,0)),0),IF(E44="Medical",IFERROR(INDEX('Rate Schedule'!$C$5:$C$24,MATCH(SUMPRODUCT(MAX(('Rate Schedule'!$A$5:$A$24&lt;=A44)*('Rate Schedule'!$A$5:$A$24&lt;&gt;"")*'Rate Schedule'!$A$5:$A$24)),'Rate Schedule'!$A$5:$A$24,0)),0),IF(E44="Charitable",IFERROR(INDEX('Rate Schedule'!$D$5:$D$24,MATCH(SUMPRODUCT(MAX(('Rate Schedule'!$A$5:$A$24&lt;=A44)*('Rate Schedule'!$A$5:$A$24&lt;&gt;"")*'Rate Schedule'!$A$5:$A$24)),'Rate Schedule'!$A$5:$A$24,0)),0),0))))</f>
        <v/>
      </c>
      <c r="P44" s="25">
        <f>IF(OR(M44="",O44=""),"",ROUND(N44*O44,0)/100)</f>
        <v/>
      </c>
      <c r="Q44" s="26">
        <f>IF(AND(A44="",B44="",C44="",D44="",E44="",J44="",H44=""),"",IF(A44="","Add a date",IF(A44&gt;AsOf,"After as-of date: not counted yet",IF(B44="","Add a vehicle",IF(COUNTIF(VName,B44)=0,"Vehicle not on Vehicles sheet",IF(E44="","Add a purpose",IF(AND(E44&lt;&gt;"Business",E44&lt;&gt;"Medical",E44&lt;&gt;"Charitable",E44&lt;&gt;"Personal"),"Purpose must be Business/Medical/Charitable/Personal",IF(AND(ISNUMBER(H44),ISNUMBER(I44),I44&lt;H44),"Odometer end is before start",IF(AND(NOT(ISNUMBER(H44)),NOT(ISNUMBER(I44)),NOT(ISNUMBER(J44))),"Add odometer readings or typed miles",IF(AND(ISNUMBER(H44),ISNUMBER(I44),ISNUMBER(J44),ABS((I44-H44)-J44)&gt;0.05),"Odometer and typed miles disagree",IF(AND(N44&gt;0,O44=0),"No rate for this date — check Rate Schedule",IF(AND(OR(E44="Business",E44="Medical",E44="Charitable"),F44&lt;&gt;"Yes",K44=""),"Add purpose detail for substantiation",""))))))))))))</f>
        <v/>
      </c>
      <c r="R44" s="27">
        <f>IF(OR(A44="",M44=""),"",IFERROR(INDEX('Rate Schedule'!$A$5:$A$24,MATCH(SUMPRODUCT(MAX(('Rate Schedule'!$A$5:$A$24&lt;=A44)*('Rate Schedule'!$A$5:$A$24&lt;&gt;"")*'Rate Schedule'!$A$5:$A$24)),'Rate Schedule'!$A$5:$A$24,0)),""))</f>
        <v/>
      </c>
    </row>
    <row r="45">
      <c r="A45" s="22" t="n">
        <v>46226</v>
      </c>
      <c r="B45" s="10" t="inlineStr">
        <is>
          <t>Blue Hatch</t>
        </is>
      </c>
      <c r="C45" s="10" t="inlineStr">
        <is>
          <t>Home studio</t>
        </is>
      </c>
      <c r="D45" s="10" t="inlineStr">
        <is>
          <t>Example Library</t>
        </is>
      </c>
      <c r="E45" s="10" t="inlineStr">
        <is>
          <t>Business</t>
        </is>
      </c>
      <c r="F45" s="10" t="inlineStr">
        <is>
          <t>No</t>
        </is>
      </c>
      <c r="G45" s="10" t="inlineStr">
        <is>
          <t>Yes</t>
        </is>
      </c>
      <c r="H45" s="23" t="n">
        <v>41413</v>
      </c>
      <c r="I45" s="23" t="n">
        <v>41418.4</v>
      </c>
      <c r="J45" s="23" t="n"/>
      <c r="K45" s="21" t="inlineStr">
        <is>
          <t>Poster drop-off</t>
        </is>
      </c>
      <c r="L45" s="21" t="inlineStr"/>
      <c r="M45" s="24">
        <f>IF(AND(A45="",B45="",J45="",H45=""),"",ROUND(IF(G45="Yes",2,1)*IF(AND(ISNUMBER(H45),ISNUMBER(I45),I45&gt;=H45),I45-H45,IF(ISNUMBER(J45),J45,0)),1))</f>
        <v/>
      </c>
      <c r="N45" s="24">
        <f>IF(M45="","",IF(OR(E45="Personal",E45="",F45="Yes"),0,M45))</f>
        <v/>
      </c>
      <c r="O45" s="24">
        <f>IF(OR(A45="",M45=""),"",IF(E45="Business",IFERROR(INDEX('Rate Schedule'!$B$5:$B$24,MATCH(SUMPRODUCT(MAX(('Rate Schedule'!$A$5:$A$24&lt;=A45)*('Rate Schedule'!$A$5:$A$24&lt;&gt;"")*'Rate Schedule'!$A$5:$A$24)),'Rate Schedule'!$A$5:$A$24,0)),0),IF(E45="Medical",IFERROR(INDEX('Rate Schedule'!$C$5:$C$24,MATCH(SUMPRODUCT(MAX(('Rate Schedule'!$A$5:$A$24&lt;=A45)*('Rate Schedule'!$A$5:$A$24&lt;&gt;"")*'Rate Schedule'!$A$5:$A$24)),'Rate Schedule'!$A$5:$A$24,0)),0),IF(E45="Charitable",IFERROR(INDEX('Rate Schedule'!$D$5:$D$24,MATCH(SUMPRODUCT(MAX(('Rate Schedule'!$A$5:$A$24&lt;=A45)*('Rate Schedule'!$A$5:$A$24&lt;&gt;"")*'Rate Schedule'!$A$5:$A$24)),'Rate Schedule'!$A$5:$A$24,0)),0),0))))</f>
        <v/>
      </c>
      <c r="P45" s="25">
        <f>IF(OR(M45="",O45=""),"",ROUND(N45*O45,0)/100)</f>
        <v/>
      </c>
      <c r="Q45" s="26">
        <f>IF(AND(A45="",B45="",C45="",D45="",E45="",J45="",H45=""),"",IF(A45="","Add a date",IF(A45&gt;AsOf,"After as-of date: not counted yet",IF(B45="","Add a vehicle",IF(COUNTIF(VName,B45)=0,"Vehicle not on Vehicles sheet",IF(E45="","Add a purpose",IF(AND(E45&lt;&gt;"Business",E45&lt;&gt;"Medical",E45&lt;&gt;"Charitable",E45&lt;&gt;"Personal"),"Purpose must be Business/Medical/Charitable/Personal",IF(AND(ISNUMBER(H45),ISNUMBER(I45),I45&lt;H45),"Odometer end is before start",IF(AND(NOT(ISNUMBER(H45)),NOT(ISNUMBER(I45)),NOT(ISNUMBER(J45))),"Add odometer readings or typed miles",IF(AND(ISNUMBER(H45),ISNUMBER(I45),ISNUMBER(J45),ABS((I45-H45)-J45)&gt;0.05),"Odometer and typed miles disagree",IF(AND(N45&gt;0,O45=0),"No rate for this date — check Rate Schedule",IF(AND(OR(E45="Business",E45="Medical",E45="Charitable"),F45&lt;&gt;"Yes",K45=""),"Add purpose detail for substantiation",""))))))))))))</f>
        <v/>
      </c>
      <c r="R45" s="27">
        <f>IF(OR(A45="",M45=""),"",IFERROR(INDEX('Rate Schedule'!$A$5:$A$24,MATCH(SUMPRODUCT(MAX(('Rate Schedule'!$A$5:$A$24&lt;=A45)*('Rate Schedule'!$A$5:$A$24&lt;&gt;"")*'Rate Schedule'!$A$5:$A$24)),'Rate Schedule'!$A$5:$A$24,0)),""))</f>
        <v/>
      </c>
    </row>
    <row r="46">
      <c r="A46" s="22" t="n">
        <v>46227</v>
      </c>
      <c r="B46" s="10" t="inlineStr">
        <is>
          <t>Blue Hatch</t>
        </is>
      </c>
      <c r="C46" s="10" t="inlineStr">
        <is>
          <t>Home studio</t>
        </is>
      </c>
      <c r="D46" s="10" t="inlineStr">
        <is>
          <t>Example Gym</t>
        </is>
      </c>
      <c r="E46" s="10" t="inlineStr">
        <is>
          <t>Business</t>
        </is>
      </c>
      <c r="F46" s="10" t="inlineStr">
        <is>
          <t>No</t>
        </is>
      </c>
      <c r="G46" s="10" t="inlineStr">
        <is>
          <t>No</t>
        </is>
      </c>
      <c r="H46" s="23" t="n">
        <v>41418.4</v>
      </c>
      <c r="I46" s="23" t="n">
        <v>41426.1</v>
      </c>
      <c r="J46" s="23" t="n"/>
      <c r="K46" s="21" t="inlineStr">
        <is>
          <t>Member app screenshots</t>
        </is>
      </c>
      <c r="L46" s="21" t="inlineStr"/>
      <c r="M46" s="24">
        <f>IF(AND(A46="",B46="",J46="",H46=""),"",ROUND(IF(G46="Yes",2,1)*IF(AND(ISNUMBER(H46),ISNUMBER(I46),I46&gt;=H46),I46-H46,IF(ISNUMBER(J46),J46,0)),1))</f>
        <v/>
      </c>
      <c r="N46" s="24">
        <f>IF(M46="","",IF(OR(E46="Personal",E46="",F46="Yes"),0,M46))</f>
        <v/>
      </c>
      <c r="O46" s="24">
        <f>IF(OR(A46="",M46=""),"",IF(E46="Business",IFERROR(INDEX('Rate Schedule'!$B$5:$B$24,MATCH(SUMPRODUCT(MAX(('Rate Schedule'!$A$5:$A$24&lt;=A46)*('Rate Schedule'!$A$5:$A$24&lt;&gt;"")*'Rate Schedule'!$A$5:$A$24)),'Rate Schedule'!$A$5:$A$24,0)),0),IF(E46="Medical",IFERROR(INDEX('Rate Schedule'!$C$5:$C$24,MATCH(SUMPRODUCT(MAX(('Rate Schedule'!$A$5:$A$24&lt;=A46)*('Rate Schedule'!$A$5:$A$24&lt;&gt;"")*'Rate Schedule'!$A$5:$A$24)),'Rate Schedule'!$A$5:$A$24,0)),0),IF(E46="Charitable",IFERROR(INDEX('Rate Schedule'!$D$5:$D$24,MATCH(SUMPRODUCT(MAX(('Rate Schedule'!$A$5:$A$24&lt;=A46)*('Rate Schedule'!$A$5:$A$24&lt;&gt;"")*'Rate Schedule'!$A$5:$A$24)),'Rate Schedule'!$A$5:$A$24,0)),0),0))))</f>
        <v/>
      </c>
      <c r="P46" s="25">
        <f>IF(OR(M46="",O46=""),"",ROUND(N46*O46,0)/100)</f>
        <v/>
      </c>
      <c r="Q46" s="26">
        <f>IF(AND(A46="",B46="",C46="",D46="",E46="",J46="",H46=""),"",IF(A46="","Add a date",IF(A46&gt;AsOf,"After as-of date: not counted yet",IF(B46="","Add a vehicle",IF(COUNTIF(VName,B46)=0,"Vehicle not on Vehicles sheet",IF(E46="","Add a purpose",IF(AND(E46&lt;&gt;"Business",E46&lt;&gt;"Medical",E46&lt;&gt;"Charitable",E46&lt;&gt;"Personal"),"Purpose must be Business/Medical/Charitable/Personal",IF(AND(ISNUMBER(H46),ISNUMBER(I46),I46&lt;H46),"Odometer end is before start",IF(AND(NOT(ISNUMBER(H46)),NOT(ISNUMBER(I46)),NOT(ISNUMBER(J46))),"Add odometer readings or typed miles",IF(AND(ISNUMBER(H46),ISNUMBER(I46),ISNUMBER(J46),ABS((I46-H46)-J46)&gt;0.05),"Odometer and typed miles disagree",IF(AND(N46&gt;0,O46=0),"No rate for this date — check Rate Schedule",IF(AND(OR(E46="Business",E46="Medical",E46="Charitable"),F46&lt;&gt;"Yes",K46=""),"Add purpose detail for substantiation",""))))))))))))</f>
        <v/>
      </c>
      <c r="R46" s="27">
        <f>IF(OR(A46="",M46=""),"",IFERROR(INDEX('Rate Schedule'!$A$5:$A$24,MATCH(SUMPRODUCT(MAX(('Rate Schedule'!$A$5:$A$24&lt;=A46)*('Rate Schedule'!$A$5:$A$24&lt;&gt;"")*'Rate Schedule'!$A$5:$A$24)),'Rate Schedule'!$A$5:$A$24,0)),""))</f>
        <v/>
      </c>
    </row>
    <row r="47">
      <c r="A47" s="22" t="n">
        <v>46230</v>
      </c>
      <c r="B47" s="10" t="inlineStr">
        <is>
          <t>Van</t>
        </is>
      </c>
      <c r="C47" s="10" t="inlineStr">
        <is>
          <t>Home studio</t>
        </is>
      </c>
      <c r="D47" s="10" t="inlineStr">
        <is>
          <t>Example Bakery</t>
        </is>
      </c>
      <c r="E47" s="10" t="inlineStr">
        <is>
          <t>Business</t>
        </is>
      </c>
      <c r="F47" s="10" t="inlineStr">
        <is>
          <t>No</t>
        </is>
      </c>
      <c r="G47" s="10" t="inlineStr">
        <is>
          <t>Yes</t>
        </is>
      </c>
      <c r="H47" s="23" t="n">
        <v>88587.5</v>
      </c>
      <c r="I47" s="23" t="n">
        <v>88593.60000000001</v>
      </c>
      <c r="J47" s="23" t="n"/>
      <c r="K47" s="21" t="inlineStr">
        <is>
          <t>Brand refresh meeting</t>
        </is>
      </c>
      <c r="L47" s="21" t="inlineStr"/>
      <c r="M47" s="24">
        <f>IF(AND(A47="",B47="",J47="",H47=""),"",ROUND(IF(G47="Yes",2,1)*IF(AND(ISNUMBER(H47),ISNUMBER(I47),I47&gt;=H47),I47-H47,IF(ISNUMBER(J47),J47,0)),1))</f>
        <v/>
      </c>
      <c r="N47" s="24">
        <f>IF(M47="","",IF(OR(E47="Personal",E47="",F47="Yes"),0,M47))</f>
        <v/>
      </c>
      <c r="O47" s="24">
        <f>IF(OR(A47="",M47=""),"",IF(E47="Business",IFERROR(INDEX('Rate Schedule'!$B$5:$B$24,MATCH(SUMPRODUCT(MAX(('Rate Schedule'!$A$5:$A$24&lt;=A47)*('Rate Schedule'!$A$5:$A$24&lt;&gt;"")*'Rate Schedule'!$A$5:$A$24)),'Rate Schedule'!$A$5:$A$24,0)),0),IF(E47="Medical",IFERROR(INDEX('Rate Schedule'!$C$5:$C$24,MATCH(SUMPRODUCT(MAX(('Rate Schedule'!$A$5:$A$24&lt;=A47)*('Rate Schedule'!$A$5:$A$24&lt;&gt;"")*'Rate Schedule'!$A$5:$A$24)),'Rate Schedule'!$A$5:$A$24,0)),0),IF(E47="Charitable",IFERROR(INDEX('Rate Schedule'!$D$5:$D$24,MATCH(SUMPRODUCT(MAX(('Rate Schedule'!$A$5:$A$24&lt;=A47)*('Rate Schedule'!$A$5:$A$24&lt;&gt;"")*'Rate Schedule'!$A$5:$A$24)),'Rate Schedule'!$A$5:$A$24,0)),0),0))))</f>
        <v/>
      </c>
      <c r="P47" s="25">
        <f>IF(OR(M47="",O47=""),"",ROUND(N47*O47,0)/100)</f>
        <v/>
      </c>
      <c r="Q47" s="26">
        <f>IF(AND(A47="",B47="",C47="",D47="",E47="",J47="",H47=""),"",IF(A47="","Add a date",IF(A47&gt;AsOf,"After as-of date: not counted yet",IF(B47="","Add a vehicle",IF(COUNTIF(VName,B47)=0,"Vehicle not on Vehicles sheet",IF(E47="","Add a purpose",IF(AND(E47&lt;&gt;"Business",E47&lt;&gt;"Medical",E47&lt;&gt;"Charitable",E47&lt;&gt;"Personal"),"Purpose must be Business/Medical/Charitable/Personal",IF(AND(ISNUMBER(H47),ISNUMBER(I47),I47&lt;H47),"Odometer end is before start",IF(AND(NOT(ISNUMBER(H47)),NOT(ISNUMBER(I47)),NOT(ISNUMBER(J47))),"Add odometer readings or typed miles",IF(AND(ISNUMBER(H47),ISNUMBER(I47),ISNUMBER(J47),ABS((I47-H47)-J47)&gt;0.05),"Odometer and typed miles disagree",IF(AND(N47&gt;0,O47=0),"No rate for this date — check Rate Schedule",IF(AND(OR(E47="Business",E47="Medical",E47="Charitable"),F47&lt;&gt;"Yes",K47=""),"Add purpose detail for substantiation",""))))))))))))</f>
        <v/>
      </c>
      <c r="R47" s="27">
        <f>IF(OR(A47="",M47=""),"",IFERROR(INDEX('Rate Schedule'!$A$5:$A$24,MATCH(SUMPRODUCT(MAX(('Rate Schedule'!$A$5:$A$24&lt;=A47)*('Rate Schedule'!$A$5:$A$24&lt;&gt;"")*'Rate Schedule'!$A$5:$A$24)),'Rate Schedule'!$A$5:$A$24,0)),""))</f>
        <v/>
      </c>
    </row>
    <row r="48">
      <c r="A48" s="22" t="n">
        <v>46232</v>
      </c>
      <c r="B48" s="10" t="inlineStr">
        <is>
          <t>Blue Hatch</t>
        </is>
      </c>
      <c r="C48" s="10" t="inlineStr">
        <is>
          <t>Home studio</t>
        </is>
      </c>
      <c r="D48" s="10" t="inlineStr">
        <is>
          <t>Example Clinic</t>
        </is>
      </c>
      <c r="E48" s="10" t="inlineStr">
        <is>
          <t>Business</t>
        </is>
      </c>
      <c r="F48" s="10" t="inlineStr">
        <is>
          <t>No</t>
        </is>
      </c>
      <c r="G48" s="10" t="inlineStr">
        <is>
          <t>No</t>
        </is>
      </c>
      <c r="H48" s="23" t="n">
        <v>41426.1</v>
      </c>
      <c r="I48" s="23" t="n">
        <v>41441.1</v>
      </c>
      <c r="J48" s="23" t="n"/>
      <c r="K48" s="21" t="inlineStr">
        <is>
          <t>Signage consult</t>
        </is>
      </c>
      <c r="L48" s="21" t="inlineStr"/>
      <c r="M48" s="24">
        <f>IF(AND(A48="",B48="",J48="",H48=""),"",ROUND(IF(G48="Yes",2,1)*IF(AND(ISNUMBER(H48),ISNUMBER(I48),I48&gt;=H48),I48-H48,IF(ISNUMBER(J48),J48,0)),1))</f>
        <v/>
      </c>
      <c r="N48" s="24">
        <f>IF(M48="","",IF(OR(E48="Personal",E48="",F48="Yes"),0,M48))</f>
        <v/>
      </c>
      <c r="O48" s="24">
        <f>IF(OR(A48="",M48=""),"",IF(E48="Business",IFERROR(INDEX('Rate Schedule'!$B$5:$B$24,MATCH(SUMPRODUCT(MAX(('Rate Schedule'!$A$5:$A$24&lt;=A48)*('Rate Schedule'!$A$5:$A$24&lt;&gt;"")*'Rate Schedule'!$A$5:$A$24)),'Rate Schedule'!$A$5:$A$24,0)),0),IF(E48="Medical",IFERROR(INDEX('Rate Schedule'!$C$5:$C$24,MATCH(SUMPRODUCT(MAX(('Rate Schedule'!$A$5:$A$24&lt;=A48)*('Rate Schedule'!$A$5:$A$24&lt;&gt;"")*'Rate Schedule'!$A$5:$A$24)),'Rate Schedule'!$A$5:$A$24,0)),0),IF(E48="Charitable",IFERROR(INDEX('Rate Schedule'!$D$5:$D$24,MATCH(SUMPRODUCT(MAX(('Rate Schedule'!$A$5:$A$24&lt;=A48)*('Rate Schedule'!$A$5:$A$24&lt;&gt;"")*'Rate Schedule'!$A$5:$A$24)),'Rate Schedule'!$A$5:$A$24,0)),0),0))))</f>
        <v/>
      </c>
      <c r="P48" s="25">
        <f>IF(OR(M48="",O48=""),"",ROUND(N48*O48,0)/100)</f>
        <v/>
      </c>
      <c r="Q48" s="26">
        <f>IF(AND(A48="",B48="",C48="",D48="",E48="",J48="",H48=""),"",IF(A48="","Add a date",IF(A48&gt;AsOf,"After as-of date: not counted yet",IF(B48="","Add a vehicle",IF(COUNTIF(VName,B48)=0,"Vehicle not on Vehicles sheet",IF(E48="","Add a purpose",IF(AND(E48&lt;&gt;"Business",E48&lt;&gt;"Medical",E48&lt;&gt;"Charitable",E48&lt;&gt;"Personal"),"Purpose must be Business/Medical/Charitable/Personal",IF(AND(ISNUMBER(H48),ISNUMBER(I48),I48&lt;H48),"Odometer end is before start",IF(AND(NOT(ISNUMBER(H48)),NOT(ISNUMBER(I48)),NOT(ISNUMBER(J48))),"Add odometer readings or typed miles",IF(AND(ISNUMBER(H48),ISNUMBER(I48),ISNUMBER(J48),ABS((I48-H48)-J48)&gt;0.05),"Odometer and typed miles disagree",IF(AND(N48&gt;0,O48=0),"No rate for this date — check Rate Schedule",IF(AND(OR(E48="Business",E48="Medical",E48="Charitable"),F48&lt;&gt;"Yes",K48=""),"Add purpose detail for substantiation",""))))))))))))</f>
        <v/>
      </c>
      <c r="R48" s="27">
        <f>IF(OR(A48="",M48=""),"",IFERROR(INDEX('Rate Schedule'!$A$5:$A$24,MATCH(SUMPRODUCT(MAX(('Rate Schedule'!$A$5:$A$24&lt;=A48)*('Rate Schedule'!$A$5:$A$24&lt;&gt;"")*'Rate Schedule'!$A$5:$A$24)),'Rate Schedule'!$A$5:$A$24,0)),""))</f>
        <v/>
      </c>
    </row>
    <row r="49">
      <c r="A49" s="22" t="n">
        <v>46236</v>
      </c>
      <c r="B49" s="10" t="inlineStr">
        <is>
          <t>Blue Hatch</t>
        </is>
      </c>
      <c r="C49" s="10" t="inlineStr">
        <is>
          <t>Home studio</t>
        </is>
      </c>
      <c r="D49" s="10" t="inlineStr">
        <is>
          <t>Example Bookshop</t>
        </is>
      </c>
      <c r="E49" s="10" t="inlineStr">
        <is>
          <t>Business</t>
        </is>
      </c>
      <c r="F49" s="10" t="inlineStr">
        <is>
          <t>No</t>
        </is>
      </c>
      <c r="G49" s="10" t="inlineStr">
        <is>
          <t>Yes</t>
        </is>
      </c>
      <c r="H49" s="23" t="n"/>
      <c r="I49" s="23" t="n"/>
      <c r="J49" s="23" t="n">
        <v>5.3</v>
      </c>
      <c r="K49" s="21" t="inlineStr">
        <is>
          <t>Window vinyl install check</t>
        </is>
      </c>
      <c r="L49" s="21" t="inlineStr"/>
      <c r="M49" s="24">
        <f>IF(AND(A49="",B49="",J49="",H49=""),"",ROUND(IF(G49="Yes",2,1)*IF(AND(ISNUMBER(H49),ISNUMBER(I49),I49&gt;=H49),I49-H49,IF(ISNUMBER(J49),J49,0)),1))</f>
        <v/>
      </c>
      <c r="N49" s="24">
        <f>IF(M49="","",IF(OR(E49="Personal",E49="",F49="Yes"),0,M49))</f>
        <v/>
      </c>
      <c r="O49" s="24">
        <f>IF(OR(A49="",M49=""),"",IF(E49="Business",IFERROR(INDEX('Rate Schedule'!$B$5:$B$24,MATCH(SUMPRODUCT(MAX(('Rate Schedule'!$A$5:$A$24&lt;=A49)*('Rate Schedule'!$A$5:$A$24&lt;&gt;"")*'Rate Schedule'!$A$5:$A$24)),'Rate Schedule'!$A$5:$A$24,0)),0),IF(E49="Medical",IFERROR(INDEX('Rate Schedule'!$C$5:$C$24,MATCH(SUMPRODUCT(MAX(('Rate Schedule'!$A$5:$A$24&lt;=A49)*('Rate Schedule'!$A$5:$A$24&lt;&gt;"")*'Rate Schedule'!$A$5:$A$24)),'Rate Schedule'!$A$5:$A$24,0)),0),IF(E49="Charitable",IFERROR(INDEX('Rate Schedule'!$D$5:$D$24,MATCH(SUMPRODUCT(MAX(('Rate Schedule'!$A$5:$A$24&lt;=A49)*('Rate Schedule'!$A$5:$A$24&lt;&gt;"")*'Rate Schedule'!$A$5:$A$24)),'Rate Schedule'!$A$5:$A$24,0)),0),0))))</f>
        <v/>
      </c>
      <c r="P49" s="25">
        <f>IF(OR(M49="",O49=""),"",ROUND(N49*O49,0)/100)</f>
        <v/>
      </c>
      <c r="Q49" s="26">
        <f>IF(AND(A49="",B49="",C49="",D49="",E49="",J49="",H49=""),"",IF(A49="","Add a date",IF(A49&gt;AsOf,"After as-of date: not counted yet",IF(B49="","Add a vehicle",IF(COUNTIF(VName,B49)=0,"Vehicle not on Vehicles sheet",IF(E49="","Add a purpose",IF(AND(E49&lt;&gt;"Business",E49&lt;&gt;"Medical",E49&lt;&gt;"Charitable",E49&lt;&gt;"Personal"),"Purpose must be Business/Medical/Charitable/Personal",IF(AND(ISNUMBER(H49),ISNUMBER(I49),I49&lt;H49),"Odometer end is before start",IF(AND(NOT(ISNUMBER(H49)),NOT(ISNUMBER(I49)),NOT(ISNUMBER(J49))),"Add odometer readings or typed miles",IF(AND(ISNUMBER(H49),ISNUMBER(I49),ISNUMBER(J49),ABS((I49-H49)-J49)&gt;0.05),"Odometer and typed miles disagree",IF(AND(N49&gt;0,O49=0),"No rate for this date — check Rate Schedule",IF(AND(OR(E49="Business",E49="Medical",E49="Charitable"),F49&lt;&gt;"Yes",K49=""),"Add purpose detail for substantiation",""))))))))))))</f>
        <v/>
      </c>
      <c r="R49" s="27">
        <f>IF(OR(A49="",M49=""),"",IFERROR(INDEX('Rate Schedule'!$A$5:$A$24,MATCH(SUMPRODUCT(MAX(('Rate Schedule'!$A$5:$A$24&lt;=A49)*('Rate Schedule'!$A$5:$A$24&lt;&gt;"")*'Rate Schedule'!$A$5:$A$24)),'Rate Schedule'!$A$5:$A$24,0)),""))</f>
        <v/>
      </c>
    </row>
    <row r="50">
      <c r="A50" s="22" t="n">
        <v>46238</v>
      </c>
      <c r="B50" s="10" t="inlineStr">
        <is>
          <t>Blue Hatch</t>
        </is>
      </c>
      <c r="C50" s="10" t="inlineStr">
        <is>
          <t>Home studio</t>
        </is>
      </c>
      <c r="D50" s="10" t="inlineStr">
        <is>
          <t>Example Cafe</t>
        </is>
      </c>
      <c r="E50" s="10" t="inlineStr">
        <is>
          <t>Business</t>
        </is>
      </c>
      <c r="F50" s="10" t="inlineStr">
        <is>
          <t>No</t>
        </is>
      </c>
      <c r="G50" s="10" t="inlineStr">
        <is>
          <t>No</t>
        </is>
      </c>
      <c r="H50" s="23" t="n">
        <v>41451.7</v>
      </c>
      <c r="I50" s="23" t="n">
        <v>41454.7</v>
      </c>
      <c r="J50" s="23" t="n"/>
      <c r="K50" s="21" t="inlineStr">
        <is>
          <t>Menu board photos</t>
        </is>
      </c>
      <c r="L50" s="21" t="inlineStr"/>
      <c r="M50" s="24">
        <f>IF(AND(A50="",B50="",J50="",H50=""),"",ROUND(IF(G50="Yes",2,1)*IF(AND(ISNUMBER(H50),ISNUMBER(I50),I50&gt;=H50),I50-H50,IF(ISNUMBER(J50),J50,0)),1))</f>
        <v/>
      </c>
      <c r="N50" s="24">
        <f>IF(M50="","",IF(OR(E50="Personal",E50="",F50="Yes"),0,M50))</f>
        <v/>
      </c>
      <c r="O50" s="24">
        <f>IF(OR(A50="",M50=""),"",IF(E50="Business",IFERROR(INDEX('Rate Schedule'!$B$5:$B$24,MATCH(SUMPRODUCT(MAX(('Rate Schedule'!$A$5:$A$24&lt;=A50)*('Rate Schedule'!$A$5:$A$24&lt;&gt;"")*'Rate Schedule'!$A$5:$A$24)),'Rate Schedule'!$A$5:$A$24,0)),0),IF(E50="Medical",IFERROR(INDEX('Rate Schedule'!$C$5:$C$24,MATCH(SUMPRODUCT(MAX(('Rate Schedule'!$A$5:$A$24&lt;=A50)*('Rate Schedule'!$A$5:$A$24&lt;&gt;"")*'Rate Schedule'!$A$5:$A$24)),'Rate Schedule'!$A$5:$A$24,0)),0),IF(E50="Charitable",IFERROR(INDEX('Rate Schedule'!$D$5:$D$24,MATCH(SUMPRODUCT(MAX(('Rate Schedule'!$A$5:$A$24&lt;=A50)*('Rate Schedule'!$A$5:$A$24&lt;&gt;"")*'Rate Schedule'!$A$5:$A$24)),'Rate Schedule'!$A$5:$A$24,0)),0),0))))</f>
        <v/>
      </c>
      <c r="P50" s="25">
        <f>IF(OR(M50="",O50=""),"",ROUND(N50*O50,0)/100)</f>
        <v/>
      </c>
      <c r="Q50" s="26">
        <f>IF(AND(A50="",B50="",C50="",D50="",E50="",J50="",H50=""),"",IF(A50="","Add a date",IF(A50&gt;AsOf,"After as-of date: not counted yet",IF(B50="","Add a vehicle",IF(COUNTIF(VName,B50)=0,"Vehicle not on Vehicles sheet",IF(E50="","Add a purpose",IF(AND(E50&lt;&gt;"Business",E50&lt;&gt;"Medical",E50&lt;&gt;"Charitable",E50&lt;&gt;"Personal"),"Purpose must be Business/Medical/Charitable/Personal",IF(AND(ISNUMBER(H50),ISNUMBER(I50),I50&lt;H50),"Odometer end is before start",IF(AND(NOT(ISNUMBER(H50)),NOT(ISNUMBER(I50)),NOT(ISNUMBER(J50))),"Add odometer readings or typed miles",IF(AND(ISNUMBER(H50),ISNUMBER(I50),ISNUMBER(J50),ABS((I50-H50)-J50)&gt;0.05),"Odometer and typed miles disagree",IF(AND(N50&gt;0,O50=0),"No rate for this date — check Rate Schedule",IF(AND(OR(E50="Business",E50="Medical",E50="Charitable"),F50&lt;&gt;"Yes",K50=""),"Add purpose detail for substantiation",""))))))))))))</f>
        <v/>
      </c>
      <c r="R50" s="27">
        <f>IF(OR(A50="",M50=""),"",IFERROR(INDEX('Rate Schedule'!$A$5:$A$24,MATCH(SUMPRODUCT(MAX(('Rate Schedule'!$A$5:$A$24&lt;=A50)*('Rate Schedule'!$A$5:$A$24&lt;&gt;"")*'Rate Schedule'!$A$5:$A$24)),'Rate Schedule'!$A$5:$A$24,0)),""))</f>
        <v/>
      </c>
    </row>
    <row r="51">
      <c r="A51" s="22" t="n">
        <v>46241</v>
      </c>
      <c r="B51" s="10" t="inlineStr">
        <is>
          <t>Van</t>
        </is>
      </c>
      <c r="C51" s="10" t="inlineStr">
        <is>
          <t>Home studio</t>
        </is>
      </c>
      <c r="D51" s="10" t="inlineStr">
        <is>
          <t>Example Law Office</t>
        </is>
      </c>
      <c r="E51" s="10" t="inlineStr">
        <is>
          <t>Business</t>
        </is>
      </c>
      <c r="F51" s="10" t="inlineStr">
        <is>
          <t>No</t>
        </is>
      </c>
      <c r="G51" s="10" t="inlineStr">
        <is>
          <t>Yes</t>
        </is>
      </c>
      <c r="H51" s="23" t="n">
        <v>88593.60000000001</v>
      </c>
      <c r="I51" s="23" t="n">
        <v>88603.39999999999</v>
      </c>
      <c r="J51" s="23" t="n"/>
      <c r="K51" s="21" t="inlineStr">
        <is>
          <t>Brochure delivery</t>
        </is>
      </c>
      <c r="L51" s="21" t="inlineStr"/>
      <c r="M51" s="24">
        <f>IF(AND(A51="",B51="",J51="",H51=""),"",ROUND(IF(G51="Yes",2,1)*IF(AND(ISNUMBER(H51),ISNUMBER(I51),I51&gt;=H51),I51-H51,IF(ISNUMBER(J51),J51,0)),1))</f>
        <v/>
      </c>
      <c r="N51" s="24">
        <f>IF(M51="","",IF(OR(E51="Personal",E51="",F51="Yes"),0,M51))</f>
        <v/>
      </c>
      <c r="O51" s="24">
        <f>IF(OR(A51="",M51=""),"",IF(E51="Business",IFERROR(INDEX('Rate Schedule'!$B$5:$B$24,MATCH(SUMPRODUCT(MAX(('Rate Schedule'!$A$5:$A$24&lt;=A51)*('Rate Schedule'!$A$5:$A$24&lt;&gt;"")*'Rate Schedule'!$A$5:$A$24)),'Rate Schedule'!$A$5:$A$24,0)),0),IF(E51="Medical",IFERROR(INDEX('Rate Schedule'!$C$5:$C$24,MATCH(SUMPRODUCT(MAX(('Rate Schedule'!$A$5:$A$24&lt;=A51)*('Rate Schedule'!$A$5:$A$24&lt;&gt;"")*'Rate Schedule'!$A$5:$A$24)),'Rate Schedule'!$A$5:$A$24,0)),0),IF(E51="Charitable",IFERROR(INDEX('Rate Schedule'!$D$5:$D$24,MATCH(SUMPRODUCT(MAX(('Rate Schedule'!$A$5:$A$24&lt;=A51)*('Rate Schedule'!$A$5:$A$24&lt;&gt;"")*'Rate Schedule'!$A$5:$A$24)),'Rate Schedule'!$A$5:$A$24,0)),0),0))))</f>
        <v/>
      </c>
      <c r="P51" s="25">
        <f>IF(OR(M51="",O51=""),"",ROUND(N51*O51,0)/100)</f>
        <v/>
      </c>
      <c r="Q51" s="26">
        <f>IF(AND(A51="",B51="",C51="",D51="",E51="",J51="",H51=""),"",IF(A51="","Add a date",IF(A51&gt;AsOf,"After as-of date: not counted yet",IF(B51="","Add a vehicle",IF(COUNTIF(VName,B51)=0,"Vehicle not on Vehicles sheet",IF(E51="","Add a purpose",IF(AND(E51&lt;&gt;"Business",E51&lt;&gt;"Medical",E51&lt;&gt;"Charitable",E51&lt;&gt;"Personal"),"Purpose must be Business/Medical/Charitable/Personal",IF(AND(ISNUMBER(H51),ISNUMBER(I51),I51&lt;H51),"Odometer end is before start",IF(AND(NOT(ISNUMBER(H51)),NOT(ISNUMBER(I51)),NOT(ISNUMBER(J51))),"Add odometer readings or typed miles",IF(AND(ISNUMBER(H51),ISNUMBER(I51),ISNUMBER(J51),ABS((I51-H51)-J51)&gt;0.05),"Odometer and typed miles disagree",IF(AND(N51&gt;0,O51=0),"No rate for this date — check Rate Schedule",IF(AND(OR(E51="Business",E51="Medical",E51="Charitable"),F51&lt;&gt;"Yes",K51=""),"Add purpose detail for substantiation",""))))))))))))</f>
        <v/>
      </c>
      <c r="R51" s="27">
        <f>IF(OR(A51="",M51=""),"",IFERROR(INDEX('Rate Schedule'!$A$5:$A$24,MATCH(SUMPRODUCT(MAX(('Rate Schedule'!$A$5:$A$24&lt;=A51)*('Rate Schedule'!$A$5:$A$24&lt;&gt;"")*'Rate Schedule'!$A$5:$A$24)),'Rate Schedule'!$A$5:$A$24,0)),""))</f>
        <v/>
      </c>
    </row>
    <row r="52">
      <c r="A52" s="22" t="n">
        <v>46244</v>
      </c>
      <c r="B52" s="10" t="inlineStr">
        <is>
          <t>Blue Hatch</t>
        </is>
      </c>
      <c r="C52" s="10" t="inlineStr">
        <is>
          <t>Home studio</t>
        </is>
      </c>
      <c r="D52" s="10" t="inlineStr">
        <is>
          <t>Example Hardware</t>
        </is>
      </c>
      <c r="E52" s="10" t="inlineStr">
        <is>
          <t>Personal</t>
        </is>
      </c>
      <c r="F52" s="10" t="inlineStr">
        <is>
          <t>No</t>
        </is>
      </c>
      <c r="G52" s="10" t="inlineStr">
        <is>
          <t>No</t>
        </is>
      </c>
      <c r="H52" s="23" t="n">
        <v>41454.7</v>
      </c>
      <c r="I52" s="23" t="n">
        <v>41458.9</v>
      </c>
      <c r="J52" s="23" t="n"/>
      <c r="K52" s="21" t="inlineStr">
        <is>
          <t>Hardware store</t>
        </is>
      </c>
      <c r="L52" s="21" t="inlineStr"/>
      <c r="M52" s="24">
        <f>IF(AND(A52="",B52="",J52="",H52=""),"",ROUND(IF(G52="Yes",2,1)*IF(AND(ISNUMBER(H52),ISNUMBER(I52),I52&gt;=H52),I52-H52,IF(ISNUMBER(J52),J52,0)),1))</f>
        <v/>
      </c>
      <c r="N52" s="24">
        <f>IF(M52="","",IF(OR(E52="Personal",E52="",F52="Yes"),0,M52))</f>
        <v/>
      </c>
      <c r="O52" s="24">
        <f>IF(OR(A52="",M52=""),"",IF(E52="Business",IFERROR(INDEX('Rate Schedule'!$B$5:$B$24,MATCH(SUMPRODUCT(MAX(('Rate Schedule'!$A$5:$A$24&lt;=A52)*('Rate Schedule'!$A$5:$A$24&lt;&gt;"")*'Rate Schedule'!$A$5:$A$24)),'Rate Schedule'!$A$5:$A$24,0)),0),IF(E52="Medical",IFERROR(INDEX('Rate Schedule'!$C$5:$C$24,MATCH(SUMPRODUCT(MAX(('Rate Schedule'!$A$5:$A$24&lt;=A52)*('Rate Schedule'!$A$5:$A$24&lt;&gt;"")*'Rate Schedule'!$A$5:$A$24)),'Rate Schedule'!$A$5:$A$24,0)),0),IF(E52="Charitable",IFERROR(INDEX('Rate Schedule'!$D$5:$D$24,MATCH(SUMPRODUCT(MAX(('Rate Schedule'!$A$5:$A$24&lt;=A52)*('Rate Schedule'!$A$5:$A$24&lt;&gt;"")*'Rate Schedule'!$A$5:$A$24)),'Rate Schedule'!$A$5:$A$24,0)),0),0))))</f>
        <v/>
      </c>
      <c r="P52" s="25">
        <f>IF(OR(M52="",O52=""),"",ROUND(N52*O52,0)/100)</f>
        <v/>
      </c>
      <c r="Q52" s="26">
        <f>IF(AND(A52="",B52="",C52="",D52="",E52="",J52="",H52=""),"",IF(A52="","Add a date",IF(A52&gt;AsOf,"After as-of date: not counted yet",IF(B52="","Add a vehicle",IF(COUNTIF(VName,B52)=0,"Vehicle not on Vehicles sheet",IF(E52="","Add a purpose",IF(AND(E52&lt;&gt;"Business",E52&lt;&gt;"Medical",E52&lt;&gt;"Charitable",E52&lt;&gt;"Personal"),"Purpose must be Business/Medical/Charitable/Personal",IF(AND(ISNUMBER(H52),ISNUMBER(I52),I52&lt;H52),"Odometer end is before start",IF(AND(NOT(ISNUMBER(H52)),NOT(ISNUMBER(I52)),NOT(ISNUMBER(J52))),"Add odometer readings or typed miles",IF(AND(ISNUMBER(H52),ISNUMBER(I52),ISNUMBER(J52),ABS((I52-H52)-J52)&gt;0.05),"Odometer and typed miles disagree",IF(AND(N52&gt;0,O52=0),"No rate for this date — check Rate Schedule",IF(AND(OR(E52="Business",E52="Medical",E52="Charitable"),F52&lt;&gt;"Yes",K52=""),"Add purpose detail for substantiation",""))))))))))))</f>
        <v/>
      </c>
      <c r="R52" s="27">
        <f>IF(OR(A52="",M52=""),"",IFERROR(INDEX('Rate Schedule'!$A$5:$A$24,MATCH(SUMPRODUCT(MAX(('Rate Schedule'!$A$5:$A$24&lt;=A52)*('Rate Schedule'!$A$5:$A$24&lt;&gt;"")*'Rate Schedule'!$A$5:$A$24)),'Rate Schedule'!$A$5:$A$24,0)),""))</f>
        <v/>
      </c>
    </row>
    <row r="53">
      <c r="A53" s="22" t="n">
        <v>46246</v>
      </c>
      <c r="B53" s="10" t="inlineStr">
        <is>
          <t>Van</t>
        </is>
      </c>
      <c r="C53" s="10" t="inlineStr">
        <is>
          <t>Home studio</t>
        </is>
      </c>
      <c r="D53" s="10" t="inlineStr">
        <is>
          <t>Example School</t>
        </is>
      </c>
      <c r="E53" s="10" t="inlineStr">
        <is>
          <t>Charitable</t>
        </is>
      </c>
      <c r="F53" s="10" t="inlineStr">
        <is>
          <t>No</t>
        </is>
      </c>
      <c r="G53" s="10" t="inlineStr">
        <is>
          <t>Yes</t>
        </is>
      </c>
      <c r="H53" s="23" t="n">
        <v>88603.39999999999</v>
      </c>
      <c r="I53" s="23" t="n">
        <v>88612.89999999999</v>
      </c>
      <c r="J53" s="23" t="n"/>
      <c r="K53" s="21" t="inlineStr">
        <is>
          <t>School fair setup</t>
        </is>
      </c>
      <c r="L53" s="21" t="inlineStr"/>
      <c r="M53" s="24">
        <f>IF(AND(A53="",B53="",J53="",H53=""),"",ROUND(IF(G53="Yes",2,1)*IF(AND(ISNUMBER(H53),ISNUMBER(I53),I53&gt;=H53),I53-H53,IF(ISNUMBER(J53),J53,0)),1))</f>
        <v/>
      </c>
      <c r="N53" s="24">
        <f>IF(M53="","",IF(OR(E53="Personal",E53="",F53="Yes"),0,M53))</f>
        <v/>
      </c>
      <c r="O53" s="24">
        <f>IF(OR(A53="",M53=""),"",IF(E53="Business",IFERROR(INDEX('Rate Schedule'!$B$5:$B$24,MATCH(SUMPRODUCT(MAX(('Rate Schedule'!$A$5:$A$24&lt;=A53)*('Rate Schedule'!$A$5:$A$24&lt;&gt;"")*'Rate Schedule'!$A$5:$A$24)),'Rate Schedule'!$A$5:$A$24,0)),0),IF(E53="Medical",IFERROR(INDEX('Rate Schedule'!$C$5:$C$24,MATCH(SUMPRODUCT(MAX(('Rate Schedule'!$A$5:$A$24&lt;=A53)*('Rate Schedule'!$A$5:$A$24&lt;&gt;"")*'Rate Schedule'!$A$5:$A$24)),'Rate Schedule'!$A$5:$A$24,0)),0),IF(E53="Charitable",IFERROR(INDEX('Rate Schedule'!$D$5:$D$24,MATCH(SUMPRODUCT(MAX(('Rate Schedule'!$A$5:$A$24&lt;=A53)*('Rate Schedule'!$A$5:$A$24&lt;&gt;"")*'Rate Schedule'!$A$5:$A$24)),'Rate Schedule'!$A$5:$A$24,0)),0),0))))</f>
        <v/>
      </c>
      <c r="P53" s="25">
        <f>IF(OR(M53="",O53=""),"",ROUND(N53*O53,0)/100)</f>
        <v/>
      </c>
      <c r="Q53" s="26">
        <f>IF(AND(A53="",B53="",C53="",D53="",E53="",J53="",H53=""),"",IF(A53="","Add a date",IF(A53&gt;AsOf,"After as-of date: not counted yet",IF(B53="","Add a vehicle",IF(COUNTIF(VName,B53)=0,"Vehicle not on Vehicles sheet",IF(E53="","Add a purpose",IF(AND(E53&lt;&gt;"Business",E53&lt;&gt;"Medical",E53&lt;&gt;"Charitable",E53&lt;&gt;"Personal"),"Purpose must be Business/Medical/Charitable/Personal",IF(AND(ISNUMBER(H53),ISNUMBER(I53),I53&lt;H53),"Odometer end is before start",IF(AND(NOT(ISNUMBER(H53)),NOT(ISNUMBER(I53)),NOT(ISNUMBER(J53))),"Add odometer readings or typed miles",IF(AND(ISNUMBER(H53),ISNUMBER(I53),ISNUMBER(J53),ABS((I53-H53)-J53)&gt;0.05),"Odometer and typed miles disagree",IF(AND(N53&gt;0,O53=0),"No rate for this date — check Rate Schedule",IF(AND(OR(E53="Business",E53="Medical",E53="Charitable"),F53&lt;&gt;"Yes",K53=""),"Add purpose detail for substantiation",""))))))))))))</f>
        <v/>
      </c>
      <c r="R53" s="27">
        <f>IF(OR(A53="",M53=""),"",IFERROR(INDEX('Rate Schedule'!$A$5:$A$24,MATCH(SUMPRODUCT(MAX(('Rate Schedule'!$A$5:$A$24&lt;=A53)*('Rate Schedule'!$A$5:$A$24&lt;&gt;"")*'Rate Schedule'!$A$5:$A$24)),'Rate Schedule'!$A$5:$A$24,0)),""))</f>
        <v/>
      </c>
    </row>
    <row r="54">
      <c r="A54" s="22" t="n">
        <v>46250</v>
      </c>
      <c r="B54" s="10" t="inlineStr">
        <is>
          <t>Blue Hatch</t>
        </is>
      </c>
      <c r="C54" s="10" t="inlineStr">
        <is>
          <t>Home studio</t>
        </is>
      </c>
      <c r="D54" s="10" t="inlineStr">
        <is>
          <t>Example Optometry</t>
        </is>
      </c>
      <c r="E54" s="10" t="inlineStr">
        <is>
          <t>Medical</t>
        </is>
      </c>
      <c r="F54" s="10" t="inlineStr">
        <is>
          <t>No</t>
        </is>
      </c>
      <c r="G54" s="10" t="inlineStr">
        <is>
          <t>No</t>
        </is>
      </c>
      <c r="H54" s="23" t="n"/>
      <c r="I54" s="23" t="n"/>
      <c r="J54" s="23" t="n">
        <v>5.8</v>
      </c>
      <c r="K54" s="21" t="inlineStr">
        <is>
          <t>Eye exam</t>
        </is>
      </c>
      <c r="L54" s="21" t="inlineStr"/>
      <c r="M54" s="24">
        <f>IF(AND(A54="",B54="",J54="",H54=""),"",ROUND(IF(G54="Yes",2,1)*IF(AND(ISNUMBER(H54),ISNUMBER(I54),I54&gt;=H54),I54-H54,IF(ISNUMBER(J54),J54,0)),1))</f>
        <v/>
      </c>
      <c r="N54" s="24">
        <f>IF(M54="","",IF(OR(E54="Personal",E54="",F54="Yes"),0,M54))</f>
        <v/>
      </c>
      <c r="O54" s="24">
        <f>IF(OR(A54="",M54=""),"",IF(E54="Business",IFERROR(INDEX('Rate Schedule'!$B$5:$B$24,MATCH(SUMPRODUCT(MAX(('Rate Schedule'!$A$5:$A$24&lt;=A54)*('Rate Schedule'!$A$5:$A$24&lt;&gt;"")*'Rate Schedule'!$A$5:$A$24)),'Rate Schedule'!$A$5:$A$24,0)),0),IF(E54="Medical",IFERROR(INDEX('Rate Schedule'!$C$5:$C$24,MATCH(SUMPRODUCT(MAX(('Rate Schedule'!$A$5:$A$24&lt;=A54)*('Rate Schedule'!$A$5:$A$24&lt;&gt;"")*'Rate Schedule'!$A$5:$A$24)),'Rate Schedule'!$A$5:$A$24,0)),0),IF(E54="Charitable",IFERROR(INDEX('Rate Schedule'!$D$5:$D$24,MATCH(SUMPRODUCT(MAX(('Rate Schedule'!$A$5:$A$24&lt;=A54)*('Rate Schedule'!$A$5:$A$24&lt;&gt;"")*'Rate Schedule'!$A$5:$A$24)),'Rate Schedule'!$A$5:$A$24,0)),0),0))))</f>
        <v/>
      </c>
      <c r="P54" s="25">
        <f>IF(OR(M54="",O54=""),"",ROUND(N54*O54,0)/100)</f>
        <v/>
      </c>
      <c r="Q54" s="26">
        <f>IF(AND(A54="",B54="",C54="",D54="",E54="",J54="",H54=""),"",IF(A54="","Add a date",IF(A54&gt;AsOf,"After as-of date: not counted yet",IF(B54="","Add a vehicle",IF(COUNTIF(VName,B54)=0,"Vehicle not on Vehicles sheet",IF(E54="","Add a purpose",IF(AND(E54&lt;&gt;"Business",E54&lt;&gt;"Medical",E54&lt;&gt;"Charitable",E54&lt;&gt;"Personal"),"Purpose must be Business/Medical/Charitable/Personal",IF(AND(ISNUMBER(H54),ISNUMBER(I54),I54&lt;H54),"Odometer end is before start",IF(AND(NOT(ISNUMBER(H54)),NOT(ISNUMBER(I54)),NOT(ISNUMBER(J54))),"Add odometer readings or typed miles",IF(AND(ISNUMBER(H54),ISNUMBER(I54),ISNUMBER(J54),ABS((I54-H54)-J54)&gt;0.05),"Odometer and typed miles disagree",IF(AND(N54&gt;0,O54=0),"No rate for this date — check Rate Schedule",IF(AND(OR(E54="Business",E54="Medical",E54="Charitable"),F54&lt;&gt;"Yes",K54=""),"Add purpose detail for substantiation",""))))))))))))</f>
        <v/>
      </c>
      <c r="R54" s="27">
        <f>IF(OR(A54="",M54=""),"",IFERROR(INDEX('Rate Schedule'!$A$5:$A$24,MATCH(SUMPRODUCT(MAX(('Rate Schedule'!$A$5:$A$24&lt;=A54)*('Rate Schedule'!$A$5:$A$24&lt;&gt;"")*'Rate Schedule'!$A$5:$A$24)),'Rate Schedule'!$A$5:$A$24,0)),""))</f>
        <v/>
      </c>
    </row>
    <row r="55">
      <c r="A55" s="22" t="n">
        <v>46254</v>
      </c>
      <c r="B55" s="10" t="inlineStr">
        <is>
          <t>Van</t>
        </is>
      </c>
      <c r="C55" s="10" t="inlineStr">
        <is>
          <t>Home studio</t>
        </is>
      </c>
      <c r="D55" s="10" t="inlineStr">
        <is>
          <t>Example Bakery</t>
        </is>
      </c>
      <c r="E55" s="10" t="inlineStr">
        <is>
          <t>Business</t>
        </is>
      </c>
      <c r="F55" s="10" t="inlineStr">
        <is>
          <t>No</t>
        </is>
      </c>
      <c r="G55" s="10" t="inlineStr">
        <is>
          <t>Yes</t>
        </is>
      </c>
      <c r="H55" s="23" t="n">
        <v>88612.89999999999</v>
      </c>
      <c r="I55" s="23" t="n">
        <v>88619.2</v>
      </c>
      <c r="J55" s="23" t="n"/>
      <c r="K55" s="21" t="inlineStr">
        <is>
          <t>Brand refresh meeting</t>
        </is>
      </c>
      <c r="L55" s="21" t="inlineStr"/>
      <c r="M55" s="24">
        <f>IF(AND(A55="",B55="",J55="",H55=""),"",ROUND(IF(G55="Yes",2,1)*IF(AND(ISNUMBER(H55),ISNUMBER(I55),I55&gt;=H55),I55-H55,IF(ISNUMBER(J55),J55,0)),1))</f>
        <v/>
      </c>
      <c r="N55" s="24">
        <f>IF(M55="","",IF(OR(E55="Personal",E55="",F55="Yes"),0,M55))</f>
        <v/>
      </c>
      <c r="O55" s="24">
        <f>IF(OR(A55="",M55=""),"",IF(E55="Business",IFERROR(INDEX('Rate Schedule'!$B$5:$B$24,MATCH(SUMPRODUCT(MAX(('Rate Schedule'!$A$5:$A$24&lt;=A55)*('Rate Schedule'!$A$5:$A$24&lt;&gt;"")*'Rate Schedule'!$A$5:$A$24)),'Rate Schedule'!$A$5:$A$24,0)),0),IF(E55="Medical",IFERROR(INDEX('Rate Schedule'!$C$5:$C$24,MATCH(SUMPRODUCT(MAX(('Rate Schedule'!$A$5:$A$24&lt;=A55)*('Rate Schedule'!$A$5:$A$24&lt;&gt;"")*'Rate Schedule'!$A$5:$A$24)),'Rate Schedule'!$A$5:$A$24,0)),0),IF(E55="Charitable",IFERROR(INDEX('Rate Schedule'!$D$5:$D$24,MATCH(SUMPRODUCT(MAX(('Rate Schedule'!$A$5:$A$24&lt;=A55)*('Rate Schedule'!$A$5:$A$24&lt;&gt;"")*'Rate Schedule'!$A$5:$A$24)),'Rate Schedule'!$A$5:$A$24,0)),0),0))))</f>
        <v/>
      </c>
      <c r="P55" s="25">
        <f>IF(OR(M55="",O55=""),"",ROUND(N55*O55,0)/100)</f>
        <v/>
      </c>
      <c r="Q55" s="26">
        <f>IF(AND(A55="",B55="",C55="",D55="",E55="",J55="",H55=""),"",IF(A55="","Add a date",IF(A55&gt;AsOf,"After as-of date: not counted yet",IF(B55="","Add a vehicle",IF(COUNTIF(VName,B55)=0,"Vehicle not on Vehicles sheet",IF(E55="","Add a purpose",IF(AND(E55&lt;&gt;"Business",E55&lt;&gt;"Medical",E55&lt;&gt;"Charitable",E55&lt;&gt;"Personal"),"Purpose must be Business/Medical/Charitable/Personal",IF(AND(ISNUMBER(H55),ISNUMBER(I55),I55&lt;H55),"Odometer end is before start",IF(AND(NOT(ISNUMBER(H55)),NOT(ISNUMBER(I55)),NOT(ISNUMBER(J55))),"Add odometer readings or typed miles",IF(AND(ISNUMBER(H55),ISNUMBER(I55),ISNUMBER(J55),ABS((I55-H55)-J55)&gt;0.05),"Odometer and typed miles disagree",IF(AND(N55&gt;0,O55=0),"No rate for this date — check Rate Schedule",IF(AND(OR(E55="Business",E55="Medical",E55="Charitable"),F55&lt;&gt;"Yes",K55=""),"Add purpose detail for substantiation",""))))))))))))</f>
        <v/>
      </c>
      <c r="R55" s="27">
        <f>IF(OR(A55="",M55=""),"",IFERROR(INDEX('Rate Schedule'!$A$5:$A$24,MATCH(SUMPRODUCT(MAX(('Rate Schedule'!$A$5:$A$24&lt;=A55)*('Rate Schedule'!$A$5:$A$24&lt;&gt;"")*'Rate Schedule'!$A$5:$A$24)),'Rate Schedule'!$A$5:$A$24,0)),""))</f>
        <v/>
      </c>
    </row>
    <row r="56">
      <c r="A56" s="22" t="n">
        <v>46258</v>
      </c>
      <c r="B56" s="10" t="inlineStr">
        <is>
          <t>Blue Hatch</t>
        </is>
      </c>
      <c r="C56" s="10" t="inlineStr">
        <is>
          <t>Home studio</t>
        </is>
      </c>
      <c r="D56" s="10" t="inlineStr">
        <is>
          <t>Example Clinic</t>
        </is>
      </c>
      <c r="E56" s="10" t="inlineStr">
        <is>
          <t>Business</t>
        </is>
      </c>
      <c r="F56" s="10" t="inlineStr">
        <is>
          <t>No</t>
        </is>
      </c>
      <c r="G56" s="10" t="inlineStr">
        <is>
          <t>No</t>
        </is>
      </c>
      <c r="H56" s="23" t="n">
        <v>41464.7</v>
      </c>
      <c r="I56" s="23" t="n">
        <v>41479.3</v>
      </c>
      <c r="J56" s="23" t="n"/>
      <c r="K56" s="21" t="inlineStr">
        <is>
          <t>Signage consult</t>
        </is>
      </c>
      <c r="L56" s="21" t="inlineStr"/>
      <c r="M56" s="24">
        <f>IF(AND(A56="",B56="",J56="",H56=""),"",ROUND(IF(G56="Yes",2,1)*IF(AND(ISNUMBER(H56),ISNUMBER(I56),I56&gt;=H56),I56-H56,IF(ISNUMBER(J56),J56,0)),1))</f>
        <v/>
      </c>
      <c r="N56" s="24">
        <f>IF(M56="","",IF(OR(E56="Personal",E56="",F56="Yes"),0,M56))</f>
        <v/>
      </c>
      <c r="O56" s="24">
        <f>IF(OR(A56="",M56=""),"",IF(E56="Business",IFERROR(INDEX('Rate Schedule'!$B$5:$B$24,MATCH(SUMPRODUCT(MAX(('Rate Schedule'!$A$5:$A$24&lt;=A56)*('Rate Schedule'!$A$5:$A$24&lt;&gt;"")*'Rate Schedule'!$A$5:$A$24)),'Rate Schedule'!$A$5:$A$24,0)),0),IF(E56="Medical",IFERROR(INDEX('Rate Schedule'!$C$5:$C$24,MATCH(SUMPRODUCT(MAX(('Rate Schedule'!$A$5:$A$24&lt;=A56)*('Rate Schedule'!$A$5:$A$24&lt;&gt;"")*'Rate Schedule'!$A$5:$A$24)),'Rate Schedule'!$A$5:$A$24,0)),0),IF(E56="Charitable",IFERROR(INDEX('Rate Schedule'!$D$5:$D$24,MATCH(SUMPRODUCT(MAX(('Rate Schedule'!$A$5:$A$24&lt;=A56)*('Rate Schedule'!$A$5:$A$24&lt;&gt;"")*'Rate Schedule'!$A$5:$A$24)),'Rate Schedule'!$A$5:$A$24,0)),0),0))))</f>
        <v/>
      </c>
      <c r="P56" s="25">
        <f>IF(OR(M56="",O56=""),"",ROUND(N56*O56,0)/100)</f>
        <v/>
      </c>
      <c r="Q56" s="26">
        <f>IF(AND(A56="",B56="",C56="",D56="",E56="",J56="",H56=""),"",IF(A56="","Add a date",IF(A56&gt;AsOf,"After as-of date: not counted yet",IF(B56="","Add a vehicle",IF(COUNTIF(VName,B56)=0,"Vehicle not on Vehicles sheet",IF(E56="","Add a purpose",IF(AND(E56&lt;&gt;"Business",E56&lt;&gt;"Medical",E56&lt;&gt;"Charitable",E56&lt;&gt;"Personal"),"Purpose must be Business/Medical/Charitable/Personal",IF(AND(ISNUMBER(H56),ISNUMBER(I56),I56&lt;H56),"Odometer end is before start",IF(AND(NOT(ISNUMBER(H56)),NOT(ISNUMBER(I56)),NOT(ISNUMBER(J56))),"Add odometer readings or typed miles",IF(AND(ISNUMBER(H56),ISNUMBER(I56),ISNUMBER(J56),ABS((I56-H56)-J56)&gt;0.05),"Odometer and typed miles disagree",IF(AND(N56&gt;0,O56=0),"No rate for this date — check Rate Schedule",IF(AND(OR(E56="Business",E56="Medical",E56="Charitable"),F56&lt;&gt;"Yes",K56=""),"Add purpose detail for substantiation",""))))))))))))</f>
        <v/>
      </c>
      <c r="R56" s="27">
        <f>IF(OR(A56="",M56=""),"",IFERROR(INDEX('Rate Schedule'!$A$5:$A$24,MATCH(SUMPRODUCT(MAX(('Rate Schedule'!$A$5:$A$24&lt;=A56)*('Rate Schedule'!$A$5:$A$24&lt;&gt;"")*'Rate Schedule'!$A$5:$A$24)),'Rate Schedule'!$A$5:$A$24,0)),""))</f>
        <v/>
      </c>
    </row>
    <row r="57">
      <c r="A57" s="22" t="n">
        <v>46260</v>
      </c>
      <c r="B57" s="10" t="inlineStr">
        <is>
          <t>Blue Hatch</t>
        </is>
      </c>
      <c r="C57" s="10" t="inlineStr">
        <is>
          <t>Home studio</t>
        </is>
      </c>
      <c r="D57" s="10" t="inlineStr">
        <is>
          <t>Example Bookshop</t>
        </is>
      </c>
      <c r="E57" s="10" t="inlineStr">
        <is>
          <t>Business</t>
        </is>
      </c>
      <c r="F57" s="10" t="inlineStr">
        <is>
          <t>No</t>
        </is>
      </c>
      <c r="G57" s="10" t="inlineStr">
        <is>
          <t>Yes</t>
        </is>
      </c>
      <c r="H57" s="23" t="n">
        <v>41479.3</v>
      </c>
      <c r="I57" s="23" t="n">
        <v>41484.7</v>
      </c>
      <c r="J57" s="23" t="n"/>
      <c r="K57" s="21" t="inlineStr">
        <is>
          <t>Window vinyl install check</t>
        </is>
      </c>
      <c r="L57" s="21" t="inlineStr"/>
      <c r="M57" s="24">
        <f>IF(AND(A57="",B57="",J57="",H57=""),"",ROUND(IF(G57="Yes",2,1)*IF(AND(ISNUMBER(H57),ISNUMBER(I57),I57&gt;=H57),I57-H57,IF(ISNUMBER(J57),J57,0)),1))</f>
        <v/>
      </c>
      <c r="N57" s="24">
        <f>IF(M57="","",IF(OR(E57="Personal",E57="",F57="Yes"),0,M57))</f>
        <v/>
      </c>
      <c r="O57" s="24">
        <f>IF(OR(A57="",M57=""),"",IF(E57="Business",IFERROR(INDEX('Rate Schedule'!$B$5:$B$24,MATCH(SUMPRODUCT(MAX(('Rate Schedule'!$A$5:$A$24&lt;=A57)*('Rate Schedule'!$A$5:$A$24&lt;&gt;"")*'Rate Schedule'!$A$5:$A$24)),'Rate Schedule'!$A$5:$A$24,0)),0),IF(E57="Medical",IFERROR(INDEX('Rate Schedule'!$C$5:$C$24,MATCH(SUMPRODUCT(MAX(('Rate Schedule'!$A$5:$A$24&lt;=A57)*('Rate Schedule'!$A$5:$A$24&lt;&gt;"")*'Rate Schedule'!$A$5:$A$24)),'Rate Schedule'!$A$5:$A$24,0)),0),IF(E57="Charitable",IFERROR(INDEX('Rate Schedule'!$D$5:$D$24,MATCH(SUMPRODUCT(MAX(('Rate Schedule'!$A$5:$A$24&lt;=A57)*('Rate Schedule'!$A$5:$A$24&lt;&gt;"")*'Rate Schedule'!$A$5:$A$24)),'Rate Schedule'!$A$5:$A$24,0)),0),0))))</f>
        <v/>
      </c>
      <c r="P57" s="25">
        <f>IF(OR(M57="",O57=""),"",ROUND(N57*O57,0)/100)</f>
        <v/>
      </c>
      <c r="Q57" s="26">
        <f>IF(AND(A57="",B57="",C57="",D57="",E57="",J57="",H57=""),"",IF(A57="","Add a date",IF(A57&gt;AsOf,"After as-of date: not counted yet",IF(B57="","Add a vehicle",IF(COUNTIF(VName,B57)=0,"Vehicle not on Vehicles sheet",IF(E57="","Add a purpose",IF(AND(E57&lt;&gt;"Business",E57&lt;&gt;"Medical",E57&lt;&gt;"Charitable",E57&lt;&gt;"Personal"),"Purpose must be Business/Medical/Charitable/Personal",IF(AND(ISNUMBER(H57),ISNUMBER(I57),I57&lt;H57),"Odometer end is before start",IF(AND(NOT(ISNUMBER(H57)),NOT(ISNUMBER(I57)),NOT(ISNUMBER(J57))),"Add odometer readings or typed miles",IF(AND(ISNUMBER(H57),ISNUMBER(I57),ISNUMBER(J57),ABS((I57-H57)-J57)&gt;0.05),"Odometer and typed miles disagree",IF(AND(N57&gt;0,O57=0),"No rate for this date — check Rate Schedule",IF(AND(OR(E57="Business",E57="Medical",E57="Charitable"),F57&lt;&gt;"Yes",K57=""),"Add purpose detail for substantiation",""))))))))))))</f>
        <v/>
      </c>
      <c r="R57" s="27">
        <f>IF(OR(A57="",M57=""),"",IFERROR(INDEX('Rate Schedule'!$A$5:$A$24,MATCH(SUMPRODUCT(MAX(('Rate Schedule'!$A$5:$A$24&lt;=A57)*('Rate Schedule'!$A$5:$A$24&lt;&gt;"")*'Rate Schedule'!$A$5:$A$24)),'Rate Schedule'!$A$5:$A$24,0)),""))</f>
        <v/>
      </c>
    </row>
    <row r="58">
      <c r="A58" s="22" t="n">
        <v>46262</v>
      </c>
      <c r="B58" s="10" t="inlineStr">
        <is>
          <t>Blue Hatch</t>
        </is>
      </c>
      <c r="C58" s="10" t="inlineStr">
        <is>
          <t>Home studio</t>
        </is>
      </c>
      <c r="D58" s="10" t="inlineStr">
        <is>
          <t>Example Cafe</t>
        </is>
      </c>
      <c r="E58" s="10" t="inlineStr">
        <is>
          <t>Business</t>
        </is>
      </c>
      <c r="F58" s="10" t="inlineStr">
        <is>
          <t>No</t>
        </is>
      </c>
      <c r="G58" s="10" t="inlineStr">
        <is>
          <t>No</t>
        </is>
      </c>
      <c r="H58" s="23" t="n">
        <v>41484.7</v>
      </c>
      <c r="I58" s="23" t="n">
        <v>41488</v>
      </c>
      <c r="J58" s="23" t="n"/>
      <c r="K58" s="21" t="inlineStr">
        <is>
          <t>Menu board photos</t>
        </is>
      </c>
      <c r="L58" s="21" t="inlineStr"/>
      <c r="M58" s="24">
        <f>IF(AND(A58="",B58="",J58="",H58=""),"",ROUND(IF(G58="Yes",2,1)*IF(AND(ISNUMBER(H58),ISNUMBER(I58),I58&gt;=H58),I58-H58,IF(ISNUMBER(J58),J58,0)),1))</f>
        <v/>
      </c>
      <c r="N58" s="24">
        <f>IF(M58="","",IF(OR(E58="Personal",E58="",F58="Yes"),0,M58))</f>
        <v/>
      </c>
      <c r="O58" s="24">
        <f>IF(OR(A58="",M58=""),"",IF(E58="Business",IFERROR(INDEX('Rate Schedule'!$B$5:$B$24,MATCH(SUMPRODUCT(MAX(('Rate Schedule'!$A$5:$A$24&lt;=A58)*('Rate Schedule'!$A$5:$A$24&lt;&gt;"")*'Rate Schedule'!$A$5:$A$24)),'Rate Schedule'!$A$5:$A$24,0)),0),IF(E58="Medical",IFERROR(INDEX('Rate Schedule'!$C$5:$C$24,MATCH(SUMPRODUCT(MAX(('Rate Schedule'!$A$5:$A$24&lt;=A58)*('Rate Schedule'!$A$5:$A$24&lt;&gt;"")*'Rate Schedule'!$A$5:$A$24)),'Rate Schedule'!$A$5:$A$24,0)),0),IF(E58="Charitable",IFERROR(INDEX('Rate Schedule'!$D$5:$D$24,MATCH(SUMPRODUCT(MAX(('Rate Schedule'!$A$5:$A$24&lt;=A58)*('Rate Schedule'!$A$5:$A$24&lt;&gt;"")*'Rate Schedule'!$A$5:$A$24)),'Rate Schedule'!$A$5:$A$24,0)),0),0))))</f>
        <v/>
      </c>
      <c r="P58" s="25">
        <f>IF(OR(M58="",O58=""),"",ROUND(N58*O58,0)/100)</f>
        <v/>
      </c>
      <c r="Q58" s="26">
        <f>IF(AND(A58="",B58="",C58="",D58="",E58="",J58="",H58=""),"",IF(A58="","Add a date",IF(A58&gt;AsOf,"After as-of date: not counted yet",IF(B58="","Add a vehicle",IF(COUNTIF(VName,B58)=0,"Vehicle not on Vehicles sheet",IF(E58="","Add a purpose",IF(AND(E58&lt;&gt;"Business",E58&lt;&gt;"Medical",E58&lt;&gt;"Charitable",E58&lt;&gt;"Personal"),"Purpose must be Business/Medical/Charitable/Personal",IF(AND(ISNUMBER(H58),ISNUMBER(I58),I58&lt;H58),"Odometer end is before start",IF(AND(NOT(ISNUMBER(H58)),NOT(ISNUMBER(I58)),NOT(ISNUMBER(J58))),"Add odometer readings or typed miles",IF(AND(ISNUMBER(H58),ISNUMBER(I58),ISNUMBER(J58),ABS((I58-H58)-J58)&gt;0.05),"Odometer and typed miles disagree",IF(AND(N58&gt;0,O58=0),"No rate for this date — check Rate Schedule",IF(AND(OR(E58="Business",E58="Medical",E58="Charitable"),F58&lt;&gt;"Yes",K58=""),"Add purpose detail for substantiation",""))))))))))))</f>
        <v/>
      </c>
      <c r="R58" s="27">
        <f>IF(OR(A58="",M58=""),"",IFERROR(INDEX('Rate Schedule'!$A$5:$A$24,MATCH(SUMPRODUCT(MAX(('Rate Schedule'!$A$5:$A$24&lt;=A58)*('Rate Schedule'!$A$5:$A$24&lt;&gt;"")*'Rate Schedule'!$A$5:$A$24)),'Rate Schedule'!$A$5:$A$24,0)),""))</f>
        <v/>
      </c>
    </row>
    <row r="59">
      <c r="A59" s="22" t="n">
        <v>46263</v>
      </c>
      <c r="B59" s="10" t="inlineStr">
        <is>
          <t>Van</t>
        </is>
      </c>
      <c r="C59" s="10" t="inlineStr">
        <is>
          <t>Home studio</t>
        </is>
      </c>
      <c r="D59" s="10" t="inlineStr">
        <is>
          <t>Example Law Office</t>
        </is>
      </c>
      <c r="E59" s="10" t="inlineStr">
        <is>
          <t>Business</t>
        </is>
      </c>
      <c r="F59" s="10" t="inlineStr">
        <is>
          <t>No</t>
        </is>
      </c>
      <c r="G59" s="10" t="inlineStr">
        <is>
          <t>Yes</t>
        </is>
      </c>
      <c r="H59" s="23" t="n"/>
      <c r="I59" s="23" t="n"/>
      <c r="J59" s="23" t="n">
        <v>10.1</v>
      </c>
      <c r="K59" s="21" t="inlineStr">
        <is>
          <t>Brochure delivery</t>
        </is>
      </c>
      <c r="L59" s="21" t="inlineStr"/>
      <c r="M59" s="24">
        <f>IF(AND(A59="",B59="",J59="",H59=""),"",ROUND(IF(G59="Yes",2,1)*IF(AND(ISNUMBER(H59),ISNUMBER(I59),I59&gt;=H59),I59-H59,IF(ISNUMBER(J59),J59,0)),1))</f>
        <v/>
      </c>
      <c r="N59" s="24">
        <f>IF(M59="","",IF(OR(E59="Personal",E59="",F59="Yes"),0,M59))</f>
        <v/>
      </c>
      <c r="O59" s="24">
        <f>IF(OR(A59="",M59=""),"",IF(E59="Business",IFERROR(INDEX('Rate Schedule'!$B$5:$B$24,MATCH(SUMPRODUCT(MAX(('Rate Schedule'!$A$5:$A$24&lt;=A59)*('Rate Schedule'!$A$5:$A$24&lt;&gt;"")*'Rate Schedule'!$A$5:$A$24)),'Rate Schedule'!$A$5:$A$24,0)),0),IF(E59="Medical",IFERROR(INDEX('Rate Schedule'!$C$5:$C$24,MATCH(SUMPRODUCT(MAX(('Rate Schedule'!$A$5:$A$24&lt;=A59)*('Rate Schedule'!$A$5:$A$24&lt;&gt;"")*'Rate Schedule'!$A$5:$A$24)),'Rate Schedule'!$A$5:$A$24,0)),0),IF(E59="Charitable",IFERROR(INDEX('Rate Schedule'!$D$5:$D$24,MATCH(SUMPRODUCT(MAX(('Rate Schedule'!$A$5:$A$24&lt;=A59)*('Rate Schedule'!$A$5:$A$24&lt;&gt;"")*'Rate Schedule'!$A$5:$A$24)),'Rate Schedule'!$A$5:$A$24,0)),0),0))))</f>
        <v/>
      </c>
      <c r="P59" s="25">
        <f>IF(OR(M59="",O59=""),"",ROUND(N59*O59,0)/100)</f>
        <v/>
      </c>
      <c r="Q59" s="26">
        <f>IF(AND(A59="",B59="",C59="",D59="",E59="",J59="",H59=""),"",IF(A59="","Add a date",IF(A59&gt;AsOf,"After as-of date: not counted yet",IF(B59="","Add a vehicle",IF(COUNTIF(VName,B59)=0,"Vehicle not on Vehicles sheet",IF(E59="","Add a purpose",IF(AND(E59&lt;&gt;"Business",E59&lt;&gt;"Medical",E59&lt;&gt;"Charitable",E59&lt;&gt;"Personal"),"Purpose must be Business/Medical/Charitable/Personal",IF(AND(ISNUMBER(H59),ISNUMBER(I59),I59&lt;H59),"Odometer end is before start",IF(AND(NOT(ISNUMBER(H59)),NOT(ISNUMBER(I59)),NOT(ISNUMBER(J59))),"Add odometer readings or typed miles",IF(AND(ISNUMBER(H59),ISNUMBER(I59),ISNUMBER(J59),ABS((I59-H59)-J59)&gt;0.05),"Odometer and typed miles disagree",IF(AND(N59&gt;0,O59=0),"No rate for this date — check Rate Schedule",IF(AND(OR(E59="Business",E59="Medical",E59="Charitable"),F59&lt;&gt;"Yes",K59=""),"Add purpose detail for substantiation",""))))))))))))</f>
        <v/>
      </c>
      <c r="R59" s="27">
        <f>IF(OR(A59="",M59=""),"",IFERROR(INDEX('Rate Schedule'!$A$5:$A$24,MATCH(SUMPRODUCT(MAX(('Rate Schedule'!$A$5:$A$24&lt;=A59)*('Rate Schedule'!$A$5:$A$24&lt;&gt;"")*'Rate Schedule'!$A$5:$A$24)),'Rate Schedule'!$A$5:$A$24,0)),""))</f>
        <v/>
      </c>
    </row>
    <row r="60">
      <c r="A60" s="22" t="n">
        <v>46264</v>
      </c>
      <c r="B60" s="10" t="inlineStr">
        <is>
          <t>Blue Hatch</t>
        </is>
      </c>
      <c r="C60" s="10" t="inlineStr">
        <is>
          <t>Home studio</t>
        </is>
      </c>
      <c r="D60" s="10" t="inlineStr">
        <is>
          <t>Example Nursery</t>
        </is>
      </c>
      <c r="E60" s="10" t="inlineStr">
        <is>
          <t>Business</t>
        </is>
      </c>
      <c r="F60" s="10" t="inlineStr">
        <is>
          <t>No</t>
        </is>
      </c>
      <c r="G60" s="10" t="inlineStr">
        <is>
          <t>No</t>
        </is>
      </c>
      <c r="H60" s="23" t="n">
        <v>41488</v>
      </c>
      <c r="I60" s="23" t="n">
        <v>41506</v>
      </c>
      <c r="J60" s="23" t="n"/>
      <c r="K60" s="21" t="inlineStr">
        <is>
          <t>Mural site measure</t>
        </is>
      </c>
      <c r="L60" s="21" t="inlineStr"/>
      <c r="M60" s="24">
        <f>IF(AND(A60="",B60="",J60="",H60=""),"",ROUND(IF(G60="Yes",2,1)*IF(AND(ISNUMBER(H60),ISNUMBER(I60),I60&gt;=H60),I60-H60,IF(ISNUMBER(J60),J60,0)),1))</f>
        <v/>
      </c>
      <c r="N60" s="24">
        <f>IF(M60="","",IF(OR(E60="Personal",E60="",F60="Yes"),0,M60))</f>
        <v/>
      </c>
      <c r="O60" s="24">
        <f>IF(OR(A60="",M60=""),"",IF(E60="Business",IFERROR(INDEX('Rate Schedule'!$B$5:$B$24,MATCH(SUMPRODUCT(MAX(('Rate Schedule'!$A$5:$A$24&lt;=A60)*('Rate Schedule'!$A$5:$A$24&lt;&gt;"")*'Rate Schedule'!$A$5:$A$24)),'Rate Schedule'!$A$5:$A$24,0)),0),IF(E60="Medical",IFERROR(INDEX('Rate Schedule'!$C$5:$C$24,MATCH(SUMPRODUCT(MAX(('Rate Schedule'!$A$5:$A$24&lt;=A60)*('Rate Schedule'!$A$5:$A$24&lt;&gt;"")*'Rate Schedule'!$A$5:$A$24)),'Rate Schedule'!$A$5:$A$24,0)),0),IF(E60="Charitable",IFERROR(INDEX('Rate Schedule'!$D$5:$D$24,MATCH(SUMPRODUCT(MAX(('Rate Schedule'!$A$5:$A$24&lt;=A60)*('Rate Schedule'!$A$5:$A$24&lt;&gt;"")*'Rate Schedule'!$A$5:$A$24)),'Rate Schedule'!$A$5:$A$24,0)),0),0))))</f>
        <v/>
      </c>
      <c r="P60" s="25">
        <f>IF(OR(M60="",O60=""),"",ROUND(N60*O60,0)/100)</f>
        <v/>
      </c>
      <c r="Q60" s="26">
        <f>IF(AND(A60="",B60="",C60="",D60="",E60="",J60="",H60=""),"",IF(A60="","Add a date",IF(A60&gt;AsOf,"After as-of date: not counted yet",IF(B60="","Add a vehicle",IF(COUNTIF(VName,B60)=0,"Vehicle not on Vehicles sheet",IF(E60="","Add a purpose",IF(AND(E60&lt;&gt;"Business",E60&lt;&gt;"Medical",E60&lt;&gt;"Charitable",E60&lt;&gt;"Personal"),"Purpose must be Business/Medical/Charitable/Personal",IF(AND(ISNUMBER(H60),ISNUMBER(I60),I60&lt;H60),"Odometer end is before start",IF(AND(NOT(ISNUMBER(H60)),NOT(ISNUMBER(I60)),NOT(ISNUMBER(J60))),"Add odometer readings or typed miles",IF(AND(ISNUMBER(H60),ISNUMBER(I60),ISNUMBER(J60),ABS((I60-H60)-J60)&gt;0.05),"Odometer and typed miles disagree",IF(AND(N60&gt;0,O60=0),"No rate for this date — check Rate Schedule",IF(AND(OR(E60="Business",E60="Medical",E60="Charitable"),F60&lt;&gt;"Yes",K60=""),"Add purpose detail for substantiation",""))))))))))))</f>
        <v/>
      </c>
      <c r="R60" s="27">
        <f>IF(OR(A60="",M60=""),"",IFERROR(INDEX('Rate Schedule'!$A$5:$A$24,MATCH(SUMPRODUCT(MAX(('Rate Schedule'!$A$5:$A$24&lt;=A60)*('Rate Schedule'!$A$5:$A$24&lt;&gt;"")*'Rate Schedule'!$A$5:$A$24)),'Rate Schedule'!$A$5:$A$24,0)),""))</f>
        <v/>
      </c>
    </row>
    <row r="61">
      <c r="A61" s="22" t="n">
        <v>46266</v>
      </c>
      <c r="B61" s="10" t="inlineStr">
        <is>
          <t>Blue Hatch</t>
        </is>
      </c>
      <c r="C61" s="10" t="inlineStr">
        <is>
          <t>Home studio</t>
        </is>
      </c>
      <c r="D61" s="10" t="inlineStr">
        <is>
          <t>Example Library</t>
        </is>
      </c>
      <c r="E61" s="10" t="inlineStr">
        <is>
          <t>Business</t>
        </is>
      </c>
      <c r="F61" s="10" t="inlineStr">
        <is>
          <t>No</t>
        </is>
      </c>
      <c r="G61" s="10" t="inlineStr">
        <is>
          <t>Yes</t>
        </is>
      </c>
      <c r="H61" s="23" t="n">
        <v>41506</v>
      </c>
      <c r="I61" s="23" t="n">
        <v>41511.9</v>
      </c>
      <c r="J61" s="23" t="n"/>
      <c r="K61" s="21" t="inlineStr">
        <is>
          <t>Poster drop-off</t>
        </is>
      </c>
      <c r="L61" s="21" t="inlineStr"/>
      <c r="M61" s="24">
        <f>IF(AND(A61="",B61="",J61="",H61=""),"",ROUND(IF(G61="Yes",2,1)*IF(AND(ISNUMBER(H61),ISNUMBER(I61),I61&gt;=H61),I61-H61,IF(ISNUMBER(J61),J61,0)),1))</f>
        <v/>
      </c>
      <c r="N61" s="24">
        <f>IF(M61="","",IF(OR(E61="Personal",E61="",F61="Yes"),0,M61))</f>
        <v/>
      </c>
      <c r="O61" s="24">
        <f>IF(OR(A61="",M61=""),"",IF(E61="Business",IFERROR(INDEX('Rate Schedule'!$B$5:$B$24,MATCH(SUMPRODUCT(MAX(('Rate Schedule'!$A$5:$A$24&lt;=A61)*('Rate Schedule'!$A$5:$A$24&lt;&gt;"")*'Rate Schedule'!$A$5:$A$24)),'Rate Schedule'!$A$5:$A$24,0)),0),IF(E61="Medical",IFERROR(INDEX('Rate Schedule'!$C$5:$C$24,MATCH(SUMPRODUCT(MAX(('Rate Schedule'!$A$5:$A$24&lt;=A61)*('Rate Schedule'!$A$5:$A$24&lt;&gt;"")*'Rate Schedule'!$A$5:$A$24)),'Rate Schedule'!$A$5:$A$24,0)),0),IF(E61="Charitable",IFERROR(INDEX('Rate Schedule'!$D$5:$D$24,MATCH(SUMPRODUCT(MAX(('Rate Schedule'!$A$5:$A$24&lt;=A61)*('Rate Schedule'!$A$5:$A$24&lt;&gt;"")*'Rate Schedule'!$A$5:$A$24)),'Rate Schedule'!$A$5:$A$24,0)),0),0))))</f>
        <v/>
      </c>
      <c r="P61" s="25">
        <f>IF(OR(M61="",O61=""),"",ROUND(N61*O61,0)/100)</f>
        <v/>
      </c>
      <c r="Q61" s="26">
        <f>IF(AND(A61="",B61="",C61="",D61="",E61="",J61="",H61=""),"",IF(A61="","Add a date",IF(A61&gt;AsOf,"After as-of date: not counted yet",IF(B61="","Add a vehicle",IF(COUNTIF(VName,B61)=0,"Vehicle not on Vehicles sheet",IF(E61="","Add a purpose",IF(AND(E61&lt;&gt;"Business",E61&lt;&gt;"Medical",E61&lt;&gt;"Charitable",E61&lt;&gt;"Personal"),"Purpose must be Business/Medical/Charitable/Personal",IF(AND(ISNUMBER(H61),ISNUMBER(I61),I61&lt;H61),"Odometer end is before start",IF(AND(NOT(ISNUMBER(H61)),NOT(ISNUMBER(I61)),NOT(ISNUMBER(J61))),"Add odometer readings or typed miles",IF(AND(ISNUMBER(H61),ISNUMBER(I61),ISNUMBER(J61),ABS((I61-H61)-J61)&gt;0.05),"Odometer and typed miles disagree",IF(AND(N61&gt;0,O61=0),"No rate for this date — check Rate Schedule",IF(AND(OR(E61="Business",E61="Medical",E61="Charitable"),F61&lt;&gt;"Yes",K61=""),"Add purpose detail for substantiation",""))))))))))))</f>
        <v/>
      </c>
      <c r="R61" s="27">
        <f>IF(OR(A61="",M61=""),"",IFERROR(INDEX('Rate Schedule'!$A$5:$A$24,MATCH(SUMPRODUCT(MAX(('Rate Schedule'!$A$5:$A$24&lt;=A61)*('Rate Schedule'!$A$5:$A$24&lt;&gt;"")*'Rate Schedule'!$A$5:$A$24)),'Rate Schedule'!$A$5:$A$24,0)),""))</f>
        <v/>
      </c>
    </row>
    <row r="62">
      <c r="A62" s="22" t="n">
        <v>46269</v>
      </c>
      <c r="B62" s="10" t="inlineStr">
        <is>
          <t>Blue Hatch</t>
        </is>
      </c>
      <c r="C62" s="10" t="inlineStr">
        <is>
          <t>Home studio</t>
        </is>
      </c>
      <c r="D62" s="10" t="inlineStr">
        <is>
          <t>Example Gym</t>
        </is>
      </c>
      <c r="E62" s="10" t="inlineStr">
        <is>
          <t>Business</t>
        </is>
      </c>
      <c r="F62" s="10" t="inlineStr">
        <is>
          <t>No</t>
        </is>
      </c>
      <c r="G62" s="10" t="inlineStr">
        <is>
          <t>No</t>
        </is>
      </c>
      <c r="H62" s="23" t="n">
        <v>41511.9</v>
      </c>
      <c r="I62" s="23" t="n">
        <v>41519.4</v>
      </c>
      <c r="J62" s="23" t="n"/>
      <c r="K62" s="21" t="inlineStr">
        <is>
          <t>Member app screenshots</t>
        </is>
      </c>
      <c r="L62" s="21" t="inlineStr"/>
      <c r="M62" s="24">
        <f>IF(AND(A62="",B62="",J62="",H62=""),"",ROUND(IF(G62="Yes",2,1)*IF(AND(ISNUMBER(H62),ISNUMBER(I62),I62&gt;=H62),I62-H62,IF(ISNUMBER(J62),J62,0)),1))</f>
        <v/>
      </c>
      <c r="N62" s="24">
        <f>IF(M62="","",IF(OR(E62="Personal",E62="",F62="Yes"),0,M62))</f>
        <v/>
      </c>
      <c r="O62" s="24">
        <f>IF(OR(A62="",M62=""),"",IF(E62="Business",IFERROR(INDEX('Rate Schedule'!$B$5:$B$24,MATCH(SUMPRODUCT(MAX(('Rate Schedule'!$A$5:$A$24&lt;=A62)*('Rate Schedule'!$A$5:$A$24&lt;&gt;"")*'Rate Schedule'!$A$5:$A$24)),'Rate Schedule'!$A$5:$A$24,0)),0),IF(E62="Medical",IFERROR(INDEX('Rate Schedule'!$C$5:$C$24,MATCH(SUMPRODUCT(MAX(('Rate Schedule'!$A$5:$A$24&lt;=A62)*('Rate Schedule'!$A$5:$A$24&lt;&gt;"")*'Rate Schedule'!$A$5:$A$24)),'Rate Schedule'!$A$5:$A$24,0)),0),IF(E62="Charitable",IFERROR(INDEX('Rate Schedule'!$D$5:$D$24,MATCH(SUMPRODUCT(MAX(('Rate Schedule'!$A$5:$A$24&lt;=A62)*('Rate Schedule'!$A$5:$A$24&lt;&gt;"")*'Rate Schedule'!$A$5:$A$24)),'Rate Schedule'!$A$5:$A$24,0)),0),0))))</f>
        <v/>
      </c>
      <c r="P62" s="25">
        <f>IF(OR(M62="",O62=""),"",ROUND(N62*O62,0)/100)</f>
        <v/>
      </c>
      <c r="Q62" s="26">
        <f>IF(AND(A62="",B62="",C62="",D62="",E62="",J62="",H62=""),"",IF(A62="","Add a date",IF(A62&gt;AsOf,"After as-of date: not counted yet",IF(B62="","Add a vehicle",IF(COUNTIF(VName,B62)=0,"Vehicle not on Vehicles sheet",IF(E62="","Add a purpose",IF(AND(E62&lt;&gt;"Business",E62&lt;&gt;"Medical",E62&lt;&gt;"Charitable",E62&lt;&gt;"Personal"),"Purpose must be Business/Medical/Charitable/Personal",IF(AND(ISNUMBER(H62),ISNUMBER(I62),I62&lt;H62),"Odometer end is before start",IF(AND(NOT(ISNUMBER(H62)),NOT(ISNUMBER(I62)),NOT(ISNUMBER(J62))),"Add odometer readings or typed miles",IF(AND(ISNUMBER(H62),ISNUMBER(I62),ISNUMBER(J62),ABS((I62-H62)-J62)&gt;0.05),"Odometer and typed miles disagree",IF(AND(N62&gt;0,O62=0),"No rate for this date — check Rate Schedule",IF(AND(OR(E62="Business",E62="Medical",E62="Charitable"),F62&lt;&gt;"Yes",K62=""),"Add purpose detail for substantiation",""))))))))))))</f>
        <v/>
      </c>
      <c r="R62" s="27">
        <f>IF(OR(A62="",M62=""),"",IFERROR(INDEX('Rate Schedule'!$A$5:$A$24,MATCH(SUMPRODUCT(MAX(('Rate Schedule'!$A$5:$A$24&lt;=A62)*('Rate Schedule'!$A$5:$A$24&lt;&gt;"")*'Rate Schedule'!$A$5:$A$24)),'Rate Schedule'!$A$5:$A$24,0)),""))</f>
        <v/>
      </c>
    </row>
    <row r="63">
      <c r="A63" s="22" t="n">
        <v>46272</v>
      </c>
      <c r="B63" s="10" t="inlineStr">
        <is>
          <t>Van</t>
        </is>
      </c>
      <c r="C63" s="10" t="inlineStr">
        <is>
          <t>Home studio</t>
        </is>
      </c>
      <c r="D63" s="10" t="inlineStr">
        <is>
          <t>Example Bakery</t>
        </is>
      </c>
      <c r="E63" s="10" t="inlineStr">
        <is>
          <t>Business</t>
        </is>
      </c>
      <c r="F63" s="10" t="inlineStr">
        <is>
          <t>No</t>
        </is>
      </c>
      <c r="G63" s="10" t="inlineStr">
        <is>
          <t>Yes</t>
        </is>
      </c>
      <c r="H63" s="23" t="n">
        <v>88639.39999999999</v>
      </c>
      <c r="I63" s="23" t="n">
        <v>88645.60000000001</v>
      </c>
      <c r="J63" s="23" t="n"/>
      <c r="K63" s="21" t="inlineStr">
        <is>
          <t>Brand refresh meeting</t>
        </is>
      </c>
      <c r="L63" s="21" t="inlineStr"/>
      <c r="M63" s="24">
        <f>IF(AND(A63="",B63="",J63="",H63=""),"",ROUND(IF(G63="Yes",2,1)*IF(AND(ISNUMBER(H63),ISNUMBER(I63),I63&gt;=H63),I63-H63,IF(ISNUMBER(J63),J63,0)),1))</f>
        <v/>
      </c>
      <c r="N63" s="24">
        <f>IF(M63="","",IF(OR(E63="Personal",E63="",F63="Yes"),0,M63))</f>
        <v/>
      </c>
      <c r="O63" s="24">
        <f>IF(OR(A63="",M63=""),"",IF(E63="Business",IFERROR(INDEX('Rate Schedule'!$B$5:$B$24,MATCH(SUMPRODUCT(MAX(('Rate Schedule'!$A$5:$A$24&lt;=A63)*('Rate Schedule'!$A$5:$A$24&lt;&gt;"")*'Rate Schedule'!$A$5:$A$24)),'Rate Schedule'!$A$5:$A$24,0)),0),IF(E63="Medical",IFERROR(INDEX('Rate Schedule'!$C$5:$C$24,MATCH(SUMPRODUCT(MAX(('Rate Schedule'!$A$5:$A$24&lt;=A63)*('Rate Schedule'!$A$5:$A$24&lt;&gt;"")*'Rate Schedule'!$A$5:$A$24)),'Rate Schedule'!$A$5:$A$24,0)),0),IF(E63="Charitable",IFERROR(INDEX('Rate Schedule'!$D$5:$D$24,MATCH(SUMPRODUCT(MAX(('Rate Schedule'!$A$5:$A$24&lt;=A63)*('Rate Schedule'!$A$5:$A$24&lt;&gt;"")*'Rate Schedule'!$A$5:$A$24)),'Rate Schedule'!$A$5:$A$24,0)),0),0))))</f>
        <v/>
      </c>
      <c r="P63" s="25">
        <f>IF(OR(M63="",O63=""),"",ROUND(N63*O63,0)/100)</f>
        <v/>
      </c>
      <c r="Q63" s="26">
        <f>IF(AND(A63="",B63="",C63="",D63="",E63="",J63="",H63=""),"",IF(A63="","Add a date",IF(A63&gt;AsOf,"After as-of date: not counted yet",IF(B63="","Add a vehicle",IF(COUNTIF(VName,B63)=0,"Vehicle not on Vehicles sheet",IF(E63="","Add a purpose",IF(AND(E63&lt;&gt;"Business",E63&lt;&gt;"Medical",E63&lt;&gt;"Charitable",E63&lt;&gt;"Personal"),"Purpose must be Business/Medical/Charitable/Personal",IF(AND(ISNUMBER(H63),ISNUMBER(I63),I63&lt;H63),"Odometer end is before start",IF(AND(NOT(ISNUMBER(H63)),NOT(ISNUMBER(I63)),NOT(ISNUMBER(J63))),"Add odometer readings or typed miles",IF(AND(ISNUMBER(H63),ISNUMBER(I63),ISNUMBER(J63),ABS((I63-H63)-J63)&gt;0.05),"Odometer and typed miles disagree",IF(AND(N63&gt;0,O63=0),"No rate for this date — check Rate Schedule",IF(AND(OR(E63="Business",E63="Medical",E63="Charitable"),F63&lt;&gt;"Yes",K63=""),"Add purpose detail for substantiation",""))))))))))))</f>
        <v/>
      </c>
      <c r="R63" s="27">
        <f>IF(OR(A63="",M63=""),"",IFERROR(INDEX('Rate Schedule'!$A$5:$A$24,MATCH(SUMPRODUCT(MAX(('Rate Schedule'!$A$5:$A$24&lt;=A63)*('Rate Schedule'!$A$5:$A$24&lt;&gt;"")*'Rate Schedule'!$A$5:$A$24)),'Rate Schedule'!$A$5:$A$24,0)),""))</f>
        <v/>
      </c>
    </row>
    <row r="64">
      <c r="A64" s="22" t="n">
        <v>46275</v>
      </c>
      <c r="B64" s="10" t="inlineStr">
        <is>
          <t>Blue Hatch</t>
        </is>
      </c>
      <c r="C64" s="10" t="inlineStr">
        <is>
          <t>Home studio</t>
        </is>
      </c>
      <c r="D64" s="10" t="inlineStr">
        <is>
          <t>Example Clinic</t>
        </is>
      </c>
      <c r="E64" s="10" t="inlineStr">
        <is>
          <t>Business</t>
        </is>
      </c>
      <c r="F64" s="10" t="inlineStr">
        <is>
          <t>No</t>
        </is>
      </c>
      <c r="G64" s="10" t="inlineStr">
        <is>
          <t>No</t>
        </is>
      </c>
      <c r="H64" s="23" t="n"/>
      <c r="I64" s="23" t="n"/>
      <c r="J64" s="23" t="n">
        <v>14.7</v>
      </c>
      <c r="K64" s="21" t="inlineStr">
        <is>
          <t>Signage consult</t>
        </is>
      </c>
      <c r="L64" s="21" t="inlineStr"/>
      <c r="M64" s="24">
        <f>IF(AND(A64="",B64="",J64="",H64=""),"",ROUND(IF(G64="Yes",2,1)*IF(AND(ISNUMBER(H64),ISNUMBER(I64),I64&gt;=H64),I64-H64,IF(ISNUMBER(J64),J64,0)),1))</f>
        <v/>
      </c>
      <c r="N64" s="24">
        <f>IF(M64="","",IF(OR(E64="Personal",E64="",F64="Yes"),0,M64))</f>
        <v/>
      </c>
      <c r="O64" s="24">
        <f>IF(OR(A64="",M64=""),"",IF(E64="Business",IFERROR(INDEX('Rate Schedule'!$B$5:$B$24,MATCH(SUMPRODUCT(MAX(('Rate Schedule'!$A$5:$A$24&lt;=A64)*('Rate Schedule'!$A$5:$A$24&lt;&gt;"")*'Rate Schedule'!$A$5:$A$24)),'Rate Schedule'!$A$5:$A$24,0)),0),IF(E64="Medical",IFERROR(INDEX('Rate Schedule'!$C$5:$C$24,MATCH(SUMPRODUCT(MAX(('Rate Schedule'!$A$5:$A$24&lt;=A64)*('Rate Schedule'!$A$5:$A$24&lt;&gt;"")*'Rate Schedule'!$A$5:$A$24)),'Rate Schedule'!$A$5:$A$24,0)),0),IF(E64="Charitable",IFERROR(INDEX('Rate Schedule'!$D$5:$D$24,MATCH(SUMPRODUCT(MAX(('Rate Schedule'!$A$5:$A$24&lt;=A64)*('Rate Schedule'!$A$5:$A$24&lt;&gt;"")*'Rate Schedule'!$A$5:$A$24)),'Rate Schedule'!$A$5:$A$24,0)),0),0))))</f>
        <v/>
      </c>
      <c r="P64" s="25">
        <f>IF(OR(M64="",O64=""),"",ROUND(N64*O64,0)/100)</f>
        <v/>
      </c>
      <c r="Q64" s="26">
        <f>IF(AND(A64="",B64="",C64="",D64="",E64="",J64="",H64=""),"",IF(A64="","Add a date",IF(A64&gt;AsOf,"After as-of date: not counted yet",IF(B64="","Add a vehicle",IF(COUNTIF(VName,B64)=0,"Vehicle not on Vehicles sheet",IF(E64="","Add a purpose",IF(AND(E64&lt;&gt;"Business",E64&lt;&gt;"Medical",E64&lt;&gt;"Charitable",E64&lt;&gt;"Personal"),"Purpose must be Business/Medical/Charitable/Personal",IF(AND(ISNUMBER(H64),ISNUMBER(I64),I64&lt;H64),"Odometer end is before start",IF(AND(NOT(ISNUMBER(H64)),NOT(ISNUMBER(I64)),NOT(ISNUMBER(J64))),"Add odometer readings or typed miles",IF(AND(ISNUMBER(H64),ISNUMBER(I64),ISNUMBER(J64),ABS((I64-H64)-J64)&gt;0.05),"Odometer and typed miles disagree",IF(AND(N64&gt;0,O64=0),"No rate for this date — check Rate Schedule",IF(AND(OR(E64="Business",E64="Medical",E64="Charitable"),F64&lt;&gt;"Yes",K64=""),"Add purpose detail for substantiation",""))))))))))))</f>
        <v/>
      </c>
      <c r="R64" s="27">
        <f>IF(OR(A64="",M64=""),"",IFERROR(INDEX('Rate Schedule'!$A$5:$A$24,MATCH(SUMPRODUCT(MAX(('Rate Schedule'!$A$5:$A$24&lt;=A64)*('Rate Schedule'!$A$5:$A$24&lt;&gt;"")*'Rate Schedule'!$A$5:$A$24)),'Rate Schedule'!$A$5:$A$24,0)),""))</f>
        <v/>
      </c>
    </row>
    <row r="65">
      <c r="A65" s="22" t="n">
        <v>46279</v>
      </c>
      <c r="B65" s="10" t="inlineStr">
        <is>
          <t>Blue Hatch</t>
        </is>
      </c>
      <c r="C65" s="10" t="inlineStr">
        <is>
          <t>Home studio</t>
        </is>
      </c>
      <c r="D65" s="10" t="inlineStr">
        <is>
          <t>Example Hardware</t>
        </is>
      </c>
      <c r="E65" s="10" t="inlineStr">
        <is>
          <t>Personal</t>
        </is>
      </c>
      <c r="F65" s="10" t="inlineStr">
        <is>
          <t>No</t>
        </is>
      </c>
      <c r="G65" s="10" t="inlineStr">
        <is>
          <t>Yes</t>
        </is>
      </c>
      <c r="H65" s="23" t="n">
        <v>41534.1</v>
      </c>
      <c r="I65" s="23" t="n">
        <v>41538.3</v>
      </c>
      <c r="J65" s="23" t="n"/>
      <c r="K65" s="21" t="inlineStr">
        <is>
          <t>Hardware store</t>
        </is>
      </c>
      <c r="L65" s="21" t="inlineStr"/>
      <c r="M65" s="24">
        <f>IF(AND(A65="",B65="",J65="",H65=""),"",ROUND(IF(G65="Yes",2,1)*IF(AND(ISNUMBER(H65),ISNUMBER(I65),I65&gt;=H65),I65-H65,IF(ISNUMBER(J65),J65,0)),1))</f>
        <v/>
      </c>
      <c r="N65" s="24">
        <f>IF(M65="","",IF(OR(E65="Personal",E65="",F65="Yes"),0,M65))</f>
        <v/>
      </c>
      <c r="O65" s="24">
        <f>IF(OR(A65="",M65=""),"",IF(E65="Business",IFERROR(INDEX('Rate Schedule'!$B$5:$B$24,MATCH(SUMPRODUCT(MAX(('Rate Schedule'!$A$5:$A$24&lt;=A65)*('Rate Schedule'!$A$5:$A$24&lt;&gt;"")*'Rate Schedule'!$A$5:$A$24)),'Rate Schedule'!$A$5:$A$24,0)),0),IF(E65="Medical",IFERROR(INDEX('Rate Schedule'!$C$5:$C$24,MATCH(SUMPRODUCT(MAX(('Rate Schedule'!$A$5:$A$24&lt;=A65)*('Rate Schedule'!$A$5:$A$24&lt;&gt;"")*'Rate Schedule'!$A$5:$A$24)),'Rate Schedule'!$A$5:$A$24,0)),0),IF(E65="Charitable",IFERROR(INDEX('Rate Schedule'!$D$5:$D$24,MATCH(SUMPRODUCT(MAX(('Rate Schedule'!$A$5:$A$24&lt;=A65)*('Rate Schedule'!$A$5:$A$24&lt;&gt;"")*'Rate Schedule'!$A$5:$A$24)),'Rate Schedule'!$A$5:$A$24,0)),0),0))))</f>
        <v/>
      </c>
      <c r="P65" s="25">
        <f>IF(OR(M65="",O65=""),"",ROUND(N65*O65,0)/100)</f>
        <v/>
      </c>
      <c r="Q65" s="26">
        <f>IF(AND(A65="",B65="",C65="",D65="",E65="",J65="",H65=""),"",IF(A65="","Add a date",IF(A65&gt;AsOf,"After as-of date: not counted yet",IF(B65="","Add a vehicle",IF(COUNTIF(VName,B65)=0,"Vehicle not on Vehicles sheet",IF(E65="","Add a purpose",IF(AND(E65&lt;&gt;"Business",E65&lt;&gt;"Medical",E65&lt;&gt;"Charitable",E65&lt;&gt;"Personal"),"Purpose must be Business/Medical/Charitable/Personal",IF(AND(ISNUMBER(H65),ISNUMBER(I65),I65&lt;H65),"Odometer end is before start",IF(AND(NOT(ISNUMBER(H65)),NOT(ISNUMBER(I65)),NOT(ISNUMBER(J65))),"Add odometer readings or typed miles",IF(AND(ISNUMBER(H65),ISNUMBER(I65),ISNUMBER(J65),ABS((I65-H65)-J65)&gt;0.05),"Odometer and typed miles disagree",IF(AND(N65&gt;0,O65=0),"No rate for this date — check Rate Schedule",IF(AND(OR(E65="Business",E65="Medical",E65="Charitable"),F65&lt;&gt;"Yes",K65=""),"Add purpose detail for substantiation",""))))))))))))</f>
        <v/>
      </c>
      <c r="R65" s="27">
        <f>IF(OR(A65="",M65=""),"",IFERROR(INDEX('Rate Schedule'!$A$5:$A$24,MATCH(SUMPRODUCT(MAX(('Rate Schedule'!$A$5:$A$24&lt;=A65)*('Rate Schedule'!$A$5:$A$24&lt;&gt;"")*'Rate Schedule'!$A$5:$A$24)),'Rate Schedule'!$A$5:$A$24,0)),""))</f>
        <v/>
      </c>
    </row>
    <row r="66">
      <c r="A66" s="22" t="n">
        <v>46280</v>
      </c>
      <c r="B66" s="10" t="inlineStr">
        <is>
          <t>Van</t>
        </is>
      </c>
      <c r="C66" s="10" t="inlineStr">
        <is>
          <t>Home studio</t>
        </is>
      </c>
      <c r="D66" s="10" t="inlineStr">
        <is>
          <t>Example School</t>
        </is>
      </c>
      <c r="E66" s="10" t="inlineStr">
        <is>
          <t>Charitable</t>
        </is>
      </c>
      <c r="F66" s="10" t="inlineStr">
        <is>
          <t>No</t>
        </is>
      </c>
      <c r="G66" s="10" t="inlineStr">
        <is>
          <t>No</t>
        </is>
      </c>
      <c r="H66" s="23" t="n">
        <v>88645.60000000001</v>
      </c>
      <c r="I66" s="23" t="n">
        <v>88655.10000000001</v>
      </c>
      <c r="J66" s="23" t="n"/>
      <c r="K66" s="21" t="inlineStr">
        <is>
          <t>School fair setup</t>
        </is>
      </c>
      <c r="L66" s="21" t="inlineStr"/>
      <c r="M66" s="24">
        <f>IF(AND(A66="",B66="",J66="",H66=""),"",ROUND(IF(G66="Yes",2,1)*IF(AND(ISNUMBER(H66),ISNUMBER(I66),I66&gt;=H66),I66-H66,IF(ISNUMBER(J66),J66,0)),1))</f>
        <v/>
      </c>
      <c r="N66" s="24">
        <f>IF(M66="","",IF(OR(E66="Personal",E66="",F66="Yes"),0,M66))</f>
        <v/>
      </c>
      <c r="O66" s="24">
        <f>IF(OR(A66="",M66=""),"",IF(E66="Business",IFERROR(INDEX('Rate Schedule'!$B$5:$B$24,MATCH(SUMPRODUCT(MAX(('Rate Schedule'!$A$5:$A$24&lt;=A66)*('Rate Schedule'!$A$5:$A$24&lt;&gt;"")*'Rate Schedule'!$A$5:$A$24)),'Rate Schedule'!$A$5:$A$24,0)),0),IF(E66="Medical",IFERROR(INDEX('Rate Schedule'!$C$5:$C$24,MATCH(SUMPRODUCT(MAX(('Rate Schedule'!$A$5:$A$24&lt;=A66)*('Rate Schedule'!$A$5:$A$24&lt;&gt;"")*'Rate Schedule'!$A$5:$A$24)),'Rate Schedule'!$A$5:$A$24,0)),0),IF(E66="Charitable",IFERROR(INDEX('Rate Schedule'!$D$5:$D$24,MATCH(SUMPRODUCT(MAX(('Rate Schedule'!$A$5:$A$24&lt;=A66)*('Rate Schedule'!$A$5:$A$24&lt;&gt;"")*'Rate Schedule'!$A$5:$A$24)),'Rate Schedule'!$A$5:$A$24,0)),0),0))))</f>
        <v/>
      </c>
      <c r="P66" s="25">
        <f>IF(OR(M66="",O66=""),"",ROUND(N66*O66,0)/100)</f>
        <v/>
      </c>
      <c r="Q66" s="26">
        <f>IF(AND(A66="",B66="",C66="",D66="",E66="",J66="",H66=""),"",IF(A66="","Add a date",IF(A66&gt;AsOf,"After as-of date: not counted yet",IF(B66="","Add a vehicle",IF(COUNTIF(VName,B66)=0,"Vehicle not on Vehicles sheet",IF(E66="","Add a purpose",IF(AND(E66&lt;&gt;"Business",E66&lt;&gt;"Medical",E66&lt;&gt;"Charitable",E66&lt;&gt;"Personal"),"Purpose must be Business/Medical/Charitable/Personal",IF(AND(ISNUMBER(H66),ISNUMBER(I66),I66&lt;H66),"Odometer end is before start",IF(AND(NOT(ISNUMBER(H66)),NOT(ISNUMBER(I66)),NOT(ISNUMBER(J66))),"Add odometer readings or typed miles",IF(AND(ISNUMBER(H66),ISNUMBER(I66),ISNUMBER(J66),ABS((I66-H66)-J66)&gt;0.05),"Odometer and typed miles disagree",IF(AND(N66&gt;0,O66=0),"No rate for this date — check Rate Schedule",IF(AND(OR(E66="Business",E66="Medical",E66="Charitable"),F66&lt;&gt;"Yes",K66=""),"Add purpose detail for substantiation",""))))))))))))</f>
        <v/>
      </c>
      <c r="R66" s="27">
        <f>IF(OR(A66="",M66=""),"",IFERROR(INDEX('Rate Schedule'!$A$5:$A$24,MATCH(SUMPRODUCT(MAX(('Rate Schedule'!$A$5:$A$24&lt;=A66)*('Rate Schedule'!$A$5:$A$24&lt;&gt;"")*'Rate Schedule'!$A$5:$A$24)),'Rate Schedule'!$A$5:$A$24,0)),""))</f>
        <v/>
      </c>
    </row>
    <row r="67">
      <c r="A67" s="22" t="n">
        <v>46281</v>
      </c>
      <c r="B67" s="10" t="inlineStr">
        <is>
          <t>Van</t>
        </is>
      </c>
      <c r="C67" s="10" t="inlineStr">
        <is>
          <t>Home studio</t>
        </is>
      </c>
      <c r="D67" s="10" t="inlineStr">
        <is>
          <t>Example Optometry</t>
        </is>
      </c>
      <c r="E67" s="10" t="inlineStr">
        <is>
          <t>Medical</t>
        </is>
      </c>
      <c r="F67" s="10" t="inlineStr">
        <is>
          <t>No</t>
        </is>
      </c>
      <c r="G67" s="10" t="inlineStr">
        <is>
          <t>Yes</t>
        </is>
      </c>
      <c r="H67" s="23" t="n">
        <v>88655.10000000001</v>
      </c>
      <c r="I67" s="23" t="n">
        <v>88660.89999999999</v>
      </c>
      <c r="J67" s="23" t="n"/>
      <c r="K67" s="21" t="inlineStr">
        <is>
          <t>Eye exam</t>
        </is>
      </c>
      <c r="L67" s="21" t="inlineStr"/>
      <c r="M67" s="24">
        <f>IF(AND(A67="",B67="",J67="",H67=""),"",ROUND(IF(G67="Yes",2,1)*IF(AND(ISNUMBER(H67),ISNUMBER(I67),I67&gt;=H67),I67-H67,IF(ISNUMBER(J67),J67,0)),1))</f>
        <v/>
      </c>
      <c r="N67" s="24">
        <f>IF(M67="","",IF(OR(E67="Personal",E67="",F67="Yes"),0,M67))</f>
        <v/>
      </c>
      <c r="O67" s="24">
        <f>IF(OR(A67="",M67=""),"",IF(E67="Business",IFERROR(INDEX('Rate Schedule'!$B$5:$B$24,MATCH(SUMPRODUCT(MAX(('Rate Schedule'!$A$5:$A$24&lt;=A67)*('Rate Schedule'!$A$5:$A$24&lt;&gt;"")*'Rate Schedule'!$A$5:$A$24)),'Rate Schedule'!$A$5:$A$24,0)),0),IF(E67="Medical",IFERROR(INDEX('Rate Schedule'!$C$5:$C$24,MATCH(SUMPRODUCT(MAX(('Rate Schedule'!$A$5:$A$24&lt;=A67)*('Rate Schedule'!$A$5:$A$24&lt;&gt;"")*'Rate Schedule'!$A$5:$A$24)),'Rate Schedule'!$A$5:$A$24,0)),0),IF(E67="Charitable",IFERROR(INDEX('Rate Schedule'!$D$5:$D$24,MATCH(SUMPRODUCT(MAX(('Rate Schedule'!$A$5:$A$24&lt;=A67)*('Rate Schedule'!$A$5:$A$24&lt;&gt;"")*'Rate Schedule'!$A$5:$A$24)),'Rate Schedule'!$A$5:$A$24,0)),0),0))))</f>
        <v/>
      </c>
      <c r="P67" s="25">
        <f>IF(OR(M67="",O67=""),"",ROUND(N67*O67,0)/100)</f>
        <v/>
      </c>
      <c r="Q67" s="26">
        <f>IF(AND(A67="",B67="",C67="",D67="",E67="",J67="",H67=""),"",IF(A67="","Add a date",IF(A67&gt;AsOf,"After as-of date: not counted yet",IF(B67="","Add a vehicle",IF(COUNTIF(VName,B67)=0,"Vehicle not on Vehicles sheet",IF(E67="","Add a purpose",IF(AND(E67&lt;&gt;"Business",E67&lt;&gt;"Medical",E67&lt;&gt;"Charitable",E67&lt;&gt;"Personal"),"Purpose must be Business/Medical/Charitable/Personal",IF(AND(ISNUMBER(H67),ISNUMBER(I67),I67&lt;H67),"Odometer end is before start",IF(AND(NOT(ISNUMBER(H67)),NOT(ISNUMBER(I67)),NOT(ISNUMBER(J67))),"Add odometer readings or typed miles",IF(AND(ISNUMBER(H67),ISNUMBER(I67),ISNUMBER(J67),ABS((I67-H67)-J67)&gt;0.05),"Odometer and typed miles disagree",IF(AND(N67&gt;0,O67=0),"No rate for this date — check Rate Schedule",IF(AND(OR(E67="Business",E67="Medical",E67="Charitable"),F67&lt;&gt;"Yes",K67=""),"Add purpose detail for substantiation",""))))))))))))</f>
        <v/>
      </c>
      <c r="R67" s="27">
        <f>IF(OR(A67="",M67=""),"",IFERROR(INDEX('Rate Schedule'!$A$5:$A$24,MATCH(SUMPRODUCT(MAX(('Rate Schedule'!$A$5:$A$24&lt;=A67)*('Rate Schedule'!$A$5:$A$24&lt;&gt;"")*'Rate Schedule'!$A$5:$A$24)),'Rate Schedule'!$A$5:$A$24,0)),""))</f>
        <v/>
      </c>
    </row>
    <row r="68">
      <c r="A68" s="22" t="n">
        <v>46285</v>
      </c>
      <c r="B68" s="10" t="inlineStr">
        <is>
          <t>Blue Hatch</t>
        </is>
      </c>
      <c r="C68" s="10" t="inlineStr">
        <is>
          <t>Home studio</t>
        </is>
      </c>
      <c r="D68" s="10" t="inlineStr">
        <is>
          <t>Example Nursery</t>
        </is>
      </c>
      <c r="E68" s="10" t="inlineStr">
        <is>
          <t>Business</t>
        </is>
      </c>
      <c r="F68" s="10" t="inlineStr">
        <is>
          <t>No</t>
        </is>
      </c>
      <c r="G68" s="10" t="inlineStr">
        <is>
          <t>No</t>
        </is>
      </c>
      <c r="H68" s="23" t="n">
        <v>41538.3</v>
      </c>
      <c r="I68" s="23" t="n">
        <v>41556.9</v>
      </c>
      <c r="J68" s="23" t="n"/>
      <c r="K68" s="21" t="inlineStr">
        <is>
          <t>Mural site measure</t>
        </is>
      </c>
      <c r="L68" s="21" t="inlineStr"/>
      <c r="M68" s="24">
        <f>IF(AND(A68="",B68="",J68="",H68=""),"",ROUND(IF(G68="Yes",2,1)*IF(AND(ISNUMBER(H68),ISNUMBER(I68),I68&gt;=H68),I68-H68,IF(ISNUMBER(J68),J68,0)),1))</f>
        <v/>
      </c>
      <c r="N68" s="24">
        <f>IF(M68="","",IF(OR(E68="Personal",E68="",F68="Yes"),0,M68))</f>
        <v/>
      </c>
      <c r="O68" s="24">
        <f>IF(OR(A68="",M68=""),"",IF(E68="Business",IFERROR(INDEX('Rate Schedule'!$B$5:$B$24,MATCH(SUMPRODUCT(MAX(('Rate Schedule'!$A$5:$A$24&lt;=A68)*('Rate Schedule'!$A$5:$A$24&lt;&gt;"")*'Rate Schedule'!$A$5:$A$24)),'Rate Schedule'!$A$5:$A$24,0)),0),IF(E68="Medical",IFERROR(INDEX('Rate Schedule'!$C$5:$C$24,MATCH(SUMPRODUCT(MAX(('Rate Schedule'!$A$5:$A$24&lt;=A68)*('Rate Schedule'!$A$5:$A$24&lt;&gt;"")*'Rate Schedule'!$A$5:$A$24)),'Rate Schedule'!$A$5:$A$24,0)),0),IF(E68="Charitable",IFERROR(INDEX('Rate Schedule'!$D$5:$D$24,MATCH(SUMPRODUCT(MAX(('Rate Schedule'!$A$5:$A$24&lt;=A68)*('Rate Schedule'!$A$5:$A$24&lt;&gt;"")*'Rate Schedule'!$A$5:$A$24)),'Rate Schedule'!$A$5:$A$24,0)),0),0))))</f>
        <v/>
      </c>
      <c r="P68" s="25">
        <f>IF(OR(M68="",O68=""),"",ROUND(N68*O68,0)/100)</f>
        <v/>
      </c>
      <c r="Q68" s="26">
        <f>IF(AND(A68="",B68="",C68="",D68="",E68="",J68="",H68=""),"",IF(A68="","Add a date",IF(A68&gt;AsOf,"After as-of date: not counted yet",IF(B68="","Add a vehicle",IF(COUNTIF(VName,B68)=0,"Vehicle not on Vehicles sheet",IF(E68="","Add a purpose",IF(AND(E68&lt;&gt;"Business",E68&lt;&gt;"Medical",E68&lt;&gt;"Charitable",E68&lt;&gt;"Personal"),"Purpose must be Business/Medical/Charitable/Personal",IF(AND(ISNUMBER(H68),ISNUMBER(I68),I68&lt;H68),"Odometer end is before start",IF(AND(NOT(ISNUMBER(H68)),NOT(ISNUMBER(I68)),NOT(ISNUMBER(J68))),"Add odometer readings or typed miles",IF(AND(ISNUMBER(H68),ISNUMBER(I68),ISNUMBER(J68),ABS((I68-H68)-J68)&gt;0.05),"Odometer and typed miles disagree",IF(AND(N68&gt;0,O68=0),"No rate for this date — check Rate Schedule",IF(AND(OR(E68="Business",E68="Medical",E68="Charitable"),F68&lt;&gt;"Yes",K68=""),"Add purpose detail for substantiation",""))))))))))))</f>
        <v/>
      </c>
      <c r="R68" s="27">
        <f>IF(OR(A68="",M68=""),"",IFERROR(INDEX('Rate Schedule'!$A$5:$A$24,MATCH(SUMPRODUCT(MAX(('Rate Schedule'!$A$5:$A$24&lt;=A68)*('Rate Schedule'!$A$5:$A$24&lt;&gt;"")*'Rate Schedule'!$A$5:$A$24)),'Rate Schedule'!$A$5:$A$24,0)),""))</f>
        <v/>
      </c>
    </row>
    <row r="69">
      <c r="A69" s="22" t="n">
        <v>46287</v>
      </c>
      <c r="B69" s="10" t="inlineStr">
        <is>
          <t>Blue Hatch</t>
        </is>
      </c>
      <c r="C69" s="10" t="inlineStr">
        <is>
          <t>Home studio</t>
        </is>
      </c>
      <c r="D69" s="10" t="inlineStr">
        <is>
          <t>Example Library</t>
        </is>
      </c>
      <c r="E69" s="10" t="inlineStr">
        <is>
          <t>Business</t>
        </is>
      </c>
      <c r="F69" s="10" t="inlineStr">
        <is>
          <t>No</t>
        </is>
      </c>
      <c r="G69" s="10" t="inlineStr">
        <is>
          <t>Yes</t>
        </is>
      </c>
      <c r="H69" s="23" t="n"/>
      <c r="I69" s="23" t="n"/>
      <c r="J69" s="23" t="n">
        <v>5.3</v>
      </c>
      <c r="K69" s="21" t="inlineStr">
        <is>
          <t>Poster drop-off</t>
        </is>
      </c>
      <c r="L69" s="21" t="inlineStr"/>
      <c r="M69" s="24">
        <f>IF(AND(A69="",B69="",J69="",H69=""),"",ROUND(IF(G69="Yes",2,1)*IF(AND(ISNUMBER(H69),ISNUMBER(I69),I69&gt;=H69),I69-H69,IF(ISNUMBER(J69),J69,0)),1))</f>
        <v/>
      </c>
      <c r="N69" s="24">
        <f>IF(M69="","",IF(OR(E69="Personal",E69="",F69="Yes"),0,M69))</f>
        <v/>
      </c>
      <c r="O69" s="24">
        <f>IF(OR(A69="",M69=""),"",IF(E69="Business",IFERROR(INDEX('Rate Schedule'!$B$5:$B$24,MATCH(SUMPRODUCT(MAX(('Rate Schedule'!$A$5:$A$24&lt;=A69)*('Rate Schedule'!$A$5:$A$24&lt;&gt;"")*'Rate Schedule'!$A$5:$A$24)),'Rate Schedule'!$A$5:$A$24,0)),0),IF(E69="Medical",IFERROR(INDEX('Rate Schedule'!$C$5:$C$24,MATCH(SUMPRODUCT(MAX(('Rate Schedule'!$A$5:$A$24&lt;=A69)*('Rate Schedule'!$A$5:$A$24&lt;&gt;"")*'Rate Schedule'!$A$5:$A$24)),'Rate Schedule'!$A$5:$A$24,0)),0),IF(E69="Charitable",IFERROR(INDEX('Rate Schedule'!$D$5:$D$24,MATCH(SUMPRODUCT(MAX(('Rate Schedule'!$A$5:$A$24&lt;=A69)*('Rate Schedule'!$A$5:$A$24&lt;&gt;"")*'Rate Schedule'!$A$5:$A$24)),'Rate Schedule'!$A$5:$A$24,0)),0),0))))</f>
        <v/>
      </c>
      <c r="P69" s="25">
        <f>IF(OR(M69="",O69=""),"",ROUND(N69*O69,0)/100)</f>
        <v/>
      </c>
      <c r="Q69" s="26">
        <f>IF(AND(A69="",B69="",C69="",D69="",E69="",J69="",H69=""),"",IF(A69="","Add a date",IF(A69&gt;AsOf,"After as-of date: not counted yet",IF(B69="","Add a vehicle",IF(COUNTIF(VName,B69)=0,"Vehicle not on Vehicles sheet",IF(E69="","Add a purpose",IF(AND(E69&lt;&gt;"Business",E69&lt;&gt;"Medical",E69&lt;&gt;"Charitable",E69&lt;&gt;"Personal"),"Purpose must be Business/Medical/Charitable/Personal",IF(AND(ISNUMBER(H69),ISNUMBER(I69),I69&lt;H69),"Odometer end is before start",IF(AND(NOT(ISNUMBER(H69)),NOT(ISNUMBER(I69)),NOT(ISNUMBER(J69))),"Add odometer readings or typed miles",IF(AND(ISNUMBER(H69),ISNUMBER(I69),ISNUMBER(J69),ABS((I69-H69)-J69)&gt;0.05),"Odometer and typed miles disagree",IF(AND(N69&gt;0,O69=0),"No rate for this date — check Rate Schedule",IF(AND(OR(E69="Business",E69="Medical",E69="Charitable"),F69&lt;&gt;"Yes",K69=""),"Add purpose detail for substantiation",""))))))))))))</f>
        <v/>
      </c>
      <c r="R69" s="27">
        <f>IF(OR(A69="",M69=""),"",IFERROR(INDEX('Rate Schedule'!$A$5:$A$24,MATCH(SUMPRODUCT(MAX(('Rate Schedule'!$A$5:$A$24&lt;=A69)*('Rate Schedule'!$A$5:$A$24&lt;&gt;"")*'Rate Schedule'!$A$5:$A$24)),'Rate Schedule'!$A$5:$A$24,0)),""))</f>
        <v/>
      </c>
    </row>
    <row r="70">
      <c r="A70" s="22" t="n">
        <v>46290</v>
      </c>
      <c r="B70" s="10" t="inlineStr">
        <is>
          <t>Blue Hatch</t>
        </is>
      </c>
      <c r="C70" s="10" t="inlineStr">
        <is>
          <t>Home studio</t>
        </is>
      </c>
      <c r="D70" s="10" t="inlineStr">
        <is>
          <t>Example Gym</t>
        </is>
      </c>
      <c r="E70" s="10" t="inlineStr">
        <is>
          <t>Business</t>
        </is>
      </c>
      <c r="F70" s="10" t="inlineStr">
        <is>
          <t>No</t>
        </is>
      </c>
      <c r="G70" s="10" t="inlineStr">
        <is>
          <t>No</t>
        </is>
      </c>
      <c r="H70" s="23" t="n">
        <v>41567.5</v>
      </c>
      <c r="I70" s="23" t="n">
        <v>41574.6</v>
      </c>
      <c r="J70" s="23" t="n"/>
      <c r="K70" s="21" t="inlineStr">
        <is>
          <t>Member app screenshots</t>
        </is>
      </c>
      <c r="L70" s="21" t="inlineStr"/>
      <c r="M70" s="24">
        <f>IF(AND(A70="",B70="",J70="",H70=""),"",ROUND(IF(G70="Yes",2,1)*IF(AND(ISNUMBER(H70),ISNUMBER(I70),I70&gt;=H70),I70-H70,IF(ISNUMBER(J70),J70,0)),1))</f>
        <v/>
      </c>
      <c r="N70" s="24">
        <f>IF(M70="","",IF(OR(E70="Personal",E70="",F70="Yes"),0,M70))</f>
        <v/>
      </c>
      <c r="O70" s="24">
        <f>IF(OR(A70="",M70=""),"",IF(E70="Business",IFERROR(INDEX('Rate Schedule'!$B$5:$B$24,MATCH(SUMPRODUCT(MAX(('Rate Schedule'!$A$5:$A$24&lt;=A70)*('Rate Schedule'!$A$5:$A$24&lt;&gt;"")*'Rate Schedule'!$A$5:$A$24)),'Rate Schedule'!$A$5:$A$24,0)),0),IF(E70="Medical",IFERROR(INDEX('Rate Schedule'!$C$5:$C$24,MATCH(SUMPRODUCT(MAX(('Rate Schedule'!$A$5:$A$24&lt;=A70)*('Rate Schedule'!$A$5:$A$24&lt;&gt;"")*'Rate Schedule'!$A$5:$A$24)),'Rate Schedule'!$A$5:$A$24,0)),0),IF(E70="Charitable",IFERROR(INDEX('Rate Schedule'!$D$5:$D$24,MATCH(SUMPRODUCT(MAX(('Rate Schedule'!$A$5:$A$24&lt;=A70)*('Rate Schedule'!$A$5:$A$24&lt;&gt;"")*'Rate Schedule'!$A$5:$A$24)),'Rate Schedule'!$A$5:$A$24,0)),0),0))))</f>
        <v/>
      </c>
      <c r="P70" s="25">
        <f>IF(OR(M70="",O70=""),"",ROUND(N70*O70,0)/100)</f>
        <v/>
      </c>
      <c r="Q70" s="26">
        <f>IF(AND(A70="",B70="",C70="",D70="",E70="",J70="",H70=""),"",IF(A70="","Add a date",IF(A70&gt;AsOf,"After as-of date: not counted yet",IF(B70="","Add a vehicle",IF(COUNTIF(VName,B70)=0,"Vehicle not on Vehicles sheet",IF(E70="","Add a purpose",IF(AND(E70&lt;&gt;"Business",E70&lt;&gt;"Medical",E70&lt;&gt;"Charitable",E70&lt;&gt;"Personal"),"Purpose must be Business/Medical/Charitable/Personal",IF(AND(ISNUMBER(H70),ISNUMBER(I70),I70&lt;H70),"Odometer end is before start",IF(AND(NOT(ISNUMBER(H70)),NOT(ISNUMBER(I70)),NOT(ISNUMBER(J70))),"Add odometer readings or typed miles",IF(AND(ISNUMBER(H70),ISNUMBER(I70),ISNUMBER(J70),ABS((I70-H70)-J70)&gt;0.05),"Odometer and typed miles disagree",IF(AND(N70&gt;0,O70=0),"No rate for this date — check Rate Schedule",IF(AND(OR(E70="Business",E70="Medical",E70="Charitable"),F70&lt;&gt;"Yes",K70=""),"Add purpose detail for substantiation",""))))))))))))</f>
        <v/>
      </c>
      <c r="R70" s="27">
        <f>IF(OR(A70="",M70=""),"",IFERROR(INDEX('Rate Schedule'!$A$5:$A$24,MATCH(SUMPRODUCT(MAX(('Rate Schedule'!$A$5:$A$24&lt;=A70)*('Rate Schedule'!$A$5:$A$24&lt;&gt;"")*'Rate Schedule'!$A$5:$A$24)),'Rate Schedule'!$A$5:$A$24,0)),""))</f>
        <v/>
      </c>
    </row>
    <row r="71">
      <c r="A71" s="22" t="n">
        <v>46291</v>
      </c>
      <c r="B71" s="10" t="inlineStr">
        <is>
          <t>Van</t>
        </is>
      </c>
      <c r="C71" s="10" t="inlineStr">
        <is>
          <t>Home studio</t>
        </is>
      </c>
      <c r="D71" s="10" t="inlineStr">
        <is>
          <t>Example Bakery</t>
        </is>
      </c>
      <c r="E71" s="10" t="inlineStr">
        <is>
          <t>Business</t>
        </is>
      </c>
      <c r="F71" s="10" t="inlineStr">
        <is>
          <t>No</t>
        </is>
      </c>
      <c r="G71" s="10" t="inlineStr">
        <is>
          <t>Yes</t>
        </is>
      </c>
      <c r="H71" s="23" t="n">
        <v>88660.89999999999</v>
      </c>
      <c r="I71" s="23" t="n">
        <v>88667.7</v>
      </c>
      <c r="J71" s="23" t="n"/>
      <c r="K71" s="21" t="inlineStr">
        <is>
          <t>Brand refresh meeting</t>
        </is>
      </c>
      <c r="L71" s="21" t="inlineStr"/>
      <c r="M71" s="24">
        <f>IF(AND(A71="",B71="",J71="",H71=""),"",ROUND(IF(G71="Yes",2,1)*IF(AND(ISNUMBER(H71),ISNUMBER(I71),I71&gt;=H71),I71-H71,IF(ISNUMBER(J71),J71,0)),1))</f>
        <v/>
      </c>
      <c r="N71" s="24">
        <f>IF(M71="","",IF(OR(E71="Personal",E71="",F71="Yes"),0,M71))</f>
        <v/>
      </c>
      <c r="O71" s="24">
        <f>IF(OR(A71="",M71=""),"",IF(E71="Business",IFERROR(INDEX('Rate Schedule'!$B$5:$B$24,MATCH(SUMPRODUCT(MAX(('Rate Schedule'!$A$5:$A$24&lt;=A71)*('Rate Schedule'!$A$5:$A$24&lt;&gt;"")*'Rate Schedule'!$A$5:$A$24)),'Rate Schedule'!$A$5:$A$24,0)),0),IF(E71="Medical",IFERROR(INDEX('Rate Schedule'!$C$5:$C$24,MATCH(SUMPRODUCT(MAX(('Rate Schedule'!$A$5:$A$24&lt;=A71)*('Rate Schedule'!$A$5:$A$24&lt;&gt;"")*'Rate Schedule'!$A$5:$A$24)),'Rate Schedule'!$A$5:$A$24,0)),0),IF(E71="Charitable",IFERROR(INDEX('Rate Schedule'!$D$5:$D$24,MATCH(SUMPRODUCT(MAX(('Rate Schedule'!$A$5:$A$24&lt;=A71)*('Rate Schedule'!$A$5:$A$24&lt;&gt;"")*'Rate Schedule'!$A$5:$A$24)),'Rate Schedule'!$A$5:$A$24,0)),0),0))))</f>
        <v/>
      </c>
      <c r="P71" s="25">
        <f>IF(OR(M71="",O71=""),"",ROUND(N71*O71,0)/100)</f>
        <v/>
      </c>
      <c r="Q71" s="26">
        <f>IF(AND(A71="",B71="",C71="",D71="",E71="",J71="",H71=""),"",IF(A71="","Add a date",IF(A71&gt;AsOf,"After as-of date: not counted yet",IF(B71="","Add a vehicle",IF(COUNTIF(VName,B71)=0,"Vehicle not on Vehicles sheet",IF(E71="","Add a purpose",IF(AND(E71&lt;&gt;"Business",E71&lt;&gt;"Medical",E71&lt;&gt;"Charitable",E71&lt;&gt;"Personal"),"Purpose must be Business/Medical/Charitable/Personal",IF(AND(ISNUMBER(H71),ISNUMBER(I71),I71&lt;H71),"Odometer end is before start",IF(AND(NOT(ISNUMBER(H71)),NOT(ISNUMBER(I71)),NOT(ISNUMBER(J71))),"Add odometer readings or typed miles",IF(AND(ISNUMBER(H71),ISNUMBER(I71),ISNUMBER(J71),ABS((I71-H71)-J71)&gt;0.05),"Odometer and typed miles disagree",IF(AND(N71&gt;0,O71=0),"No rate for this date — check Rate Schedule",IF(AND(OR(E71="Business",E71="Medical",E71="Charitable"),F71&lt;&gt;"Yes",K71=""),"Add purpose detail for substantiation",""))))))))))))</f>
        <v/>
      </c>
      <c r="R71" s="27">
        <f>IF(OR(A71="",M71=""),"",IFERROR(INDEX('Rate Schedule'!$A$5:$A$24,MATCH(SUMPRODUCT(MAX(('Rate Schedule'!$A$5:$A$24&lt;=A71)*('Rate Schedule'!$A$5:$A$24&lt;&gt;"")*'Rate Schedule'!$A$5:$A$24)),'Rate Schedule'!$A$5:$A$24,0)),""))</f>
        <v/>
      </c>
    </row>
    <row r="72">
      <c r="A72" s="22" t="n">
        <v>46293</v>
      </c>
      <c r="B72" s="10" t="inlineStr">
        <is>
          <t>Blue Hatch</t>
        </is>
      </c>
      <c r="C72" s="10" t="inlineStr">
        <is>
          <t>Home studio</t>
        </is>
      </c>
      <c r="D72" s="10" t="inlineStr">
        <is>
          <t>Example Clinic</t>
        </is>
      </c>
      <c r="E72" s="10" t="inlineStr">
        <is>
          <t>Business</t>
        </is>
      </c>
      <c r="F72" s="10" t="inlineStr">
        <is>
          <t>No</t>
        </is>
      </c>
      <c r="G72" s="10" t="inlineStr">
        <is>
          <t>No</t>
        </is>
      </c>
      <c r="H72" s="23" t="n">
        <v>41574.6</v>
      </c>
      <c r="I72" s="23" t="n">
        <v>41589.7</v>
      </c>
      <c r="J72" s="23" t="n"/>
      <c r="K72" s="21" t="inlineStr">
        <is>
          <t>Signage consult</t>
        </is>
      </c>
      <c r="L72" s="21" t="inlineStr"/>
      <c r="M72" s="24">
        <f>IF(AND(A72="",B72="",J72="",H72=""),"",ROUND(IF(G72="Yes",2,1)*IF(AND(ISNUMBER(H72),ISNUMBER(I72),I72&gt;=H72),I72-H72,IF(ISNUMBER(J72),J72,0)),1))</f>
        <v/>
      </c>
      <c r="N72" s="24">
        <f>IF(M72="","",IF(OR(E72="Personal",E72="",F72="Yes"),0,M72))</f>
        <v/>
      </c>
      <c r="O72" s="24">
        <f>IF(OR(A72="",M72=""),"",IF(E72="Business",IFERROR(INDEX('Rate Schedule'!$B$5:$B$24,MATCH(SUMPRODUCT(MAX(('Rate Schedule'!$A$5:$A$24&lt;=A72)*('Rate Schedule'!$A$5:$A$24&lt;&gt;"")*'Rate Schedule'!$A$5:$A$24)),'Rate Schedule'!$A$5:$A$24,0)),0),IF(E72="Medical",IFERROR(INDEX('Rate Schedule'!$C$5:$C$24,MATCH(SUMPRODUCT(MAX(('Rate Schedule'!$A$5:$A$24&lt;=A72)*('Rate Schedule'!$A$5:$A$24&lt;&gt;"")*'Rate Schedule'!$A$5:$A$24)),'Rate Schedule'!$A$5:$A$24,0)),0),IF(E72="Charitable",IFERROR(INDEX('Rate Schedule'!$D$5:$D$24,MATCH(SUMPRODUCT(MAX(('Rate Schedule'!$A$5:$A$24&lt;=A72)*('Rate Schedule'!$A$5:$A$24&lt;&gt;"")*'Rate Schedule'!$A$5:$A$24)),'Rate Schedule'!$A$5:$A$24,0)),0),0))))</f>
        <v/>
      </c>
      <c r="P72" s="25">
        <f>IF(OR(M72="",O72=""),"",ROUND(N72*O72,0)/100)</f>
        <v/>
      </c>
      <c r="Q72" s="26">
        <f>IF(AND(A72="",B72="",C72="",D72="",E72="",J72="",H72=""),"",IF(A72="","Add a date",IF(A72&gt;AsOf,"After as-of date: not counted yet",IF(B72="","Add a vehicle",IF(COUNTIF(VName,B72)=0,"Vehicle not on Vehicles sheet",IF(E72="","Add a purpose",IF(AND(E72&lt;&gt;"Business",E72&lt;&gt;"Medical",E72&lt;&gt;"Charitable",E72&lt;&gt;"Personal"),"Purpose must be Business/Medical/Charitable/Personal",IF(AND(ISNUMBER(H72),ISNUMBER(I72),I72&lt;H72),"Odometer end is before start",IF(AND(NOT(ISNUMBER(H72)),NOT(ISNUMBER(I72)),NOT(ISNUMBER(J72))),"Add odometer readings or typed miles",IF(AND(ISNUMBER(H72),ISNUMBER(I72),ISNUMBER(J72),ABS((I72-H72)-J72)&gt;0.05),"Odometer and typed miles disagree",IF(AND(N72&gt;0,O72=0),"No rate for this date — check Rate Schedule",IF(AND(OR(E72="Business",E72="Medical",E72="Charitable"),F72&lt;&gt;"Yes",K72=""),"Add purpose detail for substantiation",""))))))))))))</f>
        <v/>
      </c>
      <c r="R72" s="27">
        <f>IF(OR(A72="",M72=""),"",IFERROR(INDEX('Rate Schedule'!$A$5:$A$24,MATCH(SUMPRODUCT(MAX(('Rate Schedule'!$A$5:$A$24&lt;=A72)*('Rate Schedule'!$A$5:$A$24&lt;&gt;"")*'Rate Schedule'!$A$5:$A$24)),'Rate Schedule'!$A$5:$A$24,0)),""))</f>
        <v/>
      </c>
    </row>
    <row r="73">
      <c r="A73" s="22" t="n">
        <v>46295</v>
      </c>
      <c r="B73" s="10" t="inlineStr">
        <is>
          <t>Blue Hatch</t>
        </is>
      </c>
      <c r="C73" s="10" t="inlineStr">
        <is>
          <t>Home studio</t>
        </is>
      </c>
      <c r="D73" s="10" t="inlineStr">
        <is>
          <t>Example Bookshop</t>
        </is>
      </c>
      <c r="E73" s="10" t="inlineStr">
        <is>
          <t>Business</t>
        </is>
      </c>
      <c r="F73" s="10" t="inlineStr">
        <is>
          <t>No</t>
        </is>
      </c>
      <c r="G73" s="10" t="inlineStr">
        <is>
          <t>Yes</t>
        </is>
      </c>
      <c r="H73" s="23" t="n">
        <v>41589.7</v>
      </c>
      <c r="I73" s="23" t="n">
        <v>41594.7</v>
      </c>
      <c r="J73" s="23" t="n"/>
      <c r="K73" s="21" t="inlineStr">
        <is>
          <t>Window vinyl install check</t>
        </is>
      </c>
      <c r="L73" s="21" t="inlineStr"/>
      <c r="M73" s="24">
        <f>IF(AND(A73="",B73="",J73="",H73=""),"",ROUND(IF(G73="Yes",2,1)*IF(AND(ISNUMBER(H73),ISNUMBER(I73),I73&gt;=H73),I73-H73,IF(ISNUMBER(J73),J73,0)),1))</f>
        <v/>
      </c>
      <c r="N73" s="24">
        <f>IF(M73="","",IF(OR(E73="Personal",E73="",F73="Yes"),0,M73))</f>
        <v/>
      </c>
      <c r="O73" s="24">
        <f>IF(OR(A73="",M73=""),"",IF(E73="Business",IFERROR(INDEX('Rate Schedule'!$B$5:$B$24,MATCH(SUMPRODUCT(MAX(('Rate Schedule'!$A$5:$A$24&lt;=A73)*('Rate Schedule'!$A$5:$A$24&lt;&gt;"")*'Rate Schedule'!$A$5:$A$24)),'Rate Schedule'!$A$5:$A$24,0)),0),IF(E73="Medical",IFERROR(INDEX('Rate Schedule'!$C$5:$C$24,MATCH(SUMPRODUCT(MAX(('Rate Schedule'!$A$5:$A$24&lt;=A73)*('Rate Schedule'!$A$5:$A$24&lt;&gt;"")*'Rate Schedule'!$A$5:$A$24)),'Rate Schedule'!$A$5:$A$24,0)),0),IF(E73="Charitable",IFERROR(INDEX('Rate Schedule'!$D$5:$D$24,MATCH(SUMPRODUCT(MAX(('Rate Schedule'!$A$5:$A$24&lt;=A73)*('Rate Schedule'!$A$5:$A$24&lt;&gt;"")*'Rate Schedule'!$A$5:$A$24)),'Rate Schedule'!$A$5:$A$24,0)),0),0))))</f>
        <v/>
      </c>
      <c r="P73" s="25">
        <f>IF(OR(M73="",O73=""),"",ROUND(N73*O73,0)/100)</f>
        <v/>
      </c>
      <c r="Q73" s="26">
        <f>IF(AND(A73="",B73="",C73="",D73="",E73="",J73="",H73=""),"",IF(A73="","Add a date",IF(A73&gt;AsOf,"After as-of date: not counted yet",IF(B73="","Add a vehicle",IF(COUNTIF(VName,B73)=0,"Vehicle not on Vehicles sheet",IF(E73="","Add a purpose",IF(AND(E73&lt;&gt;"Business",E73&lt;&gt;"Medical",E73&lt;&gt;"Charitable",E73&lt;&gt;"Personal"),"Purpose must be Business/Medical/Charitable/Personal",IF(AND(ISNUMBER(H73),ISNUMBER(I73),I73&lt;H73),"Odometer end is before start",IF(AND(NOT(ISNUMBER(H73)),NOT(ISNUMBER(I73)),NOT(ISNUMBER(J73))),"Add odometer readings or typed miles",IF(AND(ISNUMBER(H73),ISNUMBER(I73),ISNUMBER(J73),ABS((I73-H73)-J73)&gt;0.05),"Odometer and typed miles disagree",IF(AND(N73&gt;0,O73=0),"No rate for this date — check Rate Schedule",IF(AND(OR(E73="Business",E73="Medical",E73="Charitable"),F73&lt;&gt;"Yes",K73=""),"Add purpose detail for substantiation",""))))))))))))</f>
        <v/>
      </c>
      <c r="R73" s="27">
        <f>IF(OR(A73="",M73=""),"",IFERROR(INDEX('Rate Schedule'!$A$5:$A$24,MATCH(SUMPRODUCT(MAX(('Rate Schedule'!$A$5:$A$24&lt;=A73)*('Rate Schedule'!$A$5:$A$24&lt;&gt;"")*'Rate Schedule'!$A$5:$A$24)),'Rate Schedule'!$A$5:$A$24,0)),""))</f>
        <v/>
      </c>
    </row>
    <row r="74">
      <c r="A74" s="22" t="n">
        <v>46296</v>
      </c>
      <c r="B74" s="10" t="inlineStr">
        <is>
          <t>Blue Hatch</t>
        </is>
      </c>
      <c r="C74" s="10" t="inlineStr">
        <is>
          <t>Home studio</t>
        </is>
      </c>
      <c r="D74" s="10" t="inlineStr">
        <is>
          <t>Example Cafe</t>
        </is>
      </c>
      <c r="E74" s="10" t="inlineStr">
        <is>
          <t>Business</t>
        </is>
      </c>
      <c r="F74" s="10" t="inlineStr">
        <is>
          <t>No</t>
        </is>
      </c>
      <c r="G74" s="10" t="inlineStr">
        <is>
          <t>No</t>
        </is>
      </c>
      <c r="H74" s="23" t="n"/>
      <c r="I74" s="23" t="n"/>
      <c r="J74" s="23" t="n">
        <v>3.6</v>
      </c>
      <c r="K74" s="21" t="inlineStr">
        <is>
          <t>Menu board photos</t>
        </is>
      </c>
      <c r="L74" s="21" t="inlineStr"/>
      <c r="M74" s="24">
        <f>IF(AND(A74="",B74="",J74="",H74=""),"",ROUND(IF(G74="Yes",2,1)*IF(AND(ISNUMBER(H74),ISNUMBER(I74),I74&gt;=H74),I74-H74,IF(ISNUMBER(J74),J74,0)),1))</f>
        <v/>
      </c>
      <c r="N74" s="24">
        <f>IF(M74="","",IF(OR(E74="Personal",E74="",F74="Yes"),0,M74))</f>
        <v/>
      </c>
      <c r="O74" s="24">
        <f>IF(OR(A74="",M74=""),"",IF(E74="Business",IFERROR(INDEX('Rate Schedule'!$B$5:$B$24,MATCH(SUMPRODUCT(MAX(('Rate Schedule'!$A$5:$A$24&lt;=A74)*('Rate Schedule'!$A$5:$A$24&lt;&gt;"")*'Rate Schedule'!$A$5:$A$24)),'Rate Schedule'!$A$5:$A$24,0)),0),IF(E74="Medical",IFERROR(INDEX('Rate Schedule'!$C$5:$C$24,MATCH(SUMPRODUCT(MAX(('Rate Schedule'!$A$5:$A$24&lt;=A74)*('Rate Schedule'!$A$5:$A$24&lt;&gt;"")*'Rate Schedule'!$A$5:$A$24)),'Rate Schedule'!$A$5:$A$24,0)),0),IF(E74="Charitable",IFERROR(INDEX('Rate Schedule'!$D$5:$D$24,MATCH(SUMPRODUCT(MAX(('Rate Schedule'!$A$5:$A$24&lt;=A74)*('Rate Schedule'!$A$5:$A$24&lt;&gt;"")*'Rate Schedule'!$A$5:$A$24)),'Rate Schedule'!$A$5:$A$24,0)),0),0))))</f>
        <v/>
      </c>
      <c r="P74" s="25">
        <f>IF(OR(M74="",O74=""),"",ROUND(N74*O74,0)/100)</f>
        <v/>
      </c>
      <c r="Q74" s="26">
        <f>IF(AND(A74="",B74="",C74="",D74="",E74="",J74="",H74=""),"",IF(A74="","Add a date",IF(A74&gt;AsOf,"After as-of date: not counted yet",IF(B74="","Add a vehicle",IF(COUNTIF(VName,B74)=0,"Vehicle not on Vehicles sheet",IF(E74="","Add a purpose",IF(AND(E74&lt;&gt;"Business",E74&lt;&gt;"Medical",E74&lt;&gt;"Charitable",E74&lt;&gt;"Personal"),"Purpose must be Business/Medical/Charitable/Personal",IF(AND(ISNUMBER(H74),ISNUMBER(I74),I74&lt;H74),"Odometer end is before start",IF(AND(NOT(ISNUMBER(H74)),NOT(ISNUMBER(I74)),NOT(ISNUMBER(J74))),"Add odometer readings or typed miles",IF(AND(ISNUMBER(H74),ISNUMBER(I74),ISNUMBER(J74),ABS((I74-H74)-J74)&gt;0.05),"Odometer and typed miles disagree",IF(AND(N74&gt;0,O74=0),"No rate for this date — check Rate Schedule",IF(AND(OR(E74="Business",E74="Medical",E74="Charitable"),F74&lt;&gt;"Yes",K74=""),"Add purpose detail for substantiation",""))))))))))))</f>
        <v/>
      </c>
      <c r="R74" s="27">
        <f>IF(OR(A74="",M74=""),"",IFERROR(INDEX('Rate Schedule'!$A$5:$A$24,MATCH(SUMPRODUCT(MAX(('Rate Schedule'!$A$5:$A$24&lt;=A74)*('Rate Schedule'!$A$5:$A$24&lt;&gt;"")*'Rate Schedule'!$A$5:$A$24)),'Rate Schedule'!$A$5:$A$24,0)),""))</f>
        <v/>
      </c>
    </row>
    <row r="75">
      <c r="A75" s="22" t="n">
        <v>46305</v>
      </c>
      <c r="B75" s="10" t="inlineStr">
        <is>
          <t>Blue Hatch</t>
        </is>
      </c>
      <c r="C75" s="10" t="inlineStr">
        <is>
          <t>Home studio</t>
        </is>
      </c>
      <c r="D75" s="10" t="inlineStr">
        <is>
          <t>Example Cafe</t>
        </is>
      </c>
      <c r="E75" s="10" t="inlineStr">
        <is>
          <t>Business</t>
        </is>
      </c>
      <c r="F75" s="10" t="inlineStr">
        <is>
          <t>No</t>
        </is>
      </c>
      <c r="G75" s="10" t="inlineStr">
        <is>
          <t>No</t>
        </is>
      </c>
      <c r="H75" s="23" t="n">
        <v>41598.3</v>
      </c>
      <c r="I75" s="23" t="n">
        <v>41601.4</v>
      </c>
      <c r="J75" s="23" t="n"/>
      <c r="K75" s="21" t="inlineStr">
        <is>
          <t>Photo reshoot</t>
        </is>
      </c>
      <c r="L75" s="21" t="inlineStr"/>
      <c r="M75" s="24">
        <f>IF(AND(A75="",B75="",J75="",H75=""),"",ROUND(IF(G75="Yes",2,1)*IF(AND(ISNUMBER(H75),ISNUMBER(I75),I75&gt;=H75),I75-H75,IF(ISNUMBER(J75),J75,0)),1))</f>
        <v/>
      </c>
      <c r="N75" s="24">
        <f>IF(M75="","",IF(OR(E75="Personal",E75="",F75="Yes"),0,M75))</f>
        <v/>
      </c>
      <c r="O75" s="24">
        <f>IF(OR(A75="",M75=""),"",IF(E75="Business",IFERROR(INDEX('Rate Schedule'!$B$5:$B$24,MATCH(SUMPRODUCT(MAX(('Rate Schedule'!$A$5:$A$24&lt;=A75)*('Rate Schedule'!$A$5:$A$24&lt;&gt;"")*'Rate Schedule'!$A$5:$A$24)),'Rate Schedule'!$A$5:$A$24,0)),0),IF(E75="Medical",IFERROR(INDEX('Rate Schedule'!$C$5:$C$24,MATCH(SUMPRODUCT(MAX(('Rate Schedule'!$A$5:$A$24&lt;=A75)*('Rate Schedule'!$A$5:$A$24&lt;&gt;"")*'Rate Schedule'!$A$5:$A$24)),'Rate Schedule'!$A$5:$A$24,0)),0),IF(E75="Charitable",IFERROR(INDEX('Rate Schedule'!$D$5:$D$24,MATCH(SUMPRODUCT(MAX(('Rate Schedule'!$A$5:$A$24&lt;=A75)*('Rate Schedule'!$A$5:$A$24&lt;&gt;"")*'Rate Schedule'!$A$5:$A$24)),'Rate Schedule'!$A$5:$A$24,0)),0),0))))</f>
        <v/>
      </c>
      <c r="P75" s="25">
        <f>IF(OR(M75="",O75=""),"",ROUND(N75*O75,0)/100)</f>
        <v/>
      </c>
      <c r="Q75" s="26">
        <f>IF(AND(A75="",B75="",C75="",D75="",E75="",J75="",H75=""),"",IF(A75="","Add a date",IF(A75&gt;AsOf,"After as-of date: not counted yet",IF(B75="","Add a vehicle",IF(COUNTIF(VName,B75)=0,"Vehicle not on Vehicles sheet",IF(E75="","Add a purpose",IF(AND(E75&lt;&gt;"Business",E75&lt;&gt;"Medical",E75&lt;&gt;"Charitable",E75&lt;&gt;"Personal"),"Purpose must be Business/Medical/Charitable/Personal",IF(AND(ISNUMBER(H75),ISNUMBER(I75),I75&lt;H75),"Odometer end is before start",IF(AND(NOT(ISNUMBER(H75)),NOT(ISNUMBER(I75)),NOT(ISNUMBER(J75))),"Add odometer readings or typed miles",IF(AND(ISNUMBER(H75),ISNUMBER(I75),ISNUMBER(J75),ABS((I75-H75)-J75)&gt;0.05),"Odometer and typed miles disagree",IF(AND(N75&gt;0,O75=0),"No rate for this date — check Rate Schedule",IF(AND(OR(E75="Business",E75="Medical",E75="Charitable"),F75&lt;&gt;"Yes",K75=""),"Add purpose detail for substantiation",""))))))))))))</f>
        <v/>
      </c>
      <c r="R75" s="27">
        <f>IF(OR(A75="",M75=""),"",IFERROR(INDEX('Rate Schedule'!$A$5:$A$24,MATCH(SUMPRODUCT(MAX(('Rate Schedule'!$A$5:$A$24&lt;=A75)*('Rate Schedule'!$A$5:$A$24&lt;&gt;"")*'Rate Schedule'!$A$5:$A$24)),'Rate Schedule'!$A$5:$A$24,0)),""))</f>
        <v/>
      </c>
    </row>
    <row r="76">
      <c r="A76" s="22" t="n">
        <v>46315</v>
      </c>
      <c r="B76" s="10" t="inlineStr">
        <is>
          <t>Blue Hatch</t>
        </is>
      </c>
      <c r="C76" s="10" t="inlineStr">
        <is>
          <t>Home studio</t>
        </is>
      </c>
      <c r="D76" s="10" t="inlineStr">
        <is>
          <t>Example Nursery</t>
        </is>
      </c>
      <c r="E76" s="10" t="inlineStr">
        <is>
          <t>Business</t>
        </is>
      </c>
      <c r="F76" s="10" t="inlineStr">
        <is>
          <t>No</t>
        </is>
      </c>
      <c r="G76" s="10" t="inlineStr">
        <is>
          <t>Yes</t>
        </is>
      </c>
      <c r="H76" s="23" t="n"/>
      <c r="I76" s="23" t="n"/>
      <c r="J76" s="23" t="n">
        <v>18</v>
      </c>
      <c r="K76" s="21" t="inlineStr">
        <is>
          <t>Site measure (scheduled)</t>
        </is>
      </c>
      <c r="L76" s="21" t="inlineStr">
        <is>
          <t>After as-of: not counted yet</t>
        </is>
      </c>
      <c r="M76" s="24">
        <f>IF(AND(A76="",B76="",J76="",H76=""),"",ROUND(IF(G76="Yes",2,1)*IF(AND(ISNUMBER(H76),ISNUMBER(I76),I76&gt;=H76),I76-H76,IF(ISNUMBER(J76),J76,0)),1))</f>
        <v/>
      </c>
      <c r="N76" s="24">
        <f>IF(M76="","",IF(OR(E76="Personal",E76="",F76="Yes"),0,M76))</f>
        <v/>
      </c>
      <c r="O76" s="24">
        <f>IF(OR(A76="",M76=""),"",IF(E76="Business",IFERROR(INDEX('Rate Schedule'!$B$5:$B$24,MATCH(SUMPRODUCT(MAX(('Rate Schedule'!$A$5:$A$24&lt;=A76)*('Rate Schedule'!$A$5:$A$24&lt;&gt;"")*'Rate Schedule'!$A$5:$A$24)),'Rate Schedule'!$A$5:$A$24,0)),0),IF(E76="Medical",IFERROR(INDEX('Rate Schedule'!$C$5:$C$24,MATCH(SUMPRODUCT(MAX(('Rate Schedule'!$A$5:$A$24&lt;=A76)*('Rate Schedule'!$A$5:$A$24&lt;&gt;"")*'Rate Schedule'!$A$5:$A$24)),'Rate Schedule'!$A$5:$A$24,0)),0),IF(E76="Charitable",IFERROR(INDEX('Rate Schedule'!$D$5:$D$24,MATCH(SUMPRODUCT(MAX(('Rate Schedule'!$A$5:$A$24&lt;=A76)*('Rate Schedule'!$A$5:$A$24&lt;&gt;"")*'Rate Schedule'!$A$5:$A$24)),'Rate Schedule'!$A$5:$A$24,0)),0),0))))</f>
        <v/>
      </c>
      <c r="P76" s="25">
        <f>IF(OR(M76="",O76=""),"",ROUND(N76*O76,0)/100)</f>
        <v/>
      </c>
      <c r="Q76" s="26">
        <f>IF(AND(A76="",B76="",C76="",D76="",E76="",J76="",H76=""),"",IF(A76="","Add a date",IF(A76&gt;AsOf,"After as-of date: not counted yet",IF(B76="","Add a vehicle",IF(COUNTIF(VName,B76)=0,"Vehicle not on Vehicles sheet",IF(E76="","Add a purpose",IF(AND(E76&lt;&gt;"Business",E76&lt;&gt;"Medical",E76&lt;&gt;"Charitable",E76&lt;&gt;"Personal"),"Purpose must be Business/Medical/Charitable/Personal",IF(AND(ISNUMBER(H76),ISNUMBER(I76),I76&lt;H76),"Odometer end is before start",IF(AND(NOT(ISNUMBER(H76)),NOT(ISNUMBER(I76)),NOT(ISNUMBER(J76))),"Add odometer readings or typed miles",IF(AND(ISNUMBER(H76),ISNUMBER(I76),ISNUMBER(J76),ABS((I76-H76)-J76)&gt;0.05),"Odometer and typed miles disagree",IF(AND(N76&gt;0,O76=0),"No rate for this date — check Rate Schedule",IF(AND(OR(E76="Business",E76="Medical",E76="Charitable"),F76&lt;&gt;"Yes",K76=""),"Add purpose detail for substantiation",""))))))))))))</f>
        <v/>
      </c>
      <c r="R76" s="27">
        <f>IF(OR(A76="",M76=""),"",IFERROR(INDEX('Rate Schedule'!$A$5:$A$24,MATCH(SUMPRODUCT(MAX(('Rate Schedule'!$A$5:$A$24&lt;=A76)*('Rate Schedule'!$A$5:$A$24&lt;&gt;"")*'Rate Schedule'!$A$5:$A$24)),'Rate Schedule'!$A$5:$A$24,0)),""))</f>
        <v/>
      </c>
    </row>
    <row r="77">
      <c r="A77" s="22" t="n">
        <v>46307</v>
      </c>
      <c r="B77" s="10" t="n"/>
      <c r="C77" s="10" t="inlineStr">
        <is>
          <t>Home studio</t>
        </is>
      </c>
      <c r="D77" s="10" t="inlineStr">
        <is>
          <t>Example Gym</t>
        </is>
      </c>
      <c r="E77" s="10" t="inlineStr">
        <is>
          <t>Business</t>
        </is>
      </c>
      <c r="F77" s="10" t="inlineStr">
        <is>
          <t>No</t>
        </is>
      </c>
      <c r="G77" s="10" t="inlineStr">
        <is>
          <t>No</t>
        </is>
      </c>
      <c r="H77" s="23" t="n"/>
      <c r="I77" s="23" t="n"/>
      <c r="J77" s="23" t="n">
        <v>7</v>
      </c>
      <c r="K77" s="21" t="inlineStr">
        <is>
          <t>Missing vehicle</t>
        </is>
      </c>
      <c r="L77" s="21" t="inlineStr"/>
      <c r="M77" s="24">
        <f>IF(AND(A77="",B77="",J77="",H77=""),"",ROUND(IF(G77="Yes",2,1)*IF(AND(ISNUMBER(H77),ISNUMBER(I77),I77&gt;=H77),I77-H77,IF(ISNUMBER(J77),J77,0)),1))</f>
        <v/>
      </c>
      <c r="N77" s="24">
        <f>IF(M77="","",IF(OR(E77="Personal",E77="",F77="Yes"),0,M77))</f>
        <v/>
      </c>
      <c r="O77" s="24">
        <f>IF(OR(A77="",M77=""),"",IF(E77="Business",IFERROR(INDEX('Rate Schedule'!$B$5:$B$24,MATCH(SUMPRODUCT(MAX(('Rate Schedule'!$A$5:$A$24&lt;=A77)*('Rate Schedule'!$A$5:$A$24&lt;&gt;"")*'Rate Schedule'!$A$5:$A$24)),'Rate Schedule'!$A$5:$A$24,0)),0),IF(E77="Medical",IFERROR(INDEX('Rate Schedule'!$C$5:$C$24,MATCH(SUMPRODUCT(MAX(('Rate Schedule'!$A$5:$A$24&lt;=A77)*('Rate Schedule'!$A$5:$A$24&lt;&gt;"")*'Rate Schedule'!$A$5:$A$24)),'Rate Schedule'!$A$5:$A$24,0)),0),IF(E77="Charitable",IFERROR(INDEX('Rate Schedule'!$D$5:$D$24,MATCH(SUMPRODUCT(MAX(('Rate Schedule'!$A$5:$A$24&lt;=A77)*('Rate Schedule'!$A$5:$A$24&lt;&gt;"")*'Rate Schedule'!$A$5:$A$24)),'Rate Schedule'!$A$5:$A$24,0)),0),0))))</f>
        <v/>
      </c>
      <c r="P77" s="25">
        <f>IF(OR(M77="",O77=""),"",ROUND(N77*O77,0)/100)</f>
        <v/>
      </c>
      <c r="Q77" s="26">
        <f>IF(AND(A77="",B77="",C77="",D77="",E77="",J77="",H77=""),"",IF(A77="","Add a date",IF(A77&gt;AsOf,"After as-of date: not counted yet",IF(B77="","Add a vehicle",IF(COUNTIF(VName,B77)=0,"Vehicle not on Vehicles sheet",IF(E77="","Add a purpose",IF(AND(E77&lt;&gt;"Business",E77&lt;&gt;"Medical",E77&lt;&gt;"Charitable",E77&lt;&gt;"Personal"),"Purpose must be Business/Medical/Charitable/Personal",IF(AND(ISNUMBER(H77),ISNUMBER(I77),I77&lt;H77),"Odometer end is before start",IF(AND(NOT(ISNUMBER(H77)),NOT(ISNUMBER(I77)),NOT(ISNUMBER(J77))),"Add odometer readings or typed miles",IF(AND(ISNUMBER(H77),ISNUMBER(I77),ISNUMBER(J77),ABS((I77-H77)-J77)&gt;0.05),"Odometer and typed miles disagree",IF(AND(N77&gt;0,O77=0),"No rate for this date — check Rate Schedule",IF(AND(OR(E77="Business",E77="Medical",E77="Charitable"),F77&lt;&gt;"Yes",K77=""),"Add purpose detail for substantiation",""))))))))))))</f>
        <v/>
      </c>
      <c r="R77" s="27">
        <f>IF(OR(A77="",M77=""),"",IFERROR(INDEX('Rate Schedule'!$A$5:$A$24,MATCH(SUMPRODUCT(MAX(('Rate Schedule'!$A$5:$A$24&lt;=A77)*('Rate Schedule'!$A$5:$A$24&lt;&gt;"")*'Rate Schedule'!$A$5:$A$24)),'Rate Schedule'!$A$5:$A$24,0)),""))</f>
        <v/>
      </c>
    </row>
    <row r="78">
      <c r="A78" s="22" t="n"/>
      <c r="B78" s="10" t="inlineStr">
        <is>
          <t>Blue Hatch</t>
        </is>
      </c>
      <c r="C78" s="10" t="inlineStr">
        <is>
          <t>Home studio</t>
        </is>
      </c>
      <c r="D78" s="10" t="inlineStr">
        <is>
          <t>Somewhere</t>
        </is>
      </c>
      <c r="E78" s="10" t="inlineStr">
        <is>
          <t>Business</t>
        </is>
      </c>
      <c r="F78" s="10" t="inlineStr">
        <is>
          <t>No</t>
        </is>
      </c>
      <c r="G78" s="10" t="inlineStr">
        <is>
          <t>No</t>
        </is>
      </c>
      <c r="H78" s="23" t="n"/>
      <c r="I78" s="23" t="n"/>
      <c r="J78" s="23" t="n">
        <v>2</v>
      </c>
      <c r="K78" s="21" t="inlineStr">
        <is>
          <t>Missing date</t>
        </is>
      </c>
      <c r="L78" s="21" t="inlineStr"/>
      <c r="M78" s="24">
        <f>IF(AND(A78="",B78="",J78="",H78=""),"",ROUND(IF(G78="Yes",2,1)*IF(AND(ISNUMBER(H78),ISNUMBER(I78),I78&gt;=H78),I78-H78,IF(ISNUMBER(J78),J78,0)),1))</f>
        <v/>
      </c>
      <c r="N78" s="24">
        <f>IF(M78="","",IF(OR(E78="Personal",E78="",F78="Yes"),0,M78))</f>
        <v/>
      </c>
      <c r="O78" s="24">
        <f>IF(OR(A78="",M78=""),"",IF(E78="Business",IFERROR(INDEX('Rate Schedule'!$B$5:$B$24,MATCH(SUMPRODUCT(MAX(('Rate Schedule'!$A$5:$A$24&lt;=A78)*('Rate Schedule'!$A$5:$A$24&lt;&gt;"")*'Rate Schedule'!$A$5:$A$24)),'Rate Schedule'!$A$5:$A$24,0)),0),IF(E78="Medical",IFERROR(INDEX('Rate Schedule'!$C$5:$C$24,MATCH(SUMPRODUCT(MAX(('Rate Schedule'!$A$5:$A$24&lt;=A78)*('Rate Schedule'!$A$5:$A$24&lt;&gt;"")*'Rate Schedule'!$A$5:$A$24)),'Rate Schedule'!$A$5:$A$24,0)),0),IF(E78="Charitable",IFERROR(INDEX('Rate Schedule'!$D$5:$D$24,MATCH(SUMPRODUCT(MAX(('Rate Schedule'!$A$5:$A$24&lt;=A78)*('Rate Schedule'!$A$5:$A$24&lt;&gt;"")*'Rate Schedule'!$A$5:$A$24)),'Rate Schedule'!$A$5:$A$24,0)),0),0))))</f>
        <v/>
      </c>
      <c r="P78" s="25">
        <f>IF(OR(M78="",O78=""),"",ROUND(N78*O78,0)/100)</f>
        <v/>
      </c>
      <c r="Q78" s="26">
        <f>IF(AND(A78="",B78="",C78="",D78="",E78="",J78="",H78=""),"",IF(A78="","Add a date",IF(A78&gt;AsOf,"After as-of date: not counted yet",IF(B78="","Add a vehicle",IF(COUNTIF(VName,B78)=0,"Vehicle not on Vehicles sheet",IF(E78="","Add a purpose",IF(AND(E78&lt;&gt;"Business",E78&lt;&gt;"Medical",E78&lt;&gt;"Charitable",E78&lt;&gt;"Personal"),"Purpose must be Business/Medical/Charitable/Personal",IF(AND(ISNUMBER(H78),ISNUMBER(I78),I78&lt;H78),"Odometer end is before start",IF(AND(NOT(ISNUMBER(H78)),NOT(ISNUMBER(I78)),NOT(ISNUMBER(J78))),"Add odometer readings or typed miles",IF(AND(ISNUMBER(H78),ISNUMBER(I78),ISNUMBER(J78),ABS((I78-H78)-J78)&gt;0.05),"Odometer and typed miles disagree",IF(AND(N78&gt;0,O78=0),"No rate for this date — check Rate Schedule",IF(AND(OR(E78="Business",E78="Medical",E78="Charitable"),F78&lt;&gt;"Yes",K78=""),"Add purpose detail for substantiation",""))))))))))))</f>
        <v/>
      </c>
      <c r="R78" s="27">
        <f>IF(OR(A78="",M78=""),"",IFERROR(INDEX('Rate Schedule'!$A$5:$A$24,MATCH(SUMPRODUCT(MAX(('Rate Schedule'!$A$5:$A$24&lt;=A78)*('Rate Schedule'!$A$5:$A$24&lt;&gt;"")*'Rate Schedule'!$A$5:$A$24)),'Rate Schedule'!$A$5:$A$24,0)),""))</f>
        <v/>
      </c>
    </row>
    <row r="79">
      <c r="A79" s="22" t="n"/>
      <c r="B79" s="10" t="n"/>
      <c r="C79" s="10" t="n"/>
      <c r="D79" s="10" t="n"/>
      <c r="E79" s="10" t="n"/>
      <c r="F79" s="10" t="n"/>
      <c r="G79" s="10" t="n"/>
      <c r="H79" s="23" t="n"/>
      <c r="I79" s="23" t="n"/>
      <c r="J79" s="23" t="n"/>
      <c r="K79" s="10" t="n"/>
      <c r="L79" s="10" t="n"/>
      <c r="M79" s="24">
        <f>IF(AND(A79="",B79="",J79="",H79=""),"",ROUND(IF(G79="Yes",2,1)*IF(AND(ISNUMBER(H79),ISNUMBER(I79),I79&gt;=H79),I79-H79,IF(ISNUMBER(J79),J79,0)),1))</f>
        <v/>
      </c>
      <c r="N79" s="24">
        <f>IF(M79="","",IF(OR(E79="Personal",E79="",F79="Yes"),0,M79))</f>
        <v/>
      </c>
      <c r="O79" s="24">
        <f>IF(OR(A79="",M79=""),"",IF(E79="Business",IFERROR(INDEX('Rate Schedule'!$B$5:$B$24,MATCH(SUMPRODUCT(MAX(('Rate Schedule'!$A$5:$A$24&lt;=A79)*('Rate Schedule'!$A$5:$A$24&lt;&gt;"")*'Rate Schedule'!$A$5:$A$24)),'Rate Schedule'!$A$5:$A$24,0)),0),IF(E79="Medical",IFERROR(INDEX('Rate Schedule'!$C$5:$C$24,MATCH(SUMPRODUCT(MAX(('Rate Schedule'!$A$5:$A$24&lt;=A79)*('Rate Schedule'!$A$5:$A$24&lt;&gt;"")*'Rate Schedule'!$A$5:$A$24)),'Rate Schedule'!$A$5:$A$24,0)),0),IF(E79="Charitable",IFERROR(INDEX('Rate Schedule'!$D$5:$D$24,MATCH(SUMPRODUCT(MAX(('Rate Schedule'!$A$5:$A$24&lt;=A79)*('Rate Schedule'!$A$5:$A$24&lt;&gt;"")*'Rate Schedule'!$A$5:$A$24)),'Rate Schedule'!$A$5:$A$24,0)),0),0))))</f>
        <v/>
      </c>
      <c r="P79" s="25">
        <f>IF(OR(M79="",O79=""),"",ROUND(N79*O79,0)/100)</f>
        <v/>
      </c>
      <c r="Q79" s="26">
        <f>IF(AND(A79="",B79="",C79="",D79="",E79="",J79="",H79=""),"",IF(A79="","Add a date",IF(A79&gt;AsOf,"After as-of date: not counted yet",IF(B79="","Add a vehicle",IF(COUNTIF(VName,B79)=0,"Vehicle not on Vehicles sheet",IF(E79="","Add a purpose",IF(AND(E79&lt;&gt;"Business",E79&lt;&gt;"Medical",E79&lt;&gt;"Charitable",E79&lt;&gt;"Personal"),"Purpose must be Business/Medical/Charitable/Personal",IF(AND(ISNUMBER(H79),ISNUMBER(I79),I79&lt;H79),"Odometer end is before start",IF(AND(NOT(ISNUMBER(H79)),NOT(ISNUMBER(I79)),NOT(ISNUMBER(J79))),"Add odometer readings or typed miles",IF(AND(ISNUMBER(H79),ISNUMBER(I79),ISNUMBER(J79),ABS((I79-H79)-J79)&gt;0.05),"Odometer and typed miles disagree",IF(AND(N79&gt;0,O79=0),"No rate for this date — check Rate Schedule",IF(AND(OR(E79="Business",E79="Medical",E79="Charitable"),F79&lt;&gt;"Yes",K79=""),"Add purpose detail for substantiation",""))))))))))))</f>
        <v/>
      </c>
      <c r="R79" s="27">
        <f>IF(OR(A79="",M79=""),"",IFERROR(INDEX('Rate Schedule'!$A$5:$A$24,MATCH(SUMPRODUCT(MAX(('Rate Schedule'!$A$5:$A$24&lt;=A79)*('Rate Schedule'!$A$5:$A$24&lt;&gt;"")*'Rate Schedule'!$A$5:$A$24)),'Rate Schedule'!$A$5:$A$24,0)),""))</f>
        <v/>
      </c>
    </row>
    <row r="80">
      <c r="A80" s="22" t="n"/>
      <c r="B80" s="10" t="n"/>
      <c r="C80" s="10" t="n"/>
      <c r="D80" s="10" t="n"/>
      <c r="E80" s="10" t="n"/>
      <c r="F80" s="10" t="n"/>
      <c r="G80" s="10" t="n"/>
      <c r="H80" s="23" t="n"/>
      <c r="I80" s="23" t="n"/>
      <c r="J80" s="23" t="n"/>
      <c r="K80" s="10" t="n"/>
      <c r="L80" s="10" t="n"/>
      <c r="M80" s="24">
        <f>IF(AND(A80="",B80="",J80="",H80=""),"",ROUND(IF(G80="Yes",2,1)*IF(AND(ISNUMBER(H80),ISNUMBER(I80),I80&gt;=H80),I80-H80,IF(ISNUMBER(J80),J80,0)),1))</f>
        <v/>
      </c>
      <c r="N80" s="24">
        <f>IF(M80="","",IF(OR(E80="Personal",E80="",F80="Yes"),0,M80))</f>
        <v/>
      </c>
      <c r="O80" s="24">
        <f>IF(OR(A80="",M80=""),"",IF(E80="Business",IFERROR(INDEX('Rate Schedule'!$B$5:$B$24,MATCH(SUMPRODUCT(MAX(('Rate Schedule'!$A$5:$A$24&lt;=A80)*('Rate Schedule'!$A$5:$A$24&lt;&gt;"")*'Rate Schedule'!$A$5:$A$24)),'Rate Schedule'!$A$5:$A$24,0)),0),IF(E80="Medical",IFERROR(INDEX('Rate Schedule'!$C$5:$C$24,MATCH(SUMPRODUCT(MAX(('Rate Schedule'!$A$5:$A$24&lt;=A80)*('Rate Schedule'!$A$5:$A$24&lt;&gt;"")*'Rate Schedule'!$A$5:$A$24)),'Rate Schedule'!$A$5:$A$24,0)),0),IF(E80="Charitable",IFERROR(INDEX('Rate Schedule'!$D$5:$D$24,MATCH(SUMPRODUCT(MAX(('Rate Schedule'!$A$5:$A$24&lt;=A80)*('Rate Schedule'!$A$5:$A$24&lt;&gt;"")*'Rate Schedule'!$A$5:$A$24)),'Rate Schedule'!$A$5:$A$24,0)),0),0))))</f>
        <v/>
      </c>
      <c r="P80" s="25">
        <f>IF(OR(M80="",O80=""),"",ROUND(N80*O80,0)/100)</f>
        <v/>
      </c>
      <c r="Q80" s="26">
        <f>IF(AND(A80="",B80="",C80="",D80="",E80="",J80="",H80=""),"",IF(A80="","Add a date",IF(A80&gt;AsOf,"After as-of date: not counted yet",IF(B80="","Add a vehicle",IF(COUNTIF(VName,B80)=0,"Vehicle not on Vehicles sheet",IF(E80="","Add a purpose",IF(AND(E80&lt;&gt;"Business",E80&lt;&gt;"Medical",E80&lt;&gt;"Charitable",E80&lt;&gt;"Personal"),"Purpose must be Business/Medical/Charitable/Personal",IF(AND(ISNUMBER(H80),ISNUMBER(I80),I80&lt;H80),"Odometer end is before start",IF(AND(NOT(ISNUMBER(H80)),NOT(ISNUMBER(I80)),NOT(ISNUMBER(J80))),"Add odometer readings or typed miles",IF(AND(ISNUMBER(H80),ISNUMBER(I80),ISNUMBER(J80),ABS((I80-H80)-J80)&gt;0.05),"Odometer and typed miles disagree",IF(AND(N80&gt;0,O80=0),"No rate for this date — check Rate Schedule",IF(AND(OR(E80="Business",E80="Medical",E80="Charitable"),F80&lt;&gt;"Yes",K80=""),"Add purpose detail for substantiation",""))))))))))))</f>
        <v/>
      </c>
      <c r="R80" s="27">
        <f>IF(OR(A80="",M80=""),"",IFERROR(INDEX('Rate Schedule'!$A$5:$A$24,MATCH(SUMPRODUCT(MAX(('Rate Schedule'!$A$5:$A$24&lt;=A80)*('Rate Schedule'!$A$5:$A$24&lt;&gt;"")*'Rate Schedule'!$A$5:$A$24)),'Rate Schedule'!$A$5:$A$24,0)),""))</f>
        <v/>
      </c>
    </row>
    <row r="81">
      <c r="A81" s="22" t="n"/>
      <c r="B81" s="10" t="n"/>
      <c r="C81" s="10" t="n"/>
      <c r="D81" s="10" t="n"/>
      <c r="E81" s="10" t="n"/>
      <c r="F81" s="10" t="n"/>
      <c r="G81" s="10" t="n"/>
      <c r="H81" s="23" t="n"/>
      <c r="I81" s="23" t="n"/>
      <c r="J81" s="23" t="n"/>
      <c r="K81" s="10" t="n"/>
      <c r="L81" s="10" t="n"/>
      <c r="M81" s="24">
        <f>IF(AND(A81="",B81="",J81="",H81=""),"",ROUND(IF(G81="Yes",2,1)*IF(AND(ISNUMBER(H81),ISNUMBER(I81),I81&gt;=H81),I81-H81,IF(ISNUMBER(J81),J81,0)),1))</f>
        <v/>
      </c>
      <c r="N81" s="24">
        <f>IF(M81="","",IF(OR(E81="Personal",E81="",F81="Yes"),0,M81))</f>
        <v/>
      </c>
      <c r="O81" s="24">
        <f>IF(OR(A81="",M81=""),"",IF(E81="Business",IFERROR(INDEX('Rate Schedule'!$B$5:$B$24,MATCH(SUMPRODUCT(MAX(('Rate Schedule'!$A$5:$A$24&lt;=A81)*('Rate Schedule'!$A$5:$A$24&lt;&gt;"")*'Rate Schedule'!$A$5:$A$24)),'Rate Schedule'!$A$5:$A$24,0)),0),IF(E81="Medical",IFERROR(INDEX('Rate Schedule'!$C$5:$C$24,MATCH(SUMPRODUCT(MAX(('Rate Schedule'!$A$5:$A$24&lt;=A81)*('Rate Schedule'!$A$5:$A$24&lt;&gt;"")*'Rate Schedule'!$A$5:$A$24)),'Rate Schedule'!$A$5:$A$24,0)),0),IF(E81="Charitable",IFERROR(INDEX('Rate Schedule'!$D$5:$D$24,MATCH(SUMPRODUCT(MAX(('Rate Schedule'!$A$5:$A$24&lt;=A81)*('Rate Schedule'!$A$5:$A$24&lt;&gt;"")*'Rate Schedule'!$A$5:$A$24)),'Rate Schedule'!$A$5:$A$24,0)),0),0))))</f>
        <v/>
      </c>
      <c r="P81" s="25">
        <f>IF(OR(M81="",O81=""),"",ROUND(N81*O81,0)/100)</f>
        <v/>
      </c>
      <c r="Q81" s="26">
        <f>IF(AND(A81="",B81="",C81="",D81="",E81="",J81="",H81=""),"",IF(A81="","Add a date",IF(A81&gt;AsOf,"After as-of date: not counted yet",IF(B81="","Add a vehicle",IF(COUNTIF(VName,B81)=0,"Vehicle not on Vehicles sheet",IF(E81="","Add a purpose",IF(AND(E81&lt;&gt;"Business",E81&lt;&gt;"Medical",E81&lt;&gt;"Charitable",E81&lt;&gt;"Personal"),"Purpose must be Business/Medical/Charitable/Personal",IF(AND(ISNUMBER(H81),ISNUMBER(I81),I81&lt;H81),"Odometer end is before start",IF(AND(NOT(ISNUMBER(H81)),NOT(ISNUMBER(I81)),NOT(ISNUMBER(J81))),"Add odometer readings or typed miles",IF(AND(ISNUMBER(H81),ISNUMBER(I81),ISNUMBER(J81),ABS((I81-H81)-J81)&gt;0.05),"Odometer and typed miles disagree",IF(AND(N81&gt;0,O81=0),"No rate for this date — check Rate Schedule",IF(AND(OR(E81="Business",E81="Medical",E81="Charitable"),F81&lt;&gt;"Yes",K81=""),"Add purpose detail for substantiation",""))))))))))))</f>
        <v/>
      </c>
      <c r="R81" s="27">
        <f>IF(OR(A81="",M81=""),"",IFERROR(INDEX('Rate Schedule'!$A$5:$A$24,MATCH(SUMPRODUCT(MAX(('Rate Schedule'!$A$5:$A$24&lt;=A81)*('Rate Schedule'!$A$5:$A$24&lt;&gt;"")*'Rate Schedule'!$A$5:$A$24)),'Rate Schedule'!$A$5:$A$24,0)),""))</f>
        <v/>
      </c>
    </row>
    <row r="82">
      <c r="A82" s="22" t="n"/>
      <c r="B82" s="10" t="n"/>
      <c r="C82" s="10" t="n"/>
      <c r="D82" s="10" t="n"/>
      <c r="E82" s="10" t="n"/>
      <c r="F82" s="10" t="n"/>
      <c r="G82" s="10" t="n"/>
      <c r="H82" s="23" t="n"/>
      <c r="I82" s="23" t="n"/>
      <c r="J82" s="23" t="n"/>
      <c r="K82" s="10" t="n"/>
      <c r="L82" s="10" t="n"/>
      <c r="M82" s="24">
        <f>IF(AND(A82="",B82="",J82="",H82=""),"",ROUND(IF(G82="Yes",2,1)*IF(AND(ISNUMBER(H82),ISNUMBER(I82),I82&gt;=H82),I82-H82,IF(ISNUMBER(J82),J82,0)),1))</f>
        <v/>
      </c>
      <c r="N82" s="24">
        <f>IF(M82="","",IF(OR(E82="Personal",E82="",F82="Yes"),0,M82))</f>
        <v/>
      </c>
      <c r="O82" s="24">
        <f>IF(OR(A82="",M82=""),"",IF(E82="Business",IFERROR(INDEX('Rate Schedule'!$B$5:$B$24,MATCH(SUMPRODUCT(MAX(('Rate Schedule'!$A$5:$A$24&lt;=A82)*('Rate Schedule'!$A$5:$A$24&lt;&gt;"")*'Rate Schedule'!$A$5:$A$24)),'Rate Schedule'!$A$5:$A$24,0)),0),IF(E82="Medical",IFERROR(INDEX('Rate Schedule'!$C$5:$C$24,MATCH(SUMPRODUCT(MAX(('Rate Schedule'!$A$5:$A$24&lt;=A82)*('Rate Schedule'!$A$5:$A$24&lt;&gt;"")*'Rate Schedule'!$A$5:$A$24)),'Rate Schedule'!$A$5:$A$24,0)),0),IF(E82="Charitable",IFERROR(INDEX('Rate Schedule'!$D$5:$D$24,MATCH(SUMPRODUCT(MAX(('Rate Schedule'!$A$5:$A$24&lt;=A82)*('Rate Schedule'!$A$5:$A$24&lt;&gt;"")*'Rate Schedule'!$A$5:$A$24)),'Rate Schedule'!$A$5:$A$24,0)),0),0))))</f>
        <v/>
      </c>
      <c r="P82" s="25">
        <f>IF(OR(M82="",O82=""),"",ROUND(N82*O82,0)/100)</f>
        <v/>
      </c>
      <c r="Q82" s="26">
        <f>IF(AND(A82="",B82="",C82="",D82="",E82="",J82="",H82=""),"",IF(A82="","Add a date",IF(A82&gt;AsOf,"After as-of date: not counted yet",IF(B82="","Add a vehicle",IF(COUNTIF(VName,B82)=0,"Vehicle not on Vehicles sheet",IF(E82="","Add a purpose",IF(AND(E82&lt;&gt;"Business",E82&lt;&gt;"Medical",E82&lt;&gt;"Charitable",E82&lt;&gt;"Personal"),"Purpose must be Business/Medical/Charitable/Personal",IF(AND(ISNUMBER(H82),ISNUMBER(I82),I82&lt;H82),"Odometer end is before start",IF(AND(NOT(ISNUMBER(H82)),NOT(ISNUMBER(I82)),NOT(ISNUMBER(J82))),"Add odometer readings or typed miles",IF(AND(ISNUMBER(H82),ISNUMBER(I82),ISNUMBER(J82),ABS((I82-H82)-J82)&gt;0.05),"Odometer and typed miles disagree",IF(AND(N82&gt;0,O82=0),"No rate for this date — check Rate Schedule",IF(AND(OR(E82="Business",E82="Medical",E82="Charitable"),F82&lt;&gt;"Yes",K82=""),"Add purpose detail for substantiation",""))))))))))))</f>
        <v/>
      </c>
      <c r="R82" s="27">
        <f>IF(OR(A82="",M82=""),"",IFERROR(INDEX('Rate Schedule'!$A$5:$A$24,MATCH(SUMPRODUCT(MAX(('Rate Schedule'!$A$5:$A$24&lt;=A82)*('Rate Schedule'!$A$5:$A$24&lt;&gt;"")*'Rate Schedule'!$A$5:$A$24)),'Rate Schedule'!$A$5:$A$24,0)),""))</f>
        <v/>
      </c>
    </row>
    <row r="83">
      <c r="A83" s="22" t="n"/>
      <c r="B83" s="10" t="n"/>
      <c r="C83" s="10" t="n"/>
      <c r="D83" s="10" t="n"/>
      <c r="E83" s="10" t="n"/>
      <c r="F83" s="10" t="n"/>
      <c r="G83" s="10" t="n"/>
      <c r="H83" s="23" t="n"/>
      <c r="I83" s="23" t="n"/>
      <c r="J83" s="23" t="n"/>
      <c r="K83" s="10" t="n"/>
      <c r="L83" s="10" t="n"/>
      <c r="M83" s="24">
        <f>IF(AND(A83="",B83="",J83="",H83=""),"",ROUND(IF(G83="Yes",2,1)*IF(AND(ISNUMBER(H83),ISNUMBER(I83),I83&gt;=H83),I83-H83,IF(ISNUMBER(J83),J83,0)),1))</f>
        <v/>
      </c>
      <c r="N83" s="24">
        <f>IF(M83="","",IF(OR(E83="Personal",E83="",F83="Yes"),0,M83))</f>
        <v/>
      </c>
      <c r="O83" s="24">
        <f>IF(OR(A83="",M83=""),"",IF(E83="Business",IFERROR(INDEX('Rate Schedule'!$B$5:$B$24,MATCH(SUMPRODUCT(MAX(('Rate Schedule'!$A$5:$A$24&lt;=A83)*('Rate Schedule'!$A$5:$A$24&lt;&gt;"")*'Rate Schedule'!$A$5:$A$24)),'Rate Schedule'!$A$5:$A$24,0)),0),IF(E83="Medical",IFERROR(INDEX('Rate Schedule'!$C$5:$C$24,MATCH(SUMPRODUCT(MAX(('Rate Schedule'!$A$5:$A$24&lt;=A83)*('Rate Schedule'!$A$5:$A$24&lt;&gt;"")*'Rate Schedule'!$A$5:$A$24)),'Rate Schedule'!$A$5:$A$24,0)),0),IF(E83="Charitable",IFERROR(INDEX('Rate Schedule'!$D$5:$D$24,MATCH(SUMPRODUCT(MAX(('Rate Schedule'!$A$5:$A$24&lt;=A83)*('Rate Schedule'!$A$5:$A$24&lt;&gt;"")*'Rate Schedule'!$A$5:$A$24)),'Rate Schedule'!$A$5:$A$24,0)),0),0))))</f>
        <v/>
      </c>
      <c r="P83" s="25">
        <f>IF(OR(M83="",O83=""),"",ROUND(N83*O83,0)/100)</f>
        <v/>
      </c>
      <c r="Q83" s="26">
        <f>IF(AND(A83="",B83="",C83="",D83="",E83="",J83="",H83=""),"",IF(A83="","Add a date",IF(A83&gt;AsOf,"After as-of date: not counted yet",IF(B83="","Add a vehicle",IF(COUNTIF(VName,B83)=0,"Vehicle not on Vehicles sheet",IF(E83="","Add a purpose",IF(AND(E83&lt;&gt;"Business",E83&lt;&gt;"Medical",E83&lt;&gt;"Charitable",E83&lt;&gt;"Personal"),"Purpose must be Business/Medical/Charitable/Personal",IF(AND(ISNUMBER(H83),ISNUMBER(I83),I83&lt;H83),"Odometer end is before start",IF(AND(NOT(ISNUMBER(H83)),NOT(ISNUMBER(I83)),NOT(ISNUMBER(J83))),"Add odometer readings or typed miles",IF(AND(ISNUMBER(H83),ISNUMBER(I83),ISNUMBER(J83),ABS((I83-H83)-J83)&gt;0.05),"Odometer and typed miles disagree",IF(AND(N83&gt;0,O83=0),"No rate for this date — check Rate Schedule",IF(AND(OR(E83="Business",E83="Medical",E83="Charitable"),F83&lt;&gt;"Yes",K83=""),"Add purpose detail for substantiation",""))))))))))))</f>
        <v/>
      </c>
      <c r="R83" s="27">
        <f>IF(OR(A83="",M83=""),"",IFERROR(INDEX('Rate Schedule'!$A$5:$A$24,MATCH(SUMPRODUCT(MAX(('Rate Schedule'!$A$5:$A$24&lt;=A83)*('Rate Schedule'!$A$5:$A$24&lt;&gt;"")*'Rate Schedule'!$A$5:$A$24)),'Rate Schedule'!$A$5:$A$24,0)),""))</f>
        <v/>
      </c>
    </row>
    <row r="84">
      <c r="A84" s="22" t="n"/>
      <c r="B84" s="10" t="n"/>
      <c r="C84" s="10" t="n"/>
      <c r="D84" s="10" t="n"/>
      <c r="E84" s="10" t="n"/>
      <c r="F84" s="10" t="n"/>
      <c r="G84" s="10" t="n"/>
      <c r="H84" s="23" t="n"/>
      <c r="I84" s="23" t="n"/>
      <c r="J84" s="23" t="n"/>
      <c r="K84" s="10" t="n"/>
      <c r="L84" s="10" t="n"/>
      <c r="M84" s="24">
        <f>IF(AND(A84="",B84="",J84="",H84=""),"",ROUND(IF(G84="Yes",2,1)*IF(AND(ISNUMBER(H84),ISNUMBER(I84),I84&gt;=H84),I84-H84,IF(ISNUMBER(J84),J84,0)),1))</f>
        <v/>
      </c>
      <c r="N84" s="24">
        <f>IF(M84="","",IF(OR(E84="Personal",E84="",F84="Yes"),0,M84))</f>
        <v/>
      </c>
      <c r="O84" s="24">
        <f>IF(OR(A84="",M84=""),"",IF(E84="Business",IFERROR(INDEX('Rate Schedule'!$B$5:$B$24,MATCH(SUMPRODUCT(MAX(('Rate Schedule'!$A$5:$A$24&lt;=A84)*('Rate Schedule'!$A$5:$A$24&lt;&gt;"")*'Rate Schedule'!$A$5:$A$24)),'Rate Schedule'!$A$5:$A$24,0)),0),IF(E84="Medical",IFERROR(INDEX('Rate Schedule'!$C$5:$C$24,MATCH(SUMPRODUCT(MAX(('Rate Schedule'!$A$5:$A$24&lt;=A84)*('Rate Schedule'!$A$5:$A$24&lt;&gt;"")*'Rate Schedule'!$A$5:$A$24)),'Rate Schedule'!$A$5:$A$24,0)),0),IF(E84="Charitable",IFERROR(INDEX('Rate Schedule'!$D$5:$D$24,MATCH(SUMPRODUCT(MAX(('Rate Schedule'!$A$5:$A$24&lt;=A84)*('Rate Schedule'!$A$5:$A$24&lt;&gt;"")*'Rate Schedule'!$A$5:$A$24)),'Rate Schedule'!$A$5:$A$24,0)),0),0))))</f>
        <v/>
      </c>
      <c r="P84" s="25">
        <f>IF(OR(M84="",O84=""),"",ROUND(N84*O84,0)/100)</f>
        <v/>
      </c>
      <c r="Q84" s="26">
        <f>IF(AND(A84="",B84="",C84="",D84="",E84="",J84="",H84=""),"",IF(A84="","Add a date",IF(A84&gt;AsOf,"After as-of date: not counted yet",IF(B84="","Add a vehicle",IF(COUNTIF(VName,B84)=0,"Vehicle not on Vehicles sheet",IF(E84="","Add a purpose",IF(AND(E84&lt;&gt;"Business",E84&lt;&gt;"Medical",E84&lt;&gt;"Charitable",E84&lt;&gt;"Personal"),"Purpose must be Business/Medical/Charitable/Personal",IF(AND(ISNUMBER(H84),ISNUMBER(I84),I84&lt;H84),"Odometer end is before start",IF(AND(NOT(ISNUMBER(H84)),NOT(ISNUMBER(I84)),NOT(ISNUMBER(J84))),"Add odometer readings or typed miles",IF(AND(ISNUMBER(H84),ISNUMBER(I84),ISNUMBER(J84),ABS((I84-H84)-J84)&gt;0.05),"Odometer and typed miles disagree",IF(AND(N84&gt;0,O84=0),"No rate for this date — check Rate Schedule",IF(AND(OR(E84="Business",E84="Medical",E84="Charitable"),F84&lt;&gt;"Yes",K84=""),"Add purpose detail for substantiation",""))))))))))))</f>
        <v/>
      </c>
      <c r="R84" s="27">
        <f>IF(OR(A84="",M84=""),"",IFERROR(INDEX('Rate Schedule'!$A$5:$A$24,MATCH(SUMPRODUCT(MAX(('Rate Schedule'!$A$5:$A$24&lt;=A84)*('Rate Schedule'!$A$5:$A$24&lt;&gt;"")*'Rate Schedule'!$A$5:$A$24)),'Rate Schedule'!$A$5:$A$24,0)),""))</f>
        <v/>
      </c>
    </row>
    <row r="85">
      <c r="A85" s="22" t="n"/>
      <c r="B85" s="10" t="n"/>
      <c r="C85" s="10" t="n"/>
      <c r="D85" s="10" t="n"/>
      <c r="E85" s="10" t="n"/>
      <c r="F85" s="10" t="n"/>
      <c r="G85" s="10" t="n"/>
      <c r="H85" s="23" t="n"/>
      <c r="I85" s="23" t="n"/>
      <c r="J85" s="23" t="n"/>
      <c r="K85" s="10" t="n"/>
      <c r="L85" s="10" t="n"/>
      <c r="M85" s="24">
        <f>IF(AND(A85="",B85="",J85="",H85=""),"",ROUND(IF(G85="Yes",2,1)*IF(AND(ISNUMBER(H85),ISNUMBER(I85),I85&gt;=H85),I85-H85,IF(ISNUMBER(J85),J85,0)),1))</f>
        <v/>
      </c>
      <c r="N85" s="24">
        <f>IF(M85="","",IF(OR(E85="Personal",E85="",F85="Yes"),0,M85))</f>
        <v/>
      </c>
      <c r="O85" s="24">
        <f>IF(OR(A85="",M85=""),"",IF(E85="Business",IFERROR(INDEX('Rate Schedule'!$B$5:$B$24,MATCH(SUMPRODUCT(MAX(('Rate Schedule'!$A$5:$A$24&lt;=A85)*('Rate Schedule'!$A$5:$A$24&lt;&gt;"")*'Rate Schedule'!$A$5:$A$24)),'Rate Schedule'!$A$5:$A$24,0)),0),IF(E85="Medical",IFERROR(INDEX('Rate Schedule'!$C$5:$C$24,MATCH(SUMPRODUCT(MAX(('Rate Schedule'!$A$5:$A$24&lt;=A85)*('Rate Schedule'!$A$5:$A$24&lt;&gt;"")*'Rate Schedule'!$A$5:$A$24)),'Rate Schedule'!$A$5:$A$24,0)),0),IF(E85="Charitable",IFERROR(INDEX('Rate Schedule'!$D$5:$D$24,MATCH(SUMPRODUCT(MAX(('Rate Schedule'!$A$5:$A$24&lt;=A85)*('Rate Schedule'!$A$5:$A$24&lt;&gt;"")*'Rate Schedule'!$A$5:$A$24)),'Rate Schedule'!$A$5:$A$24,0)),0),0))))</f>
        <v/>
      </c>
      <c r="P85" s="25">
        <f>IF(OR(M85="",O85=""),"",ROUND(N85*O85,0)/100)</f>
        <v/>
      </c>
      <c r="Q85" s="26">
        <f>IF(AND(A85="",B85="",C85="",D85="",E85="",J85="",H85=""),"",IF(A85="","Add a date",IF(A85&gt;AsOf,"After as-of date: not counted yet",IF(B85="","Add a vehicle",IF(COUNTIF(VName,B85)=0,"Vehicle not on Vehicles sheet",IF(E85="","Add a purpose",IF(AND(E85&lt;&gt;"Business",E85&lt;&gt;"Medical",E85&lt;&gt;"Charitable",E85&lt;&gt;"Personal"),"Purpose must be Business/Medical/Charitable/Personal",IF(AND(ISNUMBER(H85),ISNUMBER(I85),I85&lt;H85),"Odometer end is before start",IF(AND(NOT(ISNUMBER(H85)),NOT(ISNUMBER(I85)),NOT(ISNUMBER(J85))),"Add odometer readings or typed miles",IF(AND(ISNUMBER(H85),ISNUMBER(I85),ISNUMBER(J85),ABS((I85-H85)-J85)&gt;0.05),"Odometer and typed miles disagree",IF(AND(N85&gt;0,O85=0),"No rate for this date — check Rate Schedule",IF(AND(OR(E85="Business",E85="Medical",E85="Charitable"),F85&lt;&gt;"Yes",K85=""),"Add purpose detail for substantiation",""))))))))))))</f>
        <v/>
      </c>
      <c r="R85" s="27">
        <f>IF(OR(A85="",M85=""),"",IFERROR(INDEX('Rate Schedule'!$A$5:$A$24,MATCH(SUMPRODUCT(MAX(('Rate Schedule'!$A$5:$A$24&lt;=A85)*('Rate Schedule'!$A$5:$A$24&lt;&gt;"")*'Rate Schedule'!$A$5:$A$24)),'Rate Schedule'!$A$5:$A$24,0)),""))</f>
        <v/>
      </c>
    </row>
    <row r="86">
      <c r="A86" s="22" t="n"/>
      <c r="B86" s="10" t="n"/>
      <c r="C86" s="10" t="n"/>
      <c r="D86" s="10" t="n"/>
      <c r="E86" s="10" t="n"/>
      <c r="F86" s="10" t="n"/>
      <c r="G86" s="10" t="n"/>
      <c r="H86" s="23" t="n"/>
      <c r="I86" s="23" t="n"/>
      <c r="J86" s="23" t="n"/>
      <c r="K86" s="10" t="n"/>
      <c r="L86" s="10" t="n"/>
      <c r="M86" s="24">
        <f>IF(AND(A86="",B86="",J86="",H86=""),"",ROUND(IF(G86="Yes",2,1)*IF(AND(ISNUMBER(H86),ISNUMBER(I86),I86&gt;=H86),I86-H86,IF(ISNUMBER(J86),J86,0)),1))</f>
        <v/>
      </c>
      <c r="N86" s="24">
        <f>IF(M86="","",IF(OR(E86="Personal",E86="",F86="Yes"),0,M86))</f>
        <v/>
      </c>
      <c r="O86" s="24">
        <f>IF(OR(A86="",M86=""),"",IF(E86="Business",IFERROR(INDEX('Rate Schedule'!$B$5:$B$24,MATCH(SUMPRODUCT(MAX(('Rate Schedule'!$A$5:$A$24&lt;=A86)*('Rate Schedule'!$A$5:$A$24&lt;&gt;"")*'Rate Schedule'!$A$5:$A$24)),'Rate Schedule'!$A$5:$A$24,0)),0),IF(E86="Medical",IFERROR(INDEX('Rate Schedule'!$C$5:$C$24,MATCH(SUMPRODUCT(MAX(('Rate Schedule'!$A$5:$A$24&lt;=A86)*('Rate Schedule'!$A$5:$A$24&lt;&gt;"")*'Rate Schedule'!$A$5:$A$24)),'Rate Schedule'!$A$5:$A$24,0)),0),IF(E86="Charitable",IFERROR(INDEX('Rate Schedule'!$D$5:$D$24,MATCH(SUMPRODUCT(MAX(('Rate Schedule'!$A$5:$A$24&lt;=A86)*('Rate Schedule'!$A$5:$A$24&lt;&gt;"")*'Rate Schedule'!$A$5:$A$24)),'Rate Schedule'!$A$5:$A$24,0)),0),0))))</f>
        <v/>
      </c>
      <c r="P86" s="25">
        <f>IF(OR(M86="",O86=""),"",ROUND(N86*O86,0)/100)</f>
        <v/>
      </c>
      <c r="Q86" s="26">
        <f>IF(AND(A86="",B86="",C86="",D86="",E86="",J86="",H86=""),"",IF(A86="","Add a date",IF(A86&gt;AsOf,"After as-of date: not counted yet",IF(B86="","Add a vehicle",IF(COUNTIF(VName,B86)=0,"Vehicle not on Vehicles sheet",IF(E86="","Add a purpose",IF(AND(E86&lt;&gt;"Business",E86&lt;&gt;"Medical",E86&lt;&gt;"Charitable",E86&lt;&gt;"Personal"),"Purpose must be Business/Medical/Charitable/Personal",IF(AND(ISNUMBER(H86),ISNUMBER(I86),I86&lt;H86),"Odometer end is before start",IF(AND(NOT(ISNUMBER(H86)),NOT(ISNUMBER(I86)),NOT(ISNUMBER(J86))),"Add odometer readings or typed miles",IF(AND(ISNUMBER(H86),ISNUMBER(I86),ISNUMBER(J86),ABS((I86-H86)-J86)&gt;0.05),"Odometer and typed miles disagree",IF(AND(N86&gt;0,O86=0),"No rate for this date — check Rate Schedule",IF(AND(OR(E86="Business",E86="Medical",E86="Charitable"),F86&lt;&gt;"Yes",K86=""),"Add purpose detail for substantiation",""))))))))))))</f>
        <v/>
      </c>
      <c r="R86" s="27">
        <f>IF(OR(A86="",M86=""),"",IFERROR(INDEX('Rate Schedule'!$A$5:$A$24,MATCH(SUMPRODUCT(MAX(('Rate Schedule'!$A$5:$A$24&lt;=A86)*('Rate Schedule'!$A$5:$A$24&lt;&gt;"")*'Rate Schedule'!$A$5:$A$24)),'Rate Schedule'!$A$5:$A$24,0)),""))</f>
        <v/>
      </c>
    </row>
    <row r="87">
      <c r="A87" s="22" t="n"/>
      <c r="B87" s="10" t="n"/>
      <c r="C87" s="10" t="n"/>
      <c r="D87" s="10" t="n"/>
      <c r="E87" s="10" t="n"/>
      <c r="F87" s="10" t="n"/>
      <c r="G87" s="10" t="n"/>
      <c r="H87" s="23" t="n"/>
      <c r="I87" s="23" t="n"/>
      <c r="J87" s="23" t="n"/>
      <c r="K87" s="10" t="n"/>
      <c r="L87" s="10" t="n"/>
      <c r="M87" s="24">
        <f>IF(AND(A87="",B87="",J87="",H87=""),"",ROUND(IF(G87="Yes",2,1)*IF(AND(ISNUMBER(H87),ISNUMBER(I87),I87&gt;=H87),I87-H87,IF(ISNUMBER(J87),J87,0)),1))</f>
        <v/>
      </c>
      <c r="N87" s="24">
        <f>IF(M87="","",IF(OR(E87="Personal",E87="",F87="Yes"),0,M87))</f>
        <v/>
      </c>
      <c r="O87" s="24">
        <f>IF(OR(A87="",M87=""),"",IF(E87="Business",IFERROR(INDEX('Rate Schedule'!$B$5:$B$24,MATCH(SUMPRODUCT(MAX(('Rate Schedule'!$A$5:$A$24&lt;=A87)*('Rate Schedule'!$A$5:$A$24&lt;&gt;"")*'Rate Schedule'!$A$5:$A$24)),'Rate Schedule'!$A$5:$A$24,0)),0),IF(E87="Medical",IFERROR(INDEX('Rate Schedule'!$C$5:$C$24,MATCH(SUMPRODUCT(MAX(('Rate Schedule'!$A$5:$A$24&lt;=A87)*('Rate Schedule'!$A$5:$A$24&lt;&gt;"")*'Rate Schedule'!$A$5:$A$24)),'Rate Schedule'!$A$5:$A$24,0)),0),IF(E87="Charitable",IFERROR(INDEX('Rate Schedule'!$D$5:$D$24,MATCH(SUMPRODUCT(MAX(('Rate Schedule'!$A$5:$A$24&lt;=A87)*('Rate Schedule'!$A$5:$A$24&lt;&gt;"")*'Rate Schedule'!$A$5:$A$24)),'Rate Schedule'!$A$5:$A$24,0)),0),0))))</f>
        <v/>
      </c>
      <c r="P87" s="25">
        <f>IF(OR(M87="",O87=""),"",ROUND(N87*O87,0)/100)</f>
        <v/>
      </c>
      <c r="Q87" s="26">
        <f>IF(AND(A87="",B87="",C87="",D87="",E87="",J87="",H87=""),"",IF(A87="","Add a date",IF(A87&gt;AsOf,"After as-of date: not counted yet",IF(B87="","Add a vehicle",IF(COUNTIF(VName,B87)=0,"Vehicle not on Vehicles sheet",IF(E87="","Add a purpose",IF(AND(E87&lt;&gt;"Business",E87&lt;&gt;"Medical",E87&lt;&gt;"Charitable",E87&lt;&gt;"Personal"),"Purpose must be Business/Medical/Charitable/Personal",IF(AND(ISNUMBER(H87),ISNUMBER(I87),I87&lt;H87),"Odometer end is before start",IF(AND(NOT(ISNUMBER(H87)),NOT(ISNUMBER(I87)),NOT(ISNUMBER(J87))),"Add odometer readings or typed miles",IF(AND(ISNUMBER(H87),ISNUMBER(I87),ISNUMBER(J87),ABS((I87-H87)-J87)&gt;0.05),"Odometer and typed miles disagree",IF(AND(N87&gt;0,O87=0),"No rate for this date — check Rate Schedule",IF(AND(OR(E87="Business",E87="Medical",E87="Charitable"),F87&lt;&gt;"Yes",K87=""),"Add purpose detail for substantiation",""))))))))))))</f>
        <v/>
      </c>
      <c r="R87" s="27">
        <f>IF(OR(A87="",M87=""),"",IFERROR(INDEX('Rate Schedule'!$A$5:$A$24,MATCH(SUMPRODUCT(MAX(('Rate Schedule'!$A$5:$A$24&lt;=A87)*('Rate Schedule'!$A$5:$A$24&lt;&gt;"")*'Rate Schedule'!$A$5:$A$24)),'Rate Schedule'!$A$5:$A$24,0)),""))</f>
        <v/>
      </c>
    </row>
    <row r="88">
      <c r="A88" s="22" t="n"/>
      <c r="B88" s="10" t="n"/>
      <c r="C88" s="10" t="n"/>
      <c r="D88" s="10" t="n"/>
      <c r="E88" s="10" t="n"/>
      <c r="F88" s="10" t="n"/>
      <c r="G88" s="10" t="n"/>
      <c r="H88" s="23" t="n"/>
      <c r="I88" s="23" t="n"/>
      <c r="J88" s="23" t="n"/>
      <c r="K88" s="10" t="n"/>
      <c r="L88" s="10" t="n"/>
      <c r="M88" s="24">
        <f>IF(AND(A88="",B88="",J88="",H88=""),"",ROUND(IF(G88="Yes",2,1)*IF(AND(ISNUMBER(H88),ISNUMBER(I88),I88&gt;=H88),I88-H88,IF(ISNUMBER(J88),J88,0)),1))</f>
        <v/>
      </c>
      <c r="N88" s="24">
        <f>IF(M88="","",IF(OR(E88="Personal",E88="",F88="Yes"),0,M88))</f>
        <v/>
      </c>
      <c r="O88" s="24">
        <f>IF(OR(A88="",M88=""),"",IF(E88="Business",IFERROR(INDEX('Rate Schedule'!$B$5:$B$24,MATCH(SUMPRODUCT(MAX(('Rate Schedule'!$A$5:$A$24&lt;=A88)*('Rate Schedule'!$A$5:$A$24&lt;&gt;"")*'Rate Schedule'!$A$5:$A$24)),'Rate Schedule'!$A$5:$A$24,0)),0),IF(E88="Medical",IFERROR(INDEX('Rate Schedule'!$C$5:$C$24,MATCH(SUMPRODUCT(MAX(('Rate Schedule'!$A$5:$A$24&lt;=A88)*('Rate Schedule'!$A$5:$A$24&lt;&gt;"")*'Rate Schedule'!$A$5:$A$24)),'Rate Schedule'!$A$5:$A$24,0)),0),IF(E88="Charitable",IFERROR(INDEX('Rate Schedule'!$D$5:$D$24,MATCH(SUMPRODUCT(MAX(('Rate Schedule'!$A$5:$A$24&lt;=A88)*('Rate Schedule'!$A$5:$A$24&lt;&gt;"")*'Rate Schedule'!$A$5:$A$24)),'Rate Schedule'!$A$5:$A$24,0)),0),0))))</f>
        <v/>
      </c>
      <c r="P88" s="25">
        <f>IF(OR(M88="",O88=""),"",ROUND(N88*O88,0)/100)</f>
        <v/>
      </c>
      <c r="Q88" s="26">
        <f>IF(AND(A88="",B88="",C88="",D88="",E88="",J88="",H88=""),"",IF(A88="","Add a date",IF(A88&gt;AsOf,"After as-of date: not counted yet",IF(B88="","Add a vehicle",IF(COUNTIF(VName,B88)=0,"Vehicle not on Vehicles sheet",IF(E88="","Add a purpose",IF(AND(E88&lt;&gt;"Business",E88&lt;&gt;"Medical",E88&lt;&gt;"Charitable",E88&lt;&gt;"Personal"),"Purpose must be Business/Medical/Charitable/Personal",IF(AND(ISNUMBER(H88),ISNUMBER(I88),I88&lt;H88),"Odometer end is before start",IF(AND(NOT(ISNUMBER(H88)),NOT(ISNUMBER(I88)),NOT(ISNUMBER(J88))),"Add odometer readings or typed miles",IF(AND(ISNUMBER(H88),ISNUMBER(I88),ISNUMBER(J88),ABS((I88-H88)-J88)&gt;0.05),"Odometer and typed miles disagree",IF(AND(N88&gt;0,O88=0),"No rate for this date — check Rate Schedule",IF(AND(OR(E88="Business",E88="Medical",E88="Charitable"),F88&lt;&gt;"Yes",K88=""),"Add purpose detail for substantiation",""))))))))))))</f>
        <v/>
      </c>
      <c r="R88" s="27">
        <f>IF(OR(A88="",M88=""),"",IFERROR(INDEX('Rate Schedule'!$A$5:$A$24,MATCH(SUMPRODUCT(MAX(('Rate Schedule'!$A$5:$A$24&lt;=A88)*('Rate Schedule'!$A$5:$A$24&lt;&gt;"")*'Rate Schedule'!$A$5:$A$24)),'Rate Schedule'!$A$5:$A$24,0)),""))</f>
        <v/>
      </c>
    </row>
    <row r="89">
      <c r="A89" s="22" t="n"/>
      <c r="B89" s="10" t="n"/>
      <c r="C89" s="10" t="n"/>
      <c r="D89" s="10" t="n"/>
      <c r="E89" s="10" t="n"/>
      <c r="F89" s="10" t="n"/>
      <c r="G89" s="10" t="n"/>
      <c r="H89" s="23" t="n"/>
      <c r="I89" s="23" t="n"/>
      <c r="J89" s="23" t="n"/>
      <c r="K89" s="10" t="n"/>
      <c r="L89" s="10" t="n"/>
      <c r="M89" s="24">
        <f>IF(AND(A89="",B89="",J89="",H89=""),"",ROUND(IF(G89="Yes",2,1)*IF(AND(ISNUMBER(H89),ISNUMBER(I89),I89&gt;=H89),I89-H89,IF(ISNUMBER(J89),J89,0)),1))</f>
        <v/>
      </c>
      <c r="N89" s="24">
        <f>IF(M89="","",IF(OR(E89="Personal",E89="",F89="Yes"),0,M89))</f>
        <v/>
      </c>
      <c r="O89" s="24">
        <f>IF(OR(A89="",M89=""),"",IF(E89="Business",IFERROR(INDEX('Rate Schedule'!$B$5:$B$24,MATCH(SUMPRODUCT(MAX(('Rate Schedule'!$A$5:$A$24&lt;=A89)*('Rate Schedule'!$A$5:$A$24&lt;&gt;"")*'Rate Schedule'!$A$5:$A$24)),'Rate Schedule'!$A$5:$A$24,0)),0),IF(E89="Medical",IFERROR(INDEX('Rate Schedule'!$C$5:$C$24,MATCH(SUMPRODUCT(MAX(('Rate Schedule'!$A$5:$A$24&lt;=A89)*('Rate Schedule'!$A$5:$A$24&lt;&gt;"")*'Rate Schedule'!$A$5:$A$24)),'Rate Schedule'!$A$5:$A$24,0)),0),IF(E89="Charitable",IFERROR(INDEX('Rate Schedule'!$D$5:$D$24,MATCH(SUMPRODUCT(MAX(('Rate Schedule'!$A$5:$A$24&lt;=A89)*('Rate Schedule'!$A$5:$A$24&lt;&gt;"")*'Rate Schedule'!$A$5:$A$24)),'Rate Schedule'!$A$5:$A$24,0)),0),0))))</f>
        <v/>
      </c>
      <c r="P89" s="25">
        <f>IF(OR(M89="",O89=""),"",ROUND(N89*O89,0)/100)</f>
        <v/>
      </c>
      <c r="Q89" s="26">
        <f>IF(AND(A89="",B89="",C89="",D89="",E89="",J89="",H89=""),"",IF(A89="","Add a date",IF(A89&gt;AsOf,"After as-of date: not counted yet",IF(B89="","Add a vehicle",IF(COUNTIF(VName,B89)=0,"Vehicle not on Vehicles sheet",IF(E89="","Add a purpose",IF(AND(E89&lt;&gt;"Business",E89&lt;&gt;"Medical",E89&lt;&gt;"Charitable",E89&lt;&gt;"Personal"),"Purpose must be Business/Medical/Charitable/Personal",IF(AND(ISNUMBER(H89),ISNUMBER(I89),I89&lt;H89),"Odometer end is before start",IF(AND(NOT(ISNUMBER(H89)),NOT(ISNUMBER(I89)),NOT(ISNUMBER(J89))),"Add odometer readings or typed miles",IF(AND(ISNUMBER(H89),ISNUMBER(I89),ISNUMBER(J89),ABS((I89-H89)-J89)&gt;0.05),"Odometer and typed miles disagree",IF(AND(N89&gt;0,O89=0),"No rate for this date — check Rate Schedule",IF(AND(OR(E89="Business",E89="Medical",E89="Charitable"),F89&lt;&gt;"Yes",K89=""),"Add purpose detail for substantiation",""))))))))))))</f>
        <v/>
      </c>
      <c r="R89" s="27">
        <f>IF(OR(A89="",M89=""),"",IFERROR(INDEX('Rate Schedule'!$A$5:$A$24,MATCH(SUMPRODUCT(MAX(('Rate Schedule'!$A$5:$A$24&lt;=A89)*('Rate Schedule'!$A$5:$A$24&lt;&gt;"")*'Rate Schedule'!$A$5:$A$24)),'Rate Schedule'!$A$5:$A$24,0)),""))</f>
        <v/>
      </c>
    </row>
    <row r="90">
      <c r="A90" s="22" t="n"/>
      <c r="B90" s="10" t="n"/>
      <c r="C90" s="10" t="n"/>
      <c r="D90" s="10" t="n"/>
      <c r="E90" s="10" t="n"/>
      <c r="F90" s="10" t="n"/>
      <c r="G90" s="10" t="n"/>
      <c r="H90" s="23" t="n"/>
      <c r="I90" s="23" t="n"/>
      <c r="J90" s="23" t="n"/>
      <c r="K90" s="10" t="n"/>
      <c r="L90" s="10" t="n"/>
      <c r="M90" s="24">
        <f>IF(AND(A90="",B90="",J90="",H90=""),"",ROUND(IF(G90="Yes",2,1)*IF(AND(ISNUMBER(H90),ISNUMBER(I90),I90&gt;=H90),I90-H90,IF(ISNUMBER(J90),J90,0)),1))</f>
        <v/>
      </c>
      <c r="N90" s="24">
        <f>IF(M90="","",IF(OR(E90="Personal",E90="",F90="Yes"),0,M90))</f>
        <v/>
      </c>
      <c r="O90" s="24">
        <f>IF(OR(A90="",M90=""),"",IF(E90="Business",IFERROR(INDEX('Rate Schedule'!$B$5:$B$24,MATCH(SUMPRODUCT(MAX(('Rate Schedule'!$A$5:$A$24&lt;=A90)*('Rate Schedule'!$A$5:$A$24&lt;&gt;"")*'Rate Schedule'!$A$5:$A$24)),'Rate Schedule'!$A$5:$A$24,0)),0),IF(E90="Medical",IFERROR(INDEX('Rate Schedule'!$C$5:$C$24,MATCH(SUMPRODUCT(MAX(('Rate Schedule'!$A$5:$A$24&lt;=A90)*('Rate Schedule'!$A$5:$A$24&lt;&gt;"")*'Rate Schedule'!$A$5:$A$24)),'Rate Schedule'!$A$5:$A$24,0)),0),IF(E90="Charitable",IFERROR(INDEX('Rate Schedule'!$D$5:$D$24,MATCH(SUMPRODUCT(MAX(('Rate Schedule'!$A$5:$A$24&lt;=A90)*('Rate Schedule'!$A$5:$A$24&lt;&gt;"")*'Rate Schedule'!$A$5:$A$24)),'Rate Schedule'!$A$5:$A$24,0)),0),0))))</f>
        <v/>
      </c>
      <c r="P90" s="25">
        <f>IF(OR(M90="",O90=""),"",ROUND(N90*O90,0)/100)</f>
        <v/>
      </c>
      <c r="Q90" s="26">
        <f>IF(AND(A90="",B90="",C90="",D90="",E90="",J90="",H90=""),"",IF(A90="","Add a date",IF(A90&gt;AsOf,"After as-of date: not counted yet",IF(B90="","Add a vehicle",IF(COUNTIF(VName,B90)=0,"Vehicle not on Vehicles sheet",IF(E90="","Add a purpose",IF(AND(E90&lt;&gt;"Business",E90&lt;&gt;"Medical",E90&lt;&gt;"Charitable",E90&lt;&gt;"Personal"),"Purpose must be Business/Medical/Charitable/Personal",IF(AND(ISNUMBER(H90),ISNUMBER(I90),I90&lt;H90),"Odometer end is before start",IF(AND(NOT(ISNUMBER(H90)),NOT(ISNUMBER(I90)),NOT(ISNUMBER(J90))),"Add odometer readings or typed miles",IF(AND(ISNUMBER(H90),ISNUMBER(I90),ISNUMBER(J90),ABS((I90-H90)-J90)&gt;0.05),"Odometer and typed miles disagree",IF(AND(N90&gt;0,O90=0),"No rate for this date — check Rate Schedule",IF(AND(OR(E90="Business",E90="Medical",E90="Charitable"),F90&lt;&gt;"Yes",K90=""),"Add purpose detail for substantiation",""))))))))))))</f>
        <v/>
      </c>
      <c r="R90" s="27">
        <f>IF(OR(A90="",M90=""),"",IFERROR(INDEX('Rate Schedule'!$A$5:$A$24,MATCH(SUMPRODUCT(MAX(('Rate Schedule'!$A$5:$A$24&lt;=A90)*('Rate Schedule'!$A$5:$A$24&lt;&gt;"")*'Rate Schedule'!$A$5:$A$24)),'Rate Schedule'!$A$5:$A$24,0)),""))</f>
        <v/>
      </c>
    </row>
    <row r="91">
      <c r="A91" s="22" t="n"/>
      <c r="B91" s="10" t="n"/>
      <c r="C91" s="10" t="n"/>
      <c r="D91" s="10" t="n"/>
      <c r="E91" s="10" t="n"/>
      <c r="F91" s="10" t="n"/>
      <c r="G91" s="10" t="n"/>
      <c r="H91" s="23" t="n"/>
      <c r="I91" s="23" t="n"/>
      <c r="J91" s="23" t="n"/>
      <c r="K91" s="10" t="n"/>
      <c r="L91" s="10" t="n"/>
      <c r="M91" s="24">
        <f>IF(AND(A91="",B91="",J91="",H91=""),"",ROUND(IF(G91="Yes",2,1)*IF(AND(ISNUMBER(H91),ISNUMBER(I91),I91&gt;=H91),I91-H91,IF(ISNUMBER(J91),J91,0)),1))</f>
        <v/>
      </c>
      <c r="N91" s="24">
        <f>IF(M91="","",IF(OR(E91="Personal",E91="",F91="Yes"),0,M91))</f>
        <v/>
      </c>
      <c r="O91" s="24">
        <f>IF(OR(A91="",M91=""),"",IF(E91="Business",IFERROR(INDEX('Rate Schedule'!$B$5:$B$24,MATCH(SUMPRODUCT(MAX(('Rate Schedule'!$A$5:$A$24&lt;=A91)*('Rate Schedule'!$A$5:$A$24&lt;&gt;"")*'Rate Schedule'!$A$5:$A$24)),'Rate Schedule'!$A$5:$A$24,0)),0),IF(E91="Medical",IFERROR(INDEX('Rate Schedule'!$C$5:$C$24,MATCH(SUMPRODUCT(MAX(('Rate Schedule'!$A$5:$A$24&lt;=A91)*('Rate Schedule'!$A$5:$A$24&lt;&gt;"")*'Rate Schedule'!$A$5:$A$24)),'Rate Schedule'!$A$5:$A$24,0)),0),IF(E91="Charitable",IFERROR(INDEX('Rate Schedule'!$D$5:$D$24,MATCH(SUMPRODUCT(MAX(('Rate Schedule'!$A$5:$A$24&lt;=A91)*('Rate Schedule'!$A$5:$A$24&lt;&gt;"")*'Rate Schedule'!$A$5:$A$24)),'Rate Schedule'!$A$5:$A$24,0)),0),0))))</f>
        <v/>
      </c>
      <c r="P91" s="25">
        <f>IF(OR(M91="",O91=""),"",ROUND(N91*O91,0)/100)</f>
        <v/>
      </c>
      <c r="Q91" s="26">
        <f>IF(AND(A91="",B91="",C91="",D91="",E91="",J91="",H91=""),"",IF(A91="","Add a date",IF(A91&gt;AsOf,"After as-of date: not counted yet",IF(B91="","Add a vehicle",IF(COUNTIF(VName,B91)=0,"Vehicle not on Vehicles sheet",IF(E91="","Add a purpose",IF(AND(E91&lt;&gt;"Business",E91&lt;&gt;"Medical",E91&lt;&gt;"Charitable",E91&lt;&gt;"Personal"),"Purpose must be Business/Medical/Charitable/Personal",IF(AND(ISNUMBER(H91),ISNUMBER(I91),I91&lt;H91),"Odometer end is before start",IF(AND(NOT(ISNUMBER(H91)),NOT(ISNUMBER(I91)),NOT(ISNUMBER(J91))),"Add odometer readings or typed miles",IF(AND(ISNUMBER(H91),ISNUMBER(I91),ISNUMBER(J91),ABS((I91-H91)-J91)&gt;0.05),"Odometer and typed miles disagree",IF(AND(N91&gt;0,O91=0),"No rate for this date — check Rate Schedule",IF(AND(OR(E91="Business",E91="Medical",E91="Charitable"),F91&lt;&gt;"Yes",K91=""),"Add purpose detail for substantiation",""))))))))))))</f>
        <v/>
      </c>
      <c r="R91" s="27">
        <f>IF(OR(A91="",M91=""),"",IFERROR(INDEX('Rate Schedule'!$A$5:$A$24,MATCH(SUMPRODUCT(MAX(('Rate Schedule'!$A$5:$A$24&lt;=A91)*('Rate Schedule'!$A$5:$A$24&lt;&gt;"")*'Rate Schedule'!$A$5:$A$24)),'Rate Schedule'!$A$5:$A$24,0)),""))</f>
        <v/>
      </c>
    </row>
    <row r="92">
      <c r="A92" s="22" t="n"/>
      <c r="B92" s="10" t="n"/>
      <c r="C92" s="10" t="n"/>
      <c r="D92" s="10" t="n"/>
      <c r="E92" s="10" t="n"/>
      <c r="F92" s="10" t="n"/>
      <c r="G92" s="10" t="n"/>
      <c r="H92" s="23" t="n"/>
      <c r="I92" s="23" t="n"/>
      <c r="J92" s="23" t="n"/>
      <c r="K92" s="10" t="n"/>
      <c r="L92" s="10" t="n"/>
      <c r="M92" s="24">
        <f>IF(AND(A92="",B92="",J92="",H92=""),"",ROUND(IF(G92="Yes",2,1)*IF(AND(ISNUMBER(H92),ISNUMBER(I92),I92&gt;=H92),I92-H92,IF(ISNUMBER(J92),J92,0)),1))</f>
        <v/>
      </c>
      <c r="N92" s="24">
        <f>IF(M92="","",IF(OR(E92="Personal",E92="",F92="Yes"),0,M92))</f>
        <v/>
      </c>
      <c r="O92" s="24">
        <f>IF(OR(A92="",M92=""),"",IF(E92="Business",IFERROR(INDEX('Rate Schedule'!$B$5:$B$24,MATCH(SUMPRODUCT(MAX(('Rate Schedule'!$A$5:$A$24&lt;=A92)*('Rate Schedule'!$A$5:$A$24&lt;&gt;"")*'Rate Schedule'!$A$5:$A$24)),'Rate Schedule'!$A$5:$A$24,0)),0),IF(E92="Medical",IFERROR(INDEX('Rate Schedule'!$C$5:$C$24,MATCH(SUMPRODUCT(MAX(('Rate Schedule'!$A$5:$A$24&lt;=A92)*('Rate Schedule'!$A$5:$A$24&lt;&gt;"")*'Rate Schedule'!$A$5:$A$24)),'Rate Schedule'!$A$5:$A$24,0)),0),IF(E92="Charitable",IFERROR(INDEX('Rate Schedule'!$D$5:$D$24,MATCH(SUMPRODUCT(MAX(('Rate Schedule'!$A$5:$A$24&lt;=A92)*('Rate Schedule'!$A$5:$A$24&lt;&gt;"")*'Rate Schedule'!$A$5:$A$24)),'Rate Schedule'!$A$5:$A$24,0)),0),0))))</f>
        <v/>
      </c>
      <c r="P92" s="25">
        <f>IF(OR(M92="",O92=""),"",ROUND(N92*O92,0)/100)</f>
        <v/>
      </c>
      <c r="Q92" s="26">
        <f>IF(AND(A92="",B92="",C92="",D92="",E92="",J92="",H92=""),"",IF(A92="","Add a date",IF(A92&gt;AsOf,"After as-of date: not counted yet",IF(B92="","Add a vehicle",IF(COUNTIF(VName,B92)=0,"Vehicle not on Vehicles sheet",IF(E92="","Add a purpose",IF(AND(E92&lt;&gt;"Business",E92&lt;&gt;"Medical",E92&lt;&gt;"Charitable",E92&lt;&gt;"Personal"),"Purpose must be Business/Medical/Charitable/Personal",IF(AND(ISNUMBER(H92),ISNUMBER(I92),I92&lt;H92),"Odometer end is before start",IF(AND(NOT(ISNUMBER(H92)),NOT(ISNUMBER(I92)),NOT(ISNUMBER(J92))),"Add odometer readings or typed miles",IF(AND(ISNUMBER(H92),ISNUMBER(I92),ISNUMBER(J92),ABS((I92-H92)-J92)&gt;0.05),"Odometer and typed miles disagree",IF(AND(N92&gt;0,O92=0),"No rate for this date — check Rate Schedule",IF(AND(OR(E92="Business",E92="Medical",E92="Charitable"),F92&lt;&gt;"Yes",K92=""),"Add purpose detail for substantiation",""))))))))))))</f>
        <v/>
      </c>
      <c r="R92" s="27">
        <f>IF(OR(A92="",M92=""),"",IFERROR(INDEX('Rate Schedule'!$A$5:$A$24,MATCH(SUMPRODUCT(MAX(('Rate Schedule'!$A$5:$A$24&lt;=A92)*('Rate Schedule'!$A$5:$A$24&lt;&gt;"")*'Rate Schedule'!$A$5:$A$24)),'Rate Schedule'!$A$5:$A$24,0)),""))</f>
        <v/>
      </c>
    </row>
    <row r="93">
      <c r="A93" s="22" t="n"/>
      <c r="B93" s="10" t="n"/>
      <c r="C93" s="10" t="n"/>
      <c r="D93" s="10" t="n"/>
      <c r="E93" s="10" t="n"/>
      <c r="F93" s="10" t="n"/>
      <c r="G93" s="10" t="n"/>
      <c r="H93" s="23" t="n"/>
      <c r="I93" s="23" t="n"/>
      <c r="J93" s="23" t="n"/>
      <c r="K93" s="10" t="n"/>
      <c r="L93" s="10" t="n"/>
      <c r="M93" s="24">
        <f>IF(AND(A93="",B93="",J93="",H93=""),"",ROUND(IF(G93="Yes",2,1)*IF(AND(ISNUMBER(H93),ISNUMBER(I93),I93&gt;=H93),I93-H93,IF(ISNUMBER(J93),J93,0)),1))</f>
        <v/>
      </c>
      <c r="N93" s="24">
        <f>IF(M93="","",IF(OR(E93="Personal",E93="",F93="Yes"),0,M93))</f>
        <v/>
      </c>
      <c r="O93" s="24">
        <f>IF(OR(A93="",M93=""),"",IF(E93="Business",IFERROR(INDEX('Rate Schedule'!$B$5:$B$24,MATCH(SUMPRODUCT(MAX(('Rate Schedule'!$A$5:$A$24&lt;=A93)*('Rate Schedule'!$A$5:$A$24&lt;&gt;"")*'Rate Schedule'!$A$5:$A$24)),'Rate Schedule'!$A$5:$A$24,0)),0),IF(E93="Medical",IFERROR(INDEX('Rate Schedule'!$C$5:$C$24,MATCH(SUMPRODUCT(MAX(('Rate Schedule'!$A$5:$A$24&lt;=A93)*('Rate Schedule'!$A$5:$A$24&lt;&gt;"")*'Rate Schedule'!$A$5:$A$24)),'Rate Schedule'!$A$5:$A$24,0)),0),IF(E93="Charitable",IFERROR(INDEX('Rate Schedule'!$D$5:$D$24,MATCH(SUMPRODUCT(MAX(('Rate Schedule'!$A$5:$A$24&lt;=A93)*('Rate Schedule'!$A$5:$A$24&lt;&gt;"")*'Rate Schedule'!$A$5:$A$24)),'Rate Schedule'!$A$5:$A$24,0)),0),0))))</f>
        <v/>
      </c>
      <c r="P93" s="25">
        <f>IF(OR(M93="",O93=""),"",ROUND(N93*O93,0)/100)</f>
        <v/>
      </c>
      <c r="Q93" s="26">
        <f>IF(AND(A93="",B93="",C93="",D93="",E93="",J93="",H93=""),"",IF(A93="","Add a date",IF(A93&gt;AsOf,"After as-of date: not counted yet",IF(B93="","Add a vehicle",IF(COUNTIF(VName,B93)=0,"Vehicle not on Vehicles sheet",IF(E93="","Add a purpose",IF(AND(E93&lt;&gt;"Business",E93&lt;&gt;"Medical",E93&lt;&gt;"Charitable",E93&lt;&gt;"Personal"),"Purpose must be Business/Medical/Charitable/Personal",IF(AND(ISNUMBER(H93),ISNUMBER(I93),I93&lt;H93),"Odometer end is before start",IF(AND(NOT(ISNUMBER(H93)),NOT(ISNUMBER(I93)),NOT(ISNUMBER(J93))),"Add odometer readings or typed miles",IF(AND(ISNUMBER(H93),ISNUMBER(I93),ISNUMBER(J93),ABS((I93-H93)-J93)&gt;0.05),"Odometer and typed miles disagree",IF(AND(N93&gt;0,O93=0),"No rate for this date — check Rate Schedule",IF(AND(OR(E93="Business",E93="Medical",E93="Charitable"),F93&lt;&gt;"Yes",K93=""),"Add purpose detail for substantiation",""))))))))))))</f>
        <v/>
      </c>
      <c r="R93" s="27">
        <f>IF(OR(A93="",M93=""),"",IFERROR(INDEX('Rate Schedule'!$A$5:$A$24,MATCH(SUMPRODUCT(MAX(('Rate Schedule'!$A$5:$A$24&lt;=A93)*('Rate Schedule'!$A$5:$A$24&lt;&gt;"")*'Rate Schedule'!$A$5:$A$24)),'Rate Schedule'!$A$5:$A$24,0)),""))</f>
        <v/>
      </c>
    </row>
    <row r="94">
      <c r="A94" s="22" t="n"/>
      <c r="B94" s="10" t="n"/>
      <c r="C94" s="10" t="n"/>
      <c r="D94" s="10" t="n"/>
      <c r="E94" s="10" t="n"/>
      <c r="F94" s="10" t="n"/>
      <c r="G94" s="10" t="n"/>
      <c r="H94" s="23" t="n"/>
      <c r="I94" s="23" t="n"/>
      <c r="J94" s="23" t="n"/>
      <c r="K94" s="10" t="n"/>
      <c r="L94" s="10" t="n"/>
      <c r="M94" s="24">
        <f>IF(AND(A94="",B94="",J94="",H94=""),"",ROUND(IF(G94="Yes",2,1)*IF(AND(ISNUMBER(H94),ISNUMBER(I94),I94&gt;=H94),I94-H94,IF(ISNUMBER(J94),J94,0)),1))</f>
        <v/>
      </c>
      <c r="N94" s="24">
        <f>IF(M94="","",IF(OR(E94="Personal",E94="",F94="Yes"),0,M94))</f>
        <v/>
      </c>
      <c r="O94" s="24">
        <f>IF(OR(A94="",M94=""),"",IF(E94="Business",IFERROR(INDEX('Rate Schedule'!$B$5:$B$24,MATCH(SUMPRODUCT(MAX(('Rate Schedule'!$A$5:$A$24&lt;=A94)*('Rate Schedule'!$A$5:$A$24&lt;&gt;"")*'Rate Schedule'!$A$5:$A$24)),'Rate Schedule'!$A$5:$A$24,0)),0),IF(E94="Medical",IFERROR(INDEX('Rate Schedule'!$C$5:$C$24,MATCH(SUMPRODUCT(MAX(('Rate Schedule'!$A$5:$A$24&lt;=A94)*('Rate Schedule'!$A$5:$A$24&lt;&gt;"")*'Rate Schedule'!$A$5:$A$24)),'Rate Schedule'!$A$5:$A$24,0)),0),IF(E94="Charitable",IFERROR(INDEX('Rate Schedule'!$D$5:$D$24,MATCH(SUMPRODUCT(MAX(('Rate Schedule'!$A$5:$A$24&lt;=A94)*('Rate Schedule'!$A$5:$A$24&lt;&gt;"")*'Rate Schedule'!$A$5:$A$24)),'Rate Schedule'!$A$5:$A$24,0)),0),0))))</f>
        <v/>
      </c>
      <c r="P94" s="25">
        <f>IF(OR(M94="",O94=""),"",ROUND(N94*O94,0)/100)</f>
        <v/>
      </c>
      <c r="Q94" s="26">
        <f>IF(AND(A94="",B94="",C94="",D94="",E94="",J94="",H94=""),"",IF(A94="","Add a date",IF(A94&gt;AsOf,"After as-of date: not counted yet",IF(B94="","Add a vehicle",IF(COUNTIF(VName,B94)=0,"Vehicle not on Vehicles sheet",IF(E94="","Add a purpose",IF(AND(E94&lt;&gt;"Business",E94&lt;&gt;"Medical",E94&lt;&gt;"Charitable",E94&lt;&gt;"Personal"),"Purpose must be Business/Medical/Charitable/Personal",IF(AND(ISNUMBER(H94),ISNUMBER(I94),I94&lt;H94),"Odometer end is before start",IF(AND(NOT(ISNUMBER(H94)),NOT(ISNUMBER(I94)),NOT(ISNUMBER(J94))),"Add odometer readings or typed miles",IF(AND(ISNUMBER(H94),ISNUMBER(I94),ISNUMBER(J94),ABS((I94-H94)-J94)&gt;0.05),"Odometer and typed miles disagree",IF(AND(N94&gt;0,O94=0),"No rate for this date — check Rate Schedule",IF(AND(OR(E94="Business",E94="Medical",E94="Charitable"),F94&lt;&gt;"Yes",K94=""),"Add purpose detail for substantiation",""))))))))))))</f>
        <v/>
      </c>
      <c r="R94" s="27">
        <f>IF(OR(A94="",M94=""),"",IFERROR(INDEX('Rate Schedule'!$A$5:$A$24,MATCH(SUMPRODUCT(MAX(('Rate Schedule'!$A$5:$A$24&lt;=A94)*('Rate Schedule'!$A$5:$A$24&lt;&gt;"")*'Rate Schedule'!$A$5:$A$24)),'Rate Schedule'!$A$5:$A$24,0)),""))</f>
        <v/>
      </c>
    </row>
    <row r="95">
      <c r="A95" s="22" t="n"/>
      <c r="B95" s="10" t="n"/>
      <c r="C95" s="10" t="n"/>
      <c r="D95" s="10" t="n"/>
      <c r="E95" s="10" t="n"/>
      <c r="F95" s="10" t="n"/>
      <c r="G95" s="10" t="n"/>
      <c r="H95" s="23" t="n"/>
      <c r="I95" s="23" t="n"/>
      <c r="J95" s="23" t="n"/>
      <c r="K95" s="10" t="n"/>
      <c r="L95" s="10" t="n"/>
      <c r="M95" s="24">
        <f>IF(AND(A95="",B95="",J95="",H95=""),"",ROUND(IF(G95="Yes",2,1)*IF(AND(ISNUMBER(H95),ISNUMBER(I95),I95&gt;=H95),I95-H95,IF(ISNUMBER(J95),J95,0)),1))</f>
        <v/>
      </c>
      <c r="N95" s="24">
        <f>IF(M95="","",IF(OR(E95="Personal",E95="",F95="Yes"),0,M95))</f>
        <v/>
      </c>
      <c r="O95" s="24">
        <f>IF(OR(A95="",M95=""),"",IF(E95="Business",IFERROR(INDEX('Rate Schedule'!$B$5:$B$24,MATCH(SUMPRODUCT(MAX(('Rate Schedule'!$A$5:$A$24&lt;=A95)*('Rate Schedule'!$A$5:$A$24&lt;&gt;"")*'Rate Schedule'!$A$5:$A$24)),'Rate Schedule'!$A$5:$A$24,0)),0),IF(E95="Medical",IFERROR(INDEX('Rate Schedule'!$C$5:$C$24,MATCH(SUMPRODUCT(MAX(('Rate Schedule'!$A$5:$A$24&lt;=A95)*('Rate Schedule'!$A$5:$A$24&lt;&gt;"")*'Rate Schedule'!$A$5:$A$24)),'Rate Schedule'!$A$5:$A$24,0)),0),IF(E95="Charitable",IFERROR(INDEX('Rate Schedule'!$D$5:$D$24,MATCH(SUMPRODUCT(MAX(('Rate Schedule'!$A$5:$A$24&lt;=A95)*('Rate Schedule'!$A$5:$A$24&lt;&gt;"")*'Rate Schedule'!$A$5:$A$24)),'Rate Schedule'!$A$5:$A$24,0)),0),0))))</f>
        <v/>
      </c>
      <c r="P95" s="25">
        <f>IF(OR(M95="",O95=""),"",ROUND(N95*O95,0)/100)</f>
        <v/>
      </c>
      <c r="Q95" s="26">
        <f>IF(AND(A95="",B95="",C95="",D95="",E95="",J95="",H95=""),"",IF(A95="","Add a date",IF(A95&gt;AsOf,"After as-of date: not counted yet",IF(B95="","Add a vehicle",IF(COUNTIF(VName,B95)=0,"Vehicle not on Vehicles sheet",IF(E95="","Add a purpose",IF(AND(E95&lt;&gt;"Business",E95&lt;&gt;"Medical",E95&lt;&gt;"Charitable",E95&lt;&gt;"Personal"),"Purpose must be Business/Medical/Charitable/Personal",IF(AND(ISNUMBER(H95),ISNUMBER(I95),I95&lt;H95),"Odometer end is before start",IF(AND(NOT(ISNUMBER(H95)),NOT(ISNUMBER(I95)),NOT(ISNUMBER(J95))),"Add odometer readings or typed miles",IF(AND(ISNUMBER(H95),ISNUMBER(I95),ISNUMBER(J95),ABS((I95-H95)-J95)&gt;0.05),"Odometer and typed miles disagree",IF(AND(N95&gt;0,O95=0),"No rate for this date — check Rate Schedule",IF(AND(OR(E95="Business",E95="Medical",E95="Charitable"),F95&lt;&gt;"Yes",K95=""),"Add purpose detail for substantiation",""))))))))))))</f>
        <v/>
      </c>
      <c r="R95" s="27">
        <f>IF(OR(A95="",M95=""),"",IFERROR(INDEX('Rate Schedule'!$A$5:$A$24,MATCH(SUMPRODUCT(MAX(('Rate Schedule'!$A$5:$A$24&lt;=A95)*('Rate Schedule'!$A$5:$A$24&lt;&gt;"")*'Rate Schedule'!$A$5:$A$24)),'Rate Schedule'!$A$5:$A$24,0)),""))</f>
        <v/>
      </c>
    </row>
    <row r="96">
      <c r="A96" s="22" t="n"/>
      <c r="B96" s="10" t="n"/>
      <c r="C96" s="10" t="n"/>
      <c r="D96" s="10" t="n"/>
      <c r="E96" s="10" t="n"/>
      <c r="F96" s="10" t="n"/>
      <c r="G96" s="10" t="n"/>
      <c r="H96" s="23" t="n"/>
      <c r="I96" s="23" t="n"/>
      <c r="J96" s="23" t="n"/>
      <c r="K96" s="10" t="n"/>
      <c r="L96" s="10" t="n"/>
      <c r="M96" s="24">
        <f>IF(AND(A96="",B96="",J96="",H96=""),"",ROUND(IF(G96="Yes",2,1)*IF(AND(ISNUMBER(H96),ISNUMBER(I96),I96&gt;=H96),I96-H96,IF(ISNUMBER(J96),J96,0)),1))</f>
        <v/>
      </c>
      <c r="N96" s="24">
        <f>IF(M96="","",IF(OR(E96="Personal",E96="",F96="Yes"),0,M96))</f>
        <v/>
      </c>
      <c r="O96" s="24">
        <f>IF(OR(A96="",M96=""),"",IF(E96="Business",IFERROR(INDEX('Rate Schedule'!$B$5:$B$24,MATCH(SUMPRODUCT(MAX(('Rate Schedule'!$A$5:$A$24&lt;=A96)*('Rate Schedule'!$A$5:$A$24&lt;&gt;"")*'Rate Schedule'!$A$5:$A$24)),'Rate Schedule'!$A$5:$A$24,0)),0),IF(E96="Medical",IFERROR(INDEX('Rate Schedule'!$C$5:$C$24,MATCH(SUMPRODUCT(MAX(('Rate Schedule'!$A$5:$A$24&lt;=A96)*('Rate Schedule'!$A$5:$A$24&lt;&gt;"")*'Rate Schedule'!$A$5:$A$24)),'Rate Schedule'!$A$5:$A$24,0)),0),IF(E96="Charitable",IFERROR(INDEX('Rate Schedule'!$D$5:$D$24,MATCH(SUMPRODUCT(MAX(('Rate Schedule'!$A$5:$A$24&lt;=A96)*('Rate Schedule'!$A$5:$A$24&lt;&gt;"")*'Rate Schedule'!$A$5:$A$24)),'Rate Schedule'!$A$5:$A$24,0)),0),0))))</f>
        <v/>
      </c>
      <c r="P96" s="25">
        <f>IF(OR(M96="",O96=""),"",ROUND(N96*O96,0)/100)</f>
        <v/>
      </c>
      <c r="Q96" s="26">
        <f>IF(AND(A96="",B96="",C96="",D96="",E96="",J96="",H96=""),"",IF(A96="","Add a date",IF(A96&gt;AsOf,"After as-of date: not counted yet",IF(B96="","Add a vehicle",IF(COUNTIF(VName,B96)=0,"Vehicle not on Vehicles sheet",IF(E96="","Add a purpose",IF(AND(E96&lt;&gt;"Business",E96&lt;&gt;"Medical",E96&lt;&gt;"Charitable",E96&lt;&gt;"Personal"),"Purpose must be Business/Medical/Charitable/Personal",IF(AND(ISNUMBER(H96),ISNUMBER(I96),I96&lt;H96),"Odometer end is before start",IF(AND(NOT(ISNUMBER(H96)),NOT(ISNUMBER(I96)),NOT(ISNUMBER(J96))),"Add odometer readings or typed miles",IF(AND(ISNUMBER(H96),ISNUMBER(I96),ISNUMBER(J96),ABS((I96-H96)-J96)&gt;0.05),"Odometer and typed miles disagree",IF(AND(N96&gt;0,O96=0),"No rate for this date — check Rate Schedule",IF(AND(OR(E96="Business",E96="Medical",E96="Charitable"),F96&lt;&gt;"Yes",K96=""),"Add purpose detail for substantiation",""))))))))))))</f>
        <v/>
      </c>
      <c r="R96" s="27">
        <f>IF(OR(A96="",M96=""),"",IFERROR(INDEX('Rate Schedule'!$A$5:$A$24,MATCH(SUMPRODUCT(MAX(('Rate Schedule'!$A$5:$A$24&lt;=A96)*('Rate Schedule'!$A$5:$A$24&lt;&gt;"")*'Rate Schedule'!$A$5:$A$24)),'Rate Schedule'!$A$5:$A$24,0)),""))</f>
        <v/>
      </c>
    </row>
    <row r="97">
      <c r="A97" s="22" t="n"/>
      <c r="B97" s="10" t="n"/>
      <c r="C97" s="10" t="n"/>
      <c r="D97" s="10" t="n"/>
      <c r="E97" s="10" t="n"/>
      <c r="F97" s="10" t="n"/>
      <c r="G97" s="10" t="n"/>
      <c r="H97" s="23" t="n"/>
      <c r="I97" s="23" t="n"/>
      <c r="J97" s="23" t="n"/>
      <c r="K97" s="10" t="n"/>
      <c r="L97" s="10" t="n"/>
      <c r="M97" s="24">
        <f>IF(AND(A97="",B97="",J97="",H97=""),"",ROUND(IF(G97="Yes",2,1)*IF(AND(ISNUMBER(H97),ISNUMBER(I97),I97&gt;=H97),I97-H97,IF(ISNUMBER(J97),J97,0)),1))</f>
        <v/>
      </c>
      <c r="N97" s="24">
        <f>IF(M97="","",IF(OR(E97="Personal",E97="",F97="Yes"),0,M97))</f>
        <v/>
      </c>
      <c r="O97" s="24">
        <f>IF(OR(A97="",M97=""),"",IF(E97="Business",IFERROR(INDEX('Rate Schedule'!$B$5:$B$24,MATCH(SUMPRODUCT(MAX(('Rate Schedule'!$A$5:$A$24&lt;=A97)*('Rate Schedule'!$A$5:$A$24&lt;&gt;"")*'Rate Schedule'!$A$5:$A$24)),'Rate Schedule'!$A$5:$A$24,0)),0),IF(E97="Medical",IFERROR(INDEX('Rate Schedule'!$C$5:$C$24,MATCH(SUMPRODUCT(MAX(('Rate Schedule'!$A$5:$A$24&lt;=A97)*('Rate Schedule'!$A$5:$A$24&lt;&gt;"")*'Rate Schedule'!$A$5:$A$24)),'Rate Schedule'!$A$5:$A$24,0)),0),IF(E97="Charitable",IFERROR(INDEX('Rate Schedule'!$D$5:$D$24,MATCH(SUMPRODUCT(MAX(('Rate Schedule'!$A$5:$A$24&lt;=A97)*('Rate Schedule'!$A$5:$A$24&lt;&gt;"")*'Rate Schedule'!$A$5:$A$24)),'Rate Schedule'!$A$5:$A$24,0)),0),0))))</f>
        <v/>
      </c>
      <c r="P97" s="25">
        <f>IF(OR(M97="",O97=""),"",ROUND(N97*O97,0)/100)</f>
        <v/>
      </c>
      <c r="Q97" s="26">
        <f>IF(AND(A97="",B97="",C97="",D97="",E97="",J97="",H97=""),"",IF(A97="","Add a date",IF(A97&gt;AsOf,"After as-of date: not counted yet",IF(B97="","Add a vehicle",IF(COUNTIF(VName,B97)=0,"Vehicle not on Vehicles sheet",IF(E97="","Add a purpose",IF(AND(E97&lt;&gt;"Business",E97&lt;&gt;"Medical",E97&lt;&gt;"Charitable",E97&lt;&gt;"Personal"),"Purpose must be Business/Medical/Charitable/Personal",IF(AND(ISNUMBER(H97),ISNUMBER(I97),I97&lt;H97),"Odometer end is before start",IF(AND(NOT(ISNUMBER(H97)),NOT(ISNUMBER(I97)),NOT(ISNUMBER(J97))),"Add odometer readings or typed miles",IF(AND(ISNUMBER(H97),ISNUMBER(I97),ISNUMBER(J97),ABS((I97-H97)-J97)&gt;0.05),"Odometer and typed miles disagree",IF(AND(N97&gt;0,O97=0),"No rate for this date — check Rate Schedule",IF(AND(OR(E97="Business",E97="Medical",E97="Charitable"),F97&lt;&gt;"Yes",K97=""),"Add purpose detail for substantiation",""))))))))))))</f>
        <v/>
      </c>
      <c r="R97" s="27">
        <f>IF(OR(A97="",M97=""),"",IFERROR(INDEX('Rate Schedule'!$A$5:$A$24,MATCH(SUMPRODUCT(MAX(('Rate Schedule'!$A$5:$A$24&lt;=A97)*('Rate Schedule'!$A$5:$A$24&lt;&gt;"")*'Rate Schedule'!$A$5:$A$24)),'Rate Schedule'!$A$5:$A$24,0)),""))</f>
        <v/>
      </c>
    </row>
    <row r="98">
      <c r="A98" s="22" t="n"/>
      <c r="B98" s="10" t="n"/>
      <c r="C98" s="10" t="n"/>
      <c r="D98" s="10" t="n"/>
      <c r="E98" s="10" t="n"/>
      <c r="F98" s="10" t="n"/>
      <c r="G98" s="10" t="n"/>
      <c r="H98" s="23" t="n"/>
      <c r="I98" s="23" t="n"/>
      <c r="J98" s="23" t="n"/>
      <c r="K98" s="10" t="n"/>
      <c r="L98" s="10" t="n"/>
      <c r="M98" s="24">
        <f>IF(AND(A98="",B98="",J98="",H98=""),"",ROUND(IF(G98="Yes",2,1)*IF(AND(ISNUMBER(H98),ISNUMBER(I98),I98&gt;=H98),I98-H98,IF(ISNUMBER(J98),J98,0)),1))</f>
        <v/>
      </c>
      <c r="N98" s="24">
        <f>IF(M98="","",IF(OR(E98="Personal",E98="",F98="Yes"),0,M98))</f>
        <v/>
      </c>
      <c r="O98" s="24">
        <f>IF(OR(A98="",M98=""),"",IF(E98="Business",IFERROR(INDEX('Rate Schedule'!$B$5:$B$24,MATCH(SUMPRODUCT(MAX(('Rate Schedule'!$A$5:$A$24&lt;=A98)*('Rate Schedule'!$A$5:$A$24&lt;&gt;"")*'Rate Schedule'!$A$5:$A$24)),'Rate Schedule'!$A$5:$A$24,0)),0),IF(E98="Medical",IFERROR(INDEX('Rate Schedule'!$C$5:$C$24,MATCH(SUMPRODUCT(MAX(('Rate Schedule'!$A$5:$A$24&lt;=A98)*('Rate Schedule'!$A$5:$A$24&lt;&gt;"")*'Rate Schedule'!$A$5:$A$24)),'Rate Schedule'!$A$5:$A$24,0)),0),IF(E98="Charitable",IFERROR(INDEX('Rate Schedule'!$D$5:$D$24,MATCH(SUMPRODUCT(MAX(('Rate Schedule'!$A$5:$A$24&lt;=A98)*('Rate Schedule'!$A$5:$A$24&lt;&gt;"")*'Rate Schedule'!$A$5:$A$24)),'Rate Schedule'!$A$5:$A$24,0)),0),0))))</f>
        <v/>
      </c>
      <c r="P98" s="25">
        <f>IF(OR(M98="",O98=""),"",ROUND(N98*O98,0)/100)</f>
        <v/>
      </c>
      <c r="Q98" s="26">
        <f>IF(AND(A98="",B98="",C98="",D98="",E98="",J98="",H98=""),"",IF(A98="","Add a date",IF(A98&gt;AsOf,"After as-of date: not counted yet",IF(B98="","Add a vehicle",IF(COUNTIF(VName,B98)=0,"Vehicle not on Vehicles sheet",IF(E98="","Add a purpose",IF(AND(E98&lt;&gt;"Business",E98&lt;&gt;"Medical",E98&lt;&gt;"Charitable",E98&lt;&gt;"Personal"),"Purpose must be Business/Medical/Charitable/Personal",IF(AND(ISNUMBER(H98),ISNUMBER(I98),I98&lt;H98),"Odometer end is before start",IF(AND(NOT(ISNUMBER(H98)),NOT(ISNUMBER(I98)),NOT(ISNUMBER(J98))),"Add odometer readings or typed miles",IF(AND(ISNUMBER(H98),ISNUMBER(I98),ISNUMBER(J98),ABS((I98-H98)-J98)&gt;0.05),"Odometer and typed miles disagree",IF(AND(N98&gt;0,O98=0),"No rate for this date — check Rate Schedule",IF(AND(OR(E98="Business",E98="Medical",E98="Charitable"),F98&lt;&gt;"Yes",K98=""),"Add purpose detail for substantiation",""))))))))))))</f>
        <v/>
      </c>
      <c r="R98" s="27">
        <f>IF(OR(A98="",M98=""),"",IFERROR(INDEX('Rate Schedule'!$A$5:$A$24,MATCH(SUMPRODUCT(MAX(('Rate Schedule'!$A$5:$A$24&lt;=A98)*('Rate Schedule'!$A$5:$A$24&lt;&gt;"")*'Rate Schedule'!$A$5:$A$24)),'Rate Schedule'!$A$5:$A$24,0)),""))</f>
        <v/>
      </c>
    </row>
    <row r="99">
      <c r="A99" s="22" t="n"/>
      <c r="B99" s="10" t="n"/>
      <c r="C99" s="10" t="n"/>
      <c r="D99" s="10" t="n"/>
      <c r="E99" s="10" t="n"/>
      <c r="F99" s="10" t="n"/>
      <c r="G99" s="10" t="n"/>
      <c r="H99" s="23" t="n"/>
      <c r="I99" s="23" t="n"/>
      <c r="J99" s="23" t="n"/>
      <c r="K99" s="10" t="n"/>
      <c r="L99" s="10" t="n"/>
      <c r="M99" s="24">
        <f>IF(AND(A99="",B99="",J99="",H99=""),"",ROUND(IF(G99="Yes",2,1)*IF(AND(ISNUMBER(H99),ISNUMBER(I99),I99&gt;=H99),I99-H99,IF(ISNUMBER(J99),J99,0)),1))</f>
        <v/>
      </c>
      <c r="N99" s="24">
        <f>IF(M99="","",IF(OR(E99="Personal",E99="",F99="Yes"),0,M99))</f>
        <v/>
      </c>
      <c r="O99" s="24">
        <f>IF(OR(A99="",M99=""),"",IF(E99="Business",IFERROR(INDEX('Rate Schedule'!$B$5:$B$24,MATCH(SUMPRODUCT(MAX(('Rate Schedule'!$A$5:$A$24&lt;=A99)*('Rate Schedule'!$A$5:$A$24&lt;&gt;"")*'Rate Schedule'!$A$5:$A$24)),'Rate Schedule'!$A$5:$A$24,0)),0),IF(E99="Medical",IFERROR(INDEX('Rate Schedule'!$C$5:$C$24,MATCH(SUMPRODUCT(MAX(('Rate Schedule'!$A$5:$A$24&lt;=A99)*('Rate Schedule'!$A$5:$A$24&lt;&gt;"")*'Rate Schedule'!$A$5:$A$24)),'Rate Schedule'!$A$5:$A$24,0)),0),IF(E99="Charitable",IFERROR(INDEX('Rate Schedule'!$D$5:$D$24,MATCH(SUMPRODUCT(MAX(('Rate Schedule'!$A$5:$A$24&lt;=A99)*('Rate Schedule'!$A$5:$A$24&lt;&gt;"")*'Rate Schedule'!$A$5:$A$24)),'Rate Schedule'!$A$5:$A$24,0)),0),0))))</f>
        <v/>
      </c>
      <c r="P99" s="25">
        <f>IF(OR(M99="",O99=""),"",ROUND(N99*O99,0)/100)</f>
        <v/>
      </c>
      <c r="Q99" s="26">
        <f>IF(AND(A99="",B99="",C99="",D99="",E99="",J99="",H99=""),"",IF(A99="","Add a date",IF(A99&gt;AsOf,"After as-of date: not counted yet",IF(B99="","Add a vehicle",IF(COUNTIF(VName,B99)=0,"Vehicle not on Vehicles sheet",IF(E99="","Add a purpose",IF(AND(E99&lt;&gt;"Business",E99&lt;&gt;"Medical",E99&lt;&gt;"Charitable",E99&lt;&gt;"Personal"),"Purpose must be Business/Medical/Charitable/Personal",IF(AND(ISNUMBER(H99),ISNUMBER(I99),I99&lt;H99),"Odometer end is before start",IF(AND(NOT(ISNUMBER(H99)),NOT(ISNUMBER(I99)),NOT(ISNUMBER(J99))),"Add odometer readings or typed miles",IF(AND(ISNUMBER(H99),ISNUMBER(I99),ISNUMBER(J99),ABS((I99-H99)-J99)&gt;0.05),"Odometer and typed miles disagree",IF(AND(N99&gt;0,O99=0),"No rate for this date — check Rate Schedule",IF(AND(OR(E99="Business",E99="Medical",E99="Charitable"),F99&lt;&gt;"Yes",K99=""),"Add purpose detail for substantiation",""))))))))))))</f>
        <v/>
      </c>
      <c r="R99" s="27">
        <f>IF(OR(A99="",M99=""),"",IFERROR(INDEX('Rate Schedule'!$A$5:$A$24,MATCH(SUMPRODUCT(MAX(('Rate Schedule'!$A$5:$A$24&lt;=A99)*('Rate Schedule'!$A$5:$A$24&lt;&gt;"")*'Rate Schedule'!$A$5:$A$24)),'Rate Schedule'!$A$5:$A$24,0)),""))</f>
        <v/>
      </c>
    </row>
    <row r="100">
      <c r="A100" s="22" t="n"/>
      <c r="B100" s="10" t="n"/>
      <c r="C100" s="10" t="n"/>
      <c r="D100" s="10" t="n"/>
      <c r="E100" s="10" t="n"/>
      <c r="F100" s="10" t="n"/>
      <c r="G100" s="10" t="n"/>
      <c r="H100" s="23" t="n"/>
      <c r="I100" s="23" t="n"/>
      <c r="J100" s="23" t="n"/>
      <c r="K100" s="10" t="n"/>
      <c r="L100" s="10" t="n"/>
      <c r="M100" s="24">
        <f>IF(AND(A100="",B100="",J100="",H100=""),"",ROUND(IF(G100="Yes",2,1)*IF(AND(ISNUMBER(H100),ISNUMBER(I100),I100&gt;=H100),I100-H100,IF(ISNUMBER(J100),J100,0)),1))</f>
        <v/>
      </c>
      <c r="N100" s="24">
        <f>IF(M100="","",IF(OR(E100="Personal",E100="",F100="Yes"),0,M100))</f>
        <v/>
      </c>
      <c r="O100" s="24">
        <f>IF(OR(A100="",M100=""),"",IF(E100="Business",IFERROR(INDEX('Rate Schedule'!$B$5:$B$24,MATCH(SUMPRODUCT(MAX(('Rate Schedule'!$A$5:$A$24&lt;=A100)*('Rate Schedule'!$A$5:$A$24&lt;&gt;"")*'Rate Schedule'!$A$5:$A$24)),'Rate Schedule'!$A$5:$A$24,0)),0),IF(E100="Medical",IFERROR(INDEX('Rate Schedule'!$C$5:$C$24,MATCH(SUMPRODUCT(MAX(('Rate Schedule'!$A$5:$A$24&lt;=A100)*('Rate Schedule'!$A$5:$A$24&lt;&gt;"")*'Rate Schedule'!$A$5:$A$24)),'Rate Schedule'!$A$5:$A$24,0)),0),IF(E100="Charitable",IFERROR(INDEX('Rate Schedule'!$D$5:$D$24,MATCH(SUMPRODUCT(MAX(('Rate Schedule'!$A$5:$A$24&lt;=A100)*('Rate Schedule'!$A$5:$A$24&lt;&gt;"")*'Rate Schedule'!$A$5:$A$24)),'Rate Schedule'!$A$5:$A$24,0)),0),0))))</f>
        <v/>
      </c>
      <c r="P100" s="25">
        <f>IF(OR(M100="",O100=""),"",ROUND(N100*O100,0)/100)</f>
        <v/>
      </c>
      <c r="Q100" s="26">
        <f>IF(AND(A100="",B100="",C100="",D100="",E100="",J100="",H100=""),"",IF(A100="","Add a date",IF(A100&gt;AsOf,"After as-of date: not counted yet",IF(B100="","Add a vehicle",IF(COUNTIF(VName,B100)=0,"Vehicle not on Vehicles sheet",IF(E100="","Add a purpose",IF(AND(E100&lt;&gt;"Business",E100&lt;&gt;"Medical",E100&lt;&gt;"Charitable",E100&lt;&gt;"Personal"),"Purpose must be Business/Medical/Charitable/Personal",IF(AND(ISNUMBER(H100),ISNUMBER(I100),I100&lt;H100),"Odometer end is before start",IF(AND(NOT(ISNUMBER(H100)),NOT(ISNUMBER(I100)),NOT(ISNUMBER(J100))),"Add odometer readings or typed miles",IF(AND(ISNUMBER(H100),ISNUMBER(I100),ISNUMBER(J100),ABS((I100-H100)-J100)&gt;0.05),"Odometer and typed miles disagree",IF(AND(N100&gt;0,O100=0),"No rate for this date — check Rate Schedule",IF(AND(OR(E100="Business",E100="Medical",E100="Charitable"),F100&lt;&gt;"Yes",K100=""),"Add purpose detail for substantiation",""))))))))))))</f>
        <v/>
      </c>
      <c r="R100" s="27">
        <f>IF(OR(A100="",M100=""),"",IFERROR(INDEX('Rate Schedule'!$A$5:$A$24,MATCH(SUMPRODUCT(MAX(('Rate Schedule'!$A$5:$A$24&lt;=A100)*('Rate Schedule'!$A$5:$A$24&lt;&gt;"")*'Rate Schedule'!$A$5:$A$24)),'Rate Schedule'!$A$5:$A$24,0)),""))</f>
        <v/>
      </c>
    </row>
    <row r="101">
      <c r="A101" s="22" t="n"/>
      <c r="B101" s="10" t="n"/>
      <c r="C101" s="10" t="n"/>
      <c r="D101" s="10" t="n"/>
      <c r="E101" s="10" t="n"/>
      <c r="F101" s="10" t="n"/>
      <c r="G101" s="10" t="n"/>
      <c r="H101" s="23" t="n"/>
      <c r="I101" s="23" t="n"/>
      <c r="J101" s="23" t="n"/>
      <c r="K101" s="10" t="n"/>
      <c r="L101" s="10" t="n"/>
      <c r="M101" s="24">
        <f>IF(AND(A101="",B101="",J101="",H101=""),"",ROUND(IF(G101="Yes",2,1)*IF(AND(ISNUMBER(H101),ISNUMBER(I101),I101&gt;=H101),I101-H101,IF(ISNUMBER(J101),J101,0)),1))</f>
        <v/>
      </c>
      <c r="N101" s="24">
        <f>IF(M101="","",IF(OR(E101="Personal",E101="",F101="Yes"),0,M101))</f>
        <v/>
      </c>
      <c r="O101" s="24">
        <f>IF(OR(A101="",M101=""),"",IF(E101="Business",IFERROR(INDEX('Rate Schedule'!$B$5:$B$24,MATCH(SUMPRODUCT(MAX(('Rate Schedule'!$A$5:$A$24&lt;=A101)*('Rate Schedule'!$A$5:$A$24&lt;&gt;"")*'Rate Schedule'!$A$5:$A$24)),'Rate Schedule'!$A$5:$A$24,0)),0),IF(E101="Medical",IFERROR(INDEX('Rate Schedule'!$C$5:$C$24,MATCH(SUMPRODUCT(MAX(('Rate Schedule'!$A$5:$A$24&lt;=A101)*('Rate Schedule'!$A$5:$A$24&lt;&gt;"")*'Rate Schedule'!$A$5:$A$24)),'Rate Schedule'!$A$5:$A$24,0)),0),IF(E101="Charitable",IFERROR(INDEX('Rate Schedule'!$D$5:$D$24,MATCH(SUMPRODUCT(MAX(('Rate Schedule'!$A$5:$A$24&lt;=A101)*('Rate Schedule'!$A$5:$A$24&lt;&gt;"")*'Rate Schedule'!$A$5:$A$24)),'Rate Schedule'!$A$5:$A$24,0)),0),0))))</f>
        <v/>
      </c>
      <c r="P101" s="25">
        <f>IF(OR(M101="",O101=""),"",ROUND(N101*O101,0)/100)</f>
        <v/>
      </c>
      <c r="Q101" s="26">
        <f>IF(AND(A101="",B101="",C101="",D101="",E101="",J101="",H101=""),"",IF(A101="","Add a date",IF(A101&gt;AsOf,"After as-of date: not counted yet",IF(B101="","Add a vehicle",IF(COUNTIF(VName,B101)=0,"Vehicle not on Vehicles sheet",IF(E101="","Add a purpose",IF(AND(E101&lt;&gt;"Business",E101&lt;&gt;"Medical",E101&lt;&gt;"Charitable",E101&lt;&gt;"Personal"),"Purpose must be Business/Medical/Charitable/Personal",IF(AND(ISNUMBER(H101),ISNUMBER(I101),I101&lt;H101),"Odometer end is before start",IF(AND(NOT(ISNUMBER(H101)),NOT(ISNUMBER(I101)),NOT(ISNUMBER(J101))),"Add odometer readings or typed miles",IF(AND(ISNUMBER(H101),ISNUMBER(I101),ISNUMBER(J101),ABS((I101-H101)-J101)&gt;0.05),"Odometer and typed miles disagree",IF(AND(N101&gt;0,O101=0),"No rate for this date — check Rate Schedule",IF(AND(OR(E101="Business",E101="Medical",E101="Charitable"),F101&lt;&gt;"Yes",K101=""),"Add purpose detail for substantiation",""))))))))))))</f>
        <v/>
      </c>
      <c r="R101" s="27">
        <f>IF(OR(A101="",M101=""),"",IFERROR(INDEX('Rate Schedule'!$A$5:$A$24,MATCH(SUMPRODUCT(MAX(('Rate Schedule'!$A$5:$A$24&lt;=A101)*('Rate Schedule'!$A$5:$A$24&lt;&gt;"")*'Rate Schedule'!$A$5:$A$24)),'Rate Schedule'!$A$5:$A$24,0)),""))</f>
        <v/>
      </c>
    </row>
    <row r="102">
      <c r="A102" s="22" t="n"/>
      <c r="B102" s="10" t="n"/>
      <c r="C102" s="10" t="n"/>
      <c r="D102" s="10" t="n"/>
      <c r="E102" s="10" t="n"/>
      <c r="F102" s="10" t="n"/>
      <c r="G102" s="10" t="n"/>
      <c r="H102" s="23" t="n"/>
      <c r="I102" s="23" t="n"/>
      <c r="J102" s="23" t="n"/>
      <c r="K102" s="10" t="n"/>
      <c r="L102" s="10" t="n"/>
      <c r="M102" s="24">
        <f>IF(AND(A102="",B102="",J102="",H102=""),"",ROUND(IF(G102="Yes",2,1)*IF(AND(ISNUMBER(H102),ISNUMBER(I102),I102&gt;=H102),I102-H102,IF(ISNUMBER(J102),J102,0)),1))</f>
        <v/>
      </c>
      <c r="N102" s="24">
        <f>IF(M102="","",IF(OR(E102="Personal",E102="",F102="Yes"),0,M102))</f>
        <v/>
      </c>
      <c r="O102" s="24">
        <f>IF(OR(A102="",M102=""),"",IF(E102="Business",IFERROR(INDEX('Rate Schedule'!$B$5:$B$24,MATCH(SUMPRODUCT(MAX(('Rate Schedule'!$A$5:$A$24&lt;=A102)*('Rate Schedule'!$A$5:$A$24&lt;&gt;"")*'Rate Schedule'!$A$5:$A$24)),'Rate Schedule'!$A$5:$A$24,0)),0),IF(E102="Medical",IFERROR(INDEX('Rate Schedule'!$C$5:$C$24,MATCH(SUMPRODUCT(MAX(('Rate Schedule'!$A$5:$A$24&lt;=A102)*('Rate Schedule'!$A$5:$A$24&lt;&gt;"")*'Rate Schedule'!$A$5:$A$24)),'Rate Schedule'!$A$5:$A$24,0)),0),IF(E102="Charitable",IFERROR(INDEX('Rate Schedule'!$D$5:$D$24,MATCH(SUMPRODUCT(MAX(('Rate Schedule'!$A$5:$A$24&lt;=A102)*('Rate Schedule'!$A$5:$A$24&lt;&gt;"")*'Rate Schedule'!$A$5:$A$24)),'Rate Schedule'!$A$5:$A$24,0)),0),0))))</f>
        <v/>
      </c>
      <c r="P102" s="25">
        <f>IF(OR(M102="",O102=""),"",ROUND(N102*O102,0)/100)</f>
        <v/>
      </c>
      <c r="Q102" s="26">
        <f>IF(AND(A102="",B102="",C102="",D102="",E102="",J102="",H102=""),"",IF(A102="","Add a date",IF(A102&gt;AsOf,"After as-of date: not counted yet",IF(B102="","Add a vehicle",IF(COUNTIF(VName,B102)=0,"Vehicle not on Vehicles sheet",IF(E102="","Add a purpose",IF(AND(E102&lt;&gt;"Business",E102&lt;&gt;"Medical",E102&lt;&gt;"Charitable",E102&lt;&gt;"Personal"),"Purpose must be Business/Medical/Charitable/Personal",IF(AND(ISNUMBER(H102),ISNUMBER(I102),I102&lt;H102),"Odometer end is before start",IF(AND(NOT(ISNUMBER(H102)),NOT(ISNUMBER(I102)),NOT(ISNUMBER(J102))),"Add odometer readings or typed miles",IF(AND(ISNUMBER(H102),ISNUMBER(I102),ISNUMBER(J102),ABS((I102-H102)-J102)&gt;0.05),"Odometer and typed miles disagree",IF(AND(N102&gt;0,O102=0),"No rate for this date — check Rate Schedule",IF(AND(OR(E102="Business",E102="Medical",E102="Charitable"),F102&lt;&gt;"Yes",K102=""),"Add purpose detail for substantiation",""))))))))))))</f>
        <v/>
      </c>
      <c r="R102" s="27">
        <f>IF(OR(A102="",M102=""),"",IFERROR(INDEX('Rate Schedule'!$A$5:$A$24,MATCH(SUMPRODUCT(MAX(('Rate Schedule'!$A$5:$A$24&lt;=A102)*('Rate Schedule'!$A$5:$A$24&lt;&gt;"")*'Rate Schedule'!$A$5:$A$24)),'Rate Schedule'!$A$5:$A$24,0)),""))</f>
        <v/>
      </c>
    </row>
    <row r="103">
      <c r="A103" s="22" t="n"/>
      <c r="B103" s="10" t="n"/>
      <c r="C103" s="10" t="n"/>
      <c r="D103" s="10" t="n"/>
      <c r="E103" s="10" t="n"/>
      <c r="F103" s="10" t="n"/>
      <c r="G103" s="10" t="n"/>
      <c r="H103" s="23" t="n"/>
      <c r="I103" s="23" t="n"/>
      <c r="J103" s="23" t="n"/>
      <c r="K103" s="10" t="n"/>
      <c r="L103" s="10" t="n"/>
      <c r="M103" s="24">
        <f>IF(AND(A103="",B103="",J103="",H103=""),"",ROUND(IF(G103="Yes",2,1)*IF(AND(ISNUMBER(H103),ISNUMBER(I103),I103&gt;=H103),I103-H103,IF(ISNUMBER(J103),J103,0)),1))</f>
        <v/>
      </c>
      <c r="N103" s="24">
        <f>IF(M103="","",IF(OR(E103="Personal",E103="",F103="Yes"),0,M103))</f>
        <v/>
      </c>
      <c r="O103" s="24">
        <f>IF(OR(A103="",M103=""),"",IF(E103="Business",IFERROR(INDEX('Rate Schedule'!$B$5:$B$24,MATCH(SUMPRODUCT(MAX(('Rate Schedule'!$A$5:$A$24&lt;=A103)*('Rate Schedule'!$A$5:$A$24&lt;&gt;"")*'Rate Schedule'!$A$5:$A$24)),'Rate Schedule'!$A$5:$A$24,0)),0),IF(E103="Medical",IFERROR(INDEX('Rate Schedule'!$C$5:$C$24,MATCH(SUMPRODUCT(MAX(('Rate Schedule'!$A$5:$A$24&lt;=A103)*('Rate Schedule'!$A$5:$A$24&lt;&gt;"")*'Rate Schedule'!$A$5:$A$24)),'Rate Schedule'!$A$5:$A$24,0)),0),IF(E103="Charitable",IFERROR(INDEX('Rate Schedule'!$D$5:$D$24,MATCH(SUMPRODUCT(MAX(('Rate Schedule'!$A$5:$A$24&lt;=A103)*('Rate Schedule'!$A$5:$A$24&lt;&gt;"")*'Rate Schedule'!$A$5:$A$24)),'Rate Schedule'!$A$5:$A$24,0)),0),0))))</f>
        <v/>
      </c>
      <c r="P103" s="25">
        <f>IF(OR(M103="",O103=""),"",ROUND(N103*O103,0)/100)</f>
        <v/>
      </c>
      <c r="Q103" s="26">
        <f>IF(AND(A103="",B103="",C103="",D103="",E103="",J103="",H103=""),"",IF(A103="","Add a date",IF(A103&gt;AsOf,"After as-of date: not counted yet",IF(B103="","Add a vehicle",IF(COUNTIF(VName,B103)=0,"Vehicle not on Vehicles sheet",IF(E103="","Add a purpose",IF(AND(E103&lt;&gt;"Business",E103&lt;&gt;"Medical",E103&lt;&gt;"Charitable",E103&lt;&gt;"Personal"),"Purpose must be Business/Medical/Charitable/Personal",IF(AND(ISNUMBER(H103),ISNUMBER(I103),I103&lt;H103),"Odometer end is before start",IF(AND(NOT(ISNUMBER(H103)),NOT(ISNUMBER(I103)),NOT(ISNUMBER(J103))),"Add odometer readings or typed miles",IF(AND(ISNUMBER(H103),ISNUMBER(I103),ISNUMBER(J103),ABS((I103-H103)-J103)&gt;0.05),"Odometer and typed miles disagree",IF(AND(N103&gt;0,O103=0),"No rate for this date — check Rate Schedule",IF(AND(OR(E103="Business",E103="Medical",E103="Charitable"),F103&lt;&gt;"Yes",K103=""),"Add purpose detail for substantiation",""))))))))))))</f>
        <v/>
      </c>
      <c r="R103" s="27">
        <f>IF(OR(A103="",M103=""),"",IFERROR(INDEX('Rate Schedule'!$A$5:$A$24,MATCH(SUMPRODUCT(MAX(('Rate Schedule'!$A$5:$A$24&lt;=A103)*('Rate Schedule'!$A$5:$A$24&lt;&gt;"")*'Rate Schedule'!$A$5:$A$24)),'Rate Schedule'!$A$5:$A$24,0)),""))</f>
        <v/>
      </c>
    </row>
    <row r="104">
      <c r="A104" s="22" t="n"/>
      <c r="B104" s="10" t="n"/>
      <c r="C104" s="10" t="n"/>
      <c r="D104" s="10" t="n"/>
      <c r="E104" s="10" t="n"/>
      <c r="F104" s="10" t="n"/>
      <c r="G104" s="10" t="n"/>
      <c r="H104" s="23" t="n"/>
      <c r="I104" s="23" t="n"/>
      <c r="J104" s="23" t="n"/>
      <c r="K104" s="10" t="n"/>
      <c r="L104" s="10" t="n"/>
      <c r="M104" s="24">
        <f>IF(AND(A104="",B104="",J104="",H104=""),"",ROUND(IF(G104="Yes",2,1)*IF(AND(ISNUMBER(H104),ISNUMBER(I104),I104&gt;=H104),I104-H104,IF(ISNUMBER(J104),J104,0)),1))</f>
        <v/>
      </c>
      <c r="N104" s="24">
        <f>IF(M104="","",IF(OR(E104="Personal",E104="",F104="Yes"),0,M104))</f>
        <v/>
      </c>
      <c r="O104" s="24">
        <f>IF(OR(A104="",M104=""),"",IF(E104="Business",IFERROR(INDEX('Rate Schedule'!$B$5:$B$24,MATCH(SUMPRODUCT(MAX(('Rate Schedule'!$A$5:$A$24&lt;=A104)*('Rate Schedule'!$A$5:$A$24&lt;&gt;"")*'Rate Schedule'!$A$5:$A$24)),'Rate Schedule'!$A$5:$A$24,0)),0),IF(E104="Medical",IFERROR(INDEX('Rate Schedule'!$C$5:$C$24,MATCH(SUMPRODUCT(MAX(('Rate Schedule'!$A$5:$A$24&lt;=A104)*('Rate Schedule'!$A$5:$A$24&lt;&gt;"")*'Rate Schedule'!$A$5:$A$24)),'Rate Schedule'!$A$5:$A$24,0)),0),IF(E104="Charitable",IFERROR(INDEX('Rate Schedule'!$D$5:$D$24,MATCH(SUMPRODUCT(MAX(('Rate Schedule'!$A$5:$A$24&lt;=A104)*('Rate Schedule'!$A$5:$A$24&lt;&gt;"")*'Rate Schedule'!$A$5:$A$24)),'Rate Schedule'!$A$5:$A$24,0)),0),0))))</f>
        <v/>
      </c>
      <c r="P104" s="25">
        <f>IF(OR(M104="",O104=""),"",ROUND(N104*O104,0)/100)</f>
        <v/>
      </c>
      <c r="Q104" s="26">
        <f>IF(AND(A104="",B104="",C104="",D104="",E104="",J104="",H104=""),"",IF(A104="","Add a date",IF(A104&gt;AsOf,"After as-of date: not counted yet",IF(B104="","Add a vehicle",IF(COUNTIF(VName,B104)=0,"Vehicle not on Vehicles sheet",IF(E104="","Add a purpose",IF(AND(E104&lt;&gt;"Business",E104&lt;&gt;"Medical",E104&lt;&gt;"Charitable",E104&lt;&gt;"Personal"),"Purpose must be Business/Medical/Charitable/Personal",IF(AND(ISNUMBER(H104),ISNUMBER(I104),I104&lt;H104),"Odometer end is before start",IF(AND(NOT(ISNUMBER(H104)),NOT(ISNUMBER(I104)),NOT(ISNUMBER(J104))),"Add odometer readings or typed miles",IF(AND(ISNUMBER(H104),ISNUMBER(I104),ISNUMBER(J104),ABS((I104-H104)-J104)&gt;0.05),"Odometer and typed miles disagree",IF(AND(N104&gt;0,O104=0),"No rate for this date — check Rate Schedule",IF(AND(OR(E104="Business",E104="Medical",E104="Charitable"),F104&lt;&gt;"Yes",K104=""),"Add purpose detail for substantiation",""))))))))))))</f>
        <v/>
      </c>
      <c r="R104" s="27">
        <f>IF(OR(A104="",M104=""),"",IFERROR(INDEX('Rate Schedule'!$A$5:$A$24,MATCH(SUMPRODUCT(MAX(('Rate Schedule'!$A$5:$A$24&lt;=A104)*('Rate Schedule'!$A$5:$A$24&lt;&gt;"")*'Rate Schedule'!$A$5:$A$24)),'Rate Schedule'!$A$5:$A$24,0)),""))</f>
        <v/>
      </c>
    </row>
    <row r="105">
      <c r="A105" s="22" t="n"/>
      <c r="B105" s="10" t="n"/>
      <c r="C105" s="10" t="n"/>
      <c r="D105" s="10" t="n"/>
      <c r="E105" s="10" t="n"/>
      <c r="F105" s="10" t="n"/>
      <c r="G105" s="10" t="n"/>
      <c r="H105" s="23" t="n"/>
      <c r="I105" s="23" t="n"/>
      <c r="J105" s="23" t="n"/>
      <c r="K105" s="10" t="n"/>
      <c r="L105" s="10" t="n"/>
      <c r="M105" s="24">
        <f>IF(AND(A105="",B105="",J105="",H105=""),"",ROUND(IF(G105="Yes",2,1)*IF(AND(ISNUMBER(H105),ISNUMBER(I105),I105&gt;=H105),I105-H105,IF(ISNUMBER(J105),J105,0)),1))</f>
        <v/>
      </c>
      <c r="N105" s="24">
        <f>IF(M105="","",IF(OR(E105="Personal",E105="",F105="Yes"),0,M105))</f>
        <v/>
      </c>
      <c r="O105" s="24">
        <f>IF(OR(A105="",M105=""),"",IF(E105="Business",IFERROR(INDEX('Rate Schedule'!$B$5:$B$24,MATCH(SUMPRODUCT(MAX(('Rate Schedule'!$A$5:$A$24&lt;=A105)*('Rate Schedule'!$A$5:$A$24&lt;&gt;"")*'Rate Schedule'!$A$5:$A$24)),'Rate Schedule'!$A$5:$A$24,0)),0),IF(E105="Medical",IFERROR(INDEX('Rate Schedule'!$C$5:$C$24,MATCH(SUMPRODUCT(MAX(('Rate Schedule'!$A$5:$A$24&lt;=A105)*('Rate Schedule'!$A$5:$A$24&lt;&gt;"")*'Rate Schedule'!$A$5:$A$24)),'Rate Schedule'!$A$5:$A$24,0)),0),IF(E105="Charitable",IFERROR(INDEX('Rate Schedule'!$D$5:$D$24,MATCH(SUMPRODUCT(MAX(('Rate Schedule'!$A$5:$A$24&lt;=A105)*('Rate Schedule'!$A$5:$A$24&lt;&gt;"")*'Rate Schedule'!$A$5:$A$24)),'Rate Schedule'!$A$5:$A$24,0)),0),0))))</f>
        <v/>
      </c>
      <c r="P105" s="25">
        <f>IF(OR(M105="",O105=""),"",ROUND(N105*O105,0)/100)</f>
        <v/>
      </c>
      <c r="Q105" s="26">
        <f>IF(AND(A105="",B105="",C105="",D105="",E105="",J105="",H105=""),"",IF(A105="","Add a date",IF(A105&gt;AsOf,"After as-of date: not counted yet",IF(B105="","Add a vehicle",IF(COUNTIF(VName,B105)=0,"Vehicle not on Vehicles sheet",IF(E105="","Add a purpose",IF(AND(E105&lt;&gt;"Business",E105&lt;&gt;"Medical",E105&lt;&gt;"Charitable",E105&lt;&gt;"Personal"),"Purpose must be Business/Medical/Charitable/Personal",IF(AND(ISNUMBER(H105),ISNUMBER(I105),I105&lt;H105),"Odometer end is before start",IF(AND(NOT(ISNUMBER(H105)),NOT(ISNUMBER(I105)),NOT(ISNUMBER(J105))),"Add odometer readings or typed miles",IF(AND(ISNUMBER(H105),ISNUMBER(I105),ISNUMBER(J105),ABS((I105-H105)-J105)&gt;0.05),"Odometer and typed miles disagree",IF(AND(N105&gt;0,O105=0),"No rate for this date — check Rate Schedule",IF(AND(OR(E105="Business",E105="Medical",E105="Charitable"),F105&lt;&gt;"Yes",K105=""),"Add purpose detail for substantiation",""))))))))))))</f>
        <v/>
      </c>
      <c r="R105" s="27">
        <f>IF(OR(A105="",M105=""),"",IFERROR(INDEX('Rate Schedule'!$A$5:$A$24,MATCH(SUMPRODUCT(MAX(('Rate Schedule'!$A$5:$A$24&lt;=A105)*('Rate Schedule'!$A$5:$A$24&lt;&gt;"")*'Rate Schedule'!$A$5:$A$24)),'Rate Schedule'!$A$5:$A$24,0)),""))</f>
        <v/>
      </c>
    </row>
    <row r="106">
      <c r="A106" s="22" t="n"/>
      <c r="B106" s="10" t="n"/>
      <c r="C106" s="10" t="n"/>
      <c r="D106" s="10" t="n"/>
      <c r="E106" s="10" t="n"/>
      <c r="F106" s="10" t="n"/>
      <c r="G106" s="10" t="n"/>
      <c r="H106" s="23" t="n"/>
      <c r="I106" s="23" t="n"/>
      <c r="J106" s="23" t="n"/>
      <c r="K106" s="10" t="n"/>
      <c r="L106" s="10" t="n"/>
      <c r="M106" s="24">
        <f>IF(AND(A106="",B106="",J106="",H106=""),"",ROUND(IF(G106="Yes",2,1)*IF(AND(ISNUMBER(H106),ISNUMBER(I106),I106&gt;=H106),I106-H106,IF(ISNUMBER(J106),J106,0)),1))</f>
        <v/>
      </c>
      <c r="N106" s="24">
        <f>IF(M106="","",IF(OR(E106="Personal",E106="",F106="Yes"),0,M106))</f>
        <v/>
      </c>
      <c r="O106" s="24">
        <f>IF(OR(A106="",M106=""),"",IF(E106="Business",IFERROR(INDEX('Rate Schedule'!$B$5:$B$24,MATCH(SUMPRODUCT(MAX(('Rate Schedule'!$A$5:$A$24&lt;=A106)*('Rate Schedule'!$A$5:$A$24&lt;&gt;"")*'Rate Schedule'!$A$5:$A$24)),'Rate Schedule'!$A$5:$A$24,0)),0),IF(E106="Medical",IFERROR(INDEX('Rate Schedule'!$C$5:$C$24,MATCH(SUMPRODUCT(MAX(('Rate Schedule'!$A$5:$A$24&lt;=A106)*('Rate Schedule'!$A$5:$A$24&lt;&gt;"")*'Rate Schedule'!$A$5:$A$24)),'Rate Schedule'!$A$5:$A$24,0)),0),IF(E106="Charitable",IFERROR(INDEX('Rate Schedule'!$D$5:$D$24,MATCH(SUMPRODUCT(MAX(('Rate Schedule'!$A$5:$A$24&lt;=A106)*('Rate Schedule'!$A$5:$A$24&lt;&gt;"")*'Rate Schedule'!$A$5:$A$24)),'Rate Schedule'!$A$5:$A$24,0)),0),0))))</f>
        <v/>
      </c>
      <c r="P106" s="25">
        <f>IF(OR(M106="",O106=""),"",ROUND(N106*O106,0)/100)</f>
        <v/>
      </c>
      <c r="Q106" s="26">
        <f>IF(AND(A106="",B106="",C106="",D106="",E106="",J106="",H106=""),"",IF(A106="","Add a date",IF(A106&gt;AsOf,"After as-of date: not counted yet",IF(B106="","Add a vehicle",IF(COUNTIF(VName,B106)=0,"Vehicle not on Vehicles sheet",IF(E106="","Add a purpose",IF(AND(E106&lt;&gt;"Business",E106&lt;&gt;"Medical",E106&lt;&gt;"Charitable",E106&lt;&gt;"Personal"),"Purpose must be Business/Medical/Charitable/Personal",IF(AND(ISNUMBER(H106),ISNUMBER(I106),I106&lt;H106),"Odometer end is before start",IF(AND(NOT(ISNUMBER(H106)),NOT(ISNUMBER(I106)),NOT(ISNUMBER(J106))),"Add odometer readings or typed miles",IF(AND(ISNUMBER(H106),ISNUMBER(I106),ISNUMBER(J106),ABS((I106-H106)-J106)&gt;0.05),"Odometer and typed miles disagree",IF(AND(N106&gt;0,O106=0),"No rate for this date — check Rate Schedule",IF(AND(OR(E106="Business",E106="Medical",E106="Charitable"),F106&lt;&gt;"Yes",K106=""),"Add purpose detail for substantiation",""))))))))))))</f>
        <v/>
      </c>
      <c r="R106" s="27">
        <f>IF(OR(A106="",M106=""),"",IFERROR(INDEX('Rate Schedule'!$A$5:$A$24,MATCH(SUMPRODUCT(MAX(('Rate Schedule'!$A$5:$A$24&lt;=A106)*('Rate Schedule'!$A$5:$A$24&lt;&gt;"")*'Rate Schedule'!$A$5:$A$24)),'Rate Schedule'!$A$5:$A$24,0)),""))</f>
        <v/>
      </c>
    </row>
    <row r="107">
      <c r="A107" s="22" t="n"/>
      <c r="B107" s="10" t="n"/>
      <c r="C107" s="10" t="n"/>
      <c r="D107" s="10" t="n"/>
      <c r="E107" s="10" t="n"/>
      <c r="F107" s="10" t="n"/>
      <c r="G107" s="10" t="n"/>
      <c r="H107" s="23" t="n"/>
      <c r="I107" s="23" t="n"/>
      <c r="J107" s="23" t="n"/>
      <c r="K107" s="10" t="n"/>
      <c r="L107" s="10" t="n"/>
      <c r="M107" s="24">
        <f>IF(AND(A107="",B107="",J107="",H107=""),"",ROUND(IF(G107="Yes",2,1)*IF(AND(ISNUMBER(H107),ISNUMBER(I107),I107&gt;=H107),I107-H107,IF(ISNUMBER(J107),J107,0)),1))</f>
        <v/>
      </c>
      <c r="N107" s="24">
        <f>IF(M107="","",IF(OR(E107="Personal",E107="",F107="Yes"),0,M107))</f>
        <v/>
      </c>
      <c r="O107" s="24">
        <f>IF(OR(A107="",M107=""),"",IF(E107="Business",IFERROR(INDEX('Rate Schedule'!$B$5:$B$24,MATCH(SUMPRODUCT(MAX(('Rate Schedule'!$A$5:$A$24&lt;=A107)*('Rate Schedule'!$A$5:$A$24&lt;&gt;"")*'Rate Schedule'!$A$5:$A$24)),'Rate Schedule'!$A$5:$A$24,0)),0),IF(E107="Medical",IFERROR(INDEX('Rate Schedule'!$C$5:$C$24,MATCH(SUMPRODUCT(MAX(('Rate Schedule'!$A$5:$A$24&lt;=A107)*('Rate Schedule'!$A$5:$A$24&lt;&gt;"")*'Rate Schedule'!$A$5:$A$24)),'Rate Schedule'!$A$5:$A$24,0)),0),IF(E107="Charitable",IFERROR(INDEX('Rate Schedule'!$D$5:$D$24,MATCH(SUMPRODUCT(MAX(('Rate Schedule'!$A$5:$A$24&lt;=A107)*('Rate Schedule'!$A$5:$A$24&lt;&gt;"")*'Rate Schedule'!$A$5:$A$24)),'Rate Schedule'!$A$5:$A$24,0)),0),0))))</f>
        <v/>
      </c>
      <c r="P107" s="25">
        <f>IF(OR(M107="",O107=""),"",ROUND(N107*O107,0)/100)</f>
        <v/>
      </c>
      <c r="Q107" s="26">
        <f>IF(AND(A107="",B107="",C107="",D107="",E107="",J107="",H107=""),"",IF(A107="","Add a date",IF(A107&gt;AsOf,"After as-of date: not counted yet",IF(B107="","Add a vehicle",IF(COUNTIF(VName,B107)=0,"Vehicle not on Vehicles sheet",IF(E107="","Add a purpose",IF(AND(E107&lt;&gt;"Business",E107&lt;&gt;"Medical",E107&lt;&gt;"Charitable",E107&lt;&gt;"Personal"),"Purpose must be Business/Medical/Charitable/Personal",IF(AND(ISNUMBER(H107),ISNUMBER(I107),I107&lt;H107),"Odometer end is before start",IF(AND(NOT(ISNUMBER(H107)),NOT(ISNUMBER(I107)),NOT(ISNUMBER(J107))),"Add odometer readings or typed miles",IF(AND(ISNUMBER(H107),ISNUMBER(I107),ISNUMBER(J107),ABS((I107-H107)-J107)&gt;0.05),"Odometer and typed miles disagree",IF(AND(N107&gt;0,O107=0),"No rate for this date — check Rate Schedule",IF(AND(OR(E107="Business",E107="Medical",E107="Charitable"),F107&lt;&gt;"Yes",K107=""),"Add purpose detail for substantiation",""))))))))))))</f>
        <v/>
      </c>
      <c r="R107" s="27">
        <f>IF(OR(A107="",M107=""),"",IFERROR(INDEX('Rate Schedule'!$A$5:$A$24,MATCH(SUMPRODUCT(MAX(('Rate Schedule'!$A$5:$A$24&lt;=A107)*('Rate Schedule'!$A$5:$A$24&lt;&gt;"")*'Rate Schedule'!$A$5:$A$24)),'Rate Schedule'!$A$5:$A$24,0)),""))</f>
        <v/>
      </c>
    </row>
    <row r="108">
      <c r="A108" s="22" t="n"/>
      <c r="B108" s="10" t="n"/>
      <c r="C108" s="10" t="n"/>
      <c r="D108" s="10" t="n"/>
      <c r="E108" s="10" t="n"/>
      <c r="F108" s="10" t="n"/>
      <c r="G108" s="10" t="n"/>
      <c r="H108" s="23" t="n"/>
      <c r="I108" s="23" t="n"/>
      <c r="J108" s="23" t="n"/>
      <c r="K108" s="10" t="n"/>
      <c r="L108" s="10" t="n"/>
      <c r="M108" s="24">
        <f>IF(AND(A108="",B108="",J108="",H108=""),"",ROUND(IF(G108="Yes",2,1)*IF(AND(ISNUMBER(H108),ISNUMBER(I108),I108&gt;=H108),I108-H108,IF(ISNUMBER(J108),J108,0)),1))</f>
        <v/>
      </c>
      <c r="N108" s="24">
        <f>IF(M108="","",IF(OR(E108="Personal",E108="",F108="Yes"),0,M108))</f>
        <v/>
      </c>
      <c r="O108" s="24">
        <f>IF(OR(A108="",M108=""),"",IF(E108="Business",IFERROR(INDEX('Rate Schedule'!$B$5:$B$24,MATCH(SUMPRODUCT(MAX(('Rate Schedule'!$A$5:$A$24&lt;=A108)*('Rate Schedule'!$A$5:$A$24&lt;&gt;"")*'Rate Schedule'!$A$5:$A$24)),'Rate Schedule'!$A$5:$A$24,0)),0),IF(E108="Medical",IFERROR(INDEX('Rate Schedule'!$C$5:$C$24,MATCH(SUMPRODUCT(MAX(('Rate Schedule'!$A$5:$A$24&lt;=A108)*('Rate Schedule'!$A$5:$A$24&lt;&gt;"")*'Rate Schedule'!$A$5:$A$24)),'Rate Schedule'!$A$5:$A$24,0)),0),IF(E108="Charitable",IFERROR(INDEX('Rate Schedule'!$D$5:$D$24,MATCH(SUMPRODUCT(MAX(('Rate Schedule'!$A$5:$A$24&lt;=A108)*('Rate Schedule'!$A$5:$A$24&lt;&gt;"")*'Rate Schedule'!$A$5:$A$24)),'Rate Schedule'!$A$5:$A$24,0)),0),0))))</f>
        <v/>
      </c>
      <c r="P108" s="25">
        <f>IF(OR(M108="",O108=""),"",ROUND(N108*O108,0)/100)</f>
        <v/>
      </c>
      <c r="Q108" s="26">
        <f>IF(AND(A108="",B108="",C108="",D108="",E108="",J108="",H108=""),"",IF(A108="","Add a date",IF(A108&gt;AsOf,"After as-of date: not counted yet",IF(B108="","Add a vehicle",IF(COUNTIF(VName,B108)=0,"Vehicle not on Vehicles sheet",IF(E108="","Add a purpose",IF(AND(E108&lt;&gt;"Business",E108&lt;&gt;"Medical",E108&lt;&gt;"Charitable",E108&lt;&gt;"Personal"),"Purpose must be Business/Medical/Charitable/Personal",IF(AND(ISNUMBER(H108),ISNUMBER(I108),I108&lt;H108),"Odometer end is before start",IF(AND(NOT(ISNUMBER(H108)),NOT(ISNUMBER(I108)),NOT(ISNUMBER(J108))),"Add odometer readings or typed miles",IF(AND(ISNUMBER(H108),ISNUMBER(I108),ISNUMBER(J108),ABS((I108-H108)-J108)&gt;0.05),"Odometer and typed miles disagree",IF(AND(N108&gt;0,O108=0),"No rate for this date — check Rate Schedule",IF(AND(OR(E108="Business",E108="Medical",E108="Charitable"),F108&lt;&gt;"Yes",K108=""),"Add purpose detail for substantiation",""))))))))))))</f>
        <v/>
      </c>
      <c r="R108" s="27">
        <f>IF(OR(A108="",M108=""),"",IFERROR(INDEX('Rate Schedule'!$A$5:$A$24,MATCH(SUMPRODUCT(MAX(('Rate Schedule'!$A$5:$A$24&lt;=A108)*('Rate Schedule'!$A$5:$A$24&lt;&gt;"")*'Rate Schedule'!$A$5:$A$24)),'Rate Schedule'!$A$5:$A$24,0)),""))</f>
        <v/>
      </c>
    </row>
    <row r="109">
      <c r="A109" s="22" t="n"/>
      <c r="B109" s="10" t="n"/>
      <c r="C109" s="10" t="n"/>
      <c r="D109" s="10" t="n"/>
      <c r="E109" s="10" t="n"/>
      <c r="F109" s="10" t="n"/>
      <c r="G109" s="10" t="n"/>
      <c r="H109" s="23" t="n"/>
      <c r="I109" s="23" t="n"/>
      <c r="J109" s="23" t="n"/>
      <c r="K109" s="10" t="n"/>
      <c r="L109" s="10" t="n"/>
      <c r="M109" s="24">
        <f>IF(AND(A109="",B109="",J109="",H109=""),"",ROUND(IF(G109="Yes",2,1)*IF(AND(ISNUMBER(H109),ISNUMBER(I109),I109&gt;=H109),I109-H109,IF(ISNUMBER(J109),J109,0)),1))</f>
        <v/>
      </c>
      <c r="N109" s="24">
        <f>IF(M109="","",IF(OR(E109="Personal",E109="",F109="Yes"),0,M109))</f>
        <v/>
      </c>
      <c r="O109" s="24">
        <f>IF(OR(A109="",M109=""),"",IF(E109="Business",IFERROR(INDEX('Rate Schedule'!$B$5:$B$24,MATCH(SUMPRODUCT(MAX(('Rate Schedule'!$A$5:$A$24&lt;=A109)*('Rate Schedule'!$A$5:$A$24&lt;&gt;"")*'Rate Schedule'!$A$5:$A$24)),'Rate Schedule'!$A$5:$A$24,0)),0),IF(E109="Medical",IFERROR(INDEX('Rate Schedule'!$C$5:$C$24,MATCH(SUMPRODUCT(MAX(('Rate Schedule'!$A$5:$A$24&lt;=A109)*('Rate Schedule'!$A$5:$A$24&lt;&gt;"")*'Rate Schedule'!$A$5:$A$24)),'Rate Schedule'!$A$5:$A$24,0)),0),IF(E109="Charitable",IFERROR(INDEX('Rate Schedule'!$D$5:$D$24,MATCH(SUMPRODUCT(MAX(('Rate Schedule'!$A$5:$A$24&lt;=A109)*('Rate Schedule'!$A$5:$A$24&lt;&gt;"")*'Rate Schedule'!$A$5:$A$24)),'Rate Schedule'!$A$5:$A$24,0)),0),0))))</f>
        <v/>
      </c>
      <c r="P109" s="25">
        <f>IF(OR(M109="",O109=""),"",ROUND(N109*O109,0)/100)</f>
        <v/>
      </c>
      <c r="Q109" s="26">
        <f>IF(AND(A109="",B109="",C109="",D109="",E109="",J109="",H109=""),"",IF(A109="","Add a date",IF(A109&gt;AsOf,"After as-of date: not counted yet",IF(B109="","Add a vehicle",IF(COUNTIF(VName,B109)=0,"Vehicle not on Vehicles sheet",IF(E109="","Add a purpose",IF(AND(E109&lt;&gt;"Business",E109&lt;&gt;"Medical",E109&lt;&gt;"Charitable",E109&lt;&gt;"Personal"),"Purpose must be Business/Medical/Charitable/Personal",IF(AND(ISNUMBER(H109),ISNUMBER(I109),I109&lt;H109),"Odometer end is before start",IF(AND(NOT(ISNUMBER(H109)),NOT(ISNUMBER(I109)),NOT(ISNUMBER(J109))),"Add odometer readings or typed miles",IF(AND(ISNUMBER(H109),ISNUMBER(I109),ISNUMBER(J109),ABS((I109-H109)-J109)&gt;0.05),"Odometer and typed miles disagree",IF(AND(N109&gt;0,O109=0),"No rate for this date — check Rate Schedule",IF(AND(OR(E109="Business",E109="Medical",E109="Charitable"),F109&lt;&gt;"Yes",K109=""),"Add purpose detail for substantiation",""))))))))))))</f>
        <v/>
      </c>
      <c r="R109" s="27">
        <f>IF(OR(A109="",M109=""),"",IFERROR(INDEX('Rate Schedule'!$A$5:$A$24,MATCH(SUMPRODUCT(MAX(('Rate Schedule'!$A$5:$A$24&lt;=A109)*('Rate Schedule'!$A$5:$A$24&lt;&gt;"")*'Rate Schedule'!$A$5:$A$24)),'Rate Schedule'!$A$5:$A$24,0)),""))</f>
        <v/>
      </c>
    </row>
    <row r="110">
      <c r="A110" s="22" t="n"/>
      <c r="B110" s="10" t="n"/>
      <c r="C110" s="10" t="n"/>
      <c r="D110" s="10" t="n"/>
      <c r="E110" s="10" t="n"/>
      <c r="F110" s="10" t="n"/>
      <c r="G110" s="10" t="n"/>
      <c r="H110" s="23" t="n"/>
      <c r="I110" s="23" t="n"/>
      <c r="J110" s="23" t="n"/>
      <c r="K110" s="10" t="n"/>
      <c r="L110" s="10" t="n"/>
      <c r="M110" s="24">
        <f>IF(AND(A110="",B110="",J110="",H110=""),"",ROUND(IF(G110="Yes",2,1)*IF(AND(ISNUMBER(H110),ISNUMBER(I110),I110&gt;=H110),I110-H110,IF(ISNUMBER(J110),J110,0)),1))</f>
        <v/>
      </c>
      <c r="N110" s="24">
        <f>IF(M110="","",IF(OR(E110="Personal",E110="",F110="Yes"),0,M110))</f>
        <v/>
      </c>
      <c r="O110" s="24">
        <f>IF(OR(A110="",M110=""),"",IF(E110="Business",IFERROR(INDEX('Rate Schedule'!$B$5:$B$24,MATCH(SUMPRODUCT(MAX(('Rate Schedule'!$A$5:$A$24&lt;=A110)*('Rate Schedule'!$A$5:$A$24&lt;&gt;"")*'Rate Schedule'!$A$5:$A$24)),'Rate Schedule'!$A$5:$A$24,0)),0),IF(E110="Medical",IFERROR(INDEX('Rate Schedule'!$C$5:$C$24,MATCH(SUMPRODUCT(MAX(('Rate Schedule'!$A$5:$A$24&lt;=A110)*('Rate Schedule'!$A$5:$A$24&lt;&gt;"")*'Rate Schedule'!$A$5:$A$24)),'Rate Schedule'!$A$5:$A$24,0)),0),IF(E110="Charitable",IFERROR(INDEX('Rate Schedule'!$D$5:$D$24,MATCH(SUMPRODUCT(MAX(('Rate Schedule'!$A$5:$A$24&lt;=A110)*('Rate Schedule'!$A$5:$A$24&lt;&gt;"")*'Rate Schedule'!$A$5:$A$24)),'Rate Schedule'!$A$5:$A$24,0)),0),0))))</f>
        <v/>
      </c>
      <c r="P110" s="25">
        <f>IF(OR(M110="",O110=""),"",ROUND(N110*O110,0)/100)</f>
        <v/>
      </c>
      <c r="Q110" s="26">
        <f>IF(AND(A110="",B110="",C110="",D110="",E110="",J110="",H110=""),"",IF(A110="","Add a date",IF(A110&gt;AsOf,"After as-of date: not counted yet",IF(B110="","Add a vehicle",IF(COUNTIF(VName,B110)=0,"Vehicle not on Vehicles sheet",IF(E110="","Add a purpose",IF(AND(E110&lt;&gt;"Business",E110&lt;&gt;"Medical",E110&lt;&gt;"Charitable",E110&lt;&gt;"Personal"),"Purpose must be Business/Medical/Charitable/Personal",IF(AND(ISNUMBER(H110),ISNUMBER(I110),I110&lt;H110),"Odometer end is before start",IF(AND(NOT(ISNUMBER(H110)),NOT(ISNUMBER(I110)),NOT(ISNUMBER(J110))),"Add odometer readings or typed miles",IF(AND(ISNUMBER(H110),ISNUMBER(I110),ISNUMBER(J110),ABS((I110-H110)-J110)&gt;0.05),"Odometer and typed miles disagree",IF(AND(N110&gt;0,O110=0),"No rate for this date — check Rate Schedule",IF(AND(OR(E110="Business",E110="Medical",E110="Charitable"),F110&lt;&gt;"Yes",K110=""),"Add purpose detail for substantiation",""))))))))))))</f>
        <v/>
      </c>
      <c r="R110" s="27">
        <f>IF(OR(A110="",M110=""),"",IFERROR(INDEX('Rate Schedule'!$A$5:$A$24,MATCH(SUMPRODUCT(MAX(('Rate Schedule'!$A$5:$A$24&lt;=A110)*('Rate Schedule'!$A$5:$A$24&lt;&gt;"")*'Rate Schedule'!$A$5:$A$24)),'Rate Schedule'!$A$5:$A$24,0)),""))</f>
        <v/>
      </c>
    </row>
    <row r="111">
      <c r="A111" s="22" t="n"/>
      <c r="B111" s="10" t="n"/>
      <c r="C111" s="10" t="n"/>
      <c r="D111" s="10" t="n"/>
      <c r="E111" s="10" t="n"/>
      <c r="F111" s="10" t="n"/>
      <c r="G111" s="10" t="n"/>
      <c r="H111" s="23" t="n"/>
      <c r="I111" s="23" t="n"/>
      <c r="J111" s="23" t="n"/>
      <c r="K111" s="10" t="n"/>
      <c r="L111" s="10" t="n"/>
      <c r="M111" s="24">
        <f>IF(AND(A111="",B111="",J111="",H111=""),"",ROUND(IF(G111="Yes",2,1)*IF(AND(ISNUMBER(H111),ISNUMBER(I111),I111&gt;=H111),I111-H111,IF(ISNUMBER(J111),J111,0)),1))</f>
        <v/>
      </c>
      <c r="N111" s="24">
        <f>IF(M111="","",IF(OR(E111="Personal",E111="",F111="Yes"),0,M111))</f>
        <v/>
      </c>
      <c r="O111" s="24">
        <f>IF(OR(A111="",M111=""),"",IF(E111="Business",IFERROR(INDEX('Rate Schedule'!$B$5:$B$24,MATCH(SUMPRODUCT(MAX(('Rate Schedule'!$A$5:$A$24&lt;=A111)*('Rate Schedule'!$A$5:$A$24&lt;&gt;"")*'Rate Schedule'!$A$5:$A$24)),'Rate Schedule'!$A$5:$A$24,0)),0),IF(E111="Medical",IFERROR(INDEX('Rate Schedule'!$C$5:$C$24,MATCH(SUMPRODUCT(MAX(('Rate Schedule'!$A$5:$A$24&lt;=A111)*('Rate Schedule'!$A$5:$A$24&lt;&gt;"")*'Rate Schedule'!$A$5:$A$24)),'Rate Schedule'!$A$5:$A$24,0)),0),IF(E111="Charitable",IFERROR(INDEX('Rate Schedule'!$D$5:$D$24,MATCH(SUMPRODUCT(MAX(('Rate Schedule'!$A$5:$A$24&lt;=A111)*('Rate Schedule'!$A$5:$A$24&lt;&gt;"")*'Rate Schedule'!$A$5:$A$24)),'Rate Schedule'!$A$5:$A$24,0)),0),0))))</f>
        <v/>
      </c>
      <c r="P111" s="25">
        <f>IF(OR(M111="",O111=""),"",ROUND(N111*O111,0)/100)</f>
        <v/>
      </c>
      <c r="Q111" s="26">
        <f>IF(AND(A111="",B111="",C111="",D111="",E111="",J111="",H111=""),"",IF(A111="","Add a date",IF(A111&gt;AsOf,"After as-of date: not counted yet",IF(B111="","Add a vehicle",IF(COUNTIF(VName,B111)=0,"Vehicle not on Vehicles sheet",IF(E111="","Add a purpose",IF(AND(E111&lt;&gt;"Business",E111&lt;&gt;"Medical",E111&lt;&gt;"Charitable",E111&lt;&gt;"Personal"),"Purpose must be Business/Medical/Charitable/Personal",IF(AND(ISNUMBER(H111),ISNUMBER(I111),I111&lt;H111),"Odometer end is before start",IF(AND(NOT(ISNUMBER(H111)),NOT(ISNUMBER(I111)),NOT(ISNUMBER(J111))),"Add odometer readings or typed miles",IF(AND(ISNUMBER(H111),ISNUMBER(I111),ISNUMBER(J111),ABS((I111-H111)-J111)&gt;0.05),"Odometer and typed miles disagree",IF(AND(N111&gt;0,O111=0),"No rate for this date — check Rate Schedule",IF(AND(OR(E111="Business",E111="Medical",E111="Charitable"),F111&lt;&gt;"Yes",K111=""),"Add purpose detail for substantiation",""))))))))))))</f>
        <v/>
      </c>
      <c r="R111" s="27">
        <f>IF(OR(A111="",M111=""),"",IFERROR(INDEX('Rate Schedule'!$A$5:$A$24,MATCH(SUMPRODUCT(MAX(('Rate Schedule'!$A$5:$A$24&lt;=A111)*('Rate Schedule'!$A$5:$A$24&lt;&gt;"")*'Rate Schedule'!$A$5:$A$24)),'Rate Schedule'!$A$5:$A$24,0)),""))</f>
        <v/>
      </c>
    </row>
    <row r="112">
      <c r="A112" s="22" t="n"/>
      <c r="B112" s="10" t="n"/>
      <c r="C112" s="10" t="n"/>
      <c r="D112" s="10" t="n"/>
      <c r="E112" s="10" t="n"/>
      <c r="F112" s="10" t="n"/>
      <c r="G112" s="10" t="n"/>
      <c r="H112" s="23" t="n"/>
      <c r="I112" s="23" t="n"/>
      <c r="J112" s="23" t="n"/>
      <c r="K112" s="10" t="n"/>
      <c r="L112" s="10" t="n"/>
      <c r="M112" s="24">
        <f>IF(AND(A112="",B112="",J112="",H112=""),"",ROUND(IF(G112="Yes",2,1)*IF(AND(ISNUMBER(H112),ISNUMBER(I112),I112&gt;=H112),I112-H112,IF(ISNUMBER(J112),J112,0)),1))</f>
        <v/>
      </c>
      <c r="N112" s="24">
        <f>IF(M112="","",IF(OR(E112="Personal",E112="",F112="Yes"),0,M112))</f>
        <v/>
      </c>
      <c r="O112" s="24">
        <f>IF(OR(A112="",M112=""),"",IF(E112="Business",IFERROR(INDEX('Rate Schedule'!$B$5:$B$24,MATCH(SUMPRODUCT(MAX(('Rate Schedule'!$A$5:$A$24&lt;=A112)*('Rate Schedule'!$A$5:$A$24&lt;&gt;"")*'Rate Schedule'!$A$5:$A$24)),'Rate Schedule'!$A$5:$A$24,0)),0),IF(E112="Medical",IFERROR(INDEX('Rate Schedule'!$C$5:$C$24,MATCH(SUMPRODUCT(MAX(('Rate Schedule'!$A$5:$A$24&lt;=A112)*('Rate Schedule'!$A$5:$A$24&lt;&gt;"")*'Rate Schedule'!$A$5:$A$24)),'Rate Schedule'!$A$5:$A$24,0)),0),IF(E112="Charitable",IFERROR(INDEX('Rate Schedule'!$D$5:$D$24,MATCH(SUMPRODUCT(MAX(('Rate Schedule'!$A$5:$A$24&lt;=A112)*('Rate Schedule'!$A$5:$A$24&lt;&gt;"")*'Rate Schedule'!$A$5:$A$24)),'Rate Schedule'!$A$5:$A$24,0)),0),0))))</f>
        <v/>
      </c>
      <c r="P112" s="25">
        <f>IF(OR(M112="",O112=""),"",ROUND(N112*O112,0)/100)</f>
        <v/>
      </c>
      <c r="Q112" s="26">
        <f>IF(AND(A112="",B112="",C112="",D112="",E112="",J112="",H112=""),"",IF(A112="","Add a date",IF(A112&gt;AsOf,"After as-of date: not counted yet",IF(B112="","Add a vehicle",IF(COUNTIF(VName,B112)=0,"Vehicle not on Vehicles sheet",IF(E112="","Add a purpose",IF(AND(E112&lt;&gt;"Business",E112&lt;&gt;"Medical",E112&lt;&gt;"Charitable",E112&lt;&gt;"Personal"),"Purpose must be Business/Medical/Charitable/Personal",IF(AND(ISNUMBER(H112),ISNUMBER(I112),I112&lt;H112),"Odometer end is before start",IF(AND(NOT(ISNUMBER(H112)),NOT(ISNUMBER(I112)),NOT(ISNUMBER(J112))),"Add odometer readings or typed miles",IF(AND(ISNUMBER(H112),ISNUMBER(I112),ISNUMBER(J112),ABS((I112-H112)-J112)&gt;0.05),"Odometer and typed miles disagree",IF(AND(N112&gt;0,O112=0),"No rate for this date — check Rate Schedule",IF(AND(OR(E112="Business",E112="Medical",E112="Charitable"),F112&lt;&gt;"Yes",K112=""),"Add purpose detail for substantiation",""))))))))))))</f>
        <v/>
      </c>
      <c r="R112" s="27">
        <f>IF(OR(A112="",M112=""),"",IFERROR(INDEX('Rate Schedule'!$A$5:$A$24,MATCH(SUMPRODUCT(MAX(('Rate Schedule'!$A$5:$A$24&lt;=A112)*('Rate Schedule'!$A$5:$A$24&lt;&gt;"")*'Rate Schedule'!$A$5:$A$24)),'Rate Schedule'!$A$5:$A$24,0)),""))</f>
        <v/>
      </c>
    </row>
    <row r="113">
      <c r="A113" s="22" t="n"/>
      <c r="B113" s="10" t="n"/>
      <c r="C113" s="10" t="n"/>
      <c r="D113" s="10" t="n"/>
      <c r="E113" s="10" t="n"/>
      <c r="F113" s="10" t="n"/>
      <c r="G113" s="10" t="n"/>
      <c r="H113" s="23" t="n"/>
      <c r="I113" s="23" t="n"/>
      <c r="J113" s="23" t="n"/>
      <c r="K113" s="10" t="n"/>
      <c r="L113" s="10" t="n"/>
      <c r="M113" s="24">
        <f>IF(AND(A113="",B113="",J113="",H113=""),"",ROUND(IF(G113="Yes",2,1)*IF(AND(ISNUMBER(H113),ISNUMBER(I113),I113&gt;=H113),I113-H113,IF(ISNUMBER(J113),J113,0)),1))</f>
        <v/>
      </c>
      <c r="N113" s="24">
        <f>IF(M113="","",IF(OR(E113="Personal",E113="",F113="Yes"),0,M113))</f>
        <v/>
      </c>
      <c r="O113" s="24">
        <f>IF(OR(A113="",M113=""),"",IF(E113="Business",IFERROR(INDEX('Rate Schedule'!$B$5:$B$24,MATCH(SUMPRODUCT(MAX(('Rate Schedule'!$A$5:$A$24&lt;=A113)*('Rate Schedule'!$A$5:$A$24&lt;&gt;"")*'Rate Schedule'!$A$5:$A$24)),'Rate Schedule'!$A$5:$A$24,0)),0),IF(E113="Medical",IFERROR(INDEX('Rate Schedule'!$C$5:$C$24,MATCH(SUMPRODUCT(MAX(('Rate Schedule'!$A$5:$A$24&lt;=A113)*('Rate Schedule'!$A$5:$A$24&lt;&gt;"")*'Rate Schedule'!$A$5:$A$24)),'Rate Schedule'!$A$5:$A$24,0)),0),IF(E113="Charitable",IFERROR(INDEX('Rate Schedule'!$D$5:$D$24,MATCH(SUMPRODUCT(MAX(('Rate Schedule'!$A$5:$A$24&lt;=A113)*('Rate Schedule'!$A$5:$A$24&lt;&gt;"")*'Rate Schedule'!$A$5:$A$24)),'Rate Schedule'!$A$5:$A$24,0)),0),0))))</f>
        <v/>
      </c>
      <c r="P113" s="25">
        <f>IF(OR(M113="",O113=""),"",ROUND(N113*O113,0)/100)</f>
        <v/>
      </c>
      <c r="Q113" s="26">
        <f>IF(AND(A113="",B113="",C113="",D113="",E113="",J113="",H113=""),"",IF(A113="","Add a date",IF(A113&gt;AsOf,"After as-of date: not counted yet",IF(B113="","Add a vehicle",IF(COUNTIF(VName,B113)=0,"Vehicle not on Vehicles sheet",IF(E113="","Add a purpose",IF(AND(E113&lt;&gt;"Business",E113&lt;&gt;"Medical",E113&lt;&gt;"Charitable",E113&lt;&gt;"Personal"),"Purpose must be Business/Medical/Charitable/Personal",IF(AND(ISNUMBER(H113),ISNUMBER(I113),I113&lt;H113),"Odometer end is before start",IF(AND(NOT(ISNUMBER(H113)),NOT(ISNUMBER(I113)),NOT(ISNUMBER(J113))),"Add odometer readings or typed miles",IF(AND(ISNUMBER(H113),ISNUMBER(I113),ISNUMBER(J113),ABS((I113-H113)-J113)&gt;0.05),"Odometer and typed miles disagree",IF(AND(N113&gt;0,O113=0),"No rate for this date — check Rate Schedule",IF(AND(OR(E113="Business",E113="Medical",E113="Charitable"),F113&lt;&gt;"Yes",K113=""),"Add purpose detail for substantiation",""))))))))))))</f>
        <v/>
      </c>
      <c r="R113" s="27">
        <f>IF(OR(A113="",M113=""),"",IFERROR(INDEX('Rate Schedule'!$A$5:$A$24,MATCH(SUMPRODUCT(MAX(('Rate Schedule'!$A$5:$A$24&lt;=A113)*('Rate Schedule'!$A$5:$A$24&lt;&gt;"")*'Rate Schedule'!$A$5:$A$24)),'Rate Schedule'!$A$5:$A$24,0)),""))</f>
        <v/>
      </c>
    </row>
    <row r="114">
      <c r="A114" s="22" t="n"/>
      <c r="B114" s="10" t="n"/>
      <c r="C114" s="10" t="n"/>
      <c r="D114" s="10" t="n"/>
      <c r="E114" s="10" t="n"/>
      <c r="F114" s="10" t="n"/>
      <c r="G114" s="10" t="n"/>
      <c r="H114" s="23" t="n"/>
      <c r="I114" s="23" t="n"/>
      <c r="J114" s="23" t="n"/>
      <c r="K114" s="10" t="n"/>
      <c r="L114" s="10" t="n"/>
      <c r="M114" s="24">
        <f>IF(AND(A114="",B114="",J114="",H114=""),"",ROUND(IF(G114="Yes",2,1)*IF(AND(ISNUMBER(H114),ISNUMBER(I114),I114&gt;=H114),I114-H114,IF(ISNUMBER(J114),J114,0)),1))</f>
        <v/>
      </c>
      <c r="N114" s="24">
        <f>IF(M114="","",IF(OR(E114="Personal",E114="",F114="Yes"),0,M114))</f>
        <v/>
      </c>
      <c r="O114" s="24">
        <f>IF(OR(A114="",M114=""),"",IF(E114="Business",IFERROR(INDEX('Rate Schedule'!$B$5:$B$24,MATCH(SUMPRODUCT(MAX(('Rate Schedule'!$A$5:$A$24&lt;=A114)*('Rate Schedule'!$A$5:$A$24&lt;&gt;"")*'Rate Schedule'!$A$5:$A$24)),'Rate Schedule'!$A$5:$A$24,0)),0),IF(E114="Medical",IFERROR(INDEX('Rate Schedule'!$C$5:$C$24,MATCH(SUMPRODUCT(MAX(('Rate Schedule'!$A$5:$A$24&lt;=A114)*('Rate Schedule'!$A$5:$A$24&lt;&gt;"")*'Rate Schedule'!$A$5:$A$24)),'Rate Schedule'!$A$5:$A$24,0)),0),IF(E114="Charitable",IFERROR(INDEX('Rate Schedule'!$D$5:$D$24,MATCH(SUMPRODUCT(MAX(('Rate Schedule'!$A$5:$A$24&lt;=A114)*('Rate Schedule'!$A$5:$A$24&lt;&gt;"")*'Rate Schedule'!$A$5:$A$24)),'Rate Schedule'!$A$5:$A$24,0)),0),0))))</f>
        <v/>
      </c>
      <c r="P114" s="25">
        <f>IF(OR(M114="",O114=""),"",ROUND(N114*O114,0)/100)</f>
        <v/>
      </c>
      <c r="Q114" s="26">
        <f>IF(AND(A114="",B114="",C114="",D114="",E114="",J114="",H114=""),"",IF(A114="","Add a date",IF(A114&gt;AsOf,"After as-of date: not counted yet",IF(B114="","Add a vehicle",IF(COUNTIF(VName,B114)=0,"Vehicle not on Vehicles sheet",IF(E114="","Add a purpose",IF(AND(E114&lt;&gt;"Business",E114&lt;&gt;"Medical",E114&lt;&gt;"Charitable",E114&lt;&gt;"Personal"),"Purpose must be Business/Medical/Charitable/Personal",IF(AND(ISNUMBER(H114),ISNUMBER(I114),I114&lt;H114),"Odometer end is before start",IF(AND(NOT(ISNUMBER(H114)),NOT(ISNUMBER(I114)),NOT(ISNUMBER(J114))),"Add odometer readings or typed miles",IF(AND(ISNUMBER(H114),ISNUMBER(I114),ISNUMBER(J114),ABS((I114-H114)-J114)&gt;0.05),"Odometer and typed miles disagree",IF(AND(N114&gt;0,O114=0),"No rate for this date — check Rate Schedule",IF(AND(OR(E114="Business",E114="Medical",E114="Charitable"),F114&lt;&gt;"Yes",K114=""),"Add purpose detail for substantiation",""))))))))))))</f>
        <v/>
      </c>
      <c r="R114" s="27">
        <f>IF(OR(A114="",M114=""),"",IFERROR(INDEX('Rate Schedule'!$A$5:$A$24,MATCH(SUMPRODUCT(MAX(('Rate Schedule'!$A$5:$A$24&lt;=A114)*('Rate Schedule'!$A$5:$A$24&lt;&gt;"")*'Rate Schedule'!$A$5:$A$24)),'Rate Schedule'!$A$5:$A$24,0)),""))</f>
        <v/>
      </c>
    </row>
    <row r="115">
      <c r="A115" s="22" t="n"/>
      <c r="B115" s="10" t="n"/>
      <c r="C115" s="10" t="n"/>
      <c r="D115" s="10" t="n"/>
      <c r="E115" s="10" t="n"/>
      <c r="F115" s="10" t="n"/>
      <c r="G115" s="10" t="n"/>
      <c r="H115" s="23" t="n"/>
      <c r="I115" s="23" t="n"/>
      <c r="J115" s="23" t="n"/>
      <c r="K115" s="10" t="n"/>
      <c r="L115" s="10" t="n"/>
      <c r="M115" s="24">
        <f>IF(AND(A115="",B115="",J115="",H115=""),"",ROUND(IF(G115="Yes",2,1)*IF(AND(ISNUMBER(H115),ISNUMBER(I115),I115&gt;=H115),I115-H115,IF(ISNUMBER(J115),J115,0)),1))</f>
        <v/>
      </c>
      <c r="N115" s="24">
        <f>IF(M115="","",IF(OR(E115="Personal",E115="",F115="Yes"),0,M115))</f>
        <v/>
      </c>
      <c r="O115" s="24">
        <f>IF(OR(A115="",M115=""),"",IF(E115="Business",IFERROR(INDEX('Rate Schedule'!$B$5:$B$24,MATCH(SUMPRODUCT(MAX(('Rate Schedule'!$A$5:$A$24&lt;=A115)*('Rate Schedule'!$A$5:$A$24&lt;&gt;"")*'Rate Schedule'!$A$5:$A$24)),'Rate Schedule'!$A$5:$A$24,0)),0),IF(E115="Medical",IFERROR(INDEX('Rate Schedule'!$C$5:$C$24,MATCH(SUMPRODUCT(MAX(('Rate Schedule'!$A$5:$A$24&lt;=A115)*('Rate Schedule'!$A$5:$A$24&lt;&gt;"")*'Rate Schedule'!$A$5:$A$24)),'Rate Schedule'!$A$5:$A$24,0)),0),IF(E115="Charitable",IFERROR(INDEX('Rate Schedule'!$D$5:$D$24,MATCH(SUMPRODUCT(MAX(('Rate Schedule'!$A$5:$A$24&lt;=A115)*('Rate Schedule'!$A$5:$A$24&lt;&gt;"")*'Rate Schedule'!$A$5:$A$24)),'Rate Schedule'!$A$5:$A$24,0)),0),0))))</f>
        <v/>
      </c>
      <c r="P115" s="25">
        <f>IF(OR(M115="",O115=""),"",ROUND(N115*O115,0)/100)</f>
        <v/>
      </c>
      <c r="Q115" s="26">
        <f>IF(AND(A115="",B115="",C115="",D115="",E115="",J115="",H115=""),"",IF(A115="","Add a date",IF(A115&gt;AsOf,"After as-of date: not counted yet",IF(B115="","Add a vehicle",IF(COUNTIF(VName,B115)=0,"Vehicle not on Vehicles sheet",IF(E115="","Add a purpose",IF(AND(E115&lt;&gt;"Business",E115&lt;&gt;"Medical",E115&lt;&gt;"Charitable",E115&lt;&gt;"Personal"),"Purpose must be Business/Medical/Charitable/Personal",IF(AND(ISNUMBER(H115),ISNUMBER(I115),I115&lt;H115),"Odometer end is before start",IF(AND(NOT(ISNUMBER(H115)),NOT(ISNUMBER(I115)),NOT(ISNUMBER(J115))),"Add odometer readings or typed miles",IF(AND(ISNUMBER(H115),ISNUMBER(I115),ISNUMBER(J115),ABS((I115-H115)-J115)&gt;0.05),"Odometer and typed miles disagree",IF(AND(N115&gt;0,O115=0),"No rate for this date — check Rate Schedule",IF(AND(OR(E115="Business",E115="Medical",E115="Charitable"),F115&lt;&gt;"Yes",K115=""),"Add purpose detail for substantiation",""))))))))))))</f>
        <v/>
      </c>
      <c r="R115" s="27">
        <f>IF(OR(A115="",M115=""),"",IFERROR(INDEX('Rate Schedule'!$A$5:$A$24,MATCH(SUMPRODUCT(MAX(('Rate Schedule'!$A$5:$A$24&lt;=A115)*('Rate Schedule'!$A$5:$A$24&lt;&gt;"")*'Rate Schedule'!$A$5:$A$24)),'Rate Schedule'!$A$5:$A$24,0)),""))</f>
        <v/>
      </c>
    </row>
    <row r="116">
      <c r="A116" s="22" t="n"/>
      <c r="B116" s="10" t="n"/>
      <c r="C116" s="10" t="n"/>
      <c r="D116" s="10" t="n"/>
      <c r="E116" s="10" t="n"/>
      <c r="F116" s="10" t="n"/>
      <c r="G116" s="10" t="n"/>
      <c r="H116" s="23" t="n"/>
      <c r="I116" s="23" t="n"/>
      <c r="J116" s="23" t="n"/>
      <c r="K116" s="10" t="n"/>
      <c r="L116" s="10" t="n"/>
      <c r="M116" s="24">
        <f>IF(AND(A116="",B116="",J116="",H116=""),"",ROUND(IF(G116="Yes",2,1)*IF(AND(ISNUMBER(H116),ISNUMBER(I116),I116&gt;=H116),I116-H116,IF(ISNUMBER(J116),J116,0)),1))</f>
        <v/>
      </c>
      <c r="N116" s="24">
        <f>IF(M116="","",IF(OR(E116="Personal",E116="",F116="Yes"),0,M116))</f>
        <v/>
      </c>
      <c r="O116" s="24">
        <f>IF(OR(A116="",M116=""),"",IF(E116="Business",IFERROR(INDEX('Rate Schedule'!$B$5:$B$24,MATCH(SUMPRODUCT(MAX(('Rate Schedule'!$A$5:$A$24&lt;=A116)*('Rate Schedule'!$A$5:$A$24&lt;&gt;"")*'Rate Schedule'!$A$5:$A$24)),'Rate Schedule'!$A$5:$A$24,0)),0),IF(E116="Medical",IFERROR(INDEX('Rate Schedule'!$C$5:$C$24,MATCH(SUMPRODUCT(MAX(('Rate Schedule'!$A$5:$A$24&lt;=A116)*('Rate Schedule'!$A$5:$A$24&lt;&gt;"")*'Rate Schedule'!$A$5:$A$24)),'Rate Schedule'!$A$5:$A$24,0)),0),IF(E116="Charitable",IFERROR(INDEX('Rate Schedule'!$D$5:$D$24,MATCH(SUMPRODUCT(MAX(('Rate Schedule'!$A$5:$A$24&lt;=A116)*('Rate Schedule'!$A$5:$A$24&lt;&gt;"")*'Rate Schedule'!$A$5:$A$24)),'Rate Schedule'!$A$5:$A$24,0)),0),0))))</f>
        <v/>
      </c>
      <c r="P116" s="25">
        <f>IF(OR(M116="",O116=""),"",ROUND(N116*O116,0)/100)</f>
        <v/>
      </c>
      <c r="Q116" s="26">
        <f>IF(AND(A116="",B116="",C116="",D116="",E116="",J116="",H116=""),"",IF(A116="","Add a date",IF(A116&gt;AsOf,"After as-of date: not counted yet",IF(B116="","Add a vehicle",IF(COUNTIF(VName,B116)=0,"Vehicle not on Vehicles sheet",IF(E116="","Add a purpose",IF(AND(E116&lt;&gt;"Business",E116&lt;&gt;"Medical",E116&lt;&gt;"Charitable",E116&lt;&gt;"Personal"),"Purpose must be Business/Medical/Charitable/Personal",IF(AND(ISNUMBER(H116),ISNUMBER(I116),I116&lt;H116),"Odometer end is before start",IF(AND(NOT(ISNUMBER(H116)),NOT(ISNUMBER(I116)),NOT(ISNUMBER(J116))),"Add odometer readings or typed miles",IF(AND(ISNUMBER(H116),ISNUMBER(I116),ISNUMBER(J116),ABS((I116-H116)-J116)&gt;0.05),"Odometer and typed miles disagree",IF(AND(N116&gt;0,O116=0),"No rate for this date — check Rate Schedule",IF(AND(OR(E116="Business",E116="Medical",E116="Charitable"),F116&lt;&gt;"Yes",K116=""),"Add purpose detail for substantiation",""))))))))))))</f>
        <v/>
      </c>
      <c r="R116" s="27">
        <f>IF(OR(A116="",M116=""),"",IFERROR(INDEX('Rate Schedule'!$A$5:$A$24,MATCH(SUMPRODUCT(MAX(('Rate Schedule'!$A$5:$A$24&lt;=A116)*('Rate Schedule'!$A$5:$A$24&lt;&gt;"")*'Rate Schedule'!$A$5:$A$24)),'Rate Schedule'!$A$5:$A$24,0)),""))</f>
        <v/>
      </c>
    </row>
    <row r="117">
      <c r="A117" s="22" t="n"/>
      <c r="B117" s="10" t="n"/>
      <c r="C117" s="10" t="n"/>
      <c r="D117" s="10" t="n"/>
      <c r="E117" s="10" t="n"/>
      <c r="F117" s="10" t="n"/>
      <c r="G117" s="10" t="n"/>
      <c r="H117" s="23" t="n"/>
      <c r="I117" s="23" t="n"/>
      <c r="J117" s="23" t="n"/>
      <c r="K117" s="10" t="n"/>
      <c r="L117" s="10" t="n"/>
      <c r="M117" s="24">
        <f>IF(AND(A117="",B117="",J117="",H117=""),"",ROUND(IF(G117="Yes",2,1)*IF(AND(ISNUMBER(H117),ISNUMBER(I117),I117&gt;=H117),I117-H117,IF(ISNUMBER(J117),J117,0)),1))</f>
        <v/>
      </c>
      <c r="N117" s="24">
        <f>IF(M117="","",IF(OR(E117="Personal",E117="",F117="Yes"),0,M117))</f>
        <v/>
      </c>
      <c r="O117" s="24">
        <f>IF(OR(A117="",M117=""),"",IF(E117="Business",IFERROR(INDEX('Rate Schedule'!$B$5:$B$24,MATCH(SUMPRODUCT(MAX(('Rate Schedule'!$A$5:$A$24&lt;=A117)*('Rate Schedule'!$A$5:$A$24&lt;&gt;"")*'Rate Schedule'!$A$5:$A$24)),'Rate Schedule'!$A$5:$A$24,0)),0),IF(E117="Medical",IFERROR(INDEX('Rate Schedule'!$C$5:$C$24,MATCH(SUMPRODUCT(MAX(('Rate Schedule'!$A$5:$A$24&lt;=A117)*('Rate Schedule'!$A$5:$A$24&lt;&gt;"")*'Rate Schedule'!$A$5:$A$24)),'Rate Schedule'!$A$5:$A$24,0)),0),IF(E117="Charitable",IFERROR(INDEX('Rate Schedule'!$D$5:$D$24,MATCH(SUMPRODUCT(MAX(('Rate Schedule'!$A$5:$A$24&lt;=A117)*('Rate Schedule'!$A$5:$A$24&lt;&gt;"")*'Rate Schedule'!$A$5:$A$24)),'Rate Schedule'!$A$5:$A$24,0)),0),0))))</f>
        <v/>
      </c>
      <c r="P117" s="25">
        <f>IF(OR(M117="",O117=""),"",ROUND(N117*O117,0)/100)</f>
        <v/>
      </c>
      <c r="Q117" s="26">
        <f>IF(AND(A117="",B117="",C117="",D117="",E117="",J117="",H117=""),"",IF(A117="","Add a date",IF(A117&gt;AsOf,"After as-of date: not counted yet",IF(B117="","Add a vehicle",IF(COUNTIF(VName,B117)=0,"Vehicle not on Vehicles sheet",IF(E117="","Add a purpose",IF(AND(E117&lt;&gt;"Business",E117&lt;&gt;"Medical",E117&lt;&gt;"Charitable",E117&lt;&gt;"Personal"),"Purpose must be Business/Medical/Charitable/Personal",IF(AND(ISNUMBER(H117),ISNUMBER(I117),I117&lt;H117),"Odometer end is before start",IF(AND(NOT(ISNUMBER(H117)),NOT(ISNUMBER(I117)),NOT(ISNUMBER(J117))),"Add odometer readings or typed miles",IF(AND(ISNUMBER(H117),ISNUMBER(I117),ISNUMBER(J117),ABS((I117-H117)-J117)&gt;0.05),"Odometer and typed miles disagree",IF(AND(N117&gt;0,O117=0),"No rate for this date — check Rate Schedule",IF(AND(OR(E117="Business",E117="Medical",E117="Charitable"),F117&lt;&gt;"Yes",K117=""),"Add purpose detail for substantiation",""))))))))))))</f>
        <v/>
      </c>
      <c r="R117" s="27">
        <f>IF(OR(A117="",M117=""),"",IFERROR(INDEX('Rate Schedule'!$A$5:$A$24,MATCH(SUMPRODUCT(MAX(('Rate Schedule'!$A$5:$A$24&lt;=A117)*('Rate Schedule'!$A$5:$A$24&lt;&gt;"")*'Rate Schedule'!$A$5:$A$24)),'Rate Schedule'!$A$5:$A$24,0)),""))</f>
        <v/>
      </c>
    </row>
    <row r="118">
      <c r="A118" s="22" t="n"/>
      <c r="B118" s="10" t="n"/>
      <c r="C118" s="10" t="n"/>
      <c r="D118" s="10" t="n"/>
      <c r="E118" s="10" t="n"/>
      <c r="F118" s="10" t="n"/>
      <c r="G118" s="10" t="n"/>
      <c r="H118" s="23" t="n"/>
      <c r="I118" s="23" t="n"/>
      <c r="J118" s="23" t="n"/>
      <c r="K118" s="10" t="n"/>
      <c r="L118" s="10" t="n"/>
      <c r="M118" s="24">
        <f>IF(AND(A118="",B118="",J118="",H118=""),"",ROUND(IF(G118="Yes",2,1)*IF(AND(ISNUMBER(H118),ISNUMBER(I118),I118&gt;=H118),I118-H118,IF(ISNUMBER(J118),J118,0)),1))</f>
        <v/>
      </c>
      <c r="N118" s="24">
        <f>IF(M118="","",IF(OR(E118="Personal",E118="",F118="Yes"),0,M118))</f>
        <v/>
      </c>
      <c r="O118" s="24">
        <f>IF(OR(A118="",M118=""),"",IF(E118="Business",IFERROR(INDEX('Rate Schedule'!$B$5:$B$24,MATCH(SUMPRODUCT(MAX(('Rate Schedule'!$A$5:$A$24&lt;=A118)*('Rate Schedule'!$A$5:$A$24&lt;&gt;"")*'Rate Schedule'!$A$5:$A$24)),'Rate Schedule'!$A$5:$A$24,0)),0),IF(E118="Medical",IFERROR(INDEX('Rate Schedule'!$C$5:$C$24,MATCH(SUMPRODUCT(MAX(('Rate Schedule'!$A$5:$A$24&lt;=A118)*('Rate Schedule'!$A$5:$A$24&lt;&gt;"")*'Rate Schedule'!$A$5:$A$24)),'Rate Schedule'!$A$5:$A$24,0)),0),IF(E118="Charitable",IFERROR(INDEX('Rate Schedule'!$D$5:$D$24,MATCH(SUMPRODUCT(MAX(('Rate Schedule'!$A$5:$A$24&lt;=A118)*('Rate Schedule'!$A$5:$A$24&lt;&gt;"")*'Rate Schedule'!$A$5:$A$24)),'Rate Schedule'!$A$5:$A$24,0)),0),0))))</f>
        <v/>
      </c>
      <c r="P118" s="25">
        <f>IF(OR(M118="",O118=""),"",ROUND(N118*O118,0)/100)</f>
        <v/>
      </c>
      <c r="Q118" s="26">
        <f>IF(AND(A118="",B118="",C118="",D118="",E118="",J118="",H118=""),"",IF(A118="","Add a date",IF(A118&gt;AsOf,"After as-of date: not counted yet",IF(B118="","Add a vehicle",IF(COUNTIF(VName,B118)=0,"Vehicle not on Vehicles sheet",IF(E118="","Add a purpose",IF(AND(E118&lt;&gt;"Business",E118&lt;&gt;"Medical",E118&lt;&gt;"Charitable",E118&lt;&gt;"Personal"),"Purpose must be Business/Medical/Charitable/Personal",IF(AND(ISNUMBER(H118),ISNUMBER(I118),I118&lt;H118),"Odometer end is before start",IF(AND(NOT(ISNUMBER(H118)),NOT(ISNUMBER(I118)),NOT(ISNUMBER(J118))),"Add odometer readings or typed miles",IF(AND(ISNUMBER(H118),ISNUMBER(I118),ISNUMBER(J118),ABS((I118-H118)-J118)&gt;0.05),"Odometer and typed miles disagree",IF(AND(N118&gt;0,O118=0),"No rate for this date — check Rate Schedule",IF(AND(OR(E118="Business",E118="Medical",E118="Charitable"),F118&lt;&gt;"Yes",K118=""),"Add purpose detail for substantiation",""))))))))))))</f>
        <v/>
      </c>
      <c r="R118" s="27">
        <f>IF(OR(A118="",M118=""),"",IFERROR(INDEX('Rate Schedule'!$A$5:$A$24,MATCH(SUMPRODUCT(MAX(('Rate Schedule'!$A$5:$A$24&lt;=A118)*('Rate Schedule'!$A$5:$A$24&lt;&gt;"")*'Rate Schedule'!$A$5:$A$24)),'Rate Schedule'!$A$5:$A$24,0)),""))</f>
        <v/>
      </c>
    </row>
    <row r="119">
      <c r="A119" s="22" t="n"/>
      <c r="B119" s="10" t="n"/>
      <c r="C119" s="10" t="n"/>
      <c r="D119" s="10" t="n"/>
      <c r="E119" s="10" t="n"/>
      <c r="F119" s="10" t="n"/>
      <c r="G119" s="10" t="n"/>
      <c r="H119" s="23" t="n"/>
      <c r="I119" s="23" t="n"/>
      <c r="J119" s="23" t="n"/>
      <c r="K119" s="10" t="n"/>
      <c r="L119" s="10" t="n"/>
      <c r="M119" s="24">
        <f>IF(AND(A119="",B119="",J119="",H119=""),"",ROUND(IF(G119="Yes",2,1)*IF(AND(ISNUMBER(H119),ISNUMBER(I119),I119&gt;=H119),I119-H119,IF(ISNUMBER(J119),J119,0)),1))</f>
        <v/>
      </c>
      <c r="N119" s="24">
        <f>IF(M119="","",IF(OR(E119="Personal",E119="",F119="Yes"),0,M119))</f>
        <v/>
      </c>
      <c r="O119" s="24">
        <f>IF(OR(A119="",M119=""),"",IF(E119="Business",IFERROR(INDEX('Rate Schedule'!$B$5:$B$24,MATCH(SUMPRODUCT(MAX(('Rate Schedule'!$A$5:$A$24&lt;=A119)*('Rate Schedule'!$A$5:$A$24&lt;&gt;"")*'Rate Schedule'!$A$5:$A$24)),'Rate Schedule'!$A$5:$A$24,0)),0),IF(E119="Medical",IFERROR(INDEX('Rate Schedule'!$C$5:$C$24,MATCH(SUMPRODUCT(MAX(('Rate Schedule'!$A$5:$A$24&lt;=A119)*('Rate Schedule'!$A$5:$A$24&lt;&gt;"")*'Rate Schedule'!$A$5:$A$24)),'Rate Schedule'!$A$5:$A$24,0)),0),IF(E119="Charitable",IFERROR(INDEX('Rate Schedule'!$D$5:$D$24,MATCH(SUMPRODUCT(MAX(('Rate Schedule'!$A$5:$A$24&lt;=A119)*('Rate Schedule'!$A$5:$A$24&lt;&gt;"")*'Rate Schedule'!$A$5:$A$24)),'Rate Schedule'!$A$5:$A$24,0)),0),0))))</f>
        <v/>
      </c>
      <c r="P119" s="25">
        <f>IF(OR(M119="",O119=""),"",ROUND(N119*O119,0)/100)</f>
        <v/>
      </c>
      <c r="Q119" s="26">
        <f>IF(AND(A119="",B119="",C119="",D119="",E119="",J119="",H119=""),"",IF(A119="","Add a date",IF(A119&gt;AsOf,"After as-of date: not counted yet",IF(B119="","Add a vehicle",IF(COUNTIF(VName,B119)=0,"Vehicle not on Vehicles sheet",IF(E119="","Add a purpose",IF(AND(E119&lt;&gt;"Business",E119&lt;&gt;"Medical",E119&lt;&gt;"Charitable",E119&lt;&gt;"Personal"),"Purpose must be Business/Medical/Charitable/Personal",IF(AND(ISNUMBER(H119),ISNUMBER(I119),I119&lt;H119),"Odometer end is before start",IF(AND(NOT(ISNUMBER(H119)),NOT(ISNUMBER(I119)),NOT(ISNUMBER(J119))),"Add odometer readings or typed miles",IF(AND(ISNUMBER(H119),ISNUMBER(I119),ISNUMBER(J119),ABS((I119-H119)-J119)&gt;0.05),"Odometer and typed miles disagree",IF(AND(N119&gt;0,O119=0),"No rate for this date — check Rate Schedule",IF(AND(OR(E119="Business",E119="Medical",E119="Charitable"),F119&lt;&gt;"Yes",K119=""),"Add purpose detail for substantiation",""))))))))))))</f>
        <v/>
      </c>
      <c r="R119" s="27">
        <f>IF(OR(A119="",M119=""),"",IFERROR(INDEX('Rate Schedule'!$A$5:$A$24,MATCH(SUMPRODUCT(MAX(('Rate Schedule'!$A$5:$A$24&lt;=A119)*('Rate Schedule'!$A$5:$A$24&lt;&gt;"")*'Rate Schedule'!$A$5:$A$24)),'Rate Schedule'!$A$5:$A$24,0)),""))</f>
        <v/>
      </c>
    </row>
    <row r="120">
      <c r="A120" s="22" t="n"/>
      <c r="B120" s="10" t="n"/>
      <c r="C120" s="10" t="n"/>
      <c r="D120" s="10" t="n"/>
      <c r="E120" s="10" t="n"/>
      <c r="F120" s="10" t="n"/>
      <c r="G120" s="10" t="n"/>
      <c r="H120" s="23" t="n"/>
      <c r="I120" s="23" t="n"/>
      <c r="J120" s="23" t="n"/>
      <c r="K120" s="10" t="n"/>
      <c r="L120" s="10" t="n"/>
      <c r="M120" s="24">
        <f>IF(AND(A120="",B120="",J120="",H120=""),"",ROUND(IF(G120="Yes",2,1)*IF(AND(ISNUMBER(H120),ISNUMBER(I120),I120&gt;=H120),I120-H120,IF(ISNUMBER(J120),J120,0)),1))</f>
        <v/>
      </c>
      <c r="N120" s="24">
        <f>IF(M120="","",IF(OR(E120="Personal",E120="",F120="Yes"),0,M120))</f>
        <v/>
      </c>
      <c r="O120" s="24">
        <f>IF(OR(A120="",M120=""),"",IF(E120="Business",IFERROR(INDEX('Rate Schedule'!$B$5:$B$24,MATCH(SUMPRODUCT(MAX(('Rate Schedule'!$A$5:$A$24&lt;=A120)*('Rate Schedule'!$A$5:$A$24&lt;&gt;"")*'Rate Schedule'!$A$5:$A$24)),'Rate Schedule'!$A$5:$A$24,0)),0),IF(E120="Medical",IFERROR(INDEX('Rate Schedule'!$C$5:$C$24,MATCH(SUMPRODUCT(MAX(('Rate Schedule'!$A$5:$A$24&lt;=A120)*('Rate Schedule'!$A$5:$A$24&lt;&gt;"")*'Rate Schedule'!$A$5:$A$24)),'Rate Schedule'!$A$5:$A$24,0)),0),IF(E120="Charitable",IFERROR(INDEX('Rate Schedule'!$D$5:$D$24,MATCH(SUMPRODUCT(MAX(('Rate Schedule'!$A$5:$A$24&lt;=A120)*('Rate Schedule'!$A$5:$A$24&lt;&gt;"")*'Rate Schedule'!$A$5:$A$24)),'Rate Schedule'!$A$5:$A$24,0)),0),0))))</f>
        <v/>
      </c>
      <c r="P120" s="25">
        <f>IF(OR(M120="",O120=""),"",ROUND(N120*O120,0)/100)</f>
        <v/>
      </c>
      <c r="Q120" s="26">
        <f>IF(AND(A120="",B120="",C120="",D120="",E120="",J120="",H120=""),"",IF(A120="","Add a date",IF(A120&gt;AsOf,"After as-of date: not counted yet",IF(B120="","Add a vehicle",IF(COUNTIF(VName,B120)=0,"Vehicle not on Vehicles sheet",IF(E120="","Add a purpose",IF(AND(E120&lt;&gt;"Business",E120&lt;&gt;"Medical",E120&lt;&gt;"Charitable",E120&lt;&gt;"Personal"),"Purpose must be Business/Medical/Charitable/Personal",IF(AND(ISNUMBER(H120),ISNUMBER(I120),I120&lt;H120),"Odometer end is before start",IF(AND(NOT(ISNUMBER(H120)),NOT(ISNUMBER(I120)),NOT(ISNUMBER(J120))),"Add odometer readings or typed miles",IF(AND(ISNUMBER(H120),ISNUMBER(I120),ISNUMBER(J120),ABS((I120-H120)-J120)&gt;0.05),"Odometer and typed miles disagree",IF(AND(N120&gt;0,O120=0),"No rate for this date — check Rate Schedule",IF(AND(OR(E120="Business",E120="Medical",E120="Charitable"),F120&lt;&gt;"Yes",K120=""),"Add purpose detail for substantiation",""))))))))))))</f>
        <v/>
      </c>
      <c r="R120" s="27">
        <f>IF(OR(A120="",M120=""),"",IFERROR(INDEX('Rate Schedule'!$A$5:$A$24,MATCH(SUMPRODUCT(MAX(('Rate Schedule'!$A$5:$A$24&lt;=A120)*('Rate Schedule'!$A$5:$A$24&lt;&gt;"")*'Rate Schedule'!$A$5:$A$24)),'Rate Schedule'!$A$5:$A$24,0)),""))</f>
        <v/>
      </c>
    </row>
    <row r="121">
      <c r="A121" s="22" t="n"/>
      <c r="B121" s="10" t="n"/>
      <c r="C121" s="10" t="n"/>
      <c r="D121" s="10" t="n"/>
      <c r="E121" s="10" t="n"/>
      <c r="F121" s="10" t="n"/>
      <c r="G121" s="10" t="n"/>
      <c r="H121" s="23" t="n"/>
      <c r="I121" s="23" t="n"/>
      <c r="J121" s="23" t="n"/>
      <c r="K121" s="10" t="n"/>
      <c r="L121" s="10" t="n"/>
      <c r="M121" s="24">
        <f>IF(AND(A121="",B121="",J121="",H121=""),"",ROUND(IF(G121="Yes",2,1)*IF(AND(ISNUMBER(H121),ISNUMBER(I121),I121&gt;=H121),I121-H121,IF(ISNUMBER(J121),J121,0)),1))</f>
        <v/>
      </c>
      <c r="N121" s="24">
        <f>IF(M121="","",IF(OR(E121="Personal",E121="",F121="Yes"),0,M121))</f>
        <v/>
      </c>
      <c r="O121" s="24">
        <f>IF(OR(A121="",M121=""),"",IF(E121="Business",IFERROR(INDEX('Rate Schedule'!$B$5:$B$24,MATCH(SUMPRODUCT(MAX(('Rate Schedule'!$A$5:$A$24&lt;=A121)*('Rate Schedule'!$A$5:$A$24&lt;&gt;"")*'Rate Schedule'!$A$5:$A$24)),'Rate Schedule'!$A$5:$A$24,0)),0),IF(E121="Medical",IFERROR(INDEX('Rate Schedule'!$C$5:$C$24,MATCH(SUMPRODUCT(MAX(('Rate Schedule'!$A$5:$A$24&lt;=A121)*('Rate Schedule'!$A$5:$A$24&lt;&gt;"")*'Rate Schedule'!$A$5:$A$24)),'Rate Schedule'!$A$5:$A$24,0)),0),IF(E121="Charitable",IFERROR(INDEX('Rate Schedule'!$D$5:$D$24,MATCH(SUMPRODUCT(MAX(('Rate Schedule'!$A$5:$A$24&lt;=A121)*('Rate Schedule'!$A$5:$A$24&lt;&gt;"")*'Rate Schedule'!$A$5:$A$24)),'Rate Schedule'!$A$5:$A$24,0)),0),0))))</f>
        <v/>
      </c>
      <c r="P121" s="25">
        <f>IF(OR(M121="",O121=""),"",ROUND(N121*O121,0)/100)</f>
        <v/>
      </c>
      <c r="Q121" s="26">
        <f>IF(AND(A121="",B121="",C121="",D121="",E121="",J121="",H121=""),"",IF(A121="","Add a date",IF(A121&gt;AsOf,"After as-of date: not counted yet",IF(B121="","Add a vehicle",IF(COUNTIF(VName,B121)=0,"Vehicle not on Vehicles sheet",IF(E121="","Add a purpose",IF(AND(E121&lt;&gt;"Business",E121&lt;&gt;"Medical",E121&lt;&gt;"Charitable",E121&lt;&gt;"Personal"),"Purpose must be Business/Medical/Charitable/Personal",IF(AND(ISNUMBER(H121),ISNUMBER(I121),I121&lt;H121),"Odometer end is before start",IF(AND(NOT(ISNUMBER(H121)),NOT(ISNUMBER(I121)),NOT(ISNUMBER(J121))),"Add odometer readings or typed miles",IF(AND(ISNUMBER(H121),ISNUMBER(I121),ISNUMBER(J121),ABS((I121-H121)-J121)&gt;0.05),"Odometer and typed miles disagree",IF(AND(N121&gt;0,O121=0),"No rate for this date — check Rate Schedule",IF(AND(OR(E121="Business",E121="Medical",E121="Charitable"),F121&lt;&gt;"Yes",K121=""),"Add purpose detail for substantiation",""))))))))))))</f>
        <v/>
      </c>
      <c r="R121" s="27">
        <f>IF(OR(A121="",M121=""),"",IFERROR(INDEX('Rate Schedule'!$A$5:$A$24,MATCH(SUMPRODUCT(MAX(('Rate Schedule'!$A$5:$A$24&lt;=A121)*('Rate Schedule'!$A$5:$A$24&lt;&gt;"")*'Rate Schedule'!$A$5:$A$24)),'Rate Schedule'!$A$5:$A$24,0)),""))</f>
        <v/>
      </c>
    </row>
    <row r="122">
      <c r="A122" s="22" t="n"/>
      <c r="B122" s="10" t="n"/>
      <c r="C122" s="10" t="n"/>
      <c r="D122" s="10" t="n"/>
      <c r="E122" s="10" t="n"/>
      <c r="F122" s="10" t="n"/>
      <c r="G122" s="10" t="n"/>
      <c r="H122" s="23" t="n"/>
      <c r="I122" s="23" t="n"/>
      <c r="J122" s="23" t="n"/>
      <c r="K122" s="10" t="n"/>
      <c r="L122" s="10" t="n"/>
      <c r="M122" s="24">
        <f>IF(AND(A122="",B122="",J122="",H122=""),"",ROUND(IF(G122="Yes",2,1)*IF(AND(ISNUMBER(H122),ISNUMBER(I122),I122&gt;=H122),I122-H122,IF(ISNUMBER(J122),J122,0)),1))</f>
        <v/>
      </c>
      <c r="N122" s="24">
        <f>IF(M122="","",IF(OR(E122="Personal",E122="",F122="Yes"),0,M122))</f>
        <v/>
      </c>
      <c r="O122" s="24">
        <f>IF(OR(A122="",M122=""),"",IF(E122="Business",IFERROR(INDEX('Rate Schedule'!$B$5:$B$24,MATCH(SUMPRODUCT(MAX(('Rate Schedule'!$A$5:$A$24&lt;=A122)*('Rate Schedule'!$A$5:$A$24&lt;&gt;"")*'Rate Schedule'!$A$5:$A$24)),'Rate Schedule'!$A$5:$A$24,0)),0),IF(E122="Medical",IFERROR(INDEX('Rate Schedule'!$C$5:$C$24,MATCH(SUMPRODUCT(MAX(('Rate Schedule'!$A$5:$A$24&lt;=A122)*('Rate Schedule'!$A$5:$A$24&lt;&gt;"")*'Rate Schedule'!$A$5:$A$24)),'Rate Schedule'!$A$5:$A$24,0)),0),IF(E122="Charitable",IFERROR(INDEX('Rate Schedule'!$D$5:$D$24,MATCH(SUMPRODUCT(MAX(('Rate Schedule'!$A$5:$A$24&lt;=A122)*('Rate Schedule'!$A$5:$A$24&lt;&gt;"")*'Rate Schedule'!$A$5:$A$24)),'Rate Schedule'!$A$5:$A$24,0)),0),0))))</f>
        <v/>
      </c>
      <c r="P122" s="25">
        <f>IF(OR(M122="",O122=""),"",ROUND(N122*O122,0)/100)</f>
        <v/>
      </c>
      <c r="Q122" s="26">
        <f>IF(AND(A122="",B122="",C122="",D122="",E122="",J122="",H122=""),"",IF(A122="","Add a date",IF(A122&gt;AsOf,"After as-of date: not counted yet",IF(B122="","Add a vehicle",IF(COUNTIF(VName,B122)=0,"Vehicle not on Vehicles sheet",IF(E122="","Add a purpose",IF(AND(E122&lt;&gt;"Business",E122&lt;&gt;"Medical",E122&lt;&gt;"Charitable",E122&lt;&gt;"Personal"),"Purpose must be Business/Medical/Charitable/Personal",IF(AND(ISNUMBER(H122),ISNUMBER(I122),I122&lt;H122),"Odometer end is before start",IF(AND(NOT(ISNUMBER(H122)),NOT(ISNUMBER(I122)),NOT(ISNUMBER(J122))),"Add odometer readings or typed miles",IF(AND(ISNUMBER(H122),ISNUMBER(I122),ISNUMBER(J122),ABS((I122-H122)-J122)&gt;0.05),"Odometer and typed miles disagree",IF(AND(N122&gt;0,O122=0),"No rate for this date — check Rate Schedule",IF(AND(OR(E122="Business",E122="Medical",E122="Charitable"),F122&lt;&gt;"Yes",K122=""),"Add purpose detail for substantiation",""))))))))))))</f>
        <v/>
      </c>
      <c r="R122" s="27">
        <f>IF(OR(A122="",M122=""),"",IFERROR(INDEX('Rate Schedule'!$A$5:$A$24,MATCH(SUMPRODUCT(MAX(('Rate Schedule'!$A$5:$A$24&lt;=A122)*('Rate Schedule'!$A$5:$A$24&lt;&gt;"")*'Rate Schedule'!$A$5:$A$24)),'Rate Schedule'!$A$5:$A$24,0)),""))</f>
        <v/>
      </c>
    </row>
    <row r="123">
      <c r="A123" s="22" t="n"/>
      <c r="B123" s="10" t="n"/>
      <c r="C123" s="10" t="n"/>
      <c r="D123" s="10" t="n"/>
      <c r="E123" s="10" t="n"/>
      <c r="F123" s="10" t="n"/>
      <c r="G123" s="10" t="n"/>
      <c r="H123" s="23" t="n"/>
      <c r="I123" s="23" t="n"/>
      <c r="J123" s="23" t="n"/>
      <c r="K123" s="10" t="n"/>
      <c r="L123" s="10" t="n"/>
      <c r="M123" s="24">
        <f>IF(AND(A123="",B123="",J123="",H123=""),"",ROUND(IF(G123="Yes",2,1)*IF(AND(ISNUMBER(H123),ISNUMBER(I123),I123&gt;=H123),I123-H123,IF(ISNUMBER(J123),J123,0)),1))</f>
        <v/>
      </c>
      <c r="N123" s="24">
        <f>IF(M123="","",IF(OR(E123="Personal",E123="",F123="Yes"),0,M123))</f>
        <v/>
      </c>
      <c r="O123" s="24">
        <f>IF(OR(A123="",M123=""),"",IF(E123="Business",IFERROR(INDEX('Rate Schedule'!$B$5:$B$24,MATCH(SUMPRODUCT(MAX(('Rate Schedule'!$A$5:$A$24&lt;=A123)*('Rate Schedule'!$A$5:$A$24&lt;&gt;"")*'Rate Schedule'!$A$5:$A$24)),'Rate Schedule'!$A$5:$A$24,0)),0),IF(E123="Medical",IFERROR(INDEX('Rate Schedule'!$C$5:$C$24,MATCH(SUMPRODUCT(MAX(('Rate Schedule'!$A$5:$A$24&lt;=A123)*('Rate Schedule'!$A$5:$A$24&lt;&gt;"")*'Rate Schedule'!$A$5:$A$24)),'Rate Schedule'!$A$5:$A$24,0)),0),IF(E123="Charitable",IFERROR(INDEX('Rate Schedule'!$D$5:$D$24,MATCH(SUMPRODUCT(MAX(('Rate Schedule'!$A$5:$A$24&lt;=A123)*('Rate Schedule'!$A$5:$A$24&lt;&gt;"")*'Rate Schedule'!$A$5:$A$24)),'Rate Schedule'!$A$5:$A$24,0)),0),0))))</f>
        <v/>
      </c>
      <c r="P123" s="25">
        <f>IF(OR(M123="",O123=""),"",ROUND(N123*O123,0)/100)</f>
        <v/>
      </c>
      <c r="Q123" s="26">
        <f>IF(AND(A123="",B123="",C123="",D123="",E123="",J123="",H123=""),"",IF(A123="","Add a date",IF(A123&gt;AsOf,"After as-of date: not counted yet",IF(B123="","Add a vehicle",IF(COUNTIF(VName,B123)=0,"Vehicle not on Vehicles sheet",IF(E123="","Add a purpose",IF(AND(E123&lt;&gt;"Business",E123&lt;&gt;"Medical",E123&lt;&gt;"Charitable",E123&lt;&gt;"Personal"),"Purpose must be Business/Medical/Charitable/Personal",IF(AND(ISNUMBER(H123),ISNUMBER(I123),I123&lt;H123),"Odometer end is before start",IF(AND(NOT(ISNUMBER(H123)),NOT(ISNUMBER(I123)),NOT(ISNUMBER(J123))),"Add odometer readings or typed miles",IF(AND(ISNUMBER(H123),ISNUMBER(I123),ISNUMBER(J123),ABS((I123-H123)-J123)&gt;0.05),"Odometer and typed miles disagree",IF(AND(N123&gt;0,O123=0),"No rate for this date — check Rate Schedule",IF(AND(OR(E123="Business",E123="Medical",E123="Charitable"),F123&lt;&gt;"Yes",K123=""),"Add purpose detail for substantiation",""))))))))))))</f>
        <v/>
      </c>
      <c r="R123" s="27">
        <f>IF(OR(A123="",M123=""),"",IFERROR(INDEX('Rate Schedule'!$A$5:$A$24,MATCH(SUMPRODUCT(MAX(('Rate Schedule'!$A$5:$A$24&lt;=A123)*('Rate Schedule'!$A$5:$A$24&lt;&gt;"")*'Rate Schedule'!$A$5:$A$24)),'Rate Schedule'!$A$5:$A$24,0)),""))</f>
        <v/>
      </c>
    </row>
    <row r="124">
      <c r="A124" s="22" t="n"/>
      <c r="B124" s="10" t="n"/>
      <c r="C124" s="10" t="n"/>
      <c r="D124" s="10" t="n"/>
      <c r="E124" s="10" t="n"/>
      <c r="F124" s="10" t="n"/>
      <c r="G124" s="10" t="n"/>
      <c r="H124" s="23" t="n"/>
      <c r="I124" s="23" t="n"/>
      <c r="J124" s="23" t="n"/>
      <c r="K124" s="10" t="n"/>
      <c r="L124" s="10" t="n"/>
      <c r="M124" s="24">
        <f>IF(AND(A124="",B124="",J124="",H124=""),"",ROUND(IF(G124="Yes",2,1)*IF(AND(ISNUMBER(H124),ISNUMBER(I124),I124&gt;=H124),I124-H124,IF(ISNUMBER(J124),J124,0)),1))</f>
        <v/>
      </c>
      <c r="N124" s="24">
        <f>IF(M124="","",IF(OR(E124="Personal",E124="",F124="Yes"),0,M124))</f>
        <v/>
      </c>
      <c r="O124" s="24">
        <f>IF(OR(A124="",M124=""),"",IF(E124="Business",IFERROR(INDEX('Rate Schedule'!$B$5:$B$24,MATCH(SUMPRODUCT(MAX(('Rate Schedule'!$A$5:$A$24&lt;=A124)*('Rate Schedule'!$A$5:$A$24&lt;&gt;"")*'Rate Schedule'!$A$5:$A$24)),'Rate Schedule'!$A$5:$A$24,0)),0),IF(E124="Medical",IFERROR(INDEX('Rate Schedule'!$C$5:$C$24,MATCH(SUMPRODUCT(MAX(('Rate Schedule'!$A$5:$A$24&lt;=A124)*('Rate Schedule'!$A$5:$A$24&lt;&gt;"")*'Rate Schedule'!$A$5:$A$24)),'Rate Schedule'!$A$5:$A$24,0)),0),IF(E124="Charitable",IFERROR(INDEX('Rate Schedule'!$D$5:$D$24,MATCH(SUMPRODUCT(MAX(('Rate Schedule'!$A$5:$A$24&lt;=A124)*('Rate Schedule'!$A$5:$A$24&lt;&gt;"")*'Rate Schedule'!$A$5:$A$24)),'Rate Schedule'!$A$5:$A$24,0)),0),0))))</f>
        <v/>
      </c>
      <c r="P124" s="25">
        <f>IF(OR(M124="",O124=""),"",ROUND(N124*O124,0)/100)</f>
        <v/>
      </c>
      <c r="Q124" s="26">
        <f>IF(AND(A124="",B124="",C124="",D124="",E124="",J124="",H124=""),"",IF(A124="","Add a date",IF(A124&gt;AsOf,"After as-of date: not counted yet",IF(B124="","Add a vehicle",IF(COUNTIF(VName,B124)=0,"Vehicle not on Vehicles sheet",IF(E124="","Add a purpose",IF(AND(E124&lt;&gt;"Business",E124&lt;&gt;"Medical",E124&lt;&gt;"Charitable",E124&lt;&gt;"Personal"),"Purpose must be Business/Medical/Charitable/Personal",IF(AND(ISNUMBER(H124),ISNUMBER(I124),I124&lt;H124),"Odometer end is before start",IF(AND(NOT(ISNUMBER(H124)),NOT(ISNUMBER(I124)),NOT(ISNUMBER(J124))),"Add odometer readings or typed miles",IF(AND(ISNUMBER(H124),ISNUMBER(I124),ISNUMBER(J124),ABS((I124-H124)-J124)&gt;0.05),"Odometer and typed miles disagree",IF(AND(N124&gt;0,O124=0),"No rate for this date — check Rate Schedule",IF(AND(OR(E124="Business",E124="Medical",E124="Charitable"),F124&lt;&gt;"Yes",K124=""),"Add purpose detail for substantiation",""))))))))))))</f>
        <v/>
      </c>
      <c r="R124" s="27">
        <f>IF(OR(A124="",M124=""),"",IFERROR(INDEX('Rate Schedule'!$A$5:$A$24,MATCH(SUMPRODUCT(MAX(('Rate Schedule'!$A$5:$A$24&lt;=A124)*('Rate Schedule'!$A$5:$A$24&lt;&gt;"")*'Rate Schedule'!$A$5:$A$24)),'Rate Schedule'!$A$5:$A$24,0)),""))</f>
        <v/>
      </c>
    </row>
    <row r="125">
      <c r="A125" s="22" t="n"/>
      <c r="B125" s="10" t="n"/>
      <c r="C125" s="10" t="n"/>
      <c r="D125" s="10" t="n"/>
      <c r="E125" s="10" t="n"/>
      <c r="F125" s="10" t="n"/>
      <c r="G125" s="10" t="n"/>
      <c r="H125" s="23" t="n"/>
      <c r="I125" s="23" t="n"/>
      <c r="J125" s="23" t="n"/>
      <c r="K125" s="10" t="n"/>
      <c r="L125" s="10" t="n"/>
      <c r="M125" s="24">
        <f>IF(AND(A125="",B125="",J125="",H125=""),"",ROUND(IF(G125="Yes",2,1)*IF(AND(ISNUMBER(H125),ISNUMBER(I125),I125&gt;=H125),I125-H125,IF(ISNUMBER(J125),J125,0)),1))</f>
        <v/>
      </c>
      <c r="N125" s="24">
        <f>IF(M125="","",IF(OR(E125="Personal",E125="",F125="Yes"),0,M125))</f>
        <v/>
      </c>
      <c r="O125" s="24">
        <f>IF(OR(A125="",M125=""),"",IF(E125="Business",IFERROR(INDEX('Rate Schedule'!$B$5:$B$24,MATCH(SUMPRODUCT(MAX(('Rate Schedule'!$A$5:$A$24&lt;=A125)*('Rate Schedule'!$A$5:$A$24&lt;&gt;"")*'Rate Schedule'!$A$5:$A$24)),'Rate Schedule'!$A$5:$A$24,0)),0),IF(E125="Medical",IFERROR(INDEX('Rate Schedule'!$C$5:$C$24,MATCH(SUMPRODUCT(MAX(('Rate Schedule'!$A$5:$A$24&lt;=A125)*('Rate Schedule'!$A$5:$A$24&lt;&gt;"")*'Rate Schedule'!$A$5:$A$24)),'Rate Schedule'!$A$5:$A$24,0)),0),IF(E125="Charitable",IFERROR(INDEX('Rate Schedule'!$D$5:$D$24,MATCH(SUMPRODUCT(MAX(('Rate Schedule'!$A$5:$A$24&lt;=A125)*('Rate Schedule'!$A$5:$A$24&lt;&gt;"")*'Rate Schedule'!$A$5:$A$24)),'Rate Schedule'!$A$5:$A$24,0)),0),0))))</f>
        <v/>
      </c>
      <c r="P125" s="25">
        <f>IF(OR(M125="",O125=""),"",ROUND(N125*O125,0)/100)</f>
        <v/>
      </c>
      <c r="Q125" s="26">
        <f>IF(AND(A125="",B125="",C125="",D125="",E125="",J125="",H125=""),"",IF(A125="","Add a date",IF(A125&gt;AsOf,"After as-of date: not counted yet",IF(B125="","Add a vehicle",IF(COUNTIF(VName,B125)=0,"Vehicle not on Vehicles sheet",IF(E125="","Add a purpose",IF(AND(E125&lt;&gt;"Business",E125&lt;&gt;"Medical",E125&lt;&gt;"Charitable",E125&lt;&gt;"Personal"),"Purpose must be Business/Medical/Charitable/Personal",IF(AND(ISNUMBER(H125),ISNUMBER(I125),I125&lt;H125),"Odometer end is before start",IF(AND(NOT(ISNUMBER(H125)),NOT(ISNUMBER(I125)),NOT(ISNUMBER(J125))),"Add odometer readings or typed miles",IF(AND(ISNUMBER(H125),ISNUMBER(I125),ISNUMBER(J125),ABS((I125-H125)-J125)&gt;0.05),"Odometer and typed miles disagree",IF(AND(N125&gt;0,O125=0),"No rate for this date — check Rate Schedule",IF(AND(OR(E125="Business",E125="Medical",E125="Charitable"),F125&lt;&gt;"Yes",K125=""),"Add purpose detail for substantiation",""))))))))))))</f>
        <v/>
      </c>
      <c r="R125" s="27">
        <f>IF(OR(A125="",M125=""),"",IFERROR(INDEX('Rate Schedule'!$A$5:$A$24,MATCH(SUMPRODUCT(MAX(('Rate Schedule'!$A$5:$A$24&lt;=A125)*('Rate Schedule'!$A$5:$A$24&lt;&gt;"")*'Rate Schedule'!$A$5:$A$24)),'Rate Schedule'!$A$5:$A$24,0)),""))</f>
        <v/>
      </c>
    </row>
    <row r="126">
      <c r="A126" s="22" t="n"/>
      <c r="B126" s="10" t="n"/>
      <c r="C126" s="10" t="n"/>
      <c r="D126" s="10" t="n"/>
      <c r="E126" s="10" t="n"/>
      <c r="F126" s="10" t="n"/>
      <c r="G126" s="10" t="n"/>
      <c r="H126" s="23" t="n"/>
      <c r="I126" s="23" t="n"/>
      <c r="J126" s="23" t="n"/>
      <c r="K126" s="10" t="n"/>
      <c r="L126" s="10" t="n"/>
      <c r="M126" s="24">
        <f>IF(AND(A126="",B126="",J126="",H126=""),"",ROUND(IF(G126="Yes",2,1)*IF(AND(ISNUMBER(H126),ISNUMBER(I126),I126&gt;=H126),I126-H126,IF(ISNUMBER(J126),J126,0)),1))</f>
        <v/>
      </c>
      <c r="N126" s="24">
        <f>IF(M126="","",IF(OR(E126="Personal",E126="",F126="Yes"),0,M126))</f>
        <v/>
      </c>
      <c r="O126" s="24">
        <f>IF(OR(A126="",M126=""),"",IF(E126="Business",IFERROR(INDEX('Rate Schedule'!$B$5:$B$24,MATCH(SUMPRODUCT(MAX(('Rate Schedule'!$A$5:$A$24&lt;=A126)*('Rate Schedule'!$A$5:$A$24&lt;&gt;"")*'Rate Schedule'!$A$5:$A$24)),'Rate Schedule'!$A$5:$A$24,0)),0),IF(E126="Medical",IFERROR(INDEX('Rate Schedule'!$C$5:$C$24,MATCH(SUMPRODUCT(MAX(('Rate Schedule'!$A$5:$A$24&lt;=A126)*('Rate Schedule'!$A$5:$A$24&lt;&gt;"")*'Rate Schedule'!$A$5:$A$24)),'Rate Schedule'!$A$5:$A$24,0)),0),IF(E126="Charitable",IFERROR(INDEX('Rate Schedule'!$D$5:$D$24,MATCH(SUMPRODUCT(MAX(('Rate Schedule'!$A$5:$A$24&lt;=A126)*('Rate Schedule'!$A$5:$A$24&lt;&gt;"")*'Rate Schedule'!$A$5:$A$24)),'Rate Schedule'!$A$5:$A$24,0)),0),0))))</f>
        <v/>
      </c>
      <c r="P126" s="25">
        <f>IF(OR(M126="",O126=""),"",ROUND(N126*O126,0)/100)</f>
        <v/>
      </c>
      <c r="Q126" s="26">
        <f>IF(AND(A126="",B126="",C126="",D126="",E126="",J126="",H126=""),"",IF(A126="","Add a date",IF(A126&gt;AsOf,"After as-of date: not counted yet",IF(B126="","Add a vehicle",IF(COUNTIF(VName,B126)=0,"Vehicle not on Vehicles sheet",IF(E126="","Add a purpose",IF(AND(E126&lt;&gt;"Business",E126&lt;&gt;"Medical",E126&lt;&gt;"Charitable",E126&lt;&gt;"Personal"),"Purpose must be Business/Medical/Charitable/Personal",IF(AND(ISNUMBER(H126),ISNUMBER(I126),I126&lt;H126),"Odometer end is before start",IF(AND(NOT(ISNUMBER(H126)),NOT(ISNUMBER(I126)),NOT(ISNUMBER(J126))),"Add odometer readings or typed miles",IF(AND(ISNUMBER(H126),ISNUMBER(I126),ISNUMBER(J126),ABS((I126-H126)-J126)&gt;0.05),"Odometer and typed miles disagree",IF(AND(N126&gt;0,O126=0),"No rate for this date — check Rate Schedule",IF(AND(OR(E126="Business",E126="Medical",E126="Charitable"),F126&lt;&gt;"Yes",K126=""),"Add purpose detail for substantiation",""))))))))))))</f>
        <v/>
      </c>
      <c r="R126" s="27">
        <f>IF(OR(A126="",M126=""),"",IFERROR(INDEX('Rate Schedule'!$A$5:$A$24,MATCH(SUMPRODUCT(MAX(('Rate Schedule'!$A$5:$A$24&lt;=A126)*('Rate Schedule'!$A$5:$A$24&lt;&gt;"")*'Rate Schedule'!$A$5:$A$24)),'Rate Schedule'!$A$5:$A$24,0)),""))</f>
        <v/>
      </c>
    </row>
    <row r="127">
      <c r="A127" s="22" t="n"/>
      <c r="B127" s="10" t="n"/>
      <c r="C127" s="10" t="n"/>
      <c r="D127" s="10" t="n"/>
      <c r="E127" s="10" t="n"/>
      <c r="F127" s="10" t="n"/>
      <c r="G127" s="10" t="n"/>
      <c r="H127" s="23" t="n"/>
      <c r="I127" s="23" t="n"/>
      <c r="J127" s="23" t="n"/>
      <c r="K127" s="10" t="n"/>
      <c r="L127" s="10" t="n"/>
      <c r="M127" s="24">
        <f>IF(AND(A127="",B127="",J127="",H127=""),"",ROUND(IF(G127="Yes",2,1)*IF(AND(ISNUMBER(H127),ISNUMBER(I127),I127&gt;=H127),I127-H127,IF(ISNUMBER(J127),J127,0)),1))</f>
        <v/>
      </c>
      <c r="N127" s="24">
        <f>IF(M127="","",IF(OR(E127="Personal",E127="",F127="Yes"),0,M127))</f>
        <v/>
      </c>
      <c r="O127" s="24">
        <f>IF(OR(A127="",M127=""),"",IF(E127="Business",IFERROR(INDEX('Rate Schedule'!$B$5:$B$24,MATCH(SUMPRODUCT(MAX(('Rate Schedule'!$A$5:$A$24&lt;=A127)*('Rate Schedule'!$A$5:$A$24&lt;&gt;"")*'Rate Schedule'!$A$5:$A$24)),'Rate Schedule'!$A$5:$A$24,0)),0),IF(E127="Medical",IFERROR(INDEX('Rate Schedule'!$C$5:$C$24,MATCH(SUMPRODUCT(MAX(('Rate Schedule'!$A$5:$A$24&lt;=A127)*('Rate Schedule'!$A$5:$A$24&lt;&gt;"")*'Rate Schedule'!$A$5:$A$24)),'Rate Schedule'!$A$5:$A$24,0)),0),IF(E127="Charitable",IFERROR(INDEX('Rate Schedule'!$D$5:$D$24,MATCH(SUMPRODUCT(MAX(('Rate Schedule'!$A$5:$A$24&lt;=A127)*('Rate Schedule'!$A$5:$A$24&lt;&gt;"")*'Rate Schedule'!$A$5:$A$24)),'Rate Schedule'!$A$5:$A$24,0)),0),0))))</f>
        <v/>
      </c>
      <c r="P127" s="25">
        <f>IF(OR(M127="",O127=""),"",ROUND(N127*O127,0)/100)</f>
        <v/>
      </c>
      <c r="Q127" s="26">
        <f>IF(AND(A127="",B127="",C127="",D127="",E127="",J127="",H127=""),"",IF(A127="","Add a date",IF(A127&gt;AsOf,"After as-of date: not counted yet",IF(B127="","Add a vehicle",IF(COUNTIF(VName,B127)=0,"Vehicle not on Vehicles sheet",IF(E127="","Add a purpose",IF(AND(E127&lt;&gt;"Business",E127&lt;&gt;"Medical",E127&lt;&gt;"Charitable",E127&lt;&gt;"Personal"),"Purpose must be Business/Medical/Charitable/Personal",IF(AND(ISNUMBER(H127),ISNUMBER(I127),I127&lt;H127),"Odometer end is before start",IF(AND(NOT(ISNUMBER(H127)),NOT(ISNUMBER(I127)),NOT(ISNUMBER(J127))),"Add odometer readings or typed miles",IF(AND(ISNUMBER(H127),ISNUMBER(I127),ISNUMBER(J127),ABS((I127-H127)-J127)&gt;0.05),"Odometer and typed miles disagree",IF(AND(N127&gt;0,O127=0),"No rate for this date — check Rate Schedule",IF(AND(OR(E127="Business",E127="Medical",E127="Charitable"),F127&lt;&gt;"Yes",K127=""),"Add purpose detail for substantiation",""))))))))))))</f>
        <v/>
      </c>
      <c r="R127" s="27">
        <f>IF(OR(A127="",M127=""),"",IFERROR(INDEX('Rate Schedule'!$A$5:$A$24,MATCH(SUMPRODUCT(MAX(('Rate Schedule'!$A$5:$A$24&lt;=A127)*('Rate Schedule'!$A$5:$A$24&lt;&gt;"")*'Rate Schedule'!$A$5:$A$24)),'Rate Schedule'!$A$5:$A$24,0)),""))</f>
        <v/>
      </c>
    </row>
    <row r="128">
      <c r="A128" s="22" t="n"/>
      <c r="B128" s="10" t="n"/>
      <c r="C128" s="10" t="n"/>
      <c r="D128" s="10" t="n"/>
      <c r="E128" s="10" t="n"/>
      <c r="F128" s="10" t="n"/>
      <c r="G128" s="10" t="n"/>
      <c r="H128" s="23" t="n"/>
      <c r="I128" s="23" t="n"/>
      <c r="J128" s="23" t="n"/>
      <c r="K128" s="10" t="n"/>
      <c r="L128" s="10" t="n"/>
      <c r="M128" s="24">
        <f>IF(AND(A128="",B128="",J128="",H128=""),"",ROUND(IF(G128="Yes",2,1)*IF(AND(ISNUMBER(H128),ISNUMBER(I128),I128&gt;=H128),I128-H128,IF(ISNUMBER(J128),J128,0)),1))</f>
        <v/>
      </c>
      <c r="N128" s="24">
        <f>IF(M128="","",IF(OR(E128="Personal",E128="",F128="Yes"),0,M128))</f>
        <v/>
      </c>
      <c r="O128" s="24">
        <f>IF(OR(A128="",M128=""),"",IF(E128="Business",IFERROR(INDEX('Rate Schedule'!$B$5:$B$24,MATCH(SUMPRODUCT(MAX(('Rate Schedule'!$A$5:$A$24&lt;=A128)*('Rate Schedule'!$A$5:$A$24&lt;&gt;"")*'Rate Schedule'!$A$5:$A$24)),'Rate Schedule'!$A$5:$A$24,0)),0),IF(E128="Medical",IFERROR(INDEX('Rate Schedule'!$C$5:$C$24,MATCH(SUMPRODUCT(MAX(('Rate Schedule'!$A$5:$A$24&lt;=A128)*('Rate Schedule'!$A$5:$A$24&lt;&gt;"")*'Rate Schedule'!$A$5:$A$24)),'Rate Schedule'!$A$5:$A$24,0)),0),IF(E128="Charitable",IFERROR(INDEX('Rate Schedule'!$D$5:$D$24,MATCH(SUMPRODUCT(MAX(('Rate Schedule'!$A$5:$A$24&lt;=A128)*('Rate Schedule'!$A$5:$A$24&lt;&gt;"")*'Rate Schedule'!$A$5:$A$24)),'Rate Schedule'!$A$5:$A$24,0)),0),0))))</f>
        <v/>
      </c>
      <c r="P128" s="25">
        <f>IF(OR(M128="",O128=""),"",ROUND(N128*O128,0)/100)</f>
        <v/>
      </c>
      <c r="Q128" s="26">
        <f>IF(AND(A128="",B128="",C128="",D128="",E128="",J128="",H128=""),"",IF(A128="","Add a date",IF(A128&gt;AsOf,"After as-of date: not counted yet",IF(B128="","Add a vehicle",IF(COUNTIF(VName,B128)=0,"Vehicle not on Vehicles sheet",IF(E128="","Add a purpose",IF(AND(E128&lt;&gt;"Business",E128&lt;&gt;"Medical",E128&lt;&gt;"Charitable",E128&lt;&gt;"Personal"),"Purpose must be Business/Medical/Charitable/Personal",IF(AND(ISNUMBER(H128),ISNUMBER(I128),I128&lt;H128),"Odometer end is before start",IF(AND(NOT(ISNUMBER(H128)),NOT(ISNUMBER(I128)),NOT(ISNUMBER(J128))),"Add odometer readings or typed miles",IF(AND(ISNUMBER(H128),ISNUMBER(I128),ISNUMBER(J128),ABS((I128-H128)-J128)&gt;0.05),"Odometer and typed miles disagree",IF(AND(N128&gt;0,O128=0),"No rate for this date — check Rate Schedule",IF(AND(OR(E128="Business",E128="Medical",E128="Charitable"),F128&lt;&gt;"Yes",K128=""),"Add purpose detail for substantiation",""))))))))))))</f>
        <v/>
      </c>
      <c r="R128" s="27">
        <f>IF(OR(A128="",M128=""),"",IFERROR(INDEX('Rate Schedule'!$A$5:$A$24,MATCH(SUMPRODUCT(MAX(('Rate Schedule'!$A$5:$A$24&lt;=A128)*('Rate Schedule'!$A$5:$A$24&lt;&gt;"")*'Rate Schedule'!$A$5:$A$24)),'Rate Schedule'!$A$5:$A$24,0)),""))</f>
        <v/>
      </c>
    </row>
    <row r="129">
      <c r="A129" s="22" t="n"/>
      <c r="B129" s="10" t="n"/>
      <c r="C129" s="10" t="n"/>
      <c r="D129" s="10" t="n"/>
      <c r="E129" s="10" t="n"/>
      <c r="F129" s="10" t="n"/>
      <c r="G129" s="10" t="n"/>
      <c r="H129" s="23" t="n"/>
      <c r="I129" s="23" t="n"/>
      <c r="J129" s="23" t="n"/>
      <c r="K129" s="10" t="n"/>
      <c r="L129" s="10" t="n"/>
      <c r="M129" s="24">
        <f>IF(AND(A129="",B129="",J129="",H129=""),"",ROUND(IF(G129="Yes",2,1)*IF(AND(ISNUMBER(H129),ISNUMBER(I129),I129&gt;=H129),I129-H129,IF(ISNUMBER(J129),J129,0)),1))</f>
        <v/>
      </c>
      <c r="N129" s="24">
        <f>IF(M129="","",IF(OR(E129="Personal",E129="",F129="Yes"),0,M129))</f>
        <v/>
      </c>
      <c r="O129" s="24">
        <f>IF(OR(A129="",M129=""),"",IF(E129="Business",IFERROR(INDEX('Rate Schedule'!$B$5:$B$24,MATCH(SUMPRODUCT(MAX(('Rate Schedule'!$A$5:$A$24&lt;=A129)*('Rate Schedule'!$A$5:$A$24&lt;&gt;"")*'Rate Schedule'!$A$5:$A$24)),'Rate Schedule'!$A$5:$A$24,0)),0),IF(E129="Medical",IFERROR(INDEX('Rate Schedule'!$C$5:$C$24,MATCH(SUMPRODUCT(MAX(('Rate Schedule'!$A$5:$A$24&lt;=A129)*('Rate Schedule'!$A$5:$A$24&lt;&gt;"")*'Rate Schedule'!$A$5:$A$24)),'Rate Schedule'!$A$5:$A$24,0)),0),IF(E129="Charitable",IFERROR(INDEX('Rate Schedule'!$D$5:$D$24,MATCH(SUMPRODUCT(MAX(('Rate Schedule'!$A$5:$A$24&lt;=A129)*('Rate Schedule'!$A$5:$A$24&lt;&gt;"")*'Rate Schedule'!$A$5:$A$24)),'Rate Schedule'!$A$5:$A$24,0)),0),0))))</f>
        <v/>
      </c>
      <c r="P129" s="25">
        <f>IF(OR(M129="",O129=""),"",ROUND(N129*O129,0)/100)</f>
        <v/>
      </c>
      <c r="Q129" s="26">
        <f>IF(AND(A129="",B129="",C129="",D129="",E129="",J129="",H129=""),"",IF(A129="","Add a date",IF(A129&gt;AsOf,"After as-of date: not counted yet",IF(B129="","Add a vehicle",IF(COUNTIF(VName,B129)=0,"Vehicle not on Vehicles sheet",IF(E129="","Add a purpose",IF(AND(E129&lt;&gt;"Business",E129&lt;&gt;"Medical",E129&lt;&gt;"Charitable",E129&lt;&gt;"Personal"),"Purpose must be Business/Medical/Charitable/Personal",IF(AND(ISNUMBER(H129),ISNUMBER(I129),I129&lt;H129),"Odometer end is before start",IF(AND(NOT(ISNUMBER(H129)),NOT(ISNUMBER(I129)),NOT(ISNUMBER(J129))),"Add odometer readings or typed miles",IF(AND(ISNUMBER(H129),ISNUMBER(I129),ISNUMBER(J129),ABS((I129-H129)-J129)&gt;0.05),"Odometer and typed miles disagree",IF(AND(N129&gt;0,O129=0),"No rate for this date — check Rate Schedule",IF(AND(OR(E129="Business",E129="Medical",E129="Charitable"),F129&lt;&gt;"Yes",K129=""),"Add purpose detail for substantiation",""))))))))))))</f>
        <v/>
      </c>
      <c r="R129" s="27">
        <f>IF(OR(A129="",M129=""),"",IFERROR(INDEX('Rate Schedule'!$A$5:$A$24,MATCH(SUMPRODUCT(MAX(('Rate Schedule'!$A$5:$A$24&lt;=A129)*('Rate Schedule'!$A$5:$A$24&lt;&gt;"")*'Rate Schedule'!$A$5:$A$24)),'Rate Schedule'!$A$5:$A$24,0)),""))</f>
        <v/>
      </c>
    </row>
    <row r="130">
      <c r="A130" s="22" t="n"/>
      <c r="B130" s="10" t="n"/>
      <c r="C130" s="10" t="n"/>
      <c r="D130" s="10" t="n"/>
      <c r="E130" s="10" t="n"/>
      <c r="F130" s="10" t="n"/>
      <c r="G130" s="10" t="n"/>
      <c r="H130" s="23" t="n"/>
      <c r="I130" s="23" t="n"/>
      <c r="J130" s="23" t="n"/>
      <c r="K130" s="10" t="n"/>
      <c r="L130" s="10" t="n"/>
      <c r="M130" s="24">
        <f>IF(AND(A130="",B130="",J130="",H130=""),"",ROUND(IF(G130="Yes",2,1)*IF(AND(ISNUMBER(H130),ISNUMBER(I130),I130&gt;=H130),I130-H130,IF(ISNUMBER(J130),J130,0)),1))</f>
        <v/>
      </c>
      <c r="N130" s="24">
        <f>IF(M130="","",IF(OR(E130="Personal",E130="",F130="Yes"),0,M130))</f>
        <v/>
      </c>
      <c r="O130" s="24">
        <f>IF(OR(A130="",M130=""),"",IF(E130="Business",IFERROR(INDEX('Rate Schedule'!$B$5:$B$24,MATCH(SUMPRODUCT(MAX(('Rate Schedule'!$A$5:$A$24&lt;=A130)*('Rate Schedule'!$A$5:$A$24&lt;&gt;"")*'Rate Schedule'!$A$5:$A$24)),'Rate Schedule'!$A$5:$A$24,0)),0),IF(E130="Medical",IFERROR(INDEX('Rate Schedule'!$C$5:$C$24,MATCH(SUMPRODUCT(MAX(('Rate Schedule'!$A$5:$A$24&lt;=A130)*('Rate Schedule'!$A$5:$A$24&lt;&gt;"")*'Rate Schedule'!$A$5:$A$24)),'Rate Schedule'!$A$5:$A$24,0)),0),IF(E130="Charitable",IFERROR(INDEX('Rate Schedule'!$D$5:$D$24,MATCH(SUMPRODUCT(MAX(('Rate Schedule'!$A$5:$A$24&lt;=A130)*('Rate Schedule'!$A$5:$A$24&lt;&gt;"")*'Rate Schedule'!$A$5:$A$24)),'Rate Schedule'!$A$5:$A$24,0)),0),0))))</f>
        <v/>
      </c>
      <c r="P130" s="25">
        <f>IF(OR(M130="",O130=""),"",ROUND(N130*O130,0)/100)</f>
        <v/>
      </c>
      <c r="Q130" s="26">
        <f>IF(AND(A130="",B130="",C130="",D130="",E130="",J130="",H130=""),"",IF(A130="","Add a date",IF(A130&gt;AsOf,"After as-of date: not counted yet",IF(B130="","Add a vehicle",IF(COUNTIF(VName,B130)=0,"Vehicle not on Vehicles sheet",IF(E130="","Add a purpose",IF(AND(E130&lt;&gt;"Business",E130&lt;&gt;"Medical",E130&lt;&gt;"Charitable",E130&lt;&gt;"Personal"),"Purpose must be Business/Medical/Charitable/Personal",IF(AND(ISNUMBER(H130),ISNUMBER(I130),I130&lt;H130),"Odometer end is before start",IF(AND(NOT(ISNUMBER(H130)),NOT(ISNUMBER(I130)),NOT(ISNUMBER(J130))),"Add odometer readings or typed miles",IF(AND(ISNUMBER(H130),ISNUMBER(I130),ISNUMBER(J130),ABS((I130-H130)-J130)&gt;0.05),"Odometer and typed miles disagree",IF(AND(N130&gt;0,O130=0),"No rate for this date — check Rate Schedule",IF(AND(OR(E130="Business",E130="Medical",E130="Charitable"),F130&lt;&gt;"Yes",K130=""),"Add purpose detail for substantiation",""))))))))))))</f>
        <v/>
      </c>
      <c r="R130" s="27">
        <f>IF(OR(A130="",M130=""),"",IFERROR(INDEX('Rate Schedule'!$A$5:$A$24,MATCH(SUMPRODUCT(MAX(('Rate Schedule'!$A$5:$A$24&lt;=A130)*('Rate Schedule'!$A$5:$A$24&lt;&gt;"")*'Rate Schedule'!$A$5:$A$24)),'Rate Schedule'!$A$5:$A$24,0)),""))</f>
        <v/>
      </c>
    </row>
    <row r="131">
      <c r="A131" s="22" t="n"/>
      <c r="B131" s="10" t="n"/>
      <c r="C131" s="10" t="n"/>
      <c r="D131" s="10" t="n"/>
      <c r="E131" s="10" t="n"/>
      <c r="F131" s="10" t="n"/>
      <c r="G131" s="10" t="n"/>
      <c r="H131" s="23" t="n"/>
      <c r="I131" s="23" t="n"/>
      <c r="J131" s="23" t="n"/>
      <c r="K131" s="10" t="n"/>
      <c r="L131" s="10" t="n"/>
      <c r="M131" s="24">
        <f>IF(AND(A131="",B131="",J131="",H131=""),"",ROUND(IF(G131="Yes",2,1)*IF(AND(ISNUMBER(H131),ISNUMBER(I131),I131&gt;=H131),I131-H131,IF(ISNUMBER(J131),J131,0)),1))</f>
        <v/>
      </c>
      <c r="N131" s="24">
        <f>IF(M131="","",IF(OR(E131="Personal",E131="",F131="Yes"),0,M131))</f>
        <v/>
      </c>
      <c r="O131" s="24">
        <f>IF(OR(A131="",M131=""),"",IF(E131="Business",IFERROR(INDEX('Rate Schedule'!$B$5:$B$24,MATCH(SUMPRODUCT(MAX(('Rate Schedule'!$A$5:$A$24&lt;=A131)*('Rate Schedule'!$A$5:$A$24&lt;&gt;"")*'Rate Schedule'!$A$5:$A$24)),'Rate Schedule'!$A$5:$A$24,0)),0),IF(E131="Medical",IFERROR(INDEX('Rate Schedule'!$C$5:$C$24,MATCH(SUMPRODUCT(MAX(('Rate Schedule'!$A$5:$A$24&lt;=A131)*('Rate Schedule'!$A$5:$A$24&lt;&gt;"")*'Rate Schedule'!$A$5:$A$24)),'Rate Schedule'!$A$5:$A$24,0)),0),IF(E131="Charitable",IFERROR(INDEX('Rate Schedule'!$D$5:$D$24,MATCH(SUMPRODUCT(MAX(('Rate Schedule'!$A$5:$A$24&lt;=A131)*('Rate Schedule'!$A$5:$A$24&lt;&gt;"")*'Rate Schedule'!$A$5:$A$24)),'Rate Schedule'!$A$5:$A$24,0)),0),0))))</f>
        <v/>
      </c>
      <c r="P131" s="25">
        <f>IF(OR(M131="",O131=""),"",ROUND(N131*O131,0)/100)</f>
        <v/>
      </c>
      <c r="Q131" s="26">
        <f>IF(AND(A131="",B131="",C131="",D131="",E131="",J131="",H131=""),"",IF(A131="","Add a date",IF(A131&gt;AsOf,"After as-of date: not counted yet",IF(B131="","Add a vehicle",IF(COUNTIF(VName,B131)=0,"Vehicle not on Vehicles sheet",IF(E131="","Add a purpose",IF(AND(E131&lt;&gt;"Business",E131&lt;&gt;"Medical",E131&lt;&gt;"Charitable",E131&lt;&gt;"Personal"),"Purpose must be Business/Medical/Charitable/Personal",IF(AND(ISNUMBER(H131),ISNUMBER(I131),I131&lt;H131),"Odometer end is before start",IF(AND(NOT(ISNUMBER(H131)),NOT(ISNUMBER(I131)),NOT(ISNUMBER(J131))),"Add odometer readings or typed miles",IF(AND(ISNUMBER(H131),ISNUMBER(I131),ISNUMBER(J131),ABS((I131-H131)-J131)&gt;0.05),"Odometer and typed miles disagree",IF(AND(N131&gt;0,O131=0),"No rate for this date — check Rate Schedule",IF(AND(OR(E131="Business",E131="Medical",E131="Charitable"),F131&lt;&gt;"Yes",K131=""),"Add purpose detail for substantiation",""))))))))))))</f>
        <v/>
      </c>
      <c r="R131" s="27">
        <f>IF(OR(A131="",M131=""),"",IFERROR(INDEX('Rate Schedule'!$A$5:$A$24,MATCH(SUMPRODUCT(MAX(('Rate Schedule'!$A$5:$A$24&lt;=A131)*('Rate Schedule'!$A$5:$A$24&lt;&gt;"")*'Rate Schedule'!$A$5:$A$24)),'Rate Schedule'!$A$5:$A$24,0)),""))</f>
        <v/>
      </c>
    </row>
    <row r="132">
      <c r="A132" s="22" t="n"/>
      <c r="B132" s="10" t="n"/>
      <c r="C132" s="10" t="n"/>
      <c r="D132" s="10" t="n"/>
      <c r="E132" s="10" t="n"/>
      <c r="F132" s="10" t="n"/>
      <c r="G132" s="10" t="n"/>
      <c r="H132" s="23" t="n"/>
      <c r="I132" s="23" t="n"/>
      <c r="J132" s="23" t="n"/>
      <c r="K132" s="10" t="n"/>
      <c r="L132" s="10" t="n"/>
      <c r="M132" s="24">
        <f>IF(AND(A132="",B132="",J132="",H132=""),"",ROUND(IF(G132="Yes",2,1)*IF(AND(ISNUMBER(H132),ISNUMBER(I132),I132&gt;=H132),I132-H132,IF(ISNUMBER(J132),J132,0)),1))</f>
        <v/>
      </c>
      <c r="N132" s="24">
        <f>IF(M132="","",IF(OR(E132="Personal",E132="",F132="Yes"),0,M132))</f>
        <v/>
      </c>
      <c r="O132" s="24">
        <f>IF(OR(A132="",M132=""),"",IF(E132="Business",IFERROR(INDEX('Rate Schedule'!$B$5:$B$24,MATCH(SUMPRODUCT(MAX(('Rate Schedule'!$A$5:$A$24&lt;=A132)*('Rate Schedule'!$A$5:$A$24&lt;&gt;"")*'Rate Schedule'!$A$5:$A$24)),'Rate Schedule'!$A$5:$A$24,0)),0),IF(E132="Medical",IFERROR(INDEX('Rate Schedule'!$C$5:$C$24,MATCH(SUMPRODUCT(MAX(('Rate Schedule'!$A$5:$A$24&lt;=A132)*('Rate Schedule'!$A$5:$A$24&lt;&gt;"")*'Rate Schedule'!$A$5:$A$24)),'Rate Schedule'!$A$5:$A$24,0)),0),IF(E132="Charitable",IFERROR(INDEX('Rate Schedule'!$D$5:$D$24,MATCH(SUMPRODUCT(MAX(('Rate Schedule'!$A$5:$A$24&lt;=A132)*('Rate Schedule'!$A$5:$A$24&lt;&gt;"")*'Rate Schedule'!$A$5:$A$24)),'Rate Schedule'!$A$5:$A$24,0)),0),0))))</f>
        <v/>
      </c>
      <c r="P132" s="25">
        <f>IF(OR(M132="",O132=""),"",ROUND(N132*O132,0)/100)</f>
        <v/>
      </c>
      <c r="Q132" s="26">
        <f>IF(AND(A132="",B132="",C132="",D132="",E132="",J132="",H132=""),"",IF(A132="","Add a date",IF(A132&gt;AsOf,"After as-of date: not counted yet",IF(B132="","Add a vehicle",IF(COUNTIF(VName,B132)=0,"Vehicle not on Vehicles sheet",IF(E132="","Add a purpose",IF(AND(E132&lt;&gt;"Business",E132&lt;&gt;"Medical",E132&lt;&gt;"Charitable",E132&lt;&gt;"Personal"),"Purpose must be Business/Medical/Charitable/Personal",IF(AND(ISNUMBER(H132),ISNUMBER(I132),I132&lt;H132),"Odometer end is before start",IF(AND(NOT(ISNUMBER(H132)),NOT(ISNUMBER(I132)),NOT(ISNUMBER(J132))),"Add odometer readings or typed miles",IF(AND(ISNUMBER(H132),ISNUMBER(I132),ISNUMBER(J132),ABS((I132-H132)-J132)&gt;0.05),"Odometer and typed miles disagree",IF(AND(N132&gt;0,O132=0),"No rate for this date — check Rate Schedule",IF(AND(OR(E132="Business",E132="Medical",E132="Charitable"),F132&lt;&gt;"Yes",K132=""),"Add purpose detail for substantiation",""))))))))))))</f>
        <v/>
      </c>
      <c r="R132" s="27">
        <f>IF(OR(A132="",M132=""),"",IFERROR(INDEX('Rate Schedule'!$A$5:$A$24,MATCH(SUMPRODUCT(MAX(('Rate Schedule'!$A$5:$A$24&lt;=A132)*('Rate Schedule'!$A$5:$A$24&lt;&gt;"")*'Rate Schedule'!$A$5:$A$24)),'Rate Schedule'!$A$5:$A$24,0)),""))</f>
        <v/>
      </c>
    </row>
    <row r="133">
      <c r="A133" s="22" t="n"/>
      <c r="B133" s="10" t="n"/>
      <c r="C133" s="10" t="n"/>
      <c r="D133" s="10" t="n"/>
      <c r="E133" s="10" t="n"/>
      <c r="F133" s="10" t="n"/>
      <c r="G133" s="10" t="n"/>
      <c r="H133" s="23" t="n"/>
      <c r="I133" s="23" t="n"/>
      <c r="J133" s="23" t="n"/>
      <c r="K133" s="10" t="n"/>
      <c r="L133" s="10" t="n"/>
      <c r="M133" s="24">
        <f>IF(AND(A133="",B133="",J133="",H133=""),"",ROUND(IF(G133="Yes",2,1)*IF(AND(ISNUMBER(H133),ISNUMBER(I133),I133&gt;=H133),I133-H133,IF(ISNUMBER(J133),J133,0)),1))</f>
        <v/>
      </c>
      <c r="N133" s="24">
        <f>IF(M133="","",IF(OR(E133="Personal",E133="",F133="Yes"),0,M133))</f>
        <v/>
      </c>
      <c r="O133" s="24">
        <f>IF(OR(A133="",M133=""),"",IF(E133="Business",IFERROR(INDEX('Rate Schedule'!$B$5:$B$24,MATCH(SUMPRODUCT(MAX(('Rate Schedule'!$A$5:$A$24&lt;=A133)*('Rate Schedule'!$A$5:$A$24&lt;&gt;"")*'Rate Schedule'!$A$5:$A$24)),'Rate Schedule'!$A$5:$A$24,0)),0),IF(E133="Medical",IFERROR(INDEX('Rate Schedule'!$C$5:$C$24,MATCH(SUMPRODUCT(MAX(('Rate Schedule'!$A$5:$A$24&lt;=A133)*('Rate Schedule'!$A$5:$A$24&lt;&gt;"")*'Rate Schedule'!$A$5:$A$24)),'Rate Schedule'!$A$5:$A$24,0)),0),IF(E133="Charitable",IFERROR(INDEX('Rate Schedule'!$D$5:$D$24,MATCH(SUMPRODUCT(MAX(('Rate Schedule'!$A$5:$A$24&lt;=A133)*('Rate Schedule'!$A$5:$A$24&lt;&gt;"")*'Rate Schedule'!$A$5:$A$24)),'Rate Schedule'!$A$5:$A$24,0)),0),0))))</f>
        <v/>
      </c>
      <c r="P133" s="25">
        <f>IF(OR(M133="",O133=""),"",ROUND(N133*O133,0)/100)</f>
        <v/>
      </c>
      <c r="Q133" s="26">
        <f>IF(AND(A133="",B133="",C133="",D133="",E133="",J133="",H133=""),"",IF(A133="","Add a date",IF(A133&gt;AsOf,"After as-of date: not counted yet",IF(B133="","Add a vehicle",IF(COUNTIF(VName,B133)=0,"Vehicle not on Vehicles sheet",IF(E133="","Add a purpose",IF(AND(E133&lt;&gt;"Business",E133&lt;&gt;"Medical",E133&lt;&gt;"Charitable",E133&lt;&gt;"Personal"),"Purpose must be Business/Medical/Charitable/Personal",IF(AND(ISNUMBER(H133),ISNUMBER(I133),I133&lt;H133),"Odometer end is before start",IF(AND(NOT(ISNUMBER(H133)),NOT(ISNUMBER(I133)),NOT(ISNUMBER(J133))),"Add odometer readings or typed miles",IF(AND(ISNUMBER(H133),ISNUMBER(I133),ISNUMBER(J133),ABS((I133-H133)-J133)&gt;0.05),"Odometer and typed miles disagree",IF(AND(N133&gt;0,O133=0),"No rate for this date — check Rate Schedule",IF(AND(OR(E133="Business",E133="Medical",E133="Charitable"),F133&lt;&gt;"Yes",K133=""),"Add purpose detail for substantiation",""))))))))))))</f>
        <v/>
      </c>
      <c r="R133" s="27">
        <f>IF(OR(A133="",M133=""),"",IFERROR(INDEX('Rate Schedule'!$A$5:$A$24,MATCH(SUMPRODUCT(MAX(('Rate Schedule'!$A$5:$A$24&lt;=A133)*('Rate Schedule'!$A$5:$A$24&lt;&gt;"")*'Rate Schedule'!$A$5:$A$24)),'Rate Schedule'!$A$5:$A$24,0)),""))</f>
        <v/>
      </c>
    </row>
    <row r="134">
      <c r="A134" s="22" t="n"/>
      <c r="B134" s="10" t="n"/>
      <c r="C134" s="10" t="n"/>
      <c r="D134" s="10" t="n"/>
      <c r="E134" s="10" t="n"/>
      <c r="F134" s="10" t="n"/>
      <c r="G134" s="10" t="n"/>
      <c r="H134" s="23" t="n"/>
      <c r="I134" s="23" t="n"/>
      <c r="J134" s="23" t="n"/>
      <c r="K134" s="10" t="n"/>
      <c r="L134" s="10" t="n"/>
      <c r="M134" s="24">
        <f>IF(AND(A134="",B134="",J134="",H134=""),"",ROUND(IF(G134="Yes",2,1)*IF(AND(ISNUMBER(H134),ISNUMBER(I134),I134&gt;=H134),I134-H134,IF(ISNUMBER(J134),J134,0)),1))</f>
        <v/>
      </c>
      <c r="N134" s="24">
        <f>IF(M134="","",IF(OR(E134="Personal",E134="",F134="Yes"),0,M134))</f>
        <v/>
      </c>
      <c r="O134" s="24">
        <f>IF(OR(A134="",M134=""),"",IF(E134="Business",IFERROR(INDEX('Rate Schedule'!$B$5:$B$24,MATCH(SUMPRODUCT(MAX(('Rate Schedule'!$A$5:$A$24&lt;=A134)*('Rate Schedule'!$A$5:$A$24&lt;&gt;"")*'Rate Schedule'!$A$5:$A$24)),'Rate Schedule'!$A$5:$A$24,0)),0),IF(E134="Medical",IFERROR(INDEX('Rate Schedule'!$C$5:$C$24,MATCH(SUMPRODUCT(MAX(('Rate Schedule'!$A$5:$A$24&lt;=A134)*('Rate Schedule'!$A$5:$A$24&lt;&gt;"")*'Rate Schedule'!$A$5:$A$24)),'Rate Schedule'!$A$5:$A$24,0)),0),IF(E134="Charitable",IFERROR(INDEX('Rate Schedule'!$D$5:$D$24,MATCH(SUMPRODUCT(MAX(('Rate Schedule'!$A$5:$A$24&lt;=A134)*('Rate Schedule'!$A$5:$A$24&lt;&gt;"")*'Rate Schedule'!$A$5:$A$24)),'Rate Schedule'!$A$5:$A$24,0)),0),0))))</f>
        <v/>
      </c>
      <c r="P134" s="25">
        <f>IF(OR(M134="",O134=""),"",ROUND(N134*O134,0)/100)</f>
        <v/>
      </c>
      <c r="Q134" s="26">
        <f>IF(AND(A134="",B134="",C134="",D134="",E134="",J134="",H134=""),"",IF(A134="","Add a date",IF(A134&gt;AsOf,"After as-of date: not counted yet",IF(B134="","Add a vehicle",IF(COUNTIF(VName,B134)=0,"Vehicle not on Vehicles sheet",IF(E134="","Add a purpose",IF(AND(E134&lt;&gt;"Business",E134&lt;&gt;"Medical",E134&lt;&gt;"Charitable",E134&lt;&gt;"Personal"),"Purpose must be Business/Medical/Charitable/Personal",IF(AND(ISNUMBER(H134),ISNUMBER(I134),I134&lt;H134),"Odometer end is before start",IF(AND(NOT(ISNUMBER(H134)),NOT(ISNUMBER(I134)),NOT(ISNUMBER(J134))),"Add odometer readings or typed miles",IF(AND(ISNUMBER(H134),ISNUMBER(I134),ISNUMBER(J134),ABS((I134-H134)-J134)&gt;0.05),"Odometer and typed miles disagree",IF(AND(N134&gt;0,O134=0),"No rate for this date — check Rate Schedule",IF(AND(OR(E134="Business",E134="Medical",E134="Charitable"),F134&lt;&gt;"Yes",K134=""),"Add purpose detail for substantiation",""))))))))))))</f>
        <v/>
      </c>
      <c r="R134" s="27">
        <f>IF(OR(A134="",M134=""),"",IFERROR(INDEX('Rate Schedule'!$A$5:$A$24,MATCH(SUMPRODUCT(MAX(('Rate Schedule'!$A$5:$A$24&lt;=A134)*('Rate Schedule'!$A$5:$A$24&lt;&gt;"")*'Rate Schedule'!$A$5:$A$24)),'Rate Schedule'!$A$5:$A$24,0)),""))</f>
        <v/>
      </c>
    </row>
    <row r="135">
      <c r="A135" s="22" t="n"/>
      <c r="B135" s="10" t="n"/>
      <c r="C135" s="10" t="n"/>
      <c r="D135" s="10" t="n"/>
      <c r="E135" s="10" t="n"/>
      <c r="F135" s="10" t="n"/>
      <c r="G135" s="10" t="n"/>
      <c r="H135" s="23" t="n"/>
      <c r="I135" s="23" t="n"/>
      <c r="J135" s="23" t="n"/>
      <c r="K135" s="10" t="n"/>
      <c r="L135" s="10" t="n"/>
      <c r="M135" s="24">
        <f>IF(AND(A135="",B135="",J135="",H135=""),"",ROUND(IF(G135="Yes",2,1)*IF(AND(ISNUMBER(H135),ISNUMBER(I135),I135&gt;=H135),I135-H135,IF(ISNUMBER(J135),J135,0)),1))</f>
        <v/>
      </c>
      <c r="N135" s="24">
        <f>IF(M135="","",IF(OR(E135="Personal",E135="",F135="Yes"),0,M135))</f>
        <v/>
      </c>
      <c r="O135" s="24">
        <f>IF(OR(A135="",M135=""),"",IF(E135="Business",IFERROR(INDEX('Rate Schedule'!$B$5:$B$24,MATCH(SUMPRODUCT(MAX(('Rate Schedule'!$A$5:$A$24&lt;=A135)*('Rate Schedule'!$A$5:$A$24&lt;&gt;"")*'Rate Schedule'!$A$5:$A$24)),'Rate Schedule'!$A$5:$A$24,0)),0),IF(E135="Medical",IFERROR(INDEX('Rate Schedule'!$C$5:$C$24,MATCH(SUMPRODUCT(MAX(('Rate Schedule'!$A$5:$A$24&lt;=A135)*('Rate Schedule'!$A$5:$A$24&lt;&gt;"")*'Rate Schedule'!$A$5:$A$24)),'Rate Schedule'!$A$5:$A$24,0)),0),IF(E135="Charitable",IFERROR(INDEX('Rate Schedule'!$D$5:$D$24,MATCH(SUMPRODUCT(MAX(('Rate Schedule'!$A$5:$A$24&lt;=A135)*('Rate Schedule'!$A$5:$A$24&lt;&gt;"")*'Rate Schedule'!$A$5:$A$24)),'Rate Schedule'!$A$5:$A$24,0)),0),0))))</f>
        <v/>
      </c>
      <c r="P135" s="25">
        <f>IF(OR(M135="",O135=""),"",ROUND(N135*O135,0)/100)</f>
        <v/>
      </c>
      <c r="Q135" s="26">
        <f>IF(AND(A135="",B135="",C135="",D135="",E135="",J135="",H135=""),"",IF(A135="","Add a date",IF(A135&gt;AsOf,"After as-of date: not counted yet",IF(B135="","Add a vehicle",IF(COUNTIF(VName,B135)=0,"Vehicle not on Vehicles sheet",IF(E135="","Add a purpose",IF(AND(E135&lt;&gt;"Business",E135&lt;&gt;"Medical",E135&lt;&gt;"Charitable",E135&lt;&gt;"Personal"),"Purpose must be Business/Medical/Charitable/Personal",IF(AND(ISNUMBER(H135),ISNUMBER(I135),I135&lt;H135),"Odometer end is before start",IF(AND(NOT(ISNUMBER(H135)),NOT(ISNUMBER(I135)),NOT(ISNUMBER(J135))),"Add odometer readings or typed miles",IF(AND(ISNUMBER(H135),ISNUMBER(I135),ISNUMBER(J135),ABS((I135-H135)-J135)&gt;0.05),"Odometer and typed miles disagree",IF(AND(N135&gt;0,O135=0),"No rate for this date — check Rate Schedule",IF(AND(OR(E135="Business",E135="Medical",E135="Charitable"),F135&lt;&gt;"Yes",K135=""),"Add purpose detail for substantiation",""))))))))))))</f>
        <v/>
      </c>
      <c r="R135" s="27">
        <f>IF(OR(A135="",M135=""),"",IFERROR(INDEX('Rate Schedule'!$A$5:$A$24,MATCH(SUMPRODUCT(MAX(('Rate Schedule'!$A$5:$A$24&lt;=A135)*('Rate Schedule'!$A$5:$A$24&lt;&gt;"")*'Rate Schedule'!$A$5:$A$24)),'Rate Schedule'!$A$5:$A$24,0)),""))</f>
        <v/>
      </c>
    </row>
    <row r="136">
      <c r="A136" s="22" t="n"/>
      <c r="B136" s="10" t="n"/>
      <c r="C136" s="10" t="n"/>
      <c r="D136" s="10" t="n"/>
      <c r="E136" s="10" t="n"/>
      <c r="F136" s="10" t="n"/>
      <c r="G136" s="10" t="n"/>
      <c r="H136" s="23" t="n"/>
      <c r="I136" s="23" t="n"/>
      <c r="J136" s="23" t="n"/>
      <c r="K136" s="10" t="n"/>
      <c r="L136" s="10" t="n"/>
      <c r="M136" s="24">
        <f>IF(AND(A136="",B136="",J136="",H136=""),"",ROUND(IF(G136="Yes",2,1)*IF(AND(ISNUMBER(H136),ISNUMBER(I136),I136&gt;=H136),I136-H136,IF(ISNUMBER(J136),J136,0)),1))</f>
        <v/>
      </c>
      <c r="N136" s="24">
        <f>IF(M136="","",IF(OR(E136="Personal",E136="",F136="Yes"),0,M136))</f>
        <v/>
      </c>
      <c r="O136" s="24">
        <f>IF(OR(A136="",M136=""),"",IF(E136="Business",IFERROR(INDEX('Rate Schedule'!$B$5:$B$24,MATCH(SUMPRODUCT(MAX(('Rate Schedule'!$A$5:$A$24&lt;=A136)*('Rate Schedule'!$A$5:$A$24&lt;&gt;"")*'Rate Schedule'!$A$5:$A$24)),'Rate Schedule'!$A$5:$A$24,0)),0),IF(E136="Medical",IFERROR(INDEX('Rate Schedule'!$C$5:$C$24,MATCH(SUMPRODUCT(MAX(('Rate Schedule'!$A$5:$A$24&lt;=A136)*('Rate Schedule'!$A$5:$A$24&lt;&gt;"")*'Rate Schedule'!$A$5:$A$24)),'Rate Schedule'!$A$5:$A$24,0)),0),IF(E136="Charitable",IFERROR(INDEX('Rate Schedule'!$D$5:$D$24,MATCH(SUMPRODUCT(MAX(('Rate Schedule'!$A$5:$A$24&lt;=A136)*('Rate Schedule'!$A$5:$A$24&lt;&gt;"")*'Rate Schedule'!$A$5:$A$24)),'Rate Schedule'!$A$5:$A$24,0)),0),0))))</f>
        <v/>
      </c>
      <c r="P136" s="25">
        <f>IF(OR(M136="",O136=""),"",ROUND(N136*O136,0)/100)</f>
        <v/>
      </c>
      <c r="Q136" s="26">
        <f>IF(AND(A136="",B136="",C136="",D136="",E136="",J136="",H136=""),"",IF(A136="","Add a date",IF(A136&gt;AsOf,"After as-of date: not counted yet",IF(B136="","Add a vehicle",IF(COUNTIF(VName,B136)=0,"Vehicle not on Vehicles sheet",IF(E136="","Add a purpose",IF(AND(E136&lt;&gt;"Business",E136&lt;&gt;"Medical",E136&lt;&gt;"Charitable",E136&lt;&gt;"Personal"),"Purpose must be Business/Medical/Charitable/Personal",IF(AND(ISNUMBER(H136),ISNUMBER(I136),I136&lt;H136),"Odometer end is before start",IF(AND(NOT(ISNUMBER(H136)),NOT(ISNUMBER(I136)),NOT(ISNUMBER(J136))),"Add odometer readings or typed miles",IF(AND(ISNUMBER(H136),ISNUMBER(I136),ISNUMBER(J136),ABS((I136-H136)-J136)&gt;0.05),"Odometer and typed miles disagree",IF(AND(N136&gt;0,O136=0),"No rate for this date — check Rate Schedule",IF(AND(OR(E136="Business",E136="Medical",E136="Charitable"),F136&lt;&gt;"Yes",K136=""),"Add purpose detail for substantiation",""))))))))))))</f>
        <v/>
      </c>
      <c r="R136" s="27">
        <f>IF(OR(A136="",M136=""),"",IFERROR(INDEX('Rate Schedule'!$A$5:$A$24,MATCH(SUMPRODUCT(MAX(('Rate Schedule'!$A$5:$A$24&lt;=A136)*('Rate Schedule'!$A$5:$A$24&lt;&gt;"")*'Rate Schedule'!$A$5:$A$24)),'Rate Schedule'!$A$5:$A$24,0)),""))</f>
        <v/>
      </c>
    </row>
    <row r="137">
      <c r="A137" s="22" t="n"/>
      <c r="B137" s="10" t="n"/>
      <c r="C137" s="10" t="n"/>
      <c r="D137" s="10" t="n"/>
      <c r="E137" s="10" t="n"/>
      <c r="F137" s="10" t="n"/>
      <c r="G137" s="10" t="n"/>
      <c r="H137" s="23" t="n"/>
      <c r="I137" s="23" t="n"/>
      <c r="J137" s="23" t="n"/>
      <c r="K137" s="10" t="n"/>
      <c r="L137" s="10" t="n"/>
      <c r="M137" s="24">
        <f>IF(AND(A137="",B137="",J137="",H137=""),"",ROUND(IF(G137="Yes",2,1)*IF(AND(ISNUMBER(H137),ISNUMBER(I137),I137&gt;=H137),I137-H137,IF(ISNUMBER(J137),J137,0)),1))</f>
        <v/>
      </c>
      <c r="N137" s="24">
        <f>IF(M137="","",IF(OR(E137="Personal",E137="",F137="Yes"),0,M137))</f>
        <v/>
      </c>
      <c r="O137" s="24">
        <f>IF(OR(A137="",M137=""),"",IF(E137="Business",IFERROR(INDEX('Rate Schedule'!$B$5:$B$24,MATCH(SUMPRODUCT(MAX(('Rate Schedule'!$A$5:$A$24&lt;=A137)*('Rate Schedule'!$A$5:$A$24&lt;&gt;"")*'Rate Schedule'!$A$5:$A$24)),'Rate Schedule'!$A$5:$A$24,0)),0),IF(E137="Medical",IFERROR(INDEX('Rate Schedule'!$C$5:$C$24,MATCH(SUMPRODUCT(MAX(('Rate Schedule'!$A$5:$A$24&lt;=A137)*('Rate Schedule'!$A$5:$A$24&lt;&gt;"")*'Rate Schedule'!$A$5:$A$24)),'Rate Schedule'!$A$5:$A$24,0)),0),IF(E137="Charitable",IFERROR(INDEX('Rate Schedule'!$D$5:$D$24,MATCH(SUMPRODUCT(MAX(('Rate Schedule'!$A$5:$A$24&lt;=A137)*('Rate Schedule'!$A$5:$A$24&lt;&gt;"")*'Rate Schedule'!$A$5:$A$24)),'Rate Schedule'!$A$5:$A$24,0)),0),0))))</f>
        <v/>
      </c>
      <c r="P137" s="25">
        <f>IF(OR(M137="",O137=""),"",ROUND(N137*O137,0)/100)</f>
        <v/>
      </c>
      <c r="Q137" s="26">
        <f>IF(AND(A137="",B137="",C137="",D137="",E137="",J137="",H137=""),"",IF(A137="","Add a date",IF(A137&gt;AsOf,"After as-of date: not counted yet",IF(B137="","Add a vehicle",IF(COUNTIF(VName,B137)=0,"Vehicle not on Vehicles sheet",IF(E137="","Add a purpose",IF(AND(E137&lt;&gt;"Business",E137&lt;&gt;"Medical",E137&lt;&gt;"Charitable",E137&lt;&gt;"Personal"),"Purpose must be Business/Medical/Charitable/Personal",IF(AND(ISNUMBER(H137),ISNUMBER(I137),I137&lt;H137),"Odometer end is before start",IF(AND(NOT(ISNUMBER(H137)),NOT(ISNUMBER(I137)),NOT(ISNUMBER(J137))),"Add odometer readings or typed miles",IF(AND(ISNUMBER(H137),ISNUMBER(I137),ISNUMBER(J137),ABS((I137-H137)-J137)&gt;0.05),"Odometer and typed miles disagree",IF(AND(N137&gt;0,O137=0),"No rate for this date — check Rate Schedule",IF(AND(OR(E137="Business",E137="Medical",E137="Charitable"),F137&lt;&gt;"Yes",K137=""),"Add purpose detail for substantiation",""))))))))))))</f>
        <v/>
      </c>
      <c r="R137" s="27">
        <f>IF(OR(A137="",M137=""),"",IFERROR(INDEX('Rate Schedule'!$A$5:$A$24,MATCH(SUMPRODUCT(MAX(('Rate Schedule'!$A$5:$A$24&lt;=A137)*('Rate Schedule'!$A$5:$A$24&lt;&gt;"")*'Rate Schedule'!$A$5:$A$24)),'Rate Schedule'!$A$5:$A$24,0)),""))</f>
        <v/>
      </c>
    </row>
    <row r="138">
      <c r="A138" s="22" t="n"/>
      <c r="B138" s="10" t="n"/>
      <c r="C138" s="10" t="n"/>
      <c r="D138" s="10" t="n"/>
      <c r="E138" s="10" t="n"/>
      <c r="F138" s="10" t="n"/>
      <c r="G138" s="10" t="n"/>
      <c r="H138" s="23" t="n"/>
      <c r="I138" s="23" t="n"/>
      <c r="J138" s="23" t="n"/>
      <c r="K138" s="10" t="n"/>
      <c r="L138" s="10" t="n"/>
      <c r="M138" s="24">
        <f>IF(AND(A138="",B138="",J138="",H138=""),"",ROUND(IF(G138="Yes",2,1)*IF(AND(ISNUMBER(H138),ISNUMBER(I138),I138&gt;=H138),I138-H138,IF(ISNUMBER(J138),J138,0)),1))</f>
        <v/>
      </c>
      <c r="N138" s="24">
        <f>IF(M138="","",IF(OR(E138="Personal",E138="",F138="Yes"),0,M138))</f>
        <v/>
      </c>
      <c r="O138" s="24">
        <f>IF(OR(A138="",M138=""),"",IF(E138="Business",IFERROR(INDEX('Rate Schedule'!$B$5:$B$24,MATCH(SUMPRODUCT(MAX(('Rate Schedule'!$A$5:$A$24&lt;=A138)*('Rate Schedule'!$A$5:$A$24&lt;&gt;"")*'Rate Schedule'!$A$5:$A$24)),'Rate Schedule'!$A$5:$A$24,0)),0),IF(E138="Medical",IFERROR(INDEX('Rate Schedule'!$C$5:$C$24,MATCH(SUMPRODUCT(MAX(('Rate Schedule'!$A$5:$A$24&lt;=A138)*('Rate Schedule'!$A$5:$A$24&lt;&gt;"")*'Rate Schedule'!$A$5:$A$24)),'Rate Schedule'!$A$5:$A$24,0)),0),IF(E138="Charitable",IFERROR(INDEX('Rate Schedule'!$D$5:$D$24,MATCH(SUMPRODUCT(MAX(('Rate Schedule'!$A$5:$A$24&lt;=A138)*('Rate Schedule'!$A$5:$A$24&lt;&gt;"")*'Rate Schedule'!$A$5:$A$24)),'Rate Schedule'!$A$5:$A$24,0)),0),0))))</f>
        <v/>
      </c>
      <c r="P138" s="25">
        <f>IF(OR(M138="",O138=""),"",ROUND(N138*O138,0)/100)</f>
        <v/>
      </c>
      <c r="Q138" s="26">
        <f>IF(AND(A138="",B138="",C138="",D138="",E138="",J138="",H138=""),"",IF(A138="","Add a date",IF(A138&gt;AsOf,"After as-of date: not counted yet",IF(B138="","Add a vehicle",IF(COUNTIF(VName,B138)=0,"Vehicle not on Vehicles sheet",IF(E138="","Add a purpose",IF(AND(E138&lt;&gt;"Business",E138&lt;&gt;"Medical",E138&lt;&gt;"Charitable",E138&lt;&gt;"Personal"),"Purpose must be Business/Medical/Charitable/Personal",IF(AND(ISNUMBER(H138),ISNUMBER(I138),I138&lt;H138),"Odometer end is before start",IF(AND(NOT(ISNUMBER(H138)),NOT(ISNUMBER(I138)),NOT(ISNUMBER(J138))),"Add odometer readings or typed miles",IF(AND(ISNUMBER(H138),ISNUMBER(I138),ISNUMBER(J138),ABS((I138-H138)-J138)&gt;0.05),"Odometer and typed miles disagree",IF(AND(N138&gt;0,O138=0),"No rate for this date — check Rate Schedule",IF(AND(OR(E138="Business",E138="Medical",E138="Charitable"),F138&lt;&gt;"Yes",K138=""),"Add purpose detail for substantiation",""))))))))))))</f>
        <v/>
      </c>
      <c r="R138" s="27">
        <f>IF(OR(A138="",M138=""),"",IFERROR(INDEX('Rate Schedule'!$A$5:$A$24,MATCH(SUMPRODUCT(MAX(('Rate Schedule'!$A$5:$A$24&lt;=A138)*('Rate Schedule'!$A$5:$A$24&lt;&gt;"")*'Rate Schedule'!$A$5:$A$24)),'Rate Schedule'!$A$5:$A$24,0)),""))</f>
        <v/>
      </c>
    </row>
    <row r="139">
      <c r="A139" s="22" t="n"/>
      <c r="B139" s="10" t="n"/>
      <c r="C139" s="10" t="n"/>
      <c r="D139" s="10" t="n"/>
      <c r="E139" s="10" t="n"/>
      <c r="F139" s="10" t="n"/>
      <c r="G139" s="10" t="n"/>
      <c r="H139" s="23" t="n"/>
      <c r="I139" s="23" t="n"/>
      <c r="J139" s="23" t="n"/>
      <c r="K139" s="10" t="n"/>
      <c r="L139" s="10" t="n"/>
      <c r="M139" s="24">
        <f>IF(AND(A139="",B139="",J139="",H139=""),"",ROUND(IF(G139="Yes",2,1)*IF(AND(ISNUMBER(H139),ISNUMBER(I139),I139&gt;=H139),I139-H139,IF(ISNUMBER(J139),J139,0)),1))</f>
        <v/>
      </c>
      <c r="N139" s="24">
        <f>IF(M139="","",IF(OR(E139="Personal",E139="",F139="Yes"),0,M139))</f>
        <v/>
      </c>
      <c r="O139" s="24">
        <f>IF(OR(A139="",M139=""),"",IF(E139="Business",IFERROR(INDEX('Rate Schedule'!$B$5:$B$24,MATCH(SUMPRODUCT(MAX(('Rate Schedule'!$A$5:$A$24&lt;=A139)*('Rate Schedule'!$A$5:$A$24&lt;&gt;"")*'Rate Schedule'!$A$5:$A$24)),'Rate Schedule'!$A$5:$A$24,0)),0),IF(E139="Medical",IFERROR(INDEX('Rate Schedule'!$C$5:$C$24,MATCH(SUMPRODUCT(MAX(('Rate Schedule'!$A$5:$A$24&lt;=A139)*('Rate Schedule'!$A$5:$A$24&lt;&gt;"")*'Rate Schedule'!$A$5:$A$24)),'Rate Schedule'!$A$5:$A$24,0)),0),IF(E139="Charitable",IFERROR(INDEX('Rate Schedule'!$D$5:$D$24,MATCH(SUMPRODUCT(MAX(('Rate Schedule'!$A$5:$A$24&lt;=A139)*('Rate Schedule'!$A$5:$A$24&lt;&gt;"")*'Rate Schedule'!$A$5:$A$24)),'Rate Schedule'!$A$5:$A$24,0)),0),0))))</f>
        <v/>
      </c>
      <c r="P139" s="25">
        <f>IF(OR(M139="",O139=""),"",ROUND(N139*O139,0)/100)</f>
        <v/>
      </c>
      <c r="Q139" s="26">
        <f>IF(AND(A139="",B139="",C139="",D139="",E139="",J139="",H139=""),"",IF(A139="","Add a date",IF(A139&gt;AsOf,"After as-of date: not counted yet",IF(B139="","Add a vehicle",IF(COUNTIF(VName,B139)=0,"Vehicle not on Vehicles sheet",IF(E139="","Add a purpose",IF(AND(E139&lt;&gt;"Business",E139&lt;&gt;"Medical",E139&lt;&gt;"Charitable",E139&lt;&gt;"Personal"),"Purpose must be Business/Medical/Charitable/Personal",IF(AND(ISNUMBER(H139),ISNUMBER(I139),I139&lt;H139),"Odometer end is before start",IF(AND(NOT(ISNUMBER(H139)),NOT(ISNUMBER(I139)),NOT(ISNUMBER(J139))),"Add odometer readings or typed miles",IF(AND(ISNUMBER(H139),ISNUMBER(I139),ISNUMBER(J139),ABS((I139-H139)-J139)&gt;0.05),"Odometer and typed miles disagree",IF(AND(N139&gt;0,O139=0),"No rate for this date — check Rate Schedule",IF(AND(OR(E139="Business",E139="Medical",E139="Charitable"),F139&lt;&gt;"Yes",K139=""),"Add purpose detail for substantiation",""))))))))))))</f>
        <v/>
      </c>
      <c r="R139" s="27">
        <f>IF(OR(A139="",M139=""),"",IFERROR(INDEX('Rate Schedule'!$A$5:$A$24,MATCH(SUMPRODUCT(MAX(('Rate Schedule'!$A$5:$A$24&lt;=A139)*('Rate Schedule'!$A$5:$A$24&lt;&gt;"")*'Rate Schedule'!$A$5:$A$24)),'Rate Schedule'!$A$5:$A$24,0)),""))</f>
        <v/>
      </c>
    </row>
    <row r="140">
      <c r="A140" s="22" t="n"/>
      <c r="B140" s="10" t="n"/>
      <c r="C140" s="10" t="n"/>
      <c r="D140" s="10" t="n"/>
      <c r="E140" s="10" t="n"/>
      <c r="F140" s="10" t="n"/>
      <c r="G140" s="10" t="n"/>
      <c r="H140" s="23" t="n"/>
      <c r="I140" s="23" t="n"/>
      <c r="J140" s="23" t="n"/>
      <c r="K140" s="10" t="n"/>
      <c r="L140" s="10" t="n"/>
      <c r="M140" s="24">
        <f>IF(AND(A140="",B140="",J140="",H140=""),"",ROUND(IF(G140="Yes",2,1)*IF(AND(ISNUMBER(H140),ISNUMBER(I140),I140&gt;=H140),I140-H140,IF(ISNUMBER(J140),J140,0)),1))</f>
        <v/>
      </c>
      <c r="N140" s="24">
        <f>IF(M140="","",IF(OR(E140="Personal",E140="",F140="Yes"),0,M140))</f>
        <v/>
      </c>
      <c r="O140" s="24">
        <f>IF(OR(A140="",M140=""),"",IF(E140="Business",IFERROR(INDEX('Rate Schedule'!$B$5:$B$24,MATCH(SUMPRODUCT(MAX(('Rate Schedule'!$A$5:$A$24&lt;=A140)*('Rate Schedule'!$A$5:$A$24&lt;&gt;"")*'Rate Schedule'!$A$5:$A$24)),'Rate Schedule'!$A$5:$A$24,0)),0),IF(E140="Medical",IFERROR(INDEX('Rate Schedule'!$C$5:$C$24,MATCH(SUMPRODUCT(MAX(('Rate Schedule'!$A$5:$A$24&lt;=A140)*('Rate Schedule'!$A$5:$A$24&lt;&gt;"")*'Rate Schedule'!$A$5:$A$24)),'Rate Schedule'!$A$5:$A$24,0)),0),IF(E140="Charitable",IFERROR(INDEX('Rate Schedule'!$D$5:$D$24,MATCH(SUMPRODUCT(MAX(('Rate Schedule'!$A$5:$A$24&lt;=A140)*('Rate Schedule'!$A$5:$A$24&lt;&gt;"")*'Rate Schedule'!$A$5:$A$24)),'Rate Schedule'!$A$5:$A$24,0)),0),0))))</f>
        <v/>
      </c>
      <c r="P140" s="25">
        <f>IF(OR(M140="",O140=""),"",ROUND(N140*O140,0)/100)</f>
        <v/>
      </c>
      <c r="Q140" s="26">
        <f>IF(AND(A140="",B140="",C140="",D140="",E140="",J140="",H140=""),"",IF(A140="","Add a date",IF(A140&gt;AsOf,"After as-of date: not counted yet",IF(B140="","Add a vehicle",IF(COUNTIF(VName,B140)=0,"Vehicle not on Vehicles sheet",IF(E140="","Add a purpose",IF(AND(E140&lt;&gt;"Business",E140&lt;&gt;"Medical",E140&lt;&gt;"Charitable",E140&lt;&gt;"Personal"),"Purpose must be Business/Medical/Charitable/Personal",IF(AND(ISNUMBER(H140),ISNUMBER(I140),I140&lt;H140),"Odometer end is before start",IF(AND(NOT(ISNUMBER(H140)),NOT(ISNUMBER(I140)),NOT(ISNUMBER(J140))),"Add odometer readings or typed miles",IF(AND(ISNUMBER(H140),ISNUMBER(I140),ISNUMBER(J140),ABS((I140-H140)-J140)&gt;0.05),"Odometer and typed miles disagree",IF(AND(N140&gt;0,O140=0),"No rate for this date — check Rate Schedule",IF(AND(OR(E140="Business",E140="Medical",E140="Charitable"),F140&lt;&gt;"Yes",K140=""),"Add purpose detail for substantiation",""))))))))))))</f>
        <v/>
      </c>
      <c r="R140" s="27">
        <f>IF(OR(A140="",M140=""),"",IFERROR(INDEX('Rate Schedule'!$A$5:$A$24,MATCH(SUMPRODUCT(MAX(('Rate Schedule'!$A$5:$A$24&lt;=A140)*('Rate Schedule'!$A$5:$A$24&lt;&gt;"")*'Rate Schedule'!$A$5:$A$24)),'Rate Schedule'!$A$5:$A$24,0)),""))</f>
        <v/>
      </c>
    </row>
    <row r="141">
      <c r="A141" s="22" t="n"/>
      <c r="B141" s="10" t="n"/>
      <c r="C141" s="10" t="n"/>
      <c r="D141" s="10" t="n"/>
      <c r="E141" s="10" t="n"/>
      <c r="F141" s="10" t="n"/>
      <c r="G141" s="10" t="n"/>
      <c r="H141" s="23" t="n"/>
      <c r="I141" s="23" t="n"/>
      <c r="J141" s="23" t="n"/>
      <c r="K141" s="10" t="n"/>
      <c r="L141" s="10" t="n"/>
      <c r="M141" s="24">
        <f>IF(AND(A141="",B141="",J141="",H141=""),"",ROUND(IF(G141="Yes",2,1)*IF(AND(ISNUMBER(H141),ISNUMBER(I141),I141&gt;=H141),I141-H141,IF(ISNUMBER(J141),J141,0)),1))</f>
        <v/>
      </c>
      <c r="N141" s="24">
        <f>IF(M141="","",IF(OR(E141="Personal",E141="",F141="Yes"),0,M141))</f>
        <v/>
      </c>
      <c r="O141" s="24">
        <f>IF(OR(A141="",M141=""),"",IF(E141="Business",IFERROR(INDEX('Rate Schedule'!$B$5:$B$24,MATCH(SUMPRODUCT(MAX(('Rate Schedule'!$A$5:$A$24&lt;=A141)*('Rate Schedule'!$A$5:$A$24&lt;&gt;"")*'Rate Schedule'!$A$5:$A$24)),'Rate Schedule'!$A$5:$A$24,0)),0),IF(E141="Medical",IFERROR(INDEX('Rate Schedule'!$C$5:$C$24,MATCH(SUMPRODUCT(MAX(('Rate Schedule'!$A$5:$A$24&lt;=A141)*('Rate Schedule'!$A$5:$A$24&lt;&gt;"")*'Rate Schedule'!$A$5:$A$24)),'Rate Schedule'!$A$5:$A$24,0)),0),IF(E141="Charitable",IFERROR(INDEX('Rate Schedule'!$D$5:$D$24,MATCH(SUMPRODUCT(MAX(('Rate Schedule'!$A$5:$A$24&lt;=A141)*('Rate Schedule'!$A$5:$A$24&lt;&gt;"")*'Rate Schedule'!$A$5:$A$24)),'Rate Schedule'!$A$5:$A$24,0)),0),0))))</f>
        <v/>
      </c>
      <c r="P141" s="25">
        <f>IF(OR(M141="",O141=""),"",ROUND(N141*O141,0)/100)</f>
        <v/>
      </c>
      <c r="Q141" s="26">
        <f>IF(AND(A141="",B141="",C141="",D141="",E141="",J141="",H141=""),"",IF(A141="","Add a date",IF(A141&gt;AsOf,"After as-of date: not counted yet",IF(B141="","Add a vehicle",IF(COUNTIF(VName,B141)=0,"Vehicle not on Vehicles sheet",IF(E141="","Add a purpose",IF(AND(E141&lt;&gt;"Business",E141&lt;&gt;"Medical",E141&lt;&gt;"Charitable",E141&lt;&gt;"Personal"),"Purpose must be Business/Medical/Charitable/Personal",IF(AND(ISNUMBER(H141),ISNUMBER(I141),I141&lt;H141),"Odometer end is before start",IF(AND(NOT(ISNUMBER(H141)),NOT(ISNUMBER(I141)),NOT(ISNUMBER(J141))),"Add odometer readings or typed miles",IF(AND(ISNUMBER(H141),ISNUMBER(I141),ISNUMBER(J141),ABS((I141-H141)-J141)&gt;0.05),"Odometer and typed miles disagree",IF(AND(N141&gt;0,O141=0),"No rate for this date — check Rate Schedule",IF(AND(OR(E141="Business",E141="Medical",E141="Charitable"),F141&lt;&gt;"Yes",K141=""),"Add purpose detail for substantiation",""))))))))))))</f>
        <v/>
      </c>
      <c r="R141" s="27">
        <f>IF(OR(A141="",M141=""),"",IFERROR(INDEX('Rate Schedule'!$A$5:$A$24,MATCH(SUMPRODUCT(MAX(('Rate Schedule'!$A$5:$A$24&lt;=A141)*('Rate Schedule'!$A$5:$A$24&lt;&gt;"")*'Rate Schedule'!$A$5:$A$24)),'Rate Schedule'!$A$5:$A$24,0)),""))</f>
        <v/>
      </c>
    </row>
    <row r="142">
      <c r="A142" s="22" t="n"/>
      <c r="B142" s="10" t="n"/>
      <c r="C142" s="10" t="n"/>
      <c r="D142" s="10" t="n"/>
      <c r="E142" s="10" t="n"/>
      <c r="F142" s="10" t="n"/>
      <c r="G142" s="10" t="n"/>
      <c r="H142" s="23" t="n"/>
      <c r="I142" s="23" t="n"/>
      <c r="J142" s="23" t="n"/>
      <c r="K142" s="10" t="n"/>
      <c r="L142" s="10" t="n"/>
      <c r="M142" s="24">
        <f>IF(AND(A142="",B142="",J142="",H142=""),"",ROUND(IF(G142="Yes",2,1)*IF(AND(ISNUMBER(H142),ISNUMBER(I142),I142&gt;=H142),I142-H142,IF(ISNUMBER(J142),J142,0)),1))</f>
        <v/>
      </c>
      <c r="N142" s="24">
        <f>IF(M142="","",IF(OR(E142="Personal",E142="",F142="Yes"),0,M142))</f>
        <v/>
      </c>
      <c r="O142" s="24">
        <f>IF(OR(A142="",M142=""),"",IF(E142="Business",IFERROR(INDEX('Rate Schedule'!$B$5:$B$24,MATCH(SUMPRODUCT(MAX(('Rate Schedule'!$A$5:$A$24&lt;=A142)*('Rate Schedule'!$A$5:$A$24&lt;&gt;"")*'Rate Schedule'!$A$5:$A$24)),'Rate Schedule'!$A$5:$A$24,0)),0),IF(E142="Medical",IFERROR(INDEX('Rate Schedule'!$C$5:$C$24,MATCH(SUMPRODUCT(MAX(('Rate Schedule'!$A$5:$A$24&lt;=A142)*('Rate Schedule'!$A$5:$A$24&lt;&gt;"")*'Rate Schedule'!$A$5:$A$24)),'Rate Schedule'!$A$5:$A$24,0)),0),IF(E142="Charitable",IFERROR(INDEX('Rate Schedule'!$D$5:$D$24,MATCH(SUMPRODUCT(MAX(('Rate Schedule'!$A$5:$A$24&lt;=A142)*('Rate Schedule'!$A$5:$A$24&lt;&gt;"")*'Rate Schedule'!$A$5:$A$24)),'Rate Schedule'!$A$5:$A$24,0)),0),0))))</f>
        <v/>
      </c>
      <c r="P142" s="25">
        <f>IF(OR(M142="",O142=""),"",ROUND(N142*O142,0)/100)</f>
        <v/>
      </c>
      <c r="Q142" s="26">
        <f>IF(AND(A142="",B142="",C142="",D142="",E142="",J142="",H142=""),"",IF(A142="","Add a date",IF(A142&gt;AsOf,"After as-of date: not counted yet",IF(B142="","Add a vehicle",IF(COUNTIF(VName,B142)=0,"Vehicle not on Vehicles sheet",IF(E142="","Add a purpose",IF(AND(E142&lt;&gt;"Business",E142&lt;&gt;"Medical",E142&lt;&gt;"Charitable",E142&lt;&gt;"Personal"),"Purpose must be Business/Medical/Charitable/Personal",IF(AND(ISNUMBER(H142),ISNUMBER(I142),I142&lt;H142),"Odometer end is before start",IF(AND(NOT(ISNUMBER(H142)),NOT(ISNUMBER(I142)),NOT(ISNUMBER(J142))),"Add odometer readings or typed miles",IF(AND(ISNUMBER(H142),ISNUMBER(I142),ISNUMBER(J142),ABS((I142-H142)-J142)&gt;0.05),"Odometer and typed miles disagree",IF(AND(N142&gt;0,O142=0),"No rate for this date — check Rate Schedule",IF(AND(OR(E142="Business",E142="Medical",E142="Charitable"),F142&lt;&gt;"Yes",K142=""),"Add purpose detail for substantiation",""))))))))))))</f>
        <v/>
      </c>
      <c r="R142" s="27">
        <f>IF(OR(A142="",M142=""),"",IFERROR(INDEX('Rate Schedule'!$A$5:$A$24,MATCH(SUMPRODUCT(MAX(('Rate Schedule'!$A$5:$A$24&lt;=A142)*('Rate Schedule'!$A$5:$A$24&lt;&gt;"")*'Rate Schedule'!$A$5:$A$24)),'Rate Schedule'!$A$5:$A$24,0)),""))</f>
        <v/>
      </c>
    </row>
    <row r="143">
      <c r="A143" s="22" t="n"/>
      <c r="B143" s="10" t="n"/>
      <c r="C143" s="10" t="n"/>
      <c r="D143" s="10" t="n"/>
      <c r="E143" s="10" t="n"/>
      <c r="F143" s="10" t="n"/>
      <c r="G143" s="10" t="n"/>
      <c r="H143" s="23" t="n"/>
      <c r="I143" s="23" t="n"/>
      <c r="J143" s="23" t="n"/>
      <c r="K143" s="10" t="n"/>
      <c r="L143" s="10" t="n"/>
      <c r="M143" s="24">
        <f>IF(AND(A143="",B143="",J143="",H143=""),"",ROUND(IF(G143="Yes",2,1)*IF(AND(ISNUMBER(H143),ISNUMBER(I143),I143&gt;=H143),I143-H143,IF(ISNUMBER(J143),J143,0)),1))</f>
        <v/>
      </c>
      <c r="N143" s="24">
        <f>IF(M143="","",IF(OR(E143="Personal",E143="",F143="Yes"),0,M143))</f>
        <v/>
      </c>
      <c r="O143" s="24">
        <f>IF(OR(A143="",M143=""),"",IF(E143="Business",IFERROR(INDEX('Rate Schedule'!$B$5:$B$24,MATCH(SUMPRODUCT(MAX(('Rate Schedule'!$A$5:$A$24&lt;=A143)*('Rate Schedule'!$A$5:$A$24&lt;&gt;"")*'Rate Schedule'!$A$5:$A$24)),'Rate Schedule'!$A$5:$A$24,0)),0),IF(E143="Medical",IFERROR(INDEX('Rate Schedule'!$C$5:$C$24,MATCH(SUMPRODUCT(MAX(('Rate Schedule'!$A$5:$A$24&lt;=A143)*('Rate Schedule'!$A$5:$A$24&lt;&gt;"")*'Rate Schedule'!$A$5:$A$24)),'Rate Schedule'!$A$5:$A$24,0)),0),IF(E143="Charitable",IFERROR(INDEX('Rate Schedule'!$D$5:$D$24,MATCH(SUMPRODUCT(MAX(('Rate Schedule'!$A$5:$A$24&lt;=A143)*('Rate Schedule'!$A$5:$A$24&lt;&gt;"")*'Rate Schedule'!$A$5:$A$24)),'Rate Schedule'!$A$5:$A$24,0)),0),0))))</f>
        <v/>
      </c>
      <c r="P143" s="25">
        <f>IF(OR(M143="",O143=""),"",ROUND(N143*O143,0)/100)</f>
        <v/>
      </c>
      <c r="Q143" s="26">
        <f>IF(AND(A143="",B143="",C143="",D143="",E143="",J143="",H143=""),"",IF(A143="","Add a date",IF(A143&gt;AsOf,"After as-of date: not counted yet",IF(B143="","Add a vehicle",IF(COUNTIF(VName,B143)=0,"Vehicle not on Vehicles sheet",IF(E143="","Add a purpose",IF(AND(E143&lt;&gt;"Business",E143&lt;&gt;"Medical",E143&lt;&gt;"Charitable",E143&lt;&gt;"Personal"),"Purpose must be Business/Medical/Charitable/Personal",IF(AND(ISNUMBER(H143),ISNUMBER(I143),I143&lt;H143),"Odometer end is before start",IF(AND(NOT(ISNUMBER(H143)),NOT(ISNUMBER(I143)),NOT(ISNUMBER(J143))),"Add odometer readings or typed miles",IF(AND(ISNUMBER(H143),ISNUMBER(I143),ISNUMBER(J143),ABS((I143-H143)-J143)&gt;0.05),"Odometer and typed miles disagree",IF(AND(N143&gt;0,O143=0),"No rate for this date — check Rate Schedule",IF(AND(OR(E143="Business",E143="Medical",E143="Charitable"),F143&lt;&gt;"Yes",K143=""),"Add purpose detail for substantiation",""))))))))))))</f>
        <v/>
      </c>
      <c r="R143" s="27">
        <f>IF(OR(A143="",M143=""),"",IFERROR(INDEX('Rate Schedule'!$A$5:$A$24,MATCH(SUMPRODUCT(MAX(('Rate Schedule'!$A$5:$A$24&lt;=A143)*('Rate Schedule'!$A$5:$A$24&lt;&gt;"")*'Rate Schedule'!$A$5:$A$24)),'Rate Schedule'!$A$5:$A$24,0)),""))</f>
        <v/>
      </c>
    </row>
    <row r="144">
      <c r="A144" s="22" t="n"/>
      <c r="B144" s="10" t="n"/>
      <c r="C144" s="10" t="n"/>
      <c r="D144" s="10" t="n"/>
      <c r="E144" s="10" t="n"/>
      <c r="F144" s="10" t="n"/>
      <c r="G144" s="10" t="n"/>
      <c r="H144" s="23" t="n"/>
      <c r="I144" s="23" t="n"/>
      <c r="J144" s="23" t="n"/>
      <c r="K144" s="10" t="n"/>
      <c r="L144" s="10" t="n"/>
      <c r="M144" s="24">
        <f>IF(AND(A144="",B144="",J144="",H144=""),"",ROUND(IF(G144="Yes",2,1)*IF(AND(ISNUMBER(H144),ISNUMBER(I144),I144&gt;=H144),I144-H144,IF(ISNUMBER(J144),J144,0)),1))</f>
        <v/>
      </c>
      <c r="N144" s="24">
        <f>IF(M144="","",IF(OR(E144="Personal",E144="",F144="Yes"),0,M144))</f>
        <v/>
      </c>
      <c r="O144" s="24">
        <f>IF(OR(A144="",M144=""),"",IF(E144="Business",IFERROR(INDEX('Rate Schedule'!$B$5:$B$24,MATCH(SUMPRODUCT(MAX(('Rate Schedule'!$A$5:$A$24&lt;=A144)*('Rate Schedule'!$A$5:$A$24&lt;&gt;"")*'Rate Schedule'!$A$5:$A$24)),'Rate Schedule'!$A$5:$A$24,0)),0),IF(E144="Medical",IFERROR(INDEX('Rate Schedule'!$C$5:$C$24,MATCH(SUMPRODUCT(MAX(('Rate Schedule'!$A$5:$A$24&lt;=A144)*('Rate Schedule'!$A$5:$A$24&lt;&gt;"")*'Rate Schedule'!$A$5:$A$24)),'Rate Schedule'!$A$5:$A$24,0)),0),IF(E144="Charitable",IFERROR(INDEX('Rate Schedule'!$D$5:$D$24,MATCH(SUMPRODUCT(MAX(('Rate Schedule'!$A$5:$A$24&lt;=A144)*('Rate Schedule'!$A$5:$A$24&lt;&gt;"")*'Rate Schedule'!$A$5:$A$24)),'Rate Schedule'!$A$5:$A$24,0)),0),0))))</f>
        <v/>
      </c>
      <c r="P144" s="25">
        <f>IF(OR(M144="",O144=""),"",ROUND(N144*O144,0)/100)</f>
        <v/>
      </c>
      <c r="Q144" s="26">
        <f>IF(AND(A144="",B144="",C144="",D144="",E144="",J144="",H144=""),"",IF(A144="","Add a date",IF(A144&gt;AsOf,"After as-of date: not counted yet",IF(B144="","Add a vehicle",IF(COUNTIF(VName,B144)=0,"Vehicle not on Vehicles sheet",IF(E144="","Add a purpose",IF(AND(E144&lt;&gt;"Business",E144&lt;&gt;"Medical",E144&lt;&gt;"Charitable",E144&lt;&gt;"Personal"),"Purpose must be Business/Medical/Charitable/Personal",IF(AND(ISNUMBER(H144),ISNUMBER(I144),I144&lt;H144),"Odometer end is before start",IF(AND(NOT(ISNUMBER(H144)),NOT(ISNUMBER(I144)),NOT(ISNUMBER(J144))),"Add odometer readings or typed miles",IF(AND(ISNUMBER(H144),ISNUMBER(I144),ISNUMBER(J144),ABS((I144-H144)-J144)&gt;0.05),"Odometer and typed miles disagree",IF(AND(N144&gt;0,O144=0),"No rate for this date — check Rate Schedule",IF(AND(OR(E144="Business",E144="Medical",E144="Charitable"),F144&lt;&gt;"Yes",K144=""),"Add purpose detail for substantiation",""))))))))))))</f>
        <v/>
      </c>
      <c r="R144" s="27">
        <f>IF(OR(A144="",M144=""),"",IFERROR(INDEX('Rate Schedule'!$A$5:$A$24,MATCH(SUMPRODUCT(MAX(('Rate Schedule'!$A$5:$A$24&lt;=A144)*('Rate Schedule'!$A$5:$A$24&lt;&gt;"")*'Rate Schedule'!$A$5:$A$24)),'Rate Schedule'!$A$5:$A$24,0)),""))</f>
        <v/>
      </c>
    </row>
    <row r="145">
      <c r="A145" s="22" t="n"/>
      <c r="B145" s="10" t="n"/>
      <c r="C145" s="10" t="n"/>
      <c r="D145" s="10" t="n"/>
      <c r="E145" s="10" t="n"/>
      <c r="F145" s="10" t="n"/>
      <c r="G145" s="10" t="n"/>
      <c r="H145" s="23" t="n"/>
      <c r="I145" s="23" t="n"/>
      <c r="J145" s="23" t="n"/>
      <c r="K145" s="10" t="n"/>
      <c r="L145" s="10" t="n"/>
      <c r="M145" s="24">
        <f>IF(AND(A145="",B145="",J145="",H145=""),"",ROUND(IF(G145="Yes",2,1)*IF(AND(ISNUMBER(H145),ISNUMBER(I145),I145&gt;=H145),I145-H145,IF(ISNUMBER(J145),J145,0)),1))</f>
        <v/>
      </c>
      <c r="N145" s="24">
        <f>IF(M145="","",IF(OR(E145="Personal",E145="",F145="Yes"),0,M145))</f>
        <v/>
      </c>
      <c r="O145" s="24">
        <f>IF(OR(A145="",M145=""),"",IF(E145="Business",IFERROR(INDEX('Rate Schedule'!$B$5:$B$24,MATCH(SUMPRODUCT(MAX(('Rate Schedule'!$A$5:$A$24&lt;=A145)*('Rate Schedule'!$A$5:$A$24&lt;&gt;"")*'Rate Schedule'!$A$5:$A$24)),'Rate Schedule'!$A$5:$A$24,0)),0),IF(E145="Medical",IFERROR(INDEX('Rate Schedule'!$C$5:$C$24,MATCH(SUMPRODUCT(MAX(('Rate Schedule'!$A$5:$A$24&lt;=A145)*('Rate Schedule'!$A$5:$A$24&lt;&gt;"")*'Rate Schedule'!$A$5:$A$24)),'Rate Schedule'!$A$5:$A$24,0)),0),IF(E145="Charitable",IFERROR(INDEX('Rate Schedule'!$D$5:$D$24,MATCH(SUMPRODUCT(MAX(('Rate Schedule'!$A$5:$A$24&lt;=A145)*('Rate Schedule'!$A$5:$A$24&lt;&gt;"")*'Rate Schedule'!$A$5:$A$24)),'Rate Schedule'!$A$5:$A$24,0)),0),0))))</f>
        <v/>
      </c>
      <c r="P145" s="25">
        <f>IF(OR(M145="",O145=""),"",ROUND(N145*O145,0)/100)</f>
        <v/>
      </c>
      <c r="Q145" s="26">
        <f>IF(AND(A145="",B145="",C145="",D145="",E145="",J145="",H145=""),"",IF(A145="","Add a date",IF(A145&gt;AsOf,"After as-of date: not counted yet",IF(B145="","Add a vehicle",IF(COUNTIF(VName,B145)=0,"Vehicle not on Vehicles sheet",IF(E145="","Add a purpose",IF(AND(E145&lt;&gt;"Business",E145&lt;&gt;"Medical",E145&lt;&gt;"Charitable",E145&lt;&gt;"Personal"),"Purpose must be Business/Medical/Charitable/Personal",IF(AND(ISNUMBER(H145),ISNUMBER(I145),I145&lt;H145),"Odometer end is before start",IF(AND(NOT(ISNUMBER(H145)),NOT(ISNUMBER(I145)),NOT(ISNUMBER(J145))),"Add odometer readings or typed miles",IF(AND(ISNUMBER(H145),ISNUMBER(I145),ISNUMBER(J145),ABS((I145-H145)-J145)&gt;0.05),"Odometer and typed miles disagree",IF(AND(N145&gt;0,O145=0),"No rate for this date — check Rate Schedule",IF(AND(OR(E145="Business",E145="Medical",E145="Charitable"),F145&lt;&gt;"Yes",K145=""),"Add purpose detail for substantiation",""))))))))))))</f>
        <v/>
      </c>
      <c r="R145" s="27">
        <f>IF(OR(A145="",M145=""),"",IFERROR(INDEX('Rate Schedule'!$A$5:$A$24,MATCH(SUMPRODUCT(MAX(('Rate Schedule'!$A$5:$A$24&lt;=A145)*('Rate Schedule'!$A$5:$A$24&lt;&gt;"")*'Rate Schedule'!$A$5:$A$24)),'Rate Schedule'!$A$5:$A$24,0)),""))</f>
        <v/>
      </c>
    </row>
    <row r="146">
      <c r="A146" s="22" t="n"/>
      <c r="B146" s="10" t="n"/>
      <c r="C146" s="10" t="n"/>
      <c r="D146" s="10" t="n"/>
      <c r="E146" s="10" t="n"/>
      <c r="F146" s="10" t="n"/>
      <c r="G146" s="10" t="n"/>
      <c r="H146" s="23" t="n"/>
      <c r="I146" s="23" t="n"/>
      <c r="J146" s="23" t="n"/>
      <c r="K146" s="10" t="n"/>
      <c r="L146" s="10" t="n"/>
      <c r="M146" s="24">
        <f>IF(AND(A146="",B146="",J146="",H146=""),"",ROUND(IF(G146="Yes",2,1)*IF(AND(ISNUMBER(H146),ISNUMBER(I146),I146&gt;=H146),I146-H146,IF(ISNUMBER(J146),J146,0)),1))</f>
        <v/>
      </c>
      <c r="N146" s="24">
        <f>IF(M146="","",IF(OR(E146="Personal",E146="",F146="Yes"),0,M146))</f>
        <v/>
      </c>
      <c r="O146" s="24">
        <f>IF(OR(A146="",M146=""),"",IF(E146="Business",IFERROR(INDEX('Rate Schedule'!$B$5:$B$24,MATCH(SUMPRODUCT(MAX(('Rate Schedule'!$A$5:$A$24&lt;=A146)*('Rate Schedule'!$A$5:$A$24&lt;&gt;"")*'Rate Schedule'!$A$5:$A$24)),'Rate Schedule'!$A$5:$A$24,0)),0),IF(E146="Medical",IFERROR(INDEX('Rate Schedule'!$C$5:$C$24,MATCH(SUMPRODUCT(MAX(('Rate Schedule'!$A$5:$A$24&lt;=A146)*('Rate Schedule'!$A$5:$A$24&lt;&gt;"")*'Rate Schedule'!$A$5:$A$24)),'Rate Schedule'!$A$5:$A$24,0)),0),IF(E146="Charitable",IFERROR(INDEX('Rate Schedule'!$D$5:$D$24,MATCH(SUMPRODUCT(MAX(('Rate Schedule'!$A$5:$A$24&lt;=A146)*('Rate Schedule'!$A$5:$A$24&lt;&gt;"")*'Rate Schedule'!$A$5:$A$24)),'Rate Schedule'!$A$5:$A$24,0)),0),0))))</f>
        <v/>
      </c>
      <c r="P146" s="25">
        <f>IF(OR(M146="",O146=""),"",ROUND(N146*O146,0)/100)</f>
        <v/>
      </c>
      <c r="Q146" s="26">
        <f>IF(AND(A146="",B146="",C146="",D146="",E146="",J146="",H146=""),"",IF(A146="","Add a date",IF(A146&gt;AsOf,"After as-of date: not counted yet",IF(B146="","Add a vehicle",IF(COUNTIF(VName,B146)=0,"Vehicle not on Vehicles sheet",IF(E146="","Add a purpose",IF(AND(E146&lt;&gt;"Business",E146&lt;&gt;"Medical",E146&lt;&gt;"Charitable",E146&lt;&gt;"Personal"),"Purpose must be Business/Medical/Charitable/Personal",IF(AND(ISNUMBER(H146),ISNUMBER(I146),I146&lt;H146),"Odometer end is before start",IF(AND(NOT(ISNUMBER(H146)),NOT(ISNUMBER(I146)),NOT(ISNUMBER(J146))),"Add odometer readings or typed miles",IF(AND(ISNUMBER(H146),ISNUMBER(I146),ISNUMBER(J146),ABS((I146-H146)-J146)&gt;0.05),"Odometer and typed miles disagree",IF(AND(N146&gt;0,O146=0),"No rate for this date — check Rate Schedule",IF(AND(OR(E146="Business",E146="Medical",E146="Charitable"),F146&lt;&gt;"Yes",K146=""),"Add purpose detail for substantiation",""))))))))))))</f>
        <v/>
      </c>
      <c r="R146" s="27">
        <f>IF(OR(A146="",M146=""),"",IFERROR(INDEX('Rate Schedule'!$A$5:$A$24,MATCH(SUMPRODUCT(MAX(('Rate Schedule'!$A$5:$A$24&lt;=A146)*('Rate Schedule'!$A$5:$A$24&lt;&gt;"")*'Rate Schedule'!$A$5:$A$24)),'Rate Schedule'!$A$5:$A$24,0)),""))</f>
        <v/>
      </c>
    </row>
    <row r="147">
      <c r="A147" s="22" t="n"/>
      <c r="B147" s="10" t="n"/>
      <c r="C147" s="10" t="n"/>
      <c r="D147" s="10" t="n"/>
      <c r="E147" s="10" t="n"/>
      <c r="F147" s="10" t="n"/>
      <c r="G147" s="10" t="n"/>
      <c r="H147" s="23" t="n"/>
      <c r="I147" s="23" t="n"/>
      <c r="J147" s="23" t="n"/>
      <c r="K147" s="10" t="n"/>
      <c r="L147" s="10" t="n"/>
      <c r="M147" s="24">
        <f>IF(AND(A147="",B147="",J147="",H147=""),"",ROUND(IF(G147="Yes",2,1)*IF(AND(ISNUMBER(H147),ISNUMBER(I147),I147&gt;=H147),I147-H147,IF(ISNUMBER(J147),J147,0)),1))</f>
        <v/>
      </c>
      <c r="N147" s="24">
        <f>IF(M147="","",IF(OR(E147="Personal",E147="",F147="Yes"),0,M147))</f>
        <v/>
      </c>
      <c r="O147" s="24">
        <f>IF(OR(A147="",M147=""),"",IF(E147="Business",IFERROR(INDEX('Rate Schedule'!$B$5:$B$24,MATCH(SUMPRODUCT(MAX(('Rate Schedule'!$A$5:$A$24&lt;=A147)*('Rate Schedule'!$A$5:$A$24&lt;&gt;"")*'Rate Schedule'!$A$5:$A$24)),'Rate Schedule'!$A$5:$A$24,0)),0),IF(E147="Medical",IFERROR(INDEX('Rate Schedule'!$C$5:$C$24,MATCH(SUMPRODUCT(MAX(('Rate Schedule'!$A$5:$A$24&lt;=A147)*('Rate Schedule'!$A$5:$A$24&lt;&gt;"")*'Rate Schedule'!$A$5:$A$24)),'Rate Schedule'!$A$5:$A$24,0)),0),IF(E147="Charitable",IFERROR(INDEX('Rate Schedule'!$D$5:$D$24,MATCH(SUMPRODUCT(MAX(('Rate Schedule'!$A$5:$A$24&lt;=A147)*('Rate Schedule'!$A$5:$A$24&lt;&gt;"")*'Rate Schedule'!$A$5:$A$24)),'Rate Schedule'!$A$5:$A$24,0)),0),0))))</f>
        <v/>
      </c>
      <c r="P147" s="25">
        <f>IF(OR(M147="",O147=""),"",ROUND(N147*O147,0)/100)</f>
        <v/>
      </c>
      <c r="Q147" s="26">
        <f>IF(AND(A147="",B147="",C147="",D147="",E147="",J147="",H147=""),"",IF(A147="","Add a date",IF(A147&gt;AsOf,"After as-of date: not counted yet",IF(B147="","Add a vehicle",IF(COUNTIF(VName,B147)=0,"Vehicle not on Vehicles sheet",IF(E147="","Add a purpose",IF(AND(E147&lt;&gt;"Business",E147&lt;&gt;"Medical",E147&lt;&gt;"Charitable",E147&lt;&gt;"Personal"),"Purpose must be Business/Medical/Charitable/Personal",IF(AND(ISNUMBER(H147),ISNUMBER(I147),I147&lt;H147),"Odometer end is before start",IF(AND(NOT(ISNUMBER(H147)),NOT(ISNUMBER(I147)),NOT(ISNUMBER(J147))),"Add odometer readings or typed miles",IF(AND(ISNUMBER(H147),ISNUMBER(I147),ISNUMBER(J147),ABS((I147-H147)-J147)&gt;0.05),"Odometer and typed miles disagree",IF(AND(N147&gt;0,O147=0),"No rate for this date — check Rate Schedule",IF(AND(OR(E147="Business",E147="Medical",E147="Charitable"),F147&lt;&gt;"Yes",K147=""),"Add purpose detail for substantiation",""))))))))))))</f>
        <v/>
      </c>
      <c r="R147" s="27">
        <f>IF(OR(A147="",M147=""),"",IFERROR(INDEX('Rate Schedule'!$A$5:$A$24,MATCH(SUMPRODUCT(MAX(('Rate Schedule'!$A$5:$A$24&lt;=A147)*('Rate Schedule'!$A$5:$A$24&lt;&gt;"")*'Rate Schedule'!$A$5:$A$24)),'Rate Schedule'!$A$5:$A$24,0)),""))</f>
        <v/>
      </c>
    </row>
    <row r="148">
      <c r="A148" s="22" t="n"/>
      <c r="B148" s="10" t="n"/>
      <c r="C148" s="10" t="n"/>
      <c r="D148" s="10" t="n"/>
      <c r="E148" s="10" t="n"/>
      <c r="F148" s="10" t="n"/>
      <c r="G148" s="10" t="n"/>
      <c r="H148" s="23" t="n"/>
      <c r="I148" s="23" t="n"/>
      <c r="J148" s="23" t="n"/>
      <c r="K148" s="10" t="n"/>
      <c r="L148" s="10" t="n"/>
      <c r="M148" s="24">
        <f>IF(AND(A148="",B148="",J148="",H148=""),"",ROUND(IF(G148="Yes",2,1)*IF(AND(ISNUMBER(H148),ISNUMBER(I148),I148&gt;=H148),I148-H148,IF(ISNUMBER(J148),J148,0)),1))</f>
        <v/>
      </c>
      <c r="N148" s="24">
        <f>IF(M148="","",IF(OR(E148="Personal",E148="",F148="Yes"),0,M148))</f>
        <v/>
      </c>
      <c r="O148" s="24">
        <f>IF(OR(A148="",M148=""),"",IF(E148="Business",IFERROR(INDEX('Rate Schedule'!$B$5:$B$24,MATCH(SUMPRODUCT(MAX(('Rate Schedule'!$A$5:$A$24&lt;=A148)*('Rate Schedule'!$A$5:$A$24&lt;&gt;"")*'Rate Schedule'!$A$5:$A$24)),'Rate Schedule'!$A$5:$A$24,0)),0),IF(E148="Medical",IFERROR(INDEX('Rate Schedule'!$C$5:$C$24,MATCH(SUMPRODUCT(MAX(('Rate Schedule'!$A$5:$A$24&lt;=A148)*('Rate Schedule'!$A$5:$A$24&lt;&gt;"")*'Rate Schedule'!$A$5:$A$24)),'Rate Schedule'!$A$5:$A$24,0)),0),IF(E148="Charitable",IFERROR(INDEX('Rate Schedule'!$D$5:$D$24,MATCH(SUMPRODUCT(MAX(('Rate Schedule'!$A$5:$A$24&lt;=A148)*('Rate Schedule'!$A$5:$A$24&lt;&gt;"")*'Rate Schedule'!$A$5:$A$24)),'Rate Schedule'!$A$5:$A$24,0)),0),0))))</f>
        <v/>
      </c>
      <c r="P148" s="25">
        <f>IF(OR(M148="",O148=""),"",ROUND(N148*O148,0)/100)</f>
        <v/>
      </c>
      <c r="Q148" s="26">
        <f>IF(AND(A148="",B148="",C148="",D148="",E148="",J148="",H148=""),"",IF(A148="","Add a date",IF(A148&gt;AsOf,"After as-of date: not counted yet",IF(B148="","Add a vehicle",IF(COUNTIF(VName,B148)=0,"Vehicle not on Vehicles sheet",IF(E148="","Add a purpose",IF(AND(E148&lt;&gt;"Business",E148&lt;&gt;"Medical",E148&lt;&gt;"Charitable",E148&lt;&gt;"Personal"),"Purpose must be Business/Medical/Charitable/Personal",IF(AND(ISNUMBER(H148),ISNUMBER(I148),I148&lt;H148),"Odometer end is before start",IF(AND(NOT(ISNUMBER(H148)),NOT(ISNUMBER(I148)),NOT(ISNUMBER(J148))),"Add odometer readings or typed miles",IF(AND(ISNUMBER(H148),ISNUMBER(I148),ISNUMBER(J148),ABS((I148-H148)-J148)&gt;0.05),"Odometer and typed miles disagree",IF(AND(N148&gt;0,O148=0),"No rate for this date — check Rate Schedule",IF(AND(OR(E148="Business",E148="Medical",E148="Charitable"),F148&lt;&gt;"Yes",K148=""),"Add purpose detail for substantiation",""))))))))))))</f>
        <v/>
      </c>
      <c r="R148" s="27">
        <f>IF(OR(A148="",M148=""),"",IFERROR(INDEX('Rate Schedule'!$A$5:$A$24,MATCH(SUMPRODUCT(MAX(('Rate Schedule'!$A$5:$A$24&lt;=A148)*('Rate Schedule'!$A$5:$A$24&lt;&gt;"")*'Rate Schedule'!$A$5:$A$24)),'Rate Schedule'!$A$5:$A$24,0)),""))</f>
        <v/>
      </c>
    </row>
    <row r="149">
      <c r="A149" s="22" t="n"/>
      <c r="B149" s="10" t="n"/>
      <c r="C149" s="10" t="n"/>
      <c r="D149" s="10" t="n"/>
      <c r="E149" s="10" t="n"/>
      <c r="F149" s="10" t="n"/>
      <c r="G149" s="10" t="n"/>
      <c r="H149" s="23" t="n"/>
      <c r="I149" s="23" t="n"/>
      <c r="J149" s="23" t="n"/>
      <c r="K149" s="10" t="n"/>
      <c r="L149" s="10" t="n"/>
      <c r="M149" s="24">
        <f>IF(AND(A149="",B149="",J149="",H149=""),"",ROUND(IF(G149="Yes",2,1)*IF(AND(ISNUMBER(H149),ISNUMBER(I149),I149&gt;=H149),I149-H149,IF(ISNUMBER(J149),J149,0)),1))</f>
        <v/>
      </c>
      <c r="N149" s="24">
        <f>IF(M149="","",IF(OR(E149="Personal",E149="",F149="Yes"),0,M149))</f>
        <v/>
      </c>
      <c r="O149" s="24">
        <f>IF(OR(A149="",M149=""),"",IF(E149="Business",IFERROR(INDEX('Rate Schedule'!$B$5:$B$24,MATCH(SUMPRODUCT(MAX(('Rate Schedule'!$A$5:$A$24&lt;=A149)*('Rate Schedule'!$A$5:$A$24&lt;&gt;"")*'Rate Schedule'!$A$5:$A$24)),'Rate Schedule'!$A$5:$A$24,0)),0),IF(E149="Medical",IFERROR(INDEX('Rate Schedule'!$C$5:$C$24,MATCH(SUMPRODUCT(MAX(('Rate Schedule'!$A$5:$A$24&lt;=A149)*('Rate Schedule'!$A$5:$A$24&lt;&gt;"")*'Rate Schedule'!$A$5:$A$24)),'Rate Schedule'!$A$5:$A$24,0)),0),IF(E149="Charitable",IFERROR(INDEX('Rate Schedule'!$D$5:$D$24,MATCH(SUMPRODUCT(MAX(('Rate Schedule'!$A$5:$A$24&lt;=A149)*('Rate Schedule'!$A$5:$A$24&lt;&gt;"")*'Rate Schedule'!$A$5:$A$24)),'Rate Schedule'!$A$5:$A$24,0)),0),0))))</f>
        <v/>
      </c>
      <c r="P149" s="25">
        <f>IF(OR(M149="",O149=""),"",ROUND(N149*O149,0)/100)</f>
        <v/>
      </c>
      <c r="Q149" s="26">
        <f>IF(AND(A149="",B149="",C149="",D149="",E149="",J149="",H149=""),"",IF(A149="","Add a date",IF(A149&gt;AsOf,"After as-of date: not counted yet",IF(B149="","Add a vehicle",IF(COUNTIF(VName,B149)=0,"Vehicle not on Vehicles sheet",IF(E149="","Add a purpose",IF(AND(E149&lt;&gt;"Business",E149&lt;&gt;"Medical",E149&lt;&gt;"Charitable",E149&lt;&gt;"Personal"),"Purpose must be Business/Medical/Charitable/Personal",IF(AND(ISNUMBER(H149),ISNUMBER(I149),I149&lt;H149),"Odometer end is before start",IF(AND(NOT(ISNUMBER(H149)),NOT(ISNUMBER(I149)),NOT(ISNUMBER(J149))),"Add odometer readings or typed miles",IF(AND(ISNUMBER(H149),ISNUMBER(I149),ISNUMBER(J149),ABS((I149-H149)-J149)&gt;0.05),"Odometer and typed miles disagree",IF(AND(N149&gt;0,O149=0),"No rate for this date — check Rate Schedule",IF(AND(OR(E149="Business",E149="Medical",E149="Charitable"),F149&lt;&gt;"Yes",K149=""),"Add purpose detail for substantiation",""))))))))))))</f>
        <v/>
      </c>
      <c r="R149" s="27">
        <f>IF(OR(A149="",M149=""),"",IFERROR(INDEX('Rate Schedule'!$A$5:$A$24,MATCH(SUMPRODUCT(MAX(('Rate Schedule'!$A$5:$A$24&lt;=A149)*('Rate Schedule'!$A$5:$A$24&lt;&gt;"")*'Rate Schedule'!$A$5:$A$24)),'Rate Schedule'!$A$5:$A$24,0)),""))</f>
        <v/>
      </c>
    </row>
    <row r="150">
      <c r="A150" s="22" t="n"/>
      <c r="B150" s="10" t="n"/>
      <c r="C150" s="10" t="n"/>
      <c r="D150" s="10" t="n"/>
      <c r="E150" s="10" t="n"/>
      <c r="F150" s="10" t="n"/>
      <c r="G150" s="10" t="n"/>
      <c r="H150" s="23" t="n"/>
      <c r="I150" s="23" t="n"/>
      <c r="J150" s="23" t="n"/>
      <c r="K150" s="10" t="n"/>
      <c r="L150" s="10" t="n"/>
      <c r="M150" s="24">
        <f>IF(AND(A150="",B150="",J150="",H150=""),"",ROUND(IF(G150="Yes",2,1)*IF(AND(ISNUMBER(H150),ISNUMBER(I150),I150&gt;=H150),I150-H150,IF(ISNUMBER(J150),J150,0)),1))</f>
        <v/>
      </c>
      <c r="N150" s="24">
        <f>IF(M150="","",IF(OR(E150="Personal",E150="",F150="Yes"),0,M150))</f>
        <v/>
      </c>
      <c r="O150" s="24">
        <f>IF(OR(A150="",M150=""),"",IF(E150="Business",IFERROR(INDEX('Rate Schedule'!$B$5:$B$24,MATCH(SUMPRODUCT(MAX(('Rate Schedule'!$A$5:$A$24&lt;=A150)*('Rate Schedule'!$A$5:$A$24&lt;&gt;"")*'Rate Schedule'!$A$5:$A$24)),'Rate Schedule'!$A$5:$A$24,0)),0),IF(E150="Medical",IFERROR(INDEX('Rate Schedule'!$C$5:$C$24,MATCH(SUMPRODUCT(MAX(('Rate Schedule'!$A$5:$A$24&lt;=A150)*('Rate Schedule'!$A$5:$A$24&lt;&gt;"")*'Rate Schedule'!$A$5:$A$24)),'Rate Schedule'!$A$5:$A$24,0)),0),IF(E150="Charitable",IFERROR(INDEX('Rate Schedule'!$D$5:$D$24,MATCH(SUMPRODUCT(MAX(('Rate Schedule'!$A$5:$A$24&lt;=A150)*('Rate Schedule'!$A$5:$A$24&lt;&gt;"")*'Rate Schedule'!$A$5:$A$24)),'Rate Schedule'!$A$5:$A$24,0)),0),0))))</f>
        <v/>
      </c>
      <c r="P150" s="25">
        <f>IF(OR(M150="",O150=""),"",ROUND(N150*O150,0)/100)</f>
        <v/>
      </c>
      <c r="Q150" s="26">
        <f>IF(AND(A150="",B150="",C150="",D150="",E150="",J150="",H150=""),"",IF(A150="","Add a date",IF(A150&gt;AsOf,"After as-of date: not counted yet",IF(B150="","Add a vehicle",IF(COUNTIF(VName,B150)=0,"Vehicle not on Vehicles sheet",IF(E150="","Add a purpose",IF(AND(E150&lt;&gt;"Business",E150&lt;&gt;"Medical",E150&lt;&gt;"Charitable",E150&lt;&gt;"Personal"),"Purpose must be Business/Medical/Charitable/Personal",IF(AND(ISNUMBER(H150),ISNUMBER(I150),I150&lt;H150),"Odometer end is before start",IF(AND(NOT(ISNUMBER(H150)),NOT(ISNUMBER(I150)),NOT(ISNUMBER(J150))),"Add odometer readings or typed miles",IF(AND(ISNUMBER(H150),ISNUMBER(I150),ISNUMBER(J150),ABS((I150-H150)-J150)&gt;0.05),"Odometer and typed miles disagree",IF(AND(N150&gt;0,O150=0),"No rate for this date — check Rate Schedule",IF(AND(OR(E150="Business",E150="Medical",E150="Charitable"),F150&lt;&gt;"Yes",K150=""),"Add purpose detail for substantiation",""))))))))))))</f>
        <v/>
      </c>
      <c r="R150" s="27">
        <f>IF(OR(A150="",M150=""),"",IFERROR(INDEX('Rate Schedule'!$A$5:$A$24,MATCH(SUMPRODUCT(MAX(('Rate Schedule'!$A$5:$A$24&lt;=A150)*('Rate Schedule'!$A$5:$A$24&lt;&gt;"")*'Rate Schedule'!$A$5:$A$24)),'Rate Schedule'!$A$5:$A$24,0)),""))</f>
        <v/>
      </c>
    </row>
    <row r="151">
      <c r="A151" s="22" t="n"/>
      <c r="B151" s="10" t="n"/>
      <c r="C151" s="10" t="n"/>
      <c r="D151" s="10" t="n"/>
      <c r="E151" s="10" t="n"/>
      <c r="F151" s="10" t="n"/>
      <c r="G151" s="10" t="n"/>
      <c r="H151" s="23" t="n"/>
      <c r="I151" s="23" t="n"/>
      <c r="J151" s="23" t="n"/>
      <c r="K151" s="10" t="n"/>
      <c r="L151" s="10" t="n"/>
      <c r="M151" s="24">
        <f>IF(AND(A151="",B151="",J151="",H151=""),"",ROUND(IF(G151="Yes",2,1)*IF(AND(ISNUMBER(H151),ISNUMBER(I151),I151&gt;=H151),I151-H151,IF(ISNUMBER(J151),J151,0)),1))</f>
        <v/>
      </c>
      <c r="N151" s="24">
        <f>IF(M151="","",IF(OR(E151="Personal",E151="",F151="Yes"),0,M151))</f>
        <v/>
      </c>
      <c r="O151" s="24">
        <f>IF(OR(A151="",M151=""),"",IF(E151="Business",IFERROR(INDEX('Rate Schedule'!$B$5:$B$24,MATCH(SUMPRODUCT(MAX(('Rate Schedule'!$A$5:$A$24&lt;=A151)*('Rate Schedule'!$A$5:$A$24&lt;&gt;"")*'Rate Schedule'!$A$5:$A$24)),'Rate Schedule'!$A$5:$A$24,0)),0),IF(E151="Medical",IFERROR(INDEX('Rate Schedule'!$C$5:$C$24,MATCH(SUMPRODUCT(MAX(('Rate Schedule'!$A$5:$A$24&lt;=A151)*('Rate Schedule'!$A$5:$A$24&lt;&gt;"")*'Rate Schedule'!$A$5:$A$24)),'Rate Schedule'!$A$5:$A$24,0)),0),IF(E151="Charitable",IFERROR(INDEX('Rate Schedule'!$D$5:$D$24,MATCH(SUMPRODUCT(MAX(('Rate Schedule'!$A$5:$A$24&lt;=A151)*('Rate Schedule'!$A$5:$A$24&lt;&gt;"")*'Rate Schedule'!$A$5:$A$24)),'Rate Schedule'!$A$5:$A$24,0)),0),0))))</f>
        <v/>
      </c>
      <c r="P151" s="25">
        <f>IF(OR(M151="",O151=""),"",ROUND(N151*O151,0)/100)</f>
        <v/>
      </c>
      <c r="Q151" s="26">
        <f>IF(AND(A151="",B151="",C151="",D151="",E151="",J151="",H151=""),"",IF(A151="","Add a date",IF(A151&gt;AsOf,"After as-of date: not counted yet",IF(B151="","Add a vehicle",IF(COUNTIF(VName,B151)=0,"Vehicle not on Vehicles sheet",IF(E151="","Add a purpose",IF(AND(E151&lt;&gt;"Business",E151&lt;&gt;"Medical",E151&lt;&gt;"Charitable",E151&lt;&gt;"Personal"),"Purpose must be Business/Medical/Charitable/Personal",IF(AND(ISNUMBER(H151),ISNUMBER(I151),I151&lt;H151),"Odometer end is before start",IF(AND(NOT(ISNUMBER(H151)),NOT(ISNUMBER(I151)),NOT(ISNUMBER(J151))),"Add odometer readings or typed miles",IF(AND(ISNUMBER(H151),ISNUMBER(I151),ISNUMBER(J151),ABS((I151-H151)-J151)&gt;0.05),"Odometer and typed miles disagree",IF(AND(N151&gt;0,O151=0),"No rate for this date — check Rate Schedule",IF(AND(OR(E151="Business",E151="Medical",E151="Charitable"),F151&lt;&gt;"Yes",K151=""),"Add purpose detail for substantiation",""))))))))))))</f>
        <v/>
      </c>
      <c r="R151" s="27">
        <f>IF(OR(A151="",M151=""),"",IFERROR(INDEX('Rate Schedule'!$A$5:$A$24,MATCH(SUMPRODUCT(MAX(('Rate Schedule'!$A$5:$A$24&lt;=A151)*('Rate Schedule'!$A$5:$A$24&lt;&gt;"")*'Rate Schedule'!$A$5:$A$24)),'Rate Schedule'!$A$5:$A$24,0)),""))</f>
        <v/>
      </c>
    </row>
    <row r="152">
      <c r="A152" s="22" t="n"/>
      <c r="B152" s="10" t="n"/>
      <c r="C152" s="10" t="n"/>
      <c r="D152" s="10" t="n"/>
      <c r="E152" s="10" t="n"/>
      <c r="F152" s="10" t="n"/>
      <c r="G152" s="10" t="n"/>
      <c r="H152" s="23" t="n"/>
      <c r="I152" s="23" t="n"/>
      <c r="J152" s="23" t="n"/>
      <c r="K152" s="10" t="n"/>
      <c r="L152" s="10" t="n"/>
      <c r="M152" s="24">
        <f>IF(AND(A152="",B152="",J152="",H152=""),"",ROUND(IF(G152="Yes",2,1)*IF(AND(ISNUMBER(H152),ISNUMBER(I152),I152&gt;=H152),I152-H152,IF(ISNUMBER(J152),J152,0)),1))</f>
        <v/>
      </c>
      <c r="N152" s="24">
        <f>IF(M152="","",IF(OR(E152="Personal",E152="",F152="Yes"),0,M152))</f>
        <v/>
      </c>
      <c r="O152" s="24">
        <f>IF(OR(A152="",M152=""),"",IF(E152="Business",IFERROR(INDEX('Rate Schedule'!$B$5:$B$24,MATCH(SUMPRODUCT(MAX(('Rate Schedule'!$A$5:$A$24&lt;=A152)*('Rate Schedule'!$A$5:$A$24&lt;&gt;"")*'Rate Schedule'!$A$5:$A$24)),'Rate Schedule'!$A$5:$A$24,0)),0),IF(E152="Medical",IFERROR(INDEX('Rate Schedule'!$C$5:$C$24,MATCH(SUMPRODUCT(MAX(('Rate Schedule'!$A$5:$A$24&lt;=A152)*('Rate Schedule'!$A$5:$A$24&lt;&gt;"")*'Rate Schedule'!$A$5:$A$24)),'Rate Schedule'!$A$5:$A$24,0)),0),IF(E152="Charitable",IFERROR(INDEX('Rate Schedule'!$D$5:$D$24,MATCH(SUMPRODUCT(MAX(('Rate Schedule'!$A$5:$A$24&lt;=A152)*('Rate Schedule'!$A$5:$A$24&lt;&gt;"")*'Rate Schedule'!$A$5:$A$24)),'Rate Schedule'!$A$5:$A$24,0)),0),0))))</f>
        <v/>
      </c>
      <c r="P152" s="25">
        <f>IF(OR(M152="",O152=""),"",ROUND(N152*O152,0)/100)</f>
        <v/>
      </c>
      <c r="Q152" s="26">
        <f>IF(AND(A152="",B152="",C152="",D152="",E152="",J152="",H152=""),"",IF(A152="","Add a date",IF(A152&gt;AsOf,"After as-of date: not counted yet",IF(B152="","Add a vehicle",IF(COUNTIF(VName,B152)=0,"Vehicle not on Vehicles sheet",IF(E152="","Add a purpose",IF(AND(E152&lt;&gt;"Business",E152&lt;&gt;"Medical",E152&lt;&gt;"Charitable",E152&lt;&gt;"Personal"),"Purpose must be Business/Medical/Charitable/Personal",IF(AND(ISNUMBER(H152),ISNUMBER(I152),I152&lt;H152),"Odometer end is before start",IF(AND(NOT(ISNUMBER(H152)),NOT(ISNUMBER(I152)),NOT(ISNUMBER(J152))),"Add odometer readings or typed miles",IF(AND(ISNUMBER(H152),ISNUMBER(I152),ISNUMBER(J152),ABS((I152-H152)-J152)&gt;0.05),"Odometer and typed miles disagree",IF(AND(N152&gt;0,O152=0),"No rate for this date — check Rate Schedule",IF(AND(OR(E152="Business",E152="Medical",E152="Charitable"),F152&lt;&gt;"Yes",K152=""),"Add purpose detail for substantiation",""))))))))))))</f>
        <v/>
      </c>
      <c r="R152" s="27">
        <f>IF(OR(A152="",M152=""),"",IFERROR(INDEX('Rate Schedule'!$A$5:$A$24,MATCH(SUMPRODUCT(MAX(('Rate Schedule'!$A$5:$A$24&lt;=A152)*('Rate Schedule'!$A$5:$A$24&lt;&gt;"")*'Rate Schedule'!$A$5:$A$24)),'Rate Schedule'!$A$5:$A$24,0)),""))</f>
        <v/>
      </c>
    </row>
    <row r="153">
      <c r="A153" s="22" t="n"/>
      <c r="B153" s="10" t="n"/>
      <c r="C153" s="10" t="n"/>
      <c r="D153" s="10" t="n"/>
      <c r="E153" s="10" t="n"/>
      <c r="F153" s="10" t="n"/>
      <c r="G153" s="10" t="n"/>
      <c r="H153" s="23" t="n"/>
      <c r="I153" s="23" t="n"/>
      <c r="J153" s="23" t="n"/>
      <c r="K153" s="10" t="n"/>
      <c r="L153" s="10" t="n"/>
      <c r="M153" s="24">
        <f>IF(AND(A153="",B153="",J153="",H153=""),"",ROUND(IF(G153="Yes",2,1)*IF(AND(ISNUMBER(H153),ISNUMBER(I153),I153&gt;=H153),I153-H153,IF(ISNUMBER(J153),J153,0)),1))</f>
        <v/>
      </c>
      <c r="N153" s="24">
        <f>IF(M153="","",IF(OR(E153="Personal",E153="",F153="Yes"),0,M153))</f>
        <v/>
      </c>
      <c r="O153" s="24">
        <f>IF(OR(A153="",M153=""),"",IF(E153="Business",IFERROR(INDEX('Rate Schedule'!$B$5:$B$24,MATCH(SUMPRODUCT(MAX(('Rate Schedule'!$A$5:$A$24&lt;=A153)*('Rate Schedule'!$A$5:$A$24&lt;&gt;"")*'Rate Schedule'!$A$5:$A$24)),'Rate Schedule'!$A$5:$A$24,0)),0),IF(E153="Medical",IFERROR(INDEX('Rate Schedule'!$C$5:$C$24,MATCH(SUMPRODUCT(MAX(('Rate Schedule'!$A$5:$A$24&lt;=A153)*('Rate Schedule'!$A$5:$A$24&lt;&gt;"")*'Rate Schedule'!$A$5:$A$24)),'Rate Schedule'!$A$5:$A$24,0)),0),IF(E153="Charitable",IFERROR(INDEX('Rate Schedule'!$D$5:$D$24,MATCH(SUMPRODUCT(MAX(('Rate Schedule'!$A$5:$A$24&lt;=A153)*('Rate Schedule'!$A$5:$A$24&lt;&gt;"")*'Rate Schedule'!$A$5:$A$24)),'Rate Schedule'!$A$5:$A$24,0)),0),0))))</f>
        <v/>
      </c>
      <c r="P153" s="25">
        <f>IF(OR(M153="",O153=""),"",ROUND(N153*O153,0)/100)</f>
        <v/>
      </c>
      <c r="Q153" s="26">
        <f>IF(AND(A153="",B153="",C153="",D153="",E153="",J153="",H153=""),"",IF(A153="","Add a date",IF(A153&gt;AsOf,"After as-of date: not counted yet",IF(B153="","Add a vehicle",IF(COUNTIF(VName,B153)=0,"Vehicle not on Vehicles sheet",IF(E153="","Add a purpose",IF(AND(E153&lt;&gt;"Business",E153&lt;&gt;"Medical",E153&lt;&gt;"Charitable",E153&lt;&gt;"Personal"),"Purpose must be Business/Medical/Charitable/Personal",IF(AND(ISNUMBER(H153),ISNUMBER(I153),I153&lt;H153),"Odometer end is before start",IF(AND(NOT(ISNUMBER(H153)),NOT(ISNUMBER(I153)),NOT(ISNUMBER(J153))),"Add odometer readings or typed miles",IF(AND(ISNUMBER(H153),ISNUMBER(I153),ISNUMBER(J153),ABS((I153-H153)-J153)&gt;0.05),"Odometer and typed miles disagree",IF(AND(N153&gt;0,O153=0),"No rate for this date — check Rate Schedule",IF(AND(OR(E153="Business",E153="Medical",E153="Charitable"),F153&lt;&gt;"Yes",K153=""),"Add purpose detail for substantiation",""))))))))))))</f>
        <v/>
      </c>
      <c r="R153" s="27">
        <f>IF(OR(A153="",M153=""),"",IFERROR(INDEX('Rate Schedule'!$A$5:$A$24,MATCH(SUMPRODUCT(MAX(('Rate Schedule'!$A$5:$A$24&lt;=A153)*('Rate Schedule'!$A$5:$A$24&lt;&gt;"")*'Rate Schedule'!$A$5:$A$24)),'Rate Schedule'!$A$5:$A$24,0)),""))</f>
        <v/>
      </c>
    </row>
    <row r="154">
      <c r="A154" s="22" t="n"/>
      <c r="B154" s="10" t="n"/>
      <c r="C154" s="10" t="n"/>
      <c r="D154" s="10" t="n"/>
      <c r="E154" s="10" t="n"/>
      <c r="F154" s="10" t="n"/>
      <c r="G154" s="10" t="n"/>
      <c r="H154" s="23" t="n"/>
      <c r="I154" s="23" t="n"/>
      <c r="J154" s="23" t="n"/>
      <c r="K154" s="10" t="n"/>
      <c r="L154" s="10" t="n"/>
      <c r="M154" s="24">
        <f>IF(AND(A154="",B154="",J154="",H154=""),"",ROUND(IF(G154="Yes",2,1)*IF(AND(ISNUMBER(H154),ISNUMBER(I154),I154&gt;=H154),I154-H154,IF(ISNUMBER(J154),J154,0)),1))</f>
        <v/>
      </c>
      <c r="N154" s="24">
        <f>IF(M154="","",IF(OR(E154="Personal",E154="",F154="Yes"),0,M154))</f>
        <v/>
      </c>
      <c r="O154" s="24">
        <f>IF(OR(A154="",M154=""),"",IF(E154="Business",IFERROR(INDEX('Rate Schedule'!$B$5:$B$24,MATCH(SUMPRODUCT(MAX(('Rate Schedule'!$A$5:$A$24&lt;=A154)*('Rate Schedule'!$A$5:$A$24&lt;&gt;"")*'Rate Schedule'!$A$5:$A$24)),'Rate Schedule'!$A$5:$A$24,0)),0),IF(E154="Medical",IFERROR(INDEX('Rate Schedule'!$C$5:$C$24,MATCH(SUMPRODUCT(MAX(('Rate Schedule'!$A$5:$A$24&lt;=A154)*('Rate Schedule'!$A$5:$A$24&lt;&gt;"")*'Rate Schedule'!$A$5:$A$24)),'Rate Schedule'!$A$5:$A$24,0)),0),IF(E154="Charitable",IFERROR(INDEX('Rate Schedule'!$D$5:$D$24,MATCH(SUMPRODUCT(MAX(('Rate Schedule'!$A$5:$A$24&lt;=A154)*('Rate Schedule'!$A$5:$A$24&lt;&gt;"")*'Rate Schedule'!$A$5:$A$24)),'Rate Schedule'!$A$5:$A$24,0)),0),0))))</f>
        <v/>
      </c>
      <c r="P154" s="25">
        <f>IF(OR(M154="",O154=""),"",ROUND(N154*O154,0)/100)</f>
        <v/>
      </c>
      <c r="Q154" s="26">
        <f>IF(AND(A154="",B154="",C154="",D154="",E154="",J154="",H154=""),"",IF(A154="","Add a date",IF(A154&gt;AsOf,"After as-of date: not counted yet",IF(B154="","Add a vehicle",IF(COUNTIF(VName,B154)=0,"Vehicle not on Vehicles sheet",IF(E154="","Add a purpose",IF(AND(E154&lt;&gt;"Business",E154&lt;&gt;"Medical",E154&lt;&gt;"Charitable",E154&lt;&gt;"Personal"),"Purpose must be Business/Medical/Charitable/Personal",IF(AND(ISNUMBER(H154),ISNUMBER(I154),I154&lt;H154),"Odometer end is before start",IF(AND(NOT(ISNUMBER(H154)),NOT(ISNUMBER(I154)),NOT(ISNUMBER(J154))),"Add odometer readings or typed miles",IF(AND(ISNUMBER(H154),ISNUMBER(I154),ISNUMBER(J154),ABS((I154-H154)-J154)&gt;0.05),"Odometer and typed miles disagree",IF(AND(N154&gt;0,O154=0),"No rate for this date — check Rate Schedule",IF(AND(OR(E154="Business",E154="Medical",E154="Charitable"),F154&lt;&gt;"Yes",K154=""),"Add purpose detail for substantiation",""))))))))))))</f>
        <v/>
      </c>
      <c r="R154" s="27">
        <f>IF(OR(A154="",M154=""),"",IFERROR(INDEX('Rate Schedule'!$A$5:$A$24,MATCH(SUMPRODUCT(MAX(('Rate Schedule'!$A$5:$A$24&lt;=A154)*('Rate Schedule'!$A$5:$A$24&lt;&gt;"")*'Rate Schedule'!$A$5:$A$24)),'Rate Schedule'!$A$5:$A$24,0)),""))</f>
        <v/>
      </c>
    </row>
    <row r="155">
      <c r="A155" s="22" t="n"/>
      <c r="B155" s="10" t="n"/>
      <c r="C155" s="10" t="n"/>
      <c r="D155" s="10" t="n"/>
      <c r="E155" s="10" t="n"/>
      <c r="F155" s="10" t="n"/>
      <c r="G155" s="10" t="n"/>
      <c r="H155" s="23" t="n"/>
      <c r="I155" s="23" t="n"/>
      <c r="J155" s="23" t="n"/>
      <c r="K155" s="10" t="n"/>
      <c r="L155" s="10" t="n"/>
      <c r="M155" s="24">
        <f>IF(AND(A155="",B155="",J155="",H155=""),"",ROUND(IF(G155="Yes",2,1)*IF(AND(ISNUMBER(H155),ISNUMBER(I155),I155&gt;=H155),I155-H155,IF(ISNUMBER(J155),J155,0)),1))</f>
        <v/>
      </c>
      <c r="N155" s="24">
        <f>IF(M155="","",IF(OR(E155="Personal",E155="",F155="Yes"),0,M155))</f>
        <v/>
      </c>
      <c r="O155" s="24">
        <f>IF(OR(A155="",M155=""),"",IF(E155="Business",IFERROR(INDEX('Rate Schedule'!$B$5:$B$24,MATCH(SUMPRODUCT(MAX(('Rate Schedule'!$A$5:$A$24&lt;=A155)*('Rate Schedule'!$A$5:$A$24&lt;&gt;"")*'Rate Schedule'!$A$5:$A$24)),'Rate Schedule'!$A$5:$A$24,0)),0),IF(E155="Medical",IFERROR(INDEX('Rate Schedule'!$C$5:$C$24,MATCH(SUMPRODUCT(MAX(('Rate Schedule'!$A$5:$A$24&lt;=A155)*('Rate Schedule'!$A$5:$A$24&lt;&gt;"")*'Rate Schedule'!$A$5:$A$24)),'Rate Schedule'!$A$5:$A$24,0)),0),IF(E155="Charitable",IFERROR(INDEX('Rate Schedule'!$D$5:$D$24,MATCH(SUMPRODUCT(MAX(('Rate Schedule'!$A$5:$A$24&lt;=A155)*('Rate Schedule'!$A$5:$A$24&lt;&gt;"")*'Rate Schedule'!$A$5:$A$24)),'Rate Schedule'!$A$5:$A$24,0)),0),0))))</f>
        <v/>
      </c>
      <c r="P155" s="25">
        <f>IF(OR(M155="",O155=""),"",ROUND(N155*O155,0)/100)</f>
        <v/>
      </c>
      <c r="Q155" s="26">
        <f>IF(AND(A155="",B155="",C155="",D155="",E155="",J155="",H155=""),"",IF(A155="","Add a date",IF(A155&gt;AsOf,"After as-of date: not counted yet",IF(B155="","Add a vehicle",IF(COUNTIF(VName,B155)=0,"Vehicle not on Vehicles sheet",IF(E155="","Add a purpose",IF(AND(E155&lt;&gt;"Business",E155&lt;&gt;"Medical",E155&lt;&gt;"Charitable",E155&lt;&gt;"Personal"),"Purpose must be Business/Medical/Charitable/Personal",IF(AND(ISNUMBER(H155),ISNUMBER(I155),I155&lt;H155),"Odometer end is before start",IF(AND(NOT(ISNUMBER(H155)),NOT(ISNUMBER(I155)),NOT(ISNUMBER(J155))),"Add odometer readings or typed miles",IF(AND(ISNUMBER(H155),ISNUMBER(I155),ISNUMBER(J155),ABS((I155-H155)-J155)&gt;0.05),"Odometer and typed miles disagree",IF(AND(N155&gt;0,O155=0),"No rate for this date — check Rate Schedule",IF(AND(OR(E155="Business",E155="Medical",E155="Charitable"),F155&lt;&gt;"Yes",K155=""),"Add purpose detail for substantiation",""))))))))))))</f>
        <v/>
      </c>
      <c r="R155" s="27">
        <f>IF(OR(A155="",M155=""),"",IFERROR(INDEX('Rate Schedule'!$A$5:$A$24,MATCH(SUMPRODUCT(MAX(('Rate Schedule'!$A$5:$A$24&lt;=A155)*('Rate Schedule'!$A$5:$A$24&lt;&gt;"")*'Rate Schedule'!$A$5:$A$24)),'Rate Schedule'!$A$5:$A$24,0)),""))</f>
        <v/>
      </c>
    </row>
    <row r="156">
      <c r="A156" s="22" t="n"/>
      <c r="B156" s="10" t="n"/>
      <c r="C156" s="10" t="n"/>
      <c r="D156" s="10" t="n"/>
      <c r="E156" s="10" t="n"/>
      <c r="F156" s="10" t="n"/>
      <c r="G156" s="10" t="n"/>
      <c r="H156" s="23" t="n"/>
      <c r="I156" s="23" t="n"/>
      <c r="J156" s="23" t="n"/>
      <c r="K156" s="10" t="n"/>
      <c r="L156" s="10" t="n"/>
      <c r="M156" s="24">
        <f>IF(AND(A156="",B156="",J156="",H156=""),"",ROUND(IF(G156="Yes",2,1)*IF(AND(ISNUMBER(H156),ISNUMBER(I156),I156&gt;=H156),I156-H156,IF(ISNUMBER(J156),J156,0)),1))</f>
        <v/>
      </c>
      <c r="N156" s="24">
        <f>IF(M156="","",IF(OR(E156="Personal",E156="",F156="Yes"),0,M156))</f>
        <v/>
      </c>
      <c r="O156" s="24">
        <f>IF(OR(A156="",M156=""),"",IF(E156="Business",IFERROR(INDEX('Rate Schedule'!$B$5:$B$24,MATCH(SUMPRODUCT(MAX(('Rate Schedule'!$A$5:$A$24&lt;=A156)*('Rate Schedule'!$A$5:$A$24&lt;&gt;"")*'Rate Schedule'!$A$5:$A$24)),'Rate Schedule'!$A$5:$A$24,0)),0),IF(E156="Medical",IFERROR(INDEX('Rate Schedule'!$C$5:$C$24,MATCH(SUMPRODUCT(MAX(('Rate Schedule'!$A$5:$A$24&lt;=A156)*('Rate Schedule'!$A$5:$A$24&lt;&gt;"")*'Rate Schedule'!$A$5:$A$24)),'Rate Schedule'!$A$5:$A$24,0)),0),IF(E156="Charitable",IFERROR(INDEX('Rate Schedule'!$D$5:$D$24,MATCH(SUMPRODUCT(MAX(('Rate Schedule'!$A$5:$A$24&lt;=A156)*('Rate Schedule'!$A$5:$A$24&lt;&gt;"")*'Rate Schedule'!$A$5:$A$24)),'Rate Schedule'!$A$5:$A$24,0)),0),0))))</f>
        <v/>
      </c>
      <c r="P156" s="25">
        <f>IF(OR(M156="",O156=""),"",ROUND(N156*O156,0)/100)</f>
        <v/>
      </c>
      <c r="Q156" s="26">
        <f>IF(AND(A156="",B156="",C156="",D156="",E156="",J156="",H156=""),"",IF(A156="","Add a date",IF(A156&gt;AsOf,"After as-of date: not counted yet",IF(B156="","Add a vehicle",IF(COUNTIF(VName,B156)=0,"Vehicle not on Vehicles sheet",IF(E156="","Add a purpose",IF(AND(E156&lt;&gt;"Business",E156&lt;&gt;"Medical",E156&lt;&gt;"Charitable",E156&lt;&gt;"Personal"),"Purpose must be Business/Medical/Charitable/Personal",IF(AND(ISNUMBER(H156),ISNUMBER(I156),I156&lt;H156),"Odometer end is before start",IF(AND(NOT(ISNUMBER(H156)),NOT(ISNUMBER(I156)),NOT(ISNUMBER(J156))),"Add odometer readings or typed miles",IF(AND(ISNUMBER(H156),ISNUMBER(I156),ISNUMBER(J156),ABS((I156-H156)-J156)&gt;0.05),"Odometer and typed miles disagree",IF(AND(N156&gt;0,O156=0),"No rate for this date — check Rate Schedule",IF(AND(OR(E156="Business",E156="Medical",E156="Charitable"),F156&lt;&gt;"Yes",K156=""),"Add purpose detail for substantiation",""))))))))))))</f>
        <v/>
      </c>
      <c r="R156" s="27">
        <f>IF(OR(A156="",M156=""),"",IFERROR(INDEX('Rate Schedule'!$A$5:$A$24,MATCH(SUMPRODUCT(MAX(('Rate Schedule'!$A$5:$A$24&lt;=A156)*('Rate Schedule'!$A$5:$A$24&lt;&gt;"")*'Rate Schedule'!$A$5:$A$24)),'Rate Schedule'!$A$5:$A$24,0)),""))</f>
        <v/>
      </c>
    </row>
    <row r="157">
      <c r="A157" s="22" t="n"/>
      <c r="B157" s="10" t="n"/>
      <c r="C157" s="10" t="n"/>
      <c r="D157" s="10" t="n"/>
      <c r="E157" s="10" t="n"/>
      <c r="F157" s="10" t="n"/>
      <c r="G157" s="10" t="n"/>
      <c r="H157" s="23" t="n"/>
      <c r="I157" s="23" t="n"/>
      <c r="J157" s="23" t="n"/>
      <c r="K157" s="10" t="n"/>
      <c r="L157" s="10" t="n"/>
      <c r="M157" s="24">
        <f>IF(AND(A157="",B157="",J157="",H157=""),"",ROUND(IF(G157="Yes",2,1)*IF(AND(ISNUMBER(H157),ISNUMBER(I157),I157&gt;=H157),I157-H157,IF(ISNUMBER(J157),J157,0)),1))</f>
        <v/>
      </c>
      <c r="N157" s="24">
        <f>IF(M157="","",IF(OR(E157="Personal",E157="",F157="Yes"),0,M157))</f>
        <v/>
      </c>
      <c r="O157" s="24">
        <f>IF(OR(A157="",M157=""),"",IF(E157="Business",IFERROR(INDEX('Rate Schedule'!$B$5:$B$24,MATCH(SUMPRODUCT(MAX(('Rate Schedule'!$A$5:$A$24&lt;=A157)*('Rate Schedule'!$A$5:$A$24&lt;&gt;"")*'Rate Schedule'!$A$5:$A$24)),'Rate Schedule'!$A$5:$A$24,0)),0),IF(E157="Medical",IFERROR(INDEX('Rate Schedule'!$C$5:$C$24,MATCH(SUMPRODUCT(MAX(('Rate Schedule'!$A$5:$A$24&lt;=A157)*('Rate Schedule'!$A$5:$A$24&lt;&gt;"")*'Rate Schedule'!$A$5:$A$24)),'Rate Schedule'!$A$5:$A$24,0)),0),IF(E157="Charitable",IFERROR(INDEX('Rate Schedule'!$D$5:$D$24,MATCH(SUMPRODUCT(MAX(('Rate Schedule'!$A$5:$A$24&lt;=A157)*('Rate Schedule'!$A$5:$A$24&lt;&gt;"")*'Rate Schedule'!$A$5:$A$24)),'Rate Schedule'!$A$5:$A$24,0)),0),0))))</f>
        <v/>
      </c>
      <c r="P157" s="25">
        <f>IF(OR(M157="",O157=""),"",ROUND(N157*O157,0)/100)</f>
        <v/>
      </c>
      <c r="Q157" s="26">
        <f>IF(AND(A157="",B157="",C157="",D157="",E157="",J157="",H157=""),"",IF(A157="","Add a date",IF(A157&gt;AsOf,"After as-of date: not counted yet",IF(B157="","Add a vehicle",IF(COUNTIF(VName,B157)=0,"Vehicle not on Vehicles sheet",IF(E157="","Add a purpose",IF(AND(E157&lt;&gt;"Business",E157&lt;&gt;"Medical",E157&lt;&gt;"Charitable",E157&lt;&gt;"Personal"),"Purpose must be Business/Medical/Charitable/Personal",IF(AND(ISNUMBER(H157),ISNUMBER(I157),I157&lt;H157),"Odometer end is before start",IF(AND(NOT(ISNUMBER(H157)),NOT(ISNUMBER(I157)),NOT(ISNUMBER(J157))),"Add odometer readings or typed miles",IF(AND(ISNUMBER(H157),ISNUMBER(I157),ISNUMBER(J157),ABS((I157-H157)-J157)&gt;0.05),"Odometer and typed miles disagree",IF(AND(N157&gt;0,O157=0),"No rate for this date — check Rate Schedule",IF(AND(OR(E157="Business",E157="Medical",E157="Charitable"),F157&lt;&gt;"Yes",K157=""),"Add purpose detail for substantiation",""))))))))))))</f>
        <v/>
      </c>
      <c r="R157" s="27">
        <f>IF(OR(A157="",M157=""),"",IFERROR(INDEX('Rate Schedule'!$A$5:$A$24,MATCH(SUMPRODUCT(MAX(('Rate Schedule'!$A$5:$A$24&lt;=A157)*('Rate Schedule'!$A$5:$A$24&lt;&gt;"")*'Rate Schedule'!$A$5:$A$24)),'Rate Schedule'!$A$5:$A$24,0)),""))</f>
        <v/>
      </c>
    </row>
    <row r="158">
      <c r="A158" s="22" t="n"/>
      <c r="B158" s="10" t="n"/>
      <c r="C158" s="10" t="n"/>
      <c r="D158" s="10" t="n"/>
      <c r="E158" s="10" t="n"/>
      <c r="F158" s="10" t="n"/>
      <c r="G158" s="10" t="n"/>
      <c r="H158" s="23" t="n"/>
      <c r="I158" s="23" t="n"/>
      <c r="J158" s="23" t="n"/>
      <c r="K158" s="10" t="n"/>
      <c r="L158" s="10" t="n"/>
      <c r="M158" s="24">
        <f>IF(AND(A158="",B158="",J158="",H158=""),"",ROUND(IF(G158="Yes",2,1)*IF(AND(ISNUMBER(H158),ISNUMBER(I158),I158&gt;=H158),I158-H158,IF(ISNUMBER(J158),J158,0)),1))</f>
        <v/>
      </c>
      <c r="N158" s="24">
        <f>IF(M158="","",IF(OR(E158="Personal",E158="",F158="Yes"),0,M158))</f>
        <v/>
      </c>
      <c r="O158" s="24">
        <f>IF(OR(A158="",M158=""),"",IF(E158="Business",IFERROR(INDEX('Rate Schedule'!$B$5:$B$24,MATCH(SUMPRODUCT(MAX(('Rate Schedule'!$A$5:$A$24&lt;=A158)*('Rate Schedule'!$A$5:$A$24&lt;&gt;"")*'Rate Schedule'!$A$5:$A$24)),'Rate Schedule'!$A$5:$A$24,0)),0),IF(E158="Medical",IFERROR(INDEX('Rate Schedule'!$C$5:$C$24,MATCH(SUMPRODUCT(MAX(('Rate Schedule'!$A$5:$A$24&lt;=A158)*('Rate Schedule'!$A$5:$A$24&lt;&gt;"")*'Rate Schedule'!$A$5:$A$24)),'Rate Schedule'!$A$5:$A$24,0)),0),IF(E158="Charitable",IFERROR(INDEX('Rate Schedule'!$D$5:$D$24,MATCH(SUMPRODUCT(MAX(('Rate Schedule'!$A$5:$A$24&lt;=A158)*('Rate Schedule'!$A$5:$A$24&lt;&gt;"")*'Rate Schedule'!$A$5:$A$24)),'Rate Schedule'!$A$5:$A$24,0)),0),0))))</f>
        <v/>
      </c>
      <c r="P158" s="25">
        <f>IF(OR(M158="",O158=""),"",ROUND(N158*O158,0)/100)</f>
        <v/>
      </c>
      <c r="Q158" s="26">
        <f>IF(AND(A158="",B158="",C158="",D158="",E158="",J158="",H158=""),"",IF(A158="","Add a date",IF(A158&gt;AsOf,"After as-of date: not counted yet",IF(B158="","Add a vehicle",IF(COUNTIF(VName,B158)=0,"Vehicle not on Vehicles sheet",IF(E158="","Add a purpose",IF(AND(E158&lt;&gt;"Business",E158&lt;&gt;"Medical",E158&lt;&gt;"Charitable",E158&lt;&gt;"Personal"),"Purpose must be Business/Medical/Charitable/Personal",IF(AND(ISNUMBER(H158),ISNUMBER(I158),I158&lt;H158),"Odometer end is before start",IF(AND(NOT(ISNUMBER(H158)),NOT(ISNUMBER(I158)),NOT(ISNUMBER(J158))),"Add odometer readings or typed miles",IF(AND(ISNUMBER(H158),ISNUMBER(I158),ISNUMBER(J158),ABS((I158-H158)-J158)&gt;0.05),"Odometer and typed miles disagree",IF(AND(N158&gt;0,O158=0),"No rate for this date — check Rate Schedule",IF(AND(OR(E158="Business",E158="Medical",E158="Charitable"),F158&lt;&gt;"Yes",K158=""),"Add purpose detail for substantiation",""))))))))))))</f>
        <v/>
      </c>
      <c r="R158" s="27">
        <f>IF(OR(A158="",M158=""),"",IFERROR(INDEX('Rate Schedule'!$A$5:$A$24,MATCH(SUMPRODUCT(MAX(('Rate Schedule'!$A$5:$A$24&lt;=A158)*('Rate Schedule'!$A$5:$A$24&lt;&gt;"")*'Rate Schedule'!$A$5:$A$24)),'Rate Schedule'!$A$5:$A$24,0)),""))</f>
        <v/>
      </c>
    </row>
    <row r="159">
      <c r="A159" s="22" t="n"/>
      <c r="B159" s="10" t="n"/>
      <c r="C159" s="10" t="n"/>
      <c r="D159" s="10" t="n"/>
      <c r="E159" s="10" t="n"/>
      <c r="F159" s="10" t="n"/>
      <c r="G159" s="10" t="n"/>
      <c r="H159" s="23" t="n"/>
      <c r="I159" s="23" t="n"/>
      <c r="J159" s="23" t="n"/>
      <c r="K159" s="10" t="n"/>
      <c r="L159" s="10" t="n"/>
      <c r="M159" s="24">
        <f>IF(AND(A159="",B159="",J159="",H159=""),"",ROUND(IF(G159="Yes",2,1)*IF(AND(ISNUMBER(H159),ISNUMBER(I159),I159&gt;=H159),I159-H159,IF(ISNUMBER(J159),J159,0)),1))</f>
        <v/>
      </c>
      <c r="N159" s="24">
        <f>IF(M159="","",IF(OR(E159="Personal",E159="",F159="Yes"),0,M159))</f>
        <v/>
      </c>
      <c r="O159" s="24">
        <f>IF(OR(A159="",M159=""),"",IF(E159="Business",IFERROR(INDEX('Rate Schedule'!$B$5:$B$24,MATCH(SUMPRODUCT(MAX(('Rate Schedule'!$A$5:$A$24&lt;=A159)*('Rate Schedule'!$A$5:$A$24&lt;&gt;"")*'Rate Schedule'!$A$5:$A$24)),'Rate Schedule'!$A$5:$A$24,0)),0),IF(E159="Medical",IFERROR(INDEX('Rate Schedule'!$C$5:$C$24,MATCH(SUMPRODUCT(MAX(('Rate Schedule'!$A$5:$A$24&lt;=A159)*('Rate Schedule'!$A$5:$A$24&lt;&gt;"")*'Rate Schedule'!$A$5:$A$24)),'Rate Schedule'!$A$5:$A$24,0)),0),IF(E159="Charitable",IFERROR(INDEX('Rate Schedule'!$D$5:$D$24,MATCH(SUMPRODUCT(MAX(('Rate Schedule'!$A$5:$A$24&lt;=A159)*('Rate Schedule'!$A$5:$A$24&lt;&gt;"")*'Rate Schedule'!$A$5:$A$24)),'Rate Schedule'!$A$5:$A$24,0)),0),0))))</f>
        <v/>
      </c>
      <c r="P159" s="25">
        <f>IF(OR(M159="",O159=""),"",ROUND(N159*O159,0)/100)</f>
        <v/>
      </c>
      <c r="Q159" s="26">
        <f>IF(AND(A159="",B159="",C159="",D159="",E159="",J159="",H159=""),"",IF(A159="","Add a date",IF(A159&gt;AsOf,"After as-of date: not counted yet",IF(B159="","Add a vehicle",IF(COUNTIF(VName,B159)=0,"Vehicle not on Vehicles sheet",IF(E159="","Add a purpose",IF(AND(E159&lt;&gt;"Business",E159&lt;&gt;"Medical",E159&lt;&gt;"Charitable",E159&lt;&gt;"Personal"),"Purpose must be Business/Medical/Charitable/Personal",IF(AND(ISNUMBER(H159),ISNUMBER(I159),I159&lt;H159),"Odometer end is before start",IF(AND(NOT(ISNUMBER(H159)),NOT(ISNUMBER(I159)),NOT(ISNUMBER(J159))),"Add odometer readings or typed miles",IF(AND(ISNUMBER(H159),ISNUMBER(I159),ISNUMBER(J159),ABS((I159-H159)-J159)&gt;0.05),"Odometer and typed miles disagree",IF(AND(N159&gt;0,O159=0),"No rate for this date — check Rate Schedule",IF(AND(OR(E159="Business",E159="Medical",E159="Charitable"),F159&lt;&gt;"Yes",K159=""),"Add purpose detail for substantiation",""))))))))))))</f>
        <v/>
      </c>
      <c r="R159" s="27">
        <f>IF(OR(A159="",M159=""),"",IFERROR(INDEX('Rate Schedule'!$A$5:$A$24,MATCH(SUMPRODUCT(MAX(('Rate Schedule'!$A$5:$A$24&lt;=A159)*('Rate Schedule'!$A$5:$A$24&lt;&gt;"")*'Rate Schedule'!$A$5:$A$24)),'Rate Schedule'!$A$5:$A$24,0)),""))</f>
        <v/>
      </c>
    </row>
    <row r="160">
      <c r="A160" s="22" t="n"/>
      <c r="B160" s="10" t="n"/>
      <c r="C160" s="10" t="n"/>
      <c r="D160" s="10" t="n"/>
      <c r="E160" s="10" t="n"/>
      <c r="F160" s="10" t="n"/>
      <c r="G160" s="10" t="n"/>
      <c r="H160" s="23" t="n"/>
      <c r="I160" s="23" t="n"/>
      <c r="J160" s="23" t="n"/>
      <c r="K160" s="10" t="n"/>
      <c r="L160" s="10" t="n"/>
      <c r="M160" s="24">
        <f>IF(AND(A160="",B160="",J160="",H160=""),"",ROUND(IF(G160="Yes",2,1)*IF(AND(ISNUMBER(H160),ISNUMBER(I160),I160&gt;=H160),I160-H160,IF(ISNUMBER(J160),J160,0)),1))</f>
        <v/>
      </c>
      <c r="N160" s="24">
        <f>IF(M160="","",IF(OR(E160="Personal",E160="",F160="Yes"),0,M160))</f>
        <v/>
      </c>
      <c r="O160" s="24">
        <f>IF(OR(A160="",M160=""),"",IF(E160="Business",IFERROR(INDEX('Rate Schedule'!$B$5:$B$24,MATCH(SUMPRODUCT(MAX(('Rate Schedule'!$A$5:$A$24&lt;=A160)*('Rate Schedule'!$A$5:$A$24&lt;&gt;"")*'Rate Schedule'!$A$5:$A$24)),'Rate Schedule'!$A$5:$A$24,0)),0),IF(E160="Medical",IFERROR(INDEX('Rate Schedule'!$C$5:$C$24,MATCH(SUMPRODUCT(MAX(('Rate Schedule'!$A$5:$A$24&lt;=A160)*('Rate Schedule'!$A$5:$A$24&lt;&gt;"")*'Rate Schedule'!$A$5:$A$24)),'Rate Schedule'!$A$5:$A$24,0)),0),IF(E160="Charitable",IFERROR(INDEX('Rate Schedule'!$D$5:$D$24,MATCH(SUMPRODUCT(MAX(('Rate Schedule'!$A$5:$A$24&lt;=A160)*('Rate Schedule'!$A$5:$A$24&lt;&gt;"")*'Rate Schedule'!$A$5:$A$24)),'Rate Schedule'!$A$5:$A$24,0)),0),0))))</f>
        <v/>
      </c>
      <c r="P160" s="25">
        <f>IF(OR(M160="",O160=""),"",ROUND(N160*O160,0)/100)</f>
        <v/>
      </c>
      <c r="Q160" s="26">
        <f>IF(AND(A160="",B160="",C160="",D160="",E160="",J160="",H160=""),"",IF(A160="","Add a date",IF(A160&gt;AsOf,"After as-of date: not counted yet",IF(B160="","Add a vehicle",IF(COUNTIF(VName,B160)=0,"Vehicle not on Vehicles sheet",IF(E160="","Add a purpose",IF(AND(E160&lt;&gt;"Business",E160&lt;&gt;"Medical",E160&lt;&gt;"Charitable",E160&lt;&gt;"Personal"),"Purpose must be Business/Medical/Charitable/Personal",IF(AND(ISNUMBER(H160),ISNUMBER(I160),I160&lt;H160),"Odometer end is before start",IF(AND(NOT(ISNUMBER(H160)),NOT(ISNUMBER(I160)),NOT(ISNUMBER(J160))),"Add odometer readings or typed miles",IF(AND(ISNUMBER(H160),ISNUMBER(I160),ISNUMBER(J160),ABS((I160-H160)-J160)&gt;0.05),"Odometer and typed miles disagree",IF(AND(N160&gt;0,O160=0),"No rate for this date — check Rate Schedule",IF(AND(OR(E160="Business",E160="Medical",E160="Charitable"),F160&lt;&gt;"Yes",K160=""),"Add purpose detail for substantiation",""))))))))))))</f>
        <v/>
      </c>
      <c r="R160" s="27">
        <f>IF(OR(A160="",M160=""),"",IFERROR(INDEX('Rate Schedule'!$A$5:$A$24,MATCH(SUMPRODUCT(MAX(('Rate Schedule'!$A$5:$A$24&lt;=A160)*('Rate Schedule'!$A$5:$A$24&lt;&gt;"")*'Rate Schedule'!$A$5:$A$24)),'Rate Schedule'!$A$5:$A$24,0)),""))</f>
        <v/>
      </c>
    </row>
    <row r="161">
      <c r="A161" s="22" t="n"/>
      <c r="B161" s="10" t="n"/>
      <c r="C161" s="10" t="n"/>
      <c r="D161" s="10" t="n"/>
      <c r="E161" s="10" t="n"/>
      <c r="F161" s="10" t="n"/>
      <c r="G161" s="10" t="n"/>
      <c r="H161" s="23" t="n"/>
      <c r="I161" s="23" t="n"/>
      <c r="J161" s="23" t="n"/>
      <c r="K161" s="10" t="n"/>
      <c r="L161" s="10" t="n"/>
      <c r="M161" s="24">
        <f>IF(AND(A161="",B161="",J161="",H161=""),"",ROUND(IF(G161="Yes",2,1)*IF(AND(ISNUMBER(H161),ISNUMBER(I161),I161&gt;=H161),I161-H161,IF(ISNUMBER(J161),J161,0)),1))</f>
        <v/>
      </c>
      <c r="N161" s="24">
        <f>IF(M161="","",IF(OR(E161="Personal",E161="",F161="Yes"),0,M161))</f>
        <v/>
      </c>
      <c r="O161" s="24">
        <f>IF(OR(A161="",M161=""),"",IF(E161="Business",IFERROR(INDEX('Rate Schedule'!$B$5:$B$24,MATCH(SUMPRODUCT(MAX(('Rate Schedule'!$A$5:$A$24&lt;=A161)*('Rate Schedule'!$A$5:$A$24&lt;&gt;"")*'Rate Schedule'!$A$5:$A$24)),'Rate Schedule'!$A$5:$A$24,0)),0),IF(E161="Medical",IFERROR(INDEX('Rate Schedule'!$C$5:$C$24,MATCH(SUMPRODUCT(MAX(('Rate Schedule'!$A$5:$A$24&lt;=A161)*('Rate Schedule'!$A$5:$A$24&lt;&gt;"")*'Rate Schedule'!$A$5:$A$24)),'Rate Schedule'!$A$5:$A$24,0)),0),IF(E161="Charitable",IFERROR(INDEX('Rate Schedule'!$D$5:$D$24,MATCH(SUMPRODUCT(MAX(('Rate Schedule'!$A$5:$A$24&lt;=A161)*('Rate Schedule'!$A$5:$A$24&lt;&gt;"")*'Rate Schedule'!$A$5:$A$24)),'Rate Schedule'!$A$5:$A$24,0)),0),0))))</f>
        <v/>
      </c>
      <c r="P161" s="25">
        <f>IF(OR(M161="",O161=""),"",ROUND(N161*O161,0)/100)</f>
        <v/>
      </c>
      <c r="Q161" s="26">
        <f>IF(AND(A161="",B161="",C161="",D161="",E161="",J161="",H161=""),"",IF(A161="","Add a date",IF(A161&gt;AsOf,"After as-of date: not counted yet",IF(B161="","Add a vehicle",IF(COUNTIF(VName,B161)=0,"Vehicle not on Vehicles sheet",IF(E161="","Add a purpose",IF(AND(E161&lt;&gt;"Business",E161&lt;&gt;"Medical",E161&lt;&gt;"Charitable",E161&lt;&gt;"Personal"),"Purpose must be Business/Medical/Charitable/Personal",IF(AND(ISNUMBER(H161),ISNUMBER(I161),I161&lt;H161),"Odometer end is before start",IF(AND(NOT(ISNUMBER(H161)),NOT(ISNUMBER(I161)),NOT(ISNUMBER(J161))),"Add odometer readings or typed miles",IF(AND(ISNUMBER(H161),ISNUMBER(I161),ISNUMBER(J161),ABS((I161-H161)-J161)&gt;0.05),"Odometer and typed miles disagree",IF(AND(N161&gt;0,O161=0),"No rate for this date — check Rate Schedule",IF(AND(OR(E161="Business",E161="Medical",E161="Charitable"),F161&lt;&gt;"Yes",K161=""),"Add purpose detail for substantiation",""))))))))))))</f>
        <v/>
      </c>
      <c r="R161" s="27">
        <f>IF(OR(A161="",M161=""),"",IFERROR(INDEX('Rate Schedule'!$A$5:$A$24,MATCH(SUMPRODUCT(MAX(('Rate Schedule'!$A$5:$A$24&lt;=A161)*('Rate Schedule'!$A$5:$A$24&lt;&gt;"")*'Rate Schedule'!$A$5:$A$24)),'Rate Schedule'!$A$5:$A$24,0)),""))</f>
        <v/>
      </c>
    </row>
    <row r="162">
      <c r="A162" s="22" t="n"/>
      <c r="B162" s="10" t="n"/>
      <c r="C162" s="10" t="n"/>
      <c r="D162" s="10" t="n"/>
      <c r="E162" s="10" t="n"/>
      <c r="F162" s="10" t="n"/>
      <c r="G162" s="10" t="n"/>
      <c r="H162" s="23" t="n"/>
      <c r="I162" s="23" t="n"/>
      <c r="J162" s="23" t="n"/>
      <c r="K162" s="10" t="n"/>
      <c r="L162" s="10" t="n"/>
      <c r="M162" s="24">
        <f>IF(AND(A162="",B162="",J162="",H162=""),"",ROUND(IF(G162="Yes",2,1)*IF(AND(ISNUMBER(H162),ISNUMBER(I162),I162&gt;=H162),I162-H162,IF(ISNUMBER(J162),J162,0)),1))</f>
        <v/>
      </c>
      <c r="N162" s="24">
        <f>IF(M162="","",IF(OR(E162="Personal",E162="",F162="Yes"),0,M162))</f>
        <v/>
      </c>
      <c r="O162" s="24">
        <f>IF(OR(A162="",M162=""),"",IF(E162="Business",IFERROR(INDEX('Rate Schedule'!$B$5:$B$24,MATCH(SUMPRODUCT(MAX(('Rate Schedule'!$A$5:$A$24&lt;=A162)*('Rate Schedule'!$A$5:$A$24&lt;&gt;"")*'Rate Schedule'!$A$5:$A$24)),'Rate Schedule'!$A$5:$A$24,0)),0),IF(E162="Medical",IFERROR(INDEX('Rate Schedule'!$C$5:$C$24,MATCH(SUMPRODUCT(MAX(('Rate Schedule'!$A$5:$A$24&lt;=A162)*('Rate Schedule'!$A$5:$A$24&lt;&gt;"")*'Rate Schedule'!$A$5:$A$24)),'Rate Schedule'!$A$5:$A$24,0)),0),IF(E162="Charitable",IFERROR(INDEX('Rate Schedule'!$D$5:$D$24,MATCH(SUMPRODUCT(MAX(('Rate Schedule'!$A$5:$A$24&lt;=A162)*('Rate Schedule'!$A$5:$A$24&lt;&gt;"")*'Rate Schedule'!$A$5:$A$24)),'Rate Schedule'!$A$5:$A$24,0)),0),0))))</f>
        <v/>
      </c>
      <c r="P162" s="25">
        <f>IF(OR(M162="",O162=""),"",ROUND(N162*O162,0)/100)</f>
        <v/>
      </c>
      <c r="Q162" s="26">
        <f>IF(AND(A162="",B162="",C162="",D162="",E162="",J162="",H162=""),"",IF(A162="","Add a date",IF(A162&gt;AsOf,"After as-of date: not counted yet",IF(B162="","Add a vehicle",IF(COUNTIF(VName,B162)=0,"Vehicle not on Vehicles sheet",IF(E162="","Add a purpose",IF(AND(E162&lt;&gt;"Business",E162&lt;&gt;"Medical",E162&lt;&gt;"Charitable",E162&lt;&gt;"Personal"),"Purpose must be Business/Medical/Charitable/Personal",IF(AND(ISNUMBER(H162),ISNUMBER(I162),I162&lt;H162),"Odometer end is before start",IF(AND(NOT(ISNUMBER(H162)),NOT(ISNUMBER(I162)),NOT(ISNUMBER(J162))),"Add odometer readings or typed miles",IF(AND(ISNUMBER(H162),ISNUMBER(I162),ISNUMBER(J162),ABS((I162-H162)-J162)&gt;0.05),"Odometer and typed miles disagree",IF(AND(N162&gt;0,O162=0),"No rate for this date — check Rate Schedule",IF(AND(OR(E162="Business",E162="Medical",E162="Charitable"),F162&lt;&gt;"Yes",K162=""),"Add purpose detail for substantiation",""))))))))))))</f>
        <v/>
      </c>
      <c r="R162" s="27">
        <f>IF(OR(A162="",M162=""),"",IFERROR(INDEX('Rate Schedule'!$A$5:$A$24,MATCH(SUMPRODUCT(MAX(('Rate Schedule'!$A$5:$A$24&lt;=A162)*('Rate Schedule'!$A$5:$A$24&lt;&gt;"")*'Rate Schedule'!$A$5:$A$24)),'Rate Schedule'!$A$5:$A$24,0)),""))</f>
        <v/>
      </c>
    </row>
    <row r="163">
      <c r="A163" s="22" t="n"/>
      <c r="B163" s="10" t="n"/>
      <c r="C163" s="10" t="n"/>
      <c r="D163" s="10" t="n"/>
      <c r="E163" s="10" t="n"/>
      <c r="F163" s="10" t="n"/>
      <c r="G163" s="10" t="n"/>
      <c r="H163" s="23" t="n"/>
      <c r="I163" s="23" t="n"/>
      <c r="J163" s="23" t="n"/>
      <c r="K163" s="10" t="n"/>
      <c r="L163" s="10" t="n"/>
      <c r="M163" s="24">
        <f>IF(AND(A163="",B163="",J163="",H163=""),"",ROUND(IF(G163="Yes",2,1)*IF(AND(ISNUMBER(H163),ISNUMBER(I163),I163&gt;=H163),I163-H163,IF(ISNUMBER(J163),J163,0)),1))</f>
        <v/>
      </c>
      <c r="N163" s="24">
        <f>IF(M163="","",IF(OR(E163="Personal",E163="",F163="Yes"),0,M163))</f>
        <v/>
      </c>
      <c r="O163" s="24">
        <f>IF(OR(A163="",M163=""),"",IF(E163="Business",IFERROR(INDEX('Rate Schedule'!$B$5:$B$24,MATCH(SUMPRODUCT(MAX(('Rate Schedule'!$A$5:$A$24&lt;=A163)*('Rate Schedule'!$A$5:$A$24&lt;&gt;"")*'Rate Schedule'!$A$5:$A$24)),'Rate Schedule'!$A$5:$A$24,0)),0),IF(E163="Medical",IFERROR(INDEX('Rate Schedule'!$C$5:$C$24,MATCH(SUMPRODUCT(MAX(('Rate Schedule'!$A$5:$A$24&lt;=A163)*('Rate Schedule'!$A$5:$A$24&lt;&gt;"")*'Rate Schedule'!$A$5:$A$24)),'Rate Schedule'!$A$5:$A$24,0)),0),IF(E163="Charitable",IFERROR(INDEX('Rate Schedule'!$D$5:$D$24,MATCH(SUMPRODUCT(MAX(('Rate Schedule'!$A$5:$A$24&lt;=A163)*('Rate Schedule'!$A$5:$A$24&lt;&gt;"")*'Rate Schedule'!$A$5:$A$24)),'Rate Schedule'!$A$5:$A$24,0)),0),0))))</f>
        <v/>
      </c>
      <c r="P163" s="25">
        <f>IF(OR(M163="",O163=""),"",ROUND(N163*O163,0)/100)</f>
        <v/>
      </c>
      <c r="Q163" s="26">
        <f>IF(AND(A163="",B163="",C163="",D163="",E163="",J163="",H163=""),"",IF(A163="","Add a date",IF(A163&gt;AsOf,"After as-of date: not counted yet",IF(B163="","Add a vehicle",IF(COUNTIF(VName,B163)=0,"Vehicle not on Vehicles sheet",IF(E163="","Add a purpose",IF(AND(E163&lt;&gt;"Business",E163&lt;&gt;"Medical",E163&lt;&gt;"Charitable",E163&lt;&gt;"Personal"),"Purpose must be Business/Medical/Charitable/Personal",IF(AND(ISNUMBER(H163),ISNUMBER(I163),I163&lt;H163),"Odometer end is before start",IF(AND(NOT(ISNUMBER(H163)),NOT(ISNUMBER(I163)),NOT(ISNUMBER(J163))),"Add odometer readings or typed miles",IF(AND(ISNUMBER(H163),ISNUMBER(I163),ISNUMBER(J163),ABS((I163-H163)-J163)&gt;0.05),"Odometer and typed miles disagree",IF(AND(N163&gt;0,O163=0),"No rate for this date — check Rate Schedule",IF(AND(OR(E163="Business",E163="Medical",E163="Charitable"),F163&lt;&gt;"Yes",K163=""),"Add purpose detail for substantiation",""))))))))))))</f>
        <v/>
      </c>
      <c r="R163" s="27">
        <f>IF(OR(A163="",M163=""),"",IFERROR(INDEX('Rate Schedule'!$A$5:$A$24,MATCH(SUMPRODUCT(MAX(('Rate Schedule'!$A$5:$A$24&lt;=A163)*('Rate Schedule'!$A$5:$A$24&lt;&gt;"")*'Rate Schedule'!$A$5:$A$24)),'Rate Schedule'!$A$5:$A$24,0)),""))</f>
        <v/>
      </c>
    </row>
    <row r="164">
      <c r="A164" s="22" t="n"/>
      <c r="B164" s="10" t="n"/>
      <c r="C164" s="10" t="n"/>
      <c r="D164" s="10" t="n"/>
      <c r="E164" s="10" t="n"/>
      <c r="F164" s="10" t="n"/>
      <c r="G164" s="10" t="n"/>
      <c r="H164" s="23" t="n"/>
      <c r="I164" s="23" t="n"/>
      <c r="J164" s="23" t="n"/>
      <c r="K164" s="10" t="n"/>
      <c r="L164" s="10" t="n"/>
      <c r="M164" s="24">
        <f>IF(AND(A164="",B164="",J164="",H164=""),"",ROUND(IF(G164="Yes",2,1)*IF(AND(ISNUMBER(H164),ISNUMBER(I164),I164&gt;=H164),I164-H164,IF(ISNUMBER(J164),J164,0)),1))</f>
        <v/>
      </c>
      <c r="N164" s="24">
        <f>IF(M164="","",IF(OR(E164="Personal",E164="",F164="Yes"),0,M164))</f>
        <v/>
      </c>
      <c r="O164" s="24">
        <f>IF(OR(A164="",M164=""),"",IF(E164="Business",IFERROR(INDEX('Rate Schedule'!$B$5:$B$24,MATCH(SUMPRODUCT(MAX(('Rate Schedule'!$A$5:$A$24&lt;=A164)*('Rate Schedule'!$A$5:$A$24&lt;&gt;"")*'Rate Schedule'!$A$5:$A$24)),'Rate Schedule'!$A$5:$A$24,0)),0),IF(E164="Medical",IFERROR(INDEX('Rate Schedule'!$C$5:$C$24,MATCH(SUMPRODUCT(MAX(('Rate Schedule'!$A$5:$A$24&lt;=A164)*('Rate Schedule'!$A$5:$A$24&lt;&gt;"")*'Rate Schedule'!$A$5:$A$24)),'Rate Schedule'!$A$5:$A$24,0)),0),IF(E164="Charitable",IFERROR(INDEX('Rate Schedule'!$D$5:$D$24,MATCH(SUMPRODUCT(MAX(('Rate Schedule'!$A$5:$A$24&lt;=A164)*('Rate Schedule'!$A$5:$A$24&lt;&gt;"")*'Rate Schedule'!$A$5:$A$24)),'Rate Schedule'!$A$5:$A$24,0)),0),0))))</f>
        <v/>
      </c>
      <c r="P164" s="25">
        <f>IF(OR(M164="",O164=""),"",ROUND(N164*O164,0)/100)</f>
        <v/>
      </c>
      <c r="Q164" s="26">
        <f>IF(AND(A164="",B164="",C164="",D164="",E164="",J164="",H164=""),"",IF(A164="","Add a date",IF(A164&gt;AsOf,"After as-of date: not counted yet",IF(B164="","Add a vehicle",IF(COUNTIF(VName,B164)=0,"Vehicle not on Vehicles sheet",IF(E164="","Add a purpose",IF(AND(E164&lt;&gt;"Business",E164&lt;&gt;"Medical",E164&lt;&gt;"Charitable",E164&lt;&gt;"Personal"),"Purpose must be Business/Medical/Charitable/Personal",IF(AND(ISNUMBER(H164),ISNUMBER(I164),I164&lt;H164),"Odometer end is before start",IF(AND(NOT(ISNUMBER(H164)),NOT(ISNUMBER(I164)),NOT(ISNUMBER(J164))),"Add odometer readings or typed miles",IF(AND(ISNUMBER(H164),ISNUMBER(I164),ISNUMBER(J164),ABS((I164-H164)-J164)&gt;0.05),"Odometer and typed miles disagree",IF(AND(N164&gt;0,O164=0),"No rate for this date — check Rate Schedule",IF(AND(OR(E164="Business",E164="Medical",E164="Charitable"),F164&lt;&gt;"Yes",K164=""),"Add purpose detail for substantiation",""))))))))))))</f>
        <v/>
      </c>
      <c r="R164" s="27">
        <f>IF(OR(A164="",M164=""),"",IFERROR(INDEX('Rate Schedule'!$A$5:$A$24,MATCH(SUMPRODUCT(MAX(('Rate Schedule'!$A$5:$A$24&lt;=A164)*('Rate Schedule'!$A$5:$A$24&lt;&gt;"")*'Rate Schedule'!$A$5:$A$24)),'Rate Schedule'!$A$5:$A$24,0)),""))</f>
        <v/>
      </c>
    </row>
    <row r="165">
      <c r="A165" s="22" t="n"/>
      <c r="B165" s="10" t="n"/>
      <c r="C165" s="10" t="n"/>
      <c r="D165" s="10" t="n"/>
      <c r="E165" s="10" t="n"/>
      <c r="F165" s="10" t="n"/>
      <c r="G165" s="10" t="n"/>
      <c r="H165" s="23" t="n"/>
      <c r="I165" s="23" t="n"/>
      <c r="J165" s="23" t="n"/>
      <c r="K165" s="10" t="n"/>
      <c r="L165" s="10" t="n"/>
      <c r="M165" s="24">
        <f>IF(AND(A165="",B165="",J165="",H165=""),"",ROUND(IF(G165="Yes",2,1)*IF(AND(ISNUMBER(H165),ISNUMBER(I165),I165&gt;=H165),I165-H165,IF(ISNUMBER(J165),J165,0)),1))</f>
        <v/>
      </c>
      <c r="N165" s="24">
        <f>IF(M165="","",IF(OR(E165="Personal",E165="",F165="Yes"),0,M165))</f>
        <v/>
      </c>
      <c r="O165" s="24">
        <f>IF(OR(A165="",M165=""),"",IF(E165="Business",IFERROR(INDEX('Rate Schedule'!$B$5:$B$24,MATCH(SUMPRODUCT(MAX(('Rate Schedule'!$A$5:$A$24&lt;=A165)*('Rate Schedule'!$A$5:$A$24&lt;&gt;"")*'Rate Schedule'!$A$5:$A$24)),'Rate Schedule'!$A$5:$A$24,0)),0),IF(E165="Medical",IFERROR(INDEX('Rate Schedule'!$C$5:$C$24,MATCH(SUMPRODUCT(MAX(('Rate Schedule'!$A$5:$A$24&lt;=A165)*('Rate Schedule'!$A$5:$A$24&lt;&gt;"")*'Rate Schedule'!$A$5:$A$24)),'Rate Schedule'!$A$5:$A$24,0)),0),IF(E165="Charitable",IFERROR(INDEX('Rate Schedule'!$D$5:$D$24,MATCH(SUMPRODUCT(MAX(('Rate Schedule'!$A$5:$A$24&lt;=A165)*('Rate Schedule'!$A$5:$A$24&lt;&gt;"")*'Rate Schedule'!$A$5:$A$24)),'Rate Schedule'!$A$5:$A$24,0)),0),0))))</f>
        <v/>
      </c>
      <c r="P165" s="25">
        <f>IF(OR(M165="",O165=""),"",ROUND(N165*O165,0)/100)</f>
        <v/>
      </c>
      <c r="Q165" s="26">
        <f>IF(AND(A165="",B165="",C165="",D165="",E165="",J165="",H165=""),"",IF(A165="","Add a date",IF(A165&gt;AsOf,"After as-of date: not counted yet",IF(B165="","Add a vehicle",IF(COUNTIF(VName,B165)=0,"Vehicle not on Vehicles sheet",IF(E165="","Add a purpose",IF(AND(E165&lt;&gt;"Business",E165&lt;&gt;"Medical",E165&lt;&gt;"Charitable",E165&lt;&gt;"Personal"),"Purpose must be Business/Medical/Charitable/Personal",IF(AND(ISNUMBER(H165),ISNUMBER(I165),I165&lt;H165),"Odometer end is before start",IF(AND(NOT(ISNUMBER(H165)),NOT(ISNUMBER(I165)),NOT(ISNUMBER(J165))),"Add odometer readings or typed miles",IF(AND(ISNUMBER(H165),ISNUMBER(I165),ISNUMBER(J165),ABS((I165-H165)-J165)&gt;0.05),"Odometer and typed miles disagree",IF(AND(N165&gt;0,O165=0),"No rate for this date — check Rate Schedule",IF(AND(OR(E165="Business",E165="Medical",E165="Charitable"),F165&lt;&gt;"Yes",K165=""),"Add purpose detail for substantiation",""))))))))))))</f>
        <v/>
      </c>
      <c r="R165" s="27">
        <f>IF(OR(A165="",M165=""),"",IFERROR(INDEX('Rate Schedule'!$A$5:$A$24,MATCH(SUMPRODUCT(MAX(('Rate Schedule'!$A$5:$A$24&lt;=A165)*('Rate Schedule'!$A$5:$A$24&lt;&gt;"")*'Rate Schedule'!$A$5:$A$24)),'Rate Schedule'!$A$5:$A$24,0)),""))</f>
        <v/>
      </c>
    </row>
    <row r="166">
      <c r="A166" s="22" t="n"/>
      <c r="B166" s="10" t="n"/>
      <c r="C166" s="10" t="n"/>
      <c r="D166" s="10" t="n"/>
      <c r="E166" s="10" t="n"/>
      <c r="F166" s="10" t="n"/>
      <c r="G166" s="10" t="n"/>
      <c r="H166" s="23" t="n"/>
      <c r="I166" s="23" t="n"/>
      <c r="J166" s="23" t="n"/>
      <c r="K166" s="10" t="n"/>
      <c r="L166" s="10" t="n"/>
      <c r="M166" s="24">
        <f>IF(AND(A166="",B166="",J166="",H166=""),"",ROUND(IF(G166="Yes",2,1)*IF(AND(ISNUMBER(H166),ISNUMBER(I166),I166&gt;=H166),I166-H166,IF(ISNUMBER(J166),J166,0)),1))</f>
        <v/>
      </c>
      <c r="N166" s="24">
        <f>IF(M166="","",IF(OR(E166="Personal",E166="",F166="Yes"),0,M166))</f>
        <v/>
      </c>
      <c r="O166" s="24">
        <f>IF(OR(A166="",M166=""),"",IF(E166="Business",IFERROR(INDEX('Rate Schedule'!$B$5:$B$24,MATCH(SUMPRODUCT(MAX(('Rate Schedule'!$A$5:$A$24&lt;=A166)*('Rate Schedule'!$A$5:$A$24&lt;&gt;"")*'Rate Schedule'!$A$5:$A$24)),'Rate Schedule'!$A$5:$A$24,0)),0),IF(E166="Medical",IFERROR(INDEX('Rate Schedule'!$C$5:$C$24,MATCH(SUMPRODUCT(MAX(('Rate Schedule'!$A$5:$A$24&lt;=A166)*('Rate Schedule'!$A$5:$A$24&lt;&gt;"")*'Rate Schedule'!$A$5:$A$24)),'Rate Schedule'!$A$5:$A$24,0)),0),IF(E166="Charitable",IFERROR(INDEX('Rate Schedule'!$D$5:$D$24,MATCH(SUMPRODUCT(MAX(('Rate Schedule'!$A$5:$A$24&lt;=A166)*('Rate Schedule'!$A$5:$A$24&lt;&gt;"")*'Rate Schedule'!$A$5:$A$24)),'Rate Schedule'!$A$5:$A$24,0)),0),0))))</f>
        <v/>
      </c>
      <c r="P166" s="25">
        <f>IF(OR(M166="",O166=""),"",ROUND(N166*O166,0)/100)</f>
        <v/>
      </c>
      <c r="Q166" s="26">
        <f>IF(AND(A166="",B166="",C166="",D166="",E166="",J166="",H166=""),"",IF(A166="","Add a date",IF(A166&gt;AsOf,"After as-of date: not counted yet",IF(B166="","Add a vehicle",IF(COUNTIF(VName,B166)=0,"Vehicle not on Vehicles sheet",IF(E166="","Add a purpose",IF(AND(E166&lt;&gt;"Business",E166&lt;&gt;"Medical",E166&lt;&gt;"Charitable",E166&lt;&gt;"Personal"),"Purpose must be Business/Medical/Charitable/Personal",IF(AND(ISNUMBER(H166),ISNUMBER(I166),I166&lt;H166),"Odometer end is before start",IF(AND(NOT(ISNUMBER(H166)),NOT(ISNUMBER(I166)),NOT(ISNUMBER(J166))),"Add odometer readings or typed miles",IF(AND(ISNUMBER(H166),ISNUMBER(I166),ISNUMBER(J166),ABS((I166-H166)-J166)&gt;0.05),"Odometer and typed miles disagree",IF(AND(N166&gt;0,O166=0),"No rate for this date — check Rate Schedule",IF(AND(OR(E166="Business",E166="Medical",E166="Charitable"),F166&lt;&gt;"Yes",K166=""),"Add purpose detail for substantiation",""))))))))))))</f>
        <v/>
      </c>
      <c r="R166" s="27">
        <f>IF(OR(A166="",M166=""),"",IFERROR(INDEX('Rate Schedule'!$A$5:$A$24,MATCH(SUMPRODUCT(MAX(('Rate Schedule'!$A$5:$A$24&lt;=A166)*('Rate Schedule'!$A$5:$A$24&lt;&gt;"")*'Rate Schedule'!$A$5:$A$24)),'Rate Schedule'!$A$5:$A$24,0)),""))</f>
        <v/>
      </c>
    </row>
    <row r="167">
      <c r="A167" s="22" t="n"/>
      <c r="B167" s="10" t="n"/>
      <c r="C167" s="10" t="n"/>
      <c r="D167" s="10" t="n"/>
      <c r="E167" s="10" t="n"/>
      <c r="F167" s="10" t="n"/>
      <c r="G167" s="10" t="n"/>
      <c r="H167" s="23" t="n"/>
      <c r="I167" s="23" t="n"/>
      <c r="J167" s="23" t="n"/>
      <c r="K167" s="10" t="n"/>
      <c r="L167" s="10" t="n"/>
      <c r="M167" s="24">
        <f>IF(AND(A167="",B167="",J167="",H167=""),"",ROUND(IF(G167="Yes",2,1)*IF(AND(ISNUMBER(H167),ISNUMBER(I167),I167&gt;=H167),I167-H167,IF(ISNUMBER(J167),J167,0)),1))</f>
        <v/>
      </c>
      <c r="N167" s="24">
        <f>IF(M167="","",IF(OR(E167="Personal",E167="",F167="Yes"),0,M167))</f>
        <v/>
      </c>
      <c r="O167" s="24">
        <f>IF(OR(A167="",M167=""),"",IF(E167="Business",IFERROR(INDEX('Rate Schedule'!$B$5:$B$24,MATCH(SUMPRODUCT(MAX(('Rate Schedule'!$A$5:$A$24&lt;=A167)*('Rate Schedule'!$A$5:$A$24&lt;&gt;"")*'Rate Schedule'!$A$5:$A$24)),'Rate Schedule'!$A$5:$A$24,0)),0),IF(E167="Medical",IFERROR(INDEX('Rate Schedule'!$C$5:$C$24,MATCH(SUMPRODUCT(MAX(('Rate Schedule'!$A$5:$A$24&lt;=A167)*('Rate Schedule'!$A$5:$A$24&lt;&gt;"")*'Rate Schedule'!$A$5:$A$24)),'Rate Schedule'!$A$5:$A$24,0)),0),IF(E167="Charitable",IFERROR(INDEX('Rate Schedule'!$D$5:$D$24,MATCH(SUMPRODUCT(MAX(('Rate Schedule'!$A$5:$A$24&lt;=A167)*('Rate Schedule'!$A$5:$A$24&lt;&gt;"")*'Rate Schedule'!$A$5:$A$24)),'Rate Schedule'!$A$5:$A$24,0)),0),0))))</f>
        <v/>
      </c>
      <c r="P167" s="25">
        <f>IF(OR(M167="",O167=""),"",ROUND(N167*O167,0)/100)</f>
        <v/>
      </c>
      <c r="Q167" s="26">
        <f>IF(AND(A167="",B167="",C167="",D167="",E167="",J167="",H167=""),"",IF(A167="","Add a date",IF(A167&gt;AsOf,"After as-of date: not counted yet",IF(B167="","Add a vehicle",IF(COUNTIF(VName,B167)=0,"Vehicle not on Vehicles sheet",IF(E167="","Add a purpose",IF(AND(E167&lt;&gt;"Business",E167&lt;&gt;"Medical",E167&lt;&gt;"Charitable",E167&lt;&gt;"Personal"),"Purpose must be Business/Medical/Charitable/Personal",IF(AND(ISNUMBER(H167),ISNUMBER(I167),I167&lt;H167),"Odometer end is before start",IF(AND(NOT(ISNUMBER(H167)),NOT(ISNUMBER(I167)),NOT(ISNUMBER(J167))),"Add odometer readings or typed miles",IF(AND(ISNUMBER(H167),ISNUMBER(I167),ISNUMBER(J167),ABS((I167-H167)-J167)&gt;0.05),"Odometer and typed miles disagree",IF(AND(N167&gt;0,O167=0),"No rate for this date — check Rate Schedule",IF(AND(OR(E167="Business",E167="Medical",E167="Charitable"),F167&lt;&gt;"Yes",K167=""),"Add purpose detail for substantiation",""))))))))))))</f>
        <v/>
      </c>
      <c r="R167" s="27">
        <f>IF(OR(A167="",M167=""),"",IFERROR(INDEX('Rate Schedule'!$A$5:$A$24,MATCH(SUMPRODUCT(MAX(('Rate Schedule'!$A$5:$A$24&lt;=A167)*('Rate Schedule'!$A$5:$A$24&lt;&gt;"")*'Rate Schedule'!$A$5:$A$24)),'Rate Schedule'!$A$5:$A$24,0)),""))</f>
        <v/>
      </c>
    </row>
    <row r="168">
      <c r="A168" s="22" t="n"/>
      <c r="B168" s="10" t="n"/>
      <c r="C168" s="10" t="n"/>
      <c r="D168" s="10" t="n"/>
      <c r="E168" s="10" t="n"/>
      <c r="F168" s="10" t="n"/>
      <c r="G168" s="10" t="n"/>
      <c r="H168" s="23" t="n"/>
      <c r="I168" s="23" t="n"/>
      <c r="J168" s="23" t="n"/>
      <c r="K168" s="10" t="n"/>
      <c r="L168" s="10" t="n"/>
      <c r="M168" s="24">
        <f>IF(AND(A168="",B168="",J168="",H168=""),"",ROUND(IF(G168="Yes",2,1)*IF(AND(ISNUMBER(H168),ISNUMBER(I168),I168&gt;=H168),I168-H168,IF(ISNUMBER(J168),J168,0)),1))</f>
        <v/>
      </c>
      <c r="N168" s="24">
        <f>IF(M168="","",IF(OR(E168="Personal",E168="",F168="Yes"),0,M168))</f>
        <v/>
      </c>
      <c r="O168" s="24">
        <f>IF(OR(A168="",M168=""),"",IF(E168="Business",IFERROR(INDEX('Rate Schedule'!$B$5:$B$24,MATCH(SUMPRODUCT(MAX(('Rate Schedule'!$A$5:$A$24&lt;=A168)*('Rate Schedule'!$A$5:$A$24&lt;&gt;"")*'Rate Schedule'!$A$5:$A$24)),'Rate Schedule'!$A$5:$A$24,0)),0),IF(E168="Medical",IFERROR(INDEX('Rate Schedule'!$C$5:$C$24,MATCH(SUMPRODUCT(MAX(('Rate Schedule'!$A$5:$A$24&lt;=A168)*('Rate Schedule'!$A$5:$A$24&lt;&gt;"")*'Rate Schedule'!$A$5:$A$24)),'Rate Schedule'!$A$5:$A$24,0)),0),IF(E168="Charitable",IFERROR(INDEX('Rate Schedule'!$D$5:$D$24,MATCH(SUMPRODUCT(MAX(('Rate Schedule'!$A$5:$A$24&lt;=A168)*('Rate Schedule'!$A$5:$A$24&lt;&gt;"")*'Rate Schedule'!$A$5:$A$24)),'Rate Schedule'!$A$5:$A$24,0)),0),0))))</f>
        <v/>
      </c>
      <c r="P168" s="25">
        <f>IF(OR(M168="",O168=""),"",ROUND(N168*O168,0)/100)</f>
        <v/>
      </c>
      <c r="Q168" s="26">
        <f>IF(AND(A168="",B168="",C168="",D168="",E168="",J168="",H168=""),"",IF(A168="","Add a date",IF(A168&gt;AsOf,"After as-of date: not counted yet",IF(B168="","Add a vehicle",IF(COUNTIF(VName,B168)=0,"Vehicle not on Vehicles sheet",IF(E168="","Add a purpose",IF(AND(E168&lt;&gt;"Business",E168&lt;&gt;"Medical",E168&lt;&gt;"Charitable",E168&lt;&gt;"Personal"),"Purpose must be Business/Medical/Charitable/Personal",IF(AND(ISNUMBER(H168),ISNUMBER(I168),I168&lt;H168),"Odometer end is before start",IF(AND(NOT(ISNUMBER(H168)),NOT(ISNUMBER(I168)),NOT(ISNUMBER(J168))),"Add odometer readings or typed miles",IF(AND(ISNUMBER(H168),ISNUMBER(I168),ISNUMBER(J168),ABS((I168-H168)-J168)&gt;0.05),"Odometer and typed miles disagree",IF(AND(N168&gt;0,O168=0),"No rate for this date — check Rate Schedule",IF(AND(OR(E168="Business",E168="Medical",E168="Charitable"),F168&lt;&gt;"Yes",K168=""),"Add purpose detail for substantiation",""))))))))))))</f>
        <v/>
      </c>
      <c r="R168" s="27">
        <f>IF(OR(A168="",M168=""),"",IFERROR(INDEX('Rate Schedule'!$A$5:$A$24,MATCH(SUMPRODUCT(MAX(('Rate Schedule'!$A$5:$A$24&lt;=A168)*('Rate Schedule'!$A$5:$A$24&lt;&gt;"")*'Rate Schedule'!$A$5:$A$24)),'Rate Schedule'!$A$5:$A$24,0)),""))</f>
        <v/>
      </c>
    </row>
    <row r="169">
      <c r="A169" s="22" t="n"/>
      <c r="B169" s="10" t="n"/>
      <c r="C169" s="10" t="n"/>
      <c r="D169" s="10" t="n"/>
      <c r="E169" s="10" t="n"/>
      <c r="F169" s="10" t="n"/>
      <c r="G169" s="10" t="n"/>
      <c r="H169" s="23" t="n"/>
      <c r="I169" s="23" t="n"/>
      <c r="J169" s="23" t="n"/>
      <c r="K169" s="10" t="n"/>
      <c r="L169" s="10" t="n"/>
      <c r="M169" s="24">
        <f>IF(AND(A169="",B169="",J169="",H169=""),"",ROUND(IF(G169="Yes",2,1)*IF(AND(ISNUMBER(H169),ISNUMBER(I169),I169&gt;=H169),I169-H169,IF(ISNUMBER(J169),J169,0)),1))</f>
        <v/>
      </c>
      <c r="N169" s="24">
        <f>IF(M169="","",IF(OR(E169="Personal",E169="",F169="Yes"),0,M169))</f>
        <v/>
      </c>
      <c r="O169" s="24">
        <f>IF(OR(A169="",M169=""),"",IF(E169="Business",IFERROR(INDEX('Rate Schedule'!$B$5:$B$24,MATCH(SUMPRODUCT(MAX(('Rate Schedule'!$A$5:$A$24&lt;=A169)*('Rate Schedule'!$A$5:$A$24&lt;&gt;"")*'Rate Schedule'!$A$5:$A$24)),'Rate Schedule'!$A$5:$A$24,0)),0),IF(E169="Medical",IFERROR(INDEX('Rate Schedule'!$C$5:$C$24,MATCH(SUMPRODUCT(MAX(('Rate Schedule'!$A$5:$A$24&lt;=A169)*('Rate Schedule'!$A$5:$A$24&lt;&gt;"")*'Rate Schedule'!$A$5:$A$24)),'Rate Schedule'!$A$5:$A$24,0)),0),IF(E169="Charitable",IFERROR(INDEX('Rate Schedule'!$D$5:$D$24,MATCH(SUMPRODUCT(MAX(('Rate Schedule'!$A$5:$A$24&lt;=A169)*('Rate Schedule'!$A$5:$A$24&lt;&gt;"")*'Rate Schedule'!$A$5:$A$24)),'Rate Schedule'!$A$5:$A$24,0)),0),0))))</f>
        <v/>
      </c>
      <c r="P169" s="25">
        <f>IF(OR(M169="",O169=""),"",ROUND(N169*O169,0)/100)</f>
        <v/>
      </c>
      <c r="Q169" s="26">
        <f>IF(AND(A169="",B169="",C169="",D169="",E169="",J169="",H169=""),"",IF(A169="","Add a date",IF(A169&gt;AsOf,"After as-of date: not counted yet",IF(B169="","Add a vehicle",IF(COUNTIF(VName,B169)=0,"Vehicle not on Vehicles sheet",IF(E169="","Add a purpose",IF(AND(E169&lt;&gt;"Business",E169&lt;&gt;"Medical",E169&lt;&gt;"Charitable",E169&lt;&gt;"Personal"),"Purpose must be Business/Medical/Charitable/Personal",IF(AND(ISNUMBER(H169),ISNUMBER(I169),I169&lt;H169),"Odometer end is before start",IF(AND(NOT(ISNUMBER(H169)),NOT(ISNUMBER(I169)),NOT(ISNUMBER(J169))),"Add odometer readings or typed miles",IF(AND(ISNUMBER(H169),ISNUMBER(I169),ISNUMBER(J169),ABS((I169-H169)-J169)&gt;0.05),"Odometer and typed miles disagree",IF(AND(N169&gt;0,O169=0),"No rate for this date — check Rate Schedule",IF(AND(OR(E169="Business",E169="Medical",E169="Charitable"),F169&lt;&gt;"Yes",K169=""),"Add purpose detail for substantiation",""))))))))))))</f>
        <v/>
      </c>
      <c r="R169" s="27">
        <f>IF(OR(A169="",M169=""),"",IFERROR(INDEX('Rate Schedule'!$A$5:$A$24,MATCH(SUMPRODUCT(MAX(('Rate Schedule'!$A$5:$A$24&lt;=A169)*('Rate Schedule'!$A$5:$A$24&lt;&gt;"")*'Rate Schedule'!$A$5:$A$24)),'Rate Schedule'!$A$5:$A$24,0)),""))</f>
        <v/>
      </c>
    </row>
    <row r="170">
      <c r="A170" s="22" t="n"/>
      <c r="B170" s="10" t="n"/>
      <c r="C170" s="10" t="n"/>
      <c r="D170" s="10" t="n"/>
      <c r="E170" s="10" t="n"/>
      <c r="F170" s="10" t="n"/>
      <c r="G170" s="10" t="n"/>
      <c r="H170" s="23" t="n"/>
      <c r="I170" s="23" t="n"/>
      <c r="J170" s="23" t="n"/>
      <c r="K170" s="10" t="n"/>
      <c r="L170" s="10" t="n"/>
      <c r="M170" s="24">
        <f>IF(AND(A170="",B170="",J170="",H170=""),"",ROUND(IF(G170="Yes",2,1)*IF(AND(ISNUMBER(H170),ISNUMBER(I170),I170&gt;=H170),I170-H170,IF(ISNUMBER(J170),J170,0)),1))</f>
        <v/>
      </c>
      <c r="N170" s="24">
        <f>IF(M170="","",IF(OR(E170="Personal",E170="",F170="Yes"),0,M170))</f>
        <v/>
      </c>
      <c r="O170" s="24">
        <f>IF(OR(A170="",M170=""),"",IF(E170="Business",IFERROR(INDEX('Rate Schedule'!$B$5:$B$24,MATCH(SUMPRODUCT(MAX(('Rate Schedule'!$A$5:$A$24&lt;=A170)*('Rate Schedule'!$A$5:$A$24&lt;&gt;"")*'Rate Schedule'!$A$5:$A$24)),'Rate Schedule'!$A$5:$A$24,0)),0),IF(E170="Medical",IFERROR(INDEX('Rate Schedule'!$C$5:$C$24,MATCH(SUMPRODUCT(MAX(('Rate Schedule'!$A$5:$A$24&lt;=A170)*('Rate Schedule'!$A$5:$A$24&lt;&gt;"")*'Rate Schedule'!$A$5:$A$24)),'Rate Schedule'!$A$5:$A$24,0)),0),IF(E170="Charitable",IFERROR(INDEX('Rate Schedule'!$D$5:$D$24,MATCH(SUMPRODUCT(MAX(('Rate Schedule'!$A$5:$A$24&lt;=A170)*('Rate Schedule'!$A$5:$A$24&lt;&gt;"")*'Rate Schedule'!$A$5:$A$24)),'Rate Schedule'!$A$5:$A$24,0)),0),0))))</f>
        <v/>
      </c>
      <c r="P170" s="25">
        <f>IF(OR(M170="",O170=""),"",ROUND(N170*O170,0)/100)</f>
        <v/>
      </c>
      <c r="Q170" s="26">
        <f>IF(AND(A170="",B170="",C170="",D170="",E170="",J170="",H170=""),"",IF(A170="","Add a date",IF(A170&gt;AsOf,"After as-of date: not counted yet",IF(B170="","Add a vehicle",IF(COUNTIF(VName,B170)=0,"Vehicle not on Vehicles sheet",IF(E170="","Add a purpose",IF(AND(E170&lt;&gt;"Business",E170&lt;&gt;"Medical",E170&lt;&gt;"Charitable",E170&lt;&gt;"Personal"),"Purpose must be Business/Medical/Charitable/Personal",IF(AND(ISNUMBER(H170),ISNUMBER(I170),I170&lt;H170),"Odometer end is before start",IF(AND(NOT(ISNUMBER(H170)),NOT(ISNUMBER(I170)),NOT(ISNUMBER(J170))),"Add odometer readings or typed miles",IF(AND(ISNUMBER(H170),ISNUMBER(I170),ISNUMBER(J170),ABS((I170-H170)-J170)&gt;0.05),"Odometer and typed miles disagree",IF(AND(N170&gt;0,O170=0),"No rate for this date — check Rate Schedule",IF(AND(OR(E170="Business",E170="Medical",E170="Charitable"),F170&lt;&gt;"Yes",K170=""),"Add purpose detail for substantiation",""))))))))))))</f>
        <v/>
      </c>
      <c r="R170" s="27">
        <f>IF(OR(A170="",M170=""),"",IFERROR(INDEX('Rate Schedule'!$A$5:$A$24,MATCH(SUMPRODUCT(MAX(('Rate Schedule'!$A$5:$A$24&lt;=A170)*('Rate Schedule'!$A$5:$A$24&lt;&gt;"")*'Rate Schedule'!$A$5:$A$24)),'Rate Schedule'!$A$5:$A$24,0)),""))</f>
        <v/>
      </c>
    </row>
    <row r="171">
      <c r="A171" s="22" t="n"/>
      <c r="B171" s="10" t="n"/>
      <c r="C171" s="10" t="n"/>
      <c r="D171" s="10" t="n"/>
      <c r="E171" s="10" t="n"/>
      <c r="F171" s="10" t="n"/>
      <c r="G171" s="10" t="n"/>
      <c r="H171" s="23" t="n"/>
      <c r="I171" s="23" t="n"/>
      <c r="J171" s="23" t="n"/>
      <c r="K171" s="10" t="n"/>
      <c r="L171" s="10" t="n"/>
      <c r="M171" s="24">
        <f>IF(AND(A171="",B171="",J171="",H171=""),"",ROUND(IF(G171="Yes",2,1)*IF(AND(ISNUMBER(H171),ISNUMBER(I171),I171&gt;=H171),I171-H171,IF(ISNUMBER(J171),J171,0)),1))</f>
        <v/>
      </c>
      <c r="N171" s="24">
        <f>IF(M171="","",IF(OR(E171="Personal",E171="",F171="Yes"),0,M171))</f>
        <v/>
      </c>
      <c r="O171" s="24">
        <f>IF(OR(A171="",M171=""),"",IF(E171="Business",IFERROR(INDEX('Rate Schedule'!$B$5:$B$24,MATCH(SUMPRODUCT(MAX(('Rate Schedule'!$A$5:$A$24&lt;=A171)*('Rate Schedule'!$A$5:$A$24&lt;&gt;"")*'Rate Schedule'!$A$5:$A$24)),'Rate Schedule'!$A$5:$A$24,0)),0),IF(E171="Medical",IFERROR(INDEX('Rate Schedule'!$C$5:$C$24,MATCH(SUMPRODUCT(MAX(('Rate Schedule'!$A$5:$A$24&lt;=A171)*('Rate Schedule'!$A$5:$A$24&lt;&gt;"")*'Rate Schedule'!$A$5:$A$24)),'Rate Schedule'!$A$5:$A$24,0)),0),IF(E171="Charitable",IFERROR(INDEX('Rate Schedule'!$D$5:$D$24,MATCH(SUMPRODUCT(MAX(('Rate Schedule'!$A$5:$A$24&lt;=A171)*('Rate Schedule'!$A$5:$A$24&lt;&gt;"")*'Rate Schedule'!$A$5:$A$24)),'Rate Schedule'!$A$5:$A$24,0)),0),0))))</f>
        <v/>
      </c>
      <c r="P171" s="25">
        <f>IF(OR(M171="",O171=""),"",ROUND(N171*O171,0)/100)</f>
        <v/>
      </c>
      <c r="Q171" s="26">
        <f>IF(AND(A171="",B171="",C171="",D171="",E171="",J171="",H171=""),"",IF(A171="","Add a date",IF(A171&gt;AsOf,"After as-of date: not counted yet",IF(B171="","Add a vehicle",IF(COUNTIF(VName,B171)=0,"Vehicle not on Vehicles sheet",IF(E171="","Add a purpose",IF(AND(E171&lt;&gt;"Business",E171&lt;&gt;"Medical",E171&lt;&gt;"Charitable",E171&lt;&gt;"Personal"),"Purpose must be Business/Medical/Charitable/Personal",IF(AND(ISNUMBER(H171),ISNUMBER(I171),I171&lt;H171),"Odometer end is before start",IF(AND(NOT(ISNUMBER(H171)),NOT(ISNUMBER(I171)),NOT(ISNUMBER(J171))),"Add odometer readings or typed miles",IF(AND(ISNUMBER(H171),ISNUMBER(I171),ISNUMBER(J171),ABS((I171-H171)-J171)&gt;0.05),"Odometer and typed miles disagree",IF(AND(N171&gt;0,O171=0),"No rate for this date — check Rate Schedule",IF(AND(OR(E171="Business",E171="Medical",E171="Charitable"),F171&lt;&gt;"Yes",K171=""),"Add purpose detail for substantiation",""))))))))))))</f>
        <v/>
      </c>
      <c r="R171" s="27">
        <f>IF(OR(A171="",M171=""),"",IFERROR(INDEX('Rate Schedule'!$A$5:$A$24,MATCH(SUMPRODUCT(MAX(('Rate Schedule'!$A$5:$A$24&lt;=A171)*('Rate Schedule'!$A$5:$A$24&lt;&gt;"")*'Rate Schedule'!$A$5:$A$24)),'Rate Schedule'!$A$5:$A$24,0)),""))</f>
        <v/>
      </c>
    </row>
    <row r="172">
      <c r="A172" s="22" t="n"/>
      <c r="B172" s="10" t="n"/>
      <c r="C172" s="10" t="n"/>
      <c r="D172" s="10" t="n"/>
      <c r="E172" s="10" t="n"/>
      <c r="F172" s="10" t="n"/>
      <c r="G172" s="10" t="n"/>
      <c r="H172" s="23" t="n"/>
      <c r="I172" s="23" t="n"/>
      <c r="J172" s="23" t="n"/>
      <c r="K172" s="10" t="n"/>
      <c r="L172" s="10" t="n"/>
      <c r="M172" s="24">
        <f>IF(AND(A172="",B172="",J172="",H172=""),"",ROUND(IF(G172="Yes",2,1)*IF(AND(ISNUMBER(H172),ISNUMBER(I172),I172&gt;=H172),I172-H172,IF(ISNUMBER(J172),J172,0)),1))</f>
        <v/>
      </c>
      <c r="N172" s="24">
        <f>IF(M172="","",IF(OR(E172="Personal",E172="",F172="Yes"),0,M172))</f>
        <v/>
      </c>
      <c r="O172" s="24">
        <f>IF(OR(A172="",M172=""),"",IF(E172="Business",IFERROR(INDEX('Rate Schedule'!$B$5:$B$24,MATCH(SUMPRODUCT(MAX(('Rate Schedule'!$A$5:$A$24&lt;=A172)*('Rate Schedule'!$A$5:$A$24&lt;&gt;"")*'Rate Schedule'!$A$5:$A$24)),'Rate Schedule'!$A$5:$A$24,0)),0),IF(E172="Medical",IFERROR(INDEX('Rate Schedule'!$C$5:$C$24,MATCH(SUMPRODUCT(MAX(('Rate Schedule'!$A$5:$A$24&lt;=A172)*('Rate Schedule'!$A$5:$A$24&lt;&gt;"")*'Rate Schedule'!$A$5:$A$24)),'Rate Schedule'!$A$5:$A$24,0)),0),IF(E172="Charitable",IFERROR(INDEX('Rate Schedule'!$D$5:$D$24,MATCH(SUMPRODUCT(MAX(('Rate Schedule'!$A$5:$A$24&lt;=A172)*('Rate Schedule'!$A$5:$A$24&lt;&gt;"")*'Rate Schedule'!$A$5:$A$24)),'Rate Schedule'!$A$5:$A$24,0)),0),0))))</f>
        <v/>
      </c>
      <c r="P172" s="25">
        <f>IF(OR(M172="",O172=""),"",ROUND(N172*O172,0)/100)</f>
        <v/>
      </c>
      <c r="Q172" s="26">
        <f>IF(AND(A172="",B172="",C172="",D172="",E172="",J172="",H172=""),"",IF(A172="","Add a date",IF(A172&gt;AsOf,"After as-of date: not counted yet",IF(B172="","Add a vehicle",IF(COUNTIF(VName,B172)=0,"Vehicle not on Vehicles sheet",IF(E172="","Add a purpose",IF(AND(E172&lt;&gt;"Business",E172&lt;&gt;"Medical",E172&lt;&gt;"Charitable",E172&lt;&gt;"Personal"),"Purpose must be Business/Medical/Charitable/Personal",IF(AND(ISNUMBER(H172),ISNUMBER(I172),I172&lt;H172),"Odometer end is before start",IF(AND(NOT(ISNUMBER(H172)),NOT(ISNUMBER(I172)),NOT(ISNUMBER(J172))),"Add odometer readings or typed miles",IF(AND(ISNUMBER(H172),ISNUMBER(I172),ISNUMBER(J172),ABS((I172-H172)-J172)&gt;0.05),"Odometer and typed miles disagree",IF(AND(N172&gt;0,O172=0),"No rate for this date — check Rate Schedule",IF(AND(OR(E172="Business",E172="Medical",E172="Charitable"),F172&lt;&gt;"Yes",K172=""),"Add purpose detail for substantiation",""))))))))))))</f>
        <v/>
      </c>
      <c r="R172" s="27">
        <f>IF(OR(A172="",M172=""),"",IFERROR(INDEX('Rate Schedule'!$A$5:$A$24,MATCH(SUMPRODUCT(MAX(('Rate Schedule'!$A$5:$A$24&lt;=A172)*('Rate Schedule'!$A$5:$A$24&lt;&gt;"")*'Rate Schedule'!$A$5:$A$24)),'Rate Schedule'!$A$5:$A$24,0)),""))</f>
        <v/>
      </c>
    </row>
    <row r="173">
      <c r="A173" s="22" t="n"/>
      <c r="B173" s="10" t="n"/>
      <c r="C173" s="10" t="n"/>
      <c r="D173" s="10" t="n"/>
      <c r="E173" s="10" t="n"/>
      <c r="F173" s="10" t="n"/>
      <c r="G173" s="10" t="n"/>
      <c r="H173" s="23" t="n"/>
      <c r="I173" s="23" t="n"/>
      <c r="J173" s="23" t="n"/>
      <c r="K173" s="10" t="n"/>
      <c r="L173" s="10" t="n"/>
      <c r="M173" s="24">
        <f>IF(AND(A173="",B173="",J173="",H173=""),"",ROUND(IF(G173="Yes",2,1)*IF(AND(ISNUMBER(H173),ISNUMBER(I173),I173&gt;=H173),I173-H173,IF(ISNUMBER(J173),J173,0)),1))</f>
        <v/>
      </c>
      <c r="N173" s="24">
        <f>IF(M173="","",IF(OR(E173="Personal",E173="",F173="Yes"),0,M173))</f>
        <v/>
      </c>
      <c r="O173" s="24">
        <f>IF(OR(A173="",M173=""),"",IF(E173="Business",IFERROR(INDEX('Rate Schedule'!$B$5:$B$24,MATCH(SUMPRODUCT(MAX(('Rate Schedule'!$A$5:$A$24&lt;=A173)*('Rate Schedule'!$A$5:$A$24&lt;&gt;"")*'Rate Schedule'!$A$5:$A$24)),'Rate Schedule'!$A$5:$A$24,0)),0),IF(E173="Medical",IFERROR(INDEX('Rate Schedule'!$C$5:$C$24,MATCH(SUMPRODUCT(MAX(('Rate Schedule'!$A$5:$A$24&lt;=A173)*('Rate Schedule'!$A$5:$A$24&lt;&gt;"")*'Rate Schedule'!$A$5:$A$24)),'Rate Schedule'!$A$5:$A$24,0)),0),IF(E173="Charitable",IFERROR(INDEX('Rate Schedule'!$D$5:$D$24,MATCH(SUMPRODUCT(MAX(('Rate Schedule'!$A$5:$A$24&lt;=A173)*('Rate Schedule'!$A$5:$A$24&lt;&gt;"")*'Rate Schedule'!$A$5:$A$24)),'Rate Schedule'!$A$5:$A$24,0)),0),0))))</f>
        <v/>
      </c>
      <c r="P173" s="25">
        <f>IF(OR(M173="",O173=""),"",ROUND(N173*O173,0)/100)</f>
        <v/>
      </c>
      <c r="Q173" s="26">
        <f>IF(AND(A173="",B173="",C173="",D173="",E173="",J173="",H173=""),"",IF(A173="","Add a date",IF(A173&gt;AsOf,"After as-of date: not counted yet",IF(B173="","Add a vehicle",IF(COUNTIF(VName,B173)=0,"Vehicle not on Vehicles sheet",IF(E173="","Add a purpose",IF(AND(E173&lt;&gt;"Business",E173&lt;&gt;"Medical",E173&lt;&gt;"Charitable",E173&lt;&gt;"Personal"),"Purpose must be Business/Medical/Charitable/Personal",IF(AND(ISNUMBER(H173),ISNUMBER(I173),I173&lt;H173),"Odometer end is before start",IF(AND(NOT(ISNUMBER(H173)),NOT(ISNUMBER(I173)),NOT(ISNUMBER(J173))),"Add odometer readings or typed miles",IF(AND(ISNUMBER(H173),ISNUMBER(I173),ISNUMBER(J173),ABS((I173-H173)-J173)&gt;0.05),"Odometer and typed miles disagree",IF(AND(N173&gt;0,O173=0),"No rate for this date — check Rate Schedule",IF(AND(OR(E173="Business",E173="Medical",E173="Charitable"),F173&lt;&gt;"Yes",K173=""),"Add purpose detail for substantiation",""))))))))))))</f>
        <v/>
      </c>
      <c r="R173" s="27">
        <f>IF(OR(A173="",M173=""),"",IFERROR(INDEX('Rate Schedule'!$A$5:$A$24,MATCH(SUMPRODUCT(MAX(('Rate Schedule'!$A$5:$A$24&lt;=A173)*('Rate Schedule'!$A$5:$A$24&lt;&gt;"")*'Rate Schedule'!$A$5:$A$24)),'Rate Schedule'!$A$5:$A$24,0)),""))</f>
        <v/>
      </c>
    </row>
    <row r="174">
      <c r="A174" s="22" t="n"/>
      <c r="B174" s="10" t="n"/>
      <c r="C174" s="10" t="n"/>
      <c r="D174" s="10" t="n"/>
      <c r="E174" s="10" t="n"/>
      <c r="F174" s="10" t="n"/>
      <c r="G174" s="10" t="n"/>
      <c r="H174" s="23" t="n"/>
      <c r="I174" s="23" t="n"/>
      <c r="J174" s="23" t="n"/>
      <c r="K174" s="10" t="n"/>
      <c r="L174" s="10" t="n"/>
      <c r="M174" s="24">
        <f>IF(AND(A174="",B174="",J174="",H174=""),"",ROUND(IF(G174="Yes",2,1)*IF(AND(ISNUMBER(H174),ISNUMBER(I174),I174&gt;=H174),I174-H174,IF(ISNUMBER(J174),J174,0)),1))</f>
        <v/>
      </c>
      <c r="N174" s="24">
        <f>IF(M174="","",IF(OR(E174="Personal",E174="",F174="Yes"),0,M174))</f>
        <v/>
      </c>
      <c r="O174" s="24">
        <f>IF(OR(A174="",M174=""),"",IF(E174="Business",IFERROR(INDEX('Rate Schedule'!$B$5:$B$24,MATCH(SUMPRODUCT(MAX(('Rate Schedule'!$A$5:$A$24&lt;=A174)*('Rate Schedule'!$A$5:$A$24&lt;&gt;"")*'Rate Schedule'!$A$5:$A$24)),'Rate Schedule'!$A$5:$A$24,0)),0),IF(E174="Medical",IFERROR(INDEX('Rate Schedule'!$C$5:$C$24,MATCH(SUMPRODUCT(MAX(('Rate Schedule'!$A$5:$A$24&lt;=A174)*('Rate Schedule'!$A$5:$A$24&lt;&gt;"")*'Rate Schedule'!$A$5:$A$24)),'Rate Schedule'!$A$5:$A$24,0)),0),IF(E174="Charitable",IFERROR(INDEX('Rate Schedule'!$D$5:$D$24,MATCH(SUMPRODUCT(MAX(('Rate Schedule'!$A$5:$A$24&lt;=A174)*('Rate Schedule'!$A$5:$A$24&lt;&gt;"")*'Rate Schedule'!$A$5:$A$24)),'Rate Schedule'!$A$5:$A$24,0)),0),0))))</f>
        <v/>
      </c>
      <c r="P174" s="25">
        <f>IF(OR(M174="",O174=""),"",ROUND(N174*O174,0)/100)</f>
        <v/>
      </c>
      <c r="Q174" s="26">
        <f>IF(AND(A174="",B174="",C174="",D174="",E174="",J174="",H174=""),"",IF(A174="","Add a date",IF(A174&gt;AsOf,"After as-of date: not counted yet",IF(B174="","Add a vehicle",IF(COUNTIF(VName,B174)=0,"Vehicle not on Vehicles sheet",IF(E174="","Add a purpose",IF(AND(E174&lt;&gt;"Business",E174&lt;&gt;"Medical",E174&lt;&gt;"Charitable",E174&lt;&gt;"Personal"),"Purpose must be Business/Medical/Charitable/Personal",IF(AND(ISNUMBER(H174),ISNUMBER(I174),I174&lt;H174),"Odometer end is before start",IF(AND(NOT(ISNUMBER(H174)),NOT(ISNUMBER(I174)),NOT(ISNUMBER(J174))),"Add odometer readings or typed miles",IF(AND(ISNUMBER(H174),ISNUMBER(I174),ISNUMBER(J174),ABS((I174-H174)-J174)&gt;0.05),"Odometer and typed miles disagree",IF(AND(N174&gt;0,O174=0),"No rate for this date — check Rate Schedule",IF(AND(OR(E174="Business",E174="Medical",E174="Charitable"),F174&lt;&gt;"Yes",K174=""),"Add purpose detail for substantiation",""))))))))))))</f>
        <v/>
      </c>
      <c r="R174" s="27">
        <f>IF(OR(A174="",M174=""),"",IFERROR(INDEX('Rate Schedule'!$A$5:$A$24,MATCH(SUMPRODUCT(MAX(('Rate Schedule'!$A$5:$A$24&lt;=A174)*('Rate Schedule'!$A$5:$A$24&lt;&gt;"")*'Rate Schedule'!$A$5:$A$24)),'Rate Schedule'!$A$5:$A$24,0)),""))</f>
        <v/>
      </c>
    </row>
    <row r="175">
      <c r="A175" s="22" t="n"/>
      <c r="B175" s="10" t="n"/>
      <c r="C175" s="10" t="n"/>
      <c r="D175" s="10" t="n"/>
      <c r="E175" s="10" t="n"/>
      <c r="F175" s="10" t="n"/>
      <c r="G175" s="10" t="n"/>
      <c r="H175" s="23" t="n"/>
      <c r="I175" s="23" t="n"/>
      <c r="J175" s="23" t="n"/>
      <c r="K175" s="10" t="n"/>
      <c r="L175" s="10" t="n"/>
      <c r="M175" s="24">
        <f>IF(AND(A175="",B175="",J175="",H175=""),"",ROUND(IF(G175="Yes",2,1)*IF(AND(ISNUMBER(H175),ISNUMBER(I175),I175&gt;=H175),I175-H175,IF(ISNUMBER(J175),J175,0)),1))</f>
        <v/>
      </c>
      <c r="N175" s="24">
        <f>IF(M175="","",IF(OR(E175="Personal",E175="",F175="Yes"),0,M175))</f>
        <v/>
      </c>
      <c r="O175" s="24">
        <f>IF(OR(A175="",M175=""),"",IF(E175="Business",IFERROR(INDEX('Rate Schedule'!$B$5:$B$24,MATCH(SUMPRODUCT(MAX(('Rate Schedule'!$A$5:$A$24&lt;=A175)*('Rate Schedule'!$A$5:$A$24&lt;&gt;"")*'Rate Schedule'!$A$5:$A$24)),'Rate Schedule'!$A$5:$A$24,0)),0),IF(E175="Medical",IFERROR(INDEX('Rate Schedule'!$C$5:$C$24,MATCH(SUMPRODUCT(MAX(('Rate Schedule'!$A$5:$A$24&lt;=A175)*('Rate Schedule'!$A$5:$A$24&lt;&gt;"")*'Rate Schedule'!$A$5:$A$24)),'Rate Schedule'!$A$5:$A$24,0)),0),IF(E175="Charitable",IFERROR(INDEX('Rate Schedule'!$D$5:$D$24,MATCH(SUMPRODUCT(MAX(('Rate Schedule'!$A$5:$A$24&lt;=A175)*('Rate Schedule'!$A$5:$A$24&lt;&gt;"")*'Rate Schedule'!$A$5:$A$24)),'Rate Schedule'!$A$5:$A$24,0)),0),0))))</f>
        <v/>
      </c>
      <c r="P175" s="25">
        <f>IF(OR(M175="",O175=""),"",ROUND(N175*O175,0)/100)</f>
        <v/>
      </c>
      <c r="Q175" s="26">
        <f>IF(AND(A175="",B175="",C175="",D175="",E175="",J175="",H175=""),"",IF(A175="","Add a date",IF(A175&gt;AsOf,"After as-of date: not counted yet",IF(B175="","Add a vehicle",IF(COUNTIF(VName,B175)=0,"Vehicle not on Vehicles sheet",IF(E175="","Add a purpose",IF(AND(E175&lt;&gt;"Business",E175&lt;&gt;"Medical",E175&lt;&gt;"Charitable",E175&lt;&gt;"Personal"),"Purpose must be Business/Medical/Charitable/Personal",IF(AND(ISNUMBER(H175),ISNUMBER(I175),I175&lt;H175),"Odometer end is before start",IF(AND(NOT(ISNUMBER(H175)),NOT(ISNUMBER(I175)),NOT(ISNUMBER(J175))),"Add odometer readings or typed miles",IF(AND(ISNUMBER(H175),ISNUMBER(I175),ISNUMBER(J175),ABS((I175-H175)-J175)&gt;0.05),"Odometer and typed miles disagree",IF(AND(N175&gt;0,O175=0),"No rate for this date — check Rate Schedule",IF(AND(OR(E175="Business",E175="Medical",E175="Charitable"),F175&lt;&gt;"Yes",K175=""),"Add purpose detail for substantiation",""))))))))))))</f>
        <v/>
      </c>
      <c r="R175" s="27">
        <f>IF(OR(A175="",M175=""),"",IFERROR(INDEX('Rate Schedule'!$A$5:$A$24,MATCH(SUMPRODUCT(MAX(('Rate Schedule'!$A$5:$A$24&lt;=A175)*('Rate Schedule'!$A$5:$A$24&lt;&gt;"")*'Rate Schedule'!$A$5:$A$24)),'Rate Schedule'!$A$5:$A$24,0)),""))</f>
        <v/>
      </c>
    </row>
    <row r="176">
      <c r="A176" s="22" t="n"/>
      <c r="B176" s="10" t="n"/>
      <c r="C176" s="10" t="n"/>
      <c r="D176" s="10" t="n"/>
      <c r="E176" s="10" t="n"/>
      <c r="F176" s="10" t="n"/>
      <c r="G176" s="10" t="n"/>
      <c r="H176" s="23" t="n"/>
      <c r="I176" s="23" t="n"/>
      <c r="J176" s="23" t="n"/>
      <c r="K176" s="10" t="n"/>
      <c r="L176" s="10" t="n"/>
      <c r="M176" s="24">
        <f>IF(AND(A176="",B176="",J176="",H176=""),"",ROUND(IF(G176="Yes",2,1)*IF(AND(ISNUMBER(H176),ISNUMBER(I176),I176&gt;=H176),I176-H176,IF(ISNUMBER(J176),J176,0)),1))</f>
        <v/>
      </c>
      <c r="N176" s="24">
        <f>IF(M176="","",IF(OR(E176="Personal",E176="",F176="Yes"),0,M176))</f>
        <v/>
      </c>
      <c r="O176" s="24">
        <f>IF(OR(A176="",M176=""),"",IF(E176="Business",IFERROR(INDEX('Rate Schedule'!$B$5:$B$24,MATCH(SUMPRODUCT(MAX(('Rate Schedule'!$A$5:$A$24&lt;=A176)*('Rate Schedule'!$A$5:$A$24&lt;&gt;"")*'Rate Schedule'!$A$5:$A$24)),'Rate Schedule'!$A$5:$A$24,0)),0),IF(E176="Medical",IFERROR(INDEX('Rate Schedule'!$C$5:$C$24,MATCH(SUMPRODUCT(MAX(('Rate Schedule'!$A$5:$A$24&lt;=A176)*('Rate Schedule'!$A$5:$A$24&lt;&gt;"")*'Rate Schedule'!$A$5:$A$24)),'Rate Schedule'!$A$5:$A$24,0)),0),IF(E176="Charitable",IFERROR(INDEX('Rate Schedule'!$D$5:$D$24,MATCH(SUMPRODUCT(MAX(('Rate Schedule'!$A$5:$A$24&lt;=A176)*('Rate Schedule'!$A$5:$A$24&lt;&gt;"")*'Rate Schedule'!$A$5:$A$24)),'Rate Schedule'!$A$5:$A$24,0)),0),0))))</f>
        <v/>
      </c>
      <c r="P176" s="25">
        <f>IF(OR(M176="",O176=""),"",ROUND(N176*O176,0)/100)</f>
        <v/>
      </c>
      <c r="Q176" s="26">
        <f>IF(AND(A176="",B176="",C176="",D176="",E176="",J176="",H176=""),"",IF(A176="","Add a date",IF(A176&gt;AsOf,"After as-of date: not counted yet",IF(B176="","Add a vehicle",IF(COUNTIF(VName,B176)=0,"Vehicle not on Vehicles sheet",IF(E176="","Add a purpose",IF(AND(E176&lt;&gt;"Business",E176&lt;&gt;"Medical",E176&lt;&gt;"Charitable",E176&lt;&gt;"Personal"),"Purpose must be Business/Medical/Charitable/Personal",IF(AND(ISNUMBER(H176),ISNUMBER(I176),I176&lt;H176),"Odometer end is before start",IF(AND(NOT(ISNUMBER(H176)),NOT(ISNUMBER(I176)),NOT(ISNUMBER(J176))),"Add odometer readings or typed miles",IF(AND(ISNUMBER(H176),ISNUMBER(I176),ISNUMBER(J176),ABS((I176-H176)-J176)&gt;0.05),"Odometer and typed miles disagree",IF(AND(N176&gt;0,O176=0),"No rate for this date — check Rate Schedule",IF(AND(OR(E176="Business",E176="Medical",E176="Charitable"),F176&lt;&gt;"Yes",K176=""),"Add purpose detail for substantiation",""))))))))))))</f>
        <v/>
      </c>
      <c r="R176" s="27">
        <f>IF(OR(A176="",M176=""),"",IFERROR(INDEX('Rate Schedule'!$A$5:$A$24,MATCH(SUMPRODUCT(MAX(('Rate Schedule'!$A$5:$A$24&lt;=A176)*('Rate Schedule'!$A$5:$A$24&lt;&gt;"")*'Rate Schedule'!$A$5:$A$24)),'Rate Schedule'!$A$5:$A$24,0)),""))</f>
        <v/>
      </c>
    </row>
    <row r="177">
      <c r="A177" s="22" t="n"/>
      <c r="B177" s="10" t="n"/>
      <c r="C177" s="10" t="n"/>
      <c r="D177" s="10" t="n"/>
      <c r="E177" s="10" t="n"/>
      <c r="F177" s="10" t="n"/>
      <c r="G177" s="10" t="n"/>
      <c r="H177" s="23" t="n"/>
      <c r="I177" s="23" t="n"/>
      <c r="J177" s="23" t="n"/>
      <c r="K177" s="10" t="n"/>
      <c r="L177" s="10" t="n"/>
      <c r="M177" s="24">
        <f>IF(AND(A177="",B177="",J177="",H177=""),"",ROUND(IF(G177="Yes",2,1)*IF(AND(ISNUMBER(H177),ISNUMBER(I177),I177&gt;=H177),I177-H177,IF(ISNUMBER(J177),J177,0)),1))</f>
        <v/>
      </c>
      <c r="N177" s="24">
        <f>IF(M177="","",IF(OR(E177="Personal",E177="",F177="Yes"),0,M177))</f>
        <v/>
      </c>
      <c r="O177" s="24">
        <f>IF(OR(A177="",M177=""),"",IF(E177="Business",IFERROR(INDEX('Rate Schedule'!$B$5:$B$24,MATCH(SUMPRODUCT(MAX(('Rate Schedule'!$A$5:$A$24&lt;=A177)*('Rate Schedule'!$A$5:$A$24&lt;&gt;"")*'Rate Schedule'!$A$5:$A$24)),'Rate Schedule'!$A$5:$A$24,0)),0),IF(E177="Medical",IFERROR(INDEX('Rate Schedule'!$C$5:$C$24,MATCH(SUMPRODUCT(MAX(('Rate Schedule'!$A$5:$A$24&lt;=A177)*('Rate Schedule'!$A$5:$A$24&lt;&gt;"")*'Rate Schedule'!$A$5:$A$24)),'Rate Schedule'!$A$5:$A$24,0)),0),IF(E177="Charitable",IFERROR(INDEX('Rate Schedule'!$D$5:$D$24,MATCH(SUMPRODUCT(MAX(('Rate Schedule'!$A$5:$A$24&lt;=A177)*('Rate Schedule'!$A$5:$A$24&lt;&gt;"")*'Rate Schedule'!$A$5:$A$24)),'Rate Schedule'!$A$5:$A$24,0)),0),0))))</f>
        <v/>
      </c>
      <c r="P177" s="25">
        <f>IF(OR(M177="",O177=""),"",ROUND(N177*O177,0)/100)</f>
        <v/>
      </c>
      <c r="Q177" s="26">
        <f>IF(AND(A177="",B177="",C177="",D177="",E177="",J177="",H177=""),"",IF(A177="","Add a date",IF(A177&gt;AsOf,"After as-of date: not counted yet",IF(B177="","Add a vehicle",IF(COUNTIF(VName,B177)=0,"Vehicle not on Vehicles sheet",IF(E177="","Add a purpose",IF(AND(E177&lt;&gt;"Business",E177&lt;&gt;"Medical",E177&lt;&gt;"Charitable",E177&lt;&gt;"Personal"),"Purpose must be Business/Medical/Charitable/Personal",IF(AND(ISNUMBER(H177),ISNUMBER(I177),I177&lt;H177),"Odometer end is before start",IF(AND(NOT(ISNUMBER(H177)),NOT(ISNUMBER(I177)),NOT(ISNUMBER(J177))),"Add odometer readings or typed miles",IF(AND(ISNUMBER(H177),ISNUMBER(I177),ISNUMBER(J177),ABS((I177-H177)-J177)&gt;0.05),"Odometer and typed miles disagree",IF(AND(N177&gt;0,O177=0),"No rate for this date — check Rate Schedule",IF(AND(OR(E177="Business",E177="Medical",E177="Charitable"),F177&lt;&gt;"Yes",K177=""),"Add purpose detail for substantiation",""))))))))))))</f>
        <v/>
      </c>
      <c r="R177" s="27">
        <f>IF(OR(A177="",M177=""),"",IFERROR(INDEX('Rate Schedule'!$A$5:$A$24,MATCH(SUMPRODUCT(MAX(('Rate Schedule'!$A$5:$A$24&lt;=A177)*('Rate Schedule'!$A$5:$A$24&lt;&gt;"")*'Rate Schedule'!$A$5:$A$24)),'Rate Schedule'!$A$5:$A$24,0)),""))</f>
        <v/>
      </c>
    </row>
    <row r="178">
      <c r="A178" s="22" t="n"/>
      <c r="B178" s="10" t="n"/>
      <c r="C178" s="10" t="n"/>
      <c r="D178" s="10" t="n"/>
      <c r="E178" s="10" t="n"/>
      <c r="F178" s="10" t="n"/>
      <c r="G178" s="10" t="n"/>
      <c r="H178" s="23" t="n"/>
      <c r="I178" s="23" t="n"/>
      <c r="J178" s="23" t="n"/>
      <c r="K178" s="10" t="n"/>
      <c r="L178" s="10" t="n"/>
      <c r="M178" s="24">
        <f>IF(AND(A178="",B178="",J178="",H178=""),"",ROUND(IF(G178="Yes",2,1)*IF(AND(ISNUMBER(H178),ISNUMBER(I178),I178&gt;=H178),I178-H178,IF(ISNUMBER(J178),J178,0)),1))</f>
        <v/>
      </c>
      <c r="N178" s="24">
        <f>IF(M178="","",IF(OR(E178="Personal",E178="",F178="Yes"),0,M178))</f>
        <v/>
      </c>
      <c r="O178" s="24">
        <f>IF(OR(A178="",M178=""),"",IF(E178="Business",IFERROR(INDEX('Rate Schedule'!$B$5:$B$24,MATCH(SUMPRODUCT(MAX(('Rate Schedule'!$A$5:$A$24&lt;=A178)*('Rate Schedule'!$A$5:$A$24&lt;&gt;"")*'Rate Schedule'!$A$5:$A$24)),'Rate Schedule'!$A$5:$A$24,0)),0),IF(E178="Medical",IFERROR(INDEX('Rate Schedule'!$C$5:$C$24,MATCH(SUMPRODUCT(MAX(('Rate Schedule'!$A$5:$A$24&lt;=A178)*('Rate Schedule'!$A$5:$A$24&lt;&gt;"")*'Rate Schedule'!$A$5:$A$24)),'Rate Schedule'!$A$5:$A$24,0)),0),IF(E178="Charitable",IFERROR(INDEX('Rate Schedule'!$D$5:$D$24,MATCH(SUMPRODUCT(MAX(('Rate Schedule'!$A$5:$A$24&lt;=A178)*('Rate Schedule'!$A$5:$A$24&lt;&gt;"")*'Rate Schedule'!$A$5:$A$24)),'Rate Schedule'!$A$5:$A$24,0)),0),0))))</f>
        <v/>
      </c>
      <c r="P178" s="25">
        <f>IF(OR(M178="",O178=""),"",ROUND(N178*O178,0)/100)</f>
        <v/>
      </c>
      <c r="Q178" s="26">
        <f>IF(AND(A178="",B178="",C178="",D178="",E178="",J178="",H178=""),"",IF(A178="","Add a date",IF(A178&gt;AsOf,"After as-of date: not counted yet",IF(B178="","Add a vehicle",IF(COUNTIF(VName,B178)=0,"Vehicle not on Vehicles sheet",IF(E178="","Add a purpose",IF(AND(E178&lt;&gt;"Business",E178&lt;&gt;"Medical",E178&lt;&gt;"Charitable",E178&lt;&gt;"Personal"),"Purpose must be Business/Medical/Charitable/Personal",IF(AND(ISNUMBER(H178),ISNUMBER(I178),I178&lt;H178),"Odometer end is before start",IF(AND(NOT(ISNUMBER(H178)),NOT(ISNUMBER(I178)),NOT(ISNUMBER(J178))),"Add odometer readings or typed miles",IF(AND(ISNUMBER(H178),ISNUMBER(I178),ISNUMBER(J178),ABS((I178-H178)-J178)&gt;0.05),"Odometer and typed miles disagree",IF(AND(N178&gt;0,O178=0),"No rate for this date — check Rate Schedule",IF(AND(OR(E178="Business",E178="Medical",E178="Charitable"),F178&lt;&gt;"Yes",K178=""),"Add purpose detail for substantiation",""))))))))))))</f>
        <v/>
      </c>
      <c r="R178" s="27">
        <f>IF(OR(A178="",M178=""),"",IFERROR(INDEX('Rate Schedule'!$A$5:$A$24,MATCH(SUMPRODUCT(MAX(('Rate Schedule'!$A$5:$A$24&lt;=A178)*('Rate Schedule'!$A$5:$A$24&lt;&gt;"")*'Rate Schedule'!$A$5:$A$24)),'Rate Schedule'!$A$5:$A$24,0)),""))</f>
        <v/>
      </c>
    </row>
    <row r="179">
      <c r="A179" s="22" t="n"/>
      <c r="B179" s="10" t="n"/>
      <c r="C179" s="10" t="n"/>
      <c r="D179" s="10" t="n"/>
      <c r="E179" s="10" t="n"/>
      <c r="F179" s="10" t="n"/>
      <c r="G179" s="10" t="n"/>
      <c r="H179" s="23" t="n"/>
      <c r="I179" s="23" t="n"/>
      <c r="J179" s="23" t="n"/>
      <c r="K179" s="10" t="n"/>
      <c r="L179" s="10" t="n"/>
      <c r="M179" s="24">
        <f>IF(AND(A179="",B179="",J179="",H179=""),"",ROUND(IF(G179="Yes",2,1)*IF(AND(ISNUMBER(H179),ISNUMBER(I179),I179&gt;=H179),I179-H179,IF(ISNUMBER(J179),J179,0)),1))</f>
        <v/>
      </c>
      <c r="N179" s="24">
        <f>IF(M179="","",IF(OR(E179="Personal",E179="",F179="Yes"),0,M179))</f>
        <v/>
      </c>
      <c r="O179" s="24">
        <f>IF(OR(A179="",M179=""),"",IF(E179="Business",IFERROR(INDEX('Rate Schedule'!$B$5:$B$24,MATCH(SUMPRODUCT(MAX(('Rate Schedule'!$A$5:$A$24&lt;=A179)*('Rate Schedule'!$A$5:$A$24&lt;&gt;"")*'Rate Schedule'!$A$5:$A$24)),'Rate Schedule'!$A$5:$A$24,0)),0),IF(E179="Medical",IFERROR(INDEX('Rate Schedule'!$C$5:$C$24,MATCH(SUMPRODUCT(MAX(('Rate Schedule'!$A$5:$A$24&lt;=A179)*('Rate Schedule'!$A$5:$A$24&lt;&gt;"")*'Rate Schedule'!$A$5:$A$24)),'Rate Schedule'!$A$5:$A$24,0)),0),IF(E179="Charitable",IFERROR(INDEX('Rate Schedule'!$D$5:$D$24,MATCH(SUMPRODUCT(MAX(('Rate Schedule'!$A$5:$A$24&lt;=A179)*('Rate Schedule'!$A$5:$A$24&lt;&gt;"")*'Rate Schedule'!$A$5:$A$24)),'Rate Schedule'!$A$5:$A$24,0)),0),0))))</f>
        <v/>
      </c>
      <c r="P179" s="25">
        <f>IF(OR(M179="",O179=""),"",ROUND(N179*O179,0)/100)</f>
        <v/>
      </c>
      <c r="Q179" s="26">
        <f>IF(AND(A179="",B179="",C179="",D179="",E179="",J179="",H179=""),"",IF(A179="","Add a date",IF(A179&gt;AsOf,"After as-of date: not counted yet",IF(B179="","Add a vehicle",IF(COUNTIF(VName,B179)=0,"Vehicle not on Vehicles sheet",IF(E179="","Add a purpose",IF(AND(E179&lt;&gt;"Business",E179&lt;&gt;"Medical",E179&lt;&gt;"Charitable",E179&lt;&gt;"Personal"),"Purpose must be Business/Medical/Charitable/Personal",IF(AND(ISNUMBER(H179),ISNUMBER(I179),I179&lt;H179),"Odometer end is before start",IF(AND(NOT(ISNUMBER(H179)),NOT(ISNUMBER(I179)),NOT(ISNUMBER(J179))),"Add odometer readings or typed miles",IF(AND(ISNUMBER(H179),ISNUMBER(I179),ISNUMBER(J179),ABS((I179-H179)-J179)&gt;0.05),"Odometer and typed miles disagree",IF(AND(N179&gt;0,O179=0),"No rate for this date — check Rate Schedule",IF(AND(OR(E179="Business",E179="Medical",E179="Charitable"),F179&lt;&gt;"Yes",K179=""),"Add purpose detail for substantiation",""))))))))))))</f>
        <v/>
      </c>
      <c r="R179" s="27">
        <f>IF(OR(A179="",M179=""),"",IFERROR(INDEX('Rate Schedule'!$A$5:$A$24,MATCH(SUMPRODUCT(MAX(('Rate Schedule'!$A$5:$A$24&lt;=A179)*('Rate Schedule'!$A$5:$A$24&lt;&gt;"")*'Rate Schedule'!$A$5:$A$24)),'Rate Schedule'!$A$5:$A$24,0)),""))</f>
        <v/>
      </c>
    </row>
    <row r="180">
      <c r="A180" s="22" t="n"/>
      <c r="B180" s="10" t="n"/>
      <c r="C180" s="10" t="n"/>
      <c r="D180" s="10" t="n"/>
      <c r="E180" s="10" t="n"/>
      <c r="F180" s="10" t="n"/>
      <c r="G180" s="10" t="n"/>
      <c r="H180" s="23" t="n"/>
      <c r="I180" s="23" t="n"/>
      <c r="J180" s="23" t="n"/>
      <c r="K180" s="10" t="n"/>
      <c r="L180" s="10" t="n"/>
      <c r="M180" s="24">
        <f>IF(AND(A180="",B180="",J180="",H180=""),"",ROUND(IF(G180="Yes",2,1)*IF(AND(ISNUMBER(H180),ISNUMBER(I180),I180&gt;=H180),I180-H180,IF(ISNUMBER(J180),J180,0)),1))</f>
        <v/>
      </c>
      <c r="N180" s="24">
        <f>IF(M180="","",IF(OR(E180="Personal",E180="",F180="Yes"),0,M180))</f>
        <v/>
      </c>
      <c r="O180" s="24">
        <f>IF(OR(A180="",M180=""),"",IF(E180="Business",IFERROR(INDEX('Rate Schedule'!$B$5:$B$24,MATCH(SUMPRODUCT(MAX(('Rate Schedule'!$A$5:$A$24&lt;=A180)*('Rate Schedule'!$A$5:$A$24&lt;&gt;"")*'Rate Schedule'!$A$5:$A$24)),'Rate Schedule'!$A$5:$A$24,0)),0),IF(E180="Medical",IFERROR(INDEX('Rate Schedule'!$C$5:$C$24,MATCH(SUMPRODUCT(MAX(('Rate Schedule'!$A$5:$A$24&lt;=A180)*('Rate Schedule'!$A$5:$A$24&lt;&gt;"")*'Rate Schedule'!$A$5:$A$24)),'Rate Schedule'!$A$5:$A$24,0)),0),IF(E180="Charitable",IFERROR(INDEX('Rate Schedule'!$D$5:$D$24,MATCH(SUMPRODUCT(MAX(('Rate Schedule'!$A$5:$A$24&lt;=A180)*('Rate Schedule'!$A$5:$A$24&lt;&gt;"")*'Rate Schedule'!$A$5:$A$24)),'Rate Schedule'!$A$5:$A$24,0)),0),0))))</f>
        <v/>
      </c>
      <c r="P180" s="25">
        <f>IF(OR(M180="",O180=""),"",ROUND(N180*O180,0)/100)</f>
        <v/>
      </c>
      <c r="Q180" s="26">
        <f>IF(AND(A180="",B180="",C180="",D180="",E180="",J180="",H180=""),"",IF(A180="","Add a date",IF(A180&gt;AsOf,"After as-of date: not counted yet",IF(B180="","Add a vehicle",IF(COUNTIF(VName,B180)=0,"Vehicle not on Vehicles sheet",IF(E180="","Add a purpose",IF(AND(E180&lt;&gt;"Business",E180&lt;&gt;"Medical",E180&lt;&gt;"Charitable",E180&lt;&gt;"Personal"),"Purpose must be Business/Medical/Charitable/Personal",IF(AND(ISNUMBER(H180),ISNUMBER(I180),I180&lt;H180),"Odometer end is before start",IF(AND(NOT(ISNUMBER(H180)),NOT(ISNUMBER(I180)),NOT(ISNUMBER(J180))),"Add odometer readings or typed miles",IF(AND(ISNUMBER(H180),ISNUMBER(I180),ISNUMBER(J180),ABS((I180-H180)-J180)&gt;0.05),"Odometer and typed miles disagree",IF(AND(N180&gt;0,O180=0),"No rate for this date — check Rate Schedule",IF(AND(OR(E180="Business",E180="Medical",E180="Charitable"),F180&lt;&gt;"Yes",K180=""),"Add purpose detail for substantiation",""))))))))))))</f>
        <v/>
      </c>
      <c r="R180" s="27">
        <f>IF(OR(A180="",M180=""),"",IFERROR(INDEX('Rate Schedule'!$A$5:$A$24,MATCH(SUMPRODUCT(MAX(('Rate Schedule'!$A$5:$A$24&lt;=A180)*('Rate Schedule'!$A$5:$A$24&lt;&gt;"")*'Rate Schedule'!$A$5:$A$24)),'Rate Schedule'!$A$5:$A$24,0)),""))</f>
        <v/>
      </c>
    </row>
    <row r="181">
      <c r="A181" s="22" t="n"/>
      <c r="B181" s="10" t="n"/>
      <c r="C181" s="10" t="n"/>
      <c r="D181" s="10" t="n"/>
      <c r="E181" s="10" t="n"/>
      <c r="F181" s="10" t="n"/>
      <c r="G181" s="10" t="n"/>
      <c r="H181" s="23" t="n"/>
      <c r="I181" s="23" t="n"/>
      <c r="J181" s="23" t="n"/>
      <c r="K181" s="10" t="n"/>
      <c r="L181" s="10" t="n"/>
      <c r="M181" s="24">
        <f>IF(AND(A181="",B181="",J181="",H181=""),"",ROUND(IF(G181="Yes",2,1)*IF(AND(ISNUMBER(H181),ISNUMBER(I181),I181&gt;=H181),I181-H181,IF(ISNUMBER(J181),J181,0)),1))</f>
        <v/>
      </c>
      <c r="N181" s="24">
        <f>IF(M181="","",IF(OR(E181="Personal",E181="",F181="Yes"),0,M181))</f>
        <v/>
      </c>
      <c r="O181" s="24">
        <f>IF(OR(A181="",M181=""),"",IF(E181="Business",IFERROR(INDEX('Rate Schedule'!$B$5:$B$24,MATCH(SUMPRODUCT(MAX(('Rate Schedule'!$A$5:$A$24&lt;=A181)*('Rate Schedule'!$A$5:$A$24&lt;&gt;"")*'Rate Schedule'!$A$5:$A$24)),'Rate Schedule'!$A$5:$A$24,0)),0),IF(E181="Medical",IFERROR(INDEX('Rate Schedule'!$C$5:$C$24,MATCH(SUMPRODUCT(MAX(('Rate Schedule'!$A$5:$A$24&lt;=A181)*('Rate Schedule'!$A$5:$A$24&lt;&gt;"")*'Rate Schedule'!$A$5:$A$24)),'Rate Schedule'!$A$5:$A$24,0)),0),IF(E181="Charitable",IFERROR(INDEX('Rate Schedule'!$D$5:$D$24,MATCH(SUMPRODUCT(MAX(('Rate Schedule'!$A$5:$A$24&lt;=A181)*('Rate Schedule'!$A$5:$A$24&lt;&gt;"")*'Rate Schedule'!$A$5:$A$24)),'Rate Schedule'!$A$5:$A$24,0)),0),0))))</f>
        <v/>
      </c>
      <c r="P181" s="25">
        <f>IF(OR(M181="",O181=""),"",ROUND(N181*O181,0)/100)</f>
        <v/>
      </c>
      <c r="Q181" s="26">
        <f>IF(AND(A181="",B181="",C181="",D181="",E181="",J181="",H181=""),"",IF(A181="","Add a date",IF(A181&gt;AsOf,"After as-of date: not counted yet",IF(B181="","Add a vehicle",IF(COUNTIF(VName,B181)=0,"Vehicle not on Vehicles sheet",IF(E181="","Add a purpose",IF(AND(E181&lt;&gt;"Business",E181&lt;&gt;"Medical",E181&lt;&gt;"Charitable",E181&lt;&gt;"Personal"),"Purpose must be Business/Medical/Charitable/Personal",IF(AND(ISNUMBER(H181),ISNUMBER(I181),I181&lt;H181),"Odometer end is before start",IF(AND(NOT(ISNUMBER(H181)),NOT(ISNUMBER(I181)),NOT(ISNUMBER(J181))),"Add odometer readings or typed miles",IF(AND(ISNUMBER(H181),ISNUMBER(I181),ISNUMBER(J181),ABS((I181-H181)-J181)&gt;0.05),"Odometer and typed miles disagree",IF(AND(N181&gt;0,O181=0),"No rate for this date — check Rate Schedule",IF(AND(OR(E181="Business",E181="Medical",E181="Charitable"),F181&lt;&gt;"Yes",K181=""),"Add purpose detail for substantiation",""))))))))))))</f>
        <v/>
      </c>
      <c r="R181" s="27">
        <f>IF(OR(A181="",M181=""),"",IFERROR(INDEX('Rate Schedule'!$A$5:$A$24,MATCH(SUMPRODUCT(MAX(('Rate Schedule'!$A$5:$A$24&lt;=A181)*('Rate Schedule'!$A$5:$A$24&lt;&gt;"")*'Rate Schedule'!$A$5:$A$24)),'Rate Schedule'!$A$5:$A$24,0)),""))</f>
        <v/>
      </c>
    </row>
    <row r="182">
      <c r="A182" s="22" t="n"/>
      <c r="B182" s="10" t="n"/>
      <c r="C182" s="10" t="n"/>
      <c r="D182" s="10" t="n"/>
      <c r="E182" s="10" t="n"/>
      <c r="F182" s="10" t="n"/>
      <c r="G182" s="10" t="n"/>
      <c r="H182" s="23" t="n"/>
      <c r="I182" s="23" t="n"/>
      <c r="J182" s="23" t="n"/>
      <c r="K182" s="10" t="n"/>
      <c r="L182" s="10" t="n"/>
      <c r="M182" s="24">
        <f>IF(AND(A182="",B182="",J182="",H182=""),"",ROUND(IF(G182="Yes",2,1)*IF(AND(ISNUMBER(H182),ISNUMBER(I182),I182&gt;=H182),I182-H182,IF(ISNUMBER(J182),J182,0)),1))</f>
        <v/>
      </c>
      <c r="N182" s="24">
        <f>IF(M182="","",IF(OR(E182="Personal",E182="",F182="Yes"),0,M182))</f>
        <v/>
      </c>
      <c r="O182" s="24">
        <f>IF(OR(A182="",M182=""),"",IF(E182="Business",IFERROR(INDEX('Rate Schedule'!$B$5:$B$24,MATCH(SUMPRODUCT(MAX(('Rate Schedule'!$A$5:$A$24&lt;=A182)*('Rate Schedule'!$A$5:$A$24&lt;&gt;"")*'Rate Schedule'!$A$5:$A$24)),'Rate Schedule'!$A$5:$A$24,0)),0),IF(E182="Medical",IFERROR(INDEX('Rate Schedule'!$C$5:$C$24,MATCH(SUMPRODUCT(MAX(('Rate Schedule'!$A$5:$A$24&lt;=A182)*('Rate Schedule'!$A$5:$A$24&lt;&gt;"")*'Rate Schedule'!$A$5:$A$24)),'Rate Schedule'!$A$5:$A$24,0)),0),IF(E182="Charitable",IFERROR(INDEX('Rate Schedule'!$D$5:$D$24,MATCH(SUMPRODUCT(MAX(('Rate Schedule'!$A$5:$A$24&lt;=A182)*('Rate Schedule'!$A$5:$A$24&lt;&gt;"")*'Rate Schedule'!$A$5:$A$24)),'Rate Schedule'!$A$5:$A$24,0)),0),0))))</f>
        <v/>
      </c>
      <c r="P182" s="25">
        <f>IF(OR(M182="",O182=""),"",ROUND(N182*O182,0)/100)</f>
        <v/>
      </c>
      <c r="Q182" s="26">
        <f>IF(AND(A182="",B182="",C182="",D182="",E182="",J182="",H182=""),"",IF(A182="","Add a date",IF(A182&gt;AsOf,"After as-of date: not counted yet",IF(B182="","Add a vehicle",IF(COUNTIF(VName,B182)=0,"Vehicle not on Vehicles sheet",IF(E182="","Add a purpose",IF(AND(E182&lt;&gt;"Business",E182&lt;&gt;"Medical",E182&lt;&gt;"Charitable",E182&lt;&gt;"Personal"),"Purpose must be Business/Medical/Charitable/Personal",IF(AND(ISNUMBER(H182),ISNUMBER(I182),I182&lt;H182),"Odometer end is before start",IF(AND(NOT(ISNUMBER(H182)),NOT(ISNUMBER(I182)),NOT(ISNUMBER(J182))),"Add odometer readings or typed miles",IF(AND(ISNUMBER(H182),ISNUMBER(I182),ISNUMBER(J182),ABS((I182-H182)-J182)&gt;0.05),"Odometer and typed miles disagree",IF(AND(N182&gt;0,O182=0),"No rate for this date — check Rate Schedule",IF(AND(OR(E182="Business",E182="Medical",E182="Charitable"),F182&lt;&gt;"Yes",K182=""),"Add purpose detail for substantiation",""))))))))))))</f>
        <v/>
      </c>
      <c r="R182" s="27">
        <f>IF(OR(A182="",M182=""),"",IFERROR(INDEX('Rate Schedule'!$A$5:$A$24,MATCH(SUMPRODUCT(MAX(('Rate Schedule'!$A$5:$A$24&lt;=A182)*('Rate Schedule'!$A$5:$A$24&lt;&gt;"")*'Rate Schedule'!$A$5:$A$24)),'Rate Schedule'!$A$5:$A$24,0)),""))</f>
        <v/>
      </c>
    </row>
    <row r="183">
      <c r="A183" s="22" t="n"/>
      <c r="B183" s="10" t="n"/>
      <c r="C183" s="10" t="n"/>
      <c r="D183" s="10" t="n"/>
      <c r="E183" s="10" t="n"/>
      <c r="F183" s="10" t="n"/>
      <c r="G183" s="10" t="n"/>
      <c r="H183" s="23" t="n"/>
      <c r="I183" s="23" t="n"/>
      <c r="J183" s="23" t="n"/>
      <c r="K183" s="10" t="n"/>
      <c r="L183" s="10" t="n"/>
      <c r="M183" s="24">
        <f>IF(AND(A183="",B183="",J183="",H183=""),"",ROUND(IF(G183="Yes",2,1)*IF(AND(ISNUMBER(H183),ISNUMBER(I183),I183&gt;=H183),I183-H183,IF(ISNUMBER(J183),J183,0)),1))</f>
        <v/>
      </c>
      <c r="N183" s="24">
        <f>IF(M183="","",IF(OR(E183="Personal",E183="",F183="Yes"),0,M183))</f>
        <v/>
      </c>
      <c r="O183" s="24">
        <f>IF(OR(A183="",M183=""),"",IF(E183="Business",IFERROR(INDEX('Rate Schedule'!$B$5:$B$24,MATCH(SUMPRODUCT(MAX(('Rate Schedule'!$A$5:$A$24&lt;=A183)*('Rate Schedule'!$A$5:$A$24&lt;&gt;"")*'Rate Schedule'!$A$5:$A$24)),'Rate Schedule'!$A$5:$A$24,0)),0),IF(E183="Medical",IFERROR(INDEX('Rate Schedule'!$C$5:$C$24,MATCH(SUMPRODUCT(MAX(('Rate Schedule'!$A$5:$A$24&lt;=A183)*('Rate Schedule'!$A$5:$A$24&lt;&gt;"")*'Rate Schedule'!$A$5:$A$24)),'Rate Schedule'!$A$5:$A$24,0)),0),IF(E183="Charitable",IFERROR(INDEX('Rate Schedule'!$D$5:$D$24,MATCH(SUMPRODUCT(MAX(('Rate Schedule'!$A$5:$A$24&lt;=A183)*('Rate Schedule'!$A$5:$A$24&lt;&gt;"")*'Rate Schedule'!$A$5:$A$24)),'Rate Schedule'!$A$5:$A$24,0)),0),0))))</f>
        <v/>
      </c>
      <c r="P183" s="25">
        <f>IF(OR(M183="",O183=""),"",ROUND(N183*O183,0)/100)</f>
        <v/>
      </c>
      <c r="Q183" s="26">
        <f>IF(AND(A183="",B183="",C183="",D183="",E183="",J183="",H183=""),"",IF(A183="","Add a date",IF(A183&gt;AsOf,"After as-of date: not counted yet",IF(B183="","Add a vehicle",IF(COUNTIF(VName,B183)=0,"Vehicle not on Vehicles sheet",IF(E183="","Add a purpose",IF(AND(E183&lt;&gt;"Business",E183&lt;&gt;"Medical",E183&lt;&gt;"Charitable",E183&lt;&gt;"Personal"),"Purpose must be Business/Medical/Charitable/Personal",IF(AND(ISNUMBER(H183),ISNUMBER(I183),I183&lt;H183),"Odometer end is before start",IF(AND(NOT(ISNUMBER(H183)),NOT(ISNUMBER(I183)),NOT(ISNUMBER(J183))),"Add odometer readings or typed miles",IF(AND(ISNUMBER(H183),ISNUMBER(I183),ISNUMBER(J183),ABS((I183-H183)-J183)&gt;0.05),"Odometer and typed miles disagree",IF(AND(N183&gt;0,O183=0),"No rate for this date — check Rate Schedule",IF(AND(OR(E183="Business",E183="Medical",E183="Charitable"),F183&lt;&gt;"Yes",K183=""),"Add purpose detail for substantiation",""))))))))))))</f>
        <v/>
      </c>
      <c r="R183" s="27">
        <f>IF(OR(A183="",M183=""),"",IFERROR(INDEX('Rate Schedule'!$A$5:$A$24,MATCH(SUMPRODUCT(MAX(('Rate Schedule'!$A$5:$A$24&lt;=A183)*('Rate Schedule'!$A$5:$A$24&lt;&gt;"")*'Rate Schedule'!$A$5:$A$24)),'Rate Schedule'!$A$5:$A$24,0)),""))</f>
        <v/>
      </c>
    </row>
    <row r="184">
      <c r="A184" s="22" t="n"/>
      <c r="B184" s="10" t="n"/>
      <c r="C184" s="10" t="n"/>
      <c r="D184" s="10" t="n"/>
      <c r="E184" s="10" t="n"/>
      <c r="F184" s="10" t="n"/>
      <c r="G184" s="10" t="n"/>
      <c r="H184" s="23" t="n"/>
      <c r="I184" s="23" t="n"/>
      <c r="J184" s="23" t="n"/>
      <c r="K184" s="10" t="n"/>
      <c r="L184" s="10" t="n"/>
      <c r="M184" s="24">
        <f>IF(AND(A184="",B184="",J184="",H184=""),"",ROUND(IF(G184="Yes",2,1)*IF(AND(ISNUMBER(H184),ISNUMBER(I184),I184&gt;=H184),I184-H184,IF(ISNUMBER(J184),J184,0)),1))</f>
        <v/>
      </c>
      <c r="N184" s="24">
        <f>IF(M184="","",IF(OR(E184="Personal",E184="",F184="Yes"),0,M184))</f>
        <v/>
      </c>
      <c r="O184" s="24">
        <f>IF(OR(A184="",M184=""),"",IF(E184="Business",IFERROR(INDEX('Rate Schedule'!$B$5:$B$24,MATCH(SUMPRODUCT(MAX(('Rate Schedule'!$A$5:$A$24&lt;=A184)*('Rate Schedule'!$A$5:$A$24&lt;&gt;"")*'Rate Schedule'!$A$5:$A$24)),'Rate Schedule'!$A$5:$A$24,0)),0),IF(E184="Medical",IFERROR(INDEX('Rate Schedule'!$C$5:$C$24,MATCH(SUMPRODUCT(MAX(('Rate Schedule'!$A$5:$A$24&lt;=A184)*('Rate Schedule'!$A$5:$A$24&lt;&gt;"")*'Rate Schedule'!$A$5:$A$24)),'Rate Schedule'!$A$5:$A$24,0)),0),IF(E184="Charitable",IFERROR(INDEX('Rate Schedule'!$D$5:$D$24,MATCH(SUMPRODUCT(MAX(('Rate Schedule'!$A$5:$A$24&lt;=A184)*('Rate Schedule'!$A$5:$A$24&lt;&gt;"")*'Rate Schedule'!$A$5:$A$24)),'Rate Schedule'!$A$5:$A$24,0)),0),0))))</f>
        <v/>
      </c>
      <c r="P184" s="25">
        <f>IF(OR(M184="",O184=""),"",ROUND(N184*O184,0)/100)</f>
        <v/>
      </c>
      <c r="Q184" s="26">
        <f>IF(AND(A184="",B184="",C184="",D184="",E184="",J184="",H184=""),"",IF(A184="","Add a date",IF(A184&gt;AsOf,"After as-of date: not counted yet",IF(B184="","Add a vehicle",IF(COUNTIF(VName,B184)=0,"Vehicle not on Vehicles sheet",IF(E184="","Add a purpose",IF(AND(E184&lt;&gt;"Business",E184&lt;&gt;"Medical",E184&lt;&gt;"Charitable",E184&lt;&gt;"Personal"),"Purpose must be Business/Medical/Charitable/Personal",IF(AND(ISNUMBER(H184),ISNUMBER(I184),I184&lt;H184),"Odometer end is before start",IF(AND(NOT(ISNUMBER(H184)),NOT(ISNUMBER(I184)),NOT(ISNUMBER(J184))),"Add odometer readings or typed miles",IF(AND(ISNUMBER(H184),ISNUMBER(I184),ISNUMBER(J184),ABS((I184-H184)-J184)&gt;0.05),"Odometer and typed miles disagree",IF(AND(N184&gt;0,O184=0),"No rate for this date — check Rate Schedule",IF(AND(OR(E184="Business",E184="Medical",E184="Charitable"),F184&lt;&gt;"Yes",K184=""),"Add purpose detail for substantiation",""))))))))))))</f>
        <v/>
      </c>
      <c r="R184" s="27">
        <f>IF(OR(A184="",M184=""),"",IFERROR(INDEX('Rate Schedule'!$A$5:$A$24,MATCH(SUMPRODUCT(MAX(('Rate Schedule'!$A$5:$A$24&lt;=A184)*('Rate Schedule'!$A$5:$A$24&lt;&gt;"")*'Rate Schedule'!$A$5:$A$24)),'Rate Schedule'!$A$5:$A$24,0)),""))</f>
        <v/>
      </c>
    </row>
    <row r="185">
      <c r="A185" s="22" t="n"/>
      <c r="B185" s="10" t="n"/>
      <c r="C185" s="10" t="n"/>
      <c r="D185" s="10" t="n"/>
      <c r="E185" s="10" t="n"/>
      <c r="F185" s="10" t="n"/>
      <c r="G185" s="10" t="n"/>
      <c r="H185" s="23" t="n"/>
      <c r="I185" s="23" t="n"/>
      <c r="J185" s="23" t="n"/>
      <c r="K185" s="10" t="n"/>
      <c r="L185" s="10" t="n"/>
      <c r="M185" s="24">
        <f>IF(AND(A185="",B185="",J185="",H185=""),"",ROUND(IF(G185="Yes",2,1)*IF(AND(ISNUMBER(H185),ISNUMBER(I185),I185&gt;=H185),I185-H185,IF(ISNUMBER(J185),J185,0)),1))</f>
        <v/>
      </c>
      <c r="N185" s="24">
        <f>IF(M185="","",IF(OR(E185="Personal",E185="",F185="Yes"),0,M185))</f>
        <v/>
      </c>
      <c r="O185" s="24">
        <f>IF(OR(A185="",M185=""),"",IF(E185="Business",IFERROR(INDEX('Rate Schedule'!$B$5:$B$24,MATCH(SUMPRODUCT(MAX(('Rate Schedule'!$A$5:$A$24&lt;=A185)*('Rate Schedule'!$A$5:$A$24&lt;&gt;"")*'Rate Schedule'!$A$5:$A$24)),'Rate Schedule'!$A$5:$A$24,0)),0),IF(E185="Medical",IFERROR(INDEX('Rate Schedule'!$C$5:$C$24,MATCH(SUMPRODUCT(MAX(('Rate Schedule'!$A$5:$A$24&lt;=A185)*('Rate Schedule'!$A$5:$A$24&lt;&gt;"")*'Rate Schedule'!$A$5:$A$24)),'Rate Schedule'!$A$5:$A$24,0)),0),IF(E185="Charitable",IFERROR(INDEX('Rate Schedule'!$D$5:$D$24,MATCH(SUMPRODUCT(MAX(('Rate Schedule'!$A$5:$A$24&lt;=A185)*('Rate Schedule'!$A$5:$A$24&lt;&gt;"")*'Rate Schedule'!$A$5:$A$24)),'Rate Schedule'!$A$5:$A$24,0)),0),0))))</f>
        <v/>
      </c>
      <c r="P185" s="25">
        <f>IF(OR(M185="",O185=""),"",ROUND(N185*O185,0)/100)</f>
        <v/>
      </c>
      <c r="Q185" s="26">
        <f>IF(AND(A185="",B185="",C185="",D185="",E185="",J185="",H185=""),"",IF(A185="","Add a date",IF(A185&gt;AsOf,"After as-of date: not counted yet",IF(B185="","Add a vehicle",IF(COUNTIF(VName,B185)=0,"Vehicle not on Vehicles sheet",IF(E185="","Add a purpose",IF(AND(E185&lt;&gt;"Business",E185&lt;&gt;"Medical",E185&lt;&gt;"Charitable",E185&lt;&gt;"Personal"),"Purpose must be Business/Medical/Charitable/Personal",IF(AND(ISNUMBER(H185),ISNUMBER(I185),I185&lt;H185),"Odometer end is before start",IF(AND(NOT(ISNUMBER(H185)),NOT(ISNUMBER(I185)),NOT(ISNUMBER(J185))),"Add odometer readings or typed miles",IF(AND(ISNUMBER(H185),ISNUMBER(I185),ISNUMBER(J185),ABS((I185-H185)-J185)&gt;0.05),"Odometer and typed miles disagree",IF(AND(N185&gt;0,O185=0),"No rate for this date — check Rate Schedule",IF(AND(OR(E185="Business",E185="Medical",E185="Charitable"),F185&lt;&gt;"Yes",K185=""),"Add purpose detail for substantiation",""))))))))))))</f>
        <v/>
      </c>
      <c r="R185" s="27">
        <f>IF(OR(A185="",M185=""),"",IFERROR(INDEX('Rate Schedule'!$A$5:$A$24,MATCH(SUMPRODUCT(MAX(('Rate Schedule'!$A$5:$A$24&lt;=A185)*('Rate Schedule'!$A$5:$A$24&lt;&gt;"")*'Rate Schedule'!$A$5:$A$24)),'Rate Schedule'!$A$5:$A$24,0)),""))</f>
        <v/>
      </c>
    </row>
    <row r="186">
      <c r="A186" s="22" t="n"/>
      <c r="B186" s="10" t="n"/>
      <c r="C186" s="10" t="n"/>
      <c r="D186" s="10" t="n"/>
      <c r="E186" s="10" t="n"/>
      <c r="F186" s="10" t="n"/>
      <c r="G186" s="10" t="n"/>
      <c r="H186" s="23" t="n"/>
      <c r="I186" s="23" t="n"/>
      <c r="J186" s="23" t="n"/>
      <c r="K186" s="10" t="n"/>
      <c r="L186" s="10" t="n"/>
      <c r="M186" s="24">
        <f>IF(AND(A186="",B186="",J186="",H186=""),"",ROUND(IF(G186="Yes",2,1)*IF(AND(ISNUMBER(H186),ISNUMBER(I186),I186&gt;=H186),I186-H186,IF(ISNUMBER(J186),J186,0)),1))</f>
        <v/>
      </c>
      <c r="N186" s="24">
        <f>IF(M186="","",IF(OR(E186="Personal",E186="",F186="Yes"),0,M186))</f>
        <v/>
      </c>
      <c r="O186" s="24">
        <f>IF(OR(A186="",M186=""),"",IF(E186="Business",IFERROR(INDEX('Rate Schedule'!$B$5:$B$24,MATCH(SUMPRODUCT(MAX(('Rate Schedule'!$A$5:$A$24&lt;=A186)*('Rate Schedule'!$A$5:$A$24&lt;&gt;"")*'Rate Schedule'!$A$5:$A$24)),'Rate Schedule'!$A$5:$A$24,0)),0),IF(E186="Medical",IFERROR(INDEX('Rate Schedule'!$C$5:$C$24,MATCH(SUMPRODUCT(MAX(('Rate Schedule'!$A$5:$A$24&lt;=A186)*('Rate Schedule'!$A$5:$A$24&lt;&gt;"")*'Rate Schedule'!$A$5:$A$24)),'Rate Schedule'!$A$5:$A$24,0)),0),IF(E186="Charitable",IFERROR(INDEX('Rate Schedule'!$D$5:$D$24,MATCH(SUMPRODUCT(MAX(('Rate Schedule'!$A$5:$A$24&lt;=A186)*('Rate Schedule'!$A$5:$A$24&lt;&gt;"")*'Rate Schedule'!$A$5:$A$24)),'Rate Schedule'!$A$5:$A$24,0)),0),0))))</f>
        <v/>
      </c>
      <c r="P186" s="25">
        <f>IF(OR(M186="",O186=""),"",ROUND(N186*O186,0)/100)</f>
        <v/>
      </c>
      <c r="Q186" s="26">
        <f>IF(AND(A186="",B186="",C186="",D186="",E186="",J186="",H186=""),"",IF(A186="","Add a date",IF(A186&gt;AsOf,"After as-of date: not counted yet",IF(B186="","Add a vehicle",IF(COUNTIF(VName,B186)=0,"Vehicle not on Vehicles sheet",IF(E186="","Add a purpose",IF(AND(E186&lt;&gt;"Business",E186&lt;&gt;"Medical",E186&lt;&gt;"Charitable",E186&lt;&gt;"Personal"),"Purpose must be Business/Medical/Charitable/Personal",IF(AND(ISNUMBER(H186),ISNUMBER(I186),I186&lt;H186),"Odometer end is before start",IF(AND(NOT(ISNUMBER(H186)),NOT(ISNUMBER(I186)),NOT(ISNUMBER(J186))),"Add odometer readings or typed miles",IF(AND(ISNUMBER(H186),ISNUMBER(I186),ISNUMBER(J186),ABS((I186-H186)-J186)&gt;0.05),"Odometer and typed miles disagree",IF(AND(N186&gt;0,O186=0),"No rate for this date — check Rate Schedule",IF(AND(OR(E186="Business",E186="Medical",E186="Charitable"),F186&lt;&gt;"Yes",K186=""),"Add purpose detail for substantiation",""))))))))))))</f>
        <v/>
      </c>
      <c r="R186" s="27">
        <f>IF(OR(A186="",M186=""),"",IFERROR(INDEX('Rate Schedule'!$A$5:$A$24,MATCH(SUMPRODUCT(MAX(('Rate Schedule'!$A$5:$A$24&lt;=A186)*('Rate Schedule'!$A$5:$A$24&lt;&gt;"")*'Rate Schedule'!$A$5:$A$24)),'Rate Schedule'!$A$5:$A$24,0)),""))</f>
        <v/>
      </c>
    </row>
    <row r="187">
      <c r="A187" s="22" t="n"/>
      <c r="B187" s="10" t="n"/>
      <c r="C187" s="10" t="n"/>
      <c r="D187" s="10" t="n"/>
      <c r="E187" s="10" t="n"/>
      <c r="F187" s="10" t="n"/>
      <c r="G187" s="10" t="n"/>
      <c r="H187" s="23" t="n"/>
      <c r="I187" s="23" t="n"/>
      <c r="J187" s="23" t="n"/>
      <c r="K187" s="10" t="n"/>
      <c r="L187" s="10" t="n"/>
      <c r="M187" s="24">
        <f>IF(AND(A187="",B187="",J187="",H187=""),"",ROUND(IF(G187="Yes",2,1)*IF(AND(ISNUMBER(H187),ISNUMBER(I187),I187&gt;=H187),I187-H187,IF(ISNUMBER(J187),J187,0)),1))</f>
        <v/>
      </c>
      <c r="N187" s="24">
        <f>IF(M187="","",IF(OR(E187="Personal",E187="",F187="Yes"),0,M187))</f>
        <v/>
      </c>
      <c r="O187" s="24">
        <f>IF(OR(A187="",M187=""),"",IF(E187="Business",IFERROR(INDEX('Rate Schedule'!$B$5:$B$24,MATCH(SUMPRODUCT(MAX(('Rate Schedule'!$A$5:$A$24&lt;=A187)*('Rate Schedule'!$A$5:$A$24&lt;&gt;"")*'Rate Schedule'!$A$5:$A$24)),'Rate Schedule'!$A$5:$A$24,0)),0),IF(E187="Medical",IFERROR(INDEX('Rate Schedule'!$C$5:$C$24,MATCH(SUMPRODUCT(MAX(('Rate Schedule'!$A$5:$A$24&lt;=A187)*('Rate Schedule'!$A$5:$A$24&lt;&gt;"")*'Rate Schedule'!$A$5:$A$24)),'Rate Schedule'!$A$5:$A$24,0)),0),IF(E187="Charitable",IFERROR(INDEX('Rate Schedule'!$D$5:$D$24,MATCH(SUMPRODUCT(MAX(('Rate Schedule'!$A$5:$A$24&lt;=A187)*('Rate Schedule'!$A$5:$A$24&lt;&gt;"")*'Rate Schedule'!$A$5:$A$24)),'Rate Schedule'!$A$5:$A$24,0)),0),0))))</f>
        <v/>
      </c>
      <c r="P187" s="25">
        <f>IF(OR(M187="",O187=""),"",ROUND(N187*O187,0)/100)</f>
        <v/>
      </c>
      <c r="Q187" s="26">
        <f>IF(AND(A187="",B187="",C187="",D187="",E187="",J187="",H187=""),"",IF(A187="","Add a date",IF(A187&gt;AsOf,"After as-of date: not counted yet",IF(B187="","Add a vehicle",IF(COUNTIF(VName,B187)=0,"Vehicle not on Vehicles sheet",IF(E187="","Add a purpose",IF(AND(E187&lt;&gt;"Business",E187&lt;&gt;"Medical",E187&lt;&gt;"Charitable",E187&lt;&gt;"Personal"),"Purpose must be Business/Medical/Charitable/Personal",IF(AND(ISNUMBER(H187),ISNUMBER(I187),I187&lt;H187),"Odometer end is before start",IF(AND(NOT(ISNUMBER(H187)),NOT(ISNUMBER(I187)),NOT(ISNUMBER(J187))),"Add odometer readings or typed miles",IF(AND(ISNUMBER(H187),ISNUMBER(I187),ISNUMBER(J187),ABS((I187-H187)-J187)&gt;0.05),"Odometer and typed miles disagree",IF(AND(N187&gt;0,O187=0),"No rate for this date — check Rate Schedule",IF(AND(OR(E187="Business",E187="Medical",E187="Charitable"),F187&lt;&gt;"Yes",K187=""),"Add purpose detail for substantiation",""))))))))))))</f>
        <v/>
      </c>
      <c r="R187" s="27">
        <f>IF(OR(A187="",M187=""),"",IFERROR(INDEX('Rate Schedule'!$A$5:$A$24,MATCH(SUMPRODUCT(MAX(('Rate Schedule'!$A$5:$A$24&lt;=A187)*('Rate Schedule'!$A$5:$A$24&lt;&gt;"")*'Rate Schedule'!$A$5:$A$24)),'Rate Schedule'!$A$5:$A$24,0)),""))</f>
        <v/>
      </c>
    </row>
    <row r="188">
      <c r="A188" s="22" t="n"/>
      <c r="B188" s="10" t="n"/>
      <c r="C188" s="10" t="n"/>
      <c r="D188" s="10" t="n"/>
      <c r="E188" s="10" t="n"/>
      <c r="F188" s="10" t="n"/>
      <c r="G188" s="10" t="n"/>
      <c r="H188" s="23" t="n"/>
      <c r="I188" s="23" t="n"/>
      <c r="J188" s="23" t="n"/>
      <c r="K188" s="10" t="n"/>
      <c r="L188" s="10" t="n"/>
      <c r="M188" s="24">
        <f>IF(AND(A188="",B188="",J188="",H188=""),"",ROUND(IF(G188="Yes",2,1)*IF(AND(ISNUMBER(H188),ISNUMBER(I188),I188&gt;=H188),I188-H188,IF(ISNUMBER(J188),J188,0)),1))</f>
        <v/>
      </c>
      <c r="N188" s="24">
        <f>IF(M188="","",IF(OR(E188="Personal",E188="",F188="Yes"),0,M188))</f>
        <v/>
      </c>
      <c r="O188" s="24">
        <f>IF(OR(A188="",M188=""),"",IF(E188="Business",IFERROR(INDEX('Rate Schedule'!$B$5:$B$24,MATCH(SUMPRODUCT(MAX(('Rate Schedule'!$A$5:$A$24&lt;=A188)*('Rate Schedule'!$A$5:$A$24&lt;&gt;"")*'Rate Schedule'!$A$5:$A$24)),'Rate Schedule'!$A$5:$A$24,0)),0),IF(E188="Medical",IFERROR(INDEX('Rate Schedule'!$C$5:$C$24,MATCH(SUMPRODUCT(MAX(('Rate Schedule'!$A$5:$A$24&lt;=A188)*('Rate Schedule'!$A$5:$A$24&lt;&gt;"")*'Rate Schedule'!$A$5:$A$24)),'Rate Schedule'!$A$5:$A$24,0)),0),IF(E188="Charitable",IFERROR(INDEX('Rate Schedule'!$D$5:$D$24,MATCH(SUMPRODUCT(MAX(('Rate Schedule'!$A$5:$A$24&lt;=A188)*('Rate Schedule'!$A$5:$A$24&lt;&gt;"")*'Rate Schedule'!$A$5:$A$24)),'Rate Schedule'!$A$5:$A$24,0)),0),0))))</f>
        <v/>
      </c>
      <c r="P188" s="25">
        <f>IF(OR(M188="",O188=""),"",ROUND(N188*O188,0)/100)</f>
        <v/>
      </c>
      <c r="Q188" s="26">
        <f>IF(AND(A188="",B188="",C188="",D188="",E188="",J188="",H188=""),"",IF(A188="","Add a date",IF(A188&gt;AsOf,"After as-of date: not counted yet",IF(B188="","Add a vehicle",IF(COUNTIF(VName,B188)=0,"Vehicle not on Vehicles sheet",IF(E188="","Add a purpose",IF(AND(E188&lt;&gt;"Business",E188&lt;&gt;"Medical",E188&lt;&gt;"Charitable",E188&lt;&gt;"Personal"),"Purpose must be Business/Medical/Charitable/Personal",IF(AND(ISNUMBER(H188),ISNUMBER(I188),I188&lt;H188),"Odometer end is before start",IF(AND(NOT(ISNUMBER(H188)),NOT(ISNUMBER(I188)),NOT(ISNUMBER(J188))),"Add odometer readings or typed miles",IF(AND(ISNUMBER(H188),ISNUMBER(I188),ISNUMBER(J188),ABS((I188-H188)-J188)&gt;0.05),"Odometer and typed miles disagree",IF(AND(N188&gt;0,O188=0),"No rate for this date — check Rate Schedule",IF(AND(OR(E188="Business",E188="Medical",E188="Charitable"),F188&lt;&gt;"Yes",K188=""),"Add purpose detail for substantiation",""))))))))))))</f>
        <v/>
      </c>
      <c r="R188" s="27">
        <f>IF(OR(A188="",M188=""),"",IFERROR(INDEX('Rate Schedule'!$A$5:$A$24,MATCH(SUMPRODUCT(MAX(('Rate Schedule'!$A$5:$A$24&lt;=A188)*('Rate Schedule'!$A$5:$A$24&lt;&gt;"")*'Rate Schedule'!$A$5:$A$24)),'Rate Schedule'!$A$5:$A$24,0)),""))</f>
        <v/>
      </c>
    </row>
    <row r="189">
      <c r="A189" s="22" t="n"/>
      <c r="B189" s="10" t="n"/>
      <c r="C189" s="10" t="n"/>
      <c r="D189" s="10" t="n"/>
      <c r="E189" s="10" t="n"/>
      <c r="F189" s="10" t="n"/>
      <c r="G189" s="10" t="n"/>
      <c r="H189" s="23" t="n"/>
      <c r="I189" s="23" t="n"/>
      <c r="J189" s="23" t="n"/>
      <c r="K189" s="10" t="n"/>
      <c r="L189" s="10" t="n"/>
      <c r="M189" s="24">
        <f>IF(AND(A189="",B189="",J189="",H189=""),"",ROUND(IF(G189="Yes",2,1)*IF(AND(ISNUMBER(H189),ISNUMBER(I189),I189&gt;=H189),I189-H189,IF(ISNUMBER(J189),J189,0)),1))</f>
        <v/>
      </c>
      <c r="N189" s="24">
        <f>IF(M189="","",IF(OR(E189="Personal",E189="",F189="Yes"),0,M189))</f>
        <v/>
      </c>
      <c r="O189" s="24">
        <f>IF(OR(A189="",M189=""),"",IF(E189="Business",IFERROR(INDEX('Rate Schedule'!$B$5:$B$24,MATCH(SUMPRODUCT(MAX(('Rate Schedule'!$A$5:$A$24&lt;=A189)*('Rate Schedule'!$A$5:$A$24&lt;&gt;"")*'Rate Schedule'!$A$5:$A$24)),'Rate Schedule'!$A$5:$A$24,0)),0),IF(E189="Medical",IFERROR(INDEX('Rate Schedule'!$C$5:$C$24,MATCH(SUMPRODUCT(MAX(('Rate Schedule'!$A$5:$A$24&lt;=A189)*('Rate Schedule'!$A$5:$A$24&lt;&gt;"")*'Rate Schedule'!$A$5:$A$24)),'Rate Schedule'!$A$5:$A$24,0)),0),IF(E189="Charitable",IFERROR(INDEX('Rate Schedule'!$D$5:$D$24,MATCH(SUMPRODUCT(MAX(('Rate Schedule'!$A$5:$A$24&lt;=A189)*('Rate Schedule'!$A$5:$A$24&lt;&gt;"")*'Rate Schedule'!$A$5:$A$24)),'Rate Schedule'!$A$5:$A$24,0)),0),0))))</f>
        <v/>
      </c>
      <c r="P189" s="25">
        <f>IF(OR(M189="",O189=""),"",ROUND(N189*O189,0)/100)</f>
        <v/>
      </c>
      <c r="Q189" s="26">
        <f>IF(AND(A189="",B189="",C189="",D189="",E189="",J189="",H189=""),"",IF(A189="","Add a date",IF(A189&gt;AsOf,"After as-of date: not counted yet",IF(B189="","Add a vehicle",IF(COUNTIF(VName,B189)=0,"Vehicle not on Vehicles sheet",IF(E189="","Add a purpose",IF(AND(E189&lt;&gt;"Business",E189&lt;&gt;"Medical",E189&lt;&gt;"Charitable",E189&lt;&gt;"Personal"),"Purpose must be Business/Medical/Charitable/Personal",IF(AND(ISNUMBER(H189),ISNUMBER(I189),I189&lt;H189),"Odometer end is before start",IF(AND(NOT(ISNUMBER(H189)),NOT(ISNUMBER(I189)),NOT(ISNUMBER(J189))),"Add odometer readings or typed miles",IF(AND(ISNUMBER(H189),ISNUMBER(I189),ISNUMBER(J189),ABS((I189-H189)-J189)&gt;0.05),"Odometer and typed miles disagree",IF(AND(N189&gt;0,O189=0),"No rate for this date — check Rate Schedule",IF(AND(OR(E189="Business",E189="Medical",E189="Charitable"),F189&lt;&gt;"Yes",K189=""),"Add purpose detail for substantiation",""))))))))))))</f>
        <v/>
      </c>
      <c r="R189" s="27">
        <f>IF(OR(A189="",M189=""),"",IFERROR(INDEX('Rate Schedule'!$A$5:$A$24,MATCH(SUMPRODUCT(MAX(('Rate Schedule'!$A$5:$A$24&lt;=A189)*('Rate Schedule'!$A$5:$A$24&lt;&gt;"")*'Rate Schedule'!$A$5:$A$24)),'Rate Schedule'!$A$5:$A$24,0)),""))</f>
        <v/>
      </c>
    </row>
    <row r="190">
      <c r="A190" s="22" t="n"/>
      <c r="B190" s="10" t="n"/>
      <c r="C190" s="10" t="n"/>
      <c r="D190" s="10" t="n"/>
      <c r="E190" s="10" t="n"/>
      <c r="F190" s="10" t="n"/>
      <c r="G190" s="10" t="n"/>
      <c r="H190" s="23" t="n"/>
      <c r="I190" s="23" t="n"/>
      <c r="J190" s="23" t="n"/>
      <c r="K190" s="10" t="n"/>
      <c r="L190" s="10" t="n"/>
      <c r="M190" s="24">
        <f>IF(AND(A190="",B190="",J190="",H190=""),"",ROUND(IF(G190="Yes",2,1)*IF(AND(ISNUMBER(H190),ISNUMBER(I190),I190&gt;=H190),I190-H190,IF(ISNUMBER(J190),J190,0)),1))</f>
        <v/>
      </c>
      <c r="N190" s="24">
        <f>IF(M190="","",IF(OR(E190="Personal",E190="",F190="Yes"),0,M190))</f>
        <v/>
      </c>
      <c r="O190" s="24">
        <f>IF(OR(A190="",M190=""),"",IF(E190="Business",IFERROR(INDEX('Rate Schedule'!$B$5:$B$24,MATCH(SUMPRODUCT(MAX(('Rate Schedule'!$A$5:$A$24&lt;=A190)*('Rate Schedule'!$A$5:$A$24&lt;&gt;"")*'Rate Schedule'!$A$5:$A$24)),'Rate Schedule'!$A$5:$A$24,0)),0),IF(E190="Medical",IFERROR(INDEX('Rate Schedule'!$C$5:$C$24,MATCH(SUMPRODUCT(MAX(('Rate Schedule'!$A$5:$A$24&lt;=A190)*('Rate Schedule'!$A$5:$A$24&lt;&gt;"")*'Rate Schedule'!$A$5:$A$24)),'Rate Schedule'!$A$5:$A$24,0)),0),IF(E190="Charitable",IFERROR(INDEX('Rate Schedule'!$D$5:$D$24,MATCH(SUMPRODUCT(MAX(('Rate Schedule'!$A$5:$A$24&lt;=A190)*('Rate Schedule'!$A$5:$A$24&lt;&gt;"")*'Rate Schedule'!$A$5:$A$24)),'Rate Schedule'!$A$5:$A$24,0)),0),0))))</f>
        <v/>
      </c>
      <c r="P190" s="25">
        <f>IF(OR(M190="",O190=""),"",ROUND(N190*O190,0)/100)</f>
        <v/>
      </c>
      <c r="Q190" s="26">
        <f>IF(AND(A190="",B190="",C190="",D190="",E190="",J190="",H190=""),"",IF(A190="","Add a date",IF(A190&gt;AsOf,"After as-of date: not counted yet",IF(B190="","Add a vehicle",IF(COUNTIF(VName,B190)=0,"Vehicle not on Vehicles sheet",IF(E190="","Add a purpose",IF(AND(E190&lt;&gt;"Business",E190&lt;&gt;"Medical",E190&lt;&gt;"Charitable",E190&lt;&gt;"Personal"),"Purpose must be Business/Medical/Charitable/Personal",IF(AND(ISNUMBER(H190),ISNUMBER(I190),I190&lt;H190),"Odometer end is before start",IF(AND(NOT(ISNUMBER(H190)),NOT(ISNUMBER(I190)),NOT(ISNUMBER(J190))),"Add odometer readings or typed miles",IF(AND(ISNUMBER(H190),ISNUMBER(I190),ISNUMBER(J190),ABS((I190-H190)-J190)&gt;0.05),"Odometer and typed miles disagree",IF(AND(N190&gt;0,O190=0),"No rate for this date — check Rate Schedule",IF(AND(OR(E190="Business",E190="Medical",E190="Charitable"),F190&lt;&gt;"Yes",K190=""),"Add purpose detail for substantiation",""))))))))))))</f>
        <v/>
      </c>
      <c r="R190" s="27">
        <f>IF(OR(A190="",M190=""),"",IFERROR(INDEX('Rate Schedule'!$A$5:$A$24,MATCH(SUMPRODUCT(MAX(('Rate Schedule'!$A$5:$A$24&lt;=A190)*('Rate Schedule'!$A$5:$A$24&lt;&gt;"")*'Rate Schedule'!$A$5:$A$24)),'Rate Schedule'!$A$5:$A$24,0)),""))</f>
        <v/>
      </c>
    </row>
    <row r="191">
      <c r="A191" s="22" t="n"/>
      <c r="B191" s="10" t="n"/>
      <c r="C191" s="10" t="n"/>
      <c r="D191" s="10" t="n"/>
      <c r="E191" s="10" t="n"/>
      <c r="F191" s="10" t="n"/>
      <c r="G191" s="10" t="n"/>
      <c r="H191" s="23" t="n"/>
      <c r="I191" s="23" t="n"/>
      <c r="J191" s="23" t="n"/>
      <c r="K191" s="10" t="n"/>
      <c r="L191" s="10" t="n"/>
      <c r="M191" s="24">
        <f>IF(AND(A191="",B191="",J191="",H191=""),"",ROUND(IF(G191="Yes",2,1)*IF(AND(ISNUMBER(H191),ISNUMBER(I191),I191&gt;=H191),I191-H191,IF(ISNUMBER(J191),J191,0)),1))</f>
        <v/>
      </c>
      <c r="N191" s="24">
        <f>IF(M191="","",IF(OR(E191="Personal",E191="",F191="Yes"),0,M191))</f>
        <v/>
      </c>
      <c r="O191" s="24">
        <f>IF(OR(A191="",M191=""),"",IF(E191="Business",IFERROR(INDEX('Rate Schedule'!$B$5:$B$24,MATCH(SUMPRODUCT(MAX(('Rate Schedule'!$A$5:$A$24&lt;=A191)*('Rate Schedule'!$A$5:$A$24&lt;&gt;"")*'Rate Schedule'!$A$5:$A$24)),'Rate Schedule'!$A$5:$A$24,0)),0),IF(E191="Medical",IFERROR(INDEX('Rate Schedule'!$C$5:$C$24,MATCH(SUMPRODUCT(MAX(('Rate Schedule'!$A$5:$A$24&lt;=A191)*('Rate Schedule'!$A$5:$A$24&lt;&gt;"")*'Rate Schedule'!$A$5:$A$24)),'Rate Schedule'!$A$5:$A$24,0)),0),IF(E191="Charitable",IFERROR(INDEX('Rate Schedule'!$D$5:$D$24,MATCH(SUMPRODUCT(MAX(('Rate Schedule'!$A$5:$A$24&lt;=A191)*('Rate Schedule'!$A$5:$A$24&lt;&gt;"")*'Rate Schedule'!$A$5:$A$24)),'Rate Schedule'!$A$5:$A$24,0)),0),0))))</f>
        <v/>
      </c>
      <c r="P191" s="25">
        <f>IF(OR(M191="",O191=""),"",ROUND(N191*O191,0)/100)</f>
        <v/>
      </c>
      <c r="Q191" s="26">
        <f>IF(AND(A191="",B191="",C191="",D191="",E191="",J191="",H191=""),"",IF(A191="","Add a date",IF(A191&gt;AsOf,"After as-of date: not counted yet",IF(B191="","Add a vehicle",IF(COUNTIF(VName,B191)=0,"Vehicle not on Vehicles sheet",IF(E191="","Add a purpose",IF(AND(E191&lt;&gt;"Business",E191&lt;&gt;"Medical",E191&lt;&gt;"Charitable",E191&lt;&gt;"Personal"),"Purpose must be Business/Medical/Charitable/Personal",IF(AND(ISNUMBER(H191),ISNUMBER(I191),I191&lt;H191),"Odometer end is before start",IF(AND(NOT(ISNUMBER(H191)),NOT(ISNUMBER(I191)),NOT(ISNUMBER(J191))),"Add odometer readings or typed miles",IF(AND(ISNUMBER(H191),ISNUMBER(I191),ISNUMBER(J191),ABS((I191-H191)-J191)&gt;0.05),"Odometer and typed miles disagree",IF(AND(N191&gt;0,O191=0),"No rate for this date — check Rate Schedule",IF(AND(OR(E191="Business",E191="Medical",E191="Charitable"),F191&lt;&gt;"Yes",K191=""),"Add purpose detail for substantiation",""))))))))))))</f>
        <v/>
      </c>
      <c r="R191" s="27">
        <f>IF(OR(A191="",M191=""),"",IFERROR(INDEX('Rate Schedule'!$A$5:$A$24,MATCH(SUMPRODUCT(MAX(('Rate Schedule'!$A$5:$A$24&lt;=A191)*('Rate Schedule'!$A$5:$A$24&lt;&gt;"")*'Rate Schedule'!$A$5:$A$24)),'Rate Schedule'!$A$5:$A$24,0)),""))</f>
        <v/>
      </c>
    </row>
    <row r="192">
      <c r="A192" s="22" t="n"/>
      <c r="B192" s="10" t="n"/>
      <c r="C192" s="10" t="n"/>
      <c r="D192" s="10" t="n"/>
      <c r="E192" s="10" t="n"/>
      <c r="F192" s="10" t="n"/>
      <c r="G192" s="10" t="n"/>
      <c r="H192" s="23" t="n"/>
      <c r="I192" s="23" t="n"/>
      <c r="J192" s="23" t="n"/>
      <c r="K192" s="10" t="n"/>
      <c r="L192" s="10" t="n"/>
      <c r="M192" s="24">
        <f>IF(AND(A192="",B192="",J192="",H192=""),"",ROUND(IF(G192="Yes",2,1)*IF(AND(ISNUMBER(H192),ISNUMBER(I192),I192&gt;=H192),I192-H192,IF(ISNUMBER(J192),J192,0)),1))</f>
        <v/>
      </c>
      <c r="N192" s="24">
        <f>IF(M192="","",IF(OR(E192="Personal",E192="",F192="Yes"),0,M192))</f>
        <v/>
      </c>
      <c r="O192" s="24">
        <f>IF(OR(A192="",M192=""),"",IF(E192="Business",IFERROR(INDEX('Rate Schedule'!$B$5:$B$24,MATCH(SUMPRODUCT(MAX(('Rate Schedule'!$A$5:$A$24&lt;=A192)*('Rate Schedule'!$A$5:$A$24&lt;&gt;"")*'Rate Schedule'!$A$5:$A$24)),'Rate Schedule'!$A$5:$A$24,0)),0),IF(E192="Medical",IFERROR(INDEX('Rate Schedule'!$C$5:$C$24,MATCH(SUMPRODUCT(MAX(('Rate Schedule'!$A$5:$A$24&lt;=A192)*('Rate Schedule'!$A$5:$A$24&lt;&gt;"")*'Rate Schedule'!$A$5:$A$24)),'Rate Schedule'!$A$5:$A$24,0)),0),IF(E192="Charitable",IFERROR(INDEX('Rate Schedule'!$D$5:$D$24,MATCH(SUMPRODUCT(MAX(('Rate Schedule'!$A$5:$A$24&lt;=A192)*('Rate Schedule'!$A$5:$A$24&lt;&gt;"")*'Rate Schedule'!$A$5:$A$24)),'Rate Schedule'!$A$5:$A$24,0)),0),0))))</f>
        <v/>
      </c>
      <c r="P192" s="25">
        <f>IF(OR(M192="",O192=""),"",ROUND(N192*O192,0)/100)</f>
        <v/>
      </c>
      <c r="Q192" s="26">
        <f>IF(AND(A192="",B192="",C192="",D192="",E192="",J192="",H192=""),"",IF(A192="","Add a date",IF(A192&gt;AsOf,"After as-of date: not counted yet",IF(B192="","Add a vehicle",IF(COUNTIF(VName,B192)=0,"Vehicle not on Vehicles sheet",IF(E192="","Add a purpose",IF(AND(E192&lt;&gt;"Business",E192&lt;&gt;"Medical",E192&lt;&gt;"Charitable",E192&lt;&gt;"Personal"),"Purpose must be Business/Medical/Charitable/Personal",IF(AND(ISNUMBER(H192),ISNUMBER(I192),I192&lt;H192),"Odometer end is before start",IF(AND(NOT(ISNUMBER(H192)),NOT(ISNUMBER(I192)),NOT(ISNUMBER(J192))),"Add odometer readings or typed miles",IF(AND(ISNUMBER(H192),ISNUMBER(I192),ISNUMBER(J192),ABS((I192-H192)-J192)&gt;0.05),"Odometer and typed miles disagree",IF(AND(N192&gt;0,O192=0),"No rate for this date — check Rate Schedule",IF(AND(OR(E192="Business",E192="Medical",E192="Charitable"),F192&lt;&gt;"Yes",K192=""),"Add purpose detail for substantiation",""))))))))))))</f>
        <v/>
      </c>
      <c r="R192" s="27">
        <f>IF(OR(A192="",M192=""),"",IFERROR(INDEX('Rate Schedule'!$A$5:$A$24,MATCH(SUMPRODUCT(MAX(('Rate Schedule'!$A$5:$A$24&lt;=A192)*('Rate Schedule'!$A$5:$A$24&lt;&gt;"")*'Rate Schedule'!$A$5:$A$24)),'Rate Schedule'!$A$5:$A$24,0)),""))</f>
        <v/>
      </c>
    </row>
    <row r="193">
      <c r="A193" s="22" t="n"/>
      <c r="B193" s="10" t="n"/>
      <c r="C193" s="10" t="n"/>
      <c r="D193" s="10" t="n"/>
      <c r="E193" s="10" t="n"/>
      <c r="F193" s="10" t="n"/>
      <c r="G193" s="10" t="n"/>
      <c r="H193" s="23" t="n"/>
      <c r="I193" s="23" t="n"/>
      <c r="J193" s="23" t="n"/>
      <c r="K193" s="10" t="n"/>
      <c r="L193" s="10" t="n"/>
      <c r="M193" s="24">
        <f>IF(AND(A193="",B193="",J193="",H193=""),"",ROUND(IF(G193="Yes",2,1)*IF(AND(ISNUMBER(H193),ISNUMBER(I193),I193&gt;=H193),I193-H193,IF(ISNUMBER(J193),J193,0)),1))</f>
        <v/>
      </c>
      <c r="N193" s="24">
        <f>IF(M193="","",IF(OR(E193="Personal",E193="",F193="Yes"),0,M193))</f>
        <v/>
      </c>
      <c r="O193" s="24">
        <f>IF(OR(A193="",M193=""),"",IF(E193="Business",IFERROR(INDEX('Rate Schedule'!$B$5:$B$24,MATCH(SUMPRODUCT(MAX(('Rate Schedule'!$A$5:$A$24&lt;=A193)*('Rate Schedule'!$A$5:$A$24&lt;&gt;"")*'Rate Schedule'!$A$5:$A$24)),'Rate Schedule'!$A$5:$A$24,0)),0),IF(E193="Medical",IFERROR(INDEX('Rate Schedule'!$C$5:$C$24,MATCH(SUMPRODUCT(MAX(('Rate Schedule'!$A$5:$A$24&lt;=A193)*('Rate Schedule'!$A$5:$A$24&lt;&gt;"")*'Rate Schedule'!$A$5:$A$24)),'Rate Schedule'!$A$5:$A$24,0)),0),IF(E193="Charitable",IFERROR(INDEX('Rate Schedule'!$D$5:$D$24,MATCH(SUMPRODUCT(MAX(('Rate Schedule'!$A$5:$A$24&lt;=A193)*('Rate Schedule'!$A$5:$A$24&lt;&gt;"")*'Rate Schedule'!$A$5:$A$24)),'Rate Schedule'!$A$5:$A$24,0)),0),0))))</f>
        <v/>
      </c>
      <c r="P193" s="25">
        <f>IF(OR(M193="",O193=""),"",ROUND(N193*O193,0)/100)</f>
        <v/>
      </c>
      <c r="Q193" s="26">
        <f>IF(AND(A193="",B193="",C193="",D193="",E193="",J193="",H193=""),"",IF(A193="","Add a date",IF(A193&gt;AsOf,"After as-of date: not counted yet",IF(B193="","Add a vehicle",IF(COUNTIF(VName,B193)=0,"Vehicle not on Vehicles sheet",IF(E193="","Add a purpose",IF(AND(E193&lt;&gt;"Business",E193&lt;&gt;"Medical",E193&lt;&gt;"Charitable",E193&lt;&gt;"Personal"),"Purpose must be Business/Medical/Charitable/Personal",IF(AND(ISNUMBER(H193),ISNUMBER(I193),I193&lt;H193),"Odometer end is before start",IF(AND(NOT(ISNUMBER(H193)),NOT(ISNUMBER(I193)),NOT(ISNUMBER(J193))),"Add odometer readings or typed miles",IF(AND(ISNUMBER(H193),ISNUMBER(I193),ISNUMBER(J193),ABS((I193-H193)-J193)&gt;0.05),"Odometer and typed miles disagree",IF(AND(N193&gt;0,O193=0),"No rate for this date — check Rate Schedule",IF(AND(OR(E193="Business",E193="Medical",E193="Charitable"),F193&lt;&gt;"Yes",K193=""),"Add purpose detail for substantiation",""))))))))))))</f>
        <v/>
      </c>
      <c r="R193" s="27">
        <f>IF(OR(A193="",M193=""),"",IFERROR(INDEX('Rate Schedule'!$A$5:$A$24,MATCH(SUMPRODUCT(MAX(('Rate Schedule'!$A$5:$A$24&lt;=A193)*('Rate Schedule'!$A$5:$A$24&lt;&gt;"")*'Rate Schedule'!$A$5:$A$24)),'Rate Schedule'!$A$5:$A$24,0)),""))</f>
        <v/>
      </c>
    </row>
    <row r="194">
      <c r="A194" s="22" t="n"/>
      <c r="B194" s="10" t="n"/>
      <c r="C194" s="10" t="n"/>
      <c r="D194" s="10" t="n"/>
      <c r="E194" s="10" t="n"/>
      <c r="F194" s="10" t="n"/>
      <c r="G194" s="10" t="n"/>
      <c r="H194" s="23" t="n"/>
      <c r="I194" s="23" t="n"/>
      <c r="J194" s="23" t="n"/>
      <c r="K194" s="10" t="n"/>
      <c r="L194" s="10" t="n"/>
      <c r="M194" s="24">
        <f>IF(AND(A194="",B194="",J194="",H194=""),"",ROUND(IF(G194="Yes",2,1)*IF(AND(ISNUMBER(H194),ISNUMBER(I194),I194&gt;=H194),I194-H194,IF(ISNUMBER(J194),J194,0)),1))</f>
        <v/>
      </c>
      <c r="N194" s="24">
        <f>IF(M194="","",IF(OR(E194="Personal",E194="",F194="Yes"),0,M194))</f>
        <v/>
      </c>
      <c r="O194" s="24">
        <f>IF(OR(A194="",M194=""),"",IF(E194="Business",IFERROR(INDEX('Rate Schedule'!$B$5:$B$24,MATCH(SUMPRODUCT(MAX(('Rate Schedule'!$A$5:$A$24&lt;=A194)*('Rate Schedule'!$A$5:$A$24&lt;&gt;"")*'Rate Schedule'!$A$5:$A$24)),'Rate Schedule'!$A$5:$A$24,0)),0),IF(E194="Medical",IFERROR(INDEX('Rate Schedule'!$C$5:$C$24,MATCH(SUMPRODUCT(MAX(('Rate Schedule'!$A$5:$A$24&lt;=A194)*('Rate Schedule'!$A$5:$A$24&lt;&gt;"")*'Rate Schedule'!$A$5:$A$24)),'Rate Schedule'!$A$5:$A$24,0)),0),IF(E194="Charitable",IFERROR(INDEX('Rate Schedule'!$D$5:$D$24,MATCH(SUMPRODUCT(MAX(('Rate Schedule'!$A$5:$A$24&lt;=A194)*('Rate Schedule'!$A$5:$A$24&lt;&gt;"")*'Rate Schedule'!$A$5:$A$24)),'Rate Schedule'!$A$5:$A$24,0)),0),0))))</f>
        <v/>
      </c>
      <c r="P194" s="25">
        <f>IF(OR(M194="",O194=""),"",ROUND(N194*O194,0)/100)</f>
        <v/>
      </c>
      <c r="Q194" s="26">
        <f>IF(AND(A194="",B194="",C194="",D194="",E194="",J194="",H194=""),"",IF(A194="","Add a date",IF(A194&gt;AsOf,"After as-of date: not counted yet",IF(B194="","Add a vehicle",IF(COUNTIF(VName,B194)=0,"Vehicle not on Vehicles sheet",IF(E194="","Add a purpose",IF(AND(E194&lt;&gt;"Business",E194&lt;&gt;"Medical",E194&lt;&gt;"Charitable",E194&lt;&gt;"Personal"),"Purpose must be Business/Medical/Charitable/Personal",IF(AND(ISNUMBER(H194),ISNUMBER(I194),I194&lt;H194),"Odometer end is before start",IF(AND(NOT(ISNUMBER(H194)),NOT(ISNUMBER(I194)),NOT(ISNUMBER(J194))),"Add odometer readings or typed miles",IF(AND(ISNUMBER(H194),ISNUMBER(I194),ISNUMBER(J194),ABS((I194-H194)-J194)&gt;0.05),"Odometer and typed miles disagree",IF(AND(N194&gt;0,O194=0),"No rate for this date — check Rate Schedule",IF(AND(OR(E194="Business",E194="Medical",E194="Charitable"),F194&lt;&gt;"Yes",K194=""),"Add purpose detail for substantiation",""))))))))))))</f>
        <v/>
      </c>
      <c r="R194" s="27">
        <f>IF(OR(A194="",M194=""),"",IFERROR(INDEX('Rate Schedule'!$A$5:$A$24,MATCH(SUMPRODUCT(MAX(('Rate Schedule'!$A$5:$A$24&lt;=A194)*('Rate Schedule'!$A$5:$A$24&lt;&gt;"")*'Rate Schedule'!$A$5:$A$24)),'Rate Schedule'!$A$5:$A$24,0)),""))</f>
        <v/>
      </c>
    </row>
    <row r="195">
      <c r="A195" s="22" t="n"/>
      <c r="B195" s="10" t="n"/>
      <c r="C195" s="10" t="n"/>
      <c r="D195" s="10" t="n"/>
      <c r="E195" s="10" t="n"/>
      <c r="F195" s="10" t="n"/>
      <c r="G195" s="10" t="n"/>
      <c r="H195" s="23" t="n"/>
      <c r="I195" s="23" t="n"/>
      <c r="J195" s="23" t="n"/>
      <c r="K195" s="10" t="n"/>
      <c r="L195" s="10" t="n"/>
      <c r="M195" s="24">
        <f>IF(AND(A195="",B195="",J195="",H195=""),"",ROUND(IF(G195="Yes",2,1)*IF(AND(ISNUMBER(H195),ISNUMBER(I195),I195&gt;=H195),I195-H195,IF(ISNUMBER(J195),J195,0)),1))</f>
        <v/>
      </c>
      <c r="N195" s="24">
        <f>IF(M195="","",IF(OR(E195="Personal",E195="",F195="Yes"),0,M195))</f>
        <v/>
      </c>
      <c r="O195" s="24">
        <f>IF(OR(A195="",M195=""),"",IF(E195="Business",IFERROR(INDEX('Rate Schedule'!$B$5:$B$24,MATCH(SUMPRODUCT(MAX(('Rate Schedule'!$A$5:$A$24&lt;=A195)*('Rate Schedule'!$A$5:$A$24&lt;&gt;"")*'Rate Schedule'!$A$5:$A$24)),'Rate Schedule'!$A$5:$A$24,0)),0),IF(E195="Medical",IFERROR(INDEX('Rate Schedule'!$C$5:$C$24,MATCH(SUMPRODUCT(MAX(('Rate Schedule'!$A$5:$A$24&lt;=A195)*('Rate Schedule'!$A$5:$A$24&lt;&gt;"")*'Rate Schedule'!$A$5:$A$24)),'Rate Schedule'!$A$5:$A$24,0)),0),IF(E195="Charitable",IFERROR(INDEX('Rate Schedule'!$D$5:$D$24,MATCH(SUMPRODUCT(MAX(('Rate Schedule'!$A$5:$A$24&lt;=A195)*('Rate Schedule'!$A$5:$A$24&lt;&gt;"")*'Rate Schedule'!$A$5:$A$24)),'Rate Schedule'!$A$5:$A$24,0)),0),0))))</f>
        <v/>
      </c>
      <c r="P195" s="25">
        <f>IF(OR(M195="",O195=""),"",ROUND(N195*O195,0)/100)</f>
        <v/>
      </c>
      <c r="Q195" s="26">
        <f>IF(AND(A195="",B195="",C195="",D195="",E195="",J195="",H195=""),"",IF(A195="","Add a date",IF(A195&gt;AsOf,"After as-of date: not counted yet",IF(B195="","Add a vehicle",IF(COUNTIF(VName,B195)=0,"Vehicle not on Vehicles sheet",IF(E195="","Add a purpose",IF(AND(E195&lt;&gt;"Business",E195&lt;&gt;"Medical",E195&lt;&gt;"Charitable",E195&lt;&gt;"Personal"),"Purpose must be Business/Medical/Charitable/Personal",IF(AND(ISNUMBER(H195),ISNUMBER(I195),I195&lt;H195),"Odometer end is before start",IF(AND(NOT(ISNUMBER(H195)),NOT(ISNUMBER(I195)),NOT(ISNUMBER(J195))),"Add odometer readings or typed miles",IF(AND(ISNUMBER(H195),ISNUMBER(I195),ISNUMBER(J195),ABS((I195-H195)-J195)&gt;0.05),"Odometer and typed miles disagree",IF(AND(N195&gt;0,O195=0),"No rate for this date — check Rate Schedule",IF(AND(OR(E195="Business",E195="Medical",E195="Charitable"),F195&lt;&gt;"Yes",K195=""),"Add purpose detail for substantiation",""))))))))))))</f>
        <v/>
      </c>
      <c r="R195" s="27">
        <f>IF(OR(A195="",M195=""),"",IFERROR(INDEX('Rate Schedule'!$A$5:$A$24,MATCH(SUMPRODUCT(MAX(('Rate Schedule'!$A$5:$A$24&lt;=A195)*('Rate Schedule'!$A$5:$A$24&lt;&gt;"")*'Rate Schedule'!$A$5:$A$24)),'Rate Schedule'!$A$5:$A$24,0)),""))</f>
        <v/>
      </c>
    </row>
    <row r="196">
      <c r="A196" s="22" t="n"/>
      <c r="B196" s="10" t="n"/>
      <c r="C196" s="10" t="n"/>
      <c r="D196" s="10" t="n"/>
      <c r="E196" s="10" t="n"/>
      <c r="F196" s="10" t="n"/>
      <c r="G196" s="10" t="n"/>
      <c r="H196" s="23" t="n"/>
      <c r="I196" s="23" t="n"/>
      <c r="J196" s="23" t="n"/>
      <c r="K196" s="10" t="n"/>
      <c r="L196" s="10" t="n"/>
      <c r="M196" s="24">
        <f>IF(AND(A196="",B196="",J196="",H196=""),"",ROUND(IF(G196="Yes",2,1)*IF(AND(ISNUMBER(H196),ISNUMBER(I196),I196&gt;=H196),I196-H196,IF(ISNUMBER(J196),J196,0)),1))</f>
        <v/>
      </c>
      <c r="N196" s="24">
        <f>IF(M196="","",IF(OR(E196="Personal",E196="",F196="Yes"),0,M196))</f>
        <v/>
      </c>
      <c r="O196" s="24">
        <f>IF(OR(A196="",M196=""),"",IF(E196="Business",IFERROR(INDEX('Rate Schedule'!$B$5:$B$24,MATCH(SUMPRODUCT(MAX(('Rate Schedule'!$A$5:$A$24&lt;=A196)*('Rate Schedule'!$A$5:$A$24&lt;&gt;"")*'Rate Schedule'!$A$5:$A$24)),'Rate Schedule'!$A$5:$A$24,0)),0),IF(E196="Medical",IFERROR(INDEX('Rate Schedule'!$C$5:$C$24,MATCH(SUMPRODUCT(MAX(('Rate Schedule'!$A$5:$A$24&lt;=A196)*('Rate Schedule'!$A$5:$A$24&lt;&gt;"")*'Rate Schedule'!$A$5:$A$24)),'Rate Schedule'!$A$5:$A$24,0)),0),IF(E196="Charitable",IFERROR(INDEX('Rate Schedule'!$D$5:$D$24,MATCH(SUMPRODUCT(MAX(('Rate Schedule'!$A$5:$A$24&lt;=A196)*('Rate Schedule'!$A$5:$A$24&lt;&gt;"")*'Rate Schedule'!$A$5:$A$24)),'Rate Schedule'!$A$5:$A$24,0)),0),0))))</f>
        <v/>
      </c>
      <c r="P196" s="25">
        <f>IF(OR(M196="",O196=""),"",ROUND(N196*O196,0)/100)</f>
        <v/>
      </c>
      <c r="Q196" s="26">
        <f>IF(AND(A196="",B196="",C196="",D196="",E196="",J196="",H196=""),"",IF(A196="","Add a date",IF(A196&gt;AsOf,"After as-of date: not counted yet",IF(B196="","Add a vehicle",IF(COUNTIF(VName,B196)=0,"Vehicle not on Vehicles sheet",IF(E196="","Add a purpose",IF(AND(E196&lt;&gt;"Business",E196&lt;&gt;"Medical",E196&lt;&gt;"Charitable",E196&lt;&gt;"Personal"),"Purpose must be Business/Medical/Charitable/Personal",IF(AND(ISNUMBER(H196),ISNUMBER(I196),I196&lt;H196),"Odometer end is before start",IF(AND(NOT(ISNUMBER(H196)),NOT(ISNUMBER(I196)),NOT(ISNUMBER(J196))),"Add odometer readings or typed miles",IF(AND(ISNUMBER(H196),ISNUMBER(I196),ISNUMBER(J196),ABS((I196-H196)-J196)&gt;0.05),"Odometer and typed miles disagree",IF(AND(N196&gt;0,O196=0),"No rate for this date — check Rate Schedule",IF(AND(OR(E196="Business",E196="Medical",E196="Charitable"),F196&lt;&gt;"Yes",K196=""),"Add purpose detail for substantiation",""))))))))))))</f>
        <v/>
      </c>
      <c r="R196" s="27">
        <f>IF(OR(A196="",M196=""),"",IFERROR(INDEX('Rate Schedule'!$A$5:$A$24,MATCH(SUMPRODUCT(MAX(('Rate Schedule'!$A$5:$A$24&lt;=A196)*('Rate Schedule'!$A$5:$A$24&lt;&gt;"")*'Rate Schedule'!$A$5:$A$24)),'Rate Schedule'!$A$5:$A$24,0)),""))</f>
        <v/>
      </c>
    </row>
    <row r="197">
      <c r="A197" s="22" t="n"/>
      <c r="B197" s="10" t="n"/>
      <c r="C197" s="10" t="n"/>
      <c r="D197" s="10" t="n"/>
      <c r="E197" s="10" t="n"/>
      <c r="F197" s="10" t="n"/>
      <c r="G197" s="10" t="n"/>
      <c r="H197" s="23" t="n"/>
      <c r="I197" s="23" t="n"/>
      <c r="J197" s="23" t="n"/>
      <c r="K197" s="10" t="n"/>
      <c r="L197" s="10" t="n"/>
      <c r="M197" s="24">
        <f>IF(AND(A197="",B197="",J197="",H197=""),"",ROUND(IF(G197="Yes",2,1)*IF(AND(ISNUMBER(H197),ISNUMBER(I197),I197&gt;=H197),I197-H197,IF(ISNUMBER(J197),J197,0)),1))</f>
        <v/>
      </c>
      <c r="N197" s="24">
        <f>IF(M197="","",IF(OR(E197="Personal",E197="",F197="Yes"),0,M197))</f>
        <v/>
      </c>
      <c r="O197" s="24">
        <f>IF(OR(A197="",M197=""),"",IF(E197="Business",IFERROR(INDEX('Rate Schedule'!$B$5:$B$24,MATCH(SUMPRODUCT(MAX(('Rate Schedule'!$A$5:$A$24&lt;=A197)*('Rate Schedule'!$A$5:$A$24&lt;&gt;"")*'Rate Schedule'!$A$5:$A$24)),'Rate Schedule'!$A$5:$A$24,0)),0),IF(E197="Medical",IFERROR(INDEX('Rate Schedule'!$C$5:$C$24,MATCH(SUMPRODUCT(MAX(('Rate Schedule'!$A$5:$A$24&lt;=A197)*('Rate Schedule'!$A$5:$A$24&lt;&gt;"")*'Rate Schedule'!$A$5:$A$24)),'Rate Schedule'!$A$5:$A$24,0)),0),IF(E197="Charitable",IFERROR(INDEX('Rate Schedule'!$D$5:$D$24,MATCH(SUMPRODUCT(MAX(('Rate Schedule'!$A$5:$A$24&lt;=A197)*('Rate Schedule'!$A$5:$A$24&lt;&gt;"")*'Rate Schedule'!$A$5:$A$24)),'Rate Schedule'!$A$5:$A$24,0)),0),0))))</f>
        <v/>
      </c>
      <c r="P197" s="25">
        <f>IF(OR(M197="",O197=""),"",ROUND(N197*O197,0)/100)</f>
        <v/>
      </c>
      <c r="Q197" s="26">
        <f>IF(AND(A197="",B197="",C197="",D197="",E197="",J197="",H197=""),"",IF(A197="","Add a date",IF(A197&gt;AsOf,"After as-of date: not counted yet",IF(B197="","Add a vehicle",IF(COUNTIF(VName,B197)=0,"Vehicle not on Vehicles sheet",IF(E197="","Add a purpose",IF(AND(E197&lt;&gt;"Business",E197&lt;&gt;"Medical",E197&lt;&gt;"Charitable",E197&lt;&gt;"Personal"),"Purpose must be Business/Medical/Charitable/Personal",IF(AND(ISNUMBER(H197),ISNUMBER(I197),I197&lt;H197),"Odometer end is before start",IF(AND(NOT(ISNUMBER(H197)),NOT(ISNUMBER(I197)),NOT(ISNUMBER(J197))),"Add odometer readings or typed miles",IF(AND(ISNUMBER(H197),ISNUMBER(I197),ISNUMBER(J197),ABS((I197-H197)-J197)&gt;0.05),"Odometer and typed miles disagree",IF(AND(N197&gt;0,O197=0),"No rate for this date — check Rate Schedule",IF(AND(OR(E197="Business",E197="Medical",E197="Charitable"),F197&lt;&gt;"Yes",K197=""),"Add purpose detail for substantiation",""))))))))))))</f>
        <v/>
      </c>
      <c r="R197" s="27">
        <f>IF(OR(A197="",M197=""),"",IFERROR(INDEX('Rate Schedule'!$A$5:$A$24,MATCH(SUMPRODUCT(MAX(('Rate Schedule'!$A$5:$A$24&lt;=A197)*('Rate Schedule'!$A$5:$A$24&lt;&gt;"")*'Rate Schedule'!$A$5:$A$24)),'Rate Schedule'!$A$5:$A$24,0)),""))</f>
        <v/>
      </c>
    </row>
    <row r="198">
      <c r="A198" s="22" t="n"/>
      <c r="B198" s="10" t="n"/>
      <c r="C198" s="10" t="n"/>
      <c r="D198" s="10" t="n"/>
      <c r="E198" s="10" t="n"/>
      <c r="F198" s="10" t="n"/>
      <c r="G198" s="10" t="n"/>
      <c r="H198" s="23" t="n"/>
      <c r="I198" s="23" t="n"/>
      <c r="J198" s="23" t="n"/>
      <c r="K198" s="10" t="n"/>
      <c r="L198" s="10" t="n"/>
      <c r="M198" s="24">
        <f>IF(AND(A198="",B198="",J198="",H198=""),"",ROUND(IF(G198="Yes",2,1)*IF(AND(ISNUMBER(H198),ISNUMBER(I198),I198&gt;=H198),I198-H198,IF(ISNUMBER(J198),J198,0)),1))</f>
        <v/>
      </c>
      <c r="N198" s="24">
        <f>IF(M198="","",IF(OR(E198="Personal",E198="",F198="Yes"),0,M198))</f>
        <v/>
      </c>
      <c r="O198" s="24">
        <f>IF(OR(A198="",M198=""),"",IF(E198="Business",IFERROR(INDEX('Rate Schedule'!$B$5:$B$24,MATCH(SUMPRODUCT(MAX(('Rate Schedule'!$A$5:$A$24&lt;=A198)*('Rate Schedule'!$A$5:$A$24&lt;&gt;"")*'Rate Schedule'!$A$5:$A$24)),'Rate Schedule'!$A$5:$A$24,0)),0),IF(E198="Medical",IFERROR(INDEX('Rate Schedule'!$C$5:$C$24,MATCH(SUMPRODUCT(MAX(('Rate Schedule'!$A$5:$A$24&lt;=A198)*('Rate Schedule'!$A$5:$A$24&lt;&gt;"")*'Rate Schedule'!$A$5:$A$24)),'Rate Schedule'!$A$5:$A$24,0)),0),IF(E198="Charitable",IFERROR(INDEX('Rate Schedule'!$D$5:$D$24,MATCH(SUMPRODUCT(MAX(('Rate Schedule'!$A$5:$A$24&lt;=A198)*('Rate Schedule'!$A$5:$A$24&lt;&gt;"")*'Rate Schedule'!$A$5:$A$24)),'Rate Schedule'!$A$5:$A$24,0)),0),0))))</f>
        <v/>
      </c>
      <c r="P198" s="25">
        <f>IF(OR(M198="",O198=""),"",ROUND(N198*O198,0)/100)</f>
        <v/>
      </c>
      <c r="Q198" s="26">
        <f>IF(AND(A198="",B198="",C198="",D198="",E198="",J198="",H198=""),"",IF(A198="","Add a date",IF(A198&gt;AsOf,"After as-of date: not counted yet",IF(B198="","Add a vehicle",IF(COUNTIF(VName,B198)=0,"Vehicle not on Vehicles sheet",IF(E198="","Add a purpose",IF(AND(E198&lt;&gt;"Business",E198&lt;&gt;"Medical",E198&lt;&gt;"Charitable",E198&lt;&gt;"Personal"),"Purpose must be Business/Medical/Charitable/Personal",IF(AND(ISNUMBER(H198),ISNUMBER(I198),I198&lt;H198),"Odometer end is before start",IF(AND(NOT(ISNUMBER(H198)),NOT(ISNUMBER(I198)),NOT(ISNUMBER(J198))),"Add odometer readings or typed miles",IF(AND(ISNUMBER(H198),ISNUMBER(I198),ISNUMBER(J198),ABS((I198-H198)-J198)&gt;0.05),"Odometer and typed miles disagree",IF(AND(N198&gt;0,O198=0),"No rate for this date — check Rate Schedule",IF(AND(OR(E198="Business",E198="Medical",E198="Charitable"),F198&lt;&gt;"Yes",K198=""),"Add purpose detail for substantiation",""))))))))))))</f>
        <v/>
      </c>
      <c r="R198" s="27">
        <f>IF(OR(A198="",M198=""),"",IFERROR(INDEX('Rate Schedule'!$A$5:$A$24,MATCH(SUMPRODUCT(MAX(('Rate Schedule'!$A$5:$A$24&lt;=A198)*('Rate Schedule'!$A$5:$A$24&lt;&gt;"")*'Rate Schedule'!$A$5:$A$24)),'Rate Schedule'!$A$5:$A$24,0)),""))</f>
        <v/>
      </c>
    </row>
    <row r="199">
      <c r="A199" s="22" t="n"/>
      <c r="B199" s="10" t="n"/>
      <c r="C199" s="10" t="n"/>
      <c r="D199" s="10" t="n"/>
      <c r="E199" s="10" t="n"/>
      <c r="F199" s="10" t="n"/>
      <c r="G199" s="10" t="n"/>
      <c r="H199" s="23" t="n"/>
      <c r="I199" s="23" t="n"/>
      <c r="J199" s="23" t="n"/>
      <c r="K199" s="10" t="n"/>
      <c r="L199" s="10" t="n"/>
      <c r="M199" s="24">
        <f>IF(AND(A199="",B199="",J199="",H199=""),"",ROUND(IF(G199="Yes",2,1)*IF(AND(ISNUMBER(H199),ISNUMBER(I199),I199&gt;=H199),I199-H199,IF(ISNUMBER(J199),J199,0)),1))</f>
        <v/>
      </c>
      <c r="N199" s="24">
        <f>IF(M199="","",IF(OR(E199="Personal",E199="",F199="Yes"),0,M199))</f>
        <v/>
      </c>
      <c r="O199" s="24">
        <f>IF(OR(A199="",M199=""),"",IF(E199="Business",IFERROR(INDEX('Rate Schedule'!$B$5:$B$24,MATCH(SUMPRODUCT(MAX(('Rate Schedule'!$A$5:$A$24&lt;=A199)*('Rate Schedule'!$A$5:$A$24&lt;&gt;"")*'Rate Schedule'!$A$5:$A$24)),'Rate Schedule'!$A$5:$A$24,0)),0),IF(E199="Medical",IFERROR(INDEX('Rate Schedule'!$C$5:$C$24,MATCH(SUMPRODUCT(MAX(('Rate Schedule'!$A$5:$A$24&lt;=A199)*('Rate Schedule'!$A$5:$A$24&lt;&gt;"")*'Rate Schedule'!$A$5:$A$24)),'Rate Schedule'!$A$5:$A$24,0)),0),IF(E199="Charitable",IFERROR(INDEX('Rate Schedule'!$D$5:$D$24,MATCH(SUMPRODUCT(MAX(('Rate Schedule'!$A$5:$A$24&lt;=A199)*('Rate Schedule'!$A$5:$A$24&lt;&gt;"")*'Rate Schedule'!$A$5:$A$24)),'Rate Schedule'!$A$5:$A$24,0)),0),0))))</f>
        <v/>
      </c>
      <c r="P199" s="25">
        <f>IF(OR(M199="",O199=""),"",ROUND(N199*O199,0)/100)</f>
        <v/>
      </c>
      <c r="Q199" s="26">
        <f>IF(AND(A199="",B199="",C199="",D199="",E199="",J199="",H199=""),"",IF(A199="","Add a date",IF(A199&gt;AsOf,"After as-of date: not counted yet",IF(B199="","Add a vehicle",IF(COUNTIF(VName,B199)=0,"Vehicle not on Vehicles sheet",IF(E199="","Add a purpose",IF(AND(E199&lt;&gt;"Business",E199&lt;&gt;"Medical",E199&lt;&gt;"Charitable",E199&lt;&gt;"Personal"),"Purpose must be Business/Medical/Charitable/Personal",IF(AND(ISNUMBER(H199),ISNUMBER(I199),I199&lt;H199),"Odometer end is before start",IF(AND(NOT(ISNUMBER(H199)),NOT(ISNUMBER(I199)),NOT(ISNUMBER(J199))),"Add odometer readings or typed miles",IF(AND(ISNUMBER(H199),ISNUMBER(I199),ISNUMBER(J199),ABS((I199-H199)-J199)&gt;0.05),"Odometer and typed miles disagree",IF(AND(N199&gt;0,O199=0),"No rate for this date — check Rate Schedule",IF(AND(OR(E199="Business",E199="Medical",E199="Charitable"),F199&lt;&gt;"Yes",K199=""),"Add purpose detail for substantiation",""))))))))))))</f>
        <v/>
      </c>
      <c r="R199" s="27">
        <f>IF(OR(A199="",M199=""),"",IFERROR(INDEX('Rate Schedule'!$A$5:$A$24,MATCH(SUMPRODUCT(MAX(('Rate Schedule'!$A$5:$A$24&lt;=A199)*('Rate Schedule'!$A$5:$A$24&lt;&gt;"")*'Rate Schedule'!$A$5:$A$24)),'Rate Schedule'!$A$5:$A$24,0)),""))</f>
        <v/>
      </c>
    </row>
    <row r="200">
      <c r="A200" s="22" t="n"/>
      <c r="B200" s="10" t="n"/>
      <c r="C200" s="10" t="n"/>
      <c r="D200" s="10" t="n"/>
      <c r="E200" s="10" t="n"/>
      <c r="F200" s="10" t="n"/>
      <c r="G200" s="10" t="n"/>
      <c r="H200" s="23" t="n"/>
      <c r="I200" s="23" t="n"/>
      <c r="J200" s="23" t="n"/>
      <c r="K200" s="10" t="n"/>
      <c r="L200" s="10" t="n"/>
      <c r="M200" s="24">
        <f>IF(AND(A200="",B200="",J200="",H200=""),"",ROUND(IF(G200="Yes",2,1)*IF(AND(ISNUMBER(H200),ISNUMBER(I200),I200&gt;=H200),I200-H200,IF(ISNUMBER(J200),J200,0)),1))</f>
        <v/>
      </c>
      <c r="N200" s="24">
        <f>IF(M200="","",IF(OR(E200="Personal",E200="",F200="Yes"),0,M200))</f>
        <v/>
      </c>
      <c r="O200" s="24">
        <f>IF(OR(A200="",M200=""),"",IF(E200="Business",IFERROR(INDEX('Rate Schedule'!$B$5:$B$24,MATCH(SUMPRODUCT(MAX(('Rate Schedule'!$A$5:$A$24&lt;=A200)*('Rate Schedule'!$A$5:$A$24&lt;&gt;"")*'Rate Schedule'!$A$5:$A$24)),'Rate Schedule'!$A$5:$A$24,0)),0),IF(E200="Medical",IFERROR(INDEX('Rate Schedule'!$C$5:$C$24,MATCH(SUMPRODUCT(MAX(('Rate Schedule'!$A$5:$A$24&lt;=A200)*('Rate Schedule'!$A$5:$A$24&lt;&gt;"")*'Rate Schedule'!$A$5:$A$24)),'Rate Schedule'!$A$5:$A$24,0)),0),IF(E200="Charitable",IFERROR(INDEX('Rate Schedule'!$D$5:$D$24,MATCH(SUMPRODUCT(MAX(('Rate Schedule'!$A$5:$A$24&lt;=A200)*('Rate Schedule'!$A$5:$A$24&lt;&gt;"")*'Rate Schedule'!$A$5:$A$24)),'Rate Schedule'!$A$5:$A$24,0)),0),0))))</f>
        <v/>
      </c>
      <c r="P200" s="25">
        <f>IF(OR(M200="",O200=""),"",ROUND(N200*O200,0)/100)</f>
        <v/>
      </c>
      <c r="Q200" s="26">
        <f>IF(AND(A200="",B200="",C200="",D200="",E200="",J200="",H200=""),"",IF(A200="","Add a date",IF(A200&gt;AsOf,"After as-of date: not counted yet",IF(B200="","Add a vehicle",IF(COUNTIF(VName,B200)=0,"Vehicle not on Vehicles sheet",IF(E200="","Add a purpose",IF(AND(E200&lt;&gt;"Business",E200&lt;&gt;"Medical",E200&lt;&gt;"Charitable",E200&lt;&gt;"Personal"),"Purpose must be Business/Medical/Charitable/Personal",IF(AND(ISNUMBER(H200),ISNUMBER(I200),I200&lt;H200),"Odometer end is before start",IF(AND(NOT(ISNUMBER(H200)),NOT(ISNUMBER(I200)),NOT(ISNUMBER(J200))),"Add odometer readings or typed miles",IF(AND(ISNUMBER(H200),ISNUMBER(I200),ISNUMBER(J200),ABS((I200-H200)-J200)&gt;0.05),"Odometer and typed miles disagree",IF(AND(N200&gt;0,O200=0),"No rate for this date — check Rate Schedule",IF(AND(OR(E200="Business",E200="Medical",E200="Charitable"),F200&lt;&gt;"Yes",K200=""),"Add purpose detail for substantiation",""))))))))))))</f>
        <v/>
      </c>
      <c r="R200" s="27">
        <f>IF(OR(A200="",M200=""),"",IFERROR(INDEX('Rate Schedule'!$A$5:$A$24,MATCH(SUMPRODUCT(MAX(('Rate Schedule'!$A$5:$A$24&lt;=A200)*('Rate Schedule'!$A$5:$A$24&lt;&gt;"")*'Rate Schedule'!$A$5:$A$24)),'Rate Schedule'!$A$5:$A$24,0)),""))</f>
        <v/>
      </c>
    </row>
    <row r="201">
      <c r="A201" s="22" t="n"/>
      <c r="B201" s="10" t="n"/>
      <c r="C201" s="10" t="n"/>
      <c r="D201" s="10" t="n"/>
      <c r="E201" s="10" t="n"/>
      <c r="F201" s="10" t="n"/>
      <c r="G201" s="10" t="n"/>
      <c r="H201" s="23" t="n"/>
      <c r="I201" s="23" t="n"/>
      <c r="J201" s="23" t="n"/>
      <c r="K201" s="10" t="n"/>
      <c r="L201" s="10" t="n"/>
      <c r="M201" s="24">
        <f>IF(AND(A201="",B201="",J201="",H201=""),"",ROUND(IF(G201="Yes",2,1)*IF(AND(ISNUMBER(H201),ISNUMBER(I201),I201&gt;=H201),I201-H201,IF(ISNUMBER(J201),J201,0)),1))</f>
        <v/>
      </c>
      <c r="N201" s="24">
        <f>IF(M201="","",IF(OR(E201="Personal",E201="",F201="Yes"),0,M201))</f>
        <v/>
      </c>
      <c r="O201" s="24">
        <f>IF(OR(A201="",M201=""),"",IF(E201="Business",IFERROR(INDEX('Rate Schedule'!$B$5:$B$24,MATCH(SUMPRODUCT(MAX(('Rate Schedule'!$A$5:$A$24&lt;=A201)*('Rate Schedule'!$A$5:$A$24&lt;&gt;"")*'Rate Schedule'!$A$5:$A$24)),'Rate Schedule'!$A$5:$A$24,0)),0),IF(E201="Medical",IFERROR(INDEX('Rate Schedule'!$C$5:$C$24,MATCH(SUMPRODUCT(MAX(('Rate Schedule'!$A$5:$A$24&lt;=A201)*('Rate Schedule'!$A$5:$A$24&lt;&gt;"")*'Rate Schedule'!$A$5:$A$24)),'Rate Schedule'!$A$5:$A$24,0)),0),IF(E201="Charitable",IFERROR(INDEX('Rate Schedule'!$D$5:$D$24,MATCH(SUMPRODUCT(MAX(('Rate Schedule'!$A$5:$A$24&lt;=A201)*('Rate Schedule'!$A$5:$A$24&lt;&gt;"")*'Rate Schedule'!$A$5:$A$24)),'Rate Schedule'!$A$5:$A$24,0)),0),0))))</f>
        <v/>
      </c>
      <c r="P201" s="25">
        <f>IF(OR(M201="",O201=""),"",ROUND(N201*O201,0)/100)</f>
        <v/>
      </c>
      <c r="Q201" s="26">
        <f>IF(AND(A201="",B201="",C201="",D201="",E201="",J201="",H201=""),"",IF(A201="","Add a date",IF(A201&gt;AsOf,"After as-of date: not counted yet",IF(B201="","Add a vehicle",IF(COUNTIF(VName,B201)=0,"Vehicle not on Vehicles sheet",IF(E201="","Add a purpose",IF(AND(E201&lt;&gt;"Business",E201&lt;&gt;"Medical",E201&lt;&gt;"Charitable",E201&lt;&gt;"Personal"),"Purpose must be Business/Medical/Charitable/Personal",IF(AND(ISNUMBER(H201),ISNUMBER(I201),I201&lt;H201),"Odometer end is before start",IF(AND(NOT(ISNUMBER(H201)),NOT(ISNUMBER(I201)),NOT(ISNUMBER(J201))),"Add odometer readings or typed miles",IF(AND(ISNUMBER(H201),ISNUMBER(I201),ISNUMBER(J201),ABS((I201-H201)-J201)&gt;0.05),"Odometer and typed miles disagree",IF(AND(N201&gt;0,O201=0),"No rate for this date — check Rate Schedule",IF(AND(OR(E201="Business",E201="Medical",E201="Charitable"),F201&lt;&gt;"Yes",K201=""),"Add purpose detail for substantiation",""))))))))))))</f>
        <v/>
      </c>
      <c r="R201" s="27">
        <f>IF(OR(A201="",M201=""),"",IFERROR(INDEX('Rate Schedule'!$A$5:$A$24,MATCH(SUMPRODUCT(MAX(('Rate Schedule'!$A$5:$A$24&lt;=A201)*('Rate Schedule'!$A$5:$A$24&lt;&gt;"")*'Rate Schedule'!$A$5:$A$24)),'Rate Schedule'!$A$5:$A$24,0)),""))</f>
        <v/>
      </c>
    </row>
    <row r="202">
      <c r="A202" s="22" t="n"/>
      <c r="B202" s="10" t="n"/>
      <c r="C202" s="10" t="n"/>
      <c r="D202" s="10" t="n"/>
      <c r="E202" s="10" t="n"/>
      <c r="F202" s="10" t="n"/>
      <c r="G202" s="10" t="n"/>
      <c r="H202" s="23" t="n"/>
      <c r="I202" s="23" t="n"/>
      <c r="J202" s="23" t="n"/>
      <c r="K202" s="10" t="n"/>
      <c r="L202" s="10" t="n"/>
      <c r="M202" s="24">
        <f>IF(AND(A202="",B202="",J202="",H202=""),"",ROUND(IF(G202="Yes",2,1)*IF(AND(ISNUMBER(H202),ISNUMBER(I202),I202&gt;=H202),I202-H202,IF(ISNUMBER(J202),J202,0)),1))</f>
        <v/>
      </c>
      <c r="N202" s="24">
        <f>IF(M202="","",IF(OR(E202="Personal",E202="",F202="Yes"),0,M202))</f>
        <v/>
      </c>
      <c r="O202" s="24">
        <f>IF(OR(A202="",M202=""),"",IF(E202="Business",IFERROR(INDEX('Rate Schedule'!$B$5:$B$24,MATCH(SUMPRODUCT(MAX(('Rate Schedule'!$A$5:$A$24&lt;=A202)*('Rate Schedule'!$A$5:$A$24&lt;&gt;"")*'Rate Schedule'!$A$5:$A$24)),'Rate Schedule'!$A$5:$A$24,0)),0),IF(E202="Medical",IFERROR(INDEX('Rate Schedule'!$C$5:$C$24,MATCH(SUMPRODUCT(MAX(('Rate Schedule'!$A$5:$A$24&lt;=A202)*('Rate Schedule'!$A$5:$A$24&lt;&gt;"")*'Rate Schedule'!$A$5:$A$24)),'Rate Schedule'!$A$5:$A$24,0)),0),IF(E202="Charitable",IFERROR(INDEX('Rate Schedule'!$D$5:$D$24,MATCH(SUMPRODUCT(MAX(('Rate Schedule'!$A$5:$A$24&lt;=A202)*('Rate Schedule'!$A$5:$A$24&lt;&gt;"")*'Rate Schedule'!$A$5:$A$24)),'Rate Schedule'!$A$5:$A$24,0)),0),0))))</f>
        <v/>
      </c>
      <c r="P202" s="25">
        <f>IF(OR(M202="",O202=""),"",ROUND(N202*O202,0)/100)</f>
        <v/>
      </c>
      <c r="Q202" s="26">
        <f>IF(AND(A202="",B202="",C202="",D202="",E202="",J202="",H202=""),"",IF(A202="","Add a date",IF(A202&gt;AsOf,"After as-of date: not counted yet",IF(B202="","Add a vehicle",IF(COUNTIF(VName,B202)=0,"Vehicle not on Vehicles sheet",IF(E202="","Add a purpose",IF(AND(E202&lt;&gt;"Business",E202&lt;&gt;"Medical",E202&lt;&gt;"Charitable",E202&lt;&gt;"Personal"),"Purpose must be Business/Medical/Charitable/Personal",IF(AND(ISNUMBER(H202),ISNUMBER(I202),I202&lt;H202),"Odometer end is before start",IF(AND(NOT(ISNUMBER(H202)),NOT(ISNUMBER(I202)),NOT(ISNUMBER(J202))),"Add odometer readings or typed miles",IF(AND(ISNUMBER(H202),ISNUMBER(I202),ISNUMBER(J202),ABS((I202-H202)-J202)&gt;0.05),"Odometer and typed miles disagree",IF(AND(N202&gt;0,O202=0),"No rate for this date — check Rate Schedule",IF(AND(OR(E202="Business",E202="Medical",E202="Charitable"),F202&lt;&gt;"Yes",K202=""),"Add purpose detail for substantiation",""))))))))))))</f>
        <v/>
      </c>
      <c r="R202" s="27">
        <f>IF(OR(A202="",M202=""),"",IFERROR(INDEX('Rate Schedule'!$A$5:$A$24,MATCH(SUMPRODUCT(MAX(('Rate Schedule'!$A$5:$A$24&lt;=A202)*('Rate Schedule'!$A$5:$A$24&lt;&gt;"")*'Rate Schedule'!$A$5:$A$24)),'Rate Schedule'!$A$5:$A$24,0)),""))</f>
        <v/>
      </c>
    </row>
    <row r="203">
      <c r="A203" s="22" t="n"/>
      <c r="B203" s="10" t="n"/>
      <c r="C203" s="10" t="n"/>
      <c r="D203" s="10" t="n"/>
      <c r="E203" s="10" t="n"/>
      <c r="F203" s="10" t="n"/>
      <c r="G203" s="10" t="n"/>
      <c r="H203" s="23" t="n"/>
      <c r="I203" s="23" t="n"/>
      <c r="J203" s="23" t="n"/>
      <c r="K203" s="10" t="n"/>
      <c r="L203" s="10" t="n"/>
      <c r="M203" s="24">
        <f>IF(AND(A203="",B203="",J203="",H203=""),"",ROUND(IF(G203="Yes",2,1)*IF(AND(ISNUMBER(H203),ISNUMBER(I203),I203&gt;=H203),I203-H203,IF(ISNUMBER(J203),J203,0)),1))</f>
        <v/>
      </c>
      <c r="N203" s="24">
        <f>IF(M203="","",IF(OR(E203="Personal",E203="",F203="Yes"),0,M203))</f>
        <v/>
      </c>
      <c r="O203" s="24">
        <f>IF(OR(A203="",M203=""),"",IF(E203="Business",IFERROR(INDEX('Rate Schedule'!$B$5:$B$24,MATCH(SUMPRODUCT(MAX(('Rate Schedule'!$A$5:$A$24&lt;=A203)*('Rate Schedule'!$A$5:$A$24&lt;&gt;"")*'Rate Schedule'!$A$5:$A$24)),'Rate Schedule'!$A$5:$A$24,0)),0),IF(E203="Medical",IFERROR(INDEX('Rate Schedule'!$C$5:$C$24,MATCH(SUMPRODUCT(MAX(('Rate Schedule'!$A$5:$A$24&lt;=A203)*('Rate Schedule'!$A$5:$A$24&lt;&gt;"")*'Rate Schedule'!$A$5:$A$24)),'Rate Schedule'!$A$5:$A$24,0)),0),IF(E203="Charitable",IFERROR(INDEX('Rate Schedule'!$D$5:$D$24,MATCH(SUMPRODUCT(MAX(('Rate Schedule'!$A$5:$A$24&lt;=A203)*('Rate Schedule'!$A$5:$A$24&lt;&gt;"")*'Rate Schedule'!$A$5:$A$24)),'Rate Schedule'!$A$5:$A$24,0)),0),0))))</f>
        <v/>
      </c>
      <c r="P203" s="25">
        <f>IF(OR(M203="",O203=""),"",ROUND(N203*O203,0)/100)</f>
        <v/>
      </c>
      <c r="Q203" s="26">
        <f>IF(AND(A203="",B203="",C203="",D203="",E203="",J203="",H203=""),"",IF(A203="","Add a date",IF(A203&gt;AsOf,"After as-of date: not counted yet",IF(B203="","Add a vehicle",IF(COUNTIF(VName,B203)=0,"Vehicle not on Vehicles sheet",IF(E203="","Add a purpose",IF(AND(E203&lt;&gt;"Business",E203&lt;&gt;"Medical",E203&lt;&gt;"Charitable",E203&lt;&gt;"Personal"),"Purpose must be Business/Medical/Charitable/Personal",IF(AND(ISNUMBER(H203),ISNUMBER(I203),I203&lt;H203),"Odometer end is before start",IF(AND(NOT(ISNUMBER(H203)),NOT(ISNUMBER(I203)),NOT(ISNUMBER(J203))),"Add odometer readings or typed miles",IF(AND(ISNUMBER(H203),ISNUMBER(I203),ISNUMBER(J203),ABS((I203-H203)-J203)&gt;0.05),"Odometer and typed miles disagree",IF(AND(N203&gt;0,O203=0),"No rate for this date — check Rate Schedule",IF(AND(OR(E203="Business",E203="Medical",E203="Charitable"),F203&lt;&gt;"Yes",K203=""),"Add purpose detail for substantiation",""))))))))))))</f>
        <v/>
      </c>
      <c r="R203" s="27">
        <f>IF(OR(A203="",M203=""),"",IFERROR(INDEX('Rate Schedule'!$A$5:$A$24,MATCH(SUMPRODUCT(MAX(('Rate Schedule'!$A$5:$A$24&lt;=A203)*('Rate Schedule'!$A$5:$A$24&lt;&gt;"")*'Rate Schedule'!$A$5:$A$24)),'Rate Schedule'!$A$5:$A$24,0)),""))</f>
        <v/>
      </c>
    </row>
    <row r="204">
      <c r="A204" s="22" t="n"/>
      <c r="B204" s="10" t="n"/>
      <c r="C204" s="10" t="n"/>
      <c r="D204" s="10" t="n"/>
      <c r="E204" s="10" t="n"/>
      <c r="F204" s="10" t="n"/>
      <c r="G204" s="10" t="n"/>
      <c r="H204" s="23" t="n"/>
      <c r="I204" s="23" t="n"/>
      <c r="J204" s="23" t="n"/>
      <c r="K204" s="10" t="n"/>
      <c r="L204" s="10" t="n"/>
      <c r="M204" s="24">
        <f>IF(AND(A204="",B204="",J204="",H204=""),"",ROUND(IF(G204="Yes",2,1)*IF(AND(ISNUMBER(H204),ISNUMBER(I204),I204&gt;=H204),I204-H204,IF(ISNUMBER(J204),J204,0)),1))</f>
        <v/>
      </c>
      <c r="N204" s="24">
        <f>IF(M204="","",IF(OR(E204="Personal",E204="",F204="Yes"),0,M204))</f>
        <v/>
      </c>
      <c r="O204" s="24">
        <f>IF(OR(A204="",M204=""),"",IF(E204="Business",IFERROR(INDEX('Rate Schedule'!$B$5:$B$24,MATCH(SUMPRODUCT(MAX(('Rate Schedule'!$A$5:$A$24&lt;=A204)*('Rate Schedule'!$A$5:$A$24&lt;&gt;"")*'Rate Schedule'!$A$5:$A$24)),'Rate Schedule'!$A$5:$A$24,0)),0),IF(E204="Medical",IFERROR(INDEX('Rate Schedule'!$C$5:$C$24,MATCH(SUMPRODUCT(MAX(('Rate Schedule'!$A$5:$A$24&lt;=A204)*('Rate Schedule'!$A$5:$A$24&lt;&gt;"")*'Rate Schedule'!$A$5:$A$24)),'Rate Schedule'!$A$5:$A$24,0)),0),IF(E204="Charitable",IFERROR(INDEX('Rate Schedule'!$D$5:$D$24,MATCH(SUMPRODUCT(MAX(('Rate Schedule'!$A$5:$A$24&lt;=A204)*('Rate Schedule'!$A$5:$A$24&lt;&gt;"")*'Rate Schedule'!$A$5:$A$24)),'Rate Schedule'!$A$5:$A$24,0)),0),0))))</f>
        <v/>
      </c>
      <c r="P204" s="25">
        <f>IF(OR(M204="",O204=""),"",ROUND(N204*O204,0)/100)</f>
        <v/>
      </c>
      <c r="Q204" s="26">
        <f>IF(AND(A204="",B204="",C204="",D204="",E204="",J204="",H204=""),"",IF(A204="","Add a date",IF(A204&gt;AsOf,"After as-of date: not counted yet",IF(B204="","Add a vehicle",IF(COUNTIF(VName,B204)=0,"Vehicle not on Vehicles sheet",IF(E204="","Add a purpose",IF(AND(E204&lt;&gt;"Business",E204&lt;&gt;"Medical",E204&lt;&gt;"Charitable",E204&lt;&gt;"Personal"),"Purpose must be Business/Medical/Charitable/Personal",IF(AND(ISNUMBER(H204),ISNUMBER(I204),I204&lt;H204),"Odometer end is before start",IF(AND(NOT(ISNUMBER(H204)),NOT(ISNUMBER(I204)),NOT(ISNUMBER(J204))),"Add odometer readings or typed miles",IF(AND(ISNUMBER(H204),ISNUMBER(I204),ISNUMBER(J204),ABS((I204-H204)-J204)&gt;0.05),"Odometer and typed miles disagree",IF(AND(N204&gt;0,O204=0),"No rate for this date — check Rate Schedule",IF(AND(OR(E204="Business",E204="Medical",E204="Charitable"),F204&lt;&gt;"Yes",K204=""),"Add purpose detail for substantiation",""))))))))))))</f>
        <v/>
      </c>
      <c r="R204" s="27">
        <f>IF(OR(A204="",M204=""),"",IFERROR(INDEX('Rate Schedule'!$A$5:$A$24,MATCH(SUMPRODUCT(MAX(('Rate Schedule'!$A$5:$A$24&lt;=A204)*('Rate Schedule'!$A$5:$A$24&lt;&gt;"")*'Rate Schedule'!$A$5:$A$24)),'Rate Schedule'!$A$5:$A$24,0)),""))</f>
        <v/>
      </c>
    </row>
    <row r="205">
      <c r="A205" s="22" t="n"/>
      <c r="B205" s="10" t="n"/>
      <c r="C205" s="10" t="n"/>
      <c r="D205" s="10" t="n"/>
      <c r="E205" s="10" t="n"/>
      <c r="F205" s="10" t="n"/>
      <c r="G205" s="10" t="n"/>
      <c r="H205" s="23" t="n"/>
      <c r="I205" s="23" t="n"/>
      <c r="J205" s="23" t="n"/>
      <c r="K205" s="10" t="n"/>
      <c r="L205" s="10" t="n"/>
      <c r="M205" s="24">
        <f>IF(AND(A205="",B205="",J205="",H205=""),"",ROUND(IF(G205="Yes",2,1)*IF(AND(ISNUMBER(H205),ISNUMBER(I205),I205&gt;=H205),I205-H205,IF(ISNUMBER(J205),J205,0)),1))</f>
        <v/>
      </c>
      <c r="N205" s="24">
        <f>IF(M205="","",IF(OR(E205="Personal",E205="",F205="Yes"),0,M205))</f>
        <v/>
      </c>
      <c r="O205" s="24">
        <f>IF(OR(A205="",M205=""),"",IF(E205="Business",IFERROR(INDEX('Rate Schedule'!$B$5:$B$24,MATCH(SUMPRODUCT(MAX(('Rate Schedule'!$A$5:$A$24&lt;=A205)*('Rate Schedule'!$A$5:$A$24&lt;&gt;"")*'Rate Schedule'!$A$5:$A$24)),'Rate Schedule'!$A$5:$A$24,0)),0),IF(E205="Medical",IFERROR(INDEX('Rate Schedule'!$C$5:$C$24,MATCH(SUMPRODUCT(MAX(('Rate Schedule'!$A$5:$A$24&lt;=A205)*('Rate Schedule'!$A$5:$A$24&lt;&gt;"")*'Rate Schedule'!$A$5:$A$24)),'Rate Schedule'!$A$5:$A$24,0)),0),IF(E205="Charitable",IFERROR(INDEX('Rate Schedule'!$D$5:$D$24,MATCH(SUMPRODUCT(MAX(('Rate Schedule'!$A$5:$A$24&lt;=A205)*('Rate Schedule'!$A$5:$A$24&lt;&gt;"")*'Rate Schedule'!$A$5:$A$24)),'Rate Schedule'!$A$5:$A$24,0)),0),0))))</f>
        <v/>
      </c>
      <c r="P205" s="25">
        <f>IF(OR(M205="",O205=""),"",ROUND(N205*O205,0)/100)</f>
        <v/>
      </c>
      <c r="Q205" s="26">
        <f>IF(AND(A205="",B205="",C205="",D205="",E205="",J205="",H205=""),"",IF(A205="","Add a date",IF(A205&gt;AsOf,"After as-of date: not counted yet",IF(B205="","Add a vehicle",IF(COUNTIF(VName,B205)=0,"Vehicle not on Vehicles sheet",IF(E205="","Add a purpose",IF(AND(E205&lt;&gt;"Business",E205&lt;&gt;"Medical",E205&lt;&gt;"Charitable",E205&lt;&gt;"Personal"),"Purpose must be Business/Medical/Charitable/Personal",IF(AND(ISNUMBER(H205),ISNUMBER(I205),I205&lt;H205),"Odometer end is before start",IF(AND(NOT(ISNUMBER(H205)),NOT(ISNUMBER(I205)),NOT(ISNUMBER(J205))),"Add odometer readings or typed miles",IF(AND(ISNUMBER(H205),ISNUMBER(I205),ISNUMBER(J205),ABS((I205-H205)-J205)&gt;0.05),"Odometer and typed miles disagree",IF(AND(N205&gt;0,O205=0),"No rate for this date — check Rate Schedule",IF(AND(OR(E205="Business",E205="Medical",E205="Charitable"),F205&lt;&gt;"Yes",K205=""),"Add purpose detail for substantiation",""))))))))))))</f>
        <v/>
      </c>
      <c r="R205" s="27">
        <f>IF(OR(A205="",M205=""),"",IFERROR(INDEX('Rate Schedule'!$A$5:$A$24,MATCH(SUMPRODUCT(MAX(('Rate Schedule'!$A$5:$A$24&lt;=A205)*('Rate Schedule'!$A$5:$A$24&lt;&gt;"")*'Rate Schedule'!$A$5:$A$24)),'Rate Schedule'!$A$5:$A$24,0)),""))</f>
        <v/>
      </c>
    </row>
    <row r="206">
      <c r="A206" s="22" t="n"/>
      <c r="B206" s="10" t="n"/>
      <c r="C206" s="10" t="n"/>
      <c r="D206" s="10" t="n"/>
      <c r="E206" s="10" t="n"/>
      <c r="F206" s="10" t="n"/>
      <c r="G206" s="10" t="n"/>
      <c r="H206" s="23" t="n"/>
      <c r="I206" s="23" t="n"/>
      <c r="J206" s="23" t="n"/>
      <c r="K206" s="10" t="n"/>
      <c r="L206" s="10" t="n"/>
      <c r="M206" s="24">
        <f>IF(AND(A206="",B206="",J206="",H206=""),"",ROUND(IF(G206="Yes",2,1)*IF(AND(ISNUMBER(H206),ISNUMBER(I206),I206&gt;=H206),I206-H206,IF(ISNUMBER(J206),J206,0)),1))</f>
        <v/>
      </c>
      <c r="N206" s="24">
        <f>IF(M206="","",IF(OR(E206="Personal",E206="",F206="Yes"),0,M206))</f>
        <v/>
      </c>
      <c r="O206" s="24">
        <f>IF(OR(A206="",M206=""),"",IF(E206="Business",IFERROR(INDEX('Rate Schedule'!$B$5:$B$24,MATCH(SUMPRODUCT(MAX(('Rate Schedule'!$A$5:$A$24&lt;=A206)*('Rate Schedule'!$A$5:$A$24&lt;&gt;"")*'Rate Schedule'!$A$5:$A$24)),'Rate Schedule'!$A$5:$A$24,0)),0),IF(E206="Medical",IFERROR(INDEX('Rate Schedule'!$C$5:$C$24,MATCH(SUMPRODUCT(MAX(('Rate Schedule'!$A$5:$A$24&lt;=A206)*('Rate Schedule'!$A$5:$A$24&lt;&gt;"")*'Rate Schedule'!$A$5:$A$24)),'Rate Schedule'!$A$5:$A$24,0)),0),IF(E206="Charitable",IFERROR(INDEX('Rate Schedule'!$D$5:$D$24,MATCH(SUMPRODUCT(MAX(('Rate Schedule'!$A$5:$A$24&lt;=A206)*('Rate Schedule'!$A$5:$A$24&lt;&gt;"")*'Rate Schedule'!$A$5:$A$24)),'Rate Schedule'!$A$5:$A$24,0)),0),0))))</f>
        <v/>
      </c>
      <c r="P206" s="25">
        <f>IF(OR(M206="",O206=""),"",ROUND(N206*O206,0)/100)</f>
        <v/>
      </c>
      <c r="Q206" s="26">
        <f>IF(AND(A206="",B206="",C206="",D206="",E206="",J206="",H206=""),"",IF(A206="","Add a date",IF(A206&gt;AsOf,"After as-of date: not counted yet",IF(B206="","Add a vehicle",IF(COUNTIF(VName,B206)=0,"Vehicle not on Vehicles sheet",IF(E206="","Add a purpose",IF(AND(E206&lt;&gt;"Business",E206&lt;&gt;"Medical",E206&lt;&gt;"Charitable",E206&lt;&gt;"Personal"),"Purpose must be Business/Medical/Charitable/Personal",IF(AND(ISNUMBER(H206),ISNUMBER(I206),I206&lt;H206),"Odometer end is before start",IF(AND(NOT(ISNUMBER(H206)),NOT(ISNUMBER(I206)),NOT(ISNUMBER(J206))),"Add odometer readings or typed miles",IF(AND(ISNUMBER(H206),ISNUMBER(I206),ISNUMBER(J206),ABS((I206-H206)-J206)&gt;0.05),"Odometer and typed miles disagree",IF(AND(N206&gt;0,O206=0),"No rate for this date — check Rate Schedule",IF(AND(OR(E206="Business",E206="Medical",E206="Charitable"),F206&lt;&gt;"Yes",K206=""),"Add purpose detail for substantiation",""))))))))))))</f>
        <v/>
      </c>
      <c r="R206" s="27">
        <f>IF(OR(A206="",M206=""),"",IFERROR(INDEX('Rate Schedule'!$A$5:$A$24,MATCH(SUMPRODUCT(MAX(('Rate Schedule'!$A$5:$A$24&lt;=A206)*('Rate Schedule'!$A$5:$A$24&lt;&gt;"")*'Rate Schedule'!$A$5:$A$24)),'Rate Schedule'!$A$5:$A$24,0)),""))</f>
        <v/>
      </c>
    </row>
    <row r="207">
      <c r="A207" s="22" t="n"/>
      <c r="B207" s="10" t="n"/>
      <c r="C207" s="10" t="n"/>
      <c r="D207" s="10" t="n"/>
      <c r="E207" s="10" t="n"/>
      <c r="F207" s="10" t="n"/>
      <c r="G207" s="10" t="n"/>
      <c r="H207" s="23" t="n"/>
      <c r="I207" s="23" t="n"/>
      <c r="J207" s="23" t="n"/>
      <c r="K207" s="10" t="n"/>
      <c r="L207" s="10" t="n"/>
      <c r="M207" s="24">
        <f>IF(AND(A207="",B207="",J207="",H207=""),"",ROUND(IF(G207="Yes",2,1)*IF(AND(ISNUMBER(H207),ISNUMBER(I207),I207&gt;=H207),I207-H207,IF(ISNUMBER(J207),J207,0)),1))</f>
        <v/>
      </c>
      <c r="N207" s="24">
        <f>IF(M207="","",IF(OR(E207="Personal",E207="",F207="Yes"),0,M207))</f>
        <v/>
      </c>
      <c r="O207" s="24">
        <f>IF(OR(A207="",M207=""),"",IF(E207="Business",IFERROR(INDEX('Rate Schedule'!$B$5:$B$24,MATCH(SUMPRODUCT(MAX(('Rate Schedule'!$A$5:$A$24&lt;=A207)*('Rate Schedule'!$A$5:$A$24&lt;&gt;"")*'Rate Schedule'!$A$5:$A$24)),'Rate Schedule'!$A$5:$A$24,0)),0),IF(E207="Medical",IFERROR(INDEX('Rate Schedule'!$C$5:$C$24,MATCH(SUMPRODUCT(MAX(('Rate Schedule'!$A$5:$A$24&lt;=A207)*('Rate Schedule'!$A$5:$A$24&lt;&gt;"")*'Rate Schedule'!$A$5:$A$24)),'Rate Schedule'!$A$5:$A$24,0)),0),IF(E207="Charitable",IFERROR(INDEX('Rate Schedule'!$D$5:$D$24,MATCH(SUMPRODUCT(MAX(('Rate Schedule'!$A$5:$A$24&lt;=A207)*('Rate Schedule'!$A$5:$A$24&lt;&gt;"")*'Rate Schedule'!$A$5:$A$24)),'Rate Schedule'!$A$5:$A$24,0)),0),0))))</f>
        <v/>
      </c>
      <c r="P207" s="25">
        <f>IF(OR(M207="",O207=""),"",ROUND(N207*O207,0)/100)</f>
        <v/>
      </c>
      <c r="Q207" s="26">
        <f>IF(AND(A207="",B207="",C207="",D207="",E207="",J207="",H207=""),"",IF(A207="","Add a date",IF(A207&gt;AsOf,"After as-of date: not counted yet",IF(B207="","Add a vehicle",IF(COUNTIF(VName,B207)=0,"Vehicle not on Vehicles sheet",IF(E207="","Add a purpose",IF(AND(E207&lt;&gt;"Business",E207&lt;&gt;"Medical",E207&lt;&gt;"Charitable",E207&lt;&gt;"Personal"),"Purpose must be Business/Medical/Charitable/Personal",IF(AND(ISNUMBER(H207),ISNUMBER(I207),I207&lt;H207),"Odometer end is before start",IF(AND(NOT(ISNUMBER(H207)),NOT(ISNUMBER(I207)),NOT(ISNUMBER(J207))),"Add odometer readings or typed miles",IF(AND(ISNUMBER(H207),ISNUMBER(I207),ISNUMBER(J207),ABS((I207-H207)-J207)&gt;0.05),"Odometer and typed miles disagree",IF(AND(N207&gt;0,O207=0),"No rate for this date — check Rate Schedule",IF(AND(OR(E207="Business",E207="Medical",E207="Charitable"),F207&lt;&gt;"Yes",K207=""),"Add purpose detail for substantiation",""))))))))))))</f>
        <v/>
      </c>
      <c r="R207" s="27">
        <f>IF(OR(A207="",M207=""),"",IFERROR(INDEX('Rate Schedule'!$A$5:$A$24,MATCH(SUMPRODUCT(MAX(('Rate Schedule'!$A$5:$A$24&lt;=A207)*('Rate Schedule'!$A$5:$A$24&lt;&gt;"")*'Rate Schedule'!$A$5:$A$24)),'Rate Schedule'!$A$5:$A$24,0)),""))</f>
        <v/>
      </c>
    </row>
    <row r="208">
      <c r="A208" s="22" t="n"/>
      <c r="B208" s="10" t="n"/>
      <c r="C208" s="10" t="n"/>
      <c r="D208" s="10" t="n"/>
      <c r="E208" s="10" t="n"/>
      <c r="F208" s="10" t="n"/>
      <c r="G208" s="10" t="n"/>
      <c r="H208" s="23" t="n"/>
      <c r="I208" s="23" t="n"/>
      <c r="J208" s="23" t="n"/>
      <c r="K208" s="10" t="n"/>
      <c r="L208" s="10" t="n"/>
      <c r="M208" s="24">
        <f>IF(AND(A208="",B208="",J208="",H208=""),"",ROUND(IF(G208="Yes",2,1)*IF(AND(ISNUMBER(H208),ISNUMBER(I208),I208&gt;=H208),I208-H208,IF(ISNUMBER(J208),J208,0)),1))</f>
        <v/>
      </c>
      <c r="N208" s="24">
        <f>IF(M208="","",IF(OR(E208="Personal",E208="",F208="Yes"),0,M208))</f>
        <v/>
      </c>
      <c r="O208" s="24">
        <f>IF(OR(A208="",M208=""),"",IF(E208="Business",IFERROR(INDEX('Rate Schedule'!$B$5:$B$24,MATCH(SUMPRODUCT(MAX(('Rate Schedule'!$A$5:$A$24&lt;=A208)*('Rate Schedule'!$A$5:$A$24&lt;&gt;"")*'Rate Schedule'!$A$5:$A$24)),'Rate Schedule'!$A$5:$A$24,0)),0),IF(E208="Medical",IFERROR(INDEX('Rate Schedule'!$C$5:$C$24,MATCH(SUMPRODUCT(MAX(('Rate Schedule'!$A$5:$A$24&lt;=A208)*('Rate Schedule'!$A$5:$A$24&lt;&gt;"")*'Rate Schedule'!$A$5:$A$24)),'Rate Schedule'!$A$5:$A$24,0)),0),IF(E208="Charitable",IFERROR(INDEX('Rate Schedule'!$D$5:$D$24,MATCH(SUMPRODUCT(MAX(('Rate Schedule'!$A$5:$A$24&lt;=A208)*('Rate Schedule'!$A$5:$A$24&lt;&gt;"")*'Rate Schedule'!$A$5:$A$24)),'Rate Schedule'!$A$5:$A$24,0)),0),0))))</f>
        <v/>
      </c>
      <c r="P208" s="25">
        <f>IF(OR(M208="",O208=""),"",ROUND(N208*O208,0)/100)</f>
        <v/>
      </c>
      <c r="Q208" s="26">
        <f>IF(AND(A208="",B208="",C208="",D208="",E208="",J208="",H208=""),"",IF(A208="","Add a date",IF(A208&gt;AsOf,"After as-of date: not counted yet",IF(B208="","Add a vehicle",IF(COUNTIF(VName,B208)=0,"Vehicle not on Vehicles sheet",IF(E208="","Add a purpose",IF(AND(E208&lt;&gt;"Business",E208&lt;&gt;"Medical",E208&lt;&gt;"Charitable",E208&lt;&gt;"Personal"),"Purpose must be Business/Medical/Charitable/Personal",IF(AND(ISNUMBER(H208),ISNUMBER(I208),I208&lt;H208),"Odometer end is before start",IF(AND(NOT(ISNUMBER(H208)),NOT(ISNUMBER(I208)),NOT(ISNUMBER(J208))),"Add odometer readings or typed miles",IF(AND(ISNUMBER(H208),ISNUMBER(I208),ISNUMBER(J208),ABS((I208-H208)-J208)&gt;0.05),"Odometer and typed miles disagree",IF(AND(N208&gt;0,O208=0),"No rate for this date — check Rate Schedule",IF(AND(OR(E208="Business",E208="Medical",E208="Charitable"),F208&lt;&gt;"Yes",K208=""),"Add purpose detail for substantiation",""))))))))))))</f>
        <v/>
      </c>
      <c r="R208" s="27">
        <f>IF(OR(A208="",M208=""),"",IFERROR(INDEX('Rate Schedule'!$A$5:$A$24,MATCH(SUMPRODUCT(MAX(('Rate Schedule'!$A$5:$A$24&lt;=A208)*('Rate Schedule'!$A$5:$A$24&lt;&gt;"")*'Rate Schedule'!$A$5:$A$24)),'Rate Schedule'!$A$5:$A$24,0)),""))</f>
        <v/>
      </c>
    </row>
    <row r="209">
      <c r="A209" s="22" t="n"/>
      <c r="B209" s="10" t="n"/>
      <c r="C209" s="10" t="n"/>
      <c r="D209" s="10" t="n"/>
      <c r="E209" s="10" t="n"/>
      <c r="F209" s="10" t="n"/>
      <c r="G209" s="10" t="n"/>
      <c r="H209" s="23" t="n"/>
      <c r="I209" s="23" t="n"/>
      <c r="J209" s="23" t="n"/>
      <c r="K209" s="10" t="n"/>
      <c r="L209" s="10" t="n"/>
      <c r="M209" s="24">
        <f>IF(AND(A209="",B209="",J209="",H209=""),"",ROUND(IF(G209="Yes",2,1)*IF(AND(ISNUMBER(H209),ISNUMBER(I209),I209&gt;=H209),I209-H209,IF(ISNUMBER(J209),J209,0)),1))</f>
        <v/>
      </c>
      <c r="N209" s="24">
        <f>IF(M209="","",IF(OR(E209="Personal",E209="",F209="Yes"),0,M209))</f>
        <v/>
      </c>
      <c r="O209" s="24">
        <f>IF(OR(A209="",M209=""),"",IF(E209="Business",IFERROR(INDEX('Rate Schedule'!$B$5:$B$24,MATCH(SUMPRODUCT(MAX(('Rate Schedule'!$A$5:$A$24&lt;=A209)*('Rate Schedule'!$A$5:$A$24&lt;&gt;"")*'Rate Schedule'!$A$5:$A$24)),'Rate Schedule'!$A$5:$A$24,0)),0),IF(E209="Medical",IFERROR(INDEX('Rate Schedule'!$C$5:$C$24,MATCH(SUMPRODUCT(MAX(('Rate Schedule'!$A$5:$A$24&lt;=A209)*('Rate Schedule'!$A$5:$A$24&lt;&gt;"")*'Rate Schedule'!$A$5:$A$24)),'Rate Schedule'!$A$5:$A$24,0)),0),IF(E209="Charitable",IFERROR(INDEX('Rate Schedule'!$D$5:$D$24,MATCH(SUMPRODUCT(MAX(('Rate Schedule'!$A$5:$A$24&lt;=A209)*('Rate Schedule'!$A$5:$A$24&lt;&gt;"")*'Rate Schedule'!$A$5:$A$24)),'Rate Schedule'!$A$5:$A$24,0)),0),0))))</f>
        <v/>
      </c>
      <c r="P209" s="25">
        <f>IF(OR(M209="",O209=""),"",ROUND(N209*O209,0)/100)</f>
        <v/>
      </c>
      <c r="Q209" s="26">
        <f>IF(AND(A209="",B209="",C209="",D209="",E209="",J209="",H209=""),"",IF(A209="","Add a date",IF(A209&gt;AsOf,"After as-of date: not counted yet",IF(B209="","Add a vehicle",IF(COUNTIF(VName,B209)=0,"Vehicle not on Vehicles sheet",IF(E209="","Add a purpose",IF(AND(E209&lt;&gt;"Business",E209&lt;&gt;"Medical",E209&lt;&gt;"Charitable",E209&lt;&gt;"Personal"),"Purpose must be Business/Medical/Charitable/Personal",IF(AND(ISNUMBER(H209),ISNUMBER(I209),I209&lt;H209),"Odometer end is before start",IF(AND(NOT(ISNUMBER(H209)),NOT(ISNUMBER(I209)),NOT(ISNUMBER(J209))),"Add odometer readings or typed miles",IF(AND(ISNUMBER(H209),ISNUMBER(I209),ISNUMBER(J209),ABS((I209-H209)-J209)&gt;0.05),"Odometer and typed miles disagree",IF(AND(N209&gt;0,O209=0),"No rate for this date — check Rate Schedule",IF(AND(OR(E209="Business",E209="Medical",E209="Charitable"),F209&lt;&gt;"Yes",K209=""),"Add purpose detail for substantiation",""))))))))))))</f>
        <v/>
      </c>
      <c r="R209" s="27">
        <f>IF(OR(A209="",M209=""),"",IFERROR(INDEX('Rate Schedule'!$A$5:$A$24,MATCH(SUMPRODUCT(MAX(('Rate Schedule'!$A$5:$A$24&lt;=A209)*('Rate Schedule'!$A$5:$A$24&lt;&gt;"")*'Rate Schedule'!$A$5:$A$24)),'Rate Schedule'!$A$5:$A$24,0)),""))</f>
        <v/>
      </c>
    </row>
    <row r="210">
      <c r="A210" s="22" t="n"/>
      <c r="B210" s="10" t="n"/>
      <c r="C210" s="10" t="n"/>
      <c r="D210" s="10" t="n"/>
      <c r="E210" s="10" t="n"/>
      <c r="F210" s="10" t="n"/>
      <c r="G210" s="10" t="n"/>
      <c r="H210" s="23" t="n"/>
      <c r="I210" s="23" t="n"/>
      <c r="J210" s="23" t="n"/>
      <c r="K210" s="10" t="n"/>
      <c r="L210" s="10" t="n"/>
      <c r="M210" s="24">
        <f>IF(AND(A210="",B210="",J210="",H210=""),"",ROUND(IF(G210="Yes",2,1)*IF(AND(ISNUMBER(H210),ISNUMBER(I210),I210&gt;=H210),I210-H210,IF(ISNUMBER(J210),J210,0)),1))</f>
        <v/>
      </c>
      <c r="N210" s="24">
        <f>IF(M210="","",IF(OR(E210="Personal",E210="",F210="Yes"),0,M210))</f>
        <v/>
      </c>
      <c r="O210" s="24">
        <f>IF(OR(A210="",M210=""),"",IF(E210="Business",IFERROR(INDEX('Rate Schedule'!$B$5:$B$24,MATCH(SUMPRODUCT(MAX(('Rate Schedule'!$A$5:$A$24&lt;=A210)*('Rate Schedule'!$A$5:$A$24&lt;&gt;"")*'Rate Schedule'!$A$5:$A$24)),'Rate Schedule'!$A$5:$A$24,0)),0),IF(E210="Medical",IFERROR(INDEX('Rate Schedule'!$C$5:$C$24,MATCH(SUMPRODUCT(MAX(('Rate Schedule'!$A$5:$A$24&lt;=A210)*('Rate Schedule'!$A$5:$A$24&lt;&gt;"")*'Rate Schedule'!$A$5:$A$24)),'Rate Schedule'!$A$5:$A$24,0)),0),IF(E210="Charitable",IFERROR(INDEX('Rate Schedule'!$D$5:$D$24,MATCH(SUMPRODUCT(MAX(('Rate Schedule'!$A$5:$A$24&lt;=A210)*('Rate Schedule'!$A$5:$A$24&lt;&gt;"")*'Rate Schedule'!$A$5:$A$24)),'Rate Schedule'!$A$5:$A$24,0)),0),0))))</f>
        <v/>
      </c>
      <c r="P210" s="25">
        <f>IF(OR(M210="",O210=""),"",ROUND(N210*O210,0)/100)</f>
        <v/>
      </c>
      <c r="Q210" s="26">
        <f>IF(AND(A210="",B210="",C210="",D210="",E210="",J210="",H210=""),"",IF(A210="","Add a date",IF(A210&gt;AsOf,"After as-of date: not counted yet",IF(B210="","Add a vehicle",IF(COUNTIF(VName,B210)=0,"Vehicle not on Vehicles sheet",IF(E210="","Add a purpose",IF(AND(E210&lt;&gt;"Business",E210&lt;&gt;"Medical",E210&lt;&gt;"Charitable",E210&lt;&gt;"Personal"),"Purpose must be Business/Medical/Charitable/Personal",IF(AND(ISNUMBER(H210),ISNUMBER(I210),I210&lt;H210),"Odometer end is before start",IF(AND(NOT(ISNUMBER(H210)),NOT(ISNUMBER(I210)),NOT(ISNUMBER(J210))),"Add odometer readings or typed miles",IF(AND(ISNUMBER(H210),ISNUMBER(I210),ISNUMBER(J210),ABS((I210-H210)-J210)&gt;0.05),"Odometer and typed miles disagree",IF(AND(N210&gt;0,O210=0),"No rate for this date — check Rate Schedule",IF(AND(OR(E210="Business",E210="Medical",E210="Charitable"),F210&lt;&gt;"Yes",K210=""),"Add purpose detail for substantiation",""))))))))))))</f>
        <v/>
      </c>
      <c r="R210" s="27">
        <f>IF(OR(A210="",M210=""),"",IFERROR(INDEX('Rate Schedule'!$A$5:$A$24,MATCH(SUMPRODUCT(MAX(('Rate Schedule'!$A$5:$A$24&lt;=A210)*('Rate Schedule'!$A$5:$A$24&lt;&gt;"")*'Rate Schedule'!$A$5:$A$24)),'Rate Schedule'!$A$5:$A$24,0)),""))</f>
        <v/>
      </c>
    </row>
    <row r="211">
      <c r="A211" s="22" t="n"/>
      <c r="B211" s="10" t="n"/>
      <c r="C211" s="10" t="n"/>
      <c r="D211" s="10" t="n"/>
      <c r="E211" s="10" t="n"/>
      <c r="F211" s="10" t="n"/>
      <c r="G211" s="10" t="n"/>
      <c r="H211" s="23" t="n"/>
      <c r="I211" s="23" t="n"/>
      <c r="J211" s="23" t="n"/>
      <c r="K211" s="10" t="n"/>
      <c r="L211" s="10" t="n"/>
      <c r="M211" s="24">
        <f>IF(AND(A211="",B211="",J211="",H211=""),"",ROUND(IF(G211="Yes",2,1)*IF(AND(ISNUMBER(H211),ISNUMBER(I211),I211&gt;=H211),I211-H211,IF(ISNUMBER(J211),J211,0)),1))</f>
        <v/>
      </c>
      <c r="N211" s="24">
        <f>IF(M211="","",IF(OR(E211="Personal",E211="",F211="Yes"),0,M211))</f>
        <v/>
      </c>
      <c r="O211" s="24">
        <f>IF(OR(A211="",M211=""),"",IF(E211="Business",IFERROR(INDEX('Rate Schedule'!$B$5:$B$24,MATCH(SUMPRODUCT(MAX(('Rate Schedule'!$A$5:$A$24&lt;=A211)*('Rate Schedule'!$A$5:$A$24&lt;&gt;"")*'Rate Schedule'!$A$5:$A$24)),'Rate Schedule'!$A$5:$A$24,0)),0),IF(E211="Medical",IFERROR(INDEX('Rate Schedule'!$C$5:$C$24,MATCH(SUMPRODUCT(MAX(('Rate Schedule'!$A$5:$A$24&lt;=A211)*('Rate Schedule'!$A$5:$A$24&lt;&gt;"")*'Rate Schedule'!$A$5:$A$24)),'Rate Schedule'!$A$5:$A$24,0)),0),IF(E211="Charitable",IFERROR(INDEX('Rate Schedule'!$D$5:$D$24,MATCH(SUMPRODUCT(MAX(('Rate Schedule'!$A$5:$A$24&lt;=A211)*('Rate Schedule'!$A$5:$A$24&lt;&gt;"")*'Rate Schedule'!$A$5:$A$24)),'Rate Schedule'!$A$5:$A$24,0)),0),0))))</f>
        <v/>
      </c>
      <c r="P211" s="25">
        <f>IF(OR(M211="",O211=""),"",ROUND(N211*O211,0)/100)</f>
        <v/>
      </c>
      <c r="Q211" s="26">
        <f>IF(AND(A211="",B211="",C211="",D211="",E211="",J211="",H211=""),"",IF(A211="","Add a date",IF(A211&gt;AsOf,"After as-of date: not counted yet",IF(B211="","Add a vehicle",IF(COUNTIF(VName,B211)=0,"Vehicle not on Vehicles sheet",IF(E211="","Add a purpose",IF(AND(E211&lt;&gt;"Business",E211&lt;&gt;"Medical",E211&lt;&gt;"Charitable",E211&lt;&gt;"Personal"),"Purpose must be Business/Medical/Charitable/Personal",IF(AND(ISNUMBER(H211),ISNUMBER(I211),I211&lt;H211),"Odometer end is before start",IF(AND(NOT(ISNUMBER(H211)),NOT(ISNUMBER(I211)),NOT(ISNUMBER(J211))),"Add odometer readings or typed miles",IF(AND(ISNUMBER(H211),ISNUMBER(I211),ISNUMBER(J211),ABS((I211-H211)-J211)&gt;0.05),"Odometer and typed miles disagree",IF(AND(N211&gt;0,O211=0),"No rate for this date — check Rate Schedule",IF(AND(OR(E211="Business",E211="Medical",E211="Charitable"),F211&lt;&gt;"Yes",K211=""),"Add purpose detail for substantiation",""))))))))))))</f>
        <v/>
      </c>
      <c r="R211" s="27">
        <f>IF(OR(A211="",M211=""),"",IFERROR(INDEX('Rate Schedule'!$A$5:$A$24,MATCH(SUMPRODUCT(MAX(('Rate Schedule'!$A$5:$A$24&lt;=A211)*('Rate Schedule'!$A$5:$A$24&lt;&gt;"")*'Rate Schedule'!$A$5:$A$24)),'Rate Schedule'!$A$5:$A$24,0)),""))</f>
        <v/>
      </c>
    </row>
    <row r="212">
      <c r="A212" s="22" t="n"/>
      <c r="B212" s="10" t="n"/>
      <c r="C212" s="10" t="n"/>
      <c r="D212" s="10" t="n"/>
      <c r="E212" s="10" t="n"/>
      <c r="F212" s="10" t="n"/>
      <c r="G212" s="10" t="n"/>
      <c r="H212" s="23" t="n"/>
      <c r="I212" s="23" t="n"/>
      <c r="J212" s="23" t="n"/>
      <c r="K212" s="10" t="n"/>
      <c r="L212" s="10" t="n"/>
      <c r="M212" s="24">
        <f>IF(AND(A212="",B212="",J212="",H212=""),"",ROUND(IF(G212="Yes",2,1)*IF(AND(ISNUMBER(H212),ISNUMBER(I212),I212&gt;=H212),I212-H212,IF(ISNUMBER(J212),J212,0)),1))</f>
        <v/>
      </c>
      <c r="N212" s="24">
        <f>IF(M212="","",IF(OR(E212="Personal",E212="",F212="Yes"),0,M212))</f>
        <v/>
      </c>
      <c r="O212" s="24">
        <f>IF(OR(A212="",M212=""),"",IF(E212="Business",IFERROR(INDEX('Rate Schedule'!$B$5:$B$24,MATCH(SUMPRODUCT(MAX(('Rate Schedule'!$A$5:$A$24&lt;=A212)*('Rate Schedule'!$A$5:$A$24&lt;&gt;"")*'Rate Schedule'!$A$5:$A$24)),'Rate Schedule'!$A$5:$A$24,0)),0),IF(E212="Medical",IFERROR(INDEX('Rate Schedule'!$C$5:$C$24,MATCH(SUMPRODUCT(MAX(('Rate Schedule'!$A$5:$A$24&lt;=A212)*('Rate Schedule'!$A$5:$A$24&lt;&gt;"")*'Rate Schedule'!$A$5:$A$24)),'Rate Schedule'!$A$5:$A$24,0)),0),IF(E212="Charitable",IFERROR(INDEX('Rate Schedule'!$D$5:$D$24,MATCH(SUMPRODUCT(MAX(('Rate Schedule'!$A$5:$A$24&lt;=A212)*('Rate Schedule'!$A$5:$A$24&lt;&gt;"")*'Rate Schedule'!$A$5:$A$24)),'Rate Schedule'!$A$5:$A$24,0)),0),0))))</f>
        <v/>
      </c>
      <c r="P212" s="25">
        <f>IF(OR(M212="",O212=""),"",ROUND(N212*O212,0)/100)</f>
        <v/>
      </c>
      <c r="Q212" s="26">
        <f>IF(AND(A212="",B212="",C212="",D212="",E212="",J212="",H212=""),"",IF(A212="","Add a date",IF(A212&gt;AsOf,"After as-of date: not counted yet",IF(B212="","Add a vehicle",IF(COUNTIF(VName,B212)=0,"Vehicle not on Vehicles sheet",IF(E212="","Add a purpose",IF(AND(E212&lt;&gt;"Business",E212&lt;&gt;"Medical",E212&lt;&gt;"Charitable",E212&lt;&gt;"Personal"),"Purpose must be Business/Medical/Charitable/Personal",IF(AND(ISNUMBER(H212),ISNUMBER(I212),I212&lt;H212),"Odometer end is before start",IF(AND(NOT(ISNUMBER(H212)),NOT(ISNUMBER(I212)),NOT(ISNUMBER(J212))),"Add odometer readings or typed miles",IF(AND(ISNUMBER(H212),ISNUMBER(I212),ISNUMBER(J212),ABS((I212-H212)-J212)&gt;0.05),"Odometer and typed miles disagree",IF(AND(N212&gt;0,O212=0),"No rate for this date — check Rate Schedule",IF(AND(OR(E212="Business",E212="Medical",E212="Charitable"),F212&lt;&gt;"Yes",K212=""),"Add purpose detail for substantiation",""))))))))))))</f>
        <v/>
      </c>
      <c r="R212" s="27">
        <f>IF(OR(A212="",M212=""),"",IFERROR(INDEX('Rate Schedule'!$A$5:$A$24,MATCH(SUMPRODUCT(MAX(('Rate Schedule'!$A$5:$A$24&lt;=A212)*('Rate Schedule'!$A$5:$A$24&lt;&gt;"")*'Rate Schedule'!$A$5:$A$24)),'Rate Schedule'!$A$5:$A$24,0)),""))</f>
        <v/>
      </c>
    </row>
    <row r="213">
      <c r="A213" s="22" t="n"/>
      <c r="B213" s="10" t="n"/>
      <c r="C213" s="10" t="n"/>
      <c r="D213" s="10" t="n"/>
      <c r="E213" s="10" t="n"/>
      <c r="F213" s="10" t="n"/>
      <c r="G213" s="10" t="n"/>
      <c r="H213" s="23" t="n"/>
      <c r="I213" s="23" t="n"/>
      <c r="J213" s="23" t="n"/>
      <c r="K213" s="10" t="n"/>
      <c r="L213" s="10" t="n"/>
      <c r="M213" s="24">
        <f>IF(AND(A213="",B213="",J213="",H213=""),"",ROUND(IF(G213="Yes",2,1)*IF(AND(ISNUMBER(H213),ISNUMBER(I213),I213&gt;=H213),I213-H213,IF(ISNUMBER(J213),J213,0)),1))</f>
        <v/>
      </c>
      <c r="N213" s="24">
        <f>IF(M213="","",IF(OR(E213="Personal",E213="",F213="Yes"),0,M213))</f>
        <v/>
      </c>
      <c r="O213" s="24">
        <f>IF(OR(A213="",M213=""),"",IF(E213="Business",IFERROR(INDEX('Rate Schedule'!$B$5:$B$24,MATCH(SUMPRODUCT(MAX(('Rate Schedule'!$A$5:$A$24&lt;=A213)*('Rate Schedule'!$A$5:$A$24&lt;&gt;"")*'Rate Schedule'!$A$5:$A$24)),'Rate Schedule'!$A$5:$A$24,0)),0),IF(E213="Medical",IFERROR(INDEX('Rate Schedule'!$C$5:$C$24,MATCH(SUMPRODUCT(MAX(('Rate Schedule'!$A$5:$A$24&lt;=A213)*('Rate Schedule'!$A$5:$A$24&lt;&gt;"")*'Rate Schedule'!$A$5:$A$24)),'Rate Schedule'!$A$5:$A$24,0)),0),IF(E213="Charitable",IFERROR(INDEX('Rate Schedule'!$D$5:$D$24,MATCH(SUMPRODUCT(MAX(('Rate Schedule'!$A$5:$A$24&lt;=A213)*('Rate Schedule'!$A$5:$A$24&lt;&gt;"")*'Rate Schedule'!$A$5:$A$24)),'Rate Schedule'!$A$5:$A$24,0)),0),0))))</f>
        <v/>
      </c>
      <c r="P213" s="25">
        <f>IF(OR(M213="",O213=""),"",ROUND(N213*O213,0)/100)</f>
        <v/>
      </c>
      <c r="Q213" s="26">
        <f>IF(AND(A213="",B213="",C213="",D213="",E213="",J213="",H213=""),"",IF(A213="","Add a date",IF(A213&gt;AsOf,"After as-of date: not counted yet",IF(B213="","Add a vehicle",IF(COUNTIF(VName,B213)=0,"Vehicle not on Vehicles sheet",IF(E213="","Add a purpose",IF(AND(E213&lt;&gt;"Business",E213&lt;&gt;"Medical",E213&lt;&gt;"Charitable",E213&lt;&gt;"Personal"),"Purpose must be Business/Medical/Charitable/Personal",IF(AND(ISNUMBER(H213),ISNUMBER(I213),I213&lt;H213),"Odometer end is before start",IF(AND(NOT(ISNUMBER(H213)),NOT(ISNUMBER(I213)),NOT(ISNUMBER(J213))),"Add odometer readings or typed miles",IF(AND(ISNUMBER(H213),ISNUMBER(I213),ISNUMBER(J213),ABS((I213-H213)-J213)&gt;0.05),"Odometer and typed miles disagree",IF(AND(N213&gt;0,O213=0),"No rate for this date — check Rate Schedule",IF(AND(OR(E213="Business",E213="Medical",E213="Charitable"),F213&lt;&gt;"Yes",K213=""),"Add purpose detail for substantiation",""))))))))))))</f>
        <v/>
      </c>
      <c r="R213" s="27">
        <f>IF(OR(A213="",M213=""),"",IFERROR(INDEX('Rate Schedule'!$A$5:$A$24,MATCH(SUMPRODUCT(MAX(('Rate Schedule'!$A$5:$A$24&lt;=A213)*('Rate Schedule'!$A$5:$A$24&lt;&gt;"")*'Rate Schedule'!$A$5:$A$24)),'Rate Schedule'!$A$5:$A$24,0)),""))</f>
        <v/>
      </c>
    </row>
    <row r="214">
      <c r="A214" s="22" t="n"/>
      <c r="B214" s="10" t="n"/>
      <c r="C214" s="10" t="n"/>
      <c r="D214" s="10" t="n"/>
      <c r="E214" s="10" t="n"/>
      <c r="F214" s="10" t="n"/>
      <c r="G214" s="10" t="n"/>
      <c r="H214" s="23" t="n"/>
      <c r="I214" s="23" t="n"/>
      <c r="J214" s="23" t="n"/>
      <c r="K214" s="10" t="n"/>
      <c r="L214" s="10" t="n"/>
      <c r="M214" s="24">
        <f>IF(AND(A214="",B214="",J214="",H214=""),"",ROUND(IF(G214="Yes",2,1)*IF(AND(ISNUMBER(H214),ISNUMBER(I214),I214&gt;=H214),I214-H214,IF(ISNUMBER(J214),J214,0)),1))</f>
        <v/>
      </c>
      <c r="N214" s="24">
        <f>IF(M214="","",IF(OR(E214="Personal",E214="",F214="Yes"),0,M214))</f>
        <v/>
      </c>
      <c r="O214" s="24">
        <f>IF(OR(A214="",M214=""),"",IF(E214="Business",IFERROR(INDEX('Rate Schedule'!$B$5:$B$24,MATCH(SUMPRODUCT(MAX(('Rate Schedule'!$A$5:$A$24&lt;=A214)*('Rate Schedule'!$A$5:$A$24&lt;&gt;"")*'Rate Schedule'!$A$5:$A$24)),'Rate Schedule'!$A$5:$A$24,0)),0),IF(E214="Medical",IFERROR(INDEX('Rate Schedule'!$C$5:$C$24,MATCH(SUMPRODUCT(MAX(('Rate Schedule'!$A$5:$A$24&lt;=A214)*('Rate Schedule'!$A$5:$A$24&lt;&gt;"")*'Rate Schedule'!$A$5:$A$24)),'Rate Schedule'!$A$5:$A$24,0)),0),IF(E214="Charitable",IFERROR(INDEX('Rate Schedule'!$D$5:$D$24,MATCH(SUMPRODUCT(MAX(('Rate Schedule'!$A$5:$A$24&lt;=A214)*('Rate Schedule'!$A$5:$A$24&lt;&gt;"")*'Rate Schedule'!$A$5:$A$24)),'Rate Schedule'!$A$5:$A$24,0)),0),0))))</f>
        <v/>
      </c>
      <c r="P214" s="25">
        <f>IF(OR(M214="",O214=""),"",ROUND(N214*O214,0)/100)</f>
        <v/>
      </c>
      <c r="Q214" s="26">
        <f>IF(AND(A214="",B214="",C214="",D214="",E214="",J214="",H214=""),"",IF(A214="","Add a date",IF(A214&gt;AsOf,"After as-of date: not counted yet",IF(B214="","Add a vehicle",IF(COUNTIF(VName,B214)=0,"Vehicle not on Vehicles sheet",IF(E214="","Add a purpose",IF(AND(E214&lt;&gt;"Business",E214&lt;&gt;"Medical",E214&lt;&gt;"Charitable",E214&lt;&gt;"Personal"),"Purpose must be Business/Medical/Charitable/Personal",IF(AND(ISNUMBER(H214),ISNUMBER(I214),I214&lt;H214),"Odometer end is before start",IF(AND(NOT(ISNUMBER(H214)),NOT(ISNUMBER(I214)),NOT(ISNUMBER(J214))),"Add odometer readings or typed miles",IF(AND(ISNUMBER(H214),ISNUMBER(I214),ISNUMBER(J214),ABS((I214-H214)-J214)&gt;0.05),"Odometer and typed miles disagree",IF(AND(N214&gt;0,O214=0),"No rate for this date — check Rate Schedule",IF(AND(OR(E214="Business",E214="Medical",E214="Charitable"),F214&lt;&gt;"Yes",K214=""),"Add purpose detail for substantiation",""))))))))))))</f>
        <v/>
      </c>
      <c r="R214" s="27">
        <f>IF(OR(A214="",M214=""),"",IFERROR(INDEX('Rate Schedule'!$A$5:$A$24,MATCH(SUMPRODUCT(MAX(('Rate Schedule'!$A$5:$A$24&lt;=A214)*('Rate Schedule'!$A$5:$A$24&lt;&gt;"")*'Rate Schedule'!$A$5:$A$24)),'Rate Schedule'!$A$5:$A$24,0)),""))</f>
        <v/>
      </c>
    </row>
    <row r="215">
      <c r="A215" s="22" t="n"/>
      <c r="B215" s="10" t="n"/>
      <c r="C215" s="10" t="n"/>
      <c r="D215" s="10" t="n"/>
      <c r="E215" s="10" t="n"/>
      <c r="F215" s="10" t="n"/>
      <c r="G215" s="10" t="n"/>
      <c r="H215" s="23" t="n"/>
      <c r="I215" s="23" t="n"/>
      <c r="J215" s="23" t="n"/>
      <c r="K215" s="10" t="n"/>
      <c r="L215" s="10" t="n"/>
      <c r="M215" s="24">
        <f>IF(AND(A215="",B215="",J215="",H215=""),"",ROUND(IF(G215="Yes",2,1)*IF(AND(ISNUMBER(H215),ISNUMBER(I215),I215&gt;=H215),I215-H215,IF(ISNUMBER(J215),J215,0)),1))</f>
        <v/>
      </c>
      <c r="N215" s="24">
        <f>IF(M215="","",IF(OR(E215="Personal",E215="",F215="Yes"),0,M215))</f>
        <v/>
      </c>
      <c r="O215" s="24">
        <f>IF(OR(A215="",M215=""),"",IF(E215="Business",IFERROR(INDEX('Rate Schedule'!$B$5:$B$24,MATCH(SUMPRODUCT(MAX(('Rate Schedule'!$A$5:$A$24&lt;=A215)*('Rate Schedule'!$A$5:$A$24&lt;&gt;"")*'Rate Schedule'!$A$5:$A$24)),'Rate Schedule'!$A$5:$A$24,0)),0),IF(E215="Medical",IFERROR(INDEX('Rate Schedule'!$C$5:$C$24,MATCH(SUMPRODUCT(MAX(('Rate Schedule'!$A$5:$A$24&lt;=A215)*('Rate Schedule'!$A$5:$A$24&lt;&gt;"")*'Rate Schedule'!$A$5:$A$24)),'Rate Schedule'!$A$5:$A$24,0)),0),IF(E215="Charitable",IFERROR(INDEX('Rate Schedule'!$D$5:$D$24,MATCH(SUMPRODUCT(MAX(('Rate Schedule'!$A$5:$A$24&lt;=A215)*('Rate Schedule'!$A$5:$A$24&lt;&gt;"")*'Rate Schedule'!$A$5:$A$24)),'Rate Schedule'!$A$5:$A$24,0)),0),0))))</f>
        <v/>
      </c>
      <c r="P215" s="25">
        <f>IF(OR(M215="",O215=""),"",ROUND(N215*O215,0)/100)</f>
        <v/>
      </c>
      <c r="Q215" s="26">
        <f>IF(AND(A215="",B215="",C215="",D215="",E215="",J215="",H215=""),"",IF(A215="","Add a date",IF(A215&gt;AsOf,"After as-of date: not counted yet",IF(B215="","Add a vehicle",IF(COUNTIF(VName,B215)=0,"Vehicle not on Vehicles sheet",IF(E215="","Add a purpose",IF(AND(E215&lt;&gt;"Business",E215&lt;&gt;"Medical",E215&lt;&gt;"Charitable",E215&lt;&gt;"Personal"),"Purpose must be Business/Medical/Charitable/Personal",IF(AND(ISNUMBER(H215),ISNUMBER(I215),I215&lt;H215),"Odometer end is before start",IF(AND(NOT(ISNUMBER(H215)),NOT(ISNUMBER(I215)),NOT(ISNUMBER(J215))),"Add odometer readings or typed miles",IF(AND(ISNUMBER(H215),ISNUMBER(I215),ISNUMBER(J215),ABS((I215-H215)-J215)&gt;0.05),"Odometer and typed miles disagree",IF(AND(N215&gt;0,O215=0),"No rate for this date — check Rate Schedule",IF(AND(OR(E215="Business",E215="Medical",E215="Charitable"),F215&lt;&gt;"Yes",K215=""),"Add purpose detail for substantiation",""))))))))))))</f>
        <v/>
      </c>
      <c r="R215" s="27">
        <f>IF(OR(A215="",M215=""),"",IFERROR(INDEX('Rate Schedule'!$A$5:$A$24,MATCH(SUMPRODUCT(MAX(('Rate Schedule'!$A$5:$A$24&lt;=A215)*('Rate Schedule'!$A$5:$A$24&lt;&gt;"")*'Rate Schedule'!$A$5:$A$24)),'Rate Schedule'!$A$5:$A$24,0)),""))</f>
        <v/>
      </c>
    </row>
    <row r="216">
      <c r="A216" s="22" t="n"/>
      <c r="B216" s="10" t="n"/>
      <c r="C216" s="10" t="n"/>
      <c r="D216" s="10" t="n"/>
      <c r="E216" s="10" t="n"/>
      <c r="F216" s="10" t="n"/>
      <c r="G216" s="10" t="n"/>
      <c r="H216" s="23" t="n"/>
      <c r="I216" s="23" t="n"/>
      <c r="J216" s="23" t="n"/>
      <c r="K216" s="10" t="n"/>
      <c r="L216" s="10" t="n"/>
      <c r="M216" s="24">
        <f>IF(AND(A216="",B216="",J216="",H216=""),"",ROUND(IF(G216="Yes",2,1)*IF(AND(ISNUMBER(H216),ISNUMBER(I216),I216&gt;=H216),I216-H216,IF(ISNUMBER(J216),J216,0)),1))</f>
        <v/>
      </c>
      <c r="N216" s="24">
        <f>IF(M216="","",IF(OR(E216="Personal",E216="",F216="Yes"),0,M216))</f>
        <v/>
      </c>
      <c r="O216" s="24">
        <f>IF(OR(A216="",M216=""),"",IF(E216="Business",IFERROR(INDEX('Rate Schedule'!$B$5:$B$24,MATCH(SUMPRODUCT(MAX(('Rate Schedule'!$A$5:$A$24&lt;=A216)*('Rate Schedule'!$A$5:$A$24&lt;&gt;"")*'Rate Schedule'!$A$5:$A$24)),'Rate Schedule'!$A$5:$A$24,0)),0),IF(E216="Medical",IFERROR(INDEX('Rate Schedule'!$C$5:$C$24,MATCH(SUMPRODUCT(MAX(('Rate Schedule'!$A$5:$A$24&lt;=A216)*('Rate Schedule'!$A$5:$A$24&lt;&gt;"")*'Rate Schedule'!$A$5:$A$24)),'Rate Schedule'!$A$5:$A$24,0)),0),IF(E216="Charitable",IFERROR(INDEX('Rate Schedule'!$D$5:$D$24,MATCH(SUMPRODUCT(MAX(('Rate Schedule'!$A$5:$A$24&lt;=A216)*('Rate Schedule'!$A$5:$A$24&lt;&gt;"")*'Rate Schedule'!$A$5:$A$24)),'Rate Schedule'!$A$5:$A$24,0)),0),0))))</f>
        <v/>
      </c>
      <c r="P216" s="25">
        <f>IF(OR(M216="",O216=""),"",ROUND(N216*O216,0)/100)</f>
        <v/>
      </c>
      <c r="Q216" s="26">
        <f>IF(AND(A216="",B216="",C216="",D216="",E216="",J216="",H216=""),"",IF(A216="","Add a date",IF(A216&gt;AsOf,"After as-of date: not counted yet",IF(B216="","Add a vehicle",IF(COUNTIF(VName,B216)=0,"Vehicle not on Vehicles sheet",IF(E216="","Add a purpose",IF(AND(E216&lt;&gt;"Business",E216&lt;&gt;"Medical",E216&lt;&gt;"Charitable",E216&lt;&gt;"Personal"),"Purpose must be Business/Medical/Charitable/Personal",IF(AND(ISNUMBER(H216),ISNUMBER(I216),I216&lt;H216),"Odometer end is before start",IF(AND(NOT(ISNUMBER(H216)),NOT(ISNUMBER(I216)),NOT(ISNUMBER(J216))),"Add odometer readings or typed miles",IF(AND(ISNUMBER(H216),ISNUMBER(I216),ISNUMBER(J216),ABS((I216-H216)-J216)&gt;0.05),"Odometer and typed miles disagree",IF(AND(N216&gt;0,O216=0),"No rate for this date — check Rate Schedule",IF(AND(OR(E216="Business",E216="Medical",E216="Charitable"),F216&lt;&gt;"Yes",K216=""),"Add purpose detail for substantiation",""))))))))))))</f>
        <v/>
      </c>
      <c r="R216" s="27">
        <f>IF(OR(A216="",M216=""),"",IFERROR(INDEX('Rate Schedule'!$A$5:$A$24,MATCH(SUMPRODUCT(MAX(('Rate Schedule'!$A$5:$A$24&lt;=A216)*('Rate Schedule'!$A$5:$A$24&lt;&gt;"")*'Rate Schedule'!$A$5:$A$24)),'Rate Schedule'!$A$5:$A$24,0)),""))</f>
        <v/>
      </c>
    </row>
    <row r="217">
      <c r="A217" s="22" t="n"/>
      <c r="B217" s="10" t="n"/>
      <c r="C217" s="10" t="n"/>
      <c r="D217" s="10" t="n"/>
      <c r="E217" s="10" t="n"/>
      <c r="F217" s="10" t="n"/>
      <c r="G217" s="10" t="n"/>
      <c r="H217" s="23" t="n"/>
      <c r="I217" s="23" t="n"/>
      <c r="J217" s="23" t="n"/>
      <c r="K217" s="10" t="n"/>
      <c r="L217" s="10" t="n"/>
      <c r="M217" s="24">
        <f>IF(AND(A217="",B217="",J217="",H217=""),"",ROUND(IF(G217="Yes",2,1)*IF(AND(ISNUMBER(H217),ISNUMBER(I217),I217&gt;=H217),I217-H217,IF(ISNUMBER(J217),J217,0)),1))</f>
        <v/>
      </c>
      <c r="N217" s="24">
        <f>IF(M217="","",IF(OR(E217="Personal",E217="",F217="Yes"),0,M217))</f>
        <v/>
      </c>
      <c r="O217" s="24">
        <f>IF(OR(A217="",M217=""),"",IF(E217="Business",IFERROR(INDEX('Rate Schedule'!$B$5:$B$24,MATCH(SUMPRODUCT(MAX(('Rate Schedule'!$A$5:$A$24&lt;=A217)*('Rate Schedule'!$A$5:$A$24&lt;&gt;"")*'Rate Schedule'!$A$5:$A$24)),'Rate Schedule'!$A$5:$A$24,0)),0),IF(E217="Medical",IFERROR(INDEX('Rate Schedule'!$C$5:$C$24,MATCH(SUMPRODUCT(MAX(('Rate Schedule'!$A$5:$A$24&lt;=A217)*('Rate Schedule'!$A$5:$A$24&lt;&gt;"")*'Rate Schedule'!$A$5:$A$24)),'Rate Schedule'!$A$5:$A$24,0)),0),IF(E217="Charitable",IFERROR(INDEX('Rate Schedule'!$D$5:$D$24,MATCH(SUMPRODUCT(MAX(('Rate Schedule'!$A$5:$A$24&lt;=A217)*('Rate Schedule'!$A$5:$A$24&lt;&gt;"")*'Rate Schedule'!$A$5:$A$24)),'Rate Schedule'!$A$5:$A$24,0)),0),0))))</f>
        <v/>
      </c>
      <c r="P217" s="25">
        <f>IF(OR(M217="",O217=""),"",ROUND(N217*O217,0)/100)</f>
        <v/>
      </c>
      <c r="Q217" s="26">
        <f>IF(AND(A217="",B217="",C217="",D217="",E217="",J217="",H217=""),"",IF(A217="","Add a date",IF(A217&gt;AsOf,"After as-of date: not counted yet",IF(B217="","Add a vehicle",IF(COUNTIF(VName,B217)=0,"Vehicle not on Vehicles sheet",IF(E217="","Add a purpose",IF(AND(E217&lt;&gt;"Business",E217&lt;&gt;"Medical",E217&lt;&gt;"Charitable",E217&lt;&gt;"Personal"),"Purpose must be Business/Medical/Charitable/Personal",IF(AND(ISNUMBER(H217),ISNUMBER(I217),I217&lt;H217),"Odometer end is before start",IF(AND(NOT(ISNUMBER(H217)),NOT(ISNUMBER(I217)),NOT(ISNUMBER(J217))),"Add odometer readings or typed miles",IF(AND(ISNUMBER(H217),ISNUMBER(I217),ISNUMBER(J217),ABS((I217-H217)-J217)&gt;0.05),"Odometer and typed miles disagree",IF(AND(N217&gt;0,O217=0),"No rate for this date — check Rate Schedule",IF(AND(OR(E217="Business",E217="Medical",E217="Charitable"),F217&lt;&gt;"Yes",K217=""),"Add purpose detail for substantiation",""))))))))))))</f>
        <v/>
      </c>
      <c r="R217" s="27">
        <f>IF(OR(A217="",M217=""),"",IFERROR(INDEX('Rate Schedule'!$A$5:$A$24,MATCH(SUMPRODUCT(MAX(('Rate Schedule'!$A$5:$A$24&lt;=A217)*('Rate Schedule'!$A$5:$A$24&lt;&gt;"")*'Rate Schedule'!$A$5:$A$24)),'Rate Schedule'!$A$5:$A$24,0)),""))</f>
        <v/>
      </c>
    </row>
    <row r="218">
      <c r="A218" s="22" t="n"/>
      <c r="B218" s="10" t="n"/>
      <c r="C218" s="10" t="n"/>
      <c r="D218" s="10" t="n"/>
      <c r="E218" s="10" t="n"/>
      <c r="F218" s="10" t="n"/>
      <c r="G218" s="10" t="n"/>
      <c r="H218" s="23" t="n"/>
      <c r="I218" s="23" t="n"/>
      <c r="J218" s="23" t="n"/>
      <c r="K218" s="10" t="n"/>
      <c r="L218" s="10" t="n"/>
      <c r="M218" s="24">
        <f>IF(AND(A218="",B218="",J218="",H218=""),"",ROUND(IF(G218="Yes",2,1)*IF(AND(ISNUMBER(H218),ISNUMBER(I218),I218&gt;=H218),I218-H218,IF(ISNUMBER(J218),J218,0)),1))</f>
        <v/>
      </c>
      <c r="N218" s="24">
        <f>IF(M218="","",IF(OR(E218="Personal",E218="",F218="Yes"),0,M218))</f>
        <v/>
      </c>
      <c r="O218" s="24">
        <f>IF(OR(A218="",M218=""),"",IF(E218="Business",IFERROR(INDEX('Rate Schedule'!$B$5:$B$24,MATCH(SUMPRODUCT(MAX(('Rate Schedule'!$A$5:$A$24&lt;=A218)*('Rate Schedule'!$A$5:$A$24&lt;&gt;"")*'Rate Schedule'!$A$5:$A$24)),'Rate Schedule'!$A$5:$A$24,0)),0),IF(E218="Medical",IFERROR(INDEX('Rate Schedule'!$C$5:$C$24,MATCH(SUMPRODUCT(MAX(('Rate Schedule'!$A$5:$A$24&lt;=A218)*('Rate Schedule'!$A$5:$A$24&lt;&gt;"")*'Rate Schedule'!$A$5:$A$24)),'Rate Schedule'!$A$5:$A$24,0)),0),IF(E218="Charitable",IFERROR(INDEX('Rate Schedule'!$D$5:$D$24,MATCH(SUMPRODUCT(MAX(('Rate Schedule'!$A$5:$A$24&lt;=A218)*('Rate Schedule'!$A$5:$A$24&lt;&gt;"")*'Rate Schedule'!$A$5:$A$24)),'Rate Schedule'!$A$5:$A$24,0)),0),0))))</f>
        <v/>
      </c>
      <c r="P218" s="25">
        <f>IF(OR(M218="",O218=""),"",ROUND(N218*O218,0)/100)</f>
        <v/>
      </c>
      <c r="Q218" s="26">
        <f>IF(AND(A218="",B218="",C218="",D218="",E218="",J218="",H218=""),"",IF(A218="","Add a date",IF(A218&gt;AsOf,"After as-of date: not counted yet",IF(B218="","Add a vehicle",IF(COUNTIF(VName,B218)=0,"Vehicle not on Vehicles sheet",IF(E218="","Add a purpose",IF(AND(E218&lt;&gt;"Business",E218&lt;&gt;"Medical",E218&lt;&gt;"Charitable",E218&lt;&gt;"Personal"),"Purpose must be Business/Medical/Charitable/Personal",IF(AND(ISNUMBER(H218),ISNUMBER(I218),I218&lt;H218),"Odometer end is before start",IF(AND(NOT(ISNUMBER(H218)),NOT(ISNUMBER(I218)),NOT(ISNUMBER(J218))),"Add odometer readings or typed miles",IF(AND(ISNUMBER(H218),ISNUMBER(I218),ISNUMBER(J218),ABS((I218-H218)-J218)&gt;0.05),"Odometer and typed miles disagree",IF(AND(N218&gt;0,O218=0),"No rate for this date — check Rate Schedule",IF(AND(OR(E218="Business",E218="Medical",E218="Charitable"),F218&lt;&gt;"Yes",K218=""),"Add purpose detail for substantiation",""))))))))))))</f>
        <v/>
      </c>
      <c r="R218" s="27">
        <f>IF(OR(A218="",M218=""),"",IFERROR(INDEX('Rate Schedule'!$A$5:$A$24,MATCH(SUMPRODUCT(MAX(('Rate Schedule'!$A$5:$A$24&lt;=A218)*('Rate Schedule'!$A$5:$A$24&lt;&gt;"")*'Rate Schedule'!$A$5:$A$24)),'Rate Schedule'!$A$5:$A$24,0)),""))</f>
        <v/>
      </c>
    </row>
    <row r="219">
      <c r="A219" s="22" t="n"/>
      <c r="B219" s="10" t="n"/>
      <c r="C219" s="10" t="n"/>
      <c r="D219" s="10" t="n"/>
      <c r="E219" s="10" t="n"/>
      <c r="F219" s="10" t="n"/>
      <c r="G219" s="10" t="n"/>
      <c r="H219" s="23" t="n"/>
      <c r="I219" s="23" t="n"/>
      <c r="J219" s="23" t="n"/>
      <c r="K219" s="10" t="n"/>
      <c r="L219" s="10" t="n"/>
      <c r="M219" s="24">
        <f>IF(AND(A219="",B219="",J219="",H219=""),"",ROUND(IF(G219="Yes",2,1)*IF(AND(ISNUMBER(H219),ISNUMBER(I219),I219&gt;=H219),I219-H219,IF(ISNUMBER(J219),J219,0)),1))</f>
        <v/>
      </c>
      <c r="N219" s="24">
        <f>IF(M219="","",IF(OR(E219="Personal",E219="",F219="Yes"),0,M219))</f>
        <v/>
      </c>
      <c r="O219" s="24">
        <f>IF(OR(A219="",M219=""),"",IF(E219="Business",IFERROR(INDEX('Rate Schedule'!$B$5:$B$24,MATCH(SUMPRODUCT(MAX(('Rate Schedule'!$A$5:$A$24&lt;=A219)*('Rate Schedule'!$A$5:$A$24&lt;&gt;"")*'Rate Schedule'!$A$5:$A$24)),'Rate Schedule'!$A$5:$A$24,0)),0),IF(E219="Medical",IFERROR(INDEX('Rate Schedule'!$C$5:$C$24,MATCH(SUMPRODUCT(MAX(('Rate Schedule'!$A$5:$A$24&lt;=A219)*('Rate Schedule'!$A$5:$A$24&lt;&gt;"")*'Rate Schedule'!$A$5:$A$24)),'Rate Schedule'!$A$5:$A$24,0)),0),IF(E219="Charitable",IFERROR(INDEX('Rate Schedule'!$D$5:$D$24,MATCH(SUMPRODUCT(MAX(('Rate Schedule'!$A$5:$A$24&lt;=A219)*('Rate Schedule'!$A$5:$A$24&lt;&gt;"")*'Rate Schedule'!$A$5:$A$24)),'Rate Schedule'!$A$5:$A$24,0)),0),0))))</f>
        <v/>
      </c>
      <c r="P219" s="25">
        <f>IF(OR(M219="",O219=""),"",ROUND(N219*O219,0)/100)</f>
        <v/>
      </c>
      <c r="Q219" s="26">
        <f>IF(AND(A219="",B219="",C219="",D219="",E219="",J219="",H219=""),"",IF(A219="","Add a date",IF(A219&gt;AsOf,"After as-of date: not counted yet",IF(B219="","Add a vehicle",IF(COUNTIF(VName,B219)=0,"Vehicle not on Vehicles sheet",IF(E219="","Add a purpose",IF(AND(E219&lt;&gt;"Business",E219&lt;&gt;"Medical",E219&lt;&gt;"Charitable",E219&lt;&gt;"Personal"),"Purpose must be Business/Medical/Charitable/Personal",IF(AND(ISNUMBER(H219),ISNUMBER(I219),I219&lt;H219),"Odometer end is before start",IF(AND(NOT(ISNUMBER(H219)),NOT(ISNUMBER(I219)),NOT(ISNUMBER(J219))),"Add odometer readings or typed miles",IF(AND(ISNUMBER(H219),ISNUMBER(I219),ISNUMBER(J219),ABS((I219-H219)-J219)&gt;0.05),"Odometer and typed miles disagree",IF(AND(N219&gt;0,O219=0),"No rate for this date — check Rate Schedule",IF(AND(OR(E219="Business",E219="Medical",E219="Charitable"),F219&lt;&gt;"Yes",K219=""),"Add purpose detail for substantiation",""))))))))))))</f>
        <v/>
      </c>
      <c r="R219" s="27">
        <f>IF(OR(A219="",M219=""),"",IFERROR(INDEX('Rate Schedule'!$A$5:$A$24,MATCH(SUMPRODUCT(MAX(('Rate Schedule'!$A$5:$A$24&lt;=A219)*('Rate Schedule'!$A$5:$A$24&lt;&gt;"")*'Rate Schedule'!$A$5:$A$24)),'Rate Schedule'!$A$5:$A$24,0)),""))</f>
        <v/>
      </c>
    </row>
    <row r="220">
      <c r="A220" s="22" t="n"/>
      <c r="B220" s="10" t="n"/>
      <c r="C220" s="10" t="n"/>
      <c r="D220" s="10" t="n"/>
      <c r="E220" s="10" t="n"/>
      <c r="F220" s="10" t="n"/>
      <c r="G220" s="10" t="n"/>
      <c r="H220" s="23" t="n"/>
      <c r="I220" s="23" t="n"/>
      <c r="J220" s="23" t="n"/>
      <c r="K220" s="10" t="n"/>
      <c r="L220" s="10" t="n"/>
      <c r="M220" s="24">
        <f>IF(AND(A220="",B220="",J220="",H220=""),"",ROUND(IF(G220="Yes",2,1)*IF(AND(ISNUMBER(H220),ISNUMBER(I220),I220&gt;=H220),I220-H220,IF(ISNUMBER(J220),J220,0)),1))</f>
        <v/>
      </c>
      <c r="N220" s="24">
        <f>IF(M220="","",IF(OR(E220="Personal",E220="",F220="Yes"),0,M220))</f>
        <v/>
      </c>
      <c r="O220" s="24">
        <f>IF(OR(A220="",M220=""),"",IF(E220="Business",IFERROR(INDEX('Rate Schedule'!$B$5:$B$24,MATCH(SUMPRODUCT(MAX(('Rate Schedule'!$A$5:$A$24&lt;=A220)*('Rate Schedule'!$A$5:$A$24&lt;&gt;"")*'Rate Schedule'!$A$5:$A$24)),'Rate Schedule'!$A$5:$A$24,0)),0),IF(E220="Medical",IFERROR(INDEX('Rate Schedule'!$C$5:$C$24,MATCH(SUMPRODUCT(MAX(('Rate Schedule'!$A$5:$A$24&lt;=A220)*('Rate Schedule'!$A$5:$A$24&lt;&gt;"")*'Rate Schedule'!$A$5:$A$24)),'Rate Schedule'!$A$5:$A$24,0)),0),IF(E220="Charitable",IFERROR(INDEX('Rate Schedule'!$D$5:$D$24,MATCH(SUMPRODUCT(MAX(('Rate Schedule'!$A$5:$A$24&lt;=A220)*('Rate Schedule'!$A$5:$A$24&lt;&gt;"")*'Rate Schedule'!$A$5:$A$24)),'Rate Schedule'!$A$5:$A$24,0)),0),0))))</f>
        <v/>
      </c>
      <c r="P220" s="25">
        <f>IF(OR(M220="",O220=""),"",ROUND(N220*O220,0)/100)</f>
        <v/>
      </c>
      <c r="Q220" s="26">
        <f>IF(AND(A220="",B220="",C220="",D220="",E220="",J220="",H220=""),"",IF(A220="","Add a date",IF(A220&gt;AsOf,"After as-of date: not counted yet",IF(B220="","Add a vehicle",IF(COUNTIF(VName,B220)=0,"Vehicle not on Vehicles sheet",IF(E220="","Add a purpose",IF(AND(E220&lt;&gt;"Business",E220&lt;&gt;"Medical",E220&lt;&gt;"Charitable",E220&lt;&gt;"Personal"),"Purpose must be Business/Medical/Charitable/Personal",IF(AND(ISNUMBER(H220),ISNUMBER(I220),I220&lt;H220),"Odometer end is before start",IF(AND(NOT(ISNUMBER(H220)),NOT(ISNUMBER(I220)),NOT(ISNUMBER(J220))),"Add odometer readings or typed miles",IF(AND(ISNUMBER(H220),ISNUMBER(I220),ISNUMBER(J220),ABS((I220-H220)-J220)&gt;0.05),"Odometer and typed miles disagree",IF(AND(N220&gt;0,O220=0),"No rate for this date — check Rate Schedule",IF(AND(OR(E220="Business",E220="Medical",E220="Charitable"),F220&lt;&gt;"Yes",K220=""),"Add purpose detail for substantiation",""))))))))))))</f>
        <v/>
      </c>
      <c r="R220" s="27">
        <f>IF(OR(A220="",M220=""),"",IFERROR(INDEX('Rate Schedule'!$A$5:$A$24,MATCH(SUMPRODUCT(MAX(('Rate Schedule'!$A$5:$A$24&lt;=A220)*('Rate Schedule'!$A$5:$A$24&lt;&gt;"")*'Rate Schedule'!$A$5:$A$24)),'Rate Schedule'!$A$5:$A$24,0)),""))</f>
        <v/>
      </c>
    </row>
    <row r="221">
      <c r="A221" s="22" t="n"/>
      <c r="B221" s="10" t="n"/>
      <c r="C221" s="10" t="n"/>
      <c r="D221" s="10" t="n"/>
      <c r="E221" s="10" t="n"/>
      <c r="F221" s="10" t="n"/>
      <c r="G221" s="10" t="n"/>
      <c r="H221" s="23" t="n"/>
      <c r="I221" s="23" t="n"/>
      <c r="J221" s="23" t="n"/>
      <c r="K221" s="10" t="n"/>
      <c r="L221" s="10" t="n"/>
      <c r="M221" s="24">
        <f>IF(AND(A221="",B221="",J221="",H221=""),"",ROUND(IF(G221="Yes",2,1)*IF(AND(ISNUMBER(H221),ISNUMBER(I221),I221&gt;=H221),I221-H221,IF(ISNUMBER(J221),J221,0)),1))</f>
        <v/>
      </c>
      <c r="N221" s="24">
        <f>IF(M221="","",IF(OR(E221="Personal",E221="",F221="Yes"),0,M221))</f>
        <v/>
      </c>
      <c r="O221" s="24">
        <f>IF(OR(A221="",M221=""),"",IF(E221="Business",IFERROR(INDEX('Rate Schedule'!$B$5:$B$24,MATCH(SUMPRODUCT(MAX(('Rate Schedule'!$A$5:$A$24&lt;=A221)*('Rate Schedule'!$A$5:$A$24&lt;&gt;"")*'Rate Schedule'!$A$5:$A$24)),'Rate Schedule'!$A$5:$A$24,0)),0),IF(E221="Medical",IFERROR(INDEX('Rate Schedule'!$C$5:$C$24,MATCH(SUMPRODUCT(MAX(('Rate Schedule'!$A$5:$A$24&lt;=A221)*('Rate Schedule'!$A$5:$A$24&lt;&gt;"")*'Rate Schedule'!$A$5:$A$24)),'Rate Schedule'!$A$5:$A$24,0)),0),IF(E221="Charitable",IFERROR(INDEX('Rate Schedule'!$D$5:$D$24,MATCH(SUMPRODUCT(MAX(('Rate Schedule'!$A$5:$A$24&lt;=A221)*('Rate Schedule'!$A$5:$A$24&lt;&gt;"")*'Rate Schedule'!$A$5:$A$24)),'Rate Schedule'!$A$5:$A$24,0)),0),0))))</f>
        <v/>
      </c>
      <c r="P221" s="25">
        <f>IF(OR(M221="",O221=""),"",ROUND(N221*O221,0)/100)</f>
        <v/>
      </c>
      <c r="Q221" s="26">
        <f>IF(AND(A221="",B221="",C221="",D221="",E221="",J221="",H221=""),"",IF(A221="","Add a date",IF(A221&gt;AsOf,"After as-of date: not counted yet",IF(B221="","Add a vehicle",IF(COUNTIF(VName,B221)=0,"Vehicle not on Vehicles sheet",IF(E221="","Add a purpose",IF(AND(E221&lt;&gt;"Business",E221&lt;&gt;"Medical",E221&lt;&gt;"Charitable",E221&lt;&gt;"Personal"),"Purpose must be Business/Medical/Charitable/Personal",IF(AND(ISNUMBER(H221),ISNUMBER(I221),I221&lt;H221),"Odometer end is before start",IF(AND(NOT(ISNUMBER(H221)),NOT(ISNUMBER(I221)),NOT(ISNUMBER(J221))),"Add odometer readings or typed miles",IF(AND(ISNUMBER(H221),ISNUMBER(I221),ISNUMBER(J221),ABS((I221-H221)-J221)&gt;0.05),"Odometer and typed miles disagree",IF(AND(N221&gt;0,O221=0),"No rate for this date — check Rate Schedule",IF(AND(OR(E221="Business",E221="Medical",E221="Charitable"),F221&lt;&gt;"Yes",K221=""),"Add purpose detail for substantiation",""))))))))))))</f>
        <v/>
      </c>
      <c r="R221" s="27">
        <f>IF(OR(A221="",M221=""),"",IFERROR(INDEX('Rate Schedule'!$A$5:$A$24,MATCH(SUMPRODUCT(MAX(('Rate Schedule'!$A$5:$A$24&lt;=A221)*('Rate Schedule'!$A$5:$A$24&lt;&gt;"")*'Rate Schedule'!$A$5:$A$24)),'Rate Schedule'!$A$5:$A$24,0)),""))</f>
        <v/>
      </c>
    </row>
    <row r="222">
      <c r="A222" s="22" t="n"/>
      <c r="B222" s="10" t="n"/>
      <c r="C222" s="10" t="n"/>
      <c r="D222" s="10" t="n"/>
      <c r="E222" s="10" t="n"/>
      <c r="F222" s="10" t="n"/>
      <c r="G222" s="10" t="n"/>
      <c r="H222" s="23" t="n"/>
      <c r="I222" s="23" t="n"/>
      <c r="J222" s="23" t="n"/>
      <c r="K222" s="10" t="n"/>
      <c r="L222" s="10" t="n"/>
      <c r="M222" s="24">
        <f>IF(AND(A222="",B222="",J222="",H222=""),"",ROUND(IF(G222="Yes",2,1)*IF(AND(ISNUMBER(H222),ISNUMBER(I222),I222&gt;=H222),I222-H222,IF(ISNUMBER(J222),J222,0)),1))</f>
        <v/>
      </c>
      <c r="N222" s="24">
        <f>IF(M222="","",IF(OR(E222="Personal",E222="",F222="Yes"),0,M222))</f>
        <v/>
      </c>
      <c r="O222" s="24">
        <f>IF(OR(A222="",M222=""),"",IF(E222="Business",IFERROR(INDEX('Rate Schedule'!$B$5:$B$24,MATCH(SUMPRODUCT(MAX(('Rate Schedule'!$A$5:$A$24&lt;=A222)*('Rate Schedule'!$A$5:$A$24&lt;&gt;"")*'Rate Schedule'!$A$5:$A$24)),'Rate Schedule'!$A$5:$A$24,0)),0),IF(E222="Medical",IFERROR(INDEX('Rate Schedule'!$C$5:$C$24,MATCH(SUMPRODUCT(MAX(('Rate Schedule'!$A$5:$A$24&lt;=A222)*('Rate Schedule'!$A$5:$A$24&lt;&gt;"")*'Rate Schedule'!$A$5:$A$24)),'Rate Schedule'!$A$5:$A$24,0)),0),IF(E222="Charitable",IFERROR(INDEX('Rate Schedule'!$D$5:$D$24,MATCH(SUMPRODUCT(MAX(('Rate Schedule'!$A$5:$A$24&lt;=A222)*('Rate Schedule'!$A$5:$A$24&lt;&gt;"")*'Rate Schedule'!$A$5:$A$24)),'Rate Schedule'!$A$5:$A$24,0)),0),0))))</f>
        <v/>
      </c>
      <c r="P222" s="25">
        <f>IF(OR(M222="",O222=""),"",ROUND(N222*O222,0)/100)</f>
        <v/>
      </c>
      <c r="Q222" s="26">
        <f>IF(AND(A222="",B222="",C222="",D222="",E222="",J222="",H222=""),"",IF(A222="","Add a date",IF(A222&gt;AsOf,"After as-of date: not counted yet",IF(B222="","Add a vehicle",IF(COUNTIF(VName,B222)=0,"Vehicle not on Vehicles sheet",IF(E222="","Add a purpose",IF(AND(E222&lt;&gt;"Business",E222&lt;&gt;"Medical",E222&lt;&gt;"Charitable",E222&lt;&gt;"Personal"),"Purpose must be Business/Medical/Charitable/Personal",IF(AND(ISNUMBER(H222),ISNUMBER(I222),I222&lt;H222),"Odometer end is before start",IF(AND(NOT(ISNUMBER(H222)),NOT(ISNUMBER(I222)),NOT(ISNUMBER(J222))),"Add odometer readings or typed miles",IF(AND(ISNUMBER(H222),ISNUMBER(I222),ISNUMBER(J222),ABS((I222-H222)-J222)&gt;0.05),"Odometer and typed miles disagree",IF(AND(N222&gt;0,O222=0),"No rate for this date — check Rate Schedule",IF(AND(OR(E222="Business",E222="Medical",E222="Charitable"),F222&lt;&gt;"Yes",K222=""),"Add purpose detail for substantiation",""))))))))))))</f>
        <v/>
      </c>
      <c r="R222" s="27">
        <f>IF(OR(A222="",M222=""),"",IFERROR(INDEX('Rate Schedule'!$A$5:$A$24,MATCH(SUMPRODUCT(MAX(('Rate Schedule'!$A$5:$A$24&lt;=A222)*('Rate Schedule'!$A$5:$A$24&lt;&gt;"")*'Rate Schedule'!$A$5:$A$24)),'Rate Schedule'!$A$5:$A$24,0)),""))</f>
        <v/>
      </c>
    </row>
    <row r="223">
      <c r="A223" s="22" t="n"/>
      <c r="B223" s="10" t="n"/>
      <c r="C223" s="10" t="n"/>
      <c r="D223" s="10" t="n"/>
      <c r="E223" s="10" t="n"/>
      <c r="F223" s="10" t="n"/>
      <c r="G223" s="10" t="n"/>
      <c r="H223" s="23" t="n"/>
      <c r="I223" s="23" t="n"/>
      <c r="J223" s="23" t="n"/>
      <c r="K223" s="10" t="n"/>
      <c r="L223" s="10" t="n"/>
      <c r="M223" s="24">
        <f>IF(AND(A223="",B223="",J223="",H223=""),"",ROUND(IF(G223="Yes",2,1)*IF(AND(ISNUMBER(H223),ISNUMBER(I223),I223&gt;=H223),I223-H223,IF(ISNUMBER(J223),J223,0)),1))</f>
        <v/>
      </c>
      <c r="N223" s="24">
        <f>IF(M223="","",IF(OR(E223="Personal",E223="",F223="Yes"),0,M223))</f>
        <v/>
      </c>
      <c r="O223" s="24">
        <f>IF(OR(A223="",M223=""),"",IF(E223="Business",IFERROR(INDEX('Rate Schedule'!$B$5:$B$24,MATCH(SUMPRODUCT(MAX(('Rate Schedule'!$A$5:$A$24&lt;=A223)*('Rate Schedule'!$A$5:$A$24&lt;&gt;"")*'Rate Schedule'!$A$5:$A$24)),'Rate Schedule'!$A$5:$A$24,0)),0),IF(E223="Medical",IFERROR(INDEX('Rate Schedule'!$C$5:$C$24,MATCH(SUMPRODUCT(MAX(('Rate Schedule'!$A$5:$A$24&lt;=A223)*('Rate Schedule'!$A$5:$A$24&lt;&gt;"")*'Rate Schedule'!$A$5:$A$24)),'Rate Schedule'!$A$5:$A$24,0)),0),IF(E223="Charitable",IFERROR(INDEX('Rate Schedule'!$D$5:$D$24,MATCH(SUMPRODUCT(MAX(('Rate Schedule'!$A$5:$A$24&lt;=A223)*('Rate Schedule'!$A$5:$A$24&lt;&gt;"")*'Rate Schedule'!$A$5:$A$24)),'Rate Schedule'!$A$5:$A$24,0)),0),0))))</f>
        <v/>
      </c>
      <c r="P223" s="25">
        <f>IF(OR(M223="",O223=""),"",ROUND(N223*O223,0)/100)</f>
        <v/>
      </c>
      <c r="Q223" s="26">
        <f>IF(AND(A223="",B223="",C223="",D223="",E223="",J223="",H223=""),"",IF(A223="","Add a date",IF(A223&gt;AsOf,"After as-of date: not counted yet",IF(B223="","Add a vehicle",IF(COUNTIF(VName,B223)=0,"Vehicle not on Vehicles sheet",IF(E223="","Add a purpose",IF(AND(E223&lt;&gt;"Business",E223&lt;&gt;"Medical",E223&lt;&gt;"Charitable",E223&lt;&gt;"Personal"),"Purpose must be Business/Medical/Charitable/Personal",IF(AND(ISNUMBER(H223),ISNUMBER(I223),I223&lt;H223),"Odometer end is before start",IF(AND(NOT(ISNUMBER(H223)),NOT(ISNUMBER(I223)),NOT(ISNUMBER(J223))),"Add odometer readings or typed miles",IF(AND(ISNUMBER(H223),ISNUMBER(I223),ISNUMBER(J223),ABS((I223-H223)-J223)&gt;0.05),"Odometer and typed miles disagree",IF(AND(N223&gt;0,O223=0),"No rate for this date — check Rate Schedule",IF(AND(OR(E223="Business",E223="Medical",E223="Charitable"),F223&lt;&gt;"Yes",K223=""),"Add purpose detail for substantiation",""))))))))))))</f>
        <v/>
      </c>
      <c r="R223" s="27">
        <f>IF(OR(A223="",M223=""),"",IFERROR(INDEX('Rate Schedule'!$A$5:$A$24,MATCH(SUMPRODUCT(MAX(('Rate Schedule'!$A$5:$A$24&lt;=A223)*('Rate Schedule'!$A$5:$A$24&lt;&gt;"")*'Rate Schedule'!$A$5:$A$24)),'Rate Schedule'!$A$5:$A$24,0)),""))</f>
        <v/>
      </c>
    </row>
    <row r="224">
      <c r="A224" s="22" t="n"/>
      <c r="B224" s="10" t="n"/>
      <c r="C224" s="10" t="n"/>
      <c r="D224" s="10" t="n"/>
      <c r="E224" s="10" t="n"/>
      <c r="F224" s="10" t="n"/>
      <c r="G224" s="10" t="n"/>
      <c r="H224" s="23" t="n"/>
      <c r="I224" s="23" t="n"/>
      <c r="J224" s="23" t="n"/>
      <c r="K224" s="10" t="n"/>
      <c r="L224" s="10" t="n"/>
      <c r="M224" s="24">
        <f>IF(AND(A224="",B224="",J224="",H224=""),"",ROUND(IF(G224="Yes",2,1)*IF(AND(ISNUMBER(H224),ISNUMBER(I224),I224&gt;=H224),I224-H224,IF(ISNUMBER(J224),J224,0)),1))</f>
        <v/>
      </c>
      <c r="N224" s="24">
        <f>IF(M224="","",IF(OR(E224="Personal",E224="",F224="Yes"),0,M224))</f>
        <v/>
      </c>
      <c r="O224" s="24">
        <f>IF(OR(A224="",M224=""),"",IF(E224="Business",IFERROR(INDEX('Rate Schedule'!$B$5:$B$24,MATCH(SUMPRODUCT(MAX(('Rate Schedule'!$A$5:$A$24&lt;=A224)*('Rate Schedule'!$A$5:$A$24&lt;&gt;"")*'Rate Schedule'!$A$5:$A$24)),'Rate Schedule'!$A$5:$A$24,0)),0),IF(E224="Medical",IFERROR(INDEX('Rate Schedule'!$C$5:$C$24,MATCH(SUMPRODUCT(MAX(('Rate Schedule'!$A$5:$A$24&lt;=A224)*('Rate Schedule'!$A$5:$A$24&lt;&gt;"")*'Rate Schedule'!$A$5:$A$24)),'Rate Schedule'!$A$5:$A$24,0)),0),IF(E224="Charitable",IFERROR(INDEX('Rate Schedule'!$D$5:$D$24,MATCH(SUMPRODUCT(MAX(('Rate Schedule'!$A$5:$A$24&lt;=A224)*('Rate Schedule'!$A$5:$A$24&lt;&gt;"")*'Rate Schedule'!$A$5:$A$24)),'Rate Schedule'!$A$5:$A$24,0)),0),0))))</f>
        <v/>
      </c>
      <c r="P224" s="25">
        <f>IF(OR(M224="",O224=""),"",ROUND(N224*O224,0)/100)</f>
        <v/>
      </c>
      <c r="Q224" s="26">
        <f>IF(AND(A224="",B224="",C224="",D224="",E224="",J224="",H224=""),"",IF(A224="","Add a date",IF(A224&gt;AsOf,"After as-of date: not counted yet",IF(B224="","Add a vehicle",IF(COUNTIF(VName,B224)=0,"Vehicle not on Vehicles sheet",IF(E224="","Add a purpose",IF(AND(E224&lt;&gt;"Business",E224&lt;&gt;"Medical",E224&lt;&gt;"Charitable",E224&lt;&gt;"Personal"),"Purpose must be Business/Medical/Charitable/Personal",IF(AND(ISNUMBER(H224),ISNUMBER(I224),I224&lt;H224),"Odometer end is before start",IF(AND(NOT(ISNUMBER(H224)),NOT(ISNUMBER(I224)),NOT(ISNUMBER(J224))),"Add odometer readings or typed miles",IF(AND(ISNUMBER(H224),ISNUMBER(I224),ISNUMBER(J224),ABS((I224-H224)-J224)&gt;0.05),"Odometer and typed miles disagree",IF(AND(N224&gt;0,O224=0),"No rate for this date — check Rate Schedule",IF(AND(OR(E224="Business",E224="Medical",E224="Charitable"),F224&lt;&gt;"Yes",K224=""),"Add purpose detail for substantiation",""))))))))))))</f>
        <v/>
      </c>
      <c r="R224" s="27">
        <f>IF(OR(A224="",M224=""),"",IFERROR(INDEX('Rate Schedule'!$A$5:$A$24,MATCH(SUMPRODUCT(MAX(('Rate Schedule'!$A$5:$A$24&lt;=A224)*('Rate Schedule'!$A$5:$A$24&lt;&gt;"")*'Rate Schedule'!$A$5:$A$24)),'Rate Schedule'!$A$5:$A$24,0)),""))</f>
        <v/>
      </c>
    </row>
    <row r="225">
      <c r="A225" s="22" t="n"/>
      <c r="B225" s="10" t="n"/>
      <c r="C225" s="10" t="n"/>
      <c r="D225" s="10" t="n"/>
      <c r="E225" s="10" t="n"/>
      <c r="F225" s="10" t="n"/>
      <c r="G225" s="10" t="n"/>
      <c r="H225" s="23" t="n"/>
      <c r="I225" s="23" t="n"/>
      <c r="J225" s="23" t="n"/>
      <c r="K225" s="10" t="n"/>
      <c r="L225" s="10" t="n"/>
      <c r="M225" s="24">
        <f>IF(AND(A225="",B225="",J225="",H225=""),"",ROUND(IF(G225="Yes",2,1)*IF(AND(ISNUMBER(H225),ISNUMBER(I225),I225&gt;=H225),I225-H225,IF(ISNUMBER(J225),J225,0)),1))</f>
        <v/>
      </c>
      <c r="N225" s="24">
        <f>IF(M225="","",IF(OR(E225="Personal",E225="",F225="Yes"),0,M225))</f>
        <v/>
      </c>
      <c r="O225" s="24">
        <f>IF(OR(A225="",M225=""),"",IF(E225="Business",IFERROR(INDEX('Rate Schedule'!$B$5:$B$24,MATCH(SUMPRODUCT(MAX(('Rate Schedule'!$A$5:$A$24&lt;=A225)*('Rate Schedule'!$A$5:$A$24&lt;&gt;"")*'Rate Schedule'!$A$5:$A$24)),'Rate Schedule'!$A$5:$A$24,0)),0),IF(E225="Medical",IFERROR(INDEX('Rate Schedule'!$C$5:$C$24,MATCH(SUMPRODUCT(MAX(('Rate Schedule'!$A$5:$A$24&lt;=A225)*('Rate Schedule'!$A$5:$A$24&lt;&gt;"")*'Rate Schedule'!$A$5:$A$24)),'Rate Schedule'!$A$5:$A$24,0)),0),IF(E225="Charitable",IFERROR(INDEX('Rate Schedule'!$D$5:$D$24,MATCH(SUMPRODUCT(MAX(('Rate Schedule'!$A$5:$A$24&lt;=A225)*('Rate Schedule'!$A$5:$A$24&lt;&gt;"")*'Rate Schedule'!$A$5:$A$24)),'Rate Schedule'!$A$5:$A$24,0)),0),0))))</f>
        <v/>
      </c>
      <c r="P225" s="25">
        <f>IF(OR(M225="",O225=""),"",ROUND(N225*O225,0)/100)</f>
        <v/>
      </c>
      <c r="Q225" s="26">
        <f>IF(AND(A225="",B225="",C225="",D225="",E225="",J225="",H225=""),"",IF(A225="","Add a date",IF(A225&gt;AsOf,"After as-of date: not counted yet",IF(B225="","Add a vehicle",IF(COUNTIF(VName,B225)=0,"Vehicle not on Vehicles sheet",IF(E225="","Add a purpose",IF(AND(E225&lt;&gt;"Business",E225&lt;&gt;"Medical",E225&lt;&gt;"Charitable",E225&lt;&gt;"Personal"),"Purpose must be Business/Medical/Charitable/Personal",IF(AND(ISNUMBER(H225),ISNUMBER(I225),I225&lt;H225),"Odometer end is before start",IF(AND(NOT(ISNUMBER(H225)),NOT(ISNUMBER(I225)),NOT(ISNUMBER(J225))),"Add odometer readings or typed miles",IF(AND(ISNUMBER(H225),ISNUMBER(I225),ISNUMBER(J225),ABS((I225-H225)-J225)&gt;0.05),"Odometer and typed miles disagree",IF(AND(N225&gt;0,O225=0),"No rate for this date — check Rate Schedule",IF(AND(OR(E225="Business",E225="Medical",E225="Charitable"),F225&lt;&gt;"Yes",K225=""),"Add purpose detail for substantiation",""))))))))))))</f>
        <v/>
      </c>
      <c r="R225" s="27">
        <f>IF(OR(A225="",M225=""),"",IFERROR(INDEX('Rate Schedule'!$A$5:$A$24,MATCH(SUMPRODUCT(MAX(('Rate Schedule'!$A$5:$A$24&lt;=A225)*('Rate Schedule'!$A$5:$A$24&lt;&gt;"")*'Rate Schedule'!$A$5:$A$24)),'Rate Schedule'!$A$5:$A$24,0)),""))</f>
        <v/>
      </c>
    </row>
    <row r="226">
      <c r="A226" s="22" t="n"/>
      <c r="B226" s="10" t="n"/>
      <c r="C226" s="10" t="n"/>
      <c r="D226" s="10" t="n"/>
      <c r="E226" s="10" t="n"/>
      <c r="F226" s="10" t="n"/>
      <c r="G226" s="10" t="n"/>
      <c r="H226" s="23" t="n"/>
      <c r="I226" s="23" t="n"/>
      <c r="J226" s="23" t="n"/>
      <c r="K226" s="10" t="n"/>
      <c r="L226" s="10" t="n"/>
      <c r="M226" s="24">
        <f>IF(AND(A226="",B226="",J226="",H226=""),"",ROUND(IF(G226="Yes",2,1)*IF(AND(ISNUMBER(H226),ISNUMBER(I226),I226&gt;=H226),I226-H226,IF(ISNUMBER(J226),J226,0)),1))</f>
        <v/>
      </c>
      <c r="N226" s="24">
        <f>IF(M226="","",IF(OR(E226="Personal",E226="",F226="Yes"),0,M226))</f>
        <v/>
      </c>
      <c r="O226" s="24">
        <f>IF(OR(A226="",M226=""),"",IF(E226="Business",IFERROR(INDEX('Rate Schedule'!$B$5:$B$24,MATCH(SUMPRODUCT(MAX(('Rate Schedule'!$A$5:$A$24&lt;=A226)*('Rate Schedule'!$A$5:$A$24&lt;&gt;"")*'Rate Schedule'!$A$5:$A$24)),'Rate Schedule'!$A$5:$A$24,0)),0),IF(E226="Medical",IFERROR(INDEX('Rate Schedule'!$C$5:$C$24,MATCH(SUMPRODUCT(MAX(('Rate Schedule'!$A$5:$A$24&lt;=A226)*('Rate Schedule'!$A$5:$A$24&lt;&gt;"")*'Rate Schedule'!$A$5:$A$24)),'Rate Schedule'!$A$5:$A$24,0)),0),IF(E226="Charitable",IFERROR(INDEX('Rate Schedule'!$D$5:$D$24,MATCH(SUMPRODUCT(MAX(('Rate Schedule'!$A$5:$A$24&lt;=A226)*('Rate Schedule'!$A$5:$A$24&lt;&gt;"")*'Rate Schedule'!$A$5:$A$24)),'Rate Schedule'!$A$5:$A$24,0)),0),0))))</f>
        <v/>
      </c>
      <c r="P226" s="25">
        <f>IF(OR(M226="",O226=""),"",ROUND(N226*O226,0)/100)</f>
        <v/>
      </c>
      <c r="Q226" s="26">
        <f>IF(AND(A226="",B226="",C226="",D226="",E226="",J226="",H226=""),"",IF(A226="","Add a date",IF(A226&gt;AsOf,"After as-of date: not counted yet",IF(B226="","Add a vehicle",IF(COUNTIF(VName,B226)=0,"Vehicle not on Vehicles sheet",IF(E226="","Add a purpose",IF(AND(E226&lt;&gt;"Business",E226&lt;&gt;"Medical",E226&lt;&gt;"Charitable",E226&lt;&gt;"Personal"),"Purpose must be Business/Medical/Charitable/Personal",IF(AND(ISNUMBER(H226),ISNUMBER(I226),I226&lt;H226),"Odometer end is before start",IF(AND(NOT(ISNUMBER(H226)),NOT(ISNUMBER(I226)),NOT(ISNUMBER(J226))),"Add odometer readings or typed miles",IF(AND(ISNUMBER(H226),ISNUMBER(I226),ISNUMBER(J226),ABS((I226-H226)-J226)&gt;0.05),"Odometer and typed miles disagree",IF(AND(N226&gt;0,O226=0),"No rate for this date — check Rate Schedule",IF(AND(OR(E226="Business",E226="Medical",E226="Charitable"),F226&lt;&gt;"Yes",K226=""),"Add purpose detail for substantiation",""))))))))))))</f>
        <v/>
      </c>
      <c r="R226" s="27">
        <f>IF(OR(A226="",M226=""),"",IFERROR(INDEX('Rate Schedule'!$A$5:$A$24,MATCH(SUMPRODUCT(MAX(('Rate Schedule'!$A$5:$A$24&lt;=A226)*('Rate Schedule'!$A$5:$A$24&lt;&gt;"")*'Rate Schedule'!$A$5:$A$24)),'Rate Schedule'!$A$5:$A$24,0)),""))</f>
        <v/>
      </c>
    </row>
    <row r="227">
      <c r="A227" s="22" t="n"/>
      <c r="B227" s="10" t="n"/>
      <c r="C227" s="10" t="n"/>
      <c r="D227" s="10" t="n"/>
      <c r="E227" s="10" t="n"/>
      <c r="F227" s="10" t="n"/>
      <c r="G227" s="10" t="n"/>
      <c r="H227" s="23" t="n"/>
      <c r="I227" s="23" t="n"/>
      <c r="J227" s="23" t="n"/>
      <c r="K227" s="10" t="n"/>
      <c r="L227" s="10" t="n"/>
      <c r="M227" s="24">
        <f>IF(AND(A227="",B227="",J227="",H227=""),"",ROUND(IF(G227="Yes",2,1)*IF(AND(ISNUMBER(H227),ISNUMBER(I227),I227&gt;=H227),I227-H227,IF(ISNUMBER(J227),J227,0)),1))</f>
        <v/>
      </c>
      <c r="N227" s="24">
        <f>IF(M227="","",IF(OR(E227="Personal",E227="",F227="Yes"),0,M227))</f>
        <v/>
      </c>
      <c r="O227" s="24">
        <f>IF(OR(A227="",M227=""),"",IF(E227="Business",IFERROR(INDEX('Rate Schedule'!$B$5:$B$24,MATCH(SUMPRODUCT(MAX(('Rate Schedule'!$A$5:$A$24&lt;=A227)*('Rate Schedule'!$A$5:$A$24&lt;&gt;"")*'Rate Schedule'!$A$5:$A$24)),'Rate Schedule'!$A$5:$A$24,0)),0),IF(E227="Medical",IFERROR(INDEX('Rate Schedule'!$C$5:$C$24,MATCH(SUMPRODUCT(MAX(('Rate Schedule'!$A$5:$A$24&lt;=A227)*('Rate Schedule'!$A$5:$A$24&lt;&gt;"")*'Rate Schedule'!$A$5:$A$24)),'Rate Schedule'!$A$5:$A$24,0)),0),IF(E227="Charitable",IFERROR(INDEX('Rate Schedule'!$D$5:$D$24,MATCH(SUMPRODUCT(MAX(('Rate Schedule'!$A$5:$A$24&lt;=A227)*('Rate Schedule'!$A$5:$A$24&lt;&gt;"")*'Rate Schedule'!$A$5:$A$24)),'Rate Schedule'!$A$5:$A$24,0)),0),0))))</f>
        <v/>
      </c>
      <c r="P227" s="25">
        <f>IF(OR(M227="",O227=""),"",ROUND(N227*O227,0)/100)</f>
        <v/>
      </c>
      <c r="Q227" s="26">
        <f>IF(AND(A227="",B227="",C227="",D227="",E227="",J227="",H227=""),"",IF(A227="","Add a date",IF(A227&gt;AsOf,"After as-of date: not counted yet",IF(B227="","Add a vehicle",IF(COUNTIF(VName,B227)=0,"Vehicle not on Vehicles sheet",IF(E227="","Add a purpose",IF(AND(E227&lt;&gt;"Business",E227&lt;&gt;"Medical",E227&lt;&gt;"Charitable",E227&lt;&gt;"Personal"),"Purpose must be Business/Medical/Charitable/Personal",IF(AND(ISNUMBER(H227),ISNUMBER(I227),I227&lt;H227),"Odometer end is before start",IF(AND(NOT(ISNUMBER(H227)),NOT(ISNUMBER(I227)),NOT(ISNUMBER(J227))),"Add odometer readings or typed miles",IF(AND(ISNUMBER(H227),ISNUMBER(I227),ISNUMBER(J227),ABS((I227-H227)-J227)&gt;0.05),"Odometer and typed miles disagree",IF(AND(N227&gt;0,O227=0),"No rate for this date — check Rate Schedule",IF(AND(OR(E227="Business",E227="Medical",E227="Charitable"),F227&lt;&gt;"Yes",K227=""),"Add purpose detail for substantiation",""))))))))))))</f>
        <v/>
      </c>
      <c r="R227" s="27">
        <f>IF(OR(A227="",M227=""),"",IFERROR(INDEX('Rate Schedule'!$A$5:$A$24,MATCH(SUMPRODUCT(MAX(('Rate Schedule'!$A$5:$A$24&lt;=A227)*('Rate Schedule'!$A$5:$A$24&lt;&gt;"")*'Rate Schedule'!$A$5:$A$24)),'Rate Schedule'!$A$5:$A$24,0)),""))</f>
        <v/>
      </c>
    </row>
    <row r="228">
      <c r="A228" s="22" t="n"/>
      <c r="B228" s="10" t="n"/>
      <c r="C228" s="10" t="n"/>
      <c r="D228" s="10" t="n"/>
      <c r="E228" s="10" t="n"/>
      <c r="F228" s="10" t="n"/>
      <c r="G228" s="10" t="n"/>
      <c r="H228" s="23" t="n"/>
      <c r="I228" s="23" t="n"/>
      <c r="J228" s="23" t="n"/>
      <c r="K228" s="10" t="n"/>
      <c r="L228" s="10" t="n"/>
      <c r="M228" s="24">
        <f>IF(AND(A228="",B228="",J228="",H228=""),"",ROUND(IF(G228="Yes",2,1)*IF(AND(ISNUMBER(H228),ISNUMBER(I228),I228&gt;=H228),I228-H228,IF(ISNUMBER(J228),J228,0)),1))</f>
        <v/>
      </c>
      <c r="N228" s="24">
        <f>IF(M228="","",IF(OR(E228="Personal",E228="",F228="Yes"),0,M228))</f>
        <v/>
      </c>
      <c r="O228" s="24">
        <f>IF(OR(A228="",M228=""),"",IF(E228="Business",IFERROR(INDEX('Rate Schedule'!$B$5:$B$24,MATCH(SUMPRODUCT(MAX(('Rate Schedule'!$A$5:$A$24&lt;=A228)*('Rate Schedule'!$A$5:$A$24&lt;&gt;"")*'Rate Schedule'!$A$5:$A$24)),'Rate Schedule'!$A$5:$A$24,0)),0),IF(E228="Medical",IFERROR(INDEX('Rate Schedule'!$C$5:$C$24,MATCH(SUMPRODUCT(MAX(('Rate Schedule'!$A$5:$A$24&lt;=A228)*('Rate Schedule'!$A$5:$A$24&lt;&gt;"")*'Rate Schedule'!$A$5:$A$24)),'Rate Schedule'!$A$5:$A$24,0)),0),IF(E228="Charitable",IFERROR(INDEX('Rate Schedule'!$D$5:$D$24,MATCH(SUMPRODUCT(MAX(('Rate Schedule'!$A$5:$A$24&lt;=A228)*('Rate Schedule'!$A$5:$A$24&lt;&gt;"")*'Rate Schedule'!$A$5:$A$24)),'Rate Schedule'!$A$5:$A$24,0)),0),0))))</f>
        <v/>
      </c>
      <c r="P228" s="25">
        <f>IF(OR(M228="",O228=""),"",ROUND(N228*O228,0)/100)</f>
        <v/>
      </c>
      <c r="Q228" s="26">
        <f>IF(AND(A228="",B228="",C228="",D228="",E228="",J228="",H228=""),"",IF(A228="","Add a date",IF(A228&gt;AsOf,"After as-of date: not counted yet",IF(B228="","Add a vehicle",IF(COUNTIF(VName,B228)=0,"Vehicle not on Vehicles sheet",IF(E228="","Add a purpose",IF(AND(E228&lt;&gt;"Business",E228&lt;&gt;"Medical",E228&lt;&gt;"Charitable",E228&lt;&gt;"Personal"),"Purpose must be Business/Medical/Charitable/Personal",IF(AND(ISNUMBER(H228),ISNUMBER(I228),I228&lt;H228),"Odometer end is before start",IF(AND(NOT(ISNUMBER(H228)),NOT(ISNUMBER(I228)),NOT(ISNUMBER(J228))),"Add odometer readings or typed miles",IF(AND(ISNUMBER(H228),ISNUMBER(I228),ISNUMBER(J228),ABS((I228-H228)-J228)&gt;0.05),"Odometer and typed miles disagree",IF(AND(N228&gt;0,O228=0),"No rate for this date — check Rate Schedule",IF(AND(OR(E228="Business",E228="Medical",E228="Charitable"),F228&lt;&gt;"Yes",K228=""),"Add purpose detail for substantiation",""))))))))))))</f>
        <v/>
      </c>
      <c r="R228" s="27">
        <f>IF(OR(A228="",M228=""),"",IFERROR(INDEX('Rate Schedule'!$A$5:$A$24,MATCH(SUMPRODUCT(MAX(('Rate Schedule'!$A$5:$A$24&lt;=A228)*('Rate Schedule'!$A$5:$A$24&lt;&gt;"")*'Rate Schedule'!$A$5:$A$24)),'Rate Schedule'!$A$5:$A$24,0)),""))</f>
        <v/>
      </c>
    </row>
    <row r="229">
      <c r="A229" s="22" t="n"/>
      <c r="B229" s="10" t="n"/>
      <c r="C229" s="10" t="n"/>
      <c r="D229" s="10" t="n"/>
      <c r="E229" s="10" t="n"/>
      <c r="F229" s="10" t="n"/>
      <c r="G229" s="10" t="n"/>
      <c r="H229" s="23" t="n"/>
      <c r="I229" s="23" t="n"/>
      <c r="J229" s="23" t="n"/>
      <c r="K229" s="10" t="n"/>
      <c r="L229" s="10" t="n"/>
      <c r="M229" s="24">
        <f>IF(AND(A229="",B229="",J229="",H229=""),"",ROUND(IF(G229="Yes",2,1)*IF(AND(ISNUMBER(H229),ISNUMBER(I229),I229&gt;=H229),I229-H229,IF(ISNUMBER(J229),J229,0)),1))</f>
        <v/>
      </c>
      <c r="N229" s="24">
        <f>IF(M229="","",IF(OR(E229="Personal",E229="",F229="Yes"),0,M229))</f>
        <v/>
      </c>
      <c r="O229" s="24">
        <f>IF(OR(A229="",M229=""),"",IF(E229="Business",IFERROR(INDEX('Rate Schedule'!$B$5:$B$24,MATCH(SUMPRODUCT(MAX(('Rate Schedule'!$A$5:$A$24&lt;=A229)*('Rate Schedule'!$A$5:$A$24&lt;&gt;"")*'Rate Schedule'!$A$5:$A$24)),'Rate Schedule'!$A$5:$A$24,0)),0),IF(E229="Medical",IFERROR(INDEX('Rate Schedule'!$C$5:$C$24,MATCH(SUMPRODUCT(MAX(('Rate Schedule'!$A$5:$A$24&lt;=A229)*('Rate Schedule'!$A$5:$A$24&lt;&gt;"")*'Rate Schedule'!$A$5:$A$24)),'Rate Schedule'!$A$5:$A$24,0)),0),IF(E229="Charitable",IFERROR(INDEX('Rate Schedule'!$D$5:$D$24,MATCH(SUMPRODUCT(MAX(('Rate Schedule'!$A$5:$A$24&lt;=A229)*('Rate Schedule'!$A$5:$A$24&lt;&gt;"")*'Rate Schedule'!$A$5:$A$24)),'Rate Schedule'!$A$5:$A$24,0)),0),0))))</f>
        <v/>
      </c>
      <c r="P229" s="25">
        <f>IF(OR(M229="",O229=""),"",ROUND(N229*O229,0)/100)</f>
        <v/>
      </c>
      <c r="Q229" s="26">
        <f>IF(AND(A229="",B229="",C229="",D229="",E229="",J229="",H229=""),"",IF(A229="","Add a date",IF(A229&gt;AsOf,"After as-of date: not counted yet",IF(B229="","Add a vehicle",IF(COUNTIF(VName,B229)=0,"Vehicle not on Vehicles sheet",IF(E229="","Add a purpose",IF(AND(E229&lt;&gt;"Business",E229&lt;&gt;"Medical",E229&lt;&gt;"Charitable",E229&lt;&gt;"Personal"),"Purpose must be Business/Medical/Charitable/Personal",IF(AND(ISNUMBER(H229),ISNUMBER(I229),I229&lt;H229),"Odometer end is before start",IF(AND(NOT(ISNUMBER(H229)),NOT(ISNUMBER(I229)),NOT(ISNUMBER(J229))),"Add odometer readings or typed miles",IF(AND(ISNUMBER(H229),ISNUMBER(I229),ISNUMBER(J229),ABS((I229-H229)-J229)&gt;0.05),"Odometer and typed miles disagree",IF(AND(N229&gt;0,O229=0),"No rate for this date — check Rate Schedule",IF(AND(OR(E229="Business",E229="Medical",E229="Charitable"),F229&lt;&gt;"Yes",K229=""),"Add purpose detail for substantiation",""))))))))))))</f>
        <v/>
      </c>
      <c r="R229" s="27">
        <f>IF(OR(A229="",M229=""),"",IFERROR(INDEX('Rate Schedule'!$A$5:$A$24,MATCH(SUMPRODUCT(MAX(('Rate Schedule'!$A$5:$A$24&lt;=A229)*('Rate Schedule'!$A$5:$A$24&lt;&gt;"")*'Rate Schedule'!$A$5:$A$24)),'Rate Schedule'!$A$5:$A$24,0)),""))</f>
        <v/>
      </c>
    </row>
    <row r="230">
      <c r="A230" s="22" t="n"/>
      <c r="B230" s="10" t="n"/>
      <c r="C230" s="10" t="n"/>
      <c r="D230" s="10" t="n"/>
      <c r="E230" s="10" t="n"/>
      <c r="F230" s="10" t="n"/>
      <c r="G230" s="10" t="n"/>
      <c r="H230" s="23" t="n"/>
      <c r="I230" s="23" t="n"/>
      <c r="J230" s="23" t="n"/>
      <c r="K230" s="10" t="n"/>
      <c r="L230" s="10" t="n"/>
      <c r="M230" s="24">
        <f>IF(AND(A230="",B230="",J230="",H230=""),"",ROUND(IF(G230="Yes",2,1)*IF(AND(ISNUMBER(H230),ISNUMBER(I230),I230&gt;=H230),I230-H230,IF(ISNUMBER(J230),J230,0)),1))</f>
        <v/>
      </c>
      <c r="N230" s="24">
        <f>IF(M230="","",IF(OR(E230="Personal",E230="",F230="Yes"),0,M230))</f>
        <v/>
      </c>
      <c r="O230" s="24">
        <f>IF(OR(A230="",M230=""),"",IF(E230="Business",IFERROR(INDEX('Rate Schedule'!$B$5:$B$24,MATCH(SUMPRODUCT(MAX(('Rate Schedule'!$A$5:$A$24&lt;=A230)*('Rate Schedule'!$A$5:$A$24&lt;&gt;"")*'Rate Schedule'!$A$5:$A$24)),'Rate Schedule'!$A$5:$A$24,0)),0),IF(E230="Medical",IFERROR(INDEX('Rate Schedule'!$C$5:$C$24,MATCH(SUMPRODUCT(MAX(('Rate Schedule'!$A$5:$A$24&lt;=A230)*('Rate Schedule'!$A$5:$A$24&lt;&gt;"")*'Rate Schedule'!$A$5:$A$24)),'Rate Schedule'!$A$5:$A$24,0)),0),IF(E230="Charitable",IFERROR(INDEX('Rate Schedule'!$D$5:$D$24,MATCH(SUMPRODUCT(MAX(('Rate Schedule'!$A$5:$A$24&lt;=A230)*('Rate Schedule'!$A$5:$A$24&lt;&gt;"")*'Rate Schedule'!$A$5:$A$24)),'Rate Schedule'!$A$5:$A$24,0)),0),0))))</f>
        <v/>
      </c>
      <c r="P230" s="25">
        <f>IF(OR(M230="",O230=""),"",ROUND(N230*O230,0)/100)</f>
        <v/>
      </c>
      <c r="Q230" s="26">
        <f>IF(AND(A230="",B230="",C230="",D230="",E230="",J230="",H230=""),"",IF(A230="","Add a date",IF(A230&gt;AsOf,"After as-of date: not counted yet",IF(B230="","Add a vehicle",IF(COUNTIF(VName,B230)=0,"Vehicle not on Vehicles sheet",IF(E230="","Add a purpose",IF(AND(E230&lt;&gt;"Business",E230&lt;&gt;"Medical",E230&lt;&gt;"Charitable",E230&lt;&gt;"Personal"),"Purpose must be Business/Medical/Charitable/Personal",IF(AND(ISNUMBER(H230),ISNUMBER(I230),I230&lt;H230),"Odometer end is before start",IF(AND(NOT(ISNUMBER(H230)),NOT(ISNUMBER(I230)),NOT(ISNUMBER(J230))),"Add odometer readings or typed miles",IF(AND(ISNUMBER(H230),ISNUMBER(I230),ISNUMBER(J230),ABS((I230-H230)-J230)&gt;0.05),"Odometer and typed miles disagree",IF(AND(N230&gt;0,O230=0),"No rate for this date — check Rate Schedule",IF(AND(OR(E230="Business",E230="Medical",E230="Charitable"),F230&lt;&gt;"Yes",K230=""),"Add purpose detail for substantiation",""))))))))))))</f>
        <v/>
      </c>
      <c r="R230" s="27">
        <f>IF(OR(A230="",M230=""),"",IFERROR(INDEX('Rate Schedule'!$A$5:$A$24,MATCH(SUMPRODUCT(MAX(('Rate Schedule'!$A$5:$A$24&lt;=A230)*('Rate Schedule'!$A$5:$A$24&lt;&gt;"")*'Rate Schedule'!$A$5:$A$24)),'Rate Schedule'!$A$5:$A$24,0)),""))</f>
        <v/>
      </c>
    </row>
    <row r="231">
      <c r="A231" s="22" t="n"/>
      <c r="B231" s="10" t="n"/>
      <c r="C231" s="10" t="n"/>
      <c r="D231" s="10" t="n"/>
      <c r="E231" s="10" t="n"/>
      <c r="F231" s="10" t="n"/>
      <c r="G231" s="10" t="n"/>
      <c r="H231" s="23" t="n"/>
      <c r="I231" s="23" t="n"/>
      <c r="J231" s="23" t="n"/>
      <c r="K231" s="10" t="n"/>
      <c r="L231" s="10" t="n"/>
      <c r="M231" s="24">
        <f>IF(AND(A231="",B231="",J231="",H231=""),"",ROUND(IF(G231="Yes",2,1)*IF(AND(ISNUMBER(H231),ISNUMBER(I231),I231&gt;=H231),I231-H231,IF(ISNUMBER(J231),J231,0)),1))</f>
        <v/>
      </c>
      <c r="N231" s="24">
        <f>IF(M231="","",IF(OR(E231="Personal",E231="",F231="Yes"),0,M231))</f>
        <v/>
      </c>
      <c r="O231" s="24">
        <f>IF(OR(A231="",M231=""),"",IF(E231="Business",IFERROR(INDEX('Rate Schedule'!$B$5:$B$24,MATCH(SUMPRODUCT(MAX(('Rate Schedule'!$A$5:$A$24&lt;=A231)*('Rate Schedule'!$A$5:$A$24&lt;&gt;"")*'Rate Schedule'!$A$5:$A$24)),'Rate Schedule'!$A$5:$A$24,0)),0),IF(E231="Medical",IFERROR(INDEX('Rate Schedule'!$C$5:$C$24,MATCH(SUMPRODUCT(MAX(('Rate Schedule'!$A$5:$A$24&lt;=A231)*('Rate Schedule'!$A$5:$A$24&lt;&gt;"")*'Rate Schedule'!$A$5:$A$24)),'Rate Schedule'!$A$5:$A$24,0)),0),IF(E231="Charitable",IFERROR(INDEX('Rate Schedule'!$D$5:$D$24,MATCH(SUMPRODUCT(MAX(('Rate Schedule'!$A$5:$A$24&lt;=A231)*('Rate Schedule'!$A$5:$A$24&lt;&gt;"")*'Rate Schedule'!$A$5:$A$24)),'Rate Schedule'!$A$5:$A$24,0)),0),0))))</f>
        <v/>
      </c>
      <c r="P231" s="25">
        <f>IF(OR(M231="",O231=""),"",ROUND(N231*O231,0)/100)</f>
        <v/>
      </c>
      <c r="Q231" s="26">
        <f>IF(AND(A231="",B231="",C231="",D231="",E231="",J231="",H231=""),"",IF(A231="","Add a date",IF(A231&gt;AsOf,"After as-of date: not counted yet",IF(B231="","Add a vehicle",IF(COUNTIF(VName,B231)=0,"Vehicle not on Vehicles sheet",IF(E231="","Add a purpose",IF(AND(E231&lt;&gt;"Business",E231&lt;&gt;"Medical",E231&lt;&gt;"Charitable",E231&lt;&gt;"Personal"),"Purpose must be Business/Medical/Charitable/Personal",IF(AND(ISNUMBER(H231),ISNUMBER(I231),I231&lt;H231),"Odometer end is before start",IF(AND(NOT(ISNUMBER(H231)),NOT(ISNUMBER(I231)),NOT(ISNUMBER(J231))),"Add odometer readings or typed miles",IF(AND(ISNUMBER(H231),ISNUMBER(I231),ISNUMBER(J231),ABS((I231-H231)-J231)&gt;0.05),"Odometer and typed miles disagree",IF(AND(N231&gt;0,O231=0),"No rate for this date — check Rate Schedule",IF(AND(OR(E231="Business",E231="Medical",E231="Charitable"),F231&lt;&gt;"Yes",K231=""),"Add purpose detail for substantiation",""))))))))))))</f>
        <v/>
      </c>
      <c r="R231" s="27">
        <f>IF(OR(A231="",M231=""),"",IFERROR(INDEX('Rate Schedule'!$A$5:$A$24,MATCH(SUMPRODUCT(MAX(('Rate Schedule'!$A$5:$A$24&lt;=A231)*('Rate Schedule'!$A$5:$A$24&lt;&gt;"")*'Rate Schedule'!$A$5:$A$24)),'Rate Schedule'!$A$5:$A$24,0)),""))</f>
        <v/>
      </c>
    </row>
    <row r="232">
      <c r="A232" s="22" t="n"/>
      <c r="B232" s="10" t="n"/>
      <c r="C232" s="10" t="n"/>
      <c r="D232" s="10" t="n"/>
      <c r="E232" s="10" t="n"/>
      <c r="F232" s="10" t="n"/>
      <c r="G232" s="10" t="n"/>
      <c r="H232" s="23" t="n"/>
      <c r="I232" s="23" t="n"/>
      <c r="J232" s="23" t="n"/>
      <c r="K232" s="10" t="n"/>
      <c r="L232" s="10" t="n"/>
      <c r="M232" s="24">
        <f>IF(AND(A232="",B232="",J232="",H232=""),"",ROUND(IF(G232="Yes",2,1)*IF(AND(ISNUMBER(H232),ISNUMBER(I232),I232&gt;=H232),I232-H232,IF(ISNUMBER(J232),J232,0)),1))</f>
        <v/>
      </c>
      <c r="N232" s="24">
        <f>IF(M232="","",IF(OR(E232="Personal",E232="",F232="Yes"),0,M232))</f>
        <v/>
      </c>
      <c r="O232" s="24">
        <f>IF(OR(A232="",M232=""),"",IF(E232="Business",IFERROR(INDEX('Rate Schedule'!$B$5:$B$24,MATCH(SUMPRODUCT(MAX(('Rate Schedule'!$A$5:$A$24&lt;=A232)*('Rate Schedule'!$A$5:$A$24&lt;&gt;"")*'Rate Schedule'!$A$5:$A$24)),'Rate Schedule'!$A$5:$A$24,0)),0),IF(E232="Medical",IFERROR(INDEX('Rate Schedule'!$C$5:$C$24,MATCH(SUMPRODUCT(MAX(('Rate Schedule'!$A$5:$A$24&lt;=A232)*('Rate Schedule'!$A$5:$A$24&lt;&gt;"")*'Rate Schedule'!$A$5:$A$24)),'Rate Schedule'!$A$5:$A$24,0)),0),IF(E232="Charitable",IFERROR(INDEX('Rate Schedule'!$D$5:$D$24,MATCH(SUMPRODUCT(MAX(('Rate Schedule'!$A$5:$A$24&lt;=A232)*('Rate Schedule'!$A$5:$A$24&lt;&gt;"")*'Rate Schedule'!$A$5:$A$24)),'Rate Schedule'!$A$5:$A$24,0)),0),0))))</f>
        <v/>
      </c>
      <c r="P232" s="25">
        <f>IF(OR(M232="",O232=""),"",ROUND(N232*O232,0)/100)</f>
        <v/>
      </c>
      <c r="Q232" s="26">
        <f>IF(AND(A232="",B232="",C232="",D232="",E232="",J232="",H232=""),"",IF(A232="","Add a date",IF(A232&gt;AsOf,"After as-of date: not counted yet",IF(B232="","Add a vehicle",IF(COUNTIF(VName,B232)=0,"Vehicle not on Vehicles sheet",IF(E232="","Add a purpose",IF(AND(E232&lt;&gt;"Business",E232&lt;&gt;"Medical",E232&lt;&gt;"Charitable",E232&lt;&gt;"Personal"),"Purpose must be Business/Medical/Charitable/Personal",IF(AND(ISNUMBER(H232),ISNUMBER(I232),I232&lt;H232),"Odometer end is before start",IF(AND(NOT(ISNUMBER(H232)),NOT(ISNUMBER(I232)),NOT(ISNUMBER(J232))),"Add odometer readings or typed miles",IF(AND(ISNUMBER(H232),ISNUMBER(I232),ISNUMBER(J232),ABS((I232-H232)-J232)&gt;0.05),"Odometer and typed miles disagree",IF(AND(N232&gt;0,O232=0),"No rate for this date — check Rate Schedule",IF(AND(OR(E232="Business",E232="Medical",E232="Charitable"),F232&lt;&gt;"Yes",K232=""),"Add purpose detail for substantiation",""))))))))))))</f>
        <v/>
      </c>
      <c r="R232" s="27">
        <f>IF(OR(A232="",M232=""),"",IFERROR(INDEX('Rate Schedule'!$A$5:$A$24,MATCH(SUMPRODUCT(MAX(('Rate Schedule'!$A$5:$A$24&lt;=A232)*('Rate Schedule'!$A$5:$A$24&lt;&gt;"")*'Rate Schedule'!$A$5:$A$24)),'Rate Schedule'!$A$5:$A$24,0)),""))</f>
        <v/>
      </c>
    </row>
    <row r="233">
      <c r="A233" s="22" t="n"/>
      <c r="B233" s="10" t="n"/>
      <c r="C233" s="10" t="n"/>
      <c r="D233" s="10" t="n"/>
      <c r="E233" s="10" t="n"/>
      <c r="F233" s="10" t="n"/>
      <c r="G233" s="10" t="n"/>
      <c r="H233" s="23" t="n"/>
      <c r="I233" s="23" t="n"/>
      <c r="J233" s="23" t="n"/>
      <c r="K233" s="10" t="n"/>
      <c r="L233" s="10" t="n"/>
      <c r="M233" s="24">
        <f>IF(AND(A233="",B233="",J233="",H233=""),"",ROUND(IF(G233="Yes",2,1)*IF(AND(ISNUMBER(H233),ISNUMBER(I233),I233&gt;=H233),I233-H233,IF(ISNUMBER(J233),J233,0)),1))</f>
        <v/>
      </c>
      <c r="N233" s="24">
        <f>IF(M233="","",IF(OR(E233="Personal",E233="",F233="Yes"),0,M233))</f>
        <v/>
      </c>
      <c r="O233" s="24">
        <f>IF(OR(A233="",M233=""),"",IF(E233="Business",IFERROR(INDEX('Rate Schedule'!$B$5:$B$24,MATCH(SUMPRODUCT(MAX(('Rate Schedule'!$A$5:$A$24&lt;=A233)*('Rate Schedule'!$A$5:$A$24&lt;&gt;"")*'Rate Schedule'!$A$5:$A$24)),'Rate Schedule'!$A$5:$A$24,0)),0),IF(E233="Medical",IFERROR(INDEX('Rate Schedule'!$C$5:$C$24,MATCH(SUMPRODUCT(MAX(('Rate Schedule'!$A$5:$A$24&lt;=A233)*('Rate Schedule'!$A$5:$A$24&lt;&gt;"")*'Rate Schedule'!$A$5:$A$24)),'Rate Schedule'!$A$5:$A$24,0)),0),IF(E233="Charitable",IFERROR(INDEX('Rate Schedule'!$D$5:$D$24,MATCH(SUMPRODUCT(MAX(('Rate Schedule'!$A$5:$A$24&lt;=A233)*('Rate Schedule'!$A$5:$A$24&lt;&gt;"")*'Rate Schedule'!$A$5:$A$24)),'Rate Schedule'!$A$5:$A$24,0)),0),0))))</f>
        <v/>
      </c>
      <c r="P233" s="25">
        <f>IF(OR(M233="",O233=""),"",ROUND(N233*O233,0)/100)</f>
        <v/>
      </c>
      <c r="Q233" s="26">
        <f>IF(AND(A233="",B233="",C233="",D233="",E233="",J233="",H233=""),"",IF(A233="","Add a date",IF(A233&gt;AsOf,"After as-of date: not counted yet",IF(B233="","Add a vehicle",IF(COUNTIF(VName,B233)=0,"Vehicle not on Vehicles sheet",IF(E233="","Add a purpose",IF(AND(E233&lt;&gt;"Business",E233&lt;&gt;"Medical",E233&lt;&gt;"Charitable",E233&lt;&gt;"Personal"),"Purpose must be Business/Medical/Charitable/Personal",IF(AND(ISNUMBER(H233),ISNUMBER(I233),I233&lt;H233),"Odometer end is before start",IF(AND(NOT(ISNUMBER(H233)),NOT(ISNUMBER(I233)),NOT(ISNUMBER(J233))),"Add odometer readings or typed miles",IF(AND(ISNUMBER(H233),ISNUMBER(I233),ISNUMBER(J233),ABS((I233-H233)-J233)&gt;0.05),"Odometer and typed miles disagree",IF(AND(N233&gt;0,O233=0),"No rate for this date — check Rate Schedule",IF(AND(OR(E233="Business",E233="Medical",E233="Charitable"),F233&lt;&gt;"Yes",K233=""),"Add purpose detail for substantiation",""))))))))))))</f>
        <v/>
      </c>
      <c r="R233" s="27">
        <f>IF(OR(A233="",M233=""),"",IFERROR(INDEX('Rate Schedule'!$A$5:$A$24,MATCH(SUMPRODUCT(MAX(('Rate Schedule'!$A$5:$A$24&lt;=A233)*('Rate Schedule'!$A$5:$A$24&lt;&gt;"")*'Rate Schedule'!$A$5:$A$24)),'Rate Schedule'!$A$5:$A$24,0)),""))</f>
        <v/>
      </c>
    </row>
    <row r="234">
      <c r="A234" s="22" t="n"/>
      <c r="B234" s="10" t="n"/>
      <c r="C234" s="10" t="n"/>
      <c r="D234" s="10" t="n"/>
      <c r="E234" s="10" t="n"/>
      <c r="F234" s="10" t="n"/>
      <c r="G234" s="10" t="n"/>
      <c r="H234" s="23" t="n"/>
      <c r="I234" s="23" t="n"/>
      <c r="J234" s="23" t="n"/>
      <c r="K234" s="10" t="n"/>
      <c r="L234" s="10" t="n"/>
      <c r="M234" s="24">
        <f>IF(AND(A234="",B234="",J234="",H234=""),"",ROUND(IF(G234="Yes",2,1)*IF(AND(ISNUMBER(H234),ISNUMBER(I234),I234&gt;=H234),I234-H234,IF(ISNUMBER(J234),J234,0)),1))</f>
        <v/>
      </c>
      <c r="N234" s="24">
        <f>IF(M234="","",IF(OR(E234="Personal",E234="",F234="Yes"),0,M234))</f>
        <v/>
      </c>
      <c r="O234" s="24">
        <f>IF(OR(A234="",M234=""),"",IF(E234="Business",IFERROR(INDEX('Rate Schedule'!$B$5:$B$24,MATCH(SUMPRODUCT(MAX(('Rate Schedule'!$A$5:$A$24&lt;=A234)*('Rate Schedule'!$A$5:$A$24&lt;&gt;"")*'Rate Schedule'!$A$5:$A$24)),'Rate Schedule'!$A$5:$A$24,0)),0),IF(E234="Medical",IFERROR(INDEX('Rate Schedule'!$C$5:$C$24,MATCH(SUMPRODUCT(MAX(('Rate Schedule'!$A$5:$A$24&lt;=A234)*('Rate Schedule'!$A$5:$A$24&lt;&gt;"")*'Rate Schedule'!$A$5:$A$24)),'Rate Schedule'!$A$5:$A$24,0)),0),IF(E234="Charitable",IFERROR(INDEX('Rate Schedule'!$D$5:$D$24,MATCH(SUMPRODUCT(MAX(('Rate Schedule'!$A$5:$A$24&lt;=A234)*('Rate Schedule'!$A$5:$A$24&lt;&gt;"")*'Rate Schedule'!$A$5:$A$24)),'Rate Schedule'!$A$5:$A$24,0)),0),0))))</f>
        <v/>
      </c>
      <c r="P234" s="25">
        <f>IF(OR(M234="",O234=""),"",ROUND(N234*O234,0)/100)</f>
        <v/>
      </c>
      <c r="Q234" s="26">
        <f>IF(AND(A234="",B234="",C234="",D234="",E234="",J234="",H234=""),"",IF(A234="","Add a date",IF(A234&gt;AsOf,"After as-of date: not counted yet",IF(B234="","Add a vehicle",IF(COUNTIF(VName,B234)=0,"Vehicle not on Vehicles sheet",IF(E234="","Add a purpose",IF(AND(E234&lt;&gt;"Business",E234&lt;&gt;"Medical",E234&lt;&gt;"Charitable",E234&lt;&gt;"Personal"),"Purpose must be Business/Medical/Charitable/Personal",IF(AND(ISNUMBER(H234),ISNUMBER(I234),I234&lt;H234),"Odometer end is before start",IF(AND(NOT(ISNUMBER(H234)),NOT(ISNUMBER(I234)),NOT(ISNUMBER(J234))),"Add odometer readings or typed miles",IF(AND(ISNUMBER(H234),ISNUMBER(I234),ISNUMBER(J234),ABS((I234-H234)-J234)&gt;0.05),"Odometer and typed miles disagree",IF(AND(N234&gt;0,O234=0),"No rate for this date — check Rate Schedule",IF(AND(OR(E234="Business",E234="Medical",E234="Charitable"),F234&lt;&gt;"Yes",K234=""),"Add purpose detail for substantiation",""))))))))))))</f>
        <v/>
      </c>
      <c r="R234" s="27">
        <f>IF(OR(A234="",M234=""),"",IFERROR(INDEX('Rate Schedule'!$A$5:$A$24,MATCH(SUMPRODUCT(MAX(('Rate Schedule'!$A$5:$A$24&lt;=A234)*('Rate Schedule'!$A$5:$A$24&lt;&gt;"")*'Rate Schedule'!$A$5:$A$24)),'Rate Schedule'!$A$5:$A$24,0)),""))</f>
        <v/>
      </c>
    </row>
    <row r="235">
      <c r="A235" s="22" t="n"/>
      <c r="B235" s="10" t="n"/>
      <c r="C235" s="10" t="n"/>
      <c r="D235" s="10" t="n"/>
      <c r="E235" s="10" t="n"/>
      <c r="F235" s="10" t="n"/>
      <c r="G235" s="10" t="n"/>
      <c r="H235" s="23" t="n"/>
      <c r="I235" s="23" t="n"/>
      <c r="J235" s="23" t="n"/>
      <c r="K235" s="10" t="n"/>
      <c r="L235" s="10" t="n"/>
      <c r="M235" s="24">
        <f>IF(AND(A235="",B235="",J235="",H235=""),"",ROUND(IF(G235="Yes",2,1)*IF(AND(ISNUMBER(H235),ISNUMBER(I235),I235&gt;=H235),I235-H235,IF(ISNUMBER(J235),J235,0)),1))</f>
        <v/>
      </c>
      <c r="N235" s="24">
        <f>IF(M235="","",IF(OR(E235="Personal",E235="",F235="Yes"),0,M235))</f>
        <v/>
      </c>
      <c r="O235" s="24">
        <f>IF(OR(A235="",M235=""),"",IF(E235="Business",IFERROR(INDEX('Rate Schedule'!$B$5:$B$24,MATCH(SUMPRODUCT(MAX(('Rate Schedule'!$A$5:$A$24&lt;=A235)*('Rate Schedule'!$A$5:$A$24&lt;&gt;"")*'Rate Schedule'!$A$5:$A$24)),'Rate Schedule'!$A$5:$A$24,0)),0),IF(E235="Medical",IFERROR(INDEX('Rate Schedule'!$C$5:$C$24,MATCH(SUMPRODUCT(MAX(('Rate Schedule'!$A$5:$A$24&lt;=A235)*('Rate Schedule'!$A$5:$A$24&lt;&gt;"")*'Rate Schedule'!$A$5:$A$24)),'Rate Schedule'!$A$5:$A$24,0)),0),IF(E235="Charitable",IFERROR(INDEX('Rate Schedule'!$D$5:$D$24,MATCH(SUMPRODUCT(MAX(('Rate Schedule'!$A$5:$A$24&lt;=A235)*('Rate Schedule'!$A$5:$A$24&lt;&gt;"")*'Rate Schedule'!$A$5:$A$24)),'Rate Schedule'!$A$5:$A$24,0)),0),0))))</f>
        <v/>
      </c>
      <c r="P235" s="25">
        <f>IF(OR(M235="",O235=""),"",ROUND(N235*O235,0)/100)</f>
        <v/>
      </c>
      <c r="Q235" s="26">
        <f>IF(AND(A235="",B235="",C235="",D235="",E235="",J235="",H235=""),"",IF(A235="","Add a date",IF(A235&gt;AsOf,"After as-of date: not counted yet",IF(B235="","Add a vehicle",IF(COUNTIF(VName,B235)=0,"Vehicle not on Vehicles sheet",IF(E235="","Add a purpose",IF(AND(E235&lt;&gt;"Business",E235&lt;&gt;"Medical",E235&lt;&gt;"Charitable",E235&lt;&gt;"Personal"),"Purpose must be Business/Medical/Charitable/Personal",IF(AND(ISNUMBER(H235),ISNUMBER(I235),I235&lt;H235),"Odometer end is before start",IF(AND(NOT(ISNUMBER(H235)),NOT(ISNUMBER(I235)),NOT(ISNUMBER(J235))),"Add odometer readings or typed miles",IF(AND(ISNUMBER(H235),ISNUMBER(I235),ISNUMBER(J235),ABS((I235-H235)-J235)&gt;0.05),"Odometer and typed miles disagree",IF(AND(N235&gt;0,O235=0),"No rate for this date — check Rate Schedule",IF(AND(OR(E235="Business",E235="Medical",E235="Charitable"),F235&lt;&gt;"Yes",K235=""),"Add purpose detail for substantiation",""))))))))))))</f>
        <v/>
      </c>
      <c r="R235" s="27">
        <f>IF(OR(A235="",M235=""),"",IFERROR(INDEX('Rate Schedule'!$A$5:$A$24,MATCH(SUMPRODUCT(MAX(('Rate Schedule'!$A$5:$A$24&lt;=A235)*('Rate Schedule'!$A$5:$A$24&lt;&gt;"")*'Rate Schedule'!$A$5:$A$24)),'Rate Schedule'!$A$5:$A$24,0)),""))</f>
        <v/>
      </c>
    </row>
    <row r="236">
      <c r="A236" s="22" t="n"/>
      <c r="B236" s="10" t="n"/>
      <c r="C236" s="10" t="n"/>
      <c r="D236" s="10" t="n"/>
      <c r="E236" s="10" t="n"/>
      <c r="F236" s="10" t="n"/>
      <c r="G236" s="10" t="n"/>
      <c r="H236" s="23" t="n"/>
      <c r="I236" s="23" t="n"/>
      <c r="J236" s="23" t="n"/>
      <c r="K236" s="10" t="n"/>
      <c r="L236" s="10" t="n"/>
      <c r="M236" s="24">
        <f>IF(AND(A236="",B236="",J236="",H236=""),"",ROUND(IF(G236="Yes",2,1)*IF(AND(ISNUMBER(H236),ISNUMBER(I236),I236&gt;=H236),I236-H236,IF(ISNUMBER(J236),J236,0)),1))</f>
        <v/>
      </c>
      <c r="N236" s="24">
        <f>IF(M236="","",IF(OR(E236="Personal",E236="",F236="Yes"),0,M236))</f>
        <v/>
      </c>
      <c r="O236" s="24">
        <f>IF(OR(A236="",M236=""),"",IF(E236="Business",IFERROR(INDEX('Rate Schedule'!$B$5:$B$24,MATCH(SUMPRODUCT(MAX(('Rate Schedule'!$A$5:$A$24&lt;=A236)*('Rate Schedule'!$A$5:$A$24&lt;&gt;"")*'Rate Schedule'!$A$5:$A$24)),'Rate Schedule'!$A$5:$A$24,0)),0),IF(E236="Medical",IFERROR(INDEX('Rate Schedule'!$C$5:$C$24,MATCH(SUMPRODUCT(MAX(('Rate Schedule'!$A$5:$A$24&lt;=A236)*('Rate Schedule'!$A$5:$A$24&lt;&gt;"")*'Rate Schedule'!$A$5:$A$24)),'Rate Schedule'!$A$5:$A$24,0)),0),IF(E236="Charitable",IFERROR(INDEX('Rate Schedule'!$D$5:$D$24,MATCH(SUMPRODUCT(MAX(('Rate Schedule'!$A$5:$A$24&lt;=A236)*('Rate Schedule'!$A$5:$A$24&lt;&gt;"")*'Rate Schedule'!$A$5:$A$24)),'Rate Schedule'!$A$5:$A$24,0)),0),0))))</f>
        <v/>
      </c>
      <c r="P236" s="25">
        <f>IF(OR(M236="",O236=""),"",ROUND(N236*O236,0)/100)</f>
        <v/>
      </c>
      <c r="Q236" s="26">
        <f>IF(AND(A236="",B236="",C236="",D236="",E236="",J236="",H236=""),"",IF(A236="","Add a date",IF(A236&gt;AsOf,"After as-of date: not counted yet",IF(B236="","Add a vehicle",IF(COUNTIF(VName,B236)=0,"Vehicle not on Vehicles sheet",IF(E236="","Add a purpose",IF(AND(E236&lt;&gt;"Business",E236&lt;&gt;"Medical",E236&lt;&gt;"Charitable",E236&lt;&gt;"Personal"),"Purpose must be Business/Medical/Charitable/Personal",IF(AND(ISNUMBER(H236),ISNUMBER(I236),I236&lt;H236),"Odometer end is before start",IF(AND(NOT(ISNUMBER(H236)),NOT(ISNUMBER(I236)),NOT(ISNUMBER(J236))),"Add odometer readings or typed miles",IF(AND(ISNUMBER(H236),ISNUMBER(I236),ISNUMBER(J236),ABS((I236-H236)-J236)&gt;0.05),"Odometer and typed miles disagree",IF(AND(N236&gt;0,O236=0),"No rate for this date — check Rate Schedule",IF(AND(OR(E236="Business",E236="Medical",E236="Charitable"),F236&lt;&gt;"Yes",K236=""),"Add purpose detail for substantiation",""))))))))))))</f>
        <v/>
      </c>
      <c r="R236" s="27">
        <f>IF(OR(A236="",M236=""),"",IFERROR(INDEX('Rate Schedule'!$A$5:$A$24,MATCH(SUMPRODUCT(MAX(('Rate Schedule'!$A$5:$A$24&lt;=A236)*('Rate Schedule'!$A$5:$A$24&lt;&gt;"")*'Rate Schedule'!$A$5:$A$24)),'Rate Schedule'!$A$5:$A$24,0)),""))</f>
        <v/>
      </c>
    </row>
    <row r="237">
      <c r="A237" s="22" t="n"/>
      <c r="B237" s="10" t="n"/>
      <c r="C237" s="10" t="n"/>
      <c r="D237" s="10" t="n"/>
      <c r="E237" s="10" t="n"/>
      <c r="F237" s="10" t="n"/>
      <c r="G237" s="10" t="n"/>
      <c r="H237" s="23" t="n"/>
      <c r="I237" s="23" t="n"/>
      <c r="J237" s="23" t="n"/>
      <c r="K237" s="10" t="n"/>
      <c r="L237" s="10" t="n"/>
      <c r="M237" s="24">
        <f>IF(AND(A237="",B237="",J237="",H237=""),"",ROUND(IF(G237="Yes",2,1)*IF(AND(ISNUMBER(H237),ISNUMBER(I237),I237&gt;=H237),I237-H237,IF(ISNUMBER(J237),J237,0)),1))</f>
        <v/>
      </c>
      <c r="N237" s="24">
        <f>IF(M237="","",IF(OR(E237="Personal",E237="",F237="Yes"),0,M237))</f>
        <v/>
      </c>
      <c r="O237" s="24">
        <f>IF(OR(A237="",M237=""),"",IF(E237="Business",IFERROR(INDEX('Rate Schedule'!$B$5:$B$24,MATCH(SUMPRODUCT(MAX(('Rate Schedule'!$A$5:$A$24&lt;=A237)*('Rate Schedule'!$A$5:$A$24&lt;&gt;"")*'Rate Schedule'!$A$5:$A$24)),'Rate Schedule'!$A$5:$A$24,0)),0),IF(E237="Medical",IFERROR(INDEX('Rate Schedule'!$C$5:$C$24,MATCH(SUMPRODUCT(MAX(('Rate Schedule'!$A$5:$A$24&lt;=A237)*('Rate Schedule'!$A$5:$A$24&lt;&gt;"")*'Rate Schedule'!$A$5:$A$24)),'Rate Schedule'!$A$5:$A$24,0)),0),IF(E237="Charitable",IFERROR(INDEX('Rate Schedule'!$D$5:$D$24,MATCH(SUMPRODUCT(MAX(('Rate Schedule'!$A$5:$A$24&lt;=A237)*('Rate Schedule'!$A$5:$A$24&lt;&gt;"")*'Rate Schedule'!$A$5:$A$24)),'Rate Schedule'!$A$5:$A$24,0)),0),0))))</f>
        <v/>
      </c>
      <c r="P237" s="25">
        <f>IF(OR(M237="",O237=""),"",ROUND(N237*O237,0)/100)</f>
        <v/>
      </c>
      <c r="Q237" s="26">
        <f>IF(AND(A237="",B237="",C237="",D237="",E237="",J237="",H237=""),"",IF(A237="","Add a date",IF(A237&gt;AsOf,"After as-of date: not counted yet",IF(B237="","Add a vehicle",IF(COUNTIF(VName,B237)=0,"Vehicle not on Vehicles sheet",IF(E237="","Add a purpose",IF(AND(E237&lt;&gt;"Business",E237&lt;&gt;"Medical",E237&lt;&gt;"Charitable",E237&lt;&gt;"Personal"),"Purpose must be Business/Medical/Charitable/Personal",IF(AND(ISNUMBER(H237),ISNUMBER(I237),I237&lt;H237),"Odometer end is before start",IF(AND(NOT(ISNUMBER(H237)),NOT(ISNUMBER(I237)),NOT(ISNUMBER(J237))),"Add odometer readings or typed miles",IF(AND(ISNUMBER(H237),ISNUMBER(I237),ISNUMBER(J237),ABS((I237-H237)-J237)&gt;0.05),"Odometer and typed miles disagree",IF(AND(N237&gt;0,O237=0),"No rate for this date — check Rate Schedule",IF(AND(OR(E237="Business",E237="Medical",E237="Charitable"),F237&lt;&gt;"Yes",K237=""),"Add purpose detail for substantiation",""))))))))))))</f>
        <v/>
      </c>
      <c r="R237" s="27">
        <f>IF(OR(A237="",M237=""),"",IFERROR(INDEX('Rate Schedule'!$A$5:$A$24,MATCH(SUMPRODUCT(MAX(('Rate Schedule'!$A$5:$A$24&lt;=A237)*('Rate Schedule'!$A$5:$A$24&lt;&gt;"")*'Rate Schedule'!$A$5:$A$24)),'Rate Schedule'!$A$5:$A$24,0)),""))</f>
        <v/>
      </c>
    </row>
    <row r="238">
      <c r="A238" s="22" t="n"/>
      <c r="B238" s="10" t="n"/>
      <c r="C238" s="10" t="n"/>
      <c r="D238" s="10" t="n"/>
      <c r="E238" s="10" t="n"/>
      <c r="F238" s="10" t="n"/>
      <c r="G238" s="10" t="n"/>
      <c r="H238" s="23" t="n"/>
      <c r="I238" s="23" t="n"/>
      <c r="J238" s="23" t="n"/>
      <c r="K238" s="10" t="n"/>
      <c r="L238" s="10" t="n"/>
      <c r="M238" s="24">
        <f>IF(AND(A238="",B238="",J238="",H238=""),"",ROUND(IF(G238="Yes",2,1)*IF(AND(ISNUMBER(H238),ISNUMBER(I238),I238&gt;=H238),I238-H238,IF(ISNUMBER(J238),J238,0)),1))</f>
        <v/>
      </c>
      <c r="N238" s="24">
        <f>IF(M238="","",IF(OR(E238="Personal",E238="",F238="Yes"),0,M238))</f>
        <v/>
      </c>
      <c r="O238" s="24">
        <f>IF(OR(A238="",M238=""),"",IF(E238="Business",IFERROR(INDEX('Rate Schedule'!$B$5:$B$24,MATCH(SUMPRODUCT(MAX(('Rate Schedule'!$A$5:$A$24&lt;=A238)*('Rate Schedule'!$A$5:$A$24&lt;&gt;"")*'Rate Schedule'!$A$5:$A$24)),'Rate Schedule'!$A$5:$A$24,0)),0),IF(E238="Medical",IFERROR(INDEX('Rate Schedule'!$C$5:$C$24,MATCH(SUMPRODUCT(MAX(('Rate Schedule'!$A$5:$A$24&lt;=A238)*('Rate Schedule'!$A$5:$A$24&lt;&gt;"")*'Rate Schedule'!$A$5:$A$24)),'Rate Schedule'!$A$5:$A$24,0)),0),IF(E238="Charitable",IFERROR(INDEX('Rate Schedule'!$D$5:$D$24,MATCH(SUMPRODUCT(MAX(('Rate Schedule'!$A$5:$A$24&lt;=A238)*('Rate Schedule'!$A$5:$A$24&lt;&gt;"")*'Rate Schedule'!$A$5:$A$24)),'Rate Schedule'!$A$5:$A$24,0)),0),0))))</f>
        <v/>
      </c>
      <c r="P238" s="25">
        <f>IF(OR(M238="",O238=""),"",ROUND(N238*O238,0)/100)</f>
        <v/>
      </c>
      <c r="Q238" s="26">
        <f>IF(AND(A238="",B238="",C238="",D238="",E238="",J238="",H238=""),"",IF(A238="","Add a date",IF(A238&gt;AsOf,"After as-of date: not counted yet",IF(B238="","Add a vehicle",IF(COUNTIF(VName,B238)=0,"Vehicle not on Vehicles sheet",IF(E238="","Add a purpose",IF(AND(E238&lt;&gt;"Business",E238&lt;&gt;"Medical",E238&lt;&gt;"Charitable",E238&lt;&gt;"Personal"),"Purpose must be Business/Medical/Charitable/Personal",IF(AND(ISNUMBER(H238),ISNUMBER(I238),I238&lt;H238),"Odometer end is before start",IF(AND(NOT(ISNUMBER(H238)),NOT(ISNUMBER(I238)),NOT(ISNUMBER(J238))),"Add odometer readings or typed miles",IF(AND(ISNUMBER(H238),ISNUMBER(I238),ISNUMBER(J238),ABS((I238-H238)-J238)&gt;0.05),"Odometer and typed miles disagree",IF(AND(N238&gt;0,O238=0),"No rate for this date — check Rate Schedule",IF(AND(OR(E238="Business",E238="Medical",E238="Charitable"),F238&lt;&gt;"Yes",K238=""),"Add purpose detail for substantiation",""))))))))))))</f>
        <v/>
      </c>
      <c r="R238" s="27">
        <f>IF(OR(A238="",M238=""),"",IFERROR(INDEX('Rate Schedule'!$A$5:$A$24,MATCH(SUMPRODUCT(MAX(('Rate Schedule'!$A$5:$A$24&lt;=A238)*('Rate Schedule'!$A$5:$A$24&lt;&gt;"")*'Rate Schedule'!$A$5:$A$24)),'Rate Schedule'!$A$5:$A$24,0)),""))</f>
        <v/>
      </c>
    </row>
    <row r="239">
      <c r="A239" s="22" t="n"/>
      <c r="B239" s="10" t="n"/>
      <c r="C239" s="10" t="n"/>
      <c r="D239" s="10" t="n"/>
      <c r="E239" s="10" t="n"/>
      <c r="F239" s="10" t="n"/>
      <c r="G239" s="10" t="n"/>
      <c r="H239" s="23" t="n"/>
      <c r="I239" s="23" t="n"/>
      <c r="J239" s="23" t="n"/>
      <c r="K239" s="10" t="n"/>
      <c r="L239" s="10" t="n"/>
      <c r="M239" s="24">
        <f>IF(AND(A239="",B239="",J239="",H239=""),"",ROUND(IF(G239="Yes",2,1)*IF(AND(ISNUMBER(H239),ISNUMBER(I239),I239&gt;=H239),I239-H239,IF(ISNUMBER(J239),J239,0)),1))</f>
        <v/>
      </c>
      <c r="N239" s="24">
        <f>IF(M239="","",IF(OR(E239="Personal",E239="",F239="Yes"),0,M239))</f>
        <v/>
      </c>
      <c r="O239" s="24">
        <f>IF(OR(A239="",M239=""),"",IF(E239="Business",IFERROR(INDEX('Rate Schedule'!$B$5:$B$24,MATCH(SUMPRODUCT(MAX(('Rate Schedule'!$A$5:$A$24&lt;=A239)*('Rate Schedule'!$A$5:$A$24&lt;&gt;"")*'Rate Schedule'!$A$5:$A$24)),'Rate Schedule'!$A$5:$A$24,0)),0),IF(E239="Medical",IFERROR(INDEX('Rate Schedule'!$C$5:$C$24,MATCH(SUMPRODUCT(MAX(('Rate Schedule'!$A$5:$A$24&lt;=A239)*('Rate Schedule'!$A$5:$A$24&lt;&gt;"")*'Rate Schedule'!$A$5:$A$24)),'Rate Schedule'!$A$5:$A$24,0)),0),IF(E239="Charitable",IFERROR(INDEX('Rate Schedule'!$D$5:$D$24,MATCH(SUMPRODUCT(MAX(('Rate Schedule'!$A$5:$A$24&lt;=A239)*('Rate Schedule'!$A$5:$A$24&lt;&gt;"")*'Rate Schedule'!$A$5:$A$24)),'Rate Schedule'!$A$5:$A$24,0)),0),0))))</f>
        <v/>
      </c>
      <c r="P239" s="25">
        <f>IF(OR(M239="",O239=""),"",ROUND(N239*O239,0)/100)</f>
        <v/>
      </c>
      <c r="Q239" s="26">
        <f>IF(AND(A239="",B239="",C239="",D239="",E239="",J239="",H239=""),"",IF(A239="","Add a date",IF(A239&gt;AsOf,"After as-of date: not counted yet",IF(B239="","Add a vehicle",IF(COUNTIF(VName,B239)=0,"Vehicle not on Vehicles sheet",IF(E239="","Add a purpose",IF(AND(E239&lt;&gt;"Business",E239&lt;&gt;"Medical",E239&lt;&gt;"Charitable",E239&lt;&gt;"Personal"),"Purpose must be Business/Medical/Charitable/Personal",IF(AND(ISNUMBER(H239),ISNUMBER(I239),I239&lt;H239),"Odometer end is before start",IF(AND(NOT(ISNUMBER(H239)),NOT(ISNUMBER(I239)),NOT(ISNUMBER(J239))),"Add odometer readings or typed miles",IF(AND(ISNUMBER(H239),ISNUMBER(I239),ISNUMBER(J239),ABS((I239-H239)-J239)&gt;0.05),"Odometer and typed miles disagree",IF(AND(N239&gt;0,O239=0),"No rate for this date — check Rate Schedule",IF(AND(OR(E239="Business",E239="Medical",E239="Charitable"),F239&lt;&gt;"Yes",K239=""),"Add purpose detail for substantiation",""))))))))))))</f>
        <v/>
      </c>
      <c r="R239" s="27">
        <f>IF(OR(A239="",M239=""),"",IFERROR(INDEX('Rate Schedule'!$A$5:$A$24,MATCH(SUMPRODUCT(MAX(('Rate Schedule'!$A$5:$A$24&lt;=A239)*('Rate Schedule'!$A$5:$A$24&lt;&gt;"")*'Rate Schedule'!$A$5:$A$24)),'Rate Schedule'!$A$5:$A$24,0)),""))</f>
        <v/>
      </c>
    </row>
    <row r="240">
      <c r="A240" s="22" t="n"/>
      <c r="B240" s="10" t="n"/>
      <c r="C240" s="10" t="n"/>
      <c r="D240" s="10" t="n"/>
      <c r="E240" s="10" t="n"/>
      <c r="F240" s="10" t="n"/>
      <c r="G240" s="10" t="n"/>
      <c r="H240" s="23" t="n"/>
      <c r="I240" s="23" t="n"/>
      <c r="J240" s="23" t="n"/>
      <c r="K240" s="10" t="n"/>
      <c r="L240" s="10" t="n"/>
      <c r="M240" s="24">
        <f>IF(AND(A240="",B240="",J240="",H240=""),"",ROUND(IF(G240="Yes",2,1)*IF(AND(ISNUMBER(H240),ISNUMBER(I240),I240&gt;=H240),I240-H240,IF(ISNUMBER(J240),J240,0)),1))</f>
        <v/>
      </c>
      <c r="N240" s="24">
        <f>IF(M240="","",IF(OR(E240="Personal",E240="",F240="Yes"),0,M240))</f>
        <v/>
      </c>
      <c r="O240" s="24">
        <f>IF(OR(A240="",M240=""),"",IF(E240="Business",IFERROR(INDEX('Rate Schedule'!$B$5:$B$24,MATCH(SUMPRODUCT(MAX(('Rate Schedule'!$A$5:$A$24&lt;=A240)*('Rate Schedule'!$A$5:$A$24&lt;&gt;"")*'Rate Schedule'!$A$5:$A$24)),'Rate Schedule'!$A$5:$A$24,0)),0),IF(E240="Medical",IFERROR(INDEX('Rate Schedule'!$C$5:$C$24,MATCH(SUMPRODUCT(MAX(('Rate Schedule'!$A$5:$A$24&lt;=A240)*('Rate Schedule'!$A$5:$A$24&lt;&gt;"")*'Rate Schedule'!$A$5:$A$24)),'Rate Schedule'!$A$5:$A$24,0)),0),IF(E240="Charitable",IFERROR(INDEX('Rate Schedule'!$D$5:$D$24,MATCH(SUMPRODUCT(MAX(('Rate Schedule'!$A$5:$A$24&lt;=A240)*('Rate Schedule'!$A$5:$A$24&lt;&gt;"")*'Rate Schedule'!$A$5:$A$24)),'Rate Schedule'!$A$5:$A$24,0)),0),0))))</f>
        <v/>
      </c>
      <c r="P240" s="25">
        <f>IF(OR(M240="",O240=""),"",ROUND(N240*O240,0)/100)</f>
        <v/>
      </c>
      <c r="Q240" s="26">
        <f>IF(AND(A240="",B240="",C240="",D240="",E240="",J240="",H240=""),"",IF(A240="","Add a date",IF(A240&gt;AsOf,"After as-of date: not counted yet",IF(B240="","Add a vehicle",IF(COUNTIF(VName,B240)=0,"Vehicle not on Vehicles sheet",IF(E240="","Add a purpose",IF(AND(E240&lt;&gt;"Business",E240&lt;&gt;"Medical",E240&lt;&gt;"Charitable",E240&lt;&gt;"Personal"),"Purpose must be Business/Medical/Charitable/Personal",IF(AND(ISNUMBER(H240),ISNUMBER(I240),I240&lt;H240),"Odometer end is before start",IF(AND(NOT(ISNUMBER(H240)),NOT(ISNUMBER(I240)),NOT(ISNUMBER(J240))),"Add odometer readings or typed miles",IF(AND(ISNUMBER(H240),ISNUMBER(I240),ISNUMBER(J240),ABS((I240-H240)-J240)&gt;0.05),"Odometer and typed miles disagree",IF(AND(N240&gt;0,O240=0),"No rate for this date — check Rate Schedule",IF(AND(OR(E240="Business",E240="Medical",E240="Charitable"),F240&lt;&gt;"Yes",K240=""),"Add purpose detail for substantiation",""))))))))))))</f>
        <v/>
      </c>
      <c r="R240" s="27">
        <f>IF(OR(A240="",M240=""),"",IFERROR(INDEX('Rate Schedule'!$A$5:$A$24,MATCH(SUMPRODUCT(MAX(('Rate Schedule'!$A$5:$A$24&lt;=A240)*('Rate Schedule'!$A$5:$A$24&lt;&gt;"")*'Rate Schedule'!$A$5:$A$24)),'Rate Schedule'!$A$5:$A$24,0)),""))</f>
        <v/>
      </c>
    </row>
    <row r="241">
      <c r="A241" s="22" t="n"/>
      <c r="B241" s="10" t="n"/>
      <c r="C241" s="10" t="n"/>
      <c r="D241" s="10" t="n"/>
      <c r="E241" s="10" t="n"/>
      <c r="F241" s="10" t="n"/>
      <c r="G241" s="10" t="n"/>
      <c r="H241" s="23" t="n"/>
      <c r="I241" s="23" t="n"/>
      <c r="J241" s="23" t="n"/>
      <c r="K241" s="10" t="n"/>
      <c r="L241" s="10" t="n"/>
      <c r="M241" s="24">
        <f>IF(AND(A241="",B241="",J241="",H241=""),"",ROUND(IF(G241="Yes",2,1)*IF(AND(ISNUMBER(H241),ISNUMBER(I241),I241&gt;=H241),I241-H241,IF(ISNUMBER(J241),J241,0)),1))</f>
        <v/>
      </c>
      <c r="N241" s="24">
        <f>IF(M241="","",IF(OR(E241="Personal",E241="",F241="Yes"),0,M241))</f>
        <v/>
      </c>
      <c r="O241" s="24">
        <f>IF(OR(A241="",M241=""),"",IF(E241="Business",IFERROR(INDEX('Rate Schedule'!$B$5:$B$24,MATCH(SUMPRODUCT(MAX(('Rate Schedule'!$A$5:$A$24&lt;=A241)*('Rate Schedule'!$A$5:$A$24&lt;&gt;"")*'Rate Schedule'!$A$5:$A$24)),'Rate Schedule'!$A$5:$A$24,0)),0),IF(E241="Medical",IFERROR(INDEX('Rate Schedule'!$C$5:$C$24,MATCH(SUMPRODUCT(MAX(('Rate Schedule'!$A$5:$A$24&lt;=A241)*('Rate Schedule'!$A$5:$A$24&lt;&gt;"")*'Rate Schedule'!$A$5:$A$24)),'Rate Schedule'!$A$5:$A$24,0)),0),IF(E241="Charitable",IFERROR(INDEX('Rate Schedule'!$D$5:$D$24,MATCH(SUMPRODUCT(MAX(('Rate Schedule'!$A$5:$A$24&lt;=A241)*('Rate Schedule'!$A$5:$A$24&lt;&gt;"")*'Rate Schedule'!$A$5:$A$24)),'Rate Schedule'!$A$5:$A$24,0)),0),0))))</f>
        <v/>
      </c>
      <c r="P241" s="25">
        <f>IF(OR(M241="",O241=""),"",ROUND(N241*O241,0)/100)</f>
        <v/>
      </c>
      <c r="Q241" s="26">
        <f>IF(AND(A241="",B241="",C241="",D241="",E241="",J241="",H241=""),"",IF(A241="","Add a date",IF(A241&gt;AsOf,"After as-of date: not counted yet",IF(B241="","Add a vehicle",IF(COUNTIF(VName,B241)=0,"Vehicle not on Vehicles sheet",IF(E241="","Add a purpose",IF(AND(E241&lt;&gt;"Business",E241&lt;&gt;"Medical",E241&lt;&gt;"Charitable",E241&lt;&gt;"Personal"),"Purpose must be Business/Medical/Charitable/Personal",IF(AND(ISNUMBER(H241),ISNUMBER(I241),I241&lt;H241),"Odometer end is before start",IF(AND(NOT(ISNUMBER(H241)),NOT(ISNUMBER(I241)),NOT(ISNUMBER(J241))),"Add odometer readings or typed miles",IF(AND(ISNUMBER(H241),ISNUMBER(I241),ISNUMBER(J241),ABS((I241-H241)-J241)&gt;0.05),"Odometer and typed miles disagree",IF(AND(N241&gt;0,O241=0),"No rate for this date — check Rate Schedule",IF(AND(OR(E241="Business",E241="Medical",E241="Charitable"),F241&lt;&gt;"Yes",K241=""),"Add purpose detail for substantiation",""))))))))))))</f>
        <v/>
      </c>
      <c r="R241" s="27">
        <f>IF(OR(A241="",M241=""),"",IFERROR(INDEX('Rate Schedule'!$A$5:$A$24,MATCH(SUMPRODUCT(MAX(('Rate Schedule'!$A$5:$A$24&lt;=A241)*('Rate Schedule'!$A$5:$A$24&lt;&gt;"")*'Rate Schedule'!$A$5:$A$24)),'Rate Schedule'!$A$5:$A$24,0)),""))</f>
        <v/>
      </c>
    </row>
    <row r="242">
      <c r="A242" s="22" t="n"/>
      <c r="B242" s="10" t="n"/>
      <c r="C242" s="10" t="n"/>
      <c r="D242" s="10" t="n"/>
      <c r="E242" s="10" t="n"/>
      <c r="F242" s="10" t="n"/>
      <c r="G242" s="10" t="n"/>
      <c r="H242" s="23" t="n"/>
      <c r="I242" s="23" t="n"/>
      <c r="J242" s="23" t="n"/>
      <c r="K242" s="10" t="n"/>
      <c r="L242" s="10" t="n"/>
      <c r="M242" s="24">
        <f>IF(AND(A242="",B242="",J242="",H242=""),"",ROUND(IF(G242="Yes",2,1)*IF(AND(ISNUMBER(H242),ISNUMBER(I242),I242&gt;=H242),I242-H242,IF(ISNUMBER(J242),J242,0)),1))</f>
        <v/>
      </c>
      <c r="N242" s="24">
        <f>IF(M242="","",IF(OR(E242="Personal",E242="",F242="Yes"),0,M242))</f>
        <v/>
      </c>
      <c r="O242" s="24">
        <f>IF(OR(A242="",M242=""),"",IF(E242="Business",IFERROR(INDEX('Rate Schedule'!$B$5:$B$24,MATCH(SUMPRODUCT(MAX(('Rate Schedule'!$A$5:$A$24&lt;=A242)*('Rate Schedule'!$A$5:$A$24&lt;&gt;"")*'Rate Schedule'!$A$5:$A$24)),'Rate Schedule'!$A$5:$A$24,0)),0),IF(E242="Medical",IFERROR(INDEX('Rate Schedule'!$C$5:$C$24,MATCH(SUMPRODUCT(MAX(('Rate Schedule'!$A$5:$A$24&lt;=A242)*('Rate Schedule'!$A$5:$A$24&lt;&gt;"")*'Rate Schedule'!$A$5:$A$24)),'Rate Schedule'!$A$5:$A$24,0)),0),IF(E242="Charitable",IFERROR(INDEX('Rate Schedule'!$D$5:$D$24,MATCH(SUMPRODUCT(MAX(('Rate Schedule'!$A$5:$A$24&lt;=A242)*('Rate Schedule'!$A$5:$A$24&lt;&gt;"")*'Rate Schedule'!$A$5:$A$24)),'Rate Schedule'!$A$5:$A$24,0)),0),0))))</f>
        <v/>
      </c>
      <c r="P242" s="25">
        <f>IF(OR(M242="",O242=""),"",ROUND(N242*O242,0)/100)</f>
        <v/>
      </c>
      <c r="Q242" s="26">
        <f>IF(AND(A242="",B242="",C242="",D242="",E242="",J242="",H242=""),"",IF(A242="","Add a date",IF(A242&gt;AsOf,"After as-of date: not counted yet",IF(B242="","Add a vehicle",IF(COUNTIF(VName,B242)=0,"Vehicle not on Vehicles sheet",IF(E242="","Add a purpose",IF(AND(E242&lt;&gt;"Business",E242&lt;&gt;"Medical",E242&lt;&gt;"Charitable",E242&lt;&gt;"Personal"),"Purpose must be Business/Medical/Charitable/Personal",IF(AND(ISNUMBER(H242),ISNUMBER(I242),I242&lt;H242),"Odometer end is before start",IF(AND(NOT(ISNUMBER(H242)),NOT(ISNUMBER(I242)),NOT(ISNUMBER(J242))),"Add odometer readings or typed miles",IF(AND(ISNUMBER(H242),ISNUMBER(I242),ISNUMBER(J242),ABS((I242-H242)-J242)&gt;0.05),"Odometer and typed miles disagree",IF(AND(N242&gt;0,O242=0),"No rate for this date — check Rate Schedule",IF(AND(OR(E242="Business",E242="Medical",E242="Charitable"),F242&lt;&gt;"Yes",K242=""),"Add purpose detail for substantiation",""))))))))))))</f>
        <v/>
      </c>
      <c r="R242" s="27">
        <f>IF(OR(A242="",M242=""),"",IFERROR(INDEX('Rate Schedule'!$A$5:$A$24,MATCH(SUMPRODUCT(MAX(('Rate Schedule'!$A$5:$A$24&lt;=A242)*('Rate Schedule'!$A$5:$A$24&lt;&gt;"")*'Rate Schedule'!$A$5:$A$24)),'Rate Schedule'!$A$5:$A$24,0)),""))</f>
        <v/>
      </c>
    </row>
    <row r="243">
      <c r="A243" s="22" t="n"/>
      <c r="B243" s="10" t="n"/>
      <c r="C243" s="10" t="n"/>
      <c r="D243" s="10" t="n"/>
      <c r="E243" s="10" t="n"/>
      <c r="F243" s="10" t="n"/>
      <c r="G243" s="10" t="n"/>
      <c r="H243" s="23" t="n"/>
      <c r="I243" s="23" t="n"/>
      <c r="J243" s="23" t="n"/>
      <c r="K243" s="10" t="n"/>
      <c r="L243" s="10" t="n"/>
      <c r="M243" s="24">
        <f>IF(AND(A243="",B243="",J243="",H243=""),"",ROUND(IF(G243="Yes",2,1)*IF(AND(ISNUMBER(H243),ISNUMBER(I243),I243&gt;=H243),I243-H243,IF(ISNUMBER(J243),J243,0)),1))</f>
        <v/>
      </c>
      <c r="N243" s="24">
        <f>IF(M243="","",IF(OR(E243="Personal",E243="",F243="Yes"),0,M243))</f>
        <v/>
      </c>
      <c r="O243" s="24">
        <f>IF(OR(A243="",M243=""),"",IF(E243="Business",IFERROR(INDEX('Rate Schedule'!$B$5:$B$24,MATCH(SUMPRODUCT(MAX(('Rate Schedule'!$A$5:$A$24&lt;=A243)*('Rate Schedule'!$A$5:$A$24&lt;&gt;"")*'Rate Schedule'!$A$5:$A$24)),'Rate Schedule'!$A$5:$A$24,0)),0),IF(E243="Medical",IFERROR(INDEX('Rate Schedule'!$C$5:$C$24,MATCH(SUMPRODUCT(MAX(('Rate Schedule'!$A$5:$A$24&lt;=A243)*('Rate Schedule'!$A$5:$A$24&lt;&gt;"")*'Rate Schedule'!$A$5:$A$24)),'Rate Schedule'!$A$5:$A$24,0)),0),IF(E243="Charitable",IFERROR(INDEX('Rate Schedule'!$D$5:$D$24,MATCH(SUMPRODUCT(MAX(('Rate Schedule'!$A$5:$A$24&lt;=A243)*('Rate Schedule'!$A$5:$A$24&lt;&gt;"")*'Rate Schedule'!$A$5:$A$24)),'Rate Schedule'!$A$5:$A$24,0)),0),0))))</f>
        <v/>
      </c>
      <c r="P243" s="25">
        <f>IF(OR(M243="",O243=""),"",ROUND(N243*O243,0)/100)</f>
        <v/>
      </c>
      <c r="Q243" s="26">
        <f>IF(AND(A243="",B243="",C243="",D243="",E243="",J243="",H243=""),"",IF(A243="","Add a date",IF(A243&gt;AsOf,"After as-of date: not counted yet",IF(B243="","Add a vehicle",IF(COUNTIF(VName,B243)=0,"Vehicle not on Vehicles sheet",IF(E243="","Add a purpose",IF(AND(E243&lt;&gt;"Business",E243&lt;&gt;"Medical",E243&lt;&gt;"Charitable",E243&lt;&gt;"Personal"),"Purpose must be Business/Medical/Charitable/Personal",IF(AND(ISNUMBER(H243),ISNUMBER(I243),I243&lt;H243),"Odometer end is before start",IF(AND(NOT(ISNUMBER(H243)),NOT(ISNUMBER(I243)),NOT(ISNUMBER(J243))),"Add odometer readings or typed miles",IF(AND(ISNUMBER(H243),ISNUMBER(I243),ISNUMBER(J243),ABS((I243-H243)-J243)&gt;0.05),"Odometer and typed miles disagree",IF(AND(N243&gt;0,O243=0),"No rate for this date — check Rate Schedule",IF(AND(OR(E243="Business",E243="Medical",E243="Charitable"),F243&lt;&gt;"Yes",K243=""),"Add purpose detail for substantiation",""))))))))))))</f>
        <v/>
      </c>
      <c r="R243" s="27">
        <f>IF(OR(A243="",M243=""),"",IFERROR(INDEX('Rate Schedule'!$A$5:$A$24,MATCH(SUMPRODUCT(MAX(('Rate Schedule'!$A$5:$A$24&lt;=A243)*('Rate Schedule'!$A$5:$A$24&lt;&gt;"")*'Rate Schedule'!$A$5:$A$24)),'Rate Schedule'!$A$5:$A$24,0)),""))</f>
        <v/>
      </c>
    </row>
    <row r="244">
      <c r="A244" s="22" t="n"/>
      <c r="B244" s="10" t="n"/>
      <c r="C244" s="10" t="n"/>
      <c r="D244" s="10" t="n"/>
      <c r="E244" s="10" t="n"/>
      <c r="F244" s="10" t="n"/>
      <c r="G244" s="10" t="n"/>
      <c r="H244" s="23" t="n"/>
      <c r="I244" s="23" t="n"/>
      <c r="J244" s="23" t="n"/>
      <c r="K244" s="10" t="n"/>
      <c r="L244" s="10" t="n"/>
      <c r="M244" s="24">
        <f>IF(AND(A244="",B244="",J244="",H244=""),"",ROUND(IF(G244="Yes",2,1)*IF(AND(ISNUMBER(H244),ISNUMBER(I244),I244&gt;=H244),I244-H244,IF(ISNUMBER(J244),J244,0)),1))</f>
        <v/>
      </c>
      <c r="N244" s="24">
        <f>IF(M244="","",IF(OR(E244="Personal",E244="",F244="Yes"),0,M244))</f>
        <v/>
      </c>
      <c r="O244" s="24">
        <f>IF(OR(A244="",M244=""),"",IF(E244="Business",IFERROR(INDEX('Rate Schedule'!$B$5:$B$24,MATCH(SUMPRODUCT(MAX(('Rate Schedule'!$A$5:$A$24&lt;=A244)*('Rate Schedule'!$A$5:$A$24&lt;&gt;"")*'Rate Schedule'!$A$5:$A$24)),'Rate Schedule'!$A$5:$A$24,0)),0),IF(E244="Medical",IFERROR(INDEX('Rate Schedule'!$C$5:$C$24,MATCH(SUMPRODUCT(MAX(('Rate Schedule'!$A$5:$A$24&lt;=A244)*('Rate Schedule'!$A$5:$A$24&lt;&gt;"")*'Rate Schedule'!$A$5:$A$24)),'Rate Schedule'!$A$5:$A$24,0)),0),IF(E244="Charitable",IFERROR(INDEX('Rate Schedule'!$D$5:$D$24,MATCH(SUMPRODUCT(MAX(('Rate Schedule'!$A$5:$A$24&lt;=A244)*('Rate Schedule'!$A$5:$A$24&lt;&gt;"")*'Rate Schedule'!$A$5:$A$24)),'Rate Schedule'!$A$5:$A$24,0)),0),0))))</f>
        <v/>
      </c>
      <c r="P244" s="25">
        <f>IF(OR(M244="",O244=""),"",ROUND(N244*O244,0)/100)</f>
        <v/>
      </c>
      <c r="Q244" s="26">
        <f>IF(AND(A244="",B244="",C244="",D244="",E244="",J244="",H244=""),"",IF(A244="","Add a date",IF(A244&gt;AsOf,"After as-of date: not counted yet",IF(B244="","Add a vehicle",IF(COUNTIF(VName,B244)=0,"Vehicle not on Vehicles sheet",IF(E244="","Add a purpose",IF(AND(E244&lt;&gt;"Business",E244&lt;&gt;"Medical",E244&lt;&gt;"Charitable",E244&lt;&gt;"Personal"),"Purpose must be Business/Medical/Charitable/Personal",IF(AND(ISNUMBER(H244),ISNUMBER(I244),I244&lt;H244),"Odometer end is before start",IF(AND(NOT(ISNUMBER(H244)),NOT(ISNUMBER(I244)),NOT(ISNUMBER(J244))),"Add odometer readings or typed miles",IF(AND(ISNUMBER(H244),ISNUMBER(I244),ISNUMBER(J244),ABS((I244-H244)-J244)&gt;0.05),"Odometer and typed miles disagree",IF(AND(N244&gt;0,O244=0),"No rate for this date — check Rate Schedule",IF(AND(OR(E244="Business",E244="Medical",E244="Charitable"),F244&lt;&gt;"Yes",K244=""),"Add purpose detail for substantiation",""))))))))))))</f>
        <v/>
      </c>
      <c r="R244" s="27">
        <f>IF(OR(A244="",M244=""),"",IFERROR(INDEX('Rate Schedule'!$A$5:$A$24,MATCH(SUMPRODUCT(MAX(('Rate Schedule'!$A$5:$A$24&lt;=A244)*('Rate Schedule'!$A$5:$A$24&lt;&gt;"")*'Rate Schedule'!$A$5:$A$24)),'Rate Schedule'!$A$5:$A$24,0)),""))</f>
        <v/>
      </c>
    </row>
    <row r="245">
      <c r="A245" s="22" t="n"/>
      <c r="B245" s="10" t="n"/>
      <c r="C245" s="10" t="n"/>
      <c r="D245" s="10" t="n"/>
      <c r="E245" s="10" t="n"/>
      <c r="F245" s="10" t="n"/>
      <c r="G245" s="10" t="n"/>
      <c r="H245" s="23" t="n"/>
      <c r="I245" s="23" t="n"/>
      <c r="J245" s="23" t="n"/>
      <c r="K245" s="10" t="n"/>
      <c r="L245" s="10" t="n"/>
      <c r="M245" s="24">
        <f>IF(AND(A245="",B245="",J245="",H245=""),"",ROUND(IF(G245="Yes",2,1)*IF(AND(ISNUMBER(H245),ISNUMBER(I245),I245&gt;=H245),I245-H245,IF(ISNUMBER(J245),J245,0)),1))</f>
        <v/>
      </c>
      <c r="N245" s="24">
        <f>IF(M245="","",IF(OR(E245="Personal",E245="",F245="Yes"),0,M245))</f>
        <v/>
      </c>
      <c r="O245" s="24">
        <f>IF(OR(A245="",M245=""),"",IF(E245="Business",IFERROR(INDEX('Rate Schedule'!$B$5:$B$24,MATCH(SUMPRODUCT(MAX(('Rate Schedule'!$A$5:$A$24&lt;=A245)*('Rate Schedule'!$A$5:$A$24&lt;&gt;"")*'Rate Schedule'!$A$5:$A$24)),'Rate Schedule'!$A$5:$A$24,0)),0),IF(E245="Medical",IFERROR(INDEX('Rate Schedule'!$C$5:$C$24,MATCH(SUMPRODUCT(MAX(('Rate Schedule'!$A$5:$A$24&lt;=A245)*('Rate Schedule'!$A$5:$A$24&lt;&gt;"")*'Rate Schedule'!$A$5:$A$24)),'Rate Schedule'!$A$5:$A$24,0)),0),IF(E245="Charitable",IFERROR(INDEX('Rate Schedule'!$D$5:$D$24,MATCH(SUMPRODUCT(MAX(('Rate Schedule'!$A$5:$A$24&lt;=A245)*('Rate Schedule'!$A$5:$A$24&lt;&gt;"")*'Rate Schedule'!$A$5:$A$24)),'Rate Schedule'!$A$5:$A$24,0)),0),0))))</f>
        <v/>
      </c>
      <c r="P245" s="25">
        <f>IF(OR(M245="",O245=""),"",ROUND(N245*O245,0)/100)</f>
        <v/>
      </c>
      <c r="Q245" s="26">
        <f>IF(AND(A245="",B245="",C245="",D245="",E245="",J245="",H245=""),"",IF(A245="","Add a date",IF(A245&gt;AsOf,"After as-of date: not counted yet",IF(B245="","Add a vehicle",IF(COUNTIF(VName,B245)=0,"Vehicle not on Vehicles sheet",IF(E245="","Add a purpose",IF(AND(E245&lt;&gt;"Business",E245&lt;&gt;"Medical",E245&lt;&gt;"Charitable",E245&lt;&gt;"Personal"),"Purpose must be Business/Medical/Charitable/Personal",IF(AND(ISNUMBER(H245),ISNUMBER(I245),I245&lt;H245),"Odometer end is before start",IF(AND(NOT(ISNUMBER(H245)),NOT(ISNUMBER(I245)),NOT(ISNUMBER(J245))),"Add odometer readings or typed miles",IF(AND(ISNUMBER(H245),ISNUMBER(I245),ISNUMBER(J245),ABS((I245-H245)-J245)&gt;0.05),"Odometer and typed miles disagree",IF(AND(N245&gt;0,O245=0),"No rate for this date — check Rate Schedule",IF(AND(OR(E245="Business",E245="Medical",E245="Charitable"),F245&lt;&gt;"Yes",K245=""),"Add purpose detail for substantiation",""))))))))))))</f>
        <v/>
      </c>
      <c r="R245" s="27">
        <f>IF(OR(A245="",M245=""),"",IFERROR(INDEX('Rate Schedule'!$A$5:$A$24,MATCH(SUMPRODUCT(MAX(('Rate Schedule'!$A$5:$A$24&lt;=A245)*('Rate Schedule'!$A$5:$A$24&lt;&gt;"")*'Rate Schedule'!$A$5:$A$24)),'Rate Schedule'!$A$5:$A$24,0)),""))</f>
        <v/>
      </c>
    </row>
    <row r="246">
      <c r="A246" s="22" t="n"/>
      <c r="B246" s="10" t="n"/>
      <c r="C246" s="10" t="n"/>
      <c r="D246" s="10" t="n"/>
      <c r="E246" s="10" t="n"/>
      <c r="F246" s="10" t="n"/>
      <c r="G246" s="10" t="n"/>
      <c r="H246" s="23" t="n"/>
      <c r="I246" s="23" t="n"/>
      <c r="J246" s="23" t="n"/>
      <c r="K246" s="10" t="n"/>
      <c r="L246" s="10" t="n"/>
      <c r="M246" s="24">
        <f>IF(AND(A246="",B246="",J246="",H246=""),"",ROUND(IF(G246="Yes",2,1)*IF(AND(ISNUMBER(H246),ISNUMBER(I246),I246&gt;=H246),I246-H246,IF(ISNUMBER(J246),J246,0)),1))</f>
        <v/>
      </c>
      <c r="N246" s="24">
        <f>IF(M246="","",IF(OR(E246="Personal",E246="",F246="Yes"),0,M246))</f>
        <v/>
      </c>
      <c r="O246" s="24">
        <f>IF(OR(A246="",M246=""),"",IF(E246="Business",IFERROR(INDEX('Rate Schedule'!$B$5:$B$24,MATCH(SUMPRODUCT(MAX(('Rate Schedule'!$A$5:$A$24&lt;=A246)*('Rate Schedule'!$A$5:$A$24&lt;&gt;"")*'Rate Schedule'!$A$5:$A$24)),'Rate Schedule'!$A$5:$A$24,0)),0),IF(E246="Medical",IFERROR(INDEX('Rate Schedule'!$C$5:$C$24,MATCH(SUMPRODUCT(MAX(('Rate Schedule'!$A$5:$A$24&lt;=A246)*('Rate Schedule'!$A$5:$A$24&lt;&gt;"")*'Rate Schedule'!$A$5:$A$24)),'Rate Schedule'!$A$5:$A$24,0)),0),IF(E246="Charitable",IFERROR(INDEX('Rate Schedule'!$D$5:$D$24,MATCH(SUMPRODUCT(MAX(('Rate Schedule'!$A$5:$A$24&lt;=A246)*('Rate Schedule'!$A$5:$A$24&lt;&gt;"")*'Rate Schedule'!$A$5:$A$24)),'Rate Schedule'!$A$5:$A$24,0)),0),0))))</f>
        <v/>
      </c>
      <c r="P246" s="25">
        <f>IF(OR(M246="",O246=""),"",ROUND(N246*O246,0)/100)</f>
        <v/>
      </c>
      <c r="Q246" s="26">
        <f>IF(AND(A246="",B246="",C246="",D246="",E246="",J246="",H246=""),"",IF(A246="","Add a date",IF(A246&gt;AsOf,"After as-of date: not counted yet",IF(B246="","Add a vehicle",IF(COUNTIF(VName,B246)=0,"Vehicle not on Vehicles sheet",IF(E246="","Add a purpose",IF(AND(E246&lt;&gt;"Business",E246&lt;&gt;"Medical",E246&lt;&gt;"Charitable",E246&lt;&gt;"Personal"),"Purpose must be Business/Medical/Charitable/Personal",IF(AND(ISNUMBER(H246),ISNUMBER(I246),I246&lt;H246),"Odometer end is before start",IF(AND(NOT(ISNUMBER(H246)),NOT(ISNUMBER(I246)),NOT(ISNUMBER(J246))),"Add odometer readings or typed miles",IF(AND(ISNUMBER(H246),ISNUMBER(I246),ISNUMBER(J246),ABS((I246-H246)-J246)&gt;0.05),"Odometer and typed miles disagree",IF(AND(N246&gt;0,O246=0),"No rate for this date — check Rate Schedule",IF(AND(OR(E246="Business",E246="Medical",E246="Charitable"),F246&lt;&gt;"Yes",K246=""),"Add purpose detail for substantiation",""))))))))))))</f>
        <v/>
      </c>
      <c r="R246" s="27">
        <f>IF(OR(A246="",M246=""),"",IFERROR(INDEX('Rate Schedule'!$A$5:$A$24,MATCH(SUMPRODUCT(MAX(('Rate Schedule'!$A$5:$A$24&lt;=A246)*('Rate Schedule'!$A$5:$A$24&lt;&gt;"")*'Rate Schedule'!$A$5:$A$24)),'Rate Schedule'!$A$5:$A$24,0)),""))</f>
        <v/>
      </c>
    </row>
    <row r="247">
      <c r="A247" s="22" t="n"/>
      <c r="B247" s="10" t="n"/>
      <c r="C247" s="10" t="n"/>
      <c r="D247" s="10" t="n"/>
      <c r="E247" s="10" t="n"/>
      <c r="F247" s="10" t="n"/>
      <c r="G247" s="10" t="n"/>
      <c r="H247" s="23" t="n"/>
      <c r="I247" s="23" t="n"/>
      <c r="J247" s="23" t="n"/>
      <c r="K247" s="10" t="n"/>
      <c r="L247" s="10" t="n"/>
      <c r="M247" s="24">
        <f>IF(AND(A247="",B247="",J247="",H247=""),"",ROUND(IF(G247="Yes",2,1)*IF(AND(ISNUMBER(H247),ISNUMBER(I247),I247&gt;=H247),I247-H247,IF(ISNUMBER(J247),J247,0)),1))</f>
        <v/>
      </c>
      <c r="N247" s="24">
        <f>IF(M247="","",IF(OR(E247="Personal",E247="",F247="Yes"),0,M247))</f>
        <v/>
      </c>
      <c r="O247" s="24">
        <f>IF(OR(A247="",M247=""),"",IF(E247="Business",IFERROR(INDEX('Rate Schedule'!$B$5:$B$24,MATCH(SUMPRODUCT(MAX(('Rate Schedule'!$A$5:$A$24&lt;=A247)*('Rate Schedule'!$A$5:$A$24&lt;&gt;"")*'Rate Schedule'!$A$5:$A$24)),'Rate Schedule'!$A$5:$A$24,0)),0),IF(E247="Medical",IFERROR(INDEX('Rate Schedule'!$C$5:$C$24,MATCH(SUMPRODUCT(MAX(('Rate Schedule'!$A$5:$A$24&lt;=A247)*('Rate Schedule'!$A$5:$A$24&lt;&gt;"")*'Rate Schedule'!$A$5:$A$24)),'Rate Schedule'!$A$5:$A$24,0)),0),IF(E247="Charitable",IFERROR(INDEX('Rate Schedule'!$D$5:$D$24,MATCH(SUMPRODUCT(MAX(('Rate Schedule'!$A$5:$A$24&lt;=A247)*('Rate Schedule'!$A$5:$A$24&lt;&gt;"")*'Rate Schedule'!$A$5:$A$24)),'Rate Schedule'!$A$5:$A$24,0)),0),0))))</f>
        <v/>
      </c>
      <c r="P247" s="25">
        <f>IF(OR(M247="",O247=""),"",ROUND(N247*O247,0)/100)</f>
        <v/>
      </c>
      <c r="Q247" s="26">
        <f>IF(AND(A247="",B247="",C247="",D247="",E247="",J247="",H247=""),"",IF(A247="","Add a date",IF(A247&gt;AsOf,"After as-of date: not counted yet",IF(B247="","Add a vehicle",IF(COUNTIF(VName,B247)=0,"Vehicle not on Vehicles sheet",IF(E247="","Add a purpose",IF(AND(E247&lt;&gt;"Business",E247&lt;&gt;"Medical",E247&lt;&gt;"Charitable",E247&lt;&gt;"Personal"),"Purpose must be Business/Medical/Charitable/Personal",IF(AND(ISNUMBER(H247),ISNUMBER(I247),I247&lt;H247),"Odometer end is before start",IF(AND(NOT(ISNUMBER(H247)),NOT(ISNUMBER(I247)),NOT(ISNUMBER(J247))),"Add odometer readings or typed miles",IF(AND(ISNUMBER(H247),ISNUMBER(I247),ISNUMBER(J247),ABS((I247-H247)-J247)&gt;0.05),"Odometer and typed miles disagree",IF(AND(N247&gt;0,O247=0),"No rate for this date — check Rate Schedule",IF(AND(OR(E247="Business",E247="Medical",E247="Charitable"),F247&lt;&gt;"Yes",K247=""),"Add purpose detail for substantiation",""))))))))))))</f>
        <v/>
      </c>
      <c r="R247" s="27">
        <f>IF(OR(A247="",M247=""),"",IFERROR(INDEX('Rate Schedule'!$A$5:$A$24,MATCH(SUMPRODUCT(MAX(('Rate Schedule'!$A$5:$A$24&lt;=A247)*('Rate Schedule'!$A$5:$A$24&lt;&gt;"")*'Rate Schedule'!$A$5:$A$24)),'Rate Schedule'!$A$5:$A$24,0)),""))</f>
        <v/>
      </c>
    </row>
    <row r="248">
      <c r="A248" s="22" t="n"/>
      <c r="B248" s="10" t="n"/>
      <c r="C248" s="10" t="n"/>
      <c r="D248" s="10" t="n"/>
      <c r="E248" s="10" t="n"/>
      <c r="F248" s="10" t="n"/>
      <c r="G248" s="10" t="n"/>
      <c r="H248" s="23" t="n"/>
      <c r="I248" s="23" t="n"/>
      <c r="J248" s="23" t="n"/>
      <c r="K248" s="10" t="n"/>
      <c r="L248" s="10" t="n"/>
      <c r="M248" s="24">
        <f>IF(AND(A248="",B248="",J248="",H248=""),"",ROUND(IF(G248="Yes",2,1)*IF(AND(ISNUMBER(H248),ISNUMBER(I248),I248&gt;=H248),I248-H248,IF(ISNUMBER(J248),J248,0)),1))</f>
        <v/>
      </c>
      <c r="N248" s="24">
        <f>IF(M248="","",IF(OR(E248="Personal",E248="",F248="Yes"),0,M248))</f>
        <v/>
      </c>
      <c r="O248" s="24">
        <f>IF(OR(A248="",M248=""),"",IF(E248="Business",IFERROR(INDEX('Rate Schedule'!$B$5:$B$24,MATCH(SUMPRODUCT(MAX(('Rate Schedule'!$A$5:$A$24&lt;=A248)*('Rate Schedule'!$A$5:$A$24&lt;&gt;"")*'Rate Schedule'!$A$5:$A$24)),'Rate Schedule'!$A$5:$A$24,0)),0),IF(E248="Medical",IFERROR(INDEX('Rate Schedule'!$C$5:$C$24,MATCH(SUMPRODUCT(MAX(('Rate Schedule'!$A$5:$A$24&lt;=A248)*('Rate Schedule'!$A$5:$A$24&lt;&gt;"")*'Rate Schedule'!$A$5:$A$24)),'Rate Schedule'!$A$5:$A$24,0)),0),IF(E248="Charitable",IFERROR(INDEX('Rate Schedule'!$D$5:$D$24,MATCH(SUMPRODUCT(MAX(('Rate Schedule'!$A$5:$A$24&lt;=A248)*('Rate Schedule'!$A$5:$A$24&lt;&gt;"")*'Rate Schedule'!$A$5:$A$24)),'Rate Schedule'!$A$5:$A$24,0)),0),0))))</f>
        <v/>
      </c>
      <c r="P248" s="25">
        <f>IF(OR(M248="",O248=""),"",ROUND(N248*O248,0)/100)</f>
        <v/>
      </c>
      <c r="Q248" s="26">
        <f>IF(AND(A248="",B248="",C248="",D248="",E248="",J248="",H248=""),"",IF(A248="","Add a date",IF(A248&gt;AsOf,"After as-of date: not counted yet",IF(B248="","Add a vehicle",IF(COUNTIF(VName,B248)=0,"Vehicle not on Vehicles sheet",IF(E248="","Add a purpose",IF(AND(E248&lt;&gt;"Business",E248&lt;&gt;"Medical",E248&lt;&gt;"Charitable",E248&lt;&gt;"Personal"),"Purpose must be Business/Medical/Charitable/Personal",IF(AND(ISNUMBER(H248),ISNUMBER(I248),I248&lt;H248),"Odometer end is before start",IF(AND(NOT(ISNUMBER(H248)),NOT(ISNUMBER(I248)),NOT(ISNUMBER(J248))),"Add odometer readings or typed miles",IF(AND(ISNUMBER(H248),ISNUMBER(I248),ISNUMBER(J248),ABS((I248-H248)-J248)&gt;0.05),"Odometer and typed miles disagree",IF(AND(N248&gt;0,O248=0),"No rate for this date — check Rate Schedule",IF(AND(OR(E248="Business",E248="Medical",E248="Charitable"),F248&lt;&gt;"Yes",K248=""),"Add purpose detail for substantiation",""))))))))))))</f>
        <v/>
      </c>
      <c r="R248" s="27">
        <f>IF(OR(A248="",M248=""),"",IFERROR(INDEX('Rate Schedule'!$A$5:$A$24,MATCH(SUMPRODUCT(MAX(('Rate Schedule'!$A$5:$A$24&lt;=A248)*('Rate Schedule'!$A$5:$A$24&lt;&gt;"")*'Rate Schedule'!$A$5:$A$24)),'Rate Schedule'!$A$5:$A$24,0)),""))</f>
        <v/>
      </c>
    </row>
    <row r="249">
      <c r="A249" s="22" t="n"/>
      <c r="B249" s="10" t="n"/>
      <c r="C249" s="10" t="n"/>
      <c r="D249" s="10" t="n"/>
      <c r="E249" s="10" t="n"/>
      <c r="F249" s="10" t="n"/>
      <c r="G249" s="10" t="n"/>
      <c r="H249" s="23" t="n"/>
      <c r="I249" s="23" t="n"/>
      <c r="J249" s="23" t="n"/>
      <c r="K249" s="10" t="n"/>
      <c r="L249" s="10" t="n"/>
      <c r="M249" s="24">
        <f>IF(AND(A249="",B249="",J249="",H249=""),"",ROUND(IF(G249="Yes",2,1)*IF(AND(ISNUMBER(H249),ISNUMBER(I249),I249&gt;=H249),I249-H249,IF(ISNUMBER(J249),J249,0)),1))</f>
        <v/>
      </c>
      <c r="N249" s="24">
        <f>IF(M249="","",IF(OR(E249="Personal",E249="",F249="Yes"),0,M249))</f>
        <v/>
      </c>
      <c r="O249" s="24">
        <f>IF(OR(A249="",M249=""),"",IF(E249="Business",IFERROR(INDEX('Rate Schedule'!$B$5:$B$24,MATCH(SUMPRODUCT(MAX(('Rate Schedule'!$A$5:$A$24&lt;=A249)*('Rate Schedule'!$A$5:$A$24&lt;&gt;"")*'Rate Schedule'!$A$5:$A$24)),'Rate Schedule'!$A$5:$A$24,0)),0),IF(E249="Medical",IFERROR(INDEX('Rate Schedule'!$C$5:$C$24,MATCH(SUMPRODUCT(MAX(('Rate Schedule'!$A$5:$A$24&lt;=A249)*('Rate Schedule'!$A$5:$A$24&lt;&gt;"")*'Rate Schedule'!$A$5:$A$24)),'Rate Schedule'!$A$5:$A$24,0)),0),IF(E249="Charitable",IFERROR(INDEX('Rate Schedule'!$D$5:$D$24,MATCH(SUMPRODUCT(MAX(('Rate Schedule'!$A$5:$A$24&lt;=A249)*('Rate Schedule'!$A$5:$A$24&lt;&gt;"")*'Rate Schedule'!$A$5:$A$24)),'Rate Schedule'!$A$5:$A$24,0)),0),0))))</f>
        <v/>
      </c>
      <c r="P249" s="25">
        <f>IF(OR(M249="",O249=""),"",ROUND(N249*O249,0)/100)</f>
        <v/>
      </c>
      <c r="Q249" s="26">
        <f>IF(AND(A249="",B249="",C249="",D249="",E249="",J249="",H249=""),"",IF(A249="","Add a date",IF(A249&gt;AsOf,"After as-of date: not counted yet",IF(B249="","Add a vehicle",IF(COUNTIF(VName,B249)=0,"Vehicle not on Vehicles sheet",IF(E249="","Add a purpose",IF(AND(E249&lt;&gt;"Business",E249&lt;&gt;"Medical",E249&lt;&gt;"Charitable",E249&lt;&gt;"Personal"),"Purpose must be Business/Medical/Charitable/Personal",IF(AND(ISNUMBER(H249),ISNUMBER(I249),I249&lt;H249),"Odometer end is before start",IF(AND(NOT(ISNUMBER(H249)),NOT(ISNUMBER(I249)),NOT(ISNUMBER(J249))),"Add odometer readings or typed miles",IF(AND(ISNUMBER(H249),ISNUMBER(I249),ISNUMBER(J249),ABS((I249-H249)-J249)&gt;0.05),"Odometer and typed miles disagree",IF(AND(N249&gt;0,O249=0),"No rate for this date — check Rate Schedule",IF(AND(OR(E249="Business",E249="Medical",E249="Charitable"),F249&lt;&gt;"Yes",K249=""),"Add purpose detail for substantiation",""))))))))))))</f>
        <v/>
      </c>
      <c r="R249" s="27">
        <f>IF(OR(A249="",M249=""),"",IFERROR(INDEX('Rate Schedule'!$A$5:$A$24,MATCH(SUMPRODUCT(MAX(('Rate Schedule'!$A$5:$A$24&lt;=A249)*('Rate Schedule'!$A$5:$A$24&lt;&gt;"")*'Rate Schedule'!$A$5:$A$24)),'Rate Schedule'!$A$5:$A$24,0)),""))</f>
        <v/>
      </c>
    </row>
    <row r="250">
      <c r="A250" s="22" t="n"/>
      <c r="B250" s="10" t="n"/>
      <c r="C250" s="10" t="n"/>
      <c r="D250" s="10" t="n"/>
      <c r="E250" s="10" t="n"/>
      <c r="F250" s="10" t="n"/>
      <c r="G250" s="10" t="n"/>
      <c r="H250" s="23" t="n"/>
      <c r="I250" s="23" t="n"/>
      <c r="J250" s="23" t="n"/>
      <c r="K250" s="10" t="n"/>
      <c r="L250" s="10" t="n"/>
      <c r="M250" s="24">
        <f>IF(AND(A250="",B250="",J250="",H250=""),"",ROUND(IF(G250="Yes",2,1)*IF(AND(ISNUMBER(H250),ISNUMBER(I250),I250&gt;=H250),I250-H250,IF(ISNUMBER(J250),J250,0)),1))</f>
        <v/>
      </c>
      <c r="N250" s="24">
        <f>IF(M250="","",IF(OR(E250="Personal",E250="",F250="Yes"),0,M250))</f>
        <v/>
      </c>
      <c r="O250" s="24">
        <f>IF(OR(A250="",M250=""),"",IF(E250="Business",IFERROR(INDEX('Rate Schedule'!$B$5:$B$24,MATCH(SUMPRODUCT(MAX(('Rate Schedule'!$A$5:$A$24&lt;=A250)*('Rate Schedule'!$A$5:$A$24&lt;&gt;"")*'Rate Schedule'!$A$5:$A$24)),'Rate Schedule'!$A$5:$A$24,0)),0),IF(E250="Medical",IFERROR(INDEX('Rate Schedule'!$C$5:$C$24,MATCH(SUMPRODUCT(MAX(('Rate Schedule'!$A$5:$A$24&lt;=A250)*('Rate Schedule'!$A$5:$A$24&lt;&gt;"")*'Rate Schedule'!$A$5:$A$24)),'Rate Schedule'!$A$5:$A$24,0)),0),IF(E250="Charitable",IFERROR(INDEX('Rate Schedule'!$D$5:$D$24,MATCH(SUMPRODUCT(MAX(('Rate Schedule'!$A$5:$A$24&lt;=A250)*('Rate Schedule'!$A$5:$A$24&lt;&gt;"")*'Rate Schedule'!$A$5:$A$24)),'Rate Schedule'!$A$5:$A$24,0)),0),0))))</f>
        <v/>
      </c>
      <c r="P250" s="25">
        <f>IF(OR(M250="",O250=""),"",ROUND(N250*O250,0)/100)</f>
        <v/>
      </c>
      <c r="Q250" s="26">
        <f>IF(AND(A250="",B250="",C250="",D250="",E250="",J250="",H250=""),"",IF(A250="","Add a date",IF(A250&gt;AsOf,"After as-of date: not counted yet",IF(B250="","Add a vehicle",IF(COUNTIF(VName,B250)=0,"Vehicle not on Vehicles sheet",IF(E250="","Add a purpose",IF(AND(E250&lt;&gt;"Business",E250&lt;&gt;"Medical",E250&lt;&gt;"Charitable",E250&lt;&gt;"Personal"),"Purpose must be Business/Medical/Charitable/Personal",IF(AND(ISNUMBER(H250),ISNUMBER(I250),I250&lt;H250),"Odometer end is before start",IF(AND(NOT(ISNUMBER(H250)),NOT(ISNUMBER(I250)),NOT(ISNUMBER(J250))),"Add odometer readings or typed miles",IF(AND(ISNUMBER(H250),ISNUMBER(I250),ISNUMBER(J250),ABS((I250-H250)-J250)&gt;0.05),"Odometer and typed miles disagree",IF(AND(N250&gt;0,O250=0),"No rate for this date — check Rate Schedule",IF(AND(OR(E250="Business",E250="Medical",E250="Charitable"),F250&lt;&gt;"Yes",K250=""),"Add purpose detail for substantiation",""))))))))))))</f>
        <v/>
      </c>
      <c r="R250" s="27">
        <f>IF(OR(A250="",M250=""),"",IFERROR(INDEX('Rate Schedule'!$A$5:$A$24,MATCH(SUMPRODUCT(MAX(('Rate Schedule'!$A$5:$A$24&lt;=A250)*('Rate Schedule'!$A$5:$A$24&lt;&gt;"")*'Rate Schedule'!$A$5:$A$24)),'Rate Schedule'!$A$5:$A$24,0)),""))</f>
        <v/>
      </c>
    </row>
    <row r="251">
      <c r="A251" s="22" t="n"/>
      <c r="B251" s="10" t="n"/>
      <c r="C251" s="10" t="n"/>
      <c r="D251" s="10" t="n"/>
      <c r="E251" s="10" t="n"/>
      <c r="F251" s="10" t="n"/>
      <c r="G251" s="10" t="n"/>
      <c r="H251" s="23" t="n"/>
      <c r="I251" s="23" t="n"/>
      <c r="J251" s="23" t="n"/>
      <c r="K251" s="10" t="n"/>
      <c r="L251" s="10" t="n"/>
      <c r="M251" s="24">
        <f>IF(AND(A251="",B251="",J251="",H251=""),"",ROUND(IF(G251="Yes",2,1)*IF(AND(ISNUMBER(H251),ISNUMBER(I251),I251&gt;=H251),I251-H251,IF(ISNUMBER(J251),J251,0)),1))</f>
        <v/>
      </c>
      <c r="N251" s="24">
        <f>IF(M251="","",IF(OR(E251="Personal",E251="",F251="Yes"),0,M251))</f>
        <v/>
      </c>
      <c r="O251" s="24">
        <f>IF(OR(A251="",M251=""),"",IF(E251="Business",IFERROR(INDEX('Rate Schedule'!$B$5:$B$24,MATCH(SUMPRODUCT(MAX(('Rate Schedule'!$A$5:$A$24&lt;=A251)*('Rate Schedule'!$A$5:$A$24&lt;&gt;"")*'Rate Schedule'!$A$5:$A$24)),'Rate Schedule'!$A$5:$A$24,0)),0),IF(E251="Medical",IFERROR(INDEX('Rate Schedule'!$C$5:$C$24,MATCH(SUMPRODUCT(MAX(('Rate Schedule'!$A$5:$A$24&lt;=A251)*('Rate Schedule'!$A$5:$A$24&lt;&gt;"")*'Rate Schedule'!$A$5:$A$24)),'Rate Schedule'!$A$5:$A$24,0)),0),IF(E251="Charitable",IFERROR(INDEX('Rate Schedule'!$D$5:$D$24,MATCH(SUMPRODUCT(MAX(('Rate Schedule'!$A$5:$A$24&lt;=A251)*('Rate Schedule'!$A$5:$A$24&lt;&gt;"")*'Rate Schedule'!$A$5:$A$24)),'Rate Schedule'!$A$5:$A$24,0)),0),0))))</f>
        <v/>
      </c>
      <c r="P251" s="25">
        <f>IF(OR(M251="",O251=""),"",ROUND(N251*O251,0)/100)</f>
        <v/>
      </c>
      <c r="Q251" s="26">
        <f>IF(AND(A251="",B251="",C251="",D251="",E251="",J251="",H251=""),"",IF(A251="","Add a date",IF(A251&gt;AsOf,"After as-of date: not counted yet",IF(B251="","Add a vehicle",IF(COUNTIF(VName,B251)=0,"Vehicle not on Vehicles sheet",IF(E251="","Add a purpose",IF(AND(E251&lt;&gt;"Business",E251&lt;&gt;"Medical",E251&lt;&gt;"Charitable",E251&lt;&gt;"Personal"),"Purpose must be Business/Medical/Charitable/Personal",IF(AND(ISNUMBER(H251),ISNUMBER(I251),I251&lt;H251),"Odometer end is before start",IF(AND(NOT(ISNUMBER(H251)),NOT(ISNUMBER(I251)),NOT(ISNUMBER(J251))),"Add odometer readings or typed miles",IF(AND(ISNUMBER(H251),ISNUMBER(I251),ISNUMBER(J251),ABS((I251-H251)-J251)&gt;0.05),"Odometer and typed miles disagree",IF(AND(N251&gt;0,O251=0),"No rate for this date — check Rate Schedule",IF(AND(OR(E251="Business",E251="Medical",E251="Charitable"),F251&lt;&gt;"Yes",K251=""),"Add purpose detail for substantiation",""))))))))))))</f>
        <v/>
      </c>
      <c r="R251" s="27">
        <f>IF(OR(A251="",M251=""),"",IFERROR(INDEX('Rate Schedule'!$A$5:$A$24,MATCH(SUMPRODUCT(MAX(('Rate Schedule'!$A$5:$A$24&lt;=A251)*('Rate Schedule'!$A$5:$A$24&lt;&gt;"")*'Rate Schedule'!$A$5:$A$24)),'Rate Schedule'!$A$5:$A$24,0)),""))</f>
        <v/>
      </c>
    </row>
    <row r="252">
      <c r="A252" s="22" t="n"/>
      <c r="B252" s="10" t="n"/>
      <c r="C252" s="10" t="n"/>
      <c r="D252" s="10" t="n"/>
      <c r="E252" s="10" t="n"/>
      <c r="F252" s="10" t="n"/>
      <c r="G252" s="10" t="n"/>
      <c r="H252" s="23" t="n"/>
      <c r="I252" s="23" t="n"/>
      <c r="J252" s="23" t="n"/>
      <c r="K252" s="10" t="n"/>
      <c r="L252" s="10" t="n"/>
      <c r="M252" s="24">
        <f>IF(AND(A252="",B252="",J252="",H252=""),"",ROUND(IF(G252="Yes",2,1)*IF(AND(ISNUMBER(H252),ISNUMBER(I252),I252&gt;=H252),I252-H252,IF(ISNUMBER(J252),J252,0)),1))</f>
        <v/>
      </c>
      <c r="N252" s="24">
        <f>IF(M252="","",IF(OR(E252="Personal",E252="",F252="Yes"),0,M252))</f>
        <v/>
      </c>
      <c r="O252" s="24">
        <f>IF(OR(A252="",M252=""),"",IF(E252="Business",IFERROR(INDEX('Rate Schedule'!$B$5:$B$24,MATCH(SUMPRODUCT(MAX(('Rate Schedule'!$A$5:$A$24&lt;=A252)*('Rate Schedule'!$A$5:$A$24&lt;&gt;"")*'Rate Schedule'!$A$5:$A$24)),'Rate Schedule'!$A$5:$A$24,0)),0),IF(E252="Medical",IFERROR(INDEX('Rate Schedule'!$C$5:$C$24,MATCH(SUMPRODUCT(MAX(('Rate Schedule'!$A$5:$A$24&lt;=A252)*('Rate Schedule'!$A$5:$A$24&lt;&gt;"")*'Rate Schedule'!$A$5:$A$24)),'Rate Schedule'!$A$5:$A$24,0)),0),IF(E252="Charitable",IFERROR(INDEX('Rate Schedule'!$D$5:$D$24,MATCH(SUMPRODUCT(MAX(('Rate Schedule'!$A$5:$A$24&lt;=A252)*('Rate Schedule'!$A$5:$A$24&lt;&gt;"")*'Rate Schedule'!$A$5:$A$24)),'Rate Schedule'!$A$5:$A$24,0)),0),0))))</f>
        <v/>
      </c>
      <c r="P252" s="25">
        <f>IF(OR(M252="",O252=""),"",ROUND(N252*O252,0)/100)</f>
        <v/>
      </c>
      <c r="Q252" s="26">
        <f>IF(AND(A252="",B252="",C252="",D252="",E252="",J252="",H252=""),"",IF(A252="","Add a date",IF(A252&gt;AsOf,"After as-of date: not counted yet",IF(B252="","Add a vehicle",IF(COUNTIF(VName,B252)=0,"Vehicle not on Vehicles sheet",IF(E252="","Add a purpose",IF(AND(E252&lt;&gt;"Business",E252&lt;&gt;"Medical",E252&lt;&gt;"Charitable",E252&lt;&gt;"Personal"),"Purpose must be Business/Medical/Charitable/Personal",IF(AND(ISNUMBER(H252),ISNUMBER(I252),I252&lt;H252),"Odometer end is before start",IF(AND(NOT(ISNUMBER(H252)),NOT(ISNUMBER(I252)),NOT(ISNUMBER(J252))),"Add odometer readings or typed miles",IF(AND(ISNUMBER(H252),ISNUMBER(I252),ISNUMBER(J252),ABS((I252-H252)-J252)&gt;0.05),"Odometer and typed miles disagree",IF(AND(N252&gt;0,O252=0),"No rate for this date — check Rate Schedule",IF(AND(OR(E252="Business",E252="Medical",E252="Charitable"),F252&lt;&gt;"Yes",K252=""),"Add purpose detail for substantiation",""))))))))))))</f>
        <v/>
      </c>
      <c r="R252" s="27">
        <f>IF(OR(A252="",M252=""),"",IFERROR(INDEX('Rate Schedule'!$A$5:$A$24,MATCH(SUMPRODUCT(MAX(('Rate Schedule'!$A$5:$A$24&lt;=A252)*('Rate Schedule'!$A$5:$A$24&lt;&gt;"")*'Rate Schedule'!$A$5:$A$24)),'Rate Schedule'!$A$5:$A$24,0)),""))</f>
        <v/>
      </c>
    </row>
    <row r="253">
      <c r="A253" s="22" t="n"/>
      <c r="B253" s="10" t="n"/>
      <c r="C253" s="10" t="n"/>
      <c r="D253" s="10" t="n"/>
      <c r="E253" s="10" t="n"/>
      <c r="F253" s="10" t="n"/>
      <c r="G253" s="10" t="n"/>
      <c r="H253" s="23" t="n"/>
      <c r="I253" s="23" t="n"/>
      <c r="J253" s="23" t="n"/>
      <c r="K253" s="10" t="n"/>
      <c r="L253" s="10" t="n"/>
      <c r="M253" s="24">
        <f>IF(AND(A253="",B253="",J253="",H253=""),"",ROUND(IF(G253="Yes",2,1)*IF(AND(ISNUMBER(H253),ISNUMBER(I253),I253&gt;=H253),I253-H253,IF(ISNUMBER(J253),J253,0)),1))</f>
        <v/>
      </c>
      <c r="N253" s="24">
        <f>IF(M253="","",IF(OR(E253="Personal",E253="",F253="Yes"),0,M253))</f>
        <v/>
      </c>
      <c r="O253" s="24">
        <f>IF(OR(A253="",M253=""),"",IF(E253="Business",IFERROR(INDEX('Rate Schedule'!$B$5:$B$24,MATCH(SUMPRODUCT(MAX(('Rate Schedule'!$A$5:$A$24&lt;=A253)*('Rate Schedule'!$A$5:$A$24&lt;&gt;"")*'Rate Schedule'!$A$5:$A$24)),'Rate Schedule'!$A$5:$A$24,0)),0),IF(E253="Medical",IFERROR(INDEX('Rate Schedule'!$C$5:$C$24,MATCH(SUMPRODUCT(MAX(('Rate Schedule'!$A$5:$A$24&lt;=A253)*('Rate Schedule'!$A$5:$A$24&lt;&gt;"")*'Rate Schedule'!$A$5:$A$24)),'Rate Schedule'!$A$5:$A$24,0)),0),IF(E253="Charitable",IFERROR(INDEX('Rate Schedule'!$D$5:$D$24,MATCH(SUMPRODUCT(MAX(('Rate Schedule'!$A$5:$A$24&lt;=A253)*('Rate Schedule'!$A$5:$A$24&lt;&gt;"")*'Rate Schedule'!$A$5:$A$24)),'Rate Schedule'!$A$5:$A$24,0)),0),0))))</f>
        <v/>
      </c>
      <c r="P253" s="25">
        <f>IF(OR(M253="",O253=""),"",ROUND(N253*O253,0)/100)</f>
        <v/>
      </c>
      <c r="Q253" s="26">
        <f>IF(AND(A253="",B253="",C253="",D253="",E253="",J253="",H253=""),"",IF(A253="","Add a date",IF(A253&gt;AsOf,"After as-of date: not counted yet",IF(B253="","Add a vehicle",IF(COUNTIF(VName,B253)=0,"Vehicle not on Vehicles sheet",IF(E253="","Add a purpose",IF(AND(E253&lt;&gt;"Business",E253&lt;&gt;"Medical",E253&lt;&gt;"Charitable",E253&lt;&gt;"Personal"),"Purpose must be Business/Medical/Charitable/Personal",IF(AND(ISNUMBER(H253),ISNUMBER(I253),I253&lt;H253),"Odometer end is before start",IF(AND(NOT(ISNUMBER(H253)),NOT(ISNUMBER(I253)),NOT(ISNUMBER(J253))),"Add odometer readings or typed miles",IF(AND(ISNUMBER(H253),ISNUMBER(I253),ISNUMBER(J253),ABS((I253-H253)-J253)&gt;0.05),"Odometer and typed miles disagree",IF(AND(N253&gt;0,O253=0),"No rate for this date — check Rate Schedule",IF(AND(OR(E253="Business",E253="Medical",E253="Charitable"),F253&lt;&gt;"Yes",K253=""),"Add purpose detail for substantiation",""))))))))))))</f>
        <v/>
      </c>
      <c r="R253" s="27">
        <f>IF(OR(A253="",M253=""),"",IFERROR(INDEX('Rate Schedule'!$A$5:$A$24,MATCH(SUMPRODUCT(MAX(('Rate Schedule'!$A$5:$A$24&lt;=A253)*('Rate Schedule'!$A$5:$A$24&lt;&gt;"")*'Rate Schedule'!$A$5:$A$24)),'Rate Schedule'!$A$5:$A$24,0)),""))</f>
        <v/>
      </c>
    </row>
    <row r="254">
      <c r="A254" s="22" t="n"/>
      <c r="B254" s="10" t="n"/>
      <c r="C254" s="10" t="n"/>
      <c r="D254" s="10" t="n"/>
      <c r="E254" s="10" t="n"/>
      <c r="F254" s="10" t="n"/>
      <c r="G254" s="10" t="n"/>
      <c r="H254" s="23" t="n"/>
      <c r="I254" s="23" t="n"/>
      <c r="J254" s="23" t="n"/>
      <c r="K254" s="10" t="n"/>
      <c r="L254" s="10" t="n"/>
      <c r="M254" s="24">
        <f>IF(AND(A254="",B254="",J254="",H254=""),"",ROUND(IF(G254="Yes",2,1)*IF(AND(ISNUMBER(H254),ISNUMBER(I254),I254&gt;=H254),I254-H254,IF(ISNUMBER(J254),J254,0)),1))</f>
        <v/>
      </c>
      <c r="N254" s="24">
        <f>IF(M254="","",IF(OR(E254="Personal",E254="",F254="Yes"),0,M254))</f>
        <v/>
      </c>
      <c r="O254" s="24">
        <f>IF(OR(A254="",M254=""),"",IF(E254="Business",IFERROR(INDEX('Rate Schedule'!$B$5:$B$24,MATCH(SUMPRODUCT(MAX(('Rate Schedule'!$A$5:$A$24&lt;=A254)*('Rate Schedule'!$A$5:$A$24&lt;&gt;"")*'Rate Schedule'!$A$5:$A$24)),'Rate Schedule'!$A$5:$A$24,0)),0),IF(E254="Medical",IFERROR(INDEX('Rate Schedule'!$C$5:$C$24,MATCH(SUMPRODUCT(MAX(('Rate Schedule'!$A$5:$A$24&lt;=A254)*('Rate Schedule'!$A$5:$A$24&lt;&gt;"")*'Rate Schedule'!$A$5:$A$24)),'Rate Schedule'!$A$5:$A$24,0)),0),IF(E254="Charitable",IFERROR(INDEX('Rate Schedule'!$D$5:$D$24,MATCH(SUMPRODUCT(MAX(('Rate Schedule'!$A$5:$A$24&lt;=A254)*('Rate Schedule'!$A$5:$A$24&lt;&gt;"")*'Rate Schedule'!$A$5:$A$24)),'Rate Schedule'!$A$5:$A$24,0)),0),0))))</f>
        <v/>
      </c>
      <c r="P254" s="25">
        <f>IF(OR(M254="",O254=""),"",ROUND(N254*O254,0)/100)</f>
        <v/>
      </c>
      <c r="Q254" s="26">
        <f>IF(AND(A254="",B254="",C254="",D254="",E254="",J254="",H254=""),"",IF(A254="","Add a date",IF(A254&gt;AsOf,"After as-of date: not counted yet",IF(B254="","Add a vehicle",IF(COUNTIF(VName,B254)=0,"Vehicle not on Vehicles sheet",IF(E254="","Add a purpose",IF(AND(E254&lt;&gt;"Business",E254&lt;&gt;"Medical",E254&lt;&gt;"Charitable",E254&lt;&gt;"Personal"),"Purpose must be Business/Medical/Charitable/Personal",IF(AND(ISNUMBER(H254),ISNUMBER(I254),I254&lt;H254),"Odometer end is before start",IF(AND(NOT(ISNUMBER(H254)),NOT(ISNUMBER(I254)),NOT(ISNUMBER(J254))),"Add odometer readings or typed miles",IF(AND(ISNUMBER(H254),ISNUMBER(I254),ISNUMBER(J254),ABS((I254-H254)-J254)&gt;0.05),"Odometer and typed miles disagree",IF(AND(N254&gt;0,O254=0),"No rate for this date — check Rate Schedule",IF(AND(OR(E254="Business",E254="Medical",E254="Charitable"),F254&lt;&gt;"Yes",K254=""),"Add purpose detail for substantiation",""))))))))))))</f>
        <v/>
      </c>
      <c r="R254" s="27">
        <f>IF(OR(A254="",M254=""),"",IFERROR(INDEX('Rate Schedule'!$A$5:$A$24,MATCH(SUMPRODUCT(MAX(('Rate Schedule'!$A$5:$A$24&lt;=A254)*('Rate Schedule'!$A$5:$A$24&lt;&gt;"")*'Rate Schedule'!$A$5:$A$24)),'Rate Schedule'!$A$5:$A$24,0)),""))</f>
        <v/>
      </c>
    </row>
    <row r="255">
      <c r="A255" s="22" t="n"/>
      <c r="B255" s="10" t="n"/>
      <c r="C255" s="10" t="n"/>
      <c r="D255" s="10" t="n"/>
      <c r="E255" s="10" t="n"/>
      <c r="F255" s="10" t="n"/>
      <c r="G255" s="10" t="n"/>
      <c r="H255" s="23" t="n"/>
      <c r="I255" s="23" t="n"/>
      <c r="J255" s="23" t="n"/>
      <c r="K255" s="10" t="n"/>
      <c r="L255" s="10" t="n"/>
      <c r="M255" s="24">
        <f>IF(AND(A255="",B255="",J255="",H255=""),"",ROUND(IF(G255="Yes",2,1)*IF(AND(ISNUMBER(H255),ISNUMBER(I255),I255&gt;=H255),I255-H255,IF(ISNUMBER(J255),J255,0)),1))</f>
        <v/>
      </c>
      <c r="N255" s="24">
        <f>IF(M255="","",IF(OR(E255="Personal",E255="",F255="Yes"),0,M255))</f>
        <v/>
      </c>
      <c r="O255" s="24">
        <f>IF(OR(A255="",M255=""),"",IF(E255="Business",IFERROR(INDEX('Rate Schedule'!$B$5:$B$24,MATCH(SUMPRODUCT(MAX(('Rate Schedule'!$A$5:$A$24&lt;=A255)*('Rate Schedule'!$A$5:$A$24&lt;&gt;"")*'Rate Schedule'!$A$5:$A$24)),'Rate Schedule'!$A$5:$A$24,0)),0),IF(E255="Medical",IFERROR(INDEX('Rate Schedule'!$C$5:$C$24,MATCH(SUMPRODUCT(MAX(('Rate Schedule'!$A$5:$A$24&lt;=A255)*('Rate Schedule'!$A$5:$A$24&lt;&gt;"")*'Rate Schedule'!$A$5:$A$24)),'Rate Schedule'!$A$5:$A$24,0)),0),IF(E255="Charitable",IFERROR(INDEX('Rate Schedule'!$D$5:$D$24,MATCH(SUMPRODUCT(MAX(('Rate Schedule'!$A$5:$A$24&lt;=A255)*('Rate Schedule'!$A$5:$A$24&lt;&gt;"")*'Rate Schedule'!$A$5:$A$24)),'Rate Schedule'!$A$5:$A$24,0)),0),0))))</f>
        <v/>
      </c>
      <c r="P255" s="25">
        <f>IF(OR(M255="",O255=""),"",ROUND(N255*O255,0)/100)</f>
        <v/>
      </c>
      <c r="Q255" s="26">
        <f>IF(AND(A255="",B255="",C255="",D255="",E255="",J255="",H255=""),"",IF(A255="","Add a date",IF(A255&gt;AsOf,"After as-of date: not counted yet",IF(B255="","Add a vehicle",IF(COUNTIF(VName,B255)=0,"Vehicle not on Vehicles sheet",IF(E255="","Add a purpose",IF(AND(E255&lt;&gt;"Business",E255&lt;&gt;"Medical",E255&lt;&gt;"Charitable",E255&lt;&gt;"Personal"),"Purpose must be Business/Medical/Charitable/Personal",IF(AND(ISNUMBER(H255),ISNUMBER(I255),I255&lt;H255),"Odometer end is before start",IF(AND(NOT(ISNUMBER(H255)),NOT(ISNUMBER(I255)),NOT(ISNUMBER(J255))),"Add odometer readings or typed miles",IF(AND(ISNUMBER(H255),ISNUMBER(I255),ISNUMBER(J255),ABS((I255-H255)-J255)&gt;0.05),"Odometer and typed miles disagree",IF(AND(N255&gt;0,O255=0),"No rate for this date — check Rate Schedule",IF(AND(OR(E255="Business",E255="Medical",E255="Charitable"),F255&lt;&gt;"Yes",K255=""),"Add purpose detail for substantiation",""))))))))))))</f>
        <v/>
      </c>
      <c r="R255" s="27">
        <f>IF(OR(A255="",M255=""),"",IFERROR(INDEX('Rate Schedule'!$A$5:$A$24,MATCH(SUMPRODUCT(MAX(('Rate Schedule'!$A$5:$A$24&lt;=A255)*('Rate Schedule'!$A$5:$A$24&lt;&gt;"")*'Rate Schedule'!$A$5:$A$24)),'Rate Schedule'!$A$5:$A$24,0)),""))</f>
        <v/>
      </c>
    </row>
    <row r="256">
      <c r="A256" s="22" t="n"/>
      <c r="B256" s="10" t="n"/>
      <c r="C256" s="10" t="n"/>
      <c r="D256" s="10" t="n"/>
      <c r="E256" s="10" t="n"/>
      <c r="F256" s="10" t="n"/>
      <c r="G256" s="10" t="n"/>
      <c r="H256" s="23" t="n"/>
      <c r="I256" s="23" t="n"/>
      <c r="J256" s="23" t="n"/>
      <c r="K256" s="10" t="n"/>
      <c r="L256" s="10" t="n"/>
      <c r="M256" s="24">
        <f>IF(AND(A256="",B256="",J256="",H256=""),"",ROUND(IF(G256="Yes",2,1)*IF(AND(ISNUMBER(H256),ISNUMBER(I256),I256&gt;=H256),I256-H256,IF(ISNUMBER(J256),J256,0)),1))</f>
        <v/>
      </c>
      <c r="N256" s="24">
        <f>IF(M256="","",IF(OR(E256="Personal",E256="",F256="Yes"),0,M256))</f>
        <v/>
      </c>
      <c r="O256" s="24">
        <f>IF(OR(A256="",M256=""),"",IF(E256="Business",IFERROR(INDEX('Rate Schedule'!$B$5:$B$24,MATCH(SUMPRODUCT(MAX(('Rate Schedule'!$A$5:$A$24&lt;=A256)*('Rate Schedule'!$A$5:$A$24&lt;&gt;"")*'Rate Schedule'!$A$5:$A$24)),'Rate Schedule'!$A$5:$A$24,0)),0),IF(E256="Medical",IFERROR(INDEX('Rate Schedule'!$C$5:$C$24,MATCH(SUMPRODUCT(MAX(('Rate Schedule'!$A$5:$A$24&lt;=A256)*('Rate Schedule'!$A$5:$A$24&lt;&gt;"")*'Rate Schedule'!$A$5:$A$24)),'Rate Schedule'!$A$5:$A$24,0)),0),IF(E256="Charitable",IFERROR(INDEX('Rate Schedule'!$D$5:$D$24,MATCH(SUMPRODUCT(MAX(('Rate Schedule'!$A$5:$A$24&lt;=A256)*('Rate Schedule'!$A$5:$A$24&lt;&gt;"")*'Rate Schedule'!$A$5:$A$24)),'Rate Schedule'!$A$5:$A$24,0)),0),0))))</f>
        <v/>
      </c>
      <c r="P256" s="25">
        <f>IF(OR(M256="",O256=""),"",ROUND(N256*O256,0)/100)</f>
        <v/>
      </c>
      <c r="Q256" s="26">
        <f>IF(AND(A256="",B256="",C256="",D256="",E256="",J256="",H256=""),"",IF(A256="","Add a date",IF(A256&gt;AsOf,"After as-of date: not counted yet",IF(B256="","Add a vehicle",IF(COUNTIF(VName,B256)=0,"Vehicle not on Vehicles sheet",IF(E256="","Add a purpose",IF(AND(E256&lt;&gt;"Business",E256&lt;&gt;"Medical",E256&lt;&gt;"Charitable",E256&lt;&gt;"Personal"),"Purpose must be Business/Medical/Charitable/Personal",IF(AND(ISNUMBER(H256),ISNUMBER(I256),I256&lt;H256),"Odometer end is before start",IF(AND(NOT(ISNUMBER(H256)),NOT(ISNUMBER(I256)),NOT(ISNUMBER(J256))),"Add odometer readings or typed miles",IF(AND(ISNUMBER(H256),ISNUMBER(I256),ISNUMBER(J256),ABS((I256-H256)-J256)&gt;0.05),"Odometer and typed miles disagree",IF(AND(N256&gt;0,O256=0),"No rate for this date — check Rate Schedule",IF(AND(OR(E256="Business",E256="Medical",E256="Charitable"),F256&lt;&gt;"Yes",K256=""),"Add purpose detail for substantiation",""))))))))))))</f>
        <v/>
      </c>
      <c r="R256" s="27">
        <f>IF(OR(A256="",M256=""),"",IFERROR(INDEX('Rate Schedule'!$A$5:$A$24,MATCH(SUMPRODUCT(MAX(('Rate Schedule'!$A$5:$A$24&lt;=A256)*('Rate Schedule'!$A$5:$A$24&lt;&gt;"")*'Rate Schedule'!$A$5:$A$24)),'Rate Schedule'!$A$5:$A$24,0)),""))</f>
        <v/>
      </c>
    </row>
    <row r="257">
      <c r="A257" s="22" t="n"/>
      <c r="B257" s="10" t="n"/>
      <c r="C257" s="10" t="n"/>
      <c r="D257" s="10" t="n"/>
      <c r="E257" s="10" t="n"/>
      <c r="F257" s="10" t="n"/>
      <c r="G257" s="10" t="n"/>
      <c r="H257" s="23" t="n"/>
      <c r="I257" s="23" t="n"/>
      <c r="J257" s="23" t="n"/>
      <c r="K257" s="10" t="n"/>
      <c r="L257" s="10" t="n"/>
      <c r="M257" s="24">
        <f>IF(AND(A257="",B257="",J257="",H257=""),"",ROUND(IF(G257="Yes",2,1)*IF(AND(ISNUMBER(H257),ISNUMBER(I257),I257&gt;=H257),I257-H257,IF(ISNUMBER(J257),J257,0)),1))</f>
        <v/>
      </c>
      <c r="N257" s="24">
        <f>IF(M257="","",IF(OR(E257="Personal",E257="",F257="Yes"),0,M257))</f>
        <v/>
      </c>
      <c r="O257" s="24">
        <f>IF(OR(A257="",M257=""),"",IF(E257="Business",IFERROR(INDEX('Rate Schedule'!$B$5:$B$24,MATCH(SUMPRODUCT(MAX(('Rate Schedule'!$A$5:$A$24&lt;=A257)*('Rate Schedule'!$A$5:$A$24&lt;&gt;"")*'Rate Schedule'!$A$5:$A$24)),'Rate Schedule'!$A$5:$A$24,0)),0),IF(E257="Medical",IFERROR(INDEX('Rate Schedule'!$C$5:$C$24,MATCH(SUMPRODUCT(MAX(('Rate Schedule'!$A$5:$A$24&lt;=A257)*('Rate Schedule'!$A$5:$A$24&lt;&gt;"")*'Rate Schedule'!$A$5:$A$24)),'Rate Schedule'!$A$5:$A$24,0)),0),IF(E257="Charitable",IFERROR(INDEX('Rate Schedule'!$D$5:$D$24,MATCH(SUMPRODUCT(MAX(('Rate Schedule'!$A$5:$A$24&lt;=A257)*('Rate Schedule'!$A$5:$A$24&lt;&gt;"")*'Rate Schedule'!$A$5:$A$24)),'Rate Schedule'!$A$5:$A$24,0)),0),0))))</f>
        <v/>
      </c>
      <c r="P257" s="25">
        <f>IF(OR(M257="",O257=""),"",ROUND(N257*O257,0)/100)</f>
        <v/>
      </c>
      <c r="Q257" s="26">
        <f>IF(AND(A257="",B257="",C257="",D257="",E257="",J257="",H257=""),"",IF(A257="","Add a date",IF(A257&gt;AsOf,"After as-of date: not counted yet",IF(B257="","Add a vehicle",IF(COUNTIF(VName,B257)=0,"Vehicle not on Vehicles sheet",IF(E257="","Add a purpose",IF(AND(E257&lt;&gt;"Business",E257&lt;&gt;"Medical",E257&lt;&gt;"Charitable",E257&lt;&gt;"Personal"),"Purpose must be Business/Medical/Charitable/Personal",IF(AND(ISNUMBER(H257),ISNUMBER(I257),I257&lt;H257),"Odometer end is before start",IF(AND(NOT(ISNUMBER(H257)),NOT(ISNUMBER(I257)),NOT(ISNUMBER(J257))),"Add odometer readings or typed miles",IF(AND(ISNUMBER(H257),ISNUMBER(I257),ISNUMBER(J257),ABS((I257-H257)-J257)&gt;0.05),"Odometer and typed miles disagree",IF(AND(N257&gt;0,O257=0),"No rate for this date — check Rate Schedule",IF(AND(OR(E257="Business",E257="Medical",E257="Charitable"),F257&lt;&gt;"Yes",K257=""),"Add purpose detail for substantiation",""))))))))))))</f>
        <v/>
      </c>
      <c r="R257" s="27">
        <f>IF(OR(A257="",M257=""),"",IFERROR(INDEX('Rate Schedule'!$A$5:$A$24,MATCH(SUMPRODUCT(MAX(('Rate Schedule'!$A$5:$A$24&lt;=A257)*('Rate Schedule'!$A$5:$A$24&lt;&gt;"")*'Rate Schedule'!$A$5:$A$24)),'Rate Schedule'!$A$5:$A$24,0)),""))</f>
        <v/>
      </c>
    </row>
    <row r="258">
      <c r="A258" s="22" t="n"/>
      <c r="B258" s="10" t="n"/>
      <c r="C258" s="10" t="n"/>
      <c r="D258" s="10" t="n"/>
      <c r="E258" s="10" t="n"/>
      <c r="F258" s="10" t="n"/>
      <c r="G258" s="10" t="n"/>
      <c r="H258" s="23" t="n"/>
      <c r="I258" s="23" t="n"/>
      <c r="J258" s="23" t="n"/>
      <c r="K258" s="10" t="n"/>
      <c r="L258" s="10" t="n"/>
      <c r="M258" s="24">
        <f>IF(AND(A258="",B258="",J258="",H258=""),"",ROUND(IF(G258="Yes",2,1)*IF(AND(ISNUMBER(H258),ISNUMBER(I258),I258&gt;=H258),I258-H258,IF(ISNUMBER(J258),J258,0)),1))</f>
        <v/>
      </c>
      <c r="N258" s="24">
        <f>IF(M258="","",IF(OR(E258="Personal",E258="",F258="Yes"),0,M258))</f>
        <v/>
      </c>
      <c r="O258" s="24">
        <f>IF(OR(A258="",M258=""),"",IF(E258="Business",IFERROR(INDEX('Rate Schedule'!$B$5:$B$24,MATCH(SUMPRODUCT(MAX(('Rate Schedule'!$A$5:$A$24&lt;=A258)*('Rate Schedule'!$A$5:$A$24&lt;&gt;"")*'Rate Schedule'!$A$5:$A$24)),'Rate Schedule'!$A$5:$A$24,0)),0),IF(E258="Medical",IFERROR(INDEX('Rate Schedule'!$C$5:$C$24,MATCH(SUMPRODUCT(MAX(('Rate Schedule'!$A$5:$A$24&lt;=A258)*('Rate Schedule'!$A$5:$A$24&lt;&gt;"")*'Rate Schedule'!$A$5:$A$24)),'Rate Schedule'!$A$5:$A$24,0)),0),IF(E258="Charitable",IFERROR(INDEX('Rate Schedule'!$D$5:$D$24,MATCH(SUMPRODUCT(MAX(('Rate Schedule'!$A$5:$A$24&lt;=A258)*('Rate Schedule'!$A$5:$A$24&lt;&gt;"")*'Rate Schedule'!$A$5:$A$24)),'Rate Schedule'!$A$5:$A$24,0)),0),0))))</f>
        <v/>
      </c>
      <c r="P258" s="25">
        <f>IF(OR(M258="",O258=""),"",ROUND(N258*O258,0)/100)</f>
        <v/>
      </c>
      <c r="Q258" s="26">
        <f>IF(AND(A258="",B258="",C258="",D258="",E258="",J258="",H258=""),"",IF(A258="","Add a date",IF(A258&gt;AsOf,"After as-of date: not counted yet",IF(B258="","Add a vehicle",IF(COUNTIF(VName,B258)=0,"Vehicle not on Vehicles sheet",IF(E258="","Add a purpose",IF(AND(E258&lt;&gt;"Business",E258&lt;&gt;"Medical",E258&lt;&gt;"Charitable",E258&lt;&gt;"Personal"),"Purpose must be Business/Medical/Charitable/Personal",IF(AND(ISNUMBER(H258),ISNUMBER(I258),I258&lt;H258),"Odometer end is before start",IF(AND(NOT(ISNUMBER(H258)),NOT(ISNUMBER(I258)),NOT(ISNUMBER(J258))),"Add odometer readings or typed miles",IF(AND(ISNUMBER(H258),ISNUMBER(I258),ISNUMBER(J258),ABS((I258-H258)-J258)&gt;0.05),"Odometer and typed miles disagree",IF(AND(N258&gt;0,O258=0),"No rate for this date — check Rate Schedule",IF(AND(OR(E258="Business",E258="Medical",E258="Charitable"),F258&lt;&gt;"Yes",K258=""),"Add purpose detail for substantiation",""))))))))))))</f>
        <v/>
      </c>
      <c r="R258" s="27">
        <f>IF(OR(A258="",M258=""),"",IFERROR(INDEX('Rate Schedule'!$A$5:$A$24,MATCH(SUMPRODUCT(MAX(('Rate Schedule'!$A$5:$A$24&lt;=A258)*('Rate Schedule'!$A$5:$A$24&lt;&gt;"")*'Rate Schedule'!$A$5:$A$24)),'Rate Schedule'!$A$5:$A$24,0)),""))</f>
        <v/>
      </c>
    </row>
    <row r="259">
      <c r="A259" s="22" t="n"/>
      <c r="B259" s="10" t="n"/>
      <c r="C259" s="10" t="n"/>
      <c r="D259" s="10" t="n"/>
      <c r="E259" s="10" t="n"/>
      <c r="F259" s="10" t="n"/>
      <c r="G259" s="10" t="n"/>
      <c r="H259" s="23" t="n"/>
      <c r="I259" s="23" t="n"/>
      <c r="J259" s="23" t="n"/>
      <c r="K259" s="10" t="n"/>
      <c r="L259" s="10" t="n"/>
      <c r="M259" s="24">
        <f>IF(AND(A259="",B259="",J259="",H259=""),"",ROUND(IF(G259="Yes",2,1)*IF(AND(ISNUMBER(H259),ISNUMBER(I259),I259&gt;=H259),I259-H259,IF(ISNUMBER(J259),J259,0)),1))</f>
        <v/>
      </c>
      <c r="N259" s="24">
        <f>IF(M259="","",IF(OR(E259="Personal",E259="",F259="Yes"),0,M259))</f>
        <v/>
      </c>
      <c r="O259" s="24">
        <f>IF(OR(A259="",M259=""),"",IF(E259="Business",IFERROR(INDEX('Rate Schedule'!$B$5:$B$24,MATCH(SUMPRODUCT(MAX(('Rate Schedule'!$A$5:$A$24&lt;=A259)*('Rate Schedule'!$A$5:$A$24&lt;&gt;"")*'Rate Schedule'!$A$5:$A$24)),'Rate Schedule'!$A$5:$A$24,0)),0),IF(E259="Medical",IFERROR(INDEX('Rate Schedule'!$C$5:$C$24,MATCH(SUMPRODUCT(MAX(('Rate Schedule'!$A$5:$A$24&lt;=A259)*('Rate Schedule'!$A$5:$A$24&lt;&gt;"")*'Rate Schedule'!$A$5:$A$24)),'Rate Schedule'!$A$5:$A$24,0)),0),IF(E259="Charitable",IFERROR(INDEX('Rate Schedule'!$D$5:$D$24,MATCH(SUMPRODUCT(MAX(('Rate Schedule'!$A$5:$A$24&lt;=A259)*('Rate Schedule'!$A$5:$A$24&lt;&gt;"")*'Rate Schedule'!$A$5:$A$24)),'Rate Schedule'!$A$5:$A$24,0)),0),0))))</f>
        <v/>
      </c>
      <c r="P259" s="25">
        <f>IF(OR(M259="",O259=""),"",ROUND(N259*O259,0)/100)</f>
        <v/>
      </c>
      <c r="Q259" s="26">
        <f>IF(AND(A259="",B259="",C259="",D259="",E259="",J259="",H259=""),"",IF(A259="","Add a date",IF(A259&gt;AsOf,"After as-of date: not counted yet",IF(B259="","Add a vehicle",IF(COUNTIF(VName,B259)=0,"Vehicle not on Vehicles sheet",IF(E259="","Add a purpose",IF(AND(E259&lt;&gt;"Business",E259&lt;&gt;"Medical",E259&lt;&gt;"Charitable",E259&lt;&gt;"Personal"),"Purpose must be Business/Medical/Charitable/Personal",IF(AND(ISNUMBER(H259),ISNUMBER(I259),I259&lt;H259),"Odometer end is before start",IF(AND(NOT(ISNUMBER(H259)),NOT(ISNUMBER(I259)),NOT(ISNUMBER(J259))),"Add odometer readings or typed miles",IF(AND(ISNUMBER(H259),ISNUMBER(I259),ISNUMBER(J259),ABS((I259-H259)-J259)&gt;0.05),"Odometer and typed miles disagree",IF(AND(N259&gt;0,O259=0),"No rate for this date — check Rate Schedule",IF(AND(OR(E259="Business",E259="Medical",E259="Charitable"),F259&lt;&gt;"Yes",K259=""),"Add purpose detail for substantiation",""))))))))))))</f>
        <v/>
      </c>
      <c r="R259" s="27">
        <f>IF(OR(A259="",M259=""),"",IFERROR(INDEX('Rate Schedule'!$A$5:$A$24,MATCH(SUMPRODUCT(MAX(('Rate Schedule'!$A$5:$A$24&lt;=A259)*('Rate Schedule'!$A$5:$A$24&lt;&gt;"")*'Rate Schedule'!$A$5:$A$24)),'Rate Schedule'!$A$5:$A$24,0)),""))</f>
        <v/>
      </c>
    </row>
    <row r="260">
      <c r="A260" s="22" t="n"/>
      <c r="B260" s="10" t="n"/>
      <c r="C260" s="10" t="n"/>
      <c r="D260" s="10" t="n"/>
      <c r="E260" s="10" t="n"/>
      <c r="F260" s="10" t="n"/>
      <c r="G260" s="10" t="n"/>
      <c r="H260" s="23" t="n"/>
      <c r="I260" s="23" t="n"/>
      <c r="J260" s="23" t="n"/>
      <c r="K260" s="10" t="n"/>
      <c r="L260" s="10" t="n"/>
      <c r="M260" s="24">
        <f>IF(AND(A260="",B260="",J260="",H260=""),"",ROUND(IF(G260="Yes",2,1)*IF(AND(ISNUMBER(H260),ISNUMBER(I260),I260&gt;=H260),I260-H260,IF(ISNUMBER(J260),J260,0)),1))</f>
        <v/>
      </c>
      <c r="N260" s="24">
        <f>IF(M260="","",IF(OR(E260="Personal",E260="",F260="Yes"),0,M260))</f>
        <v/>
      </c>
      <c r="O260" s="24">
        <f>IF(OR(A260="",M260=""),"",IF(E260="Business",IFERROR(INDEX('Rate Schedule'!$B$5:$B$24,MATCH(SUMPRODUCT(MAX(('Rate Schedule'!$A$5:$A$24&lt;=A260)*('Rate Schedule'!$A$5:$A$24&lt;&gt;"")*'Rate Schedule'!$A$5:$A$24)),'Rate Schedule'!$A$5:$A$24,0)),0),IF(E260="Medical",IFERROR(INDEX('Rate Schedule'!$C$5:$C$24,MATCH(SUMPRODUCT(MAX(('Rate Schedule'!$A$5:$A$24&lt;=A260)*('Rate Schedule'!$A$5:$A$24&lt;&gt;"")*'Rate Schedule'!$A$5:$A$24)),'Rate Schedule'!$A$5:$A$24,0)),0),IF(E260="Charitable",IFERROR(INDEX('Rate Schedule'!$D$5:$D$24,MATCH(SUMPRODUCT(MAX(('Rate Schedule'!$A$5:$A$24&lt;=A260)*('Rate Schedule'!$A$5:$A$24&lt;&gt;"")*'Rate Schedule'!$A$5:$A$24)),'Rate Schedule'!$A$5:$A$24,0)),0),0))))</f>
        <v/>
      </c>
      <c r="P260" s="25">
        <f>IF(OR(M260="",O260=""),"",ROUND(N260*O260,0)/100)</f>
        <v/>
      </c>
      <c r="Q260" s="26">
        <f>IF(AND(A260="",B260="",C260="",D260="",E260="",J260="",H260=""),"",IF(A260="","Add a date",IF(A260&gt;AsOf,"After as-of date: not counted yet",IF(B260="","Add a vehicle",IF(COUNTIF(VName,B260)=0,"Vehicle not on Vehicles sheet",IF(E260="","Add a purpose",IF(AND(E260&lt;&gt;"Business",E260&lt;&gt;"Medical",E260&lt;&gt;"Charitable",E260&lt;&gt;"Personal"),"Purpose must be Business/Medical/Charitable/Personal",IF(AND(ISNUMBER(H260),ISNUMBER(I260),I260&lt;H260),"Odometer end is before start",IF(AND(NOT(ISNUMBER(H260)),NOT(ISNUMBER(I260)),NOT(ISNUMBER(J260))),"Add odometer readings or typed miles",IF(AND(ISNUMBER(H260),ISNUMBER(I260),ISNUMBER(J260),ABS((I260-H260)-J260)&gt;0.05),"Odometer and typed miles disagree",IF(AND(N260&gt;0,O260=0),"No rate for this date — check Rate Schedule",IF(AND(OR(E260="Business",E260="Medical",E260="Charitable"),F260&lt;&gt;"Yes",K260=""),"Add purpose detail for substantiation",""))))))))))))</f>
        <v/>
      </c>
      <c r="R260" s="27">
        <f>IF(OR(A260="",M260=""),"",IFERROR(INDEX('Rate Schedule'!$A$5:$A$24,MATCH(SUMPRODUCT(MAX(('Rate Schedule'!$A$5:$A$24&lt;=A260)*('Rate Schedule'!$A$5:$A$24&lt;&gt;"")*'Rate Schedule'!$A$5:$A$24)),'Rate Schedule'!$A$5:$A$24,0)),""))</f>
        <v/>
      </c>
    </row>
    <row r="261">
      <c r="A261" s="22" t="n"/>
      <c r="B261" s="10" t="n"/>
      <c r="C261" s="10" t="n"/>
      <c r="D261" s="10" t="n"/>
      <c r="E261" s="10" t="n"/>
      <c r="F261" s="10" t="n"/>
      <c r="G261" s="10" t="n"/>
      <c r="H261" s="23" t="n"/>
      <c r="I261" s="23" t="n"/>
      <c r="J261" s="23" t="n"/>
      <c r="K261" s="10" t="n"/>
      <c r="L261" s="10" t="n"/>
      <c r="M261" s="24">
        <f>IF(AND(A261="",B261="",J261="",H261=""),"",ROUND(IF(G261="Yes",2,1)*IF(AND(ISNUMBER(H261),ISNUMBER(I261),I261&gt;=H261),I261-H261,IF(ISNUMBER(J261),J261,0)),1))</f>
        <v/>
      </c>
      <c r="N261" s="24">
        <f>IF(M261="","",IF(OR(E261="Personal",E261="",F261="Yes"),0,M261))</f>
        <v/>
      </c>
      <c r="O261" s="24">
        <f>IF(OR(A261="",M261=""),"",IF(E261="Business",IFERROR(INDEX('Rate Schedule'!$B$5:$B$24,MATCH(SUMPRODUCT(MAX(('Rate Schedule'!$A$5:$A$24&lt;=A261)*('Rate Schedule'!$A$5:$A$24&lt;&gt;"")*'Rate Schedule'!$A$5:$A$24)),'Rate Schedule'!$A$5:$A$24,0)),0),IF(E261="Medical",IFERROR(INDEX('Rate Schedule'!$C$5:$C$24,MATCH(SUMPRODUCT(MAX(('Rate Schedule'!$A$5:$A$24&lt;=A261)*('Rate Schedule'!$A$5:$A$24&lt;&gt;"")*'Rate Schedule'!$A$5:$A$24)),'Rate Schedule'!$A$5:$A$24,0)),0),IF(E261="Charitable",IFERROR(INDEX('Rate Schedule'!$D$5:$D$24,MATCH(SUMPRODUCT(MAX(('Rate Schedule'!$A$5:$A$24&lt;=A261)*('Rate Schedule'!$A$5:$A$24&lt;&gt;"")*'Rate Schedule'!$A$5:$A$24)),'Rate Schedule'!$A$5:$A$24,0)),0),0))))</f>
        <v/>
      </c>
      <c r="P261" s="25">
        <f>IF(OR(M261="",O261=""),"",ROUND(N261*O261,0)/100)</f>
        <v/>
      </c>
      <c r="Q261" s="26">
        <f>IF(AND(A261="",B261="",C261="",D261="",E261="",J261="",H261=""),"",IF(A261="","Add a date",IF(A261&gt;AsOf,"After as-of date: not counted yet",IF(B261="","Add a vehicle",IF(COUNTIF(VName,B261)=0,"Vehicle not on Vehicles sheet",IF(E261="","Add a purpose",IF(AND(E261&lt;&gt;"Business",E261&lt;&gt;"Medical",E261&lt;&gt;"Charitable",E261&lt;&gt;"Personal"),"Purpose must be Business/Medical/Charitable/Personal",IF(AND(ISNUMBER(H261),ISNUMBER(I261),I261&lt;H261),"Odometer end is before start",IF(AND(NOT(ISNUMBER(H261)),NOT(ISNUMBER(I261)),NOT(ISNUMBER(J261))),"Add odometer readings or typed miles",IF(AND(ISNUMBER(H261),ISNUMBER(I261),ISNUMBER(J261),ABS((I261-H261)-J261)&gt;0.05),"Odometer and typed miles disagree",IF(AND(N261&gt;0,O261=0),"No rate for this date — check Rate Schedule",IF(AND(OR(E261="Business",E261="Medical",E261="Charitable"),F261&lt;&gt;"Yes",K261=""),"Add purpose detail for substantiation",""))))))))))))</f>
        <v/>
      </c>
      <c r="R261" s="27">
        <f>IF(OR(A261="",M261=""),"",IFERROR(INDEX('Rate Schedule'!$A$5:$A$24,MATCH(SUMPRODUCT(MAX(('Rate Schedule'!$A$5:$A$24&lt;=A261)*('Rate Schedule'!$A$5:$A$24&lt;&gt;"")*'Rate Schedule'!$A$5:$A$24)),'Rate Schedule'!$A$5:$A$24,0)),""))</f>
        <v/>
      </c>
    </row>
    <row r="262">
      <c r="A262" s="22" t="n"/>
      <c r="B262" s="10" t="n"/>
      <c r="C262" s="10" t="n"/>
      <c r="D262" s="10" t="n"/>
      <c r="E262" s="10" t="n"/>
      <c r="F262" s="10" t="n"/>
      <c r="G262" s="10" t="n"/>
      <c r="H262" s="23" t="n"/>
      <c r="I262" s="23" t="n"/>
      <c r="J262" s="23" t="n"/>
      <c r="K262" s="10" t="n"/>
      <c r="L262" s="10" t="n"/>
      <c r="M262" s="24">
        <f>IF(AND(A262="",B262="",J262="",H262=""),"",ROUND(IF(G262="Yes",2,1)*IF(AND(ISNUMBER(H262),ISNUMBER(I262),I262&gt;=H262),I262-H262,IF(ISNUMBER(J262),J262,0)),1))</f>
        <v/>
      </c>
      <c r="N262" s="24">
        <f>IF(M262="","",IF(OR(E262="Personal",E262="",F262="Yes"),0,M262))</f>
        <v/>
      </c>
      <c r="O262" s="24">
        <f>IF(OR(A262="",M262=""),"",IF(E262="Business",IFERROR(INDEX('Rate Schedule'!$B$5:$B$24,MATCH(SUMPRODUCT(MAX(('Rate Schedule'!$A$5:$A$24&lt;=A262)*('Rate Schedule'!$A$5:$A$24&lt;&gt;"")*'Rate Schedule'!$A$5:$A$24)),'Rate Schedule'!$A$5:$A$24,0)),0),IF(E262="Medical",IFERROR(INDEX('Rate Schedule'!$C$5:$C$24,MATCH(SUMPRODUCT(MAX(('Rate Schedule'!$A$5:$A$24&lt;=A262)*('Rate Schedule'!$A$5:$A$24&lt;&gt;"")*'Rate Schedule'!$A$5:$A$24)),'Rate Schedule'!$A$5:$A$24,0)),0),IF(E262="Charitable",IFERROR(INDEX('Rate Schedule'!$D$5:$D$24,MATCH(SUMPRODUCT(MAX(('Rate Schedule'!$A$5:$A$24&lt;=A262)*('Rate Schedule'!$A$5:$A$24&lt;&gt;"")*'Rate Schedule'!$A$5:$A$24)),'Rate Schedule'!$A$5:$A$24,0)),0),0))))</f>
        <v/>
      </c>
      <c r="P262" s="25">
        <f>IF(OR(M262="",O262=""),"",ROUND(N262*O262,0)/100)</f>
        <v/>
      </c>
      <c r="Q262" s="26">
        <f>IF(AND(A262="",B262="",C262="",D262="",E262="",J262="",H262=""),"",IF(A262="","Add a date",IF(A262&gt;AsOf,"After as-of date: not counted yet",IF(B262="","Add a vehicle",IF(COUNTIF(VName,B262)=0,"Vehicle not on Vehicles sheet",IF(E262="","Add a purpose",IF(AND(E262&lt;&gt;"Business",E262&lt;&gt;"Medical",E262&lt;&gt;"Charitable",E262&lt;&gt;"Personal"),"Purpose must be Business/Medical/Charitable/Personal",IF(AND(ISNUMBER(H262),ISNUMBER(I262),I262&lt;H262),"Odometer end is before start",IF(AND(NOT(ISNUMBER(H262)),NOT(ISNUMBER(I262)),NOT(ISNUMBER(J262))),"Add odometer readings or typed miles",IF(AND(ISNUMBER(H262),ISNUMBER(I262),ISNUMBER(J262),ABS((I262-H262)-J262)&gt;0.05),"Odometer and typed miles disagree",IF(AND(N262&gt;0,O262=0),"No rate for this date — check Rate Schedule",IF(AND(OR(E262="Business",E262="Medical",E262="Charitable"),F262&lt;&gt;"Yes",K262=""),"Add purpose detail for substantiation",""))))))))))))</f>
        <v/>
      </c>
      <c r="R262" s="27">
        <f>IF(OR(A262="",M262=""),"",IFERROR(INDEX('Rate Schedule'!$A$5:$A$24,MATCH(SUMPRODUCT(MAX(('Rate Schedule'!$A$5:$A$24&lt;=A262)*('Rate Schedule'!$A$5:$A$24&lt;&gt;"")*'Rate Schedule'!$A$5:$A$24)),'Rate Schedule'!$A$5:$A$24,0)),""))</f>
        <v/>
      </c>
    </row>
    <row r="263">
      <c r="A263" s="22" t="n"/>
      <c r="B263" s="10" t="n"/>
      <c r="C263" s="10" t="n"/>
      <c r="D263" s="10" t="n"/>
      <c r="E263" s="10" t="n"/>
      <c r="F263" s="10" t="n"/>
      <c r="G263" s="10" t="n"/>
      <c r="H263" s="23" t="n"/>
      <c r="I263" s="23" t="n"/>
      <c r="J263" s="23" t="n"/>
      <c r="K263" s="10" t="n"/>
      <c r="L263" s="10" t="n"/>
      <c r="M263" s="24">
        <f>IF(AND(A263="",B263="",J263="",H263=""),"",ROUND(IF(G263="Yes",2,1)*IF(AND(ISNUMBER(H263),ISNUMBER(I263),I263&gt;=H263),I263-H263,IF(ISNUMBER(J263),J263,0)),1))</f>
        <v/>
      </c>
      <c r="N263" s="24">
        <f>IF(M263="","",IF(OR(E263="Personal",E263="",F263="Yes"),0,M263))</f>
        <v/>
      </c>
      <c r="O263" s="24">
        <f>IF(OR(A263="",M263=""),"",IF(E263="Business",IFERROR(INDEX('Rate Schedule'!$B$5:$B$24,MATCH(SUMPRODUCT(MAX(('Rate Schedule'!$A$5:$A$24&lt;=A263)*('Rate Schedule'!$A$5:$A$24&lt;&gt;"")*'Rate Schedule'!$A$5:$A$24)),'Rate Schedule'!$A$5:$A$24,0)),0),IF(E263="Medical",IFERROR(INDEX('Rate Schedule'!$C$5:$C$24,MATCH(SUMPRODUCT(MAX(('Rate Schedule'!$A$5:$A$24&lt;=A263)*('Rate Schedule'!$A$5:$A$24&lt;&gt;"")*'Rate Schedule'!$A$5:$A$24)),'Rate Schedule'!$A$5:$A$24,0)),0),IF(E263="Charitable",IFERROR(INDEX('Rate Schedule'!$D$5:$D$24,MATCH(SUMPRODUCT(MAX(('Rate Schedule'!$A$5:$A$24&lt;=A263)*('Rate Schedule'!$A$5:$A$24&lt;&gt;"")*'Rate Schedule'!$A$5:$A$24)),'Rate Schedule'!$A$5:$A$24,0)),0),0))))</f>
        <v/>
      </c>
      <c r="P263" s="25">
        <f>IF(OR(M263="",O263=""),"",ROUND(N263*O263,0)/100)</f>
        <v/>
      </c>
      <c r="Q263" s="26">
        <f>IF(AND(A263="",B263="",C263="",D263="",E263="",J263="",H263=""),"",IF(A263="","Add a date",IF(A263&gt;AsOf,"After as-of date: not counted yet",IF(B263="","Add a vehicle",IF(COUNTIF(VName,B263)=0,"Vehicle not on Vehicles sheet",IF(E263="","Add a purpose",IF(AND(E263&lt;&gt;"Business",E263&lt;&gt;"Medical",E263&lt;&gt;"Charitable",E263&lt;&gt;"Personal"),"Purpose must be Business/Medical/Charitable/Personal",IF(AND(ISNUMBER(H263),ISNUMBER(I263),I263&lt;H263),"Odometer end is before start",IF(AND(NOT(ISNUMBER(H263)),NOT(ISNUMBER(I263)),NOT(ISNUMBER(J263))),"Add odometer readings or typed miles",IF(AND(ISNUMBER(H263),ISNUMBER(I263),ISNUMBER(J263),ABS((I263-H263)-J263)&gt;0.05),"Odometer and typed miles disagree",IF(AND(N263&gt;0,O263=0),"No rate for this date — check Rate Schedule",IF(AND(OR(E263="Business",E263="Medical",E263="Charitable"),F263&lt;&gt;"Yes",K263=""),"Add purpose detail for substantiation",""))))))))))))</f>
        <v/>
      </c>
      <c r="R263" s="27">
        <f>IF(OR(A263="",M263=""),"",IFERROR(INDEX('Rate Schedule'!$A$5:$A$24,MATCH(SUMPRODUCT(MAX(('Rate Schedule'!$A$5:$A$24&lt;=A263)*('Rate Schedule'!$A$5:$A$24&lt;&gt;"")*'Rate Schedule'!$A$5:$A$24)),'Rate Schedule'!$A$5:$A$24,0)),""))</f>
        <v/>
      </c>
    </row>
    <row r="264">
      <c r="A264" s="22" t="n"/>
      <c r="B264" s="10" t="n"/>
      <c r="C264" s="10" t="n"/>
      <c r="D264" s="10" t="n"/>
      <c r="E264" s="10" t="n"/>
      <c r="F264" s="10" t="n"/>
      <c r="G264" s="10" t="n"/>
      <c r="H264" s="23" t="n"/>
      <c r="I264" s="23" t="n"/>
      <c r="J264" s="23" t="n"/>
      <c r="K264" s="10" t="n"/>
      <c r="L264" s="10" t="n"/>
      <c r="M264" s="24">
        <f>IF(AND(A264="",B264="",J264="",H264=""),"",ROUND(IF(G264="Yes",2,1)*IF(AND(ISNUMBER(H264),ISNUMBER(I264),I264&gt;=H264),I264-H264,IF(ISNUMBER(J264),J264,0)),1))</f>
        <v/>
      </c>
      <c r="N264" s="24">
        <f>IF(M264="","",IF(OR(E264="Personal",E264="",F264="Yes"),0,M264))</f>
        <v/>
      </c>
      <c r="O264" s="24">
        <f>IF(OR(A264="",M264=""),"",IF(E264="Business",IFERROR(INDEX('Rate Schedule'!$B$5:$B$24,MATCH(SUMPRODUCT(MAX(('Rate Schedule'!$A$5:$A$24&lt;=A264)*('Rate Schedule'!$A$5:$A$24&lt;&gt;"")*'Rate Schedule'!$A$5:$A$24)),'Rate Schedule'!$A$5:$A$24,0)),0),IF(E264="Medical",IFERROR(INDEX('Rate Schedule'!$C$5:$C$24,MATCH(SUMPRODUCT(MAX(('Rate Schedule'!$A$5:$A$24&lt;=A264)*('Rate Schedule'!$A$5:$A$24&lt;&gt;"")*'Rate Schedule'!$A$5:$A$24)),'Rate Schedule'!$A$5:$A$24,0)),0),IF(E264="Charitable",IFERROR(INDEX('Rate Schedule'!$D$5:$D$24,MATCH(SUMPRODUCT(MAX(('Rate Schedule'!$A$5:$A$24&lt;=A264)*('Rate Schedule'!$A$5:$A$24&lt;&gt;"")*'Rate Schedule'!$A$5:$A$24)),'Rate Schedule'!$A$5:$A$24,0)),0),0))))</f>
        <v/>
      </c>
      <c r="P264" s="25">
        <f>IF(OR(M264="",O264=""),"",ROUND(N264*O264,0)/100)</f>
        <v/>
      </c>
      <c r="Q264" s="26">
        <f>IF(AND(A264="",B264="",C264="",D264="",E264="",J264="",H264=""),"",IF(A264="","Add a date",IF(A264&gt;AsOf,"After as-of date: not counted yet",IF(B264="","Add a vehicle",IF(COUNTIF(VName,B264)=0,"Vehicle not on Vehicles sheet",IF(E264="","Add a purpose",IF(AND(E264&lt;&gt;"Business",E264&lt;&gt;"Medical",E264&lt;&gt;"Charitable",E264&lt;&gt;"Personal"),"Purpose must be Business/Medical/Charitable/Personal",IF(AND(ISNUMBER(H264),ISNUMBER(I264),I264&lt;H264),"Odometer end is before start",IF(AND(NOT(ISNUMBER(H264)),NOT(ISNUMBER(I264)),NOT(ISNUMBER(J264))),"Add odometer readings or typed miles",IF(AND(ISNUMBER(H264),ISNUMBER(I264),ISNUMBER(J264),ABS((I264-H264)-J264)&gt;0.05),"Odometer and typed miles disagree",IF(AND(N264&gt;0,O264=0),"No rate for this date — check Rate Schedule",IF(AND(OR(E264="Business",E264="Medical",E264="Charitable"),F264&lt;&gt;"Yes",K264=""),"Add purpose detail for substantiation",""))))))))))))</f>
        <v/>
      </c>
      <c r="R264" s="27">
        <f>IF(OR(A264="",M264=""),"",IFERROR(INDEX('Rate Schedule'!$A$5:$A$24,MATCH(SUMPRODUCT(MAX(('Rate Schedule'!$A$5:$A$24&lt;=A264)*('Rate Schedule'!$A$5:$A$24&lt;&gt;"")*'Rate Schedule'!$A$5:$A$24)),'Rate Schedule'!$A$5:$A$24,0)),""))</f>
        <v/>
      </c>
    </row>
    <row r="265">
      <c r="A265" s="22" t="n"/>
      <c r="B265" s="10" t="n"/>
      <c r="C265" s="10" t="n"/>
      <c r="D265" s="10" t="n"/>
      <c r="E265" s="10" t="n"/>
      <c r="F265" s="10" t="n"/>
      <c r="G265" s="10" t="n"/>
      <c r="H265" s="23" t="n"/>
      <c r="I265" s="23" t="n"/>
      <c r="J265" s="23" t="n"/>
      <c r="K265" s="10" t="n"/>
      <c r="L265" s="10" t="n"/>
      <c r="M265" s="24">
        <f>IF(AND(A265="",B265="",J265="",H265=""),"",ROUND(IF(G265="Yes",2,1)*IF(AND(ISNUMBER(H265),ISNUMBER(I265),I265&gt;=H265),I265-H265,IF(ISNUMBER(J265),J265,0)),1))</f>
        <v/>
      </c>
      <c r="N265" s="24">
        <f>IF(M265="","",IF(OR(E265="Personal",E265="",F265="Yes"),0,M265))</f>
        <v/>
      </c>
      <c r="O265" s="24">
        <f>IF(OR(A265="",M265=""),"",IF(E265="Business",IFERROR(INDEX('Rate Schedule'!$B$5:$B$24,MATCH(SUMPRODUCT(MAX(('Rate Schedule'!$A$5:$A$24&lt;=A265)*('Rate Schedule'!$A$5:$A$24&lt;&gt;"")*'Rate Schedule'!$A$5:$A$24)),'Rate Schedule'!$A$5:$A$24,0)),0),IF(E265="Medical",IFERROR(INDEX('Rate Schedule'!$C$5:$C$24,MATCH(SUMPRODUCT(MAX(('Rate Schedule'!$A$5:$A$24&lt;=A265)*('Rate Schedule'!$A$5:$A$24&lt;&gt;"")*'Rate Schedule'!$A$5:$A$24)),'Rate Schedule'!$A$5:$A$24,0)),0),IF(E265="Charitable",IFERROR(INDEX('Rate Schedule'!$D$5:$D$24,MATCH(SUMPRODUCT(MAX(('Rate Schedule'!$A$5:$A$24&lt;=A265)*('Rate Schedule'!$A$5:$A$24&lt;&gt;"")*'Rate Schedule'!$A$5:$A$24)),'Rate Schedule'!$A$5:$A$24,0)),0),0))))</f>
        <v/>
      </c>
      <c r="P265" s="25">
        <f>IF(OR(M265="",O265=""),"",ROUND(N265*O265,0)/100)</f>
        <v/>
      </c>
      <c r="Q265" s="26">
        <f>IF(AND(A265="",B265="",C265="",D265="",E265="",J265="",H265=""),"",IF(A265="","Add a date",IF(A265&gt;AsOf,"After as-of date: not counted yet",IF(B265="","Add a vehicle",IF(COUNTIF(VName,B265)=0,"Vehicle not on Vehicles sheet",IF(E265="","Add a purpose",IF(AND(E265&lt;&gt;"Business",E265&lt;&gt;"Medical",E265&lt;&gt;"Charitable",E265&lt;&gt;"Personal"),"Purpose must be Business/Medical/Charitable/Personal",IF(AND(ISNUMBER(H265),ISNUMBER(I265),I265&lt;H265),"Odometer end is before start",IF(AND(NOT(ISNUMBER(H265)),NOT(ISNUMBER(I265)),NOT(ISNUMBER(J265))),"Add odometer readings or typed miles",IF(AND(ISNUMBER(H265),ISNUMBER(I265),ISNUMBER(J265),ABS((I265-H265)-J265)&gt;0.05),"Odometer and typed miles disagree",IF(AND(N265&gt;0,O265=0),"No rate for this date — check Rate Schedule",IF(AND(OR(E265="Business",E265="Medical",E265="Charitable"),F265&lt;&gt;"Yes",K265=""),"Add purpose detail for substantiation",""))))))))))))</f>
        <v/>
      </c>
      <c r="R265" s="27">
        <f>IF(OR(A265="",M265=""),"",IFERROR(INDEX('Rate Schedule'!$A$5:$A$24,MATCH(SUMPRODUCT(MAX(('Rate Schedule'!$A$5:$A$24&lt;=A265)*('Rate Schedule'!$A$5:$A$24&lt;&gt;"")*'Rate Schedule'!$A$5:$A$24)),'Rate Schedule'!$A$5:$A$24,0)),""))</f>
        <v/>
      </c>
    </row>
    <row r="266">
      <c r="A266" s="22" t="n"/>
      <c r="B266" s="10" t="n"/>
      <c r="C266" s="10" t="n"/>
      <c r="D266" s="10" t="n"/>
      <c r="E266" s="10" t="n"/>
      <c r="F266" s="10" t="n"/>
      <c r="G266" s="10" t="n"/>
      <c r="H266" s="23" t="n"/>
      <c r="I266" s="23" t="n"/>
      <c r="J266" s="23" t="n"/>
      <c r="K266" s="10" t="n"/>
      <c r="L266" s="10" t="n"/>
      <c r="M266" s="24">
        <f>IF(AND(A266="",B266="",J266="",H266=""),"",ROUND(IF(G266="Yes",2,1)*IF(AND(ISNUMBER(H266),ISNUMBER(I266),I266&gt;=H266),I266-H266,IF(ISNUMBER(J266),J266,0)),1))</f>
        <v/>
      </c>
      <c r="N266" s="24">
        <f>IF(M266="","",IF(OR(E266="Personal",E266="",F266="Yes"),0,M266))</f>
        <v/>
      </c>
      <c r="O266" s="24">
        <f>IF(OR(A266="",M266=""),"",IF(E266="Business",IFERROR(INDEX('Rate Schedule'!$B$5:$B$24,MATCH(SUMPRODUCT(MAX(('Rate Schedule'!$A$5:$A$24&lt;=A266)*('Rate Schedule'!$A$5:$A$24&lt;&gt;"")*'Rate Schedule'!$A$5:$A$24)),'Rate Schedule'!$A$5:$A$24,0)),0),IF(E266="Medical",IFERROR(INDEX('Rate Schedule'!$C$5:$C$24,MATCH(SUMPRODUCT(MAX(('Rate Schedule'!$A$5:$A$24&lt;=A266)*('Rate Schedule'!$A$5:$A$24&lt;&gt;"")*'Rate Schedule'!$A$5:$A$24)),'Rate Schedule'!$A$5:$A$24,0)),0),IF(E266="Charitable",IFERROR(INDEX('Rate Schedule'!$D$5:$D$24,MATCH(SUMPRODUCT(MAX(('Rate Schedule'!$A$5:$A$24&lt;=A266)*('Rate Schedule'!$A$5:$A$24&lt;&gt;"")*'Rate Schedule'!$A$5:$A$24)),'Rate Schedule'!$A$5:$A$24,0)),0),0))))</f>
        <v/>
      </c>
      <c r="P266" s="25">
        <f>IF(OR(M266="",O266=""),"",ROUND(N266*O266,0)/100)</f>
        <v/>
      </c>
      <c r="Q266" s="26">
        <f>IF(AND(A266="",B266="",C266="",D266="",E266="",J266="",H266=""),"",IF(A266="","Add a date",IF(A266&gt;AsOf,"After as-of date: not counted yet",IF(B266="","Add a vehicle",IF(COUNTIF(VName,B266)=0,"Vehicle not on Vehicles sheet",IF(E266="","Add a purpose",IF(AND(E266&lt;&gt;"Business",E266&lt;&gt;"Medical",E266&lt;&gt;"Charitable",E266&lt;&gt;"Personal"),"Purpose must be Business/Medical/Charitable/Personal",IF(AND(ISNUMBER(H266),ISNUMBER(I266),I266&lt;H266),"Odometer end is before start",IF(AND(NOT(ISNUMBER(H266)),NOT(ISNUMBER(I266)),NOT(ISNUMBER(J266))),"Add odometer readings or typed miles",IF(AND(ISNUMBER(H266),ISNUMBER(I266),ISNUMBER(J266),ABS((I266-H266)-J266)&gt;0.05),"Odometer and typed miles disagree",IF(AND(N266&gt;0,O266=0),"No rate for this date — check Rate Schedule",IF(AND(OR(E266="Business",E266="Medical",E266="Charitable"),F266&lt;&gt;"Yes",K266=""),"Add purpose detail for substantiation",""))))))))))))</f>
        <v/>
      </c>
      <c r="R266" s="27">
        <f>IF(OR(A266="",M266=""),"",IFERROR(INDEX('Rate Schedule'!$A$5:$A$24,MATCH(SUMPRODUCT(MAX(('Rate Schedule'!$A$5:$A$24&lt;=A266)*('Rate Schedule'!$A$5:$A$24&lt;&gt;"")*'Rate Schedule'!$A$5:$A$24)),'Rate Schedule'!$A$5:$A$24,0)),""))</f>
        <v/>
      </c>
    </row>
    <row r="267">
      <c r="A267" s="22" t="n"/>
      <c r="B267" s="10" t="n"/>
      <c r="C267" s="10" t="n"/>
      <c r="D267" s="10" t="n"/>
      <c r="E267" s="10" t="n"/>
      <c r="F267" s="10" t="n"/>
      <c r="G267" s="10" t="n"/>
      <c r="H267" s="23" t="n"/>
      <c r="I267" s="23" t="n"/>
      <c r="J267" s="23" t="n"/>
      <c r="K267" s="10" t="n"/>
      <c r="L267" s="10" t="n"/>
      <c r="M267" s="24">
        <f>IF(AND(A267="",B267="",J267="",H267=""),"",ROUND(IF(G267="Yes",2,1)*IF(AND(ISNUMBER(H267),ISNUMBER(I267),I267&gt;=H267),I267-H267,IF(ISNUMBER(J267),J267,0)),1))</f>
        <v/>
      </c>
      <c r="N267" s="24">
        <f>IF(M267="","",IF(OR(E267="Personal",E267="",F267="Yes"),0,M267))</f>
        <v/>
      </c>
      <c r="O267" s="24">
        <f>IF(OR(A267="",M267=""),"",IF(E267="Business",IFERROR(INDEX('Rate Schedule'!$B$5:$B$24,MATCH(SUMPRODUCT(MAX(('Rate Schedule'!$A$5:$A$24&lt;=A267)*('Rate Schedule'!$A$5:$A$24&lt;&gt;"")*'Rate Schedule'!$A$5:$A$24)),'Rate Schedule'!$A$5:$A$24,0)),0),IF(E267="Medical",IFERROR(INDEX('Rate Schedule'!$C$5:$C$24,MATCH(SUMPRODUCT(MAX(('Rate Schedule'!$A$5:$A$24&lt;=A267)*('Rate Schedule'!$A$5:$A$24&lt;&gt;"")*'Rate Schedule'!$A$5:$A$24)),'Rate Schedule'!$A$5:$A$24,0)),0),IF(E267="Charitable",IFERROR(INDEX('Rate Schedule'!$D$5:$D$24,MATCH(SUMPRODUCT(MAX(('Rate Schedule'!$A$5:$A$24&lt;=A267)*('Rate Schedule'!$A$5:$A$24&lt;&gt;"")*'Rate Schedule'!$A$5:$A$24)),'Rate Schedule'!$A$5:$A$24,0)),0),0))))</f>
        <v/>
      </c>
      <c r="P267" s="25">
        <f>IF(OR(M267="",O267=""),"",ROUND(N267*O267,0)/100)</f>
        <v/>
      </c>
      <c r="Q267" s="26">
        <f>IF(AND(A267="",B267="",C267="",D267="",E267="",J267="",H267=""),"",IF(A267="","Add a date",IF(A267&gt;AsOf,"After as-of date: not counted yet",IF(B267="","Add a vehicle",IF(COUNTIF(VName,B267)=0,"Vehicle not on Vehicles sheet",IF(E267="","Add a purpose",IF(AND(E267&lt;&gt;"Business",E267&lt;&gt;"Medical",E267&lt;&gt;"Charitable",E267&lt;&gt;"Personal"),"Purpose must be Business/Medical/Charitable/Personal",IF(AND(ISNUMBER(H267),ISNUMBER(I267),I267&lt;H267),"Odometer end is before start",IF(AND(NOT(ISNUMBER(H267)),NOT(ISNUMBER(I267)),NOT(ISNUMBER(J267))),"Add odometer readings or typed miles",IF(AND(ISNUMBER(H267),ISNUMBER(I267),ISNUMBER(J267),ABS((I267-H267)-J267)&gt;0.05),"Odometer and typed miles disagree",IF(AND(N267&gt;0,O267=0),"No rate for this date — check Rate Schedule",IF(AND(OR(E267="Business",E267="Medical",E267="Charitable"),F267&lt;&gt;"Yes",K267=""),"Add purpose detail for substantiation",""))))))))))))</f>
        <v/>
      </c>
      <c r="R267" s="27">
        <f>IF(OR(A267="",M267=""),"",IFERROR(INDEX('Rate Schedule'!$A$5:$A$24,MATCH(SUMPRODUCT(MAX(('Rate Schedule'!$A$5:$A$24&lt;=A267)*('Rate Schedule'!$A$5:$A$24&lt;&gt;"")*'Rate Schedule'!$A$5:$A$24)),'Rate Schedule'!$A$5:$A$24,0)),""))</f>
        <v/>
      </c>
    </row>
    <row r="268">
      <c r="A268" s="22" t="n"/>
      <c r="B268" s="10" t="n"/>
      <c r="C268" s="10" t="n"/>
      <c r="D268" s="10" t="n"/>
      <c r="E268" s="10" t="n"/>
      <c r="F268" s="10" t="n"/>
      <c r="G268" s="10" t="n"/>
      <c r="H268" s="23" t="n"/>
      <c r="I268" s="23" t="n"/>
      <c r="J268" s="23" t="n"/>
      <c r="K268" s="10" t="n"/>
      <c r="L268" s="10" t="n"/>
      <c r="M268" s="24">
        <f>IF(AND(A268="",B268="",J268="",H268=""),"",ROUND(IF(G268="Yes",2,1)*IF(AND(ISNUMBER(H268),ISNUMBER(I268),I268&gt;=H268),I268-H268,IF(ISNUMBER(J268),J268,0)),1))</f>
        <v/>
      </c>
      <c r="N268" s="24">
        <f>IF(M268="","",IF(OR(E268="Personal",E268="",F268="Yes"),0,M268))</f>
        <v/>
      </c>
      <c r="O268" s="24">
        <f>IF(OR(A268="",M268=""),"",IF(E268="Business",IFERROR(INDEX('Rate Schedule'!$B$5:$B$24,MATCH(SUMPRODUCT(MAX(('Rate Schedule'!$A$5:$A$24&lt;=A268)*('Rate Schedule'!$A$5:$A$24&lt;&gt;"")*'Rate Schedule'!$A$5:$A$24)),'Rate Schedule'!$A$5:$A$24,0)),0),IF(E268="Medical",IFERROR(INDEX('Rate Schedule'!$C$5:$C$24,MATCH(SUMPRODUCT(MAX(('Rate Schedule'!$A$5:$A$24&lt;=A268)*('Rate Schedule'!$A$5:$A$24&lt;&gt;"")*'Rate Schedule'!$A$5:$A$24)),'Rate Schedule'!$A$5:$A$24,0)),0),IF(E268="Charitable",IFERROR(INDEX('Rate Schedule'!$D$5:$D$24,MATCH(SUMPRODUCT(MAX(('Rate Schedule'!$A$5:$A$24&lt;=A268)*('Rate Schedule'!$A$5:$A$24&lt;&gt;"")*'Rate Schedule'!$A$5:$A$24)),'Rate Schedule'!$A$5:$A$24,0)),0),0))))</f>
        <v/>
      </c>
      <c r="P268" s="25">
        <f>IF(OR(M268="",O268=""),"",ROUND(N268*O268,0)/100)</f>
        <v/>
      </c>
      <c r="Q268" s="26">
        <f>IF(AND(A268="",B268="",C268="",D268="",E268="",J268="",H268=""),"",IF(A268="","Add a date",IF(A268&gt;AsOf,"After as-of date: not counted yet",IF(B268="","Add a vehicle",IF(COUNTIF(VName,B268)=0,"Vehicle not on Vehicles sheet",IF(E268="","Add a purpose",IF(AND(E268&lt;&gt;"Business",E268&lt;&gt;"Medical",E268&lt;&gt;"Charitable",E268&lt;&gt;"Personal"),"Purpose must be Business/Medical/Charitable/Personal",IF(AND(ISNUMBER(H268),ISNUMBER(I268),I268&lt;H268),"Odometer end is before start",IF(AND(NOT(ISNUMBER(H268)),NOT(ISNUMBER(I268)),NOT(ISNUMBER(J268))),"Add odometer readings or typed miles",IF(AND(ISNUMBER(H268),ISNUMBER(I268),ISNUMBER(J268),ABS((I268-H268)-J268)&gt;0.05),"Odometer and typed miles disagree",IF(AND(N268&gt;0,O268=0),"No rate for this date — check Rate Schedule",IF(AND(OR(E268="Business",E268="Medical",E268="Charitable"),F268&lt;&gt;"Yes",K268=""),"Add purpose detail for substantiation",""))))))))))))</f>
        <v/>
      </c>
      <c r="R268" s="27">
        <f>IF(OR(A268="",M268=""),"",IFERROR(INDEX('Rate Schedule'!$A$5:$A$24,MATCH(SUMPRODUCT(MAX(('Rate Schedule'!$A$5:$A$24&lt;=A268)*('Rate Schedule'!$A$5:$A$24&lt;&gt;"")*'Rate Schedule'!$A$5:$A$24)),'Rate Schedule'!$A$5:$A$24,0)),""))</f>
        <v/>
      </c>
    </row>
    <row r="269">
      <c r="A269" s="22" t="n"/>
      <c r="B269" s="10" t="n"/>
      <c r="C269" s="10" t="n"/>
      <c r="D269" s="10" t="n"/>
      <c r="E269" s="10" t="n"/>
      <c r="F269" s="10" t="n"/>
      <c r="G269" s="10" t="n"/>
      <c r="H269" s="23" t="n"/>
      <c r="I269" s="23" t="n"/>
      <c r="J269" s="23" t="n"/>
      <c r="K269" s="10" t="n"/>
      <c r="L269" s="10" t="n"/>
      <c r="M269" s="24">
        <f>IF(AND(A269="",B269="",J269="",H269=""),"",ROUND(IF(G269="Yes",2,1)*IF(AND(ISNUMBER(H269),ISNUMBER(I269),I269&gt;=H269),I269-H269,IF(ISNUMBER(J269),J269,0)),1))</f>
        <v/>
      </c>
      <c r="N269" s="24">
        <f>IF(M269="","",IF(OR(E269="Personal",E269="",F269="Yes"),0,M269))</f>
        <v/>
      </c>
      <c r="O269" s="24">
        <f>IF(OR(A269="",M269=""),"",IF(E269="Business",IFERROR(INDEX('Rate Schedule'!$B$5:$B$24,MATCH(SUMPRODUCT(MAX(('Rate Schedule'!$A$5:$A$24&lt;=A269)*('Rate Schedule'!$A$5:$A$24&lt;&gt;"")*'Rate Schedule'!$A$5:$A$24)),'Rate Schedule'!$A$5:$A$24,0)),0),IF(E269="Medical",IFERROR(INDEX('Rate Schedule'!$C$5:$C$24,MATCH(SUMPRODUCT(MAX(('Rate Schedule'!$A$5:$A$24&lt;=A269)*('Rate Schedule'!$A$5:$A$24&lt;&gt;"")*'Rate Schedule'!$A$5:$A$24)),'Rate Schedule'!$A$5:$A$24,0)),0),IF(E269="Charitable",IFERROR(INDEX('Rate Schedule'!$D$5:$D$24,MATCH(SUMPRODUCT(MAX(('Rate Schedule'!$A$5:$A$24&lt;=A269)*('Rate Schedule'!$A$5:$A$24&lt;&gt;"")*'Rate Schedule'!$A$5:$A$24)),'Rate Schedule'!$A$5:$A$24,0)),0),0))))</f>
        <v/>
      </c>
      <c r="P269" s="25">
        <f>IF(OR(M269="",O269=""),"",ROUND(N269*O269,0)/100)</f>
        <v/>
      </c>
      <c r="Q269" s="26">
        <f>IF(AND(A269="",B269="",C269="",D269="",E269="",J269="",H269=""),"",IF(A269="","Add a date",IF(A269&gt;AsOf,"After as-of date: not counted yet",IF(B269="","Add a vehicle",IF(COUNTIF(VName,B269)=0,"Vehicle not on Vehicles sheet",IF(E269="","Add a purpose",IF(AND(E269&lt;&gt;"Business",E269&lt;&gt;"Medical",E269&lt;&gt;"Charitable",E269&lt;&gt;"Personal"),"Purpose must be Business/Medical/Charitable/Personal",IF(AND(ISNUMBER(H269),ISNUMBER(I269),I269&lt;H269),"Odometer end is before start",IF(AND(NOT(ISNUMBER(H269)),NOT(ISNUMBER(I269)),NOT(ISNUMBER(J269))),"Add odometer readings or typed miles",IF(AND(ISNUMBER(H269),ISNUMBER(I269),ISNUMBER(J269),ABS((I269-H269)-J269)&gt;0.05),"Odometer and typed miles disagree",IF(AND(N269&gt;0,O269=0),"No rate for this date — check Rate Schedule",IF(AND(OR(E269="Business",E269="Medical",E269="Charitable"),F269&lt;&gt;"Yes",K269=""),"Add purpose detail for substantiation",""))))))))))))</f>
        <v/>
      </c>
      <c r="R269" s="27">
        <f>IF(OR(A269="",M269=""),"",IFERROR(INDEX('Rate Schedule'!$A$5:$A$24,MATCH(SUMPRODUCT(MAX(('Rate Schedule'!$A$5:$A$24&lt;=A269)*('Rate Schedule'!$A$5:$A$24&lt;&gt;"")*'Rate Schedule'!$A$5:$A$24)),'Rate Schedule'!$A$5:$A$24,0)),""))</f>
        <v/>
      </c>
    </row>
    <row r="270">
      <c r="A270" s="22" t="n"/>
      <c r="B270" s="10" t="n"/>
      <c r="C270" s="10" t="n"/>
      <c r="D270" s="10" t="n"/>
      <c r="E270" s="10" t="n"/>
      <c r="F270" s="10" t="n"/>
      <c r="G270" s="10" t="n"/>
      <c r="H270" s="23" t="n"/>
      <c r="I270" s="23" t="n"/>
      <c r="J270" s="23" t="n"/>
      <c r="K270" s="10" t="n"/>
      <c r="L270" s="10" t="n"/>
      <c r="M270" s="24">
        <f>IF(AND(A270="",B270="",J270="",H270=""),"",ROUND(IF(G270="Yes",2,1)*IF(AND(ISNUMBER(H270),ISNUMBER(I270),I270&gt;=H270),I270-H270,IF(ISNUMBER(J270),J270,0)),1))</f>
        <v/>
      </c>
      <c r="N270" s="24">
        <f>IF(M270="","",IF(OR(E270="Personal",E270="",F270="Yes"),0,M270))</f>
        <v/>
      </c>
      <c r="O270" s="24">
        <f>IF(OR(A270="",M270=""),"",IF(E270="Business",IFERROR(INDEX('Rate Schedule'!$B$5:$B$24,MATCH(SUMPRODUCT(MAX(('Rate Schedule'!$A$5:$A$24&lt;=A270)*('Rate Schedule'!$A$5:$A$24&lt;&gt;"")*'Rate Schedule'!$A$5:$A$24)),'Rate Schedule'!$A$5:$A$24,0)),0),IF(E270="Medical",IFERROR(INDEX('Rate Schedule'!$C$5:$C$24,MATCH(SUMPRODUCT(MAX(('Rate Schedule'!$A$5:$A$24&lt;=A270)*('Rate Schedule'!$A$5:$A$24&lt;&gt;"")*'Rate Schedule'!$A$5:$A$24)),'Rate Schedule'!$A$5:$A$24,0)),0),IF(E270="Charitable",IFERROR(INDEX('Rate Schedule'!$D$5:$D$24,MATCH(SUMPRODUCT(MAX(('Rate Schedule'!$A$5:$A$24&lt;=A270)*('Rate Schedule'!$A$5:$A$24&lt;&gt;"")*'Rate Schedule'!$A$5:$A$24)),'Rate Schedule'!$A$5:$A$24,0)),0),0))))</f>
        <v/>
      </c>
      <c r="P270" s="25">
        <f>IF(OR(M270="",O270=""),"",ROUND(N270*O270,0)/100)</f>
        <v/>
      </c>
      <c r="Q270" s="26">
        <f>IF(AND(A270="",B270="",C270="",D270="",E270="",J270="",H270=""),"",IF(A270="","Add a date",IF(A270&gt;AsOf,"After as-of date: not counted yet",IF(B270="","Add a vehicle",IF(COUNTIF(VName,B270)=0,"Vehicle not on Vehicles sheet",IF(E270="","Add a purpose",IF(AND(E270&lt;&gt;"Business",E270&lt;&gt;"Medical",E270&lt;&gt;"Charitable",E270&lt;&gt;"Personal"),"Purpose must be Business/Medical/Charitable/Personal",IF(AND(ISNUMBER(H270),ISNUMBER(I270),I270&lt;H270),"Odometer end is before start",IF(AND(NOT(ISNUMBER(H270)),NOT(ISNUMBER(I270)),NOT(ISNUMBER(J270))),"Add odometer readings or typed miles",IF(AND(ISNUMBER(H270),ISNUMBER(I270),ISNUMBER(J270),ABS((I270-H270)-J270)&gt;0.05),"Odometer and typed miles disagree",IF(AND(N270&gt;0,O270=0),"No rate for this date — check Rate Schedule",IF(AND(OR(E270="Business",E270="Medical",E270="Charitable"),F270&lt;&gt;"Yes",K270=""),"Add purpose detail for substantiation",""))))))))))))</f>
        <v/>
      </c>
      <c r="R270" s="27">
        <f>IF(OR(A270="",M270=""),"",IFERROR(INDEX('Rate Schedule'!$A$5:$A$24,MATCH(SUMPRODUCT(MAX(('Rate Schedule'!$A$5:$A$24&lt;=A270)*('Rate Schedule'!$A$5:$A$24&lt;&gt;"")*'Rate Schedule'!$A$5:$A$24)),'Rate Schedule'!$A$5:$A$24,0)),""))</f>
        <v/>
      </c>
    </row>
    <row r="271">
      <c r="A271" s="22" t="n"/>
      <c r="B271" s="10" t="n"/>
      <c r="C271" s="10" t="n"/>
      <c r="D271" s="10" t="n"/>
      <c r="E271" s="10" t="n"/>
      <c r="F271" s="10" t="n"/>
      <c r="G271" s="10" t="n"/>
      <c r="H271" s="23" t="n"/>
      <c r="I271" s="23" t="n"/>
      <c r="J271" s="23" t="n"/>
      <c r="K271" s="10" t="n"/>
      <c r="L271" s="10" t="n"/>
      <c r="M271" s="24">
        <f>IF(AND(A271="",B271="",J271="",H271=""),"",ROUND(IF(G271="Yes",2,1)*IF(AND(ISNUMBER(H271),ISNUMBER(I271),I271&gt;=H271),I271-H271,IF(ISNUMBER(J271),J271,0)),1))</f>
        <v/>
      </c>
      <c r="N271" s="24">
        <f>IF(M271="","",IF(OR(E271="Personal",E271="",F271="Yes"),0,M271))</f>
        <v/>
      </c>
      <c r="O271" s="24">
        <f>IF(OR(A271="",M271=""),"",IF(E271="Business",IFERROR(INDEX('Rate Schedule'!$B$5:$B$24,MATCH(SUMPRODUCT(MAX(('Rate Schedule'!$A$5:$A$24&lt;=A271)*('Rate Schedule'!$A$5:$A$24&lt;&gt;"")*'Rate Schedule'!$A$5:$A$24)),'Rate Schedule'!$A$5:$A$24,0)),0),IF(E271="Medical",IFERROR(INDEX('Rate Schedule'!$C$5:$C$24,MATCH(SUMPRODUCT(MAX(('Rate Schedule'!$A$5:$A$24&lt;=A271)*('Rate Schedule'!$A$5:$A$24&lt;&gt;"")*'Rate Schedule'!$A$5:$A$24)),'Rate Schedule'!$A$5:$A$24,0)),0),IF(E271="Charitable",IFERROR(INDEX('Rate Schedule'!$D$5:$D$24,MATCH(SUMPRODUCT(MAX(('Rate Schedule'!$A$5:$A$24&lt;=A271)*('Rate Schedule'!$A$5:$A$24&lt;&gt;"")*'Rate Schedule'!$A$5:$A$24)),'Rate Schedule'!$A$5:$A$24,0)),0),0))))</f>
        <v/>
      </c>
      <c r="P271" s="25">
        <f>IF(OR(M271="",O271=""),"",ROUND(N271*O271,0)/100)</f>
        <v/>
      </c>
      <c r="Q271" s="26">
        <f>IF(AND(A271="",B271="",C271="",D271="",E271="",J271="",H271=""),"",IF(A271="","Add a date",IF(A271&gt;AsOf,"After as-of date: not counted yet",IF(B271="","Add a vehicle",IF(COUNTIF(VName,B271)=0,"Vehicle not on Vehicles sheet",IF(E271="","Add a purpose",IF(AND(E271&lt;&gt;"Business",E271&lt;&gt;"Medical",E271&lt;&gt;"Charitable",E271&lt;&gt;"Personal"),"Purpose must be Business/Medical/Charitable/Personal",IF(AND(ISNUMBER(H271),ISNUMBER(I271),I271&lt;H271),"Odometer end is before start",IF(AND(NOT(ISNUMBER(H271)),NOT(ISNUMBER(I271)),NOT(ISNUMBER(J271))),"Add odometer readings or typed miles",IF(AND(ISNUMBER(H271),ISNUMBER(I271),ISNUMBER(J271),ABS((I271-H271)-J271)&gt;0.05),"Odometer and typed miles disagree",IF(AND(N271&gt;0,O271=0),"No rate for this date — check Rate Schedule",IF(AND(OR(E271="Business",E271="Medical",E271="Charitable"),F271&lt;&gt;"Yes",K271=""),"Add purpose detail for substantiation",""))))))))))))</f>
        <v/>
      </c>
      <c r="R271" s="27">
        <f>IF(OR(A271="",M271=""),"",IFERROR(INDEX('Rate Schedule'!$A$5:$A$24,MATCH(SUMPRODUCT(MAX(('Rate Schedule'!$A$5:$A$24&lt;=A271)*('Rate Schedule'!$A$5:$A$24&lt;&gt;"")*'Rate Schedule'!$A$5:$A$24)),'Rate Schedule'!$A$5:$A$24,0)),""))</f>
        <v/>
      </c>
    </row>
    <row r="272">
      <c r="A272" s="22" t="n"/>
      <c r="B272" s="10" t="n"/>
      <c r="C272" s="10" t="n"/>
      <c r="D272" s="10" t="n"/>
      <c r="E272" s="10" t="n"/>
      <c r="F272" s="10" t="n"/>
      <c r="G272" s="10" t="n"/>
      <c r="H272" s="23" t="n"/>
      <c r="I272" s="23" t="n"/>
      <c r="J272" s="23" t="n"/>
      <c r="K272" s="10" t="n"/>
      <c r="L272" s="10" t="n"/>
      <c r="M272" s="24">
        <f>IF(AND(A272="",B272="",J272="",H272=""),"",ROUND(IF(G272="Yes",2,1)*IF(AND(ISNUMBER(H272),ISNUMBER(I272),I272&gt;=H272),I272-H272,IF(ISNUMBER(J272),J272,0)),1))</f>
        <v/>
      </c>
      <c r="N272" s="24">
        <f>IF(M272="","",IF(OR(E272="Personal",E272="",F272="Yes"),0,M272))</f>
        <v/>
      </c>
      <c r="O272" s="24">
        <f>IF(OR(A272="",M272=""),"",IF(E272="Business",IFERROR(INDEX('Rate Schedule'!$B$5:$B$24,MATCH(SUMPRODUCT(MAX(('Rate Schedule'!$A$5:$A$24&lt;=A272)*('Rate Schedule'!$A$5:$A$24&lt;&gt;"")*'Rate Schedule'!$A$5:$A$24)),'Rate Schedule'!$A$5:$A$24,0)),0),IF(E272="Medical",IFERROR(INDEX('Rate Schedule'!$C$5:$C$24,MATCH(SUMPRODUCT(MAX(('Rate Schedule'!$A$5:$A$24&lt;=A272)*('Rate Schedule'!$A$5:$A$24&lt;&gt;"")*'Rate Schedule'!$A$5:$A$24)),'Rate Schedule'!$A$5:$A$24,0)),0),IF(E272="Charitable",IFERROR(INDEX('Rate Schedule'!$D$5:$D$24,MATCH(SUMPRODUCT(MAX(('Rate Schedule'!$A$5:$A$24&lt;=A272)*('Rate Schedule'!$A$5:$A$24&lt;&gt;"")*'Rate Schedule'!$A$5:$A$24)),'Rate Schedule'!$A$5:$A$24,0)),0),0))))</f>
        <v/>
      </c>
      <c r="P272" s="25">
        <f>IF(OR(M272="",O272=""),"",ROUND(N272*O272,0)/100)</f>
        <v/>
      </c>
      <c r="Q272" s="26">
        <f>IF(AND(A272="",B272="",C272="",D272="",E272="",J272="",H272=""),"",IF(A272="","Add a date",IF(A272&gt;AsOf,"After as-of date: not counted yet",IF(B272="","Add a vehicle",IF(COUNTIF(VName,B272)=0,"Vehicle not on Vehicles sheet",IF(E272="","Add a purpose",IF(AND(E272&lt;&gt;"Business",E272&lt;&gt;"Medical",E272&lt;&gt;"Charitable",E272&lt;&gt;"Personal"),"Purpose must be Business/Medical/Charitable/Personal",IF(AND(ISNUMBER(H272),ISNUMBER(I272),I272&lt;H272),"Odometer end is before start",IF(AND(NOT(ISNUMBER(H272)),NOT(ISNUMBER(I272)),NOT(ISNUMBER(J272))),"Add odometer readings or typed miles",IF(AND(ISNUMBER(H272),ISNUMBER(I272),ISNUMBER(J272),ABS((I272-H272)-J272)&gt;0.05),"Odometer and typed miles disagree",IF(AND(N272&gt;0,O272=0),"No rate for this date — check Rate Schedule",IF(AND(OR(E272="Business",E272="Medical",E272="Charitable"),F272&lt;&gt;"Yes",K272=""),"Add purpose detail for substantiation",""))))))))))))</f>
        <v/>
      </c>
      <c r="R272" s="27">
        <f>IF(OR(A272="",M272=""),"",IFERROR(INDEX('Rate Schedule'!$A$5:$A$24,MATCH(SUMPRODUCT(MAX(('Rate Schedule'!$A$5:$A$24&lt;=A272)*('Rate Schedule'!$A$5:$A$24&lt;&gt;"")*'Rate Schedule'!$A$5:$A$24)),'Rate Schedule'!$A$5:$A$24,0)),""))</f>
        <v/>
      </c>
    </row>
    <row r="273">
      <c r="A273" s="22" t="n"/>
      <c r="B273" s="10" t="n"/>
      <c r="C273" s="10" t="n"/>
      <c r="D273" s="10" t="n"/>
      <c r="E273" s="10" t="n"/>
      <c r="F273" s="10" t="n"/>
      <c r="G273" s="10" t="n"/>
      <c r="H273" s="23" t="n"/>
      <c r="I273" s="23" t="n"/>
      <c r="J273" s="23" t="n"/>
      <c r="K273" s="10" t="n"/>
      <c r="L273" s="10" t="n"/>
      <c r="M273" s="24">
        <f>IF(AND(A273="",B273="",J273="",H273=""),"",ROUND(IF(G273="Yes",2,1)*IF(AND(ISNUMBER(H273),ISNUMBER(I273),I273&gt;=H273),I273-H273,IF(ISNUMBER(J273),J273,0)),1))</f>
        <v/>
      </c>
      <c r="N273" s="24">
        <f>IF(M273="","",IF(OR(E273="Personal",E273="",F273="Yes"),0,M273))</f>
        <v/>
      </c>
      <c r="O273" s="24">
        <f>IF(OR(A273="",M273=""),"",IF(E273="Business",IFERROR(INDEX('Rate Schedule'!$B$5:$B$24,MATCH(SUMPRODUCT(MAX(('Rate Schedule'!$A$5:$A$24&lt;=A273)*('Rate Schedule'!$A$5:$A$24&lt;&gt;"")*'Rate Schedule'!$A$5:$A$24)),'Rate Schedule'!$A$5:$A$24,0)),0),IF(E273="Medical",IFERROR(INDEX('Rate Schedule'!$C$5:$C$24,MATCH(SUMPRODUCT(MAX(('Rate Schedule'!$A$5:$A$24&lt;=A273)*('Rate Schedule'!$A$5:$A$24&lt;&gt;"")*'Rate Schedule'!$A$5:$A$24)),'Rate Schedule'!$A$5:$A$24,0)),0),IF(E273="Charitable",IFERROR(INDEX('Rate Schedule'!$D$5:$D$24,MATCH(SUMPRODUCT(MAX(('Rate Schedule'!$A$5:$A$24&lt;=A273)*('Rate Schedule'!$A$5:$A$24&lt;&gt;"")*'Rate Schedule'!$A$5:$A$24)),'Rate Schedule'!$A$5:$A$24,0)),0),0))))</f>
        <v/>
      </c>
      <c r="P273" s="25">
        <f>IF(OR(M273="",O273=""),"",ROUND(N273*O273,0)/100)</f>
        <v/>
      </c>
      <c r="Q273" s="26">
        <f>IF(AND(A273="",B273="",C273="",D273="",E273="",J273="",H273=""),"",IF(A273="","Add a date",IF(A273&gt;AsOf,"After as-of date: not counted yet",IF(B273="","Add a vehicle",IF(COUNTIF(VName,B273)=0,"Vehicle not on Vehicles sheet",IF(E273="","Add a purpose",IF(AND(E273&lt;&gt;"Business",E273&lt;&gt;"Medical",E273&lt;&gt;"Charitable",E273&lt;&gt;"Personal"),"Purpose must be Business/Medical/Charitable/Personal",IF(AND(ISNUMBER(H273),ISNUMBER(I273),I273&lt;H273),"Odometer end is before start",IF(AND(NOT(ISNUMBER(H273)),NOT(ISNUMBER(I273)),NOT(ISNUMBER(J273))),"Add odometer readings or typed miles",IF(AND(ISNUMBER(H273),ISNUMBER(I273),ISNUMBER(J273),ABS((I273-H273)-J273)&gt;0.05),"Odometer and typed miles disagree",IF(AND(N273&gt;0,O273=0),"No rate for this date — check Rate Schedule",IF(AND(OR(E273="Business",E273="Medical",E273="Charitable"),F273&lt;&gt;"Yes",K273=""),"Add purpose detail for substantiation",""))))))))))))</f>
        <v/>
      </c>
      <c r="R273" s="27">
        <f>IF(OR(A273="",M273=""),"",IFERROR(INDEX('Rate Schedule'!$A$5:$A$24,MATCH(SUMPRODUCT(MAX(('Rate Schedule'!$A$5:$A$24&lt;=A273)*('Rate Schedule'!$A$5:$A$24&lt;&gt;"")*'Rate Schedule'!$A$5:$A$24)),'Rate Schedule'!$A$5:$A$24,0)),""))</f>
        <v/>
      </c>
    </row>
    <row r="274">
      <c r="A274" s="22" t="n"/>
      <c r="B274" s="10" t="n"/>
      <c r="C274" s="10" t="n"/>
      <c r="D274" s="10" t="n"/>
      <c r="E274" s="10" t="n"/>
      <c r="F274" s="10" t="n"/>
      <c r="G274" s="10" t="n"/>
      <c r="H274" s="23" t="n"/>
      <c r="I274" s="23" t="n"/>
      <c r="J274" s="23" t="n"/>
      <c r="K274" s="10" t="n"/>
      <c r="L274" s="10" t="n"/>
      <c r="M274" s="24">
        <f>IF(AND(A274="",B274="",J274="",H274=""),"",ROUND(IF(G274="Yes",2,1)*IF(AND(ISNUMBER(H274),ISNUMBER(I274),I274&gt;=H274),I274-H274,IF(ISNUMBER(J274),J274,0)),1))</f>
        <v/>
      </c>
      <c r="N274" s="24">
        <f>IF(M274="","",IF(OR(E274="Personal",E274="",F274="Yes"),0,M274))</f>
        <v/>
      </c>
      <c r="O274" s="24">
        <f>IF(OR(A274="",M274=""),"",IF(E274="Business",IFERROR(INDEX('Rate Schedule'!$B$5:$B$24,MATCH(SUMPRODUCT(MAX(('Rate Schedule'!$A$5:$A$24&lt;=A274)*('Rate Schedule'!$A$5:$A$24&lt;&gt;"")*'Rate Schedule'!$A$5:$A$24)),'Rate Schedule'!$A$5:$A$24,0)),0),IF(E274="Medical",IFERROR(INDEX('Rate Schedule'!$C$5:$C$24,MATCH(SUMPRODUCT(MAX(('Rate Schedule'!$A$5:$A$24&lt;=A274)*('Rate Schedule'!$A$5:$A$24&lt;&gt;"")*'Rate Schedule'!$A$5:$A$24)),'Rate Schedule'!$A$5:$A$24,0)),0),IF(E274="Charitable",IFERROR(INDEX('Rate Schedule'!$D$5:$D$24,MATCH(SUMPRODUCT(MAX(('Rate Schedule'!$A$5:$A$24&lt;=A274)*('Rate Schedule'!$A$5:$A$24&lt;&gt;"")*'Rate Schedule'!$A$5:$A$24)),'Rate Schedule'!$A$5:$A$24,0)),0),0))))</f>
        <v/>
      </c>
      <c r="P274" s="25">
        <f>IF(OR(M274="",O274=""),"",ROUND(N274*O274,0)/100)</f>
        <v/>
      </c>
      <c r="Q274" s="26">
        <f>IF(AND(A274="",B274="",C274="",D274="",E274="",J274="",H274=""),"",IF(A274="","Add a date",IF(A274&gt;AsOf,"After as-of date: not counted yet",IF(B274="","Add a vehicle",IF(COUNTIF(VName,B274)=0,"Vehicle not on Vehicles sheet",IF(E274="","Add a purpose",IF(AND(E274&lt;&gt;"Business",E274&lt;&gt;"Medical",E274&lt;&gt;"Charitable",E274&lt;&gt;"Personal"),"Purpose must be Business/Medical/Charitable/Personal",IF(AND(ISNUMBER(H274),ISNUMBER(I274),I274&lt;H274),"Odometer end is before start",IF(AND(NOT(ISNUMBER(H274)),NOT(ISNUMBER(I274)),NOT(ISNUMBER(J274))),"Add odometer readings or typed miles",IF(AND(ISNUMBER(H274),ISNUMBER(I274),ISNUMBER(J274),ABS((I274-H274)-J274)&gt;0.05),"Odometer and typed miles disagree",IF(AND(N274&gt;0,O274=0),"No rate for this date — check Rate Schedule",IF(AND(OR(E274="Business",E274="Medical",E274="Charitable"),F274&lt;&gt;"Yes",K274=""),"Add purpose detail for substantiation",""))))))))))))</f>
        <v/>
      </c>
      <c r="R274" s="27">
        <f>IF(OR(A274="",M274=""),"",IFERROR(INDEX('Rate Schedule'!$A$5:$A$24,MATCH(SUMPRODUCT(MAX(('Rate Schedule'!$A$5:$A$24&lt;=A274)*('Rate Schedule'!$A$5:$A$24&lt;&gt;"")*'Rate Schedule'!$A$5:$A$24)),'Rate Schedule'!$A$5:$A$24,0)),""))</f>
        <v/>
      </c>
    </row>
    <row r="275">
      <c r="A275" s="22" t="n"/>
      <c r="B275" s="10" t="n"/>
      <c r="C275" s="10" t="n"/>
      <c r="D275" s="10" t="n"/>
      <c r="E275" s="10" t="n"/>
      <c r="F275" s="10" t="n"/>
      <c r="G275" s="10" t="n"/>
      <c r="H275" s="23" t="n"/>
      <c r="I275" s="23" t="n"/>
      <c r="J275" s="23" t="n"/>
      <c r="K275" s="10" t="n"/>
      <c r="L275" s="10" t="n"/>
      <c r="M275" s="24">
        <f>IF(AND(A275="",B275="",J275="",H275=""),"",ROUND(IF(G275="Yes",2,1)*IF(AND(ISNUMBER(H275),ISNUMBER(I275),I275&gt;=H275),I275-H275,IF(ISNUMBER(J275),J275,0)),1))</f>
        <v/>
      </c>
      <c r="N275" s="24">
        <f>IF(M275="","",IF(OR(E275="Personal",E275="",F275="Yes"),0,M275))</f>
        <v/>
      </c>
      <c r="O275" s="24">
        <f>IF(OR(A275="",M275=""),"",IF(E275="Business",IFERROR(INDEX('Rate Schedule'!$B$5:$B$24,MATCH(SUMPRODUCT(MAX(('Rate Schedule'!$A$5:$A$24&lt;=A275)*('Rate Schedule'!$A$5:$A$24&lt;&gt;"")*'Rate Schedule'!$A$5:$A$24)),'Rate Schedule'!$A$5:$A$24,0)),0),IF(E275="Medical",IFERROR(INDEX('Rate Schedule'!$C$5:$C$24,MATCH(SUMPRODUCT(MAX(('Rate Schedule'!$A$5:$A$24&lt;=A275)*('Rate Schedule'!$A$5:$A$24&lt;&gt;"")*'Rate Schedule'!$A$5:$A$24)),'Rate Schedule'!$A$5:$A$24,0)),0),IF(E275="Charitable",IFERROR(INDEX('Rate Schedule'!$D$5:$D$24,MATCH(SUMPRODUCT(MAX(('Rate Schedule'!$A$5:$A$24&lt;=A275)*('Rate Schedule'!$A$5:$A$24&lt;&gt;"")*'Rate Schedule'!$A$5:$A$24)),'Rate Schedule'!$A$5:$A$24,0)),0),0))))</f>
        <v/>
      </c>
      <c r="P275" s="25">
        <f>IF(OR(M275="",O275=""),"",ROUND(N275*O275,0)/100)</f>
        <v/>
      </c>
      <c r="Q275" s="26">
        <f>IF(AND(A275="",B275="",C275="",D275="",E275="",J275="",H275=""),"",IF(A275="","Add a date",IF(A275&gt;AsOf,"After as-of date: not counted yet",IF(B275="","Add a vehicle",IF(COUNTIF(VName,B275)=0,"Vehicle not on Vehicles sheet",IF(E275="","Add a purpose",IF(AND(E275&lt;&gt;"Business",E275&lt;&gt;"Medical",E275&lt;&gt;"Charitable",E275&lt;&gt;"Personal"),"Purpose must be Business/Medical/Charitable/Personal",IF(AND(ISNUMBER(H275),ISNUMBER(I275),I275&lt;H275),"Odometer end is before start",IF(AND(NOT(ISNUMBER(H275)),NOT(ISNUMBER(I275)),NOT(ISNUMBER(J275))),"Add odometer readings or typed miles",IF(AND(ISNUMBER(H275),ISNUMBER(I275),ISNUMBER(J275),ABS((I275-H275)-J275)&gt;0.05),"Odometer and typed miles disagree",IF(AND(N275&gt;0,O275=0),"No rate for this date — check Rate Schedule",IF(AND(OR(E275="Business",E275="Medical",E275="Charitable"),F275&lt;&gt;"Yes",K275=""),"Add purpose detail for substantiation",""))))))))))))</f>
        <v/>
      </c>
      <c r="R275" s="27">
        <f>IF(OR(A275="",M275=""),"",IFERROR(INDEX('Rate Schedule'!$A$5:$A$24,MATCH(SUMPRODUCT(MAX(('Rate Schedule'!$A$5:$A$24&lt;=A275)*('Rate Schedule'!$A$5:$A$24&lt;&gt;"")*'Rate Schedule'!$A$5:$A$24)),'Rate Schedule'!$A$5:$A$24,0)),""))</f>
        <v/>
      </c>
    </row>
    <row r="276">
      <c r="A276" s="22" t="n"/>
      <c r="B276" s="10" t="n"/>
      <c r="C276" s="10" t="n"/>
      <c r="D276" s="10" t="n"/>
      <c r="E276" s="10" t="n"/>
      <c r="F276" s="10" t="n"/>
      <c r="G276" s="10" t="n"/>
      <c r="H276" s="23" t="n"/>
      <c r="I276" s="23" t="n"/>
      <c r="J276" s="23" t="n"/>
      <c r="K276" s="10" t="n"/>
      <c r="L276" s="10" t="n"/>
      <c r="M276" s="24">
        <f>IF(AND(A276="",B276="",J276="",H276=""),"",ROUND(IF(G276="Yes",2,1)*IF(AND(ISNUMBER(H276),ISNUMBER(I276),I276&gt;=H276),I276-H276,IF(ISNUMBER(J276),J276,0)),1))</f>
        <v/>
      </c>
      <c r="N276" s="24">
        <f>IF(M276="","",IF(OR(E276="Personal",E276="",F276="Yes"),0,M276))</f>
        <v/>
      </c>
      <c r="O276" s="24">
        <f>IF(OR(A276="",M276=""),"",IF(E276="Business",IFERROR(INDEX('Rate Schedule'!$B$5:$B$24,MATCH(SUMPRODUCT(MAX(('Rate Schedule'!$A$5:$A$24&lt;=A276)*('Rate Schedule'!$A$5:$A$24&lt;&gt;"")*'Rate Schedule'!$A$5:$A$24)),'Rate Schedule'!$A$5:$A$24,0)),0),IF(E276="Medical",IFERROR(INDEX('Rate Schedule'!$C$5:$C$24,MATCH(SUMPRODUCT(MAX(('Rate Schedule'!$A$5:$A$24&lt;=A276)*('Rate Schedule'!$A$5:$A$24&lt;&gt;"")*'Rate Schedule'!$A$5:$A$24)),'Rate Schedule'!$A$5:$A$24,0)),0),IF(E276="Charitable",IFERROR(INDEX('Rate Schedule'!$D$5:$D$24,MATCH(SUMPRODUCT(MAX(('Rate Schedule'!$A$5:$A$24&lt;=A276)*('Rate Schedule'!$A$5:$A$24&lt;&gt;"")*'Rate Schedule'!$A$5:$A$24)),'Rate Schedule'!$A$5:$A$24,0)),0),0))))</f>
        <v/>
      </c>
      <c r="P276" s="25">
        <f>IF(OR(M276="",O276=""),"",ROUND(N276*O276,0)/100)</f>
        <v/>
      </c>
      <c r="Q276" s="26">
        <f>IF(AND(A276="",B276="",C276="",D276="",E276="",J276="",H276=""),"",IF(A276="","Add a date",IF(A276&gt;AsOf,"After as-of date: not counted yet",IF(B276="","Add a vehicle",IF(COUNTIF(VName,B276)=0,"Vehicle not on Vehicles sheet",IF(E276="","Add a purpose",IF(AND(E276&lt;&gt;"Business",E276&lt;&gt;"Medical",E276&lt;&gt;"Charitable",E276&lt;&gt;"Personal"),"Purpose must be Business/Medical/Charitable/Personal",IF(AND(ISNUMBER(H276),ISNUMBER(I276),I276&lt;H276),"Odometer end is before start",IF(AND(NOT(ISNUMBER(H276)),NOT(ISNUMBER(I276)),NOT(ISNUMBER(J276))),"Add odometer readings or typed miles",IF(AND(ISNUMBER(H276),ISNUMBER(I276),ISNUMBER(J276),ABS((I276-H276)-J276)&gt;0.05),"Odometer and typed miles disagree",IF(AND(N276&gt;0,O276=0),"No rate for this date — check Rate Schedule",IF(AND(OR(E276="Business",E276="Medical",E276="Charitable"),F276&lt;&gt;"Yes",K276=""),"Add purpose detail for substantiation",""))))))))))))</f>
        <v/>
      </c>
      <c r="R276" s="27">
        <f>IF(OR(A276="",M276=""),"",IFERROR(INDEX('Rate Schedule'!$A$5:$A$24,MATCH(SUMPRODUCT(MAX(('Rate Schedule'!$A$5:$A$24&lt;=A276)*('Rate Schedule'!$A$5:$A$24&lt;&gt;"")*'Rate Schedule'!$A$5:$A$24)),'Rate Schedule'!$A$5:$A$24,0)),""))</f>
        <v/>
      </c>
    </row>
    <row r="277">
      <c r="A277" s="22" t="n"/>
      <c r="B277" s="10" t="n"/>
      <c r="C277" s="10" t="n"/>
      <c r="D277" s="10" t="n"/>
      <c r="E277" s="10" t="n"/>
      <c r="F277" s="10" t="n"/>
      <c r="G277" s="10" t="n"/>
      <c r="H277" s="23" t="n"/>
      <c r="I277" s="23" t="n"/>
      <c r="J277" s="23" t="n"/>
      <c r="K277" s="10" t="n"/>
      <c r="L277" s="10" t="n"/>
      <c r="M277" s="24">
        <f>IF(AND(A277="",B277="",J277="",H277=""),"",ROUND(IF(G277="Yes",2,1)*IF(AND(ISNUMBER(H277),ISNUMBER(I277),I277&gt;=H277),I277-H277,IF(ISNUMBER(J277),J277,0)),1))</f>
        <v/>
      </c>
      <c r="N277" s="24">
        <f>IF(M277="","",IF(OR(E277="Personal",E277="",F277="Yes"),0,M277))</f>
        <v/>
      </c>
      <c r="O277" s="24">
        <f>IF(OR(A277="",M277=""),"",IF(E277="Business",IFERROR(INDEX('Rate Schedule'!$B$5:$B$24,MATCH(SUMPRODUCT(MAX(('Rate Schedule'!$A$5:$A$24&lt;=A277)*('Rate Schedule'!$A$5:$A$24&lt;&gt;"")*'Rate Schedule'!$A$5:$A$24)),'Rate Schedule'!$A$5:$A$24,0)),0),IF(E277="Medical",IFERROR(INDEX('Rate Schedule'!$C$5:$C$24,MATCH(SUMPRODUCT(MAX(('Rate Schedule'!$A$5:$A$24&lt;=A277)*('Rate Schedule'!$A$5:$A$24&lt;&gt;"")*'Rate Schedule'!$A$5:$A$24)),'Rate Schedule'!$A$5:$A$24,0)),0),IF(E277="Charitable",IFERROR(INDEX('Rate Schedule'!$D$5:$D$24,MATCH(SUMPRODUCT(MAX(('Rate Schedule'!$A$5:$A$24&lt;=A277)*('Rate Schedule'!$A$5:$A$24&lt;&gt;"")*'Rate Schedule'!$A$5:$A$24)),'Rate Schedule'!$A$5:$A$24,0)),0),0))))</f>
        <v/>
      </c>
      <c r="P277" s="25">
        <f>IF(OR(M277="",O277=""),"",ROUND(N277*O277,0)/100)</f>
        <v/>
      </c>
      <c r="Q277" s="26">
        <f>IF(AND(A277="",B277="",C277="",D277="",E277="",J277="",H277=""),"",IF(A277="","Add a date",IF(A277&gt;AsOf,"After as-of date: not counted yet",IF(B277="","Add a vehicle",IF(COUNTIF(VName,B277)=0,"Vehicle not on Vehicles sheet",IF(E277="","Add a purpose",IF(AND(E277&lt;&gt;"Business",E277&lt;&gt;"Medical",E277&lt;&gt;"Charitable",E277&lt;&gt;"Personal"),"Purpose must be Business/Medical/Charitable/Personal",IF(AND(ISNUMBER(H277),ISNUMBER(I277),I277&lt;H277),"Odometer end is before start",IF(AND(NOT(ISNUMBER(H277)),NOT(ISNUMBER(I277)),NOT(ISNUMBER(J277))),"Add odometer readings or typed miles",IF(AND(ISNUMBER(H277),ISNUMBER(I277),ISNUMBER(J277),ABS((I277-H277)-J277)&gt;0.05),"Odometer and typed miles disagree",IF(AND(N277&gt;0,O277=0),"No rate for this date — check Rate Schedule",IF(AND(OR(E277="Business",E277="Medical",E277="Charitable"),F277&lt;&gt;"Yes",K277=""),"Add purpose detail for substantiation",""))))))))))))</f>
        <v/>
      </c>
      <c r="R277" s="27">
        <f>IF(OR(A277="",M277=""),"",IFERROR(INDEX('Rate Schedule'!$A$5:$A$24,MATCH(SUMPRODUCT(MAX(('Rate Schedule'!$A$5:$A$24&lt;=A277)*('Rate Schedule'!$A$5:$A$24&lt;&gt;"")*'Rate Schedule'!$A$5:$A$24)),'Rate Schedule'!$A$5:$A$24,0)),""))</f>
        <v/>
      </c>
    </row>
    <row r="278">
      <c r="A278" s="22" t="n"/>
      <c r="B278" s="10" t="n"/>
      <c r="C278" s="10" t="n"/>
      <c r="D278" s="10" t="n"/>
      <c r="E278" s="10" t="n"/>
      <c r="F278" s="10" t="n"/>
      <c r="G278" s="10" t="n"/>
      <c r="H278" s="23" t="n"/>
      <c r="I278" s="23" t="n"/>
      <c r="J278" s="23" t="n"/>
      <c r="K278" s="10" t="n"/>
      <c r="L278" s="10" t="n"/>
      <c r="M278" s="24">
        <f>IF(AND(A278="",B278="",J278="",H278=""),"",ROUND(IF(G278="Yes",2,1)*IF(AND(ISNUMBER(H278),ISNUMBER(I278),I278&gt;=H278),I278-H278,IF(ISNUMBER(J278),J278,0)),1))</f>
        <v/>
      </c>
      <c r="N278" s="24">
        <f>IF(M278="","",IF(OR(E278="Personal",E278="",F278="Yes"),0,M278))</f>
        <v/>
      </c>
      <c r="O278" s="24">
        <f>IF(OR(A278="",M278=""),"",IF(E278="Business",IFERROR(INDEX('Rate Schedule'!$B$5:$B$24,MATCH(SUMPRODUCT(MAX(('Rate Schedule'!$A$5:$A$24&lt;=A278)*('Rate Schedule'!$A$5:$A$24&lt;&gt;"")*'Rate Schedule'!$A$5:$A$24)),'Rate Schedule'!$A$5:$A$24,0)),0),IF(E278="Medical",IFERROR(INDEX('Rate Schedule'!$C$5:$C$24,MATCH(SUMPRODUCT(MAX(('Rate Schedule'!$A$5:$A$24&lt;=A278)*('Rate Schedule'!$A$5:$A$24&lt;&gt;"")*'Rate Schedule'!$A$5:$A$24)),'Rate Schedule'!$A$5:$A$24,0)),0),IF(E278="Charitable",IFERROR(INDEX('Rate Schedule'!$D$5:$D$24,MATCH(SUMPRODUCT(MAX(('Rate Schedule'!$A$5:$A$24&lt;=A278)*('Rate Schedule'!$A$5:$A$24&lt;&gt;"")*'Rate Schedule'!$A$5:$A$24)),'Rate Schedule'!$A$5:$A$24,0)),0),0))))</f>
        <v/>
      </c>
      <c r="P278" s="25">
        <f>IF(OR(M278="",O278=""),"",ROUND(N278*O278,0)/100)</f>
        <v/>
      </c>
      <c r="Q278" s="26">
        <f>IF(AND(A278="",B278="",C278="",D278="",E278="",J278="",H278=""),"",IF(A278="","Add a date",IF(A278&gt;AsOf,"After as-of date: not counted yet",IF(B278="","Add a vehicle",IF(COUNTIF(VName,B278)=0,"Vehicle not on Vehicles sheet",IF(E278="","Add a purpose",IF(AND(E278&lt;&gt;"Business",E278&lt;&gt;"Medical",E278&lt;&gt;"Charitable",E278&lt;&gt;"Personal"),"Purpose must be Business/Medical/Charitable/Personal",IF(AND(ISNUMBER(H278),ISNUMBER(I278),I278&lt;H278),"Odometer end is before start",IF(AND(NOT(ISNUMBER(H278)),NOT(ISNUMBER(I278)),NOT(ISNUMBER(J278))),"Add odometer readings or typed miles",IF(AND(ISNUMBER(H278),ISNUMBER(I278),ISNUMBER(J278),ABS((I278-H278)-J278)&gt;0.05),"Odometer and typed miles disagree",IF(AND(N278&gt;0,O278=0),"No rate for this date — check Rate Schedule",IF(AND(OR(E278="Business",E278="Medical",E278="Charitable"),F278&lt;&gt;"Yes",K278=""),"Add purpose detail for substantiation",""))))))))))))</f>
        <v/>
      </c>
      <c r="R278" s="27">
        <f>IF(OR(A278="",M278=""),"",IFERROR(INDEX('Rate Schedule'!$A$5:$A$24,MATCH(SUMPRODUCT(MAX(('Rate Schedule'!$A$5:$A$24&lt;=A278)*('Rate Schedule'!$A$5:$A$24&lt;&gt;"")*'Rate Schedule'!$A$5:$A$24)),'Rate Schedule'!$A$5:$A$24,0)),""))</f>
        <v/>
      </c>
    </row>
    <row r="279">
      <c r="A279" s="22" t="n"/>
      <c r="B279" s="10" t="n"/>
      <c r="C279" s="10" t="n"/>
      <c r="D279" s="10" t="n"/>
      <c r="E279" s="10" t="n"/>
      <c r="F279" s="10" t="n"/>
      <c r="G279" s="10" t="n"/>
      <c r="H279" s="23" t="n"/>
      <c r="I279" s="23" t="n"/>
      <c r="J279" s="23" t="n"/>
      <c r="K279" s="10" t="n"/>
      <c r="L279" s="10" t="n"/>
      <c r="M279" s="24">
        <f>IF(AND(A279="",B279="",J279="",H279=""),"",ROUND(IF(G279="Yes",2,1)*IF(AND(ISNUMBER(H279),ISNUMBER(I279),I279&gt;=H279),I279-H279,IF(ISNUMBER(J279),J279,0)),1))</f>
        <v/>
      </c>
      <c r="N279" s="24">
        <f>IF(M279="","",IF(OR(E279="Personal",E279="",F279="Yes"),0,M279))</f>
        <v/>
      </c>
      <c r="O279" s="24">
        <f>IF(OR(A279="",M279=""),"",IF(E279="Business",IFERROR(INDEX('Rate Schedule'!$B$5:$B$24,MATCH(SUMPRODUCT(MAX(('Rate Schedule'!$A$5:$A$24&lt;=A279)*('Rate Schedule'!$A$5:$A$24&lt;&gt;"")*'Rate Schedule'!$A$5:$A$24)),'Rate Schedule'!$A$5:$A$24,0)),0),IF(E279="Medical",IFERROR(INDEX('Rate Schedule'!$C$5:$C$24,MATCH(SUMPRODUCT(MAX(('Rate Schedule'!$A$5:$A$24&lt;=A279)*('Rate Schedule'!$A$5:$A$24&lt;&gt;"")*'Rate Schedule'!$A$5:$A$24)),'Rate Schedule'!$A$5:$A$24,0)),0),IF(E279="Charitable",IFERROR(INDEX('Rate Schedule'!$D$5:$D$24,MATCH(SUMPRODUCT(MAX(('Rate Schedule'!$A$5:$A$24&lt;=A279)*('Rate Schedule'!$A$5:$A$24&lt;&gt;"")*'Rate Schedule'!$A$5:$A$24)),'Rate Schedule'!$A$5:$A$24,0)),0),0))))</f>
        <v/>
      </c>
      <c r="P279" s="25">
        <f>IF(OR(M279="",O279=""),"",ROUND(N279*O279,0)/100)</f>
        <v/>
      </c>
      <c r="Q279" s="26">
        <f>IF(AND(A279="",B279="",C279="",D279="",E279="",J279="",H279=""),"",IF(A279="","Add a date",IF(A279&gt;AsOf,"After as-of date: not counted yet",IF(B279="","Add a vehicle",IF(COUNTIF(VName,B279)=0,"Vehicle not on Vehicles sheet",IF(E279="","Add a purpose",IF(AND(E279&lt;&gt;"Business",E279&lt;&gt;"Medical",E279&lt;&gt;"Charitable",E279&lt;&gt;"Personal"),"Purpose must be Business/Medical/Charitable/Personal",IF(AND(ISNUMBER(H279),ISNUMBER(I279),I279&lt;H279),"Odometer end is before start",IF(AND(NOT(ISNUMBER(H279)),NOT(ISNUMBER(I279)),NOT(ISNUMBER(J279))),"Add odometer readings or typed miles",IF(AND(ISNUMBER(H279),ISNUMBER(I279),ISNUMBER(J279),ABS((I279-H279)-J279)&gt;0.05),"Odometer and typed miles disagree",IF(AND(N279&gt;0,O279=0),"No rate for this date — check Rate Schedule",IF(AND(OR(E279="Business",E279="Medical",E279="Charitable"),F279&lt;&gt;"Yes",K279=""),"Add purpose detail for substantiation",""))))))))))))</f>
        <v/>
      </c>
      <c r="R279" s="27">
        <f>IF(OR(A279="",M279=""),"",IFERROR(INDEX('Rate Schedule'!$A$5:$A$24,MATCH(SUMPRODUCT(MAX(('Rate Schedule'!$A$5:$A$24&lt;=A279)*('Rate Schedule'!$A$5:$A$24&lt;&gt;"")*'Rate Schedule'!$A$5:$A$24)),'Rate Schedule'!$A$5:$A$24,0)),""))</f>
        <v/>
      </c>
    </row>
    <row r="280">
      <c r="A280" s="22" t="n"/>
      <c r="B280" s="10" t="n"/>
      <c r="C280" s="10" t="n"/>
      <c r="D280" s="10" t="n"/>
      <c r="E280" s="10" t="n"/>
      <c r="F280" s="10" t="n"/>
      <c r="G280" s="10" t="n"/>
      <c r="H280" s="23" t="n"/>
      <c r="I280" s="23" t="n"/>
      <c r="J280" s="23" t="n"/>
      <c r="K280" s="10" t="n"/>
      <c r="L280" s="10" t="n"/>
      <c r="M280" s="24">
        <f>IF(AND(A280="",B280="",J280="",H280=""),"",ROUND(IF(G280="Yes",2,1)*IF(AND(ISNUMBER(H280),ISNUMBER(I280),I280&gt;=H280),I280-H280,IF(ISNUMBER(J280),J280,0)),1))</f>
        <v/>
      </c>
      <c r="N280" s="24">
        <f>IF(M280="","",IF(OR(E280="Personal",E280="",F280="Yes"),0,M280))</f>
        <v/>
      </c>
      <c r="O280" s="24">
        <f>IF(OR(A280="",M280=""),"",IF(E280="Business",IFERROR(INDEX('Rate Schedule'!$B$5:$B$24,MATCH(SUMPRODUCT(MAX(('Rate Schedule'!$A$5:$A$24&lt;=A280)*('Rate Schedule'!$A$5:$A$24&lt;&gt;"")*'Rate Schedule'!$A$5:$A$24)),'Rate Schedule'!$A$5:$A$24,0)),0),IF(E280="Medical",IFERROR(INDEX('Rate Schedule'!$C$5:$C$24,MATCH(SUMPRODUCT(MAX(('Rate Schedule'!$A$5:$A$24&lt;=A280)*('Rate Schedule'!$A$5:$A$24&lt;&gt;"")*'Rate Schedule'!$A$5:$A$24)),'Rate Schedule'!$A$5:$A$24,0)),0),IF(E280="Charitable",IFERROR(INDEX('Rate Schedule'!$D$5:$D$24,MATCH(SUMPRODUCT(MAX(('Rate Schedule'!$A$5:$A$24&lt;=A280)*('Rate Schedule'!$A$5:$A$24&lt;&gt;"")*'Rate Schedule'!$A$5:$A$24)),'Rate Schedule'!$A$5:$A$24,0)),0),0))))</f>
        <v/>
      </c>
      <c r="P280" s="25">
        <f>IF(OR(M280="",O280=""),"",ROUND(N280*O280,0)/100)</f>
        <v/>
      </c>
      <c r="Q280" s="26">
        <f>IF(AND(A280="",B280="",C280="",D280="",E280="",J280="",H280=""),"",IF(A280="","Add a date",IF(A280&gt;AsOf,"After as-of date: not counted yet",IF(B280="","Add a vehicle",IF(COUNTIF(VName,B280)=0,"Vehicle not on Vehicles sheet",IF(E280="","Add a purpose",IF(AND(E280&lt;&gt;"Business",E280&lt;&gt;"Medical",E280&lt;&gt;"Charitable",E280&lt;&gt;"Personal"),"Purpose must be Business/Medical/Charitable/Personal",IF(AND(ISNUMBER(H280),ISNUMBER(I280),I280&lt;H280),"Odometer end is before start",IF(AND(NOT(ISNUMBER(H280)),NOT(ISNUMBER(I280)),NOT(ISNUMBER(J280))),"Add odometer readings or typed miles",IF(AND(ISNUMBER(H280),ISNUMBER(I280),ISNUMBER(J280),ABS((I280-H280)-J280)&gt;0.05),"Odometer and typed miles disagree",IF(AND(N280&gt;0,O280=0),"No rate for this date — check Rate Schedule",IF(AND(OR(E280="Business",E280="Medical",E280="Charitable"),F280&lt;&gt;"Yes",K280=""),"Add purpose detail for substantiation",""))))))))))))</f>
        <v/>
      </c>
      <c r="R280" s="27">
        <f>IF(OR(A280="",M280=""),"",IFERROR(INDEX('Rate Schedule'!$A$5:$A$24,MATCH(SUMPRODUCT(MAX(('Rate Schedule'!$A$5:$A$24&lt;=A280)*('Rate Schedule'!$A$5:$A$24&lt;&gt;"")*'Rate Schedule'!$A$5:$A$24)),'Rate Schedule'!$A$5:$A$24,0)),""))</f>
        <v/>
      </c>
    </row>
    <row r="281">
      <c r="A281" s="22" t="n"/>
      <c r="B281" s="10" t="n"/>
      <c r="C281" s="10" t="n"/>
      <c r="D281" s="10" t="n"/>
      <c r="E281" s="10" t="n"/>
      <c r="F281" s="10" t="n"/>
      <c r="G281" s="10" t="n"/>
      <c r="H281" s="23" t="n"/>
      <c r="I281" s="23" t="n"/>
      <c r="J281" s="23" t="n"/>
      <c r="K281" s="10" t="n"/>
      <c r="L281" s="10" t="n"/>
      <c r="M281" s="24">
        <f>IF(AND(A281="",B281="",J281="",H281=""),"",ROUND(IF(G281="Yes",2,1)*IF(AND(ISNUMBER(H281),ISNUMBER(I281),I281&gt;=H281),I281-H281,IF(ISNUMBER(J281),J281,0)),1))</f>
        <v/>
      </c>
      <c r="N281" s="24">
        <f>IF(M281="","",IF(OR(E281="Personal",E281="",F281="Yes"),0,M281))</f>
        <v/>
      </c>
      <c r="O281" s="24">
        <f>IF(OR(A281="",M281=""),"",IF(E281="Business",IFERROR(INDEX('Rate Schedule'!$B$5:$B$24,MATCH(SUMPRODUCT(MAX(('Rate Schedule'!$A$5:$A$24&lt;=A281)*('Rate Schedule'!$A$5:$A$24&lt;&gt;"")*'Rate Schedule'!$A$5:$A$24)),'Rate Schedule'!$A$5:$A$24,0)),0),IF(E281="Medical",IFERROR(INDEX('Rate Schedule'!$C$5:$C$24,MATCH(SUMPRODUCT(MAX(('Rate Schedule'!$A$5:$A$24&lt;=A281)*('Rate Schedule'!$A$5:$A$24&lt;&gt;"")*'Rate Schedule'!$A$5:$A$24)),'Rate Schedule'!$A$5:$A$24,0)),0),IF(E281="Charitable",IFERROR(INDEX('Rate Schedule'!$D$5:$D$24,MATCH(SUMPRODUCT(MAX(('Rate Schedule'!$A$5:$A$24&lt;=A281)*('Rate Schedule'!$A$5:$A$24&lt;&gt;"")*'Rate Schedule'!$A$5:$A$24)),'Rate Schedule'!$A$5:$A$24,0)),0),0))))</f>
        <v/>
      </c>
      <c r="P281" s="25">
        <f>IF(OR(M281="",O281=""),"",ROUND(N281*O281,0)/100)</f>
        <v/>
      </c>
      <c r="Q281" s="26">
        <f>IF(AND(A281="",B281="",C281="",D281="",E281="",J281="",H281=""),"",IF(A281="","Add a date",IF(A281&gt;AsOf,"After as-of date: not counted yet",IF(B281="","Add a vehicle",IF(COUNTIF(VName,B281)=0,"Vehicle not on Vehicles sheet",IF(E281="","Add a purpose",IF(AND(E281&lt;&gt;"Business",E281&lt;&gt;"Medical",E281&lt;&gt;"Charitable",E281&lt;&gt;"Personal"),"Purpose must be Business/Medical/Charitable/Personal",IF(AND(ISNUMBER(H281),ISNUMBER(I281),I281&lt;H281),"Odometer end is before start",IF(AND(NOT(ISNUMBER(H281)),NOT(ISNUMBER(I281)),NOT(ISNUMBER(J281))),"Add odometer readings or typed miles",IF(AND(ISNUMBER(H281),ISNUMBER(I281),ISNUMBER(J281),ABS((I281-H281)-J281)&gt;0.05),"Odometer and typed miles disagree",IF(AND(N281&gt;0,O281=0),"No rate for this date — check Rate Schedule",IF(AND(OR(E281="Business",E281="Medical",E281="Charitable"),F281&lt;&gt;"Yes",K281=""),"Add purpose detail for substantiation",""))))))))))))</f>
        <v/>
      </c>
      <c r="R281" s="27">
        <f>IF(OR(A281="",M281=""),"",IFERROR(INDEX('Rate Schedule'!$A$5:$A$24,MATCH(SUMPRODUCT(MAX(('Rate Schedule'!$A$5:$A$24&lt;=A281)*('Rate Schedule'!$A$5:$A$24&lt;&gt;"")*'Rate Schedule'!$A$5:$A$24)),'Rate Schedule'!$A$5:$A$24,0)),""))</f>
        <v/>
      </c>
    </row>
    <row r="282">
      <c r="A282" s="22" t="n"/>
      <c r="B282" s="10" t="n"/>
      <c r="C282" s="10" t="n"/>
      <c r="D282" s="10" t="n"/>
      <c r="E282" s="10" t="n"/>
      <c r="F282" s="10" t="n"/>
      <c r="G282" s="10" t="n"/>
      <c r="H282" s="23" t="n"/>
      <c r="I282" s="23" t="n"/>
      <c r="J282" s="23" t="n"/>
      <c r="K282" s="10" t="n"/>
      <c r="L282" s="10" t="n"/>
      <c r="M282" s="24">
        <f>IF(AND(A282="",B282="",J282="",H282=""),"",ROUND(IF(G282="Yes",2,1)*IF(AND(ISNUMBER(H282),ISNUMBER(I282),I282&gt;=H282),I282-H282,IF(ISNUMBER(J282),J282,0)),1))</f>
        <v/>
      </c>
      <c r="N282" s="24">
        <f>IF(M282="","",IF(OR(E282="Personal",E282="",F282="Yes"),0,M282))</f>
        <v/>
      </c>
      <c r="O282" s="24">
        <f>IF(OR(A282="",M282=""),"",IF(E282="Business",IFERROR(INDEX('Rate Schedule'!$B$5:$B$24,MATCH(SUMPRODUCT(MAX(('Rate Schedule'!$A$5:$A$24&lt;=A282)*('Rate Schedule'!$A$5:$A$24&lt;&gt;"")*'Rate Schedule'!$A$5:$A$24)),'Rate Schedule'!$A$5:$A$24,0)),0),IF(E282="Medical",IFERROR(INDEX('Rate Schedule'!$C$5:$C$24,MATCH(SUMPRODUCT(MAX(('Rate Schedule'!$A$5:$A$24&lt;=A282)*('Rate Schedule'!$A$5:$A$24&lt;&gt;"")*'Rate Schedule'!$A$5:$A$24)),'Rate Schedule'!$A$5:$A$24,0)),0),IF(E282="Charitable",IFERROR(INDEX('Rate Schedule'!$D$5:$D$24,MATCH(SUMPRODUCT(MAX(('Rate Schedule'!$A$5:$A$24&lt;=A282)*('Rate Schedule'!$A$5:$A$24&lt;&gt;"")*'Rate Schedule'!$A$5:$A$24)),'Rate Schedule'!$A$5:$A$24,0)),0),0))))</f>
        <v/>
      </c>
      <c r="P282" s="25">
        <f>IF(OR(M282="",O282=""),"",ROUND(N282*O282,0)/100)</f>
        <v/>
      </c>
      <c r="Q282" s="26">
        <f>IF(AND(A282="",B282="",C282="",D282="",E282="",J282="",H282=""),"",IF(A282="","Add a date",IF(A282&gt;AsOf,"After as-of date: not counted yet",IF(B282="","Add a vehicle",IF(COUNTIF(VName,B282)=0,"Vehicle not on Vehicles sheet",IF(E282="","Add a purpose",IF(AND(E282&lt;&gt;"Business",E282&lt;&gt;"Medical",E282&lt;&gt;"Charitable",E282&lt;&gt;"Personal"),"Purpose must be Business/Medical/Charitable/Personal",IF(AND(ISNUMBER(H282),ISNUMBER(I282),I282&lt;H282),"Odometer end is before start",IF(AND(NOT(ISNUMBER(H282)),NOT(ISNUMBER(I282)),NOT(ISNUMBER(J282))),"Add odometer readings or typed miles",IF(AND(ISNUMBER(H282),ISNUMBER(I282),ISNUMBER(J282),ABS((I282-H282)-J282)&gt;0.05),"Odometer and typed miles disagree",IF(AND(N282&gt;0,O282=0),"No rate for this date — check Rate Schedule",IF(AND(OR(E282="Business",E282="Medical",E282="Charitable"),F282&lt;&gt;"Yes",K282=""),"Add purpose detail for substantiation",""))))))))))))</f>
        <v/>
      </c>
      <c r="R282" s="27">
        <f>IF(OR(A282="",M282=""),"",IFERROR(INDEX('Rate Schedule'!$A$5:$A$24,MATCH(SUMPRODUCT(MAX(('Rate Schedule'!$A$5:$A$24&lt;=A282)*('Rate Schedule'!$A$5:$A$24&lt;&gt;"")*'Rate Schedule'!$A$5:$A$24)),'Rate Schedule'!$A$5:$A$24,0)),""))</f>
        <v/>
      </c>
    </row>
    <row r="283">
      <c r="A283" s="22" t="n"/>
      <c r="B283" s="10" t="n"/>
      <c r="C283" s="10" t="n"/>
      <c r="D283" s="10" t="n"/>
      <c r="E283" s="10" t="n"/>
      <c r="F283" s="10" t="n"/>
      <c r="G283" s="10" t="n"/>
      <c r="H283" s="23" t="n"/>
      <c r="I283" s="23" t="n"/>
      <c r="J283" s="23" t="n"/>
      <c r="K283" s="10" t="n"/>
      <c r="L283" s="10" t="n"/>
      <c r="M283" s="24">
        <f>IF(AND(A283="",B283="",J283="",H283=""),"",ROUND(IF(G283="Yes",2,1)*IF(AND(ISNUMBER(H283),ISNUMBER(I283),I283&gt;=H283),I283-H283,IF(ISNUMBER(J283),J283,0)),1))</f>
        <v/>
      </c>
      <c r="N283" s="24">
        <f>IF(M283="","",IF(OR(E283="Personal",E283="",F283="Yes"),0,M283))</f>
        <v/>
      </c>
      <c r="O283" s="24">
        <f>IF(OR(A283="",M283=""),"",IF(E283="Business",IFERROR(INDEX('Rate Schedule'!$B$5:$B$24,MATCH(SUMPRODUCT(MAX(('Rate Schedule'!$A$5:$A$24&lt;=A283)*('Rate Schedule'!$A$5:$A$24&lt;&gt;"")*'Rate Schedule'!$A$5:$A$24)),'Rate Schedule'!$A$5:$A$24,0)),0),IF(E283="Medical",IFERROR(INDEX('Rate Schedule'!$C$5:$C$24,MATCH(SUMPRODUCT(MAX(('Rate Schedule'!$A$5:$A$24&lt;=A283)*('Rate Schedule'!$A$5:$A$24&lt;&gt;"")*'Rate Schedule'!$A$5:$A$24)),'Rate Schedule'!$A$5:$A$24,0)),0),IF(E283="Charitable",IFERROR(INDEX('Rate Schedule'!$D$5:$D$24,MATCH(SUMPRODUCT(MAX(('Rate Schedule'!$A$5:$A$24&lt;=A283)*('Rate Schedule'!$A$5:$A$24&lt;&gt;"")*'Rate Schedule'!$A$5:$A$24)),'Rate Schedule'!$A$5:$A$24,0)),0),0))))</f>
        <v/>
      </c>
      <c r="P283" s="25">
        <f>IF(OR(M283="",O283=""),"",ROUND(N283*O283,0)/100)</f>
        <v/>
      </c>
      <c r="Q283" s="26">
        <f>IF(AND(A283="",B283="",C283="",D283="",E283="",J283="",H283=""),"",IF(A283="","Add a date",IF(A283&gt;AsOf,"After as-of date: not counted yet",IF(B283="","Add a vehicle",IF(COUNTIF(VName,B283)=0,"Vehicle not on Vehicles sheet",IF(E283="","Add a purpose",IF(AND(E283&lt;&gt;"Business",E283&lt;&gt;"Medical",E283&lt;&gt;"Charitable",E283&lt;&gt;"Personal"),"Purpose must be Business/Medical/Charitable/Personal",IF(AND(ISNUMBER(H283),ISNUMBER(I283),I283&lt;H283),"Odometer end is before start",IF(AND(NOT(ISNUMBER(H283)),NOT(ISNUMBER(I283)),NOT(ISNUMBER(J283))),"Add odometer readings or typed miles",IF(AND(ISNUMBER(H283),ISNUMBER(I283),ISNUMBER(J283),ABS((I283-H283)-J283)&gt;0.05),"Odometer and typed miles disagree",IF(AND(N283&gt;0,O283=0),"No rate for this date — check Rate Schedule",IF(AND(OR(E283="Business",E283="Medical",E283="Charitable"),F283&lt;&gt;"Yes",K283=""),"Add purpose detail for substantiation",""))))))))))))</f>
        <v/>
      </c>
      <c r="R283" s="27">
        <f>IF(OR(A283="",M283=""),"",IFERROR(INDEX('Rate Schedule'!$A$5:$A$24,MATCH(SUMPRODUCT(MAX(('Rate Schedule'!$A$5:$A$24&lt;=A283)*('Rate Schedule'!$A$5:$A$24&lt;&gt;"")*'Rate Schedule'!$A$5:$A$24)),'Rate Schedule'!$A$5:$A$24,0)),""))</f>
        <v/>
      </c>
    </row>
    <row r="284">
      <c r="A284" s="22" t="n"/>
      <c r="B284" s="10" t="n"/>
      <c r="C284" s="10" t="n"/>
      <c r="D284" s="10" t="n"/>
      <c r="E284" s="10" t="n"/>
      <c r="F284" s="10" t="n"/>
      <c r="G284" s="10" t="n"/>
      <c r="H284" s="23" t="n"/>
      <c r="I284" s="23" t="n"/>
      <c r="J284" s="23" t="n"/>
      <c r="K284" s="10" t="n"/>
      <c r="L284" s="10" t="n"/>
      <c r="M284" s="24">
        <f>IF(AND(A284="",B284="",J284="",H284=""),"",ROUND(IF(G284="Yes",2,1)*IF(AND(ISNUMBER(H284),ISNUMBER(I284),I284&gt;=H284),I284-H284,IF(ISNUMBER(J284),J284,0)),1))</f>
        <v/>
      </c>
      <c r="N284" s="24">
        <f>IF(M284="","",IF(OR(E284="Personal",E284="",F284="Yes"),0,M284))</f>
        <v/>
      </c>
      <c r="O284" s="24">
        <f>IF(OR(A284="",M284=""),"",IF(E284="Business",IFERROR(INDEX('Rate Schedule'!$B$5:$B$24,MATCH(SUMPRODUCT(MAX(('Rate Schedule'!$A$5:$A$24&lt;=A284)*('Rate Schedule'!$A$5:$A$24&lt;&gt;"")*'Rate Schedule'!$A$5:$A$24)),'Rate Schedule'!$A$5:$A$24,0)),0),IF(E284="Medical",IFERROR(INDEX('Rate Schedule'!$C$5:$C$24,MATCH(SUMPRODUCT(MAX(('Rate Schedule'!$A$5:$A$24&lt;=A284)*('Rate Schedule'!$A$5:$A$24&lt;&gt;"")*'Rate Schedule'!$A$5:$A$24)),'Rate Schedule'!$A$5:$A$24,0)),0),IF(E284="Charitable",IFERROR(INDEX('Rate Schedule'!$D$5:$D$24,MATCH(SUMPRODUCT(MAX(('Rate Schedule'!$A$5:$A$24&lt;=A284)*('Rate Schedule'!$A$5:$A$24&lt;&gt;"")*'Rate Schedule'!$A$5:$A$24)),'Rate Schedule'!$A$5:$A$24,0)),0),0))))</f>
        <v/>
      </c>
      <c r="P284" s="25">
        <f>IF(OR(M284="",O284=""),"",ROUND(N284*O284,0)/100)</f>
        <v/>
      </c>
      <c r="Q284" s="26">
        <f>IF(AND(A284="",B284="",C284="",D284="",E284="",J284="",H284=""),"",IF(A284="","Add a date",IF(A284&gt;AsOf,"After as-of date: not counted yet",IF(B284="","Add a vehicle",IF(COUNTIF(VName,B284)=0,"Vehicle not on Vehicles sheet",IF(E284="","Add a purpose",IF(AND(E284&lt;&gt;"Business",E284&lt;&gt;"Medical",E284&lt;&gt;"Charitable",E284&lt;&gt;"Personal"),"Purpose must be Business/Medical/Charitable/Personal",IF(AND(ISNUMBER(H284),ISNUMBER(I284),I284&lt;H284),"Odometer end is before start",IF(AND(NOT(ISNUMBER(H284)),NOT(ISNUMBER(I284)),NOT(ISNUMBER(J284))),"Add odometer readings or typed miles",IF(AND(ISNUMBER(H284),ISNUMBER(I284),ISNUMBER(J284),ABS((I284-H284)-J284)&gt;0.05),"Odometer and typed miles disagree",IF(AND(N284&gt;0,O284=0),"No rate for this date — check Rate Schedule",IF(AND(OR(E284="Business",E284="Medical",E284="Charitable"),F284&lt;&gt;"Yes",K284=""),"Add purpose detail for substantiation",""))))))))))))</f>
        <v/>
      </c>
      <c r="R284" s="27">
        <f>IF(OR(A284="",M284=""),"",IFERROR(INDEX('Rate Schedule'!$A$5:$A$24,MATCH(SUMPRODUCT(MAX(('Rate Schedule'!$A$5:$A$24&lt;=A284)*('Rate Schedule'!$A$5:$A$24&lt;&gt;"")*'Rate Schedule'!$A$5:$A$24)),'Rate Schedule'!$A$5:$A$24,0)),""))</f>
        <v/>
      </c>
    </row>
    <row r="285">
      <c r="A285" s="22" t="n"/>
      <c r="B285" s="10" t="n"/>
      <c r="C285" s="10" t="n"/>
      <c r="D285" s="10" t="n"/>
      <c r="E285" s="10" t="n"/>
      <c r="F285" s="10" t="n"/>
      <c r="G285" s="10" t="n"/>
      <c r="H285" s="23" t="n"/>
      <c r="I285" s="23" t="n"/>
      <c r="J285" s="23" t="n"/>
      <c r="K285" s="10" t="n"/>
      <c r="L285" s="10" t="n"/>
      <c r="M285" s="24">
        <f>IF(AND(A285="",B285="",J285="",H285=""),"",ROUND(IF(G285="Yes",2,1)*IF(AND(ISNUMBER(H285),ISNUMBER(I285),I285&gt;=H285),I285-H285,IF(ISNUMBER(J285),J285,0)),1))</f>
        <v/>
      </c>
      <c r="N285" s="24">
        <f>IF(M285="","",IF(OR(E285="Personal",E285="",F285="Yes"),0,M285))</f>
        <v/>
      </c>
      <c r="O285" s="24">
        <f>IF(OR(A285="",M285=""),"",IF(E285="Business",IFERROR(INDEX('Rate Schedule'!$B$5:$B$24,MATCH(SUMPRODUCT(MAX(('Rate Schedule'!$A$5:$A$24&lt;=A285)*('Rate Schedule'!$A$5:$A$24&lt;&gt;"")*'Rate Schedule'!$A$5:$A$24)),'Rate Schedule'!$A$5:$A$24,0)),0),IF(E285="Medical",IFERROR(INDEX('Rate Schedule'!$C$5:$C$24,MATCH(SUMPRODUCT(MAX(('Rate Schedule'!$A$5:$A$24&lt;=A285)*('Rate Schedule'!$A$5:$A$24&lt;&gt;"")*'Rate Schedule'!$A$5:$A$24)),'Rate Schedule'!$A$5:$A$24,0)),0),IF(E285="Charitable",IFERROR(INDEX('Rate Schedule'!$D$5:$D$24,MATCH(SUMPRODUCT(MAX(('Rate Schedule'!$A$5:$A$24&lt;=A285)*('Rate Schedule'!$A$5:$A$24&lt;&gt;"")*'Rate Schedule'!$A$5:$A$24)),'Rate Schedule'!$A$5:$A$24,0)),0),0))))</f>
        <v/>
      </c>
      <c r="P285" s="25">
        <f>IF(OR(M285="",O285=""),"",ROUND(N285*O285,0)/100)</f>
        <v/>
      </c>
      <c r="Q285" s="26">
        <f>IF(AND(A285="",B285="",C285="",D285="",E285="",J285="",H285=""),"",IF(A285="","Add a date",IF(A285&gt;AsOf,"After as-of date: not counted yet",IF(B285="","Add a vehicle",IF(COUNTIF(VName,B285)=0,"Vehicle not on Vehicles sheet",IF(E285="","Add a purpose",IF(AND(E285&lt;&gt;"Business",E285&lt;&gt;"Medical",E285&lt;&gt;"Charitable",E285&lt;&gt;"Personal"),"Purpose must be Business/Medical/Charitable/Personal",IF(AND(ISNUMBER(H285),ISNUMBER(I285),I285&lt;H285),"Odometer end is before start",IF(AND(NOT(ISNUMBER(H285)),NOT(ISNUMBER(I285)),NOT(ISNUMBER(J285))),"Add odometer readings or typed miles",IF(AND(ISNUMBER(H285),ISNUMBER(I285),ISNUMBER(J285),ABS((I285-H285)-J285)&gt;0.05),"Odometer and typed miles disagree",IF(AND(N285&gt;0,O285=0),"No rate for this date — check Rate Schedule",IF(AND(OR(E285="Business",E285="Medical",E285="Charitable"),F285&lt;&gt;"Yes",K285=""),"Add purpose detail for substantiation",""))))))))))))</f>
        <v/>
      </c>
      <c r="R285" s="27">
        <f>IF(OR(A285="",M285=""),"",IFERROR(INDEX('Rate Schedule'!$A$5:$A$24,MATCH(SUMPRODUCT(MAX(('Rate Schedule'!$A$5:$A$24&lt;=A285)*('Rate Schedule'!$A$5:$A$24&lt;&gt;"")*'Rate Schedule'!$A$5:$A$24)),'Rate Schedule'!$A$5:$A$24,0)),""))</f>
        <v/>
      </c>
    </row>
    <row r="286">
      <c r="A286" s="22" t="n"/>
      <c r="B286" s="10" t="n"/>
      <c r="C286" s="10" t="n"/>
      <c r="D286" s="10" t="n"/>
      <c r="E286" s="10" t="n"/>
      <c r="F286" s="10" t="n"/>
      <c r="G286" s="10" t="n"/>
      <c r="H286" s="23" t="n"/>
      <c r="I286" s="23" t="n"/>
      <c r="J286" s="23" t="n"/>
      <c r="K286" s="10" t="n"/>
      <c r="L286" s="10" t="n"/>
      <c r="M286" s="24">
        <f>IF(AND(A286="",B286="",J286="",H286=""),"",ROUND(IF(G286="Yes",2,1)*IF(AND(ISNUMBER(H286),ISNUMBER(I286),I286&gt;=H286),I286-H286,IF(ISNUMBER(J286),J286,0)),1))</f>
        <v/>
      </c>
      <c r="N286" s="24">
        <f>IF(M286="","",IF(OR(E286="Personal",E286="",F286="Yes"),0,M286))</f>
        <v/>
      </c>
      <c r="O286" s="24">
        <f>IF(OR(A286="",M286=""),"",IF(E286="Business",IFERROR(INDEX('Rate Schedule'!$B$5:$B$24,MATCH(SUMPRODUCT(MAX(('Rate Schedule'!$A$5:$A$24&lt;=A286)*('Rate Schedule'!$A$5:$A$24&lt;&gt;"")*'Rate Schedule'!$A$5:$A$24)),'Rate Schedule'!$A$5:$A$24,0)),0),IF(E286="Medical",IFERROR(INDEX('Rate Schedule'!$C$5:$C$24,MATCH(SUMPRODUCT(MAX(('Rate Schedule'!$A$5:$A$24&lt;=A286)*('Rate Schedule'!$A$5:$A$24&lt;&gt;"")*'Rate Schedule'!$A$5:$A$24)),'Rate Schedule'!$A$5:$A$24,0)),0),IF(E286="Charitable",IFERROR(INDEX('Rate Schedule'!$D$5:$D$24,MATCH(SUMPRODUCT(MAX(('Rate Schedule'!$A$5:$A$24&lt;=A286)*('Rate Schedule'!$A$5:$A$24&lt;&gt;"")*'Rate Schedule'!$A$5:$A$24)),'Rate Schedule'!$A$5:$A$24,0)),0),0))))</f>
        <v/>
      </c>
      <c r="P286" s="25">
        <f>IF(OR(M286="",O286=""),"",ROUND(N286*O286,0)/100)</f>
        <v/>
      </c>
      <c r="Q286" s="26">
        <f>IF(AND(A286="",B286="",C286="",D286="",E286="",J286="",H286=""),"",IF(A286="","Add a date",IF(A286&gt;AsOf,"After as-of date: not counted yet",IF(B286="","Add a vehicle",IF(COUNTIF(VName,B286)=0,"Vehicle not on Vehicles sheet",IF(E286="","Add a purpose",IF(AND(E286&lt;&gt;"Business",E286&lt;&gt;"Medical",E286&lt;&gt;"Charitable",E286&lt;&gt;"Personal"),"Purpose must be Business/Medical/Charitable/Personal",IF(AND(ISNUMBER(H286),ISNUMBER(I286),I286&lt;H286),"Odometer end is before start",IF(AND(NOT(ISNUMBER(H286)),NOT(ISNUMBER(I286)),NOT(ISNUMBER(J286))),"Add odometer readings or typed miles",IF(AND(ISNUMBER(H286),ISNUMBER(I286),ISNUMBER(J286),ABS((I286-H286)-J286)&gt;0.05),"Odometer and typed miles disagree",IF(AND(N286&gt;0,O286=0),"No rate for this date — check Rate Schedule",IF(AND(OR(E286="Business",E286="Medical",E286="Charitable"),F286&lt;&gt;"Yes",K286=""),"Add purpose detail for substantiation",""))))))))))))</f>
        <v/>
      </c>
      <c r="R286" s="27">
        <f>IF(OR(A286="",M286=""),"",IFERROR(INDEX('Rate Schedule'!$A$5:$A$24,MATCH(SUMPRODUCT(MAX(('Rate Schedule'!$A$5:$A$24&lt;=A286)*('Rate Schedule'!$A$5:$A$24&lt;&gt;"")*'Rate Schedule'!$A$5:$A$24)),'Rate Schedule'!$A$5:$A$24,0)),""))</f>
        <v/>
      </c>
    </row>
    <row r="287">
      <c r="A287" s="22" t="n"/>
      <c r="B287" s="10" t="n"/>
      <c r="C287" s="10" t="n"/>
      <c r="D287" s="10" t="n"/>
      <c r="E287" s="10" t="n"/>
      <c r="F287" s="10" t="n"/>
      <c r="G287" s="10" t="n"/>
      <c r="H287" s="23" t="n"/>
      <c r="I287" s="23" t="n"/>
      <c r="J287" s="23" t="n"/>
      <c r="K287" s="10" t="n"/>
      <c r="L287" s="10" t="n"/>
      <c r="M287" s="24">
        <f>IF(AND(A287="",B287="",J287="",H287=""),"",ROUND(IF(G287="Yes",2,1)*IF(AND(ISNUMBER(H287),ISNUMBER(I287),I287&gt;=H287),I287-H287,IF(ISNUMBER(J287),J287,0)),1))</f>
        <v/>
      </c>
      <c r="N287" s="24">
        <f>IF(M287="","",IF(OR(E287="Personal",E287="",F287="Yes"),0,M287))</f>
        <v/>
      </c>
      <c r="O287" s="24">
        <f>IF(OR(A287="",M287=""),"",IF(E287="Business",IFERROR(INDEX('Rate Schedule'!$B$5:$B$24,MATCH(SUMPRODUCT(MAX(('Rate Schedule'!$A$5:$A$24&lt;=A287)*('Rate Schedule'!$A$5:$A$24&lt;&gt;"")*'Rate Schedule'!$A$5:$A$24)),'Rate Schedule'!$A$5:$A$24,0)),0),IF(E287="Medical",IFERROR(INDEX('Rate Schedule'!$C$5:$C$24,MATCH(SUMPRODUCT(MAX(('Rate Schedule'!$A$5:$A$24&lt;=A287)*('Rate Schedule'!$A$5:$A$24&lt;&gt;"")*'Rate Schedule'!$A$5:$A$24)),'Rate Schedule'!$A$5:$A$24,0)),0),IF(E287="Charitable",IFERROR(INDEX('Rate Schedule'!$D$5:$D$24,MATCH(SUMPRODUCT(MAX(('Rate Schedule'!$A$5:$A$24&lt;=A287)*('Rate Schedule'!$A$5:$A$24&lt;&gt;"")*'Rate Schedule'!$A$5:$A$24)),'Rate Schedule'!$A$5:$A$24,0)),0),0))))</f>
        <v/>
      </c>
      <c r="P287" s="25">
        <f>IF(OR(M287="",O287=""),"",ROUND(N287*O287,0)/100)</f>
        <v/>
      </c>
      <c r="Q287" s="26">
        <f>IF(AND(A287="",B287="",C287="",D287="",E287="",J287="",H287=""),"",IF(A287="","Add a date",IF(A287&gt;AsOf,"After as-of date: not counted yet",IF(B287="","Add a vehicle",IF(COUNTIF(VName,B287)=0,"Vehicle not on Vehicles sheet",IF(E287="","Add a purpose",IF(AND(E287&lt;&gt;"Business",E287&lt;&gt;"Medical",E287&lt;&gt;"Charitable",E287&lt;&gt;"Personal"),"Purpose must be Business/Medical/Charitable/Personal",IF(AND(ISNUMBER(H287),ISNUMBER(I287),I287&lt;H287),"Odometer end is before start",IF(AND(NOT(ISNUMBER(H287)),NOT(ISNUMBER(I287)),NOT(ISNUMBER(J287))),"Add odometer readings or typed miles",IF(AND(ISNUMBER(H287),ISNUMBER(I287),ISNUMBER(J287),ABS((I287-H287)-J287)&gt;0.05),"Odometer and typed miles disagree",IF(AND(N287&gt;0,O287=0),"No rate for this date — check Rate Schedule",IF(AND(OR(E287="Business",E287="Medical",E287="Charitable"),F287&lt;&gt;"Yes",K287=""),"Add purpose detail for substantiation",""))))))))))))</f>
        <v/>
      </c>
      <c r="R287" s="27">
        <f>IF(OR(A287="",M287=""),"",IFERROR(INDEX('Rate Schedule'!$A$5:$A$24,MATCH(SUMPRODUCT(MAX(('Rate Schedule'!$A$5:$A$24&lt;=A287)*('Rate Schedule'!$A$5:$A$24&lt;&gt;"")*'Rate Schedule'!$A$5:$A$24)),'Rate Schedule'!$A$5:$A$24,0)),""))</f>
        <v/>
      </c>
    </row>
    <row r="288">
      <c r="A288" s="22" t="n"/>
      <c r="B288" s="10" t="n"/>
      <c r="C288" s="10" t="n"/>
      <c r="D288" s="10" t="n"/>
      <c r="E288" s="10" t="n"/>
      <c r="F288" s="10" t="n"/>
      <c r="G288" s="10" t="n"/>
      <c r="H288" s="23" t="n"/>
      <c r="I288" s="23" t="n"/>
      <c r="J288" s="23" t="n"/>
      <c r="K288" s="10" t="n"/>
      <c r="L288" s="10" t="n"/>
      <c r="M288" s="24">
        <f>IF(AND(A288="",B288="",J288="",H288=""),"",ROUND(IF(G288="Yes",2,1)*IF(AND(ISNUMBER(H288),ISNUMBER(I288),I288&gt;=H288),I288-H288,IF(ISNUMBER(J288),J288,0)),1))</f>
        <v/>
      </c>
      <c r="N288" s="24">
        <f>IF(M288="","",IF(OR(E288="Personal",E288="",F288="Yes"),0,M288))</f>
        <v/>
      </c>
      <c r="O288" s="24">
        <f>IF(OR(A288="",M288=""),"",IF(E288="Business",IFERROR(INDEX('Rate Schedule'!$B$5:$B$24,MATCH(SUMPRODUCT(MAX(('Rate Schedule'!$A$5:$A$24&lt;=A288)*('Rate Schedule'!$A$5:$A$24&lt;&gt;"")*'Rate Schedule'!$A$5:$A$24)),'Rate Schedule'!$A$5:$A$24,0)),0),IF(E288="Medical",IFERROR(INDEX('Rate Schedule'!$C$5:$C$24,MATCH(SUMPRODUCT(MAX(('Rate Schedule'!$A$5:$A$24&lt;=A288)*('Rate Schedule'!$A$5:$A$24&lt;&gt;"")*'Rate Schedule'!$A$5:$A$24)),'Rate Schedule'!$A$5:$A$24,0)),0),IF(E288="Charitable",IFERROR(INDEX('Rate Schedule'!$D$5:$D$24,MATCH(SUMPRODUCT(MAX(('Rate Schedule'!$A$5:$A$24&lt;=A288)*('Rate Schedule'!$A$5:$A$24&lt;&gt;"")*'Rate Schedule'!$A$5:$A$24)),'Rate Schedule'!$A$5:$A$24,0)),0),0))))</f>
        <v/>
      </c>
      <c r="P288" s="25">
        <f>IF(OR(M288="",O288=""),"",ROUND(N288*O288,0)/100)</f>
        <v/>
      </c>
      <c r="Q288" s="26">
        <f>IF(AND(A288="",B288="",C288="",D288="",E288="",J288="",H288=""),"",IF(A288="","Add a date",IF(A288&gt;AsOf,"After as-of date: not counted yet",IF(B288="","Add a vehicle",IF(COUNTIF(VName,B288)=0,"Vehicle not on Vehicles sheet",IF(E288="","Add a purpose",IF(AND(E288&lt;&gt;"Business",E288&lt;&gt;"Medical",E288&lt;&gt;"Charitable",E288&lt;&gt;"Personal"),"Purpose must be Business/Medical/Charitable/Personal",IF(AND(ISNUMBER(H288),ISNUMBER(I288),I288&lt;H288),"Odometer end is before start",IF(AND(NOT(ISNUMBER(H288)),NOT(ISNUMBER(I288)),NOT(ISNUMBER(J288))),"Add odometer readings or typed miles",IF(AND(ISNUMBER(H288),ISNUMBER(I288),ISNUMBER(J288),ABS((I288-H288)-J288)&gt;0.05),"Odometer and typed miles disagree",IF(AND(N288&gt;0,O288=0),"No rate for this date — check Rate Schedule",IF(AND(OR(E288="Business",E288="Medical",E288="Charitable"),F288&lt;&gt;"Yes",K288=""),"Add purpose detail for substantiation",""))))))))))))</f>
        <v/>
      </c>
      <c r="R288" s="27">
        <f>IF(OR(A288="",M288=""),"",IFERROR(INDEX('Rate Schedule'!$A$5:$A$24,MATCH(SUMPRODUCT(MAX(('Rate Schedule'!$A$5:$A$24&lt;=A288)*('Rate Schedule'!$A$5:$A$24&lt;&gt;"")*'Rate Schedule'!$A$5:$A$24)),'Rate Schedule'!$A$5:$A$24,0)),""))</f>
        <v/>
      </c>
    </row>
    <row r="289">
      <c r="A289" s="22" t="n"/>
      <c r="B289" s="10" t="n"/>
      <c r="C289" s="10" t="n"/>
      <c r="D289" s="10" t="n"/>
      <c r="E289" s="10" t="n"/>
      <c r="F289" s="10" t="n"/>
      <c r="G289" s="10" t="n"/>
      <c r="H289" s="23" t="n"/>
      <c r="I289" s="23" t="n"/>
      <c r="J289" s="23" t="n"/>
      <c r="K289" s="10" t="n"/>
      <c r="L289" s="10" t="n"/>
      <c r="M289" s="24">
        <f>IF(AND(A289="",B289="",J289="",H289=""),"",ROUND(IF(G289="Yes",2,1)*IF(AND(ISNUMBER(H289),ISNUMBER(I289),I289&gt;=H289),I289-H289,IF(ISNUMBER(J289),J289,0)),1))</f>
        <v/>
      </c>
      <c r="N289" s="24">
        <f>IF(M289="","",IF(OR(E289="Personal",E289="",F289="Yes"),0,M289))</f>
        <v/>
      </c>
      <c r="O289" s="24">
        <f>IF(OR(A289="",M289=""),"",IF(E289="Business",IFERROR(INDEX('Rate Schedule'!$B$5:$B$24,MATCH(SUMPRODUCT(MAX(('Rate Schedule'!$A$5:$A$24&lt;=A289)*('Rate Schedule'!$A$5:$A$24&lt;&gt;"")*'Rate Schedule'!$A$5:$A$24)),'Rate Schedule'!$A$5:$A$24,0)),0),IF(E289="Medical",IFERROR(INDEX('Rate Schedule'!$C$5:$C$24,MATCH(SUMPRODUCT(MAX(('Rate Schedule'!$A$5:$A$24&lt;=A289)*('Rate Schedule'!$A$5:$A$24&lt;&gt;"")*'Rate Schedule'!$A$5:$A$24)),'Rate Schedule'!$A$5:$A$24,0)),0),IF(E289="Charitable",IFERROR(INDEX('Rate Schedule'!$D$5:$D$24,MATCH(SUMPRODUCT(MAX(('Rate Schedule'!$A$5:$A$24&lt;=A289)*('Rate Schedule'!$A$5:$A$24&lt;&gt;"")*'Rate Schedule'!$A$5:$A$24)),'Rate Schedule'!$A$5:$A$24,0)),0),0))))</f>
        <v/>
      </c>
      <c r="P289" s="25">
        <f>IF(OR(M289="",O289=""),"",ROUND(N289*O289,0)/100)</f>
        <v/>
      </c>
      <c r="Q289" s="26">
        <f>IF(AND(A289="",B289="",C289="",D289="",E289="",J289="",H289=""),"",IF(A289="","Add a date",IF(A289&gt;AsOf,"After as-of date: not counted yet",IF(B289="","Add a vehicle",IF(COUNTIF(VName,B289)=0,"Vehicle not on Vehicles sheet",IF(E289="","Add a purpose",IF(AND(E289&lt;&gt;"Business",E289&lt;&gt;"Medical",E289&lt;&gt;"Charitable",E289&lt;&gt;"Personal"),"Purpose must be Business/Medical/Charitable/Personal",IF(AND(ISNUMBER(H289),ISNUMBER(I289),I289&lt;H289),"Odometer end is before start",IF(AND(NOT(ISNUMBER(H289)),NOT(ISNUMBER(I289)),NOT(ISNUMBER(J289))),"Add odometer readings or typed miles",IF(AND(ISNUMBER(H289),ISNUMBER(I289),ISNUMBER(J289),ABS((I289-H289)-J289)&gt;0.05),"Odometer and typed miles disagree",IF(AND(N289&gt;0,O289=0),"No rate for this date — check Rate Schedule",IF(AND(OR(E289="Business",E289="Medical",E289="Charitable"),F289&lt;&gt;"Yes",K289=""),"Add purpose detail for substantiation",""))))))))))))</f>
        <v/>
      </c>
      <c r="R289" s="27">
        <f>IF(OR(A289="",M289=""),"",IFERROR(INDEX('Rate Schedule'!$A$5:$A$24,MATCH(SUMPRODUCT(MAX(('Rate Schedule'!$A$5:$A$24&lt;=A289)*('Rate Schedule'!$A$5:$A$24&lt;&gt;"")*'Rate Schedule'!$A$5:$A$24)),'Rate Schedule'!$A$5:$A$24,0)),""))</f>
        <v/>
      </c>
    </row>
    <row r="290">
      <c r="A290" s="22" t="n"/>
      <c r="B290" s="10" t="n"/>
      <c r="C290" s="10" t="n"/>
      <c r="D290" s="10" t="n"/>
      <c r="E290" s="10" t="n"/>
      <c r="F290" s="10" t="n"/>
      <c r="G290" s="10" t="n"/>
      <c r="H290" s="23" t="n"/>
      <c r="I290" s="23" t="n"/>
      <c r="J290" s="23" t="n"/>
      <c r="K290" s="10" t="n"/>
      <c r="L290" s="10" t="n"/>
      <c r="M290" s="24">
        <f>IF(AND(A290="",B290="",J290="",H290=""),"",ROUND(IF(G290="Yes",2,1)*IF(AND(ISNUMBER(H290),ISNUMBER(I290),I290&gt;=H290),I290-H290,IF(ISNUMBER(J290),J290,0)),1))</f>
        <v/>
      </c>
      <c r="N290" s="24">
        <f>IF(M290="","",IF(OR(E290="Personal",E290="",F290="Yes"),0,M290))</f>
        <v/>
      </c>
      <c r="O290" s="24">
        <f>IF(OR(A290="",M290=""),"",IF(E290="Business",IFERROR(INDEX('Rate Schedule'!$B$5:$B$24,MATCH(SUMPRODUCT(MAX(('Rate Schedule'!$A$5:$A$24&lt;=A290)*('Rate Schedule'!$A$5:$A$24&lt;&gt;"")*'Rate Schedule'!$A$5:$A$24)),'Rate Schedule'!$A$5:$A$24,0)),0),IF(E290="Medical",IFERROR(INDEX('Rate Schedule'!$C$5:$C$24,MATCH(SUMPRODUCT(MAX(('Rate Schedule'!$A$5:$A$24&lt;=A290)*('Rate Schedule'!$A$5:$A$24&lt;&gt;"")*'Rate Schedule'!$A$5:$A$24)),'Rate Schedule'!$A$5:$A$24,0)),0),IF(E290="Charitable",IFERROR(INDEX('Rate Schedule'!$D$5:$D$24,MATCH(SUMPRODUCT(MAX(('Rate Schedule'!$A$5:$A$24&lt;=A290)*('Rate Schedule'!$A$5:$A$24&lt;&gt;"")*'Rate Schedule'!$A$5:$A$24)),'Rate Schedule'!$A$5:$A$24,0)),0),0))))</f>
        <v/>
      </c>
      <c r="P290" s="25">
        <f>IF(OR(M290="",O290=""),"",ROUND(N290*O290,0)/100)</f>
        <v/>
      </c>
      <c r="Q290" s="26">
        <f>IF(AND(A290="",B290="",C290="",D290="",E290="",J290="",H290=""),"",IF(A290="","Add a date",IF(A290&gt;AsOf,"After as-of date: not counted yet",IF(B290="","Add a vehicle",IF(COUNTIF(VName,B290)=0,"Vehicle not on Vehicles sheet",IF(E290="","Add a purpose",IF(AND(E290&lt;&gt;"Business",E290&lt;&gt;"Medical",E290&lt;&gt;"Charitable",E290&lt;&gt;"Personal"),"Purpose must be Business/Medical/Charitable/Personal",IF(AND(ISNUMBER(H290),ISNUMBER(I290),I290&lt;H290),"Odometer end is before start",IF(AND(NOT(ISNUMBER(H290)),NOT(ISNUMBER(I290)),NOT(ISNUMBER(J290))),"Add odometer readings or typed miles",IF(AND(ISNUMBER(H290),ISNUMBER(I290),ISNUMBER(J290),ABS((I290-H290)-J290)&gt;0.05),"Odometer and typed miles disagree",IF(AND(N290&gt;0,O290=0),"No rate for this date — check Rate Schedule",IF(AND(OR(E290="Business",E290="Medical",E290="Charitable"),F290&lt;&gt;"Yes",K290=""),"Add purpose detail for substantiation",""))))))))))))</f>
        <v/>
      </c>
      <c r="R290" s="27">
        <f>IF(OR(A290="",M290=""),"",IFERROR(INDEX('Rate Schedule'!$A$5:$A$24,MATCH(SUMPRODUCT(MAX(('Rate Schedule'!$A$5:$A$24&lt;=A290)*('Rate Schedule'!$A$5:$A$24&lt;&gt;"")*'Rate Schedule'!$A$5:$A$24)),'Rate Schedule'!$A$5:$A$24,0)),""))</f>
        <v/>
      </c>
    </row>
    <row r="291">
      <c r="A291" s="22" t="n"/>
      <c r="B291" s="10" t="n"/>
      <c r="C291" s="10" t="n"/>
      <c r="D291" s="10" t="n"/>
      <c r="E291" s="10" t="n"/>
      <c r="F291" s="10" t="n"/>
      <c r="G291" s="10" t="n"/>
      <c r="H291" s="23" t="n"/>
      <c r="I291" s="23" t="n"/>
      <c r="J291" s="23" t="n"/>
      <c r="K291" s="10" t="n"/>
      <c r="L291" s="10" t="n"/>
      <c r="M291" s="24">
        <f>IF(AND(A291="",B291="",J291="",H291=""),"",ROUND(IF(G291="Yes",2,1)*IF(AND(ISNUMBER(H291),ISNUMBER(I291),I291&gt;=H291),I291-H291,IF(ISNUMBER(J291),J291,0)),1))</f>
        <v/>
      </c>
      <c r="N291" s="24">
        <f>IF(M291="","",IF(OR(E291="Personal",E291="",F291="Yes"),0,M291))</f>
        <v/>
      </c>
      <c r="O291" s="24">
        <f>IF(OR(A291="",M291=""),"",IF(E291="Business",IFERROR(INDEX('Rate Schedule'!$B$5:$B$24,MATCH(SUMPRODUCT(MAX(('Rate Schedule'!$A$5:$A$24&lt;=A291)*('Rate Schedule'!$A$5:$A$24&lt;&gt;"")*'Rate Schedule'!$A$5:$A$24)),'Rate Schedule'!$A$5:$A$24,0)),0),IF(E291="Medical",IFERROR(INDEX('Rate Schedule'!$C$5:$C$24,MATCH(SUMPRODUCT(MAX(('Rate Schedule'!$A$5:$A$24&lt;=A291)*('Rate Schedule'!$A$5:$A$24&lt;&gt;"")*'Rate Schedule'!$A$5:$A$24)),'Rate Schedule'!$A$5:$A$24,0)),0),IF(E291="Charitable",IFERROR(INDEX('Rate Schedule'!$D$5:$D$24,MATCH(SUMPRODUCT(MAX(('Rate Schedule'!$A$5:$A$24&lt;=A291)*('Rate Schedule'!$A$5:$A$24&lt;&gt;"")*'Rate Schedule'!$A$5:$A$24)),'Rate Schedule'!$A$5:$A$24,0)),0),0))))</f>
        <v/>
      </c>
      <c r="P291" s="25">
        <f>IF(OR(M291="",O291=""),"",ROUND(N291*O291,0)/100)</f>
        <v/>
      </c>
      <c r="Q291" s="26">
        <f>IF(AND(A291="",B291="",C291="",D291="",E291="",J291="",H291=""),"",IF(A291="","Add a date",IF(A291&gt;AsOf,"After as-of date: not counted yet",IF(B291="","Add a vehicle",IF(COUNTIF(VName,B291)=0,"Vehicle not on Vehicles sheet",IF(E291="","Add a purpose",IF(AND(E291&lt;&gt;"Business",E291&lt;&gt;"Medical",E291&lt;&gt;"Charitable",E291&lt;&gt;"Personal"),"Purpose must be Business/Medical/Charitable/Personal",IF(AND(ISNUMBER(H291),ISNUMBER(I291),I291&lt;H291),"Odometer end is before start",IF(AND(NOT(ISNUMBER(H291)),NOT(ISNUMBER(I291)),NOT(ISNUMBER(J291))),"Add odometer readings or typed miles",IF(AND(ISNUMBER(H291),ISNUMBER(I291),ISNUMBER(J291),ABS((I291-H291)-J291)&gt;0.05),"Odometer and typed miles disagree",IF(AND(N291&gt;0,O291=0),"No rate for this date — check Rate Schedule",IF(AND(OR(E291="Business",E291="Medical",E291="Charitable"),F291&lt;&gt;"Yes",K291=""),"Add purpose detail for substantiation",""))))))))))))</f>
        <v/>
      </c>
      <c r="R291" s="27">
        <f>IF(OR(A291="",M291=""),"",IFERROR(INDEX('Rate Schedule'!$A$5:$A$24,MATCH(SUMPRODUCT(MAX(('Rate Schedule'!$A$5:$A$24&lt;=A291)*('Rate Schedule'!$A$5:$A$24&lt;&gt;"")*'Rate Schedule'!$A$5:$A$24)),'Rate Schedule'!$A$5:$A$24,0)),""))</f>
        <v/>
      </c>
    </row>
    <row r="292">
      <c r="A292" s="22" t="n"/>
      <c r="B292" s="10" t="n"/>
      <c r="C292" s="10" t="n"/>
      <c r="D292" s="10" t="n"/>
      <c r="E292" s="10" t="n"/>
      <c r="F292" s="10" t="n"/>
      <c r="G292" s="10" t="n"/>
      <c r="H292" s="23" t="n"/>
      <c r="I292" s="23" t="n"/>
      <c r="J292" s="23" t="n"/>
      <c r="K292" s="10" t="n"/>
      <c r="L292" s="10" t="n"/>
      <c r="M292" s="24">
        <f>IF(AND(A292="",B292="",J292="",H292=""),"",ROUND(IF(G292="Yes",2,1)*IF(AND(ISNUMBER(H292),ISNUMBER(I292),I292&gt;=H292),I292-H292,IF(ISNUMBER(J292),J292,0)),1))</f>
        <v/>
      </c>
      <c r="N292" s="24">
        <f>IF(M292="","",IF(OR(E292="Personal",E292="",F292="Yes"),0,M292))</f>
        <v/>
      </c>
      <c r="O292" s="24">
        <f>IF(OR(A292="",M292=""),"",IF(E292="Business",IFERROR(INDEX('Rate Schedule'!$B$5:$B$24,MATCH(SUMPRODUCT(MAX(('Rate Schedule'!$A$5:$A$24&lt;=A292)*('Rate Schedule'!$A$5:$A$24&lt;&gt;"")*'Rate Schedule'!$A$5:$A$24)),'Rate Schedule'!$A$5:$A$24,0)),0),IF(E292="Medical",IFERROR(INDEX('Rate Schedule'!$C$5:$C$24,MATCH(SUMPRODUCT(MAX(('Rate Schedule'!$A$5:$A$24&lt;=A292)*('Rate Schedule'!$A$5:$A$24&lt;&gt;"")*'Rate Schedule'!$A$5:$A$24)),'Rate Schedule'!$A$5:$A$24,0)),0),IF(E292="Charitable",IFERROR(INDEX('Rate Schedule'!$D$5:$D$24,MATCH(SUMPRODUCT(MAX(('Rate Schedule'!$A$5:$A$24&lt;=A292)*('Rate Schedule'!$A$5:$A$24&lt;&gt;"")*'Rate Schedule'!$A$5:$A$24)),'Rate Schedule'!$A$5:$A$24,0)),0),0))))</f>
        <v/>
      </c>
      <c r="P292" s="25">
        <f>IF(OR(M292="",O292=""),"",ROUND(N292*O292,0)/100)</f>
        <v/>
      </c>
      <c r="Q292" s="26">
        <f>IF(AND(A292="",B292="",C292="",D292="",E292="",J292="",H292=""),"",IF(A292="","Add a date",IF(A292&gt;AsOf,"After as-of date: not counted yet",IF(B292="","Add a vehicle",IF(COUNTIF(VName,B292)=0,"Vehicle not on Vehicles sheet",IF(E292="","Add a purpose",IF(AND(E292&lt;&gt;"Business",E292&lt;&gt;"Medical",E292&lt;&gt;"Charitable",E292&lt;&gt;"Personal"),"Purpose must be Business/Medical/Charitable/Personal",IF(AND(ISNUMBER(H292),ISNUMBER(I292),I292&lt;H292),"Odometer end is before start",IF(AND(NOT(ISNUMBER(H292)),NOT(ISNUMBER(I292)),NOT(ISNUMBER(J292))),"Add odometer readings or typed miles",IF(AND(ISNUMBER(H292),ISNUMBER(I292),ISNUMBER(J292),ABS((I292-H292)-J292)&gt;0.05),"Odometer and typed miles disagree",IF(AND(N292&gt;0,O292=0),"No rate for this date — check Rate Schedule",IF(AND(OR(E292="Business",E292="Medical",E292="Charitable"),F292&lt;&gt;"Yes",K292=""),"Add purpose detail for substantiation",""))))))))))))</f>
        <v/>
      </c>
      <c r="R292" s="27">
        <f>IF(OR(A292="",M292=""),"",IFERROR(INDEX('Rate Schedule'!$A$5:$A$24,MATCH(SUMPRODUCT(MAX(('Rate Schedule'!$A$5:$A$24&lt;=A292)*('Rate Schedule'!$A$5:$A$24&lt;&gt;"")*'Rate Schedule'!$A$5:$A$24)),'Rate Schedule'!$A$5:$A$24,0)),""))</f>
        <v/>
      </c>
    </row>
    <row r="293">
      <c r="A293" s="22" t="n"/>
      <c r="B293" s="10" t="n"/>
      <c r="C293" s="10" t="n"/>
      <c r="D293" s="10" t="n"/>
      <c r="E293" s="10" t="n"/>
      <c r="F293" s="10" t="n"/>
      <c r="G293" s="10" t="n"/>
      <c r="H293" s="23" t="n"/>
      <c r="I293" s="23" t="n"/>
      <c r="J293" s="23" t="n"/>
      <c r="K293" s="10" t="n"/>
      <c r="L293" s="10" t="n"/>
      <c r="M293" s="24">
        <f>IF(AND(A293="",B293="",J293="",H293=""),"",ROUND(IF(G293="Yes",2,1)*IF(AND(ISNUMBER(H293),ISNUMBER(I293),I293&gt;=H293),I293-H293,IF(ISNUMBER(J293),J293,0)),1))</f>
        <v/>
      </c>
      <c r="N293" s="24">
        <f>IF(M293="","",IF(OR(E293="Personal",E293="",F293="Yes"),0,M293))</f>
        <v/>
      </c>
      <c r="O293" s="24">
        <f>IF(OR(A293="",M293=""),"",IF(E293="Business",IFERROR(INDEX('Rate Schedule'!$B$5:$B$24,MATCH(SUMPRODUCT(MAX(('Rate Schedule'!$A$5:$A$24&lt;=A293)*('Rate Schedule'!$A$5:$A$24&lt;&gt;"")*'Rate Schedule'!$A$5:$A$24)),'Rate Schedule'!$A$5:$A$24,0)),0),IF(E293="Medical",IFERROR(INDEX('Rate Schedule'!$C$5:$C$24,MATCH(SUMPRODUCT(MAX(('Rate Schedule'!$A$5:$A$24&lt;=A293)*('Rate Schedule'!$A$5:$A$24&lt;&gt;"")*'Rate Schedule'!$A$5:$A$24)),'Rate Schedule'!$A$5:$A$24,0)),0),IF(E293="Charitable",IFERROR(INDEX('Rate Schedule'!$D$5:$D$24,MATCH(SUMPRODUCT(MAX(('Rate Schedule'!$A$5:$A$24&lt;=A293)*('Rate Schedule'!$A$5:$A$24&lt;&gt;"")*'Rate Schedule'!$A$5:$A$24)),'Rate Schedule'!$A$5:$A$24,0)),0),0))))</f>
        <v/>
      </c>
      <c r="P293" s="25">
        <f>IF(OR(M293="",O293=""),"",ROUND(N293*O293,0)/100)</f>
        <v/>
      </c>
      <c r="Q293" s="26">
        <f>IF(AND(A293="",B293="",C293="",D293="",E293="",J293="",H293=""),"",IF(A293="","Add a date",IF(A293&gt;AsOf,"After as-of date: not counted yet",IF(B293="","Add a vehicle",IF(COUNTIF(VName,B293)=0,"Vehicle not on Vehicles sheet",IF(E293="","Add a purpose",IF(AND(E293&lt;&gt;"Business",E293&lt;&gt;"Medical",E293&lt;&gt;"Charitable",E293&lt;&gt;"Personal"),"Purpose must be Business/Medical/Charitable/Personal",IF(AND(ISNUMBER(H293),ISNUMBER(I293),I293&lt;H293),"Odometer end is before start",IF(AND(NOT(ISNUMBER(H293)),NOT(ISNUMBER(I293)),NOT(ISNUMBER(J293))),"Add odometer readings or typed miles",IF(AND(ISNUMBER(H293),ISNUMBER(I293),ISNUMBER(J293),ABS((I293-H293)-J293)&gt;0.05),"Odometer and typed miles disagree",IF(AND(N293&gt;0,O293=0),"No rate for this date — check Rate Schedule",IF(AND(OR(E293="Business",E293="Medical",E293="Charitable"),F293&lt;&gt;"Yes",K293=""),"Add purpose detail for substantiation",""))))))))))))</f>
        <v/>
      </c>
      <c r="R293" s="27">
        <f>IF(OR(A293="",M293=""),"",IFERROR(INDEX('Rate Schedule'!$A$5:$A$24,MATCH(SUMPRODUCT(MAX(('Rate Schedule'!$A$5:$A$24&lt;=A293)*('Rate Schedule'!$A$5:$A$24&lt;&gt;"")*'Rate Schedule'!$A$5:$A$24)),'Rate Schedule'!$A$5:$A$24,0)),""))</f>
        <v/>
      </c>
    </row>
    <row r="294">
      <c r="A294" s="22" t="n"/>
      <c r="B294" s="10" t="n"/>
      <c r="C294" s="10" t="n"/>
      <c r="D294" s="10" t="n"/>
      <c r="E294" s="10" t="n"/>
      <c r="F294" s="10" t="n"/>
      <c r="G294" s="10" t="n"/>
      <c r="H294" s="23" t="n"/>
      <c r="I294" s="23" t="n"/>
      <c r="J294" s="23" t="n"/>
      <c r="K294" s="10" t="n"/>
      <c r="L294" s="10" t="n"/>
      <c r="M294" s="24">
        <f>IF(AND(A294="",B294="",J294="",H294=""),"",ROUND(IF(G294="Yes",2,1)*IF(AND(ISNUMBER(H294),ISNUMBER(I294),I294&gt;=H294),I294-H294,IF(ISNUMBER(J294),J294,0)),1))</f>
        <v/>
      </c>
      <c r="N294" s="24">
        <f>IF(M294="","",IF(OR(E294="Personal",E294="",F294="Yes"),0,M294))</f>
        <v/>
      </c>
      <c r="O294" s="24">
        <f>IF(OR(A294="",M294=""),"",IF(E294="Business",IFERROR(INDEX('Rate Schedule'!$B$5:$B$24,MATCH(SUMPRODUCT(MAX(('Rate Schedule'!$A$5:$A$24&lt;=A294)*('Rate Schedule'!$A$5:$A$24&lt;&gt;"")*'Rate Schedule'!$A$5:$A$24)),'Rate Schedule'!$A$5:$A$24,0)),0),IF(E294="Medical",IFERROR(INDEX('Rate Schedule'!$C$5:$C$24,MATCH(SUMPRODUCT(MAX(('Rate Schedule'!$A$5:$A$24&lt;=A294)*('Rate Schedule'!$A$5:$A$24&lt;&gt;"")*'Rate Schedule'!$A$5:$A$24)),'Rate Schedule'!$A$5:$A$24,0)),0),IF(E294="Charitable",IFERROR(INDEX('Rate Schedule'!$D$5:$D$24,MATCH(SUMPRODUCT(MAX(('Rate Schedule'!$A$5:$A$24&lt;=A294)*('Rate Schedule'!$A$5:$A$24&lt;&gt;"")*'Rate Schedule'!$A$5:$A$24)),'Rate Schedule'!$A$5:$A$24,0)),0),0))))</f>
        <v/>
      </c>
      <c r="P294" s="25">
        <f>IF(OR(M294="",O294=""),"",ROUND(N294*O294,0)/100)</f>
        <v/>
      </c>
      <c r="Q294" s="26">
        <f>IF(AND(A294="",B294="",C294="",D294="",E294="",J294="",H294=""),"",IF(A294="","Add a date",IF(A294&gt;AsOf,"After as-of date: not counted yet",IF(B294="","Add a vehicle",IF(COUNTIF(VName,B294)=0,"Vehicle not on Vehicles sheet",IF(E294="","Add a purpose",IF(AND(E294&lt;&gt;"Business",E294&lt;&gt;"Medical",E294&lt;&gt;"Charitable",E294&lt;&gt;"Personal"),"Purpose must be Business/Medical/Charitable/Personal",IF(AND(ISNUMBER(H294),ISNUMBER(I294),I294&lt;H294),"Odometer end is before start",IF(AND(NOT(ISNUMBER(H294)),NOT(ISNUMBER(I294)),NOT(ISNUMBER(J294))),"Add odometer readings or typed miles",IF(AND(ISNUMBER(H294),ISNUMBER(I294),ISNUMBER(J294),ABS((I294-H294)-J294)&gt;0.05),"Odometer and typed miles disagree",IF(AND(N294&gt;0,O294=0),"No rate for this date — check Rate Schedule",IF(AND(OR(E294="Business",E294="Medical",E294="Charitable"),F294&lt;&gt;"Yes",K294=""),"Add purpose detail for substantiation",""))))))))))))</f>
        <v/>
      </c>
      <c r="R294" s="27">
        <f>IF(OR(A294="",M294=""),"",IFERROR(INDEX('Rate Schedule'!$A$5:$A$24,MATCH(SUMPRODUCT(MAX(('Rate Schedule'!$A$5:$A$24&lt;=A294)*('Rate Schedule'!$A$5:$A$24&lt;&gt;"")*'Rate Schedule'!$A$5:$A$24)),'Rate Schedule'!$A$5:$A$24,0)),""))</f>
        <v/>
      </c>
    </row>
    <row r="295">
      <c r="A295" s="22" t="n"/>
      <c r="B295" s="10" t="n"/>
      <c r="C295" s="10" t="n"/>
      <c r="D295" s="10" t="n"/>
      <c r="E295" s="10" t="n"/>
      <c r="F295" s="10" t="n"/>
      <c r="G295" s="10" t="n"/>
      <c r="H295" s="23" t="n"/>
      <c r="I295" s="23" t="n"/>
      <c r="J295" s="23" t="n"/>
      <c r="K295" s="10" t="n"/>
      <c r="L295" s="10" t="n"/>
      <c r="M295" s="24">
        <f>IF(AND(A295="",B295="",J295="",H295=""),"",ROUND(IF(G295="Yes",2,1)*IF(AND(ISNUMBER(H295),ISNUMBER(I295),I295&gt;=H295),I295-H295,IF(ISNUMBER(J295),J295,0)),1))</f>
        <v/>
      </c>
      <c r="N295" s="24">
        <f>IF(M295="","",IF(OR(E295="Personal",E295="",F295="Yes"),0,M295))</f>
        <v/>
      </c>
      <c r="O295" s="24">
        <f>IF(OR(A295="",M295=""),"",IF(E295="Business",IFERROR(INDEX('Rate Schedule'!$B$5:$B$24,MATCH(SUMPRODUCT(MAX(('Rate Schedule'!$A$5:$A$24&lt;=A295)*('Rate Schedule'!$A$5:$A$24&lt;&gt;"")*'Rate Schedule'!$A$5:$A$24)),'Rate Schedule'!$A$5:$A$24,0)),0),IF(E295="Medical",IFERROR(INDEX('Rate Schedule'!$C$5:$C$24,MATCH(SUMPRODUCT(MAX(('Rate Schedule'!$A$5:$A$24&lt;=A295)*('Rate Schedule'!$A$5:$A$24&lt;&gt;"")*'Rate Schedule'!$A$5:$A$24)),'Rate Schedule'!$A$5:$A$24,0)),0),IF(E295="Charitable",IFERROR(INDEX('Rate Schedule'!$D$5:$D$24,MATCH(SUMPRODUCT(MAX(('Rate Schedule'!$A$5:$A$24&lt;=A295)*('Rate Schedule'!$A$5:$A$24&lt;&gt;"")*'Rate Schedule'!$A$5:$A$24)),'Rate Schedule'!$A$5:$A$24,0)),0),0))))</f>
        <v/>
      </c>
      <c r="P295" s="25">
        <f>IF(OR(M295="",O295=""),"",ROUND(N295*O295,0)/100)</f>
        <v/>
      </c>
      <c r="Q295" s="26">
        <f>IF(AND(A295="",B295="",C295="",D295="",E295="",J295="",H295=""),"",IF(A295="","Add a date",IF(A295&gt;AsOf,"After as-of date: not counted yet",IF(B295="","Add a vehicle",IF(COUNTIF(VName,B295)=0,"Vehicle not on Vehicles sheet",IF(E295="","Add a purpose",IF(AND(E295&lt;&gt;"Business",E295&lt;&gt;"Medical",E295&lt;&gt;"Charitable",E295&lt;&gt;"Personal"),"Purpose must be Business/Medical/Charitable/Personal",IF(AND(ISNUMBER(H295),ISNUMBER(I295),I295&lt;H295),"Odometer end is before start",IF(AND(NOT(ISNUMBER(H295)),NOT(ISNUMBER(I295)),NOT(ISNUMBER(J295))),"Add odometer readings or typed miles",IF(AND(ISNUMBER(H295),ISNUMBER(I295),ISNUMBER(J295),ABS((I295-H295)-J295)&gt;0.05),"Odometer and typed miles disagree",IF(AND(N295&gt;0,O295=0),"No rate for this date — check Rate Schedule",IF(AND(OR(E295="Business",E295="Medical",E295="Charitable"),F295&lt;&gt;"Yes",K295=""),"Add purpose detail for substantiation",""))))))))))))</f>
        <v/>
      </c>
      <c r="R295" s="27">
        <f>IF(OR(A295="",M295=""),"",IFERROR(INDEX('Rate Schedule'!$A$5:$A$24,MATCH(SUMPRODUCT(MAX(('Rate Schedule'!$A$5:$A$24&lt;=A295)*('Rate Schedule'!$A$5:$A$24&lt;&gt;"")*'Rate Schedule'!$A$5:$A$24)),'Rate Schedule'!$A$5:$A$24,0)),""))</f>
        <v/>
      </c>
    </row>
    <row r="296">
      <c r="A296" s="22" t="n"/>
      <c r="B296" s="10" t="n"/>
      <c r="C296" s="10" t="n"/>
      <c r="D296" s="10" t="n"/>
      <c r="E296" s="10" t="n"/>
      <c r="F296" s="10" t="n"/>
      <c r="G296" s="10" t="n"/>
      <c r="H296" s="23" t="n"/>
      <c r="I296" s="23" t="n"/>
      <c r="J296" s="23" t="n"/>
      <c r="K296" s="10" t="n"/>
      <c r="L296" s="10" t="n"/>
      <c r="M296" s="24">
        <f>IF(AND(A296="",B296="",J296="",H296=""),"",ROUND(IF(G296="Yes",2,1)*IF(AND(ISNUMBER(H296),ISNUMBER(I296),I296&gt;=H296),I296-H296,IF(ISNUMBER(J296),J296,0)),1))</f>
        <v/>
      </c>
      <c r="N296" s="24">
        <f>IF(M296="","",IF(OR(E296="Personal",E296="",F296="Yes"),0,M296))</f>
        <v/>
      </c>
      <c r="O296" s="24">
        <f>IF(OR(A296="",M296=""),"",IF(E296="Business",IFERROR(INDEX('Rate Schedule'!$B$5:$B$24,MATCH(SUMPRODUCT(MAX(('Rate Schedule'!$A$5:$A$24&lt;=A296)*('Rate Schedule'!$A$5:$A$24&lt;&gt;"")*'Rate Schedule'!$A$5:$A$24)),'Rate Schedule'!$A$5:$A$24,0)),0),IF(E296="Medical",IFERROR(INDEX('Rate Schedule'!$C$5:$C$24,MATCH(SUMPRODUCT(MAX(('Rate Schedule'!$A$5:$A$24&lt;=A296)*('Rate Schedule'!$A$5:$A$24&lt;&gt;"")*'Rate Schedule'!$A$5:$A$24)),'Rate Schedule'!$A$5:$A$24,0)),0),IF(E296="Charitable",IFERROR(INDEX('Rate Schedule'!$D$5:$D$24,MATCH(SUMPRODUCT(MAX(('Rate Schedule'!$A$5:$A$24&lt;=A296)*('Rate Schedule'!$A$5:$A$24&lt;&gt;"")*'Rate Schedule'!$A$5:$A$24)),'Rate Schedule'!$A$5:$A$24,0)),0),0))))</f>
        <v/>
      </c>
      <c r="P296" s="25">
        <f>IF(OR(M296="",O296=""),"",ROUND(N296*O296,0)/100)</f>
        <v/>
      </c>
      <c r="Q296" s="26">
        <f>IF(AND(A296="",B296="",C296="",D296="",E296="",J296="",H296=""),"",IF(A296="","Add a date",IF(A296&gt;AsOf,"After as-of date: not counted yet",IF(B296="","Add a vehicle",IF(COUNTIF(VName,B296)=0,"Vehicle not on Vehicles sheet",IF(E296="","Add a purpose",IF(AND(E296&lt;&gt;"Business",E296&lt;&gt;"Medical",E296&lt;&gt;"Charitable",E296&lt;&gt;"Personal"),"Purpose must be Business/Medical/Charitable/Personal",IF(AND(ISNUMBER(H296),ISNUMBER(I296),I296&lt;H296),"Odometer end is before start",IF(AND(NOT(ISNUMBER(H296)),NOT(ISNUMBER(I296)),NOT(ISNUMBER(J296))),"Add odometer readings or typed miles",IF(AND(ISNUMBER(H296),ISNUMBER(I296),ISNUMBER(J296),ABS((I296-H296)-J296)&gt;0.05),"Odometer and typed miles disagree",IF(AND(N296&gt;0,O296=0),"No rate for this date — check Rate Schedule",IF(AND(OR(E296="Business",E296="Medical",E296="Charitable"),F296&lt;&gt;"Yes",K296=""),"Add purpose detail for substantiation",""))))))))))))</f>
        <v/>
      </c>
      <c r="R296" s="27">
        <f>IF(OR(A296="",M296=""),"",IFERROR(INDEX('Rate Schedule'!$A$5:$A$24,MATCH(SUMPRODUCT(MAX(('Rate Schedule'!$A$5:$A$24&lt;=A296)*('Rate Schedule'!$A$5:$A$24&lt;&gt;"")*'Rate Schedule'!$A$5:$A$24)),'Rate Schedule'!$A$5:$A$24,0)),""))</f>
        <v/>
      </c>
    </row>
    <row r="297">
      <c r="A297" s="22" t="n"/>
      <c r="B297" s="10" t="n"/>
      <c r="C297" s="10" t="n"/>
      <c r="D297" s="10" t="n"/>
      <c r="E297" s="10" t="n"/>
      <c r="F297" s="10" t="n"/>
      <c r="G297" s="10" t="n"/>
      <c r="H297" s="23" t="n"/>
      <c r="I297" s="23" t="n"/>
      <c r="J297" s="23" t="n"/>
      <c r="K297" s="10" t="n"/>
      <c r="L297" s="10" t="n"/>
      <c r="M297" s="24">
        <f>IF(AND(A297="",B297="",J297="",H297=""),"",ROUND(IF(G297="Yes",2,1)*IF(AND(ISNUMBER(H297),ISNUMBER(I297),I297&gt;=H297),I297-H297,IF(ISNUMBER(J297),J297,0)),1))</f>
        <v/>
      </c>
      <c r="N297" s="24">
        <f>IF(M297="","",IF(OR(E297="Personal",E297="",F297="Yes"),0,M297))</f>
        <v/>
      </c>
      <c r="O297" s="24">
        <f>IF(OR(A297="",M297=""),"",IF(E297="Business",IFERROR(INDEX('Rate Schedule'!$B$5:$B$24,MATCH(SUMPRODUCT(MAX(('Rate Schedule'!$A$5:$A$24&lt;=A297)*('Rate Schedule'!$A$5:$A$24&lt;&gt;"")*'Rate Schedule'!$A$5:$A$24)),'Rate Schedule'!$A$5:$A$24,0)),0),IF(E297="Medical",IFERROR(INDEX('Rate Schedule'!$C$5:$C$24,MATCH(SUMPRODUCT(MAX(('Rate Schedule'!$A$5:$A$24&lt;=A297)*('Rate Schedule'!$A$5:$A$24&lt;&gt;"")*'Rate Schedule'!$A$5:$A$24)),'Rate Schedule'!$A$5:$A$24,0)),0),IF(E297="Charitable",IFERROR(INDEX('Rate Schedule'!$D$5:$D$24,MATCH(SUMPRODUCT(MAX(('Rate Schedule'!$A$5:$A$24&lt;=A297)*('Rate Schedule'!$A$5:$A$24&lt;&gt;"")*'Rate Schedule'!$A$5:$A$24)),'Rate Schedule'!$A$5:$A$24,0)),0),0))))</f>
        <v/>
      </c>
      <c r="P297" s="25">
        <f>IF(OR(M297="",O297=""),"",ROUND(N297*O297,0)/100)</f>
        <v/>
      </c>
      <c r="Q297" s="26">
        <f>IF(AND(A297="",B297="",C297="",D297="",E297="",J297="",H297=""),"",IF(A297="","Add a date",IF(A297&gt;AsOf,"After as-of date: not counted yet",IF(B297="","Add a vehicle",IF(COUNTIF(VName,B297)=0,"Vehicle not on Vehicles sheet",IF(E297="","Add a purpose",IF(AND(E297&lt;&gt;"Business",E297&lt;&gt;"Medical",E297&lt;&gt;"Charitable",E297&lt;&gt;"Personal"),"Purpose must be Business/Medical/Charitable/Personal",IF(AND(ISNUMBER(H297),ISNUMBER(I297),I297&lt;H297),"Odometer end is before start",IF(AND(NOT(ISNUMBER(H297)),NOT(ISNUMBER(I297)),NOT(ISNUMBER(J297))),"Add odometer readings or typed miles",IF(AND(ISNUMBER(H297),ISNUMBER(I297),ISNUMBER(J297),ABS((I297-H297)-J297)&gt;0.05),"Odometer and typed miles disagree",IF(AND(N297&gt;0,O297=0),"No rate for this date — check Rate Schedule",IF(AND(OR(E297="Business",E297="Medical",E297="Charitable"),F297&lt;&gt;"Yes",K297=""),"Add purpose detail for substantiation",""))))))))))))</f>
        <v/>
      </c>
      <c r="R297" s="27">
        <f>IF(OR(A297="",M297=""),"",IFERROR(INDEX('Rate Schedule'!$A$5:$A$24,MATCH(SUMPRODUCT(MAX(('Rate Schedule'!$A$5:$A$24&lt;=A297)*('Rate Schedule'!$A$5:$A$24&lt;&gt;"")*'Rate Schedule'!$A$5:$A$24)),'Rate Schedule'!$A$5:$A$24,0)),""))</f>
        <v/>
      </c>
    </row>
    <row r="298">
      <c r="A298" s="22" t="n"/>
      <c r="B298" s="10" t="n"/>
      <c r="C298" s="10" t="n"/>
      <c r="D298" s="10" t="n"/>
      <c r="E298" s="10" t="n"/>
      <c r="F298" s="10" t="n"/>
      <c r="G298" s="10" t="n"/>
      <c r="H298" s="23" t="n"/>
      <c r="I298" s="23" t="n"/>
      <c r="J298" s="23" t="n"/>
      <c r="K298" s="10" t="n"/>
      <c r="L298" s="10" t="n"/>
      <c r="M298" s="24">
        <f>IF(AND(A298="",B298="",J298="",H298=""),"",ROUND(IF(G298="Yes",2,1)*IF(AND(ISNUMBER(H298),ISNUMBER(I298),I298&gt;=H298),I298-H298,IF(ISNUMBER(J298),J298,0)),1))</f>
        <v/>
      </c>
      <c r="N298" s="24">
        <f>IF(M298="","",IF(OR(E298="Personal",E298="",F298="Yes"),0,M298))</f>
        <v/>
      </c>
      <c r="O298" s="24">
        <f>IF(OR(A298="",M298=""),"",IF(E298="Business",IFERROR(INDEX('Rate Schedule'!$B$5:$B$24,MATCH(SUMPRODUCT(MAX(('Rate Schedule'!$A$5:$A$24&lt;=A298)*('Rate Schedule'!$A$5:$A$24&lt;&gt;"")*'Rate Schedule'!$A$5:$A$24)),'Rate Schedule'!$A$5:$A$24,0)),0),IF(E298="Medical",IFERROR(INDEX('Rate Schedule'!$C$5:$C$24,MATCH(SUMPRODUCT(MAX(('Rate Schedule'!$A$5:$A$24&lt;=A298)*('Rate Schedule'!$A$5:$A$24&lt;&gt;"")*'Rate Schedule'!$A$5:$A$24)),'Rate Schedule'!$A$5:$A$24,0)),0),IF(E298="Charitable",IFERROR(INDEX('Rate Schedule'!$D$5:$D$24,MATCH(SUMPRODUCT(MAX(('Rate Schedule'!$A$5:$A$24&lt;=A298)*('Rate Schedule'!$A$5:$A$24&lt;&gt;"")*'Rate Schedule'!$A$5:$A$24)),'Rate Schedule'!$A$5:$A$24,0)),0),0))))</f>
        <v/>
      </c>
      <c r="P298" s="25">
        <f>IF(OR(M298="",O298=""),"",ROUND(N298*O298,0)/100)</f>
        <v/>
      </c>
      <c r="Q298" s="26">
        <f>IF(AND(A298="",B298="",C298="",D298="",E298="",J298="",H298=""),"",IF(A298="","Add a date",IF(A298&gt;AsOf,"After as-of date: not counted yet",IF(B298="","Add a vehicle",IF(COUNTIF(VName,B298)=0,"Vehicle not on Vehicles sheet",IF(E298="","Add a purpose",IF(AND(E298&lt;&gt;"Business",E298&lt;&gt;"Medical",E298&lt;&gt;"Charitable",E298&lt;&gt;"Personal"),"Purpose must be Business/Medical/Charitable/Personal",IF(AND(ISNUMBER(H298),ISNUMBER(I298),I298&lt;H298),"Odometer end is before start",IF(AND(NOT(ISNUMBER(H298)),NOT(ISNUMBER(I298)),NOT(ISNUMBER(J298))),"Add odometer readings or typed miles",IF(AND(ISNUMBER(H298),ISNUMBER(I298),ISNUMBER(J298),ABS((I298-H298)-J298)&gt;0.05),"Odometer and typed miles disagree",IF(AND(N298&gt;0,O298=0),"No rate for this date — check Rate Schedule",IF(AND(OR(E298="Business",E298="Medical",E298="Charitable"),F298&lt;&gt;"Yes",K298=""),"Add purpose detail for substantiation",""))))))))))))</f>
        <v/>
      </c>
      <c r="R298" s="27">
        <f>IF(OR(A298="",M298=""),"",IFERROR(INDEX('Rate Schedule'!$A$5:$A$24,MATCH(SUMPRODUCT(MAX(('Rate Schedule'!$A$5:$A$24&lt;=A298)*('Rate Schedule'!$A$5:$A$24&lt;&gt;"")*'Rate Schedule'!$A$5:$A$24)),'Rate Schedule'!$A$5:$A$24,0)),""))</f>
        <v/>
      </c>
    </row>
    <row r="299">
      <c r="A299" s="22" t="n"/>
      <c r="B299" s="10" t="n"/>
      <c r="C299" s="10" t="n"/>
      <c r="D299" s="10" t="n"/>
      <c r="E299" s="10" t="n"/>
      <c r="F299" s="10" t="n"/>
      <c r="G299" s="10" t="n"/>
      <c r="H299" s="23" t="n"/>
      <c r="I299" s="23" t="n"/>
      <c r="J299" s="23" t="n"/>
      <c r="K299" s="10" t="n"/>
      <c r="L299" s="10" t="n"/>
      <c r="M299" s="24">
        <f>IF(AND(A299="",B299="",J299="",H299=""),"",ROUND(IF(G299="Yes",2,1)*IF(AND(ISNUMBER(H299),ISNUMBER(I299),I299&gt;=H299),I299-H299,IF(ISNUMBER(J299),J299,0)),1))</f>
        <v/>
      </c>
      <c r="N299" s="24">
        <f>IF(M299="","",IF(OR(E299="Personal",E299="",F299="Yes"),0,M299))</f>
        <v/>
      </c>
      <c r="O299" s="24">
        <f>IF(OR(A299="",M299=""),"",IF(E299="Business",IFERROR(INDEX('Rate Schedule'!$B$5:$B$24,MATCH(SUMPRODUCT(MAX(('Rate Schedule'!$A$5:$A$24&lt;=A299)*('Rate Schedule'!$A$5:$A$24&lt;&gt;"")*'Rate Schedule'!$A$5:$A$24)),'Rate Schedule'!$A$5:$A$24,0)),0),IF(E299="Medical",IFERROR(INDEX('Rate Schedule'!$C$5:$C$24,MATCH(SUMPRODUCT(MAX(('Rate Schedule'!$A$5:$A$24&lt;=A299)*('Rate Schedule'!$A$5:$A$24&lt;&gt;"")*'Rate Schedule'!$A$5:$A$24)),'Rate Schedule'!$A$5:$A$24,0)),0),IF(E299="Charitable",IFERROR(INDEX('Rate Schedule'!$D$5:$D$24,MATCH(SUMPRODUCT(MAX(('Rate Schedule'!$A$5:$A$24&lt;=A299)*('Rate Schedule'!$A$5:$A$24&lt;&gt;"")*'Rate Schedule'!$A$5:$A$24)),'Rate Schedule'!$A$5:$A$24,0)),0),0))))</f>
        <v/>
      </c>
      <c r="P299" s="25">
        <f>IF(OR(M299="",O299=""),"",ROUND(N299*O299,0)/100)</f>
        <v/>
      </c>
      <c r="Q299" s="26">
        <f>IF(AND(A299="",B299="",C299="",D299="",E299="",J299="",H299=""),"",IF(A299="","Add a date",IF(A299&gt;AsOf,"After as-of date: not counted yet",IF(B299="","Add a vehicle",IF(COUNTIF(VName,B299)=0,"Vehicle not on Vehicles sheet",IF(E299="","Add a purpose",IF(AND(E299&lt;&gt;"Business",E299&lt;&gt;"Medical",E299&lt;&gt;"Charitable",E299&lt;&gt;"Personal"),"Purpose must be Business/Medical/Charitable/Personal",IF(AND(ISNUMBER(H299),ISNUMBER(I299),I299&lt;H299),"Odometer end is before start",IF(AND(NOT(ISNUMBER(H299)),NOT(ISNUMBER(I299)),NOT(ISNUMBER(J299))),"Add odometer readings or typed miles",IF(AND(ISNUMBER(H299),ISNUMBER(I299),ISNUMBER(J299),ABS((I299-H299)-J299)&gt;0.05),"Odometer and typed miles disagree",IF(AND(N299&gt;0,O299=0),"No rate for this date — check Rate Schedule",IF(AND(OR(E299="Business",E299="Medical",E299="Charitable"),F299&lt;&gt;"Yes",K299=""),"Add purpose detail for substantiation",""))))))))))))</f>
        <v/>
      </c>
      <c r="R299" s="27">
        <f>IF(OR(A299="",M299=""),"",IFERROR(INDEX('Rate Schedule'!$A$5:$A$24,MATCH(SUMPRODUCT(MAX(('Rate Schedule'!$A$5:$A$24&lt;=A299)*('Rate Schedule'!$A$5:$A$24&lt;&gt;"")*'Rate Schedule'!$A$5:$A$24)),'Rate Schedule'!$A$5:$A$24,0)),""))</f>
        <v/>
      </c>
    </row>
    <row r="300">
      <c r="A300" s="22" t="n"/>
      <c r="B300" s="10" t="n"/>
      <c r="C300" s="10" t="n"/>
      <c r="D300" s="10" t="n"/>
      <c r="E300" s="10" t="n"/>
      <c r="F300" s="10" t="n"/>
      <c r="G300" s="10" t="n"/>
      <c r="H300" s="23" t="n"/>
      <c r="I300" s="23" t="n"/>
      <c r="J300" s="23" t="n"/>
      <c r="K300" s="10" t="n"/>
      <c r="L300" s="10" t="n"/>
      <c r="M300" s="24">
        <f>IF(AND(A300="",B300="",J300="",H300=""),"",ROUND(IF(G300="Yes",2,1)*IF(AND(ISNUMBER(H300),ISNUMBER(I300),I300&gt;=H300),I300-H300,IF(ISNUMBER(J300),J300,0)),1))</f>
        <v/>
      </c>
      <c r="N300" s="24">
        <f>IF(M300="","",IF(OR(E300="Personal",E300="",F300="Yes"),0,M300))</f>
        <v/>
      </c>
      <c r="O300" s="24">
        <f>IF(OR(A300="",M300=""),"",IF(E300="Business",IFERROR(INDEX('Rate Schedule'!$B$5:$B$24,MATCH(SUMPRODUCT(MAX(('Rate Schedule'!$A$5:$A$24&lt;=A300)*('Rate Schedule'!$A$5:$A$24&lt;&gt;"")*'Rate Schedule'!$A$5:$A$24)),'Rate Schedule'!$A$5:$A$24,0)),0),IF(E300="Medical",IFERROR(INDEX('Rate Schedule'!$C$5:$C$24,MATCH(SUMPRODUCT(MAX(('Rate Schedule'!$A$5:$A$24&lt;=A300)*('Rate Schedule'!$A$5:$A$24&lt;&gt;"")*'Rate Schedule'!$A$5:$A$24)),'Rate Schedule'!$A$5:$A$24,0)),0),IF(E300="Charitable",IFERROR(INDEX('Rate Schedule'!$D$5:$D$24,MATCH(SUMPRODUCT(MAX(('Rate Schedule'!$A$5:$A$24&lt;=A300)*('Rate Schedule'!$A$5:$A$24&lt;&gt;"")*'Rate Schedule'!$A$5:$A$24)),'Rate Schedule'!$A$5:$A$24,0)),0),0))))</f>
        <v/>
      </c>
      <c r="P300" s="25">
        <f>IF(OR(M300="",O300=""),"",ROUND(N300*O300,0)/100)</f>
        <v/>
      </c>
      <c r="Q300" s="26">
        <f>IF(AND(A300="",B300="",C300="",D300="",E300="",J300="",H300=""),"",IF(A300="","Add a date",IF(A300&gt;AsOf,"After as-of date: not counted yet",IF(B300="","Add a vehicle",IF(COUNTIF(VName,B300)=0,"Vehicle not on Vehicles sheet",IF(E300="","Add a purpose",IF(AND(E300&lt;&gt;"Business",E300&lt;&gt;"Medical",E300&lt;&gt;"Charitable",E300&lt;&gt;"Personal"),"Purpose must be Business/Medical/Charitable/Personal",IF(AND(ISNUMBER(H300),ISNUMBER(I300),I300&lt;H300),"Odometer end is before start",IF(AND(NOT(ISNUMBER(H300)),NOT(ISNUMBER(I300)),NOT(ISNUMBER(J300))),"Add odometer readings or typed miles",IF(AND(ISNUMBER(H300),ISNUMBER(I300),ISNUMBER(J300),ABS((I300-H300)-J300)&gt;0.05),"Odometer and typed miles disagree",IF(AND(N300&gt;0,O300=0),"No rate for this date — check Rate Schedule",IF(AND(OR(E300="Business",E300="Medical",E300="Charitable"),F300&lt;&gt;"Yes",K300=""),"Add purpose detail for substantiation",""))))))))))))</f>
        <v/>
      </c>
      <c r="R300" s="27">
        <f>IF(OR(A300="",M300=""),"",IFERROR(INDEX('Rate Schedule'!$A$5:$A$24,MATCH(SUMPRODUCT(MAX(('Rate Schedule'!$A$5:$A$24&lt;=A300)*('Rate Schedule'!$A$5:$A$24&lt;&gt;"")*'Rate Schedule'!$A$5:$A$24)),'Rate Schedule'!$A$5:$A$24,0)),""))</f>
        <v/>
      </c>
    </row>
    <row r="301">
      <c r="A301" s="22" t="n"/>
      <c r="B301" s="10" t="n"/>
      <c r="C301" s="10" t="n"/>
      <c r="D301" s="10" t="n"/>
      <c r="E301" s="10" t="n"/>
      <c r="F301" s="10" t="n"/>
      <c r="G301" s="10" t="n"/>
      <c r="H301" s="23" t="n"/>
      <c r="I301" s="23" t="n"/>
      <c r="J301" s="23" t="n"/>
      <c r="K301" s="10" t="n"/>
      <c r="L301" s="10" t="n"/>
      <c r="M301" s="24">
        <f>IF(AND(A301="",B301="",J301="",H301=""),"",ROUND(IF(G301="Yes",2,1)*IF(AND(ISNUMBER(H301),ISNUMBER(I301),I301&gt;=H301),I301-H301,IF(ISNUMBER(J301),J301,0)),1))</f>
        <v/>
      </c>
      <c r="N301" s="24">
        <f>IF(M301="","",IF(OR(E301="Personal",E301="",F301="Yes"),0,M301))</f>
        <v/>
      </c>
      <c r="O301" s="24">
        <f>IF(OR(A301="",M301=""),"",IF(E301="Business",IFERROR(INDEX('Rate Schedule'!$B$5:$B$24,MATCH(SUMPRODUCT(MAX(('Rate Schedule'!$A$5:$A$24&lt;=A301)*('Rate Schedule'!$A$5:$A$24&lt;&gt;"")*'Rate Schedule'!$A$5:$A$24)),'Rate Schedule'!$A$5:$A$24,0)),0),IF(E301="Medical",IFERROR(INDEX('Rate Schedule'!$C$5:$C$24,MATCH(SUMPRODUCT(MAX(('Rate Schedule'!$A$5:$A$24&lt;=A301)*('Rate Schedule'!$A$5:$A$24&lt;&gt;"")*'Rate Schedule'!$A$5:$A$24)),'Rate Schedule'!$A$5:$A$24,0)),0),IF(E301="Charitable",IFERROR(INDEX('Rate Schedule'!$D$5:$D$24,MATCH(SUMPRODUCT(MAX(('Rate Schedule'!$A$5:$A$24&lt;=A301)*('Rate Schedule'!$A$5:$A$24&lt;&gt;"")*'Rate Schedule'!$A$5:$A$24)),'Rate Schedule'!$A$5:$A$24,0)),0),0))))</f>
        <v/>
      </c>
      <c r="P301" s="25">
        <f>IF(OR(M301="",O301=""),"",ROUND(N301*O301,0)/100)</f>
        <v/>
      </c>
      <c r="Q301" s="26">
        <f>IF(AND(A301="",B301="",C301="",D301="",E301="",J301="",H301=""),"",IF(A301="","Add a date",IF(A301&gt;AsOf,"After as-of date: not counted yet",IF(B301="","Add a vehicle",IF(COUNTIF(VName,B301)=0,"Vehicle not on Vehicles sheet",IF(E301="","Add a purpose",IF(AND(E301&lt;&gt;"Business",E301&lt;&gt;"Medical",E301&lt;&gt;"Charitable",E301&lt;&gt;"Personal"),"Purpose must be Business/Medical/Charitable/Personal",IF(AND(ISNUMBER(H301),ISNUMBER(I301),I301&lt;H301),"Odometer end is before start",IF(AND(NOT(ISNUMBER(H301)),NOT(ISNUMBER(I301)),NOT(ISNUMBER(J301))),"Add odometer readings or typed miles",IF(AND(ISNUMBER(H301),ISNUMBER(I301),ISNUMBER(J301),ABS((I301-H301)-J301)&gt;0.05),"Odometer and typed miles disagree",IF(AND(N301&gt;0,O301=0),"No rate for this date — check Rate Schedule",IF(AND(OR(E301="Business",E301="Medical",E301="Charitable"),F301&lt;&gt;"Yes",K301=""),"Add purpose detail for substantiation",""))))))))))))</f>
        <v/>
      </c>
      <c r="R301" s="27">
        <f>IF(OR(A301="",M301=""),"",IFERROR(INDEX('Rate Schedule'!$A$5:$A$24,MATCH(SUMPRODUCT(MAX(('Rate Schedule'!$A$5:$A$24&lt;=A301)*('Rate Schedule'!$A$5:$A$24&lt;&gt;"")*'Rate Schedule'!$A$5:$A$24)),'Rate Schedule'!$A$5:$A$24,0)),""))</f>
        <v/>
      </c>
    </row>
    <row r="302">
      <c r="A302" s="22" t="n"/>
      <c r="B302" s="10" t="n"/>
      <c r="C302" s="10" t="n"/>
      <c r="D302" s="10" t="n"/>
      <c r="E302" s="10" t="n"/>
      <c r="F302" s="10" t="n"/>
      <c r="G302" s="10" t="n"/>
      <c r="H302" s="23" t="n"/>
      <c r="I302" s="23" t="n"/>
      <c r="J302" s="23" t="n"/>
      <c r="K302" s="10" t="n"/>
      <c r="L302" s="10" t="n"/>
      <c r="M302" s="24">
        <f>IF(AND(A302="",B302="",J302="",H302=""),"",ROUND(IF(G302="Yes",2,1)*IF(AND(ISNUMBER(H302),ISNUMBER(I302),I302&gt;=H302),I302-H302,IF(ISNUMBER(J302),J302,0)),1))</f>
        <v/>
      </c>
      <c r="N302" s="24">
        <f>IF(M302="","",IF(OR(E302="Personal",E302="",F302="Yes"),0,M302))</f>
        <v/>
      </c>
      <c r="O302" s="24">
        <f>IF(OR(A302="",M302=""),"",IF(E302="Business",IFERROR(INDEX('Rate Schedule'!$B$5:$B$24,MATCH(SUMPRODUCT(MAX(('Rate Schedule'!$A$5:$A$24&lt;=A302)*('Rate Schedule'!$A$5:$A$24&lt;&gt;"")*'Rate Schedule'!$A$5:$A$24)),'Rate Schedule'!$A$5:$A$24,0)),0),IF(E302="Medical",IFERROR(INDEX('Rate Schedule'!$C$5:$C$24,MATCH(SUMPRODUCT(MAX(('Rate Schedule'!$A$5:$A$24&lt;=A302)*('Rate Schedule'!$A$5:$A$24&lt;&gt;"")*'Rate Schedule'!$A$5:$A$24)),'Rate Schedule'!$A$5:$A$24,0)),0),IF(E302="Charitable",IFERROR(INDEX('Rate Schedule'!$D$5:$D$24,MATCH(SUMPRODUCT(MAX(('Rate Schedule'!$A$5:$A$24&lt;=A302)*('Rate Schedule'!$A$5:$A$24&lt;&gt;"")*'Rate Schedule'!$A$5:$A$24)),'Rate Schedule'!$A$5:$A$24,0)),0),0))))</f>
        <v/>
      </c>
      <c r="P302" s="25">
        <f>IF(OR(M302="",O302=""),"",ROUND(N302*O302,0)/100)</f>
        <v/>
      </c>
      <c r="Q302" s="26">
        <f>IF(AND(A302="",B302="",C302="",D302="",E302="",J302="",H302=""),"",IF(A302="","Add a date",IF(A302&gt;AsOf,"After as-of date: not counted yet",IF(B302="","Add a vehicle",IF(COUNTIF(VName,B302)=0,"Vehicle not on Vehicles sheet",IF(E302="","Add a purpose",IF(AND(E302&lt;&gt;"Business",E302&lt;&gt;"Medical",E302&lt;&gt;"Charitable",E302&lt;&gt;"Personal"),"Purpose must be Business/Medical/Charitable/Personal",IF(AND(ISNUMBER(H302),ISNUMBER(I302),I302&lt;H302),"Odometer end is before start",IF(AND(NOT(ISNUMBER(H302)),NOT(ISNUMBER(I302)),NOT(ISNUMBER(J302))),"Add odometer readings or typed miles",IF(AND(ISNUMBER(H302),ISNUMBER(I302),ISNUMBER(J302),ABS((I302-H302)-J302)&gt;0.05),"Odometer and typed miles disagree",IF(AND(N302&gt;0,O302=0),"No rate for this date — check Rate Schedule",IF(AND(OR(E302="Business",E302="Medical",E302="Charitable"),F302&lt;&gt;"Yes",K302=""),"Add purpose detail for substantiation",""))))))))))))</f>
        <v/>
      </c>
      <c r="R302" s="27">
        <f>IF(OR(A302="",M302=""),"",IFERROR(INDEX('Rate Schedule'!$A$5:$A$24,MATCH(SUMPRODUCT(MAX(('Rate Schedule'!$A$5:$A$24&lt;=A302)*('Rate Schedule'!$A$5:$A$24&lt;&gt;"")*'Rate Schedule'!$A$5:$A$24)),'Rate Schedule'!$A$5:$A$24,0)),""))</f>
        <v/>
      </c>
    </row>
    <row r="303">
      <c r="A303" s="22" t="n"/>
      <c r="B303" s="10" t="n"/>
      <c r="C303" s="10" t="n"/>
      <c r="D303" s="10" t="n"/>
      <c r="E303" s="10" t="n"/>
      <c r="F303" s="10" t="n"/>
      <c r="G303" s="10" t="n"/>
      <c r="H303" s="23" t="n"/>
      <c r="I303" s="23" t="n"/>
      <c r="J303" s="23" t="n"/>
      <c r="K303" s="10" t="n"/>
      <c r="L303" s="10" t="n"/>
      <c r="M303" s="24">
        <f>IF(AND(A303="",B303="",J303="",H303=""),"",ROUND(IF(G303="Yes",2,1)*IF(AND(ISNUMBER(H303),ISNUMBER(I303),I303&gt;=H303),I303-H303,IF(ISNUMBER(J303),J303,0)),1))</f>
        <v/>
      </c>
      <c r="N303" s="24">
        <f>IF(M303="","",IF(OR(E303="Personal",E303="",F303="Yes"),0,M303))</f>
        <v/>
      </c>
      <c r="O303" s="24">
        <f>IF(OR(A303="",M303=""),"",IF(E303="Business",IFERROR(INDEX('Rate Schedule'!$B$5:$B$24,MATCH(SUMPRODUCT(MAX(('Rate Schedule'!$A$5:$A$24&lt;=A303)*('Rate Schedule'!$A$5:$A$24&lt;&gt;"")*'Rate Schedule'!$A$5:$A$24)),'Rate Schedule'!$A$5:$A$24,0)),0),IF(E303="Medical",IFERROR(INDEX('Rate Schedule'!$C$5:$C$24,MATCH(SUMPRODUCT(MAX(('Rate Schedule'!$A$5:$A$24&lt;=A303)*('Rate Schedule'!$A$5:$A$24&lt;&gt;"")*'Rate Schedule'!$A$5:$A$24)),'Rate Schedule'!$A$5:$A$24,0)),0),IF(E303="Charitable",IFERROR(INDEX('Rate Schedule'!$D$5:$D$24,MATCH(SUMPRODUCT(MAX(('Rate Schedule'!$A$5:$A$24&lt;=A303)*('Rate Schedule'!$A$5:$A$24&lt;&gt;"")*'Rate Schedule'!$A$5:$A$24)),'Rate Schedule'!$A$5:$A$24,0)),0),0))))</f>
        <v/>
      </c>
      <c r="P303" s="25">
        <f>IF(OR(M303="",O303=""),"",ROUND(N303*O303,0)/100)</f>
        <v/>
      </c>
      <c r="Q303" s="26">
        <f>IF(AND(A303="",B303="",C303="",D303="",E303="",J303="",H303=""),"",IF(A303="","Add a date",IF(A303&gt;AsOf,"After as-of date: not counted yet",IF(B303="","Add a vehicle",IF(COUNTIF(VName,B303)=0,"Vehicle not on Vehicles sheet",IF(E303="","Add a purpose",IF(AND(E303&lt;&gt;"Business",E303&lt;&gt;"Medical",E303&lt;&gt;"Charitable",E303&lt;&gt;"Personal"),"Purpose must be Business/Medical/Charitable/Personal",IF(AND(ISNUMBER(H303),ISNUMBER(I303),I303&lt;H303),"Odometer end is before start",IF(AND(NOT(ISNUMBER(H303)),NOT(ISNUMBER(I303)),NOT(ISNUMBER(J303))),"Add odometer readings or typed miles",IF(AND(ISNUMBER(H303),ISNUMBER(I303),ISNUMBER(J303),ABS((I303-H303)-J303)&gt;0.05),"Odometer and typed miles disagree",IF(AND(N303&gt;0,O303=0),"No rate for this date — check Rate Schedule",IF(AND(OR(E303="Business",E303="Medical",E303="Charitable"),F303&lt;&gt;"Yes",K303=""),"Add purpose detail for substantiation",""))))))))))))</f>
        <v/>
      </c>
      <c r="R303" s="27">
        <f>IF(OR(A303="",M303=""),"",IFERROR(INDEX('Rate Schedule'!$A$5:$A$24,MATCH(SUMPRODUCT(MAX(('Rate Schedule'!$A$5:$A$24&lt;=A303)*('Rate Schedule'!$A$5:$A$24&lt;&gt;"")*'Rate Schedule'!$A$5:$A$24)),'Rate Schedule'!$A$5:$A$24,0)),""))</f>
        <v/>
      </c>
    </row>
    <row r="304">
      <c r="A304" s="22" t="n"/>
      <c r="B304" s="10" t="n"/>
      <c r="C304" s="10" t="n"/>
      <c r="D304" s="10" t="n"/>
      <c r="E304" s="10" t="n"/>
      <c r="F304" s="10" t="n"/>
      <c r="G304" s="10" t="n"/>
      <c r="H304" s="23" t="n"/>
      <c r="I304" s="23" t="n"/>
      <c r="J304" s="23" t="n"/>
      <c r="K304" s="10" t="n"/>
      <c r="L304" s="10" t="n"/>
      <c r="M304" s="24">
        <f>IF(AND(A304="",B304="",J304="",H304=""),"",ROUND(IF(G304="Yes",2,1)*IF(AND(ISNUMBER(H304),ISNUMBER(I304),I304&gt;=H304),I304-H304,IF(ISNUMBER(J304),J304,0)),1))</f>
        <v/>
      </c>
      <c r="N304" s="24">
        <f>IF(M304="","",IF(OR(E304="Personal",E304="",F304="Yes"),0,M304))</f>
        <v/>
      </c>
      <c r="O304" s="24">
        <f>IF(OR(A304="",M304=""),"",IF(E304="Business",IFERROR(INDEX('Rate Schedule'!$B$5:$B$24,MATCH(SUMPRODUCT(MAX(('Rate Schedule'!$A$5:$A$24&lt;=A304)*('Rate Schedule'!$A$5:$A$24&lt;&gt;"")*'Rate Schedule'!$A$5:$A$24)),'Rate Schedule'!$A$5:$A$24,0)),0),IF(E304="Medical",IFERROR(INDEX('Rate Schedule'!$C$5:$C$24,MATCH(SUMPRODUCT(MAX(('Rate Schedule'!$A$5:$A$24&lt;=A304)*('Rate Schedule'!$A$5:$A$24&lt;&gt;"")*'Rate Schedule'!$A$5:$A$24)),'Rate Schedule'!$A$5:$A$24,0)),0),IF(E304="Charitable",IFERROR(INDEX('Rate Schedule'!$D$5:$D$24,MATCH(SUMPRODUCT(MAX(('Rate Schedule'!$A$5:$A$24&lt;=A304)*('Rate Schedule'!$A$5:$A$24&lt;&gt;"")*'Rate Schedule'!$A$5:$A$24)),'Rate Schedule'!$A$5:$A$24,0)),0),0))))</f>
        <v/>
      </c>
      <c r="P304" s="25">
        <f>IF(OR(M304="",O304=""),"",ROUND(N304*O304,0)/100)</f>
        <v/>
      </c>
      <c r="Q304" s="26">
        <f>IF(AND(A304="",B304="",C304="",D304="",E304="",J304="",H304=""),"",IF(A304="","Add a date",IF(A304&gt;AsOf,"After as-of date: not counted yet",IF(B304="","Add a vehicle",IF(COUNTIF(VName,B304)=0,"Vehicle not on Vehicles sheet",IF(E304="","Add a purpose",IF(AND(E304&lt;&gt;"Business",E304&lt;&gt;"Medical",E304&lt;&gt;"Charitable",E304&lt;&gt;"Personal"),"Purpose must be Business/Medical/Charitable/Personal",IF(AND(ISNUMBER(H304),ISNUMBER(I304),I304&lt;H304),"Odometer end is before start",IF(AND(NOT(ISNUMBER(H304)),NOT(ISNUMBER(I304)),NOT(ISNUMBER(J304))),"Add odometer readings or typed miles",IF(AND(ISNUMBER(H304),ISNUMBER(I304),ISNUMBER(J304),ABS((I304-H304)-J304)&gt;0.05),"Odometer and typed miles disagree",IF(AND(N304&gt;0,O304=0),"No rate for this date — check Rate Schedule",IF(AND(OR(E304="Business",E304="Medical",E304="Charitable"),F304&lt;&gt;"Yes",K304=""),"Add purpose detail for substantiation",""))))))))))))</f>
        <v/>
      </c>
      <c r="R304" s="27">
        <f>IF(OR(A304="",M304=""),"",IFERROR(INDEX('Rate Schedule'!$A$5:$A$24,MATCH(SUMPRODUCT(MAX(('Rate Schedule'!$A$5:$A$24&lt;=A304)*('Rate Schedule'!$A$5:$A$24&lt;&gt;"")*'Rate Schedule'!$A$5:$A$24)),'Rate Schedule'!$A$5:$A$24,0)),""))</f>
        <v/>
      </c>
    </row>
    <row r="305">
      <c r="A305" s="22" t="n"/>
      <c r="B305" s="10" t="n"/>
      <c r="C305" s="10" t="n"/>
      <c r="D305" s="10" t="n"/>
      <c r="E305" s="10" t="n"/>
      <c r="F305" s="10" t="n"/>
      <c r="G305" s="10" t="n"/>
      <c r="H305" s="23" t="n"/>
      <c r="I305" s="23" t="n"/>
      <c r="J305" s="23" t="n"/>
      <c r="K305" s="10" t="n"/>
      <c r="L305" s="10" t="n"/>
      <c r="M305" s="24">
        <f>IF(AND(A305="",B305="",J305="",H305=""),"",ROUND(IF(G305="Yes",2,1)*IF(AND(ISNUMBER(H305),ISNUMBER(I305),I305&gt;=H305),I305-H305,IF(ISNUMBER(J305),J305,0)),1))</f>
        <v/>
      </c>
      <c r="N305" s="24">
        <f>IF(M305="","",IF(OR(E305="Personal",E305="",F305="Yes"),0,M305))</f>
        <v/>
      </c>
      <c r="O305" s="24">
        <f>IF(OR(A305="",M305=""),"",IF(E305="Business",IFERROR(INDEX('Rate Schedule'!$B$5:$B$24,MATCH(SUMPRODUCT(MAX(('Rate Schedule'!$A$5:$A$24&lt;=A305)*('Rate Schedule'!$A$5:$A$24&lt;&gt;"")*'Rate Schedule'!$A$5:$A$24)),'Rate Schedule'!$A$5:$A$24,0)),0),IF(E305="Medical",IFERROR(INDEX('Rate Schedule'!$C$5:$C$24,MATCH(SUMPRODUCT(MAX(('Rate Schedule'!$A$5:$A$24&lt;=A305)*('Rate Schedule'!$A$5:$A$24&lt;&gt;"")*'Rate Schedule'!$A$5:$A$24)),'Rate Schedule'!$A$5:$A$24,0)),0),IF(E305="Charitable",IFERROR(INDEX('Rate Schedule'!$D$5:$D$24,MATCH(SUMPRODUCT(MAX(('Rate Schedule'!$A$5:$A$24&lt;=A305)*('Rate Schedule'!$A$5:$A$24&lt;&gt;"")*'Rate Schedule'!$A$5:$A$24)),'Rate Schedule'!$A$5:$A$24,0)),0),0))))</f>
        <v/>
      </c>
      <c r="P305" s="25">
        <f>IF(OR(M305="",O305=""),"",ROUND(N305*O305,0)/100)</f>
        <v/>
      </c>
      <c r="Q305" s="26">
        <f>IF(AND(A305="",B305="",C305="",D305="",E305="",J305="",H305=""),"",IF(A305="","Add a date",IF(A305&gt;AsOf,"After as-of date: not counted yet",IF(B305="","Add a vehicle",IF(COUNTIF(VName,B305)=0,"Vehicle not on Vehicles sheet",IF(E305="","Add a purpose",IF(AND(E305&lt;&gt;"Business",E305&lt;&gt;"Medical",E305&lt;&gt;"Charitable",E305&lt;&gt;"Personal"),"Purpose must be Business/Medical/Charitable/Personal",IF(AND(ISNUMBER(H305),ISNUMBER(I305),I305&lt;H305),"Odometer end is before start",IF(AND(NOT(ISNUMBER(H305)),NOT(ISNUMBER(I305)),NOT(ISNUMBER(J305))),"Add odometer readings or typed miles",IF(AND(ISNUMBER(H305),ISNUMBER(I305),ISNUMBER(J305),ABS((I305-H305)-J305)&gt;0.05),"Odometer and typed miles disagree",IF(AND(N305&gt;0,O305=0),"No rate for this date — check Rate Schedule",IF(AND(OR(E305="Business",E305="Medical",E305="Charitable"),F305&lt;&gt;"Yes",K305=""),"Add purpose detail for substantiation",""))))))))))))</f>
        <v/>
      </c>
      <c r="R305" s="27">
        <f>IF(OR(A305="",M305=""),"",IFERROR(INDEX('Rate Schedule'!$A$5:$A$24,MATCH(SUMPRODUCT(MAX(('Rate Schedule'!$A$5:$A$24&lt;=A305)*('Rate Schedule'!$A$5:$A$24&lt;&gt;"")*'Rate Schedule'!$A$5:$A$24)),'Rate Schedule'!$A$5:$A$24,0)),""))</f>
        <v/>
      </c>
    </row>
    <row r="306">
      <c r="A306" s="22" t="n"/>
      <c r="B306" s="10" t="n"/>
      <c r="C306" s="10" t="n"/>
      <c r="D306" s="10" t="n"/>
      <c r="E306" s="10" t="n"/>
      <c r="F306" s="10" t="n"/>
      <c r="G306" s="10" t="n"/>
      <c r="H306" s="23" t="n"/>
      <c r="I306" s="23" t="n"/>
      <c r="J306" s="23" t="n"/>
      <c r="K306" s="10" t="n"/>
      <c r="L306" s="10" t="n"/>
      <c r="M306" s="24">
        <f>IF(AND(A306="",B306="",J306="",H306=""),"",ROUND(IF(G306="Yes",2,1)*IF(AND(ISNUMBER(H306),ISNUMBER(I306),I306&gt;=H306),I306-H306,IF(ISNUMBER(J306),J306,0)),1))</f>
        <v/>
      </c>
      <c r="N306" s="24">
        <f>IF(M306="","",IF(OR(E306="Personal",E306="",F306="Yes"),0,M306))</f>
        <v/>
      </c>
      <c r="O306" s="24">
        <f>IF(OR(A306="",M306=""),"",IF(E306="Business",IFERROR(INDEX('Rate Schedule'!$B$5:$B$24,MATCH(SUMPRODUCT(MAX(('Rate Schedule'!$A$5:$A$24&lt;=A306)*('Rate Schedule'!$A$5:$A$24&lt;&gt;"")*'Rate Schedule'!$A$5:$A$24)),'Rate Schedule'!$A$5:$A$24,0)),0),IF(E306="Medical",IFERROR(INDEX('Rate Schedule'!$C$5:$C$24,MATCH(SUMPRODUCT(MAX(('Rate Schedule'!$A$5:$A$24&lt;=A306)*('Rate Schedule'!$A$5:$A$24&lt;&gt;"")*'Rate Schedule'!$A$5:$A$24)),'Rate Schedule'!$A$5:$A$24,0)),0),IF(E306="Charitable",IFERROR(INDEX('Rate Schedule'!$D$5:$D$24,MATCH(SUMPRODUCT(MAX(('Rate Schedule'!$A$5:$A$24&lt;=A306)*('Rate Schedule'!$A$5:$A$24&lt;&gt;"")*'Rate Schedule'!$A$5:$A$24)),'Rate Schedule'!$A$5:$A$24,0)),0),0))))</f>
        <v/>
      </c>
      <c r="P306" s="25">
        <f>IF(OR(M306="",O306=""),"",ROUND(N306*O306,0)/100)</f>
        <v/>
      </c>
      <c r="Q306" s="26">
        <f>IF(AND(A306="",B306="",C306="",D306="",E306="",J306="",H306=""),"",IF(A306="","Add a date",IF(A306&gt;AsOf,"After as-of date: not counted yet",IF(B306="","Add a vehicle",IF(COUNTIF(VName,B306)=0,"Vehicle not on Vehicles sheet",IF(E306="","Add a purpose",IF(AND(E306&lt;&gt;"Business",E306&lt;&gt;"Medical",E306&lt;&gt;"Charitable",E306&lt;&gt;"Personal"),"Purpose must be Business/Medical/Charitable/Personal",IF(AND(ISNUMBER(H306),ISNUMBER(I306),I306&lt;H306),"Odometer end is before start",IF(AND(NOT(ISNUMBER(H306)),NOT(ISNUMBER(I306)),NOT(ISNUMBER(J306))),"Add odometer readings or typed miles",IF(AND(ISNUMBER(H306),ISNUMBER(I306),ISNUMBER(J306),ABS((I306-H306)-J306)&gt;0.05),"Odometer and typed miles disagree",IF(AND(N306&gt;0,O306=0),"No rate for this date — check Rate Schedule",IF(AND(OR(E306="Business",E306="Medical",E306="Charitable"),F306&lt;&gt;"Yes",K306=""),"Add purpose detail for substantiation",""))))))))))))</f>
        <v/>
      </c>
      <c r="R306" s="27">
        <f>IF(OR(A306="",M306=""),"",IFERROR(INDEX('Rate Schedule'!$A$5:$A$24,MATCH(SUMPRODUCT(MAX(('Rate Schedule'!$A$5:$A$24&lt;=A306)*('Rate Schedule'!$A$5:$A$24&lt;&gt;"")*'Rate Schedule'!$A$5:$A$24)),'Rate Schedule'!$A$5:$A$24,0)),""))</f>
        <v/>
      </c>
    </row>
    <row r="307">
      <c r="A307" s="22" t="n"/>
      <c r="B307" s="10" t="n"/>
      <c r="C307" s="10" t="n"/>
      <c r="D307" s="10" t="n"/>
      <c r="E307" s="10" t="n"/>
      <c r="F307" s="10" t="n"/>
      <c r="G307" s="10" t="n"/>
      <c r="H307" s="23" t="n"/>
      <c r="I307" s="23" t="n"/>
      <c r="J307" s="23" t="n"/>
      <c r="K307" s="10" t="n"/>
      <c r="L307" s="10" t="n"/>
      <c r="M307" s="24">
        <f>IF(AND(A307="",B307="",J307="",H307=""),"",ROUND(IF(G307="Yes",2,1)*IF(AND(ISNUMBER(H307),ISNUMBER(I307),I307&gt;=H307),I307-H307,IF(ISNUMBER(J307),J307,0)),1))</f>
        <v/>
      </c>
      <c r="N307" s="24">
        <f>IF(M307="","",IF(OR(E307="Personal",E307="",F307="Yes"),0,M307))</f>
        <v/>
      </c>
      <c r="O307" s="24">
        <f>IF(OR(A307="",M307=""),"",IF(E307="Business",IFERROR(INDEX('Rate Schedule'!$B$5:$B$24,MATCH(SUMPRODUCT(MAX(('Rate Schedule'!$A$5:$A$24&lt;=A307)*('Rate Schedule'!$A$5:$A$24&lt;&gt;"")*'Rate Schedule'!$A$5:$A$24)),'Rate Schedule'!$A$5:$A$24,0)),0),IF(E307="Medical",IFERROR(INDEX('Rate Schedule'!$C$5:$C$24,MATCH(SUMPRODUCT(MAX(('Rate Schedule'!$A$5:$A$24&lt;=A307)*('Rate Schedule'!$A$5:$A$24&lt;&gt;"")*'Rate Schedule'!$A$5:$A$24)),'Rate Schedule'!$A$5:$A$24,0)),0),IF(E307="Charitable",IFERROR(INDEX('Rate Schedule'!$D$5:$D$24,MATCH(SUMPRODUCT(MAX(('Rate Schedule'!$A$5:$A$24&lt;=A307)*('Rate Schedule'!$A$5:$A$24&lt;&gt;"")*'Rate Schedule'!$A$5:$A$24)),'Rate Schedule'!$A$5:$A$24,0)),0),0))))</f>
        <v/>
      </c>
      <c r="P307" s="25">
        <f>IF(OR(M307="",O307=""),"",ROUND(N307*O307,0)/100)</f>
        <v/>
      </c>
      <c r="Q307" s="26">
        <f>IF(AND(A307="",B307="",C307="",D307="",E307="",J307="",H307=""),"",IF(A307="","Add a date",IF(A307&gt;AsOf,"After as-of date: not counted yet",IF(B307="","Add a vehicle",IF(COUNTIF(VName,B307)=0,"Vehicle not on Vehicles sheet",IF(E307="","Add a purpose",IF(AND(E307&lt;&gt;"Business",E307&lt;&gt;"Medical",E307&lt;&gt;"Charitable",E307&lt;&gt;"Personal"),"Purpose must be Business/Medical/Charitable/Personal",IF(AND(ISNUMBER(H307),ISNUMBER(I307),I307&lt;H307),"Odometer end is before start",IF(AND(NOT(ISNUMBER(H307)),NOT(ISNUMBER(I307)),NOT(ISNUMBER(J307))),"Add odometer readings or typed miles",IF(AND(ISNUMBER(H307),ISNUMBER(I307),ISNUMBER(J307),ABS((I307-H307)-J307)&gt;0.05),"Odometer and typed miles disagree",IF(AND(N307&gt;0,O307=0),"No rate for this date — check Rate Schedule",IF(AND(OR(E307="Business",E307="Medical",E307="Charitable"),F307&lt;&gt;"Yes",K307=""),"Add purpose detail for substantiation",""))))))))))))</f>
        <v/>
      </c>
      <c r="R307" s="27">
        <f>IF(OR(A307="",M307=""),"",IFERROR(INDEX('Rate Schedule'!$A$5:$A$24,MATCH(SUMPRODUCT(MAX(('Rate Schedule'!$A$5:$A$24&lt;=A307)*('Rate Schedule'!$A$5:$A$24&lt;&gt;"")*'Rate Schedule'!$A$5:$A$24)),'Rate Schedule'!$A$5:$A$24,0)),""))</f>
        <v/>
      </c>
    </row>
    <row r="308">
      <c r="A308" s="22" t="n"/>
      <c r="B308" s="10" t="n"/>
      <c r="C308" s="10" t="n"/>
      <c r="D308" s="10" t="n"/>
      <c r="E308" s="10" t="n"/>
      <c r="F308" s="10" t="n"/>
      <c r="G308" s="10" t="n"/>
      <c r="H308" s="23" t="n"/>
      <c r="I308" s="23" t="n"/>
      <c r="J308" s="23" t="n"/>
      <c r="K308" s="10" t="n"/>
      <c r="L308" s="10" t="n"/>
      <c r="M308" s="24">
        <f>IF(AND(A308="",B308="",J308="",H308=""),"",ROUND(IF(G308="Yes",2,1)*IF(AND(ISNUMBER(H308),ISNUMBER(I308),I308&gt;=H308),I308-H308,IF(ISNUMBER(J308),J308,0)),1))</f>
        <v/>
      </c>
      <c r="N308" s="24">
        <f>IF(M308="","",IF(OR(E308="Personal",E308="",F308="Yes"),0,M308))</f>
        <v/>
      </c>
      <c r="O308" s="24">
        <f>IF(OR(A308="",M308=""),"",IF(E308="Business",IFERROR(INDEX('Rate Schedule'!$B$5:$B$24,MATCH(SUMPRODUCT(MAX(('Rate Schedule'!$A$5:$A$24&lt;=A308)*('Rate Schedule'!$A$5:$A$24&lt;&gt;"")*'Rate Schedule'!$A$5:$A$24)),'Rate Schedule'!$A$5:$A$24,0)),0),IF(E308="Medical",IFERROR(INDEX('Rate Schedule'!$C$5:$C$24,MATCH(SUMPRODUCT(MAX(('Rate Schedule'!$A$5:$A$24&lt;=A308)*('Rate Schedule'!$A$5:$A$24&lt;&gt;"")*'Rate Schedule'!$A$5:$A$24)),'Rate Schedule'!$A$5:$A$24,0)),0),IF(E308="Charitable",IFERROR(INDEX('Rate Schedule'!$D$5:$D$24,MATCH(SUMPRODUCT(MAX(('Rate Schedule'!$A$5:$A$24&lt;=A308)*('Rate Schedule'!$A$5:$A$24&lt;&gt;"")*'Rate Schedule'!$A$5:$A$24)),'Rate Schedule'!$A$5:$A$24,0)),0),0))))</f>
        <v/>
      </c>
      <c r="P308" s="25">
        <f>IF(OR(M308="",O308=""),"",ROUND(N308*O308,0)/100)</f>
        <v/>
      </c>
      <c r="Q308" s="26">
        <f>IF(AND(A308="",B308="",C308="",D308="",E308="",J308="",H308=""),"",IF(A308="","Add a date",IF(A308&gt;AsOf,"After as-of date: not counted yet",IF(B308="","Add a vehicle",IF(COUNTIF(VName,B308)=0,"Vehicle not on Vehicles sheet",IF(E308="","Add a purpose",IF(AND(E308&lt;&gt;"Business",E308&lt;&gt;"Medical",E308&lt;&gt;"Charitable",E308&lt;&gt;"Personal"),"Purpose must be Business/Medical/Charitable/Personal",IF(AND(ISNUMBER(H308),ISNUMBER(I308),I308&lt;H308),"Odometer end is before start",IF(AND(NOT(ISNUMBER(H308)),NOT(ISNUMBER(I308)),NOT(ISNUMBER(J308))),"Add odometer readings or typed miles",IF(AND(ISNUMBER(H308),ISNUMBER(I308),ISNUMBER(J308),ABS((I308-H308)-J308)&gt;0.05),"Odometer and typed miles disagree",IF(AND(N308&gt;0,O308=0),"No rate for this date — check Rate Schedule",IF(AND(OR(E308="Business",E308="Medical",E308="Charitable"),F308&lt;&gt;"Yes",K308=""),"Add purpose detail for substantiation",""))))))))))))</f>
        <v/>
      </c>
      <c r="R308" s="27">
        <f>IF(OR(A308="",M308=""),"",IFERROR(INDEX('Rate Schedule'!$A$5:$A$24,MATCH(SUMPRODUCT(MAX(('Rate Schedule'!$A$5:$A$24&lt;=A308)*('Rate Schedule'!$A$5:$A$24&lt;&gt;"")*'Rate Schedule'!$A$5:$A$24)),'Rate Schedule'!$A$5:$A$24,0)),""))</f>
        <v/>
      </c>
    </row>
    <row r="309">
      <c r="A309" s="22" t="n"/>
      <c r="B309" s="10" t="n"/>
      <c r="C309" s="10" t="n"/>
      <c r="D309" s="10" t="n"/>
      <c r="E309" s="10" t="n"/>
      <c r="F309" s="10" t="n"/>
      <c r="G309" s="10" t="n"/>
      <c r="H309" s="23" t="n"/>
      <c r="I309" s="23" t="n"/>
      <c r="J309" s="23" t="n"/>
      <c r="K309" s="10" t="n"/>
      <c r="L309" s="10" t="n"/>
      <c r="M309" s="24">
        <f>IF(AND(A309="",B309="",J309="",H309=""),"",ROUND(IF(G309="Yes",2,1)*IF(AND(ISNUMBER(H309),ISNUMBER(I309),I309&gt;=H309),I309-H309,IF(ISNUMBER(J309),J309,0)),1))</f>
        <v/>
      </c>
      <c r="N309" s="24">
        <f>IF(M309="","",IF(OR(E309="Personal",E309="",F309="Yes"),0,M309))</f>
        <v/>
      </c>
      <c r="O309" s="24">
        <f>IF(OR(A309="",M309=""),"",IF(E309="Business",IFERROR(INDEX('Rate Schedule'!$B$5:$B$24,MATCH(SUMPRODUCT(MAX(('Rate Schedule'!$A$5:$A$24&lt;=A309)*('Rate Schedule'!$A$5:$A$24&lt;&gt;"")*'Rate Schedule'!$A$5:$A$24)),'Rate Schedule'!$A$5:$A$24,0)),0),IF(E309="Medical",IFERROR(INDEX('Rate Schedule'!$C$5:$C$24,MATCH(SUMPRODUCT(MAX(('Rate Schedule'!$A$5:$A$24&lt;=A309)*('Rate Schedule'!$A$5:$A$24&lt;&gt;"")*'Rate Schedule'!$A$5:$A$24)),'Rate Schedule'!$A$5:$A$24,0)),0),IF(E309="Charitable",IFERROR(INDEX('Rate Schedule'!$D$5:$D$24,MATCH(SUMPRODUCT(MAX(('Rate Schedule'!$A$5:$A$24&lt;=A309)*('Rate Schedule'!$A$5:$A$24&lt;&gt;"")*'Rate Schedule'!$A$5:$A$24)),'Rate Schedule'!$A$5:$A$24,0)),0),0))))</f>
        <v/>
      </c>
      <c r="P309" s="25">
        <f>IF(OR(M309="",O309=""),"",ROUND(N309*O309,0)/100)</f>
        <v/>
      </c>
      <c r="Q309" s="26">
        <f>IF(AND(A309="",B309="",C309="",D309="",E309="",J309="",H309=""),"",IF(A309="","Add a date",IF(A309&gt;AsOf,"After as-of date: not counted yet",IF(B309="","Add a vehicle",IF(COUNTIF(VName,B309)=0,"Vehicle not on Vehicles sheet",IF(E309="","Add a purpose",IF(AND(E309&lt;&gt;"Business",E309&lt;&gt;"Medical",E309&lt;&gt;"Charitable",E309&lt;&gt;"Personal"),"Purpose must be Business/Medical/Charitable/Personal",IF(AND(ISNUMBER(H309),ISNUMBER(I309),I309&lt;H309),"Odometer end is before start",IF(AND(NOT(ISNUMBER(H309)),NOT(ISNUMBER(I309)),NOT(ISNUMBER(J309))),"Add odometer readings or typed miles",IF(AND(ISNUMBER(H309),ISNUMBER(I309),ISNUMBER(J309),ABS((I309-H309)-J309)&gt;0.05),"Odometer and typed miles disagree",IF(AND(N309&gt;0,O309=0),"No rate for this date — check Rate Schedule",IF(AND(OR(E309="Business",E309="Medical",E309="Charitable"),F309&lt;&gt;"Yes",K309=""),"Add purpose detail for substantiation",""))))))))))))</f>
        <v/>
      </c>
      <c r="R309" s="27">
        <f>IF(OR(A309="",M309=""),"",IFERROR(INDEX('Rate Schedule'!$A$5:$A$24,MATCH(SUMPRODUCT(MAX(('Rate Schedule'!$A$5:$A$24&lt;=A309)*('Rate Schedule'!$A$5:$A$24&lt;&gt;"")*'Rate Schedule'!$A$5:$A$24)),'Rate Schedule'!$A$5:$A$24,0)),""))</f>
        <v/>
      </c>
    </row>
    <row r="310">
      <c r="A310" s="22" t="n"/>
      <c r="B310" s="10" t="n"/>
      <c r="C310" s="10" t="n"/>
      <c r="D310" s="10" t="n"/>
      <c r="E310" s="10" t="n"/>
      <c r="F310" s="10" t="n"/>
      <c r="G310" s="10" t="n"/>
      <c r="H310" s="23" t="n"/>
      <c r="I310" s="23" t="n"/>
      <c r="J310" s="23" t="n"/>
      <c r="K310" s="10" t="n"/>
      <c r="L310" s="10" t="n"/>
      <c r="M310" s="24">
        <f>IF(AND(A310="",B310="",J310="",H310=""),"",ROUND(IF(G310="Yes",2,1)*IF(AND(ISNUMBER(H310),ISNUMBER(I310),I310&gt;=H310),I310-H310,IF(ISNUMBER(J310),J310,0)),1))</f>
        <v/>
      </c>
      <c r="N310" s="24">
        <f>IF(M310="","",IF(OR(E310="Personal",E310="",F310="Yes"),0,M310))</f>
        <v/>
      </c>
      <c r="O310" s="24">
        <f>IF(OR(A310="",M310=""),"",IF(E310="Business",IFERROR(INDEX('Rate Schedule'!$B$5:$B$24,MATCH(SUMPRODUCT(MAX(('Rate Schedule'!$A$5:$A$24&lt;=A310)*('Rate Schedule'!$A$5:$A$24&lt;&gt;"")*'Rate Schedule'!$A$5:$A$24)),'Rate Schedule'!$A$5:$A$24,0)),0),IF(E310="Medical",IFERROR(INDEX('Rate Schedule'!$C$5:$C$24,MATCH(SUMPRODUCT(MAX(('Rate Schedule'!$A$5:$A$24&lt;=A310)*('Rate Schedule'!$A$5:$A$24&lt;&gt;"")*'Rate Schedule'!$A$5:$A$24)),'Rate Schedule'!$A$5:$A$24,0)),0),IF(E310="Charitable",IFERROR(INDEX('Rate Schedule'!$D$5:$D$24,MATCH(SUMPRODUCT(MAX(('Rate Schedule'!$A$5:$A$24&lt;=A310)*('Rate Schedule'!$A$5:$A$24&lt;&gt;"")*'Rate Schedule'!$A$5:$A$24)),'Rate Schedule'!$A$5:$A$24,0)),0),0))))</f>
        <v/>
      </c>
      <c r="P310" s="25">
        <f>IF(OR(M310="",O310=""),"",ROUND(N310*O310,0)/100)</f>
        <v/>
      </c>
      <c r="Q310" s="26">
        <f>IF(AND(A310="",B310="",C310="",D310="",E310="",J310="",H310=""),"",IF(A310="","Add a date",IF(A310&gt;AsOf,"After as-of date: not counted yet",IF(B310="","Add a vehicle",IF(COUNTIF(VName,B310)=0,"Vehicle not on Vehicles sheet",IF(E310="","Add a purpose",IF(AND(E310&lt;&gt;"Business",E310&lt;&gt;"Medical",E310&lt;&gt;"Charitable",E310&lt;&gt;"Personal"),"Purpose must be Business/Medical/Charitable/Personal",IF(AND(ISNUMBER(H310),ISNUMBER(I310),I310&lt;H310),"Odometer end is before start",IF(AND(NOT(ISNUMBER(H310)),NOT(ISNUMBER(I310)),NOT(ISNUMBER(J310))),"Add odometer readings or typed miles",IF(AND(ISNUMBER(H310),ISNUMBER(I310),ISNUMBER(J310),ABS((I310-H310)-J310)&gt;0.05),"Odometer and typed miles disagree",IF(AND(N310&gt;0,O310=0),"No rate for this date — check Rate Schedule",IF(AND(OR(E310="Business",E310="Medical",E310="Charitable"),F310&lt;&gt;"Yes",K310=""),"Add purpose detail for substantiation",""))))))))))))</f>
        <v/>
      </c>
      <c r="R310" s="27">
        <f>IF(OR(A310="",M310=""),"",IFERROR(INDEX('Rate Schedule'!$A$5:$A$24,MATCH(SUMPRODUCT(MAX(('Rate Schedule'!$A$5:$A$24&lt;=A310)*('Rate Schedule'!$A$5:$A$24&lt;&gt;"")*'Rate Schedule'!$A$5:$A$24)),'Rate Schedule'!$A$5:$A$24,0)),""))</f>
        <v/>
      </c>
    </row>
    <row r="311">
      <c r="A311" s="22" t="n"/>
      <c r="B311" s="10" t="n"/>
      <c r="C311" s="10" t="n"/>
      <c r="D311" s="10" t="n"/>
      <c r="E311" s="10" t="n"/>
      <c r="F311" s="10" t="n"/>
      <c r="G311" s="10" t="n"/>
      <c r="H311" s="23" t="n"/>
      <c r="I311" s="23" t="n"/>
      <c r="J311" s="23" t="n"/>
      <c r="K311" s="10" t="n"/>
      <c r="L311" s="10" t="n"/>
      <c r="M311" s="24">
        <f>IF(AND(A311="",B311="",J311="",H311=""),"",ROUND(IF(G311="Yes",2,1)*IF(AND(ISNUMBER(H311),ISNUMBER(I311),I311&gt;=H311),I311-H311,IF(ISNUMBER(J311),J311,0)),1))</f>
        <v/>
      </c>
      <c r="N311" s="24">
        <f>IF(M311="","",IF(OR(E311="Personal",E311="",F311="Yes"),0,M311))</f>
        <v/>
      </c>
      <c r="O311" s="24">
        <f>IF(OR(A311="",M311=""),"",IF(E311="Business",IFERROR(INDEX('Rate Schedule'!$B$5:$B$24,MATCH(SUMPRODUCT(MAX(('Rate Schedule'!$A$5:$A$24&lt;=A311)*('Rate Schedule'!$A$5:$A$24&lt;&gt;"")*'Rate Schedule'!$A$5:$A$24)),'Rate Schedule'!$A$5:$A$24,0)),0),IF(E311="Medical",IFERROR(INDEX('Rate Schedule'!$C$5:$C$24,MATCH(SUMPRODUCT(MAX(('Rate Schedule'!$A$5:$A$24&lt;=A311)*('Rate Schedule'!$A$5:$A$24&lt;&gt;"")*'Rate Schedule'!$A$5:$A$24)),'Rate Schedule'!$A$5:$A$24,0)),0),IF(E311="Charitable",IFERROR(INDEX('Rate Schedule'!$D$5:$D$24,MATCH(SUMPRODUCT(MAX(('Rate Schedule'!$A$5:$A$24&lt;=A311)*('Rate Schedule'!$A$5:$A$24&lt;&gt;"")*'Rate Schedule'!$A$5:$A$24)),'Rate Schedule'!$A$5:$A$24,0)),0),0))))</f>
        <v/>
      </c>
      <c r="P311" s="25">
        <f>IF(OR(M311="",O311=""),"",ROUND(N311*O311,0)/100)</f>
        <v/>
      </c>
      <c r="Q311" s="26">
        <f>IF(AND(A311="",B311="",C311="",D311="",E311="",J311="",H311=""),"",IF(A311="","Add a date",IF(A311&gt;AsOf,"After as-of date: not counted yet",IF(B311="","Add a vehicle",IF(COUNTIF(VName,B311)=0,"Vehicle not on Vehicles sheet",IF(E311="","Add a purpose",IF(AND(E311&lt;&gt;"Business",E311&lt;&gt;"Medical",E311&lt;&gt;"Charitable",E311&lt;&gt;"Personal"),"Purpose must be Business/Medical/Charitable/Personal",IF(AND(ISNUMBER(H311),ISNUMBER(I311),I311&lt;H311),"Odometer end is before start",IF(AND(NOT(ISNUMBER(H311)),NOT(ISNUMBER(I311)),NOT(ISNUMBER(J311))),"Add odometer readings or typed miles",IF(AND(ISNUMBER(H311),ISNUMBER(I311),ISNUMBER(J311),ABS((I311-H311)-J311)&gt;0.05),"Odometer and typed miles disagree",IF(AND(N311&gt;0,O311=0),"No rate for this date — check Rate Schedule",IF(AND(OR(E311="Business",E311="Medical",E311="Charitable"),F311&lt;&gt;"Yes",K311=""),"Add purpose detail for substantiation",""))))))))))))</f>
        <v/>
      </c>
      <c r="R311" s="27">
        <f>IF(OR(A311="",M311=""),"",IFERROR(INDEX('Rate Schedule'!$A$5:$A$24,MATCH(SUMPRODUCT(MAX(('Rate Schedule'!$A$5:$A$24&lt;=A311)*('Rate Schedule'!$A$5:$A$24&lt;&gt;"")*'Rate Schedule'!$A$5:$A$24)),'Rate Schedule'!$A$5:$A$24,0)),""))</f>
        <v/>
      </c>
    </row>
    <row r="312">
      <c r="A312" s="22" t="n"/>
      <c r="B312" s="10" t="n"/>
      <c r="C312" s="10" t="n"/>
      <c r="D312" s="10" t="n"/>
      <c r="E312" s="10" t="n"/>
      <c r="F312" s="10" t="n"/>
      <c r="G312" s="10" t="n"/>
      <c r="H312" s="23" t="n"/>
      <c r="I312" s="23" t="n"/>
      <c r="J312" s="23" t="n"/>
      <c r="K312" s="10" t="n"/>
      <c r="L312" s="10" t="n"/>
      <c r="M312" s="24">
        <f>IF(AND(A312="",B312="",J312="",H312=""),"",ROUND(IF(G312="Yes",2,1)*IF(AND(ISNUMBER(H312),ISNUMBER(I312),I312&gt;=H312),I312-H312,IF(ISNUMBER(J312),J312,0)),1))</f>
        <v/>
      </c>
      <c r="N312" s="24">
        <f>IF(M312="","",IF(OR(E312="Personal",E312="",F312="Yes"),0,M312))</f>
        <v/>
      </c>
      <c r="O312" s="24">
        <f>IF(OR(A312="",M312=""),"",IF(E312="Business",IFERROR(INDEX('Rate Schedule'!$B$5:$B$24,MATCH(SUMPRODUCT(MAX(('Rate Schedule'!$A$5:$A$24&lt;=A312)*('Rate Schedule'!$A$5:$A$24&lt;&gt;"")*'Rate Schedule'!$A$5:$A$24)),'Rate Schedule'!$A$5:$A$24,0)),0),IF(E312="Medical",IFERROR(INDEX('Rate Schedule'!$C$5:$C$24,MATCH(SUMPRODUCT(MAX(('Rate Schedule'!$A$5:$A$24&lt;=A312)*('Rate Schedule'!$A$5:$A$24&lt;&gt;"")*'Rate Schedule'!$A$5:$A$24)),'Rate Schedule'!$A$5:$A$24,0)),0),IF(E312="Charitable",IFERROR(INDEX('Rate Schedule'!$D$5:$D$24,MATCH(SUMPRODUCT(MAX(('Rate Schedule'!$A$5:$A$24&lt;=A312)*('Rate Schedule'!$A$5:$A$24&lt;&gt;"")*'Rate Schedule'!$A$5:$A$24)),'Rate Schedule'!$A$5:$A$24,0)),0),0))))</f>
        <v/>
      </c>
      <c r="P312" s="25">
        <f>IF(OR(M312="",O312=""),"",ROUND(N312*O312,0)/100)</f>
        <v/>
      </c>
      <c r="Q312" s="26">
        <f>IF(AND(A312="",B312="",C312="",D312="",E312="",J312="",H312=""),"",IF(A312="","Add a date",IF(A312&gt;AsOf,"After as-of date: not counted yet",IF(B312="","Add a vehicle",IF(COUNTIF(VName,B312)=0,"Vehicle not on Vehicles sheet",IF(E312="","Add a purpose",IF(AND(E312&lt;&gt;"Business",E312&lt;&gt;"Medical",E312&lt;&gt;"Charitable",E312&lt;&gt;"Personal"),"Purpose must be Business/Medical/Charitable/Personal",IF(AND(ISNUMBER(H312),ISNUMBER(I312),I312&lt;H312),"Odometer end is before start",IF(AND(NOT(ISNUMBER(H312)),NOT(ISNUMBER(I312)),NOT(ISNUMBER(J312))),"Add odometer readings or typed miles",IF(AND(ISNUMBER(H312),ISNUMBER(I312),ISNUMBER(J312),ABS((I312-H312)-J312)&gt;0.05),"Odometer and typed miles disagree",IF(AND(N312&gt;0,O312=0),"No rate for this date — check Rate Schedule",IF(AND(OR(E312="Business",E312="Medical",E312="Charitable"),F312&lt;&gt;"Yes",K312=""),"Add purpose detail for substantiation",""))))))))))))</f>
        <v/>
      </c>
      <c r="R312" s="27">
        <f>IF(OR(A312="",M312=""),"",IFERROR(INDEX('Rate Schedule'!$A$5:$A$24,MATCH(SUMPRODUCT(MAX(('Rate Schedule'!$A$5:$A$24&lt;=A312)*('Rate Schedule'!$A$5:$A$24&lt;&gt;"")*'Rate Schedule'!$A$5:$A$24)),'Rate Schedule'!$A$5:$A$24,0)),""))</f>
        <v/>
      </c>
    </row>
    <row r="313">
      <c r="A313" s="22" t="n"/>
      <c r="B313" s="10" t="n"/>
      <c r="C313" s="10" t="n"/>
      <c r="D313" s="10" t="n"/>
      <c r="E313" s="10" t="n"/>
      <c r="F313" s="10" t="n"/>
      <c r="G313" s="10" t="n"/>
      <c r="H313" s="23" t="n"/>
      <c r="I313" s="23" t="n"/>
      <c r="J313" s="23" t="n"/>
      <c r="K313" s="10" t="n"/>
      <c r="L313" s="10" t="n"/>
      <c r="M313" s="24">
        <f>IF(AND(A313="",B313="",J313="",H313=""),"",ROUND(IF(G313="Yes",2,1)*IF(AND(ISNUMBER(H313),ISNUMBER(I313),I313&gt;=H313),I313-H313,IF(ISNUMBER(J313),J313,0)),1))</f>
        <v/>
      </c>
      <c r="N313" s="24">
        <f>IF(M313="","",IF(OR(E313="Personal",E313="",F313="Yes"),0,M313))</f>
        <v/>
      </c>
      <c r="O313" s="24">
        <f>IF(OR(A313="",M313=""),"",IF(E313="Business",IFERROR(INDEX('Rate Schedule'!$B$5:$B$24,MATCH(SUMPRODUCT(MAX(('Rate Schedule'!$A$5:$A$24&lt;=A313)*('Rate Schedule'!$A$5:$A$24&lt;&gt;"")*'Rate Schedule'!$A$5:$A$24)),'Rate Schedule'!$A$5:$A$24,0)),0),IF(E313="Medical",IFERROR(INDEX('Rate Schedule'!$C$5:$C$24,MATCH(SUMPRODUCT(MAX(('Rate Schedule'!$A$5:$A$24&lt;=A313)*('Rate Schedule'!$A$5:$A$24&lt;&gt;"")*'Rate Schedule'!$A$5:$A$24)),'Rate Schedule'!$A$5:$A$24,0)),0),IF(E313="Charitable",IFERROR(INDEX('Rate Schedule'!$D$5:$D$24,MATCH(SUMPRODUCT(MAX(('Rate Schedule'!$A$5:$A$24&lt;=A313)*('Rate Schedule'!$A$5:$A$24&lt;&gt;"")*'Rate Schedule'!$A$5:$A$24)),'Rate Schedule'!$A$5:$A$24,0)),0),0))))</f>
        <v/>
      </c>
      <c r="P313" s="25">
        <f>IF(OR(M313="",O313=""),"",ROUND(N313*O313,0)/100)</f>
        <v/>
      </c>
      <c r="Q313" s="26">
        <f>IF(AND(A313="",B313="",C313="",D313="",E313="",J313="",H313=""),"",IF(A313="","Add a date",IF(A313&gt;AsOf,"After as-of date: not counted yet",IF(B313="","Add a vehicle",IF(COUNTIF(VName,B313)=0,"Vehicle not on Vehicles sheet",IF(E313="","Add a purpose",IF(AND(E313&lt;&gt;"Business",E313&lt;&gt;"Medical",E313&lt;&gt;"Charitable",E313&lt;&gt;"Personal"),"Purpose must be Business/Medical/Charitable/Personal",IF(AND(ISNUMBER(H313),ISNUMBER(I313),I313&lt;H313),"Odometer end is before start",IF(AND(NOT(ISNUMBER(H313)),NOT(ISNUMBER(I313)),NOT(ISNUMBER(J313))),"Add odometer readings or typed miles",IF(AND(ISNUMBER(H313),ISNUMBER(I313),ISNUMBER(J313),ABS((I313-H313)-J313)&gt;0.05),"Odometer and typed miles disagree",IF(AND(N313&gt;0,O313=0),"No rate for this date — check Rate Schedule",IF(AND(OR(E313="Business",E313="Medical",E313="Charitable"),F313&lt;&gt;"Yes",K313=""),"Add purpose detail for substantiation",""))))))))))))</f>
        <v/>
      </c>
      <c r="R313" s="27">
        <f>IF(OR(A313="",M313=""),"",IFERROR(INDEX('Rate Schedule'!$A$5:$A$24,MATCH(SUMPRODUCT(MAX(('Rate Schedule'!$A$5:$A$24&lt;=A313)*('Rate Schedule'!$A$5:$A$24&lt;&gt;"")*'Rate Schedule'!$A$5:$A$24)),'Rate Schedule'!$A$5:$A$24,0)),""))</f>
        <v/>
      </c>
    </row>
    <row r="314">
      <c r="A314" s="22" t="n"/>
      <c r="B314" s="10" t="n"/>
      <c r="C314" s="10" t="n"/>
      <c r="D314" s="10" t="n"/>
      <c r="E314" s="10" t="n"/>
      <c r="F314" s="10" t="n"/>
      <c r="G314" s="10" t="n"/>
      <c r="H314" s="23" t="n"/>
      <c r="I314" s="23" t="n"/>
      <c r="J314" s="23" t="n"/>
      <c r="K314" s="10" t="n"/>
      <c r="L314" s="10" t="n"/>
      <c r="M314" s="24">
        <f>IF(AND(A314="",B314="",J314="",H314=""),"",ROUND(IF(G314="Yes",2,1)*IF(AND(ISNUMBER(H314),ISNUMBER(I314),I314&gt;=H314),I314-H314,IF(ISNUMBER(J314),J314,0)),1))</f>
        <v/>
      </c>
      <c r="N314" s="24">
        <f>IF(M314="","",IF(OR(E314="Personal",E314="",F314="Yes"),0,M314))</f>
        <v/>
      </c>
      <c r="O314" s="24">
        <f>IF(OR(A314="",M314=""),"",IF(E314="Business",IFERROR(INDEX('Rate Schedule'!$B$5:$B$24,MATCH(SUMPRODUCT(MAX(('Rate Schedule'!$A$5:$A$24&lt;=A314)*('Rate Schedule'!$A$5:$A$24&lt;&gt;"")*'Rate Schedule'!$A$5:$A$24)),'Rate Schedule'!$A$5:$A$24,0)),0),IF(E314="Medical",IFERROR(INDEX('Rate Schedule'!$C$5:$C$24,MATCH(SUMPRODUCT(MAX(('Rate Schedule'!$A$5:$A$24&lt;=A314)*('Rate Schedule'!$A$5:$A$24&lt;&gt;"")*'Rate Schedule'!$A$5:$A$24)),'Rate Schedule'!$A$5:$A$24,0)),0),IF(E314="Charitable",IFERROR(INDEX('Rate Schedule'!$D$5:$D$24,MATCH(SUMPRODUCT(MAX(('Rate Schedule'!$A$5:$A$24&lt;=A314)*('Rate Schedule'!$A$5:$A$24&lt;&gt;"")*'Rate Schedule'!$A$5:$A$24)),'Rate Schedule'!$A$5:$A$24,0)),0),0))))</f>
        <v/>
      </c>
      <c r="P314" s="25">
        <f>IF(OR(M314="",O314=""),"",ROUND(N314*O314,0)/100)</f>
        <v/>
      </c>
      <c r="Q314" s="26">
        <f>IF(AND(A314="",B314="",C314="",D314="",E314="",J314="",H314=""),"",IF(A314="","Add a date",IF(A314&gt;AsOf,"After as-of date: not counted yet",IF(B314="","Add a vehicle",IF(COUNTIF(VName,B314)=0,"Vehicle not on Vehicles sheet",IF(E314="","Add a purpose",IF(AND(E314&lt;&gt;"Business",E314&lt;&gt;"Medical",E314&lt;&gt;"Charitable",E314&lt;&gt;"Personal"),"Purpose must be Business/Medical/Charitable/Personal",IF(AND(ISNUMBER(H314),ISNUMBER(I314),I314&lt;H314),"Odometer end is before start",IF(AND(NOT(ISNUMBER(H314)),NOT(ISNUMBER(I314)),NOT(ISNUMBER(J314))),"Add odometer readings or typed miles",IF(AND(ISNUMBER(H314),ISNUMBER(I314),ISNUMBER(J314),ABS((I314-H314)-J314)&gt;0.05),"Odometer and typed miles disagree",IF(AND(N314&gt;0,O314=0),"No rate for this date — check Rate Schedule",IF(AND(OR(E314="Business",E314="Medical",E314="Charitable"),F314&lt;&gt;"Yes",K314=""),"Add purpose detail for substantiation",""))))))))))))</f>
        <v/>
      </c>
      <c r="R314" s="27">
        <f>IF(OR(A314="",M314=""),"",IFERROR(INDEX('Rate Schedule'!$A$5:$A$24,MATCH(SUMPRODUCT(MAX(('Rate Schedule'!$A$5:$A$24&lt;=A314)*('Rate Schedule'!$A$5:$A$24&lt;&gt;"")*'Rate Schedule'!$A$5:$A$24)),'Rate Schedule'!$A$5:$A$24,0)),""))</f>
        <v/>
      </c>
    </row>
    <row r="315">
      <c r="A315" s="22" t="n"/>
      <c r="B315" s="10" t="n"/>
      <c r="C315" s="10" t="n"/>
      <c r="D315" s="10" t="n"/>
      <c r="E315" s="10" t="n"/>
      <c r="F315" s="10" t="n"/>
      <c r="G315" s="10" t="n"/>
      <c r="H315" s="23" t="n"/>
      <c r="I315" s="23" t="n"/>
      <c r="J315" s="23" t="n"/>
      <c r="K315" s="10" t="n"/>
      <c r="L315" s="10" t="n"/>
      <c r="M315" s="24">
        <f>IF(AND(A315="",B315="",J315="",H315=""),"",ROUND(IF(G315="Yes",2,1)*IF(AND(ISNUMBER(H315),ISNUMBER(I315),I315&gt;=H315),I315-H315,IF(ISNUMBER(J315),J315,0)),1))</f>
        <v/>
      </c>
      <c r="N315" s="24">
        <f>IF(M315="","",IF(OR(E315="Personal",E315="",F315="Yes"),0,M315))</f>
        <v/>
      </c>
      <c r="O315" s="24">
        <f>IF(OR(A315="",M315=""),"",IF(E315="Business",IFERROR(INDEX('Rate Schedule'!$B$5:$B$24,MATCH(SUMPRODUCT(MAX(('Rate Schedule'!$A$5:$A$24&lt;=A315)*('Rate Schedule'!$A$5:$A$24&lt;&gt;"")*'Rate Schedule'!$A$5:$A$24)),'Rate Schedule'!$A$5:$A$24,0)),0),IF(E315="Medical",IFERROR(INDEX('Rate Schedule'!$C$5:$C$24,MATCH(SUMPRODUCT(MAX(('Rate Schedule'!$A$5:$A$24&lt;=A315)*('Rate Schedule'!$A$5:$A$24&lt;&gt;"")*'Rate Schedule'!$A$5:$A$24)),'Rate Schedule'!$A$5:$A$24,0)),0),IF(E315="Charitable",IFERROR(INDEX('Rate Schedule'!$D$5:$D$24,MATCH(SUMPRODUCT(MAX(('Rate Schedule'!$A$5:$A$24&lt;=A315)*('Rate Schedule'!$A$5:$A$24&lt;&gt;"")*'Rate Schedule'!$A$5:$A$24)),'Rate Schedule'!$A$5:$A$24,0)),0),0))))</f>
        <v/>
      </c>
      <c r="P315" s="25">
        <f>IF(OR(M315="",O315=""),"",ROUND(N315*O315,0)/100)</f>
        <v/>
      </c>
      <c r="Q315" s="26">
        <f>IF(AND(A315="",B315="",C315="",D315="",E315="",J315="",H315=""),"",IF(A315="","Add a date",IF(A315&gt;AsOf,"After as-of date: not counted yet",IF(B315="","Add a vehicle",IF(COUNTIF(VName,B315)=0,"Vehicle not on Vehicles sheet",IF(E315="","Add a purpose",IF(AND(E315&lt;&gt;"Business",E315&lt;&gt;"Medical",E315&lt;&gt;"Charitable",E315&lt;&gt;"Personal"),"Purpose must be Business/Medical/Charitable/Personal",IF(AND(ISNUMBER(H315),ISNUMBER(I315),I315&lt;H315),"Odometer end is before start",IF(AND(NOT(ISNUMBER(H315)),NOT(ISNUMBER(I315)),NOT(ISNUMBER(J315))),"Add odometer readings or typed miles",IF(AND(ISNUMBER(H315),ISNUMBER(I315),ISNUMBER(J315),ABS((I315-H315)-J315)&gt;0.05),"Odometer and typed miles disagree",IF(AND(N315&gt;0,O315=0),"No rate for this date — check Rate Schedule",IF(AND(OR(E315="Business",E315="Medical",E315="Charitable"),F315&lt;&gt;"Yes",K315=""),"Add purpose detail for substantiation",""))))))))))))</f>
        <v/>
      </c>
      <c r="R315" s="27">
        <f>IF(OR(A315="",M315=""),"",IFERROR(INDEX('Rate Schedule'!$A$5:$A$24,MATCH(SUMPRODUCT(MAX(('Rate Schedule'!$A$5:$A$24&lt;=A315)*('Rate Schedule'!$A$5:$A$24&lt;&gt;"")*'Rate Schedule'!$A$5:$A$24)),'Rate Schedule'!$A$5:$A$24,0)),""))</f>
        <v/>
      </c>
    </row>
    <row r="316">
      <c r="A316" s="22" t="n"/>
      <c r="B316" s="10" t="n"/>
      <c r="C316" s="10" t="n"/>
      <c r="D316" s="10" t="n"/>
      <c r="E316" s="10" t="n"/>
      <c r="F316" s="10" t="n"/>
      <c r="G316" s="10" t="n"/>
      <c r="H316" s="23" t="n"/>
      <c r="I316" s="23" t="n"/>
      <c r="J316" s="23" t="n"/>
      <c r="K316" s="10" t="n"/>
      <c r="L316" s="10" t="n"/>
      <c r="M316" s="24">
        <f>IF(AND(A316="",B316="",J316="",H316=""),"",ROUND(IF(G316="Yes",2,1)*IF(AND(ISNUMBER(H316),ISNUMBER(I316),I316&gt;=H316),I316-H316,IF(ISNUMBER(J316),J316,0)),1))</f>
        <v/>
      </c>
      <c r="N316" s="24">
        <f>IF(M316="","",IF(OR(E316="Personal",E316="",F316="Yes"),0,M316))</f>
        <v/>
      </c>
      <c r="O316" s="24">
        <f>IF(OR(A316="",M316=""),"",IF(E316="Business",IFERROR(INDEX('Rate Schedule'!$B$5:$B$24,MATCH(SUMPRODUCT(MAX(('Rate Schedule'!$A$5:$A$24&lt;=A316)*('Rate Schedule'!$A$5:$A$24&lt;&gt;"")*'Rate Schedule'!$A$5:$A$24)),'Rate Schedule'!$A$5:$A$24,0)),0),IF(E316="Medical",IFERROR(INDEX('Rate Schedule'!$C$5:$C$24,MATCH(SUMPRODUCT(MAX(('Rate Schedule'!$A$5:$A$24&lt;=A316)*('Rate Schedule'!$A$5:$A$24&lt;&gt;"")*'Rate Schedule'!$A$5:$A$24)),'Rate Schedule'!$A$5:$A$24,0)),0),IF(E316="Charitable",IFERROR(INDEX('Rate Schedule'!$D$5:$D$24,MATCH(SUMPRODUCT(MAX(('Rate Schedule'!$A$5:$A$24&lt;=A316)*('Rate Schedule'!$A$5:$A$24&lt;&gt;"")*'Rate Schedule'!$A$5:$A$24)),'Rate Schedule'!$A$5:$A$24,0)),0),0))))</f>
        <v/>
      </c>
      <c r="P316" s="25">
        <f>IF(OR(M316="",O316=""),"",ROUND(N316*O316,0)/100)</f>
        <v/>
      </c>
      <c r="Q316" s="26">
        <f>IF(AND(A316="",B316="",C316="",D316="",E316="",J316="",H316=""),"",IF(A316="","Add a date",IF(A316&gt;AsOf,"After as-of date: not counted yet",IF(B316="","Add a vehicle",IF(COUNTIF(VName,B316)=0,"Vehicle not on Vehicles sheet",IF(E316="","Add a purpose",IF(AND(E316&lt;&gt;"Business",E316&lt;&gt;"Medical",E316&lt;&gt;"Charitable",E316&lt;&gt;"Personal"),"Purpose must be Business/Medical/Charitable/Personal",IF(AND(ISNUMBER(H316),ISNUMBER(I316),I316&lt;H316),"Odometer end is before start",IF(AND(NOT(ISNUMBER(H316)),NOT(ISNUMBER(I316)),NOT(ISNUMBER(J316))),"Add odometer readings or typed miles",IF(AND(ISNUMBER(H316),ISNUMBER(I316),ISNUMBER(J316),ABS((I316-H316)-J316)&gt;0.05),"Odometer and typed miles disagree",IF(AND(N316&gt;0,O316=0),"No rate for this date — check Rate Schedule",IF(AND(OR(E316="Business",E316="Medical",E316="Charitable"),F316&lt;&gt;"Yes",K316=""),"Add purpose detail for substantiation",""))))))))))))</f>
        <v/>
      </c>
      <c r="R316" s="27">
        <f>IF(OR(A316="",M316=""),"",IFERROR(INDEX('Rate Schedule'!$A$5:$A$24,MATCH(SUMPRODUCT(MAX(('Rate Schedule'!$A$5:$A$24&lt;=A316)*('Rate Schedule'!$A$5:$A$24&lt;&gt;"")*'Rate Schedule'!$A$5:$A$24)),'Rate Schedule'!$A$5:$A$24,0)),""))</f>
        <v/>
      </c>
    </row>
    <row r="317">
      <c r="A317" s="22" t="n"/>
      <c r="B317" s="10" t="n"/>
      <c r="C317" s="10" t="n"/>
      <c r="D317" s="10" t="n"/>
      <c r="E317" s="10" t="n"/>
      <c r="F317" s="10" t="n"/>
      <c r="G317" s="10" t="n"/>
      <c r="H317" s="23" t="n"/>
      <c r="I317" s="23" t="n"/>
      <c r="J317" s="23" t="n"/>
      <c r="K317" s="10" t="n"/>
      <c r="L317" s="10" t="n"/>
      <c r="M317" s="24">
        <f>IF(AND(A317="",B317="",J317="",H317=""),"",ROUND(IF(G317="Yes",2,1)*IF(AND(ISNUMBER(H317),ISNUMBER(I317),I317&gt;=H317),I317-H317,IF(ISNUMBER(J317),J317,0)),1))</f>
        <v/>
      </c>
      <c r="N317" s="24">
        <f>IF(M317="","",IF(OR(E317="Personal",E317="",F317="Yes"),0,M317))</f>
        <v/>
      </c>
      <c r="O317" s="24">
        <f>IF(OR(A317="",M317=""),"",IF(E317="Business",IFERROR(INDEX('Rate Schedule'!$B$5:$B$24,MATCH(SUMPRODUCT(MAX(('Rate Schedule'!$A$5:$A$24&lt;=A317)*('Rate Schedule'!$A$5:$A$24&lt;&gt;"")*'Rate Schedule'!$A$5:$A$24)),'Rate Schedule'!$A$5:$A$24,0)),0),IF(E317="Medical",IFERROR(INDEX('Rate Schedule'!$C$5:$C$24,MATCH(SUMPRODUCT(MAX(('Rate Schedule'!$A$5:$A$24&lt;=A317)*('Rate Schedule'!$A$5:$A$24&lt;&gt;"")*'Rate Schedule'!$A$5:$A$24)),'Rate Schedule'!$A$5:$A$24,0)),0),IF(E317="Charitable",IFERROR(INDEX('Rate Schedule'!$D$5:$D$24,MATCH(SUMPRODUCT(MAX(('Rate Schedule'!$A$5:$A$24&lt;=A317)*('Rate Schedule'!$A$5:$A$24&lt;&gt;"")*'Rate Schedule'!$A$5:$A$24)),'Rate Schedule'!$A$5:$A$24,0)),0),0))))</f>
        <v/>
      </c>
      <c r="P317" s="25">
        <f>IF(OR(M317="",O317=""),"",ROUND(N317*O317,0)/100)</f>
        <v/>
      </c>
      <c r="Q317" s="26">
        <f>IF(AND(A317="",B317="",C317="",D317="",E317="",J317="",H317=""),"",IF(A317="","Add a date",IF(A317&gt;AsOf,"After as-of date: not counted yet",IF(B317="","Add a vehicle",IF(COUNTIF(VName,B317)=0,"Vehicle not on Vehicles sheet",IF(E317="","Add a purpose",IF(AND(E317&lt;&gt;"Business",E317&lt;&gt;"Medical",E317&lt;&gt;"Charitable",E317&lt;&gt;"Personal"),"Purpose must be Business/Medical/Charitable/Personal",IF(AND(ISNUMBER(H317),ISNUMBER(I317),I317&lt;H317),"Odometer end is before start",IF(AND(NOT(ISNUMBER(H317)),NOT(ISNUMBER(I317)),NOT(ISNUMBER(J317))),"Add odometer readings or typed miles",IF(AND(ISNUMBER(H317),ISNUMBER(I317),ISNUMBER(J317),ABS((I317-H317)-J317)&gt;0.05),"Odometer and typed miles disagree",IF(AND(N317&gt;0,O317=0),"No rate for this date — check Rate Schedule",IF(AND(OR(E317="Business",E317="Medical",E317="Charitable"),F317&lt;&gt;"Yes",K317=""),"Add purpose detail for substantiation",""))))))))))))</f>
        <v/>
      </c>
      <c r="R317" s="27">
        <f>IF(OR(A317="",M317=""),"",IFERROR(INDEX('Rate Schedule'!$A$5:$A$24,MATCH(SUMPRODUCT(MAX(('Rate Schedule'!$A$5:$A$24&lt;=A317)*('Rate Schedule'!$A$5:$A$24&lt;&gt;"")*'Rate Schedule'!$A$5:$A$24)),'Rate Schedule'!$A$5:$A$24,0)),""))</f>
        <v/>
      </c>
    </row>
    <row r="318">
      <c r="A318" s="22" t="n"/>
      <c r="B318" s="10" t="n"/>
      <c r="C318" s="10" t="n"/>
      <c r="D318" s="10" t="n"/>
      <c r="E318" s="10" t="n"/>
      <c r="F318" s="10" t="n"/>
      <c r="G318" s="10" t="n"/>
      <c r="H318" s="23" t="n"/>
      <c r="I318" s="23" t="n"/>
      <c r="J318" s="23" t="n"/>
      <c r="K318" s="10" t="n"/>
      <c r="L318" s="10" t="n"/>
      <c r="M318" s="24">
        <f>IF(AND(A318="",B318="",J318="",H318=""),"",ROUND(IF(G318="Yes",2,1)*IF(AND(ISNUMBER(H318),ISNUMBER(I318),I318&gt;=H318),I318-H318,IF(ISNUMBER(J318),J318,0)),1))</f>
        <v/>
      </c>
      <c r="N318" s="24">
        <f>IF(M318="","",IF(OR(E318="Personal",E318="",F318="Yes"),0,M318))</f>
        <v/>
      </c>
      <c r="O318" s="24">
        <f>IF(OR(A318="",M318=""),"",IF(E318="Business",IFERROR(INDEX('Rate Schedule'!$B$5:$B$24,MATCH(SUMPRODUCT(MAX(('Rate Schedule'!$A$5:$A$24&lt;=A318)*('Rate Schedule'!$A$5:$A$24&lt;&gt;"")*'Rate Schedule'!$A$5:$A$24)),'Rate Schedule'!$A$5:$A$24,0)),0),IF(E318="Medical",IFERROR(INDEX('Rate Schedule'!$C$5:$C$24,MATCH(SUMPRODUCT(MAX(('Rate Schedule'!$A$5:$A$24&lt;=A318)*('Rate Schedule'!$A$5:$A$24&lt;&gt;"")*'Rate Schedule'!$A$5:$A$24)),'Rate Schedule'!$A$5:$A$24,0)),0),IF(E318="Charitable",IFERROR(INDEX('Rate Schedule'!$D$5:$D$24,MATCH(SUMPRODUCT(MAX(('Rate Schedule'!$A$5:$A$24&lt;=A318)*('Rate Schedule'!$A$5:$A$24&lt;&gt;"")*'Rate Schedule'!$A$5:$A$24)),'Rate Schedule'!$A$5:$A$24,0)),0),0))))</f>
        <v/>
      </c>
      <c r="P318" s="25">
        <f>IF(OR(M318="",O318=""),"",ROUND(N318*O318,0)/100)</f>
        <v/>
      </c>
      <c r="Q318" s="26">
        <f>IF(AND(A318="",B318="",C318="",D318="",E318="",J318="",H318=""),"",IF(A318="","Add a date",IF(A318&gt;AsOf,"After as-of date: not counted yet",IF(B318="","Add a vehicle",IF(COUNTIF(VName,B318)=0,"Vehicle not on Vehicles sheet",IF(E318="","Add a purpose",IF(AND(E318&lt;&gt;"Business",E318&lt;&gt;"Medical",E318&lt;&gt;"Charitable",E318&lt;&gt;"Personal"),"Purpose must be Business/Medical/Charitable/Personal",IF(AND(ISNUMBER(H318),ISNUMBER(I318),I318&lt;H318),"Odometer end is before start",IF(AND(NOT(ISNUMBER(H318)),NOT(ISNUMBER(I318)),NOT(ISNUMBER(J318))),"Add odometer readings or typed miles",IF(AND(ISNUMBER(H318),ISNUMBER(I318),ISNUMBER(J318),ABS((I318-H318)-J318)&gt;0.05),"Odometer and typed miles disagree",IF(AND(N318&gt;0,O318=0),"No rate for this date — check Rate Schedule",IF(AND(OR(E318="Business",E318="Medical",E318="Charitable"),F318&lt;&gt;"Yes",K318=""),"Add purpose detail for substantiation",""))))))))))))</f>
        <v/>
      </c>
      <c r="R318" s="27">
        <f>IF(OR(A318="",M318=""),"",IFERROR(INDEX('Rate Schedule'!$A$5:$A$24,MATCH(SUMPRODUCT(MAX(('Rate Schedule'!$A$5:$A$24&lt;=A318)*('Rate Schedule'!$A$5:$A$24&lt;&gt;"")*'Rate Schedule'!$A$5:$A$24)),'Rate Schedule'!$A$5:$A$24,0)),""))</f>
        <v/>
      </c>
    </row>
    <row r="319">
      <c r="A319" s="22" t="n"/>
      <c r="B319" s="10" t="n"/>
      <c r="C319" s="10" t="n"/>
      <c r="D319" s="10" t="n"/>
      <c r="E319" s="10" t="n"/>
      <c r="F319" s="10" t="n"/>
      <c r="G319" s="10" t="n"/>
      <c r="H319" s="23" t="n"/>
      <c r="I319" s="23" t="n"/>
      <c r="J319" s="23" t="n"/>
      <c r="K319" s="10" t="n"/>
      <c r="L319" s="10" t="n"/>
      <c r="M319" s="24">
        <f>IF(AND(A319="",B319="",J319="",H319=""),"",ROUND(IF(G319="Yes",2,1)*IF(AND(ISNUMBER(H319),ISNUMBER(I319),I319&gt;=H319),I319-H319,IF(ISNUMBER(J319),J319,0)),1))</f>
        <v/>
      </c>
      <c r="N319" s="24">
        <f>IF(M319="","",IF(OR(E319="Personal",E319="",F319="Yes"),0,M319))</f>
        <v/>
      </c>
      <c r="O319" s="24">
        <f>IF(OR(A319="",M319=""),"",IF(E319="Business",IFERROR(INDEX('Rate Schedule'!$B$5:$B$24,MATCH(SUMPRODUCT(MAX(('Rate Schedule'!$A$5:$A$24&lt;=A319)*('Rate Schedule'!$A$5:$A$24&lt;&gt;"")*'Rate Schedule'!$A$5:$A$24)),'Rate Schedule'!$A$5:$A$24,0)),0),IF(E319="Medical",IFERROR(INDEX('Rate Schedule'!$C$5:$C$24,MATCH(SUMPRODUCT(MAX(('Rate Schedule'!$A$5:$A$24&lt;=A319)*('Rate Schedule'!$A$5:$A$24&lt;&gt;"")*'Rate Schedule'!$A$5:$A$24)),'Rate Schedule'!$A$5:$A$24,0)),0),IF(E319="Charitable",IFERROR(INDEX('Rate Schedule'!$D$5:$D$24,MATCH(SUMPRODUCT(MAX(('Rate Schedule'!$A$5:$A$24&lt;=A319)*('Rate Schedule'!$A$5:$A$24&lt;&gt;"")*'Rate Schedule'!$A$5:$A$24)),'Rate Schedule'!$A$5:$A$24,0)),0),0))))</f>
        <v/>
      </c>
      <c r="P319" s="25">
        <f>IF(OR(M319="",O319=""),"",ROUND(N319*O319,0)/100)</f>
        <v/>
      </c>
      <c r="Q319" s="26">
        <f>IF(AND(A319="",B319="",C319="",D319="",E319="",J319="",H319=""),"",IF(A319="","Add a date",IF(A319&gt;AsOf,"After as-of date: not counted yet",IF(B319="","Add a vehicle",IF(COUNTIF(VName,B319)=0,"Vehicle not on Vehicles sheet",IF(E319="","Add a purpose",IF(AND(E319&lt;&gt;"Business",E319&lt;&gt;"Medical",E319&lt;&gt;"Charitable",E319&lt;&gt;"Personal"),"Purpose must be Business/Medical/Charitable/Personal",IF(AND(ISNUMBER(H319),ISNUMBER(I319),I319&lt;H319),"Odometer end is before start",IF(AND(NOT(ISNUMBER(H319)),NOT(ISNUMBER(I319)),NOT(ISNUMBER(J319))),"Add odometer readings or typed miles",IF(AND(ISNUMBER(H319),ISNUMBER(I319),ISNUMBER(J319),ABS((I319-H319)-J319)&gt;0.05),"Odometer and typed miles disagree",IF(AND(N319&gt;0,O319=0),"No rate for this date — check Rate Schedule",IF(AND(OR(E319="Business",E319="Medical",E319="Charitable"),F319&lt;&gt;"Yes",K319=""),"Add purpose detail for substantiation",""))))))))))))</f>
        <v/>
      </c>
      <c r="R319" s="27">
        <f>IF(OR(A319="",M319=""),"",IFERROR(INDEX('Rate Schedule'!$A$5:$A$24,MATCH(SUMPRODUCT(MAX(('Rate Schedule'!$A$5:$A$24&lt;=A319)*('Rate Schedule'!$A$5:$A$24&lt;&gt;"")*'Rate Schedule'!$A$5:$A$24)),'Rate Schedule'!$A$5:$A$24,0)),""))</f>
        <v/>
      </c>
    </row>
    <row r="320">
      <c r="A320" s="22" t="n"/>
      <c r="B320" s="10" t="n"/>
      <c r="C320" s="10" t="n"/>
      <c r="D320" s="10" t="n"/>
      <c r="E320" s="10" t="n"/>
      <c r="F320" s="10" t="n"/>
      <c r="G320" s="10" t="n"/>
      <c r="H320" s="23" t="n"/>
      <c r="I320" s="23" t="n"/>
      <c r="J320" s="23" t="n"/>
      <c r="K320" s="10" t="n"/>
      <c r="L320" s="10" t="n"/>
      <c r="M320" s="24">
        <f>IF(AND(A320="",B320="",J320="",H320=""),"",ROUND(IF(G320="Yes",2,1)*IF(AND(ISNUMBER(H320),ISNUMBER(I320),I320&gt;=H320),I320-H320,IF(ISNUMBER(J320),J320,0)),1))</f>
        <v/>
      </c>
      <c r="N320" s="24">
        <f>IF(M320="","",IF(OR(E320="Personal",E320="",F320="Yes"),0,M320))</f>
        <v/>
      </c>
      <c r="O320" s="24">
        <f>IF(OR(A320="",M320=""),"",IF(E320="Business",IFERROR(INDEX('Rate Schedule'!$B$5:$B$24,MATCH(SUMPRODUCT(MAX(('Rate Schedule'!$A$5:$A$24&lt;=A320)*('Rate Schedule'!$A$5:$A$24&lt;&gt;"")*'Rate Schedule'!$A$5:$A$24)),'Rate Schedule'!$A$5:$A$24,0)),0),IF(E320="Medical",IFERROR(INDEX('Rate Schedule'!$C$5:$C$24,MATCH(SUMPRODUCT(MAX(('Rate Schedule'!$A$5:$A$24&lt;=A320)*('Rate Schedule'!$A$5:$A$24&lt;&gt;"")*'Rate Schedule'!$A$5:$A$24)),'Rate Schedule'!$A$5:$A$24,0)),0),IF(E320="Charitable",IFERROR(INDEX('Rate Schedule'!$D$5:$D$24,MATCH(SUMPRODUCT(MAX(('Rate Schedule'!$A$5:$A$24&lt;=A320)*('Rate Schedule'!$A$5:$A$24&lt;&gt;"")*'Rate Schedule'!$A$5:$A$24)),'Rate Schedule'!$A$5:$A$24,0)),0),0))))</f>
        <v/>
      </c>
      <c r="P320" s="25">
        <f>IF(OR(M320="",O320=""),"",ROUND(N320*O320,0)/100)</f>
        <v/>
      </c>
      <c r="Q320" s="26">
        <f>IF(AND(A320="",B320="",C320="",D320="",E320="",J320="",H320=""),"",IF(A320="","Add a date",IF(A320&gt;AsOf,"After as-of date: not counted yet",IF(B320="","Add a vehicle",IF(COUNTIF(VName,B320)=0,"Vehicle not on Vehicles sheet",IF(E320="","Add a purpose",IF(AND(E320&lt;&gt;"Business",E320&lt;&gt;"Medical",E320&lt;&gt;"Charitable",E320&lt;&gt;"Personal"),"Purpose must be Business/Medical/Charitable/Personal",IF(AND(ISNUMBER(H320),ISNUMBER(I320),I320&lt;H320),"Odometer end is before start",IF(AND(NOT(ISNUMBER(H320)),NOT(ISNUMBER(I320)),NOT(ISNUMBER(J320))),"Add odometer readings or typed miles",IF(AND(ISNUMBER(H320),ISNUMBER(I320),ISNUMBER(J320),ABS((I320-H320)-J320)&gt;0.05),"Odometer and typed miles disagree",IF(AND(N320&gt;0,O320=0),"No rate for this date — check Rate Schedule",IF(AND(OR(E320="Business",E320="Medical",E320="Charitable"),F320&lt;&gt;"Yes",K320=""),"Add purpose detail for substantiation",""))))))))))))</f>
        <v/>
      </c>
      <c r="R320" s="27">
        <f>IF(OR(A320="",M320=""),"",IFERROR(INDEX('Rate Schedule'!$A$5:$A$24,MATCH(SUMPRODUCT(MAX(('Rate Schedule'!$A$5:$A$24&lt;=A320)*('Rate Schedule'!$A$5:$A$24&lt;&gt;"")*'Rate Schedule'!$A$5:$A$24)),'Rate Schedule'!$A$5:$A$24,0)),""))</f>
        <v/>
      </c>
    </row>
    <row r="321">
      <c r="A321" s="22" t="n"/>
      <c r="B321" s="10" t="n"/>
      <c r="C321" s="10" t="n"/>
      <c r="D321" s="10" t="n"/>
      <c r="E321" s="10" t="n"/>
      <c r="F321" s="10" t="n"/>
      <c r="G321" s="10" t="n"/>
      <c r="H321" s="23" t="n"/>
      <c r="I321" s="23" t="n"/>
      <c r="J321" s="23" t="n"/>
      <c r="K321" s="10" t="n"/>
      <c r="L321" s="10" t="n"/>
      <c r="M321" s="24">
        <f>IF(AND(A321="",B321="",J321="",H321=""),"",ROUND(IF(G321="Yes",2,1)*IF(AND(ISNUMBER(H321),ISNUMBER(I321),I321&gt;=H321),I321-H321,IF(ISNUMBER(J321),J321,0)),1))</f>
        <v/>
      </c>
      <c r="N321" s="24">
        <f>IF(M321="","",IF(OR(E321="Personal",E321="",F321="Yes"),0,M321))</f>
        <v/>
      </c>
      <c r="O321" s="24">
        <f>IF(OR(A321="",M321=""),"",IF(E321="Business",IFERROR(INDEX('Rate Schedule'!$B$5:$B$24,MATCH(SUMPRODUCT(MAX(('Rate Schedule'!$A$5:$A$24&lt;=A321)*('Rate Schedule'!$A$5:$A$24&lt;&gt;"")*'Rate Schedule'!$A$5:$A$24)),'Rate Schedule'!$A$5:$A$24,0)),0),IF(E321="Medical",IFERROR(INDEX('Rate Schedule'!$C$5:$C$24,MATCH(SUMPRODUCT(MAX(('Rate Schedule'!$A$5:$A$24&lt;=A321)*('Rate Schedule'!$A$5:$A$24&lt;&gt;"")*'Rate Schedule'!$A$5:$A$24)),'Rate Schedule'!$A$5:$A$24,0)),0),IF(E321="Charitable",IFERROR(INDEX('Rate Schedule'!$D$5:$D$24,MATCH(SUMPRODUCT(MAX(('Rate Schedule'!$A$5:$A$24&lt;=A321)*('Rate Schedule'!$A$5:$A$24&lt;&gt;"")*'Rate Schedule'!$A$5:$A$24)),'Rate Schedule'!$A$5:$A$24,0)),0),0))))</f>
        <v/>
      </c>
      <c r="P321" s="25">
        <f>IF(OR(M321="",O321=""),"",ROUND(N321*O321,0)/100)</f>
        <v/>
      </c>
      <c r="Q321" s="26">
        <f>IF(AND(A321="",B321="",C321="",D321="",E321="",J321="",H321=""),"",IF(A321="","Add a date",IF(A321&gt;AsOf,"After as-of date: not counted yet",IF(B321="","Add a vehicle",IF(COUNTIF(VName,B321)=0,"Vehicle not on Vehicles sheet",IF(E321="","Add a purpose",IF(AND(E321&lt;&gt;"Business",E321&lt;&gt;"Medical",E321&lt;&gt;"Charitable",E321&lt;&gt;"Personal"),"Purpose must be Business/Medical/Charitable/Personal",IF(AND(ISNUMBER(H321),ISNUMBER(I321),I321&lt;H321),"Odometer end is before start",IF(AND(NOT(ISNUMBER(H321)),NOT(ISNUMBER(I321)),NOT(ISNUMBER(J321))),"Add odometer readings or typed miles",IF(AND(ISNUMBER(H321),ISNUMBER(I321),ISNUMBER(J321),ABS((I321-H321)-J321)&gt;0.05),"Odometer and typed miles disagree",IF(AND(N321&gt;0,O321=0),"No rate for this date — check Rate Schedule",IF(AND(OR(E321="Business",E321="Medical",E321="Charitable"),F321&lt;&gt;"Yes",K321=""),"Add purpose detail for substantiation",""))))))))))))</f>
        <v/>
      </c>
      <c r="R321" s="27">
        <f>IF(OR(A321="",M321=""),"",IFERROR(INDEX('Rate Schedule'!$A$5:$A$24,MATCH(SUMPRODUCT(MAX(('Rate Schedule'!$A$5:$A$24&lt;=A321)*('Rate Schedule'!$A$5:$A$24&lt;&gt;"")*'Rate Schedule'!$A$5:$A$24)),'Rate Schedule'!$A$5:$A$24,0)),""))</f>
        <v/>
      </c>
    </row>
    <row r="322">
      <c r="A322" s="22" t="n"/>
      <c r="B322" s="10" t="n"/>
      <c r="C322" s="10" t="n"/>
      <c r="D322" s="10" t="n"/>
      <c r="E322" s="10" t="n"/>
      <c r="F322" s="10" t="n"/>
      <c r="G322" s="10" t="n"/>
      <c r="H322" s="23" t="n"/>
      <c r="I322" s="23" t="n"/>
      <c r="J322" s="23" t="n"/>
      <c r="K322" s="10" t="n"/>
      <c r="L322" s="10" t="n"/>
      <c r="M322" s="24">
        <f>IF(AND(A322="",B322="",J322="",H322=""),"",ROUND(IF(G322="Yes",2,1)*IF(AND(ISNUMBER(H322),ISNUMBER(I322),I322&gt;=H322),I322-H322,IF(ISNUMBER(J322),J322,0)),1))</f>
        <v/>
      </c>
      <c r="N322" s="24">
        <f>IF(M322="","",IF(OR(E322="Personal",E322="",F322="Yes"),0,M322))</f>
        <v/>
      </c>
      <c r="O322" s="24">
        <f>IF(OR(A322="",M322=""),"",IF(E322="Business",IFERROR(INDEX('Rate Schedule'!$B$5:$B$24,MATCH(SUMPRODUCT(MAX(('Rate Schedule'!$A$5:$A$24&lt;=A322)*('Rate Schedule'!$A$5:$A$24&lt;&gt;"")*'Rate Schedule'!$A$5:$A$24)),'Rate Schedule'!$A$5:$A$24,0)),0),IF(E322="Medical",IFERROR(INDEX('Rate Schedule'!$C$5:$C$24,MATCH(SUMPRODUCT(MAX(('Rate Schedule'!$A$5:$A$24&lt;=A322)*('Rate Schedule'!$A$5:$A$24&lt;&gt;"")*'Rate Schedule'!$A$5:$A$24)),'Rate Schedule'!$A$5:$A$24,0)),0),IF(E322="Charitable",IFERROR(INDEX('Rate Schedule'!$D$5:$D$24,MATCH(SUMPRODUCT(MAX(('Rate Schedule'!$A$5:$A$24&lt;=A322)*('Rate Schedule'!$A$5:$A$24&lt;&gt;"")*'Rate Schedule'!$A$5:$A$24)),'Rate Schedule'!$A$5:$A$24,0)),0),0))))</f>
        <v/>
      </c>
      <c r="P322" s="25">
        <f>IF(OR(M322="",O322=""),"",ROUND(N322*O322,0)/100)</f>
        <v/>
      </c>
      <c r="Q322" s="26">
        <f>IF(AND(A322="",B322="",C322="",D322="",E322="",J322="",H322=""),"",IF(A322="","Add a date",IF(A322&gt;AsOf,"After as-of date: not counted yet",IF(B322="","Add a vehicle",IF(COUNTIF(VName,B322)=0,"Vehicle not on Vehicles sheet",IF(E322="","Add a purpose",IF(AND(E322&lt;&gt;"Business",E322&lt;&gt;"Medical",E322&lt;&gt;"Charitable",E322&lt;&gt;"Personal"),"Purpose must be Business/Medical/Charitable/Personal",IF(AND(ISNUMBER(H322),ISNUMBER(I322),I322&lt;H322),"Odometer end is before start",IF(AND(NOT(ISNUMBER(H322)),NOT(ISNUMBER(I322)),NOT(ISNUMBER(J322))),"Add odometer readings or typed miles",IF(AND(ISNUMBER(H322),ISNUMBER(I322),ISNUMBER(J322),ABS((I322-H322)-J322)&gt;0.05),"Odometer and typed miles disagree",IF(AND(N322&gt;0,O322=0),"No rate for this date — check Rate Schedule",IF(AND(OR(E322="Business",E322="Medical",E322="Charitable"),F322&lt;&gt;"Yes",K322=""),"Add purpose detail for substantiation",""))))))))))))</f>
        <v/>
      </c>
      <c r="R322" s="27">
        <f>IF(OR(A322="",M322=""),"",IFERROR(INDEX('Rate Schedule'!$A$5:$A$24,MATCH(SUMPRODUCT(MAX(('Rate Schedule'!$A$5:$A$24&lt;=A322)*('Rate Schedule'!$A$5:$A$24&lt;&gt;"")*'Rate Schedule'!$A$5:$A$24)),'Rate Schedule'!$A$5:$A$24,0)),""))</f>
        <v/>
      </c>
    </row>
    <row r="323">
      <c r="A323" s="22" t="n"/>
      <c r="B323" s="10" t="n"/>
      <c r="C323" s="10" t="n"/>
      <c r="D323" s="10" t="n"/>
      <c r="E323" s="10" t="n"/>
      <c r="F323" s="10" t="n"/>
      <c r="G323" s="10" t="n"/>
      <c r="H323" s="23" t="n"/>
      <c r="I323" s="23" t="n"/>
      <c r="J323" s="23" t="n"/>
      <c r="K323" s="10" t="n"/>
      <c r="L323" s="10" t="n"/>
      <c r="M323" s="24">
        <f>IF(AND(A323="",B323="",J323="",H323=""),"",ROUND(IF(G323="Yes",2,1)*IF(AND(ISNUMBER(H323),ISNUMBER(I323),I323&gt;=H323),I323-H323,IF(ISNUMBER(J323),J323,0)),1))</f>
        <v/>
      </c>
      <c r="N323" s="24">
        <f>IF(M323="","",IF(OR(E323="Personal",E323="",F323="Yes"),0,M323))</f>
        <v/>
      </c>
      <c r="O323" s="24">
        <f>IF(OR(A323="",M323=""),"",IF(E323="Business",IFERROR(INDEX('Rate Schedule'!$B$5:$B$24,MATCH(SUMPRODUCT(MAX(('Rate Schedule'!$A$5:$A$24&lt;=A323)*('Rate Schedule'!$A$5:$A$24&lt;&gt;"")*'Rate Schedule'!$A$5:$A$24)),'Rate Schedule'!$A$5:$A$24,0)),0),IF(E323="Medical",IFERROR(INDEX('Rate Schedule'!$C$5:$C$24,MATCH(SUMPRODUCT(MAX(('Rate Schedule'!$A$5:$A$24&lt;=A323)*('Rate Schedule'!$A$5:$A$24&lt;&gt;"")*'Rate Schedule'!$A$5:$A$24)),'Rate Schedule'!$A$5:$A$24,0)),0),IF(E323="Charitable",IFERROR(INDEX('Rate Schedule'!$D$5:$D$24,MATCH(SUMPRODUCT(MAX(('Rate Schedule'!$A$5:$A$24&lt;=A323)*('Rate Schedule'!$A$5:$A$24&lt;&gt;"")*'Rate Schedule'!$A$5:$A$24)),'Rate Schedule'!$A$5:$A$24,0)),0),0))))</f>
        <v/>
      </c>
      <c r="P323" s="25">
        <f>IF(OR(M323="",O323=""),"",ROUND(N323*O323,0)/100)</f>
        <v/>
      </c>
      <c r="Q323" s="26">
        <f>IF(AND(A323="",B323="",C323="",D323="",E323="",J323="",H323=""),"",IF(A323="","Add a date",IF(A323&gt;AsOf,"After as-of date: not counted yet",IF(B323="","Add a vehicle",IF(COUNTIF(VName,B323)=0,"Vehicle not on Vehicles sheet",IF(E323="","Add a purpose",IF(AND(E323&lt;&gt;"Business",E323&lt;&gt;"Medical",E323&lt;&gt;"Charitable",E323&lt;&gt;"Personal"),"Purpose must be Business/Medical/Charitable/Personal",IF(AND(ISNUMBER(H323),ISNUMBER(I323),I323&lt;H323),"Odometer end is before start",IF(AND(NOT(ISNUMBER(H323)),NOT(ISNUMBER(I323)),NOT(ISNUMBER(J323))),"Add odometer readings or typed miles",IF(AND(ISNUMBER(H323),ISNUMBER(I323),ISNUMBER(J323),ABS((I323-H323)-J323)&gt;0.05),"Odometer and typed miles disagree",IF(AND(N323&gt;0,O323=0),"No rate for this date — check Rate Schedule",IF(AND(OR(E323="Business",E323="Medical",E323="Charitable"),F323&lt;&gt;"Yes",K323=""),"Add purpose detail for substantiation",""))))))))))))</f>
        <v/>
      </c>
      <c r="R323" s="27">
        <f>IF(OR(A323="",M323=""),"",IFERROR(INDEX('Rate Schedule'!$A$5:$A$24,MATCH(SUMPRODUCT(MAX(('Rate Schedule'!$A$5:$A$24&lt;=A323)*('Rate Schedule'!$A$5:$A$24&lt;&gt;"")*'Rate Schedule'!$A$5:$A$24)),'Rate Schedule'!$A$5:$A$24,0)),""))</f>
        <v/>
      </c>
    </row>
    <row r="324">
      <c r="A324" s="22" t="n"/>
      <c r="B324" s="10" t="n"/>
      <c r="C324" s="10" t="n"/>
      <c r="D324" s="10" t="n"/>
      <c r="E324" s="10" t="n"/>
      <c r="F324" s="10" t="n"/>
      <c r="G324" s="10" t="n"/>
      <c r="H324" s="23" t="n"/>
      <c r="I324" s="23" t="n"/>
      <c r="J324" s="23" t="n"/>
      <c r="K324" s="10" t="n"/>
      <c r="L324" s="10" t="n"/>
      <c r="M324" s="24">
        <f>IF(AND(A324="",B324="",J324="",H324=""),"",ROUND(IF(G324="Yes",2,1)*IF(AND(ISNUMBER(H324),ISNUMBER(I324),I324&gt;=H324),I324-H324,IF(ISNUMBER(J324),J324,0)),1))</f>
        <v/>
      </c>
      <c r="N324" s="24">
        <f>IF(M324="","",IF(OR(E324="Personal",E324="",F324="Yes"),0,M324))</f>
        <v/>
      </c>
      <c r="O324" s="24">
        <f>IF(OR(A324="",M324=""),"",IF(E324="Business",IFERROR(INDEX('Rate Schedule'!$B$5:$B$24,MATCH(SUMPRODUCT(MAX(('Rate Schedule'!$A$5:$A$24&lt;=A324)*('Rate Schedule'!$A$5:$A$24&lt;&gt;"")*'Rate Schedule'!$A$5:$A$24)),'Rate Schedule'!$A$5:$A$24,0)),0),IF(E324="Medical",IFERROR(INDEX('Rate Schedule'!$C$5:$C$24,MATCH(SUMPRODUCT(MAX(('Rate Schedule'!$A$5:$A$24&lt;=A324)*('Rate Schedule'!$A$5:$A$24&lt;&gt;"")*'Rate Schedule'!$A$5:$A$24)),'Rate Schedule'!$A$5:$A$24,0)),0),IF(E324="Charitable",IFERROR(INDEX('Rate Schedule'!$D$5:$D$24,MATCH(SUMPRODUCT(MAX(('Rate Schedule'!$A$5:$A$24&lt;=A324)*('Rate Schedule'!$A$5:$A$24&lt;&gt;"")*'Rate Schedule'!$A$5:$A$24)),'Rate Schedule'!$A$5:$A$24,0)),0),0))))</f>
        <v/>
      </c>
      <c r="P324" s="25">
        <f>IF(OR(M324="",O324=""),"",ROUND(N324*O324,0)/100)</f>
        <v/>
      </c>
      <c r="Q324" s="26">
        <f>IF(AND(A324="",B324="",C324="",D324="",E324="",J324="",H324=""),"",IF(A324="","Add a date",IF(A324&gt;AsOf,"After as-of date: not counted yet",IF(B324="","Add a vehicle",IF(COUNTIF(VName,B324)=0,"Vehicle not on Vehicles sheet",IF(E324="","Add a purpose",IF(AND(E324&lt;&gt;"Business",E324&lt;&gt;"Medical",E324&lt;&gt;"Charitable",E324&lt;&gt;"Personal"),"Purpose must be Business/Medical/Charitable/Personal",IF(AND(ISNUMBER(H324),ISNUMBER(I324),I324&lt;H324),"Odometer end is before start",IF(AND(NOT(ISNUMBER(H324)),NOT(ISNUMBER(I324)),NOT(ISNUMBER(J324))),"Add odometer readings or typed miles",IF(AND(ISNUMBER(H324),ISNUMBER(I324),ISNUMBER(J324),ABS((I324-H324)-J324)&gt;0.05),"Odometer and typed miles disagree",IF(AND(N324&gt;0,O324=0),"No rate for this date — check Rate Schedule",IF(AND(OR(E324="Business",E324="Medical",E324="Charitable"),F324&lt;&gt;"Yes",K324=""),"Add purpose detail for substantiation",""))))))))))))</f>
        <v/>
      </c>
      <c r="R324" s="27">
        <f>IF(OR(A324="",M324=""),"",IFERROR(INDEX('Rate Schedule'!$A$5:$A$24,MATCH(SUMPRODUCT(MAX(('Rate Schedule'!$A$5:$A$24&lt;=A324)*('Rate Schedule'!$A$5:$A$24&lt;&gt;"")*'Rate Schedule'!$A$5:$A$24)),'Rate Schedule'!$A$5:$A$24,0)),""))</f>
        <v/>
      </c>
    </row>
    <row r="325">
      <c r="A325" s="22" t="n"/>
      <c r="B325" s="10" t="n"/>
      <c r="C325" s="10" t="n"/>
      <c r="D325" s="10" t="n"/>
      <c r="E325" s="10" t="n"/>
      <c r="F325" s="10" t="n"/>
      <c r="G325" s="10" t="n"/>
      <c r="H325" s="23" t="n"/>
      <c r="I325" s="23" t="n"/>
      <c r="J325" s="23" t="n"/>
      <c r="K325" s="10" t="n"/>
      <c r="L325" s="10" t="n"/>
      <c r="M325" s="24">
        <f>IF(AND(A325="",B325="",J325="",H325=""),"",ROUND(IF(G325="Yes",2,1)*IF(AND(ISNUMBER(H325),ISNUMBER(I325),I325&gt;=H325),I325-H325,IF(ISNUMBER(J325),J325,0)),1))</f>
        <v/>
      </c>
      <c r="N325" s="24">
        <f>IF(M325="","",IF(OR(E325="Personal",E325="",F325="Yes"),0,M325))</f>
        <v/>
      </c>
      <c r="O325" s="24">
        <f>IF(OR(A325="",M325=""),"",IF(E325="Business",IFERROR(INDEX('Rate Schedule'!$B$5:$B$24,MATCH(SUMPRODUCT(MAX(('Rate Schedule'!$A$5:$A$24&lt;=A325)*('Rate Schedule'!$A$5:$A$24&lt;&gt;"")*'Rate Schedule'!$A$5:$A$24)),'Rate Schedule'!$A$5:$A$24,0)),0),IF(E325="Medical",IFERROR(INDEX('Rate Schedule'!$C$5:$C$24,MATCH(SUMPRODUCT(MAX(('Rate Schedule'!$A$5:$A$24&lt;=A325)*('Rate Schedule'!$A$5:$A$24&lt;&gt;"")*'Rate Schedule'!$A$5:$A$24)),'Rate Schedule'!$A$5:$A$24,0)),0),IF(E325="Charitable",IFERROR(INDEX('Rate Schedule'!$D$5:$D$24,MATCH(SUMPRODUCT(MAX(('Rate Schedule'!$A$5:$A$24&lt;=A325)*('Rate Schedule'!$A$5:$A$24&lt;&gt;"")*'Rate Schedule'!$A$5:$A$24)),'Rate Schedule'!$A$5:$A$24,0)),0),0))))</f>
        <v/>
      </c>
      <c r="P325" s="25">
        <f>IF(OR(M325="",O325=""),"",ROUND(N325*O325,0)/100)</f>
        <v/>
      </c>
      <c r="Q325" s="26">
        <f>IF(AND(A325="",B325="",C325="",D325="",E325="",J325="",H325=""),"",IF(A325="","Add a date",IF(A325&gt;AsOf,"After as-of date: not counted yet",IF(B325="","Add a vehicle",IF(COUNTIF(VName,B325)=0,"Vehicle not on Vehicles sheet",IF(E325="","Add a purpose",IF(AND(E325&lt;&gt;"Business",E325&lt;&gt;"Medical",E325&lt;&gt;"Charitable",E325&lt;&gt;"Personal"),"Purpose must be Business/Medical/Charitable/Personal",IF(AND(ISNUMBER(H325),ISNUMBER(I325),I325&lt;H325),"Odometer end is before start",IF(AND(NOT(ISNUMBER(H325)),NOT(ISNUMBER(I325)),NOT(ISNUMBER(J325))),"Add odometer readings or typed miles",IF(AND(ISNUMBER(H325),ISNUMBER(I325),ISNUMBER(J325),ABS((I325-H325)-J325)&gt;0.05),"Odometer and typed miles disagree",IF(AND(N325&gt;0,O325=0),"No rate for this date — check Rate Schedule",IF(AND(OR(E325="Business",E325="Medical",E325="Charitable"),F325&lt;&gt;"Yes",K325=""),"Add purpose detail for substantiation",""))))))))))))</f>
        <v/>
      </c>
      <c r="R325" s="27">
        <f>IF(OR(A325="",M325=""),"",IFERROR(INDEX('Rate Schedule'!$A$5:$A$24,MATCH(SUMPRODUCT(MAX(('Rate Schedule'!$A$5:$A$24&lt;=A325)*('Rate Schedule'!$A$5:$A$24&lt;&gt;"")*'Rate Schedule'!$A$5:$A$24)),'Rate Schedule'!$A$5:$A$24,0)),""))</f>
        <v/>
      </c>
    </row>
    <row r="326">
      <c r="A326" s="22" t="n"/>
      <c r="B326" s="10" t="n"/>
      <c r="C326" s="10" t="n"/>
      <c r="D326" s="10" t="n"/>
      <c r="E326" s="10" t="n"/>
      <c r="F326" s="10" t="n"/>
      <c r="G326" s="10" t="n"/>
      <c r="H326" s="23" t="n"/>
      <c r="I326" s="23" t="n"/>
      <c r="J326" s="23" t="n"/>
      <c r="K326" s="10" t="n"/>
      <c r="L326" s="10" t="n"/>
      <c r="M326" s="24">
        <f>IF(AND(A326="",B326="",J326="",H326=""),"",ROUND(IF(G326="Yes",2,1)*IF(AND(ISNUMBER(H326),ISNUMBER(I326),I326&gt;=H326),I326-H326,IF(ISNUMBER(J326),J326,0)),1))</f>
        <v/>
      </c>
      <c r="N326" s="24">
        <f>IF(M326="","",IF(OR(E326="Personal",E326="",F326="Yes"),0,M326))</f>
        <v/>
      </c>
      <c r="O326" s="24">
        <f>IF(OR(A326="",M326=""),"",IF(E326="Business",IFERROR(INDEX('Rate Schedule'!$B$5:$B$24,MATCH(SUMPRODUCT(MAX(('Rate Schedule'!$A$5:$A$24&lt;=A326)*('Rate Schedule'!$A$5:$A$24&lt;&gt;"")*'Rate Schedule'!$A$5:$A$24)),'Rate Schedule'!$A$5:$A$24,0)),0),IF(E326="Medical",IFERROR(INDEX('Rate Schedule'!$C$5:$C$24,MATCH(SUMPRODUCT(MAX(('Rate Schedule'!$A$5:$A$24&lt;=A326)*('Rate Schedule'!$A$5:$A$24&lt;&gt;"")*'Rate Schedule'!$A$5:$A$24)),'Rate Schedule'!$A$5:$A$24,0)),0),IF(E326="Charitable",IFERROR(INDEX('Rate Schedule'!$D$5:$D$24,MATCH(SUMPRODUCT(MAX(('Rate Schedule'!$A$5:$A$24&lt;=A326)*('Rate Schedule'!$A$5:$A$24&lt;&gt;"")*'Rate Schedule'!$A$5:$A$24)),'Rate Schedule'!$A$5:$A$24,0)),0),0))))</f>
        <v/>
      </c>
      <c r="P326" s="25">
        <f>IF(OR(M326="",O326=""),"",ROUND(N326*O326,0)/100)</f>
        <v/>
      </c>
      <c r="Q326" s="26">
        <f>IF(AND(A326="",B326="",C326="",D326="",E326="",J326="",H326=""),"",IF(A326="","Add a date",IF(A326&gt;AsOf,"After as-of date: not counted yet",IF(B326="","Add a vehicle",IF(COUNTIF(VName,B326)=0,"Vehicle not on Vehicles sheet",IF(E326="","Add a purpose",IF(AND(E326&lt;&gt;"Business",E326&lt;&gt;"Medical",E326&lt;&gt;"Charitable",E326&lt;&gt;"Personal"),"Purpose must be Business/Medical/Charitable/Personal",IF(AND(ISNUMBER(H326),ISNUMBER(I326),I326&lt;H326),"Odometer end is before start",IF(AND(NOT(ISNUMBER(H326)),NOT(ISNUMBER(I326)),NOT(ISNUMBER(J326))),"Add odometer readings or typed miles",IF(AND(ISNUMBER(H326),ISNUMBER(I326),ISNUMBER(J326),ABS((I326-H326)-J326)&gt;0.05),"Odometer and typed miles disagree",IF(AND(N326&gt;0,O326=0),"No rate for this date — check Rate Schedule",IF(AND(OR(E326="Business",E326="Medical",E326="Charitable"),F326&lt;&gt;"Yes",K326=""),"Add purpose detail for substantiation",""))))))))))))</f>
        <v/>
      </c>
      <c r="R326" s="27">
        <f>IF(OR(A326="",M326=""),"",IFERROR(INDEX('Rate Schedule'!$A$5:$A$24,MATCH(SUMPRODUCT(MAX(('Rate Schedule'!$A$5:$A$24&lt;=A326)*('Rate Schedule'!$A$5:$A$24&lt;&gt;"")*'Rate Schedule'!$A$5:$A$24)),'Rate Schedule'!$A$5:$A$24,0)),""))</f>
        <v/>
      </c>
    </row>
    <row r="327">
      <c r="A327" s="22" t="n"/>
      <c r="B327" s="10" t="n"/>
      <c r="C327" s="10" t="n"/>
      <c r="D327" s="10" t="n"/>
      <c r="E327" s="10" t="n"/>
      <c r="F327" s="10" t="n"/>
      <c r="G327" s="10" t="n"/>
      <c r="H327" s="23" t="n"/>
      <c r="I327" s="23" t="n"/>
      <c r="J327" s="23" t="n"/>
      <c r="K327" s="10" t="n"/>
      <c r="L327" s="10" t="n"/>
      <c r="M327" s="24">
        <f>IF(AND(A327="",B327="",J327="",H327=""),"",ROUND(IF(G327="Yes",2,1)*IF(AND(ISNUMBER(H327),ISNUMBER(I327),I327&gt;=H327),I327-H327,IF(ISNUMBER(J327),J327,0)),1))</f>
        <v/>
      </c>
      <c r="N327" s="24">
        <f>IF(M327="","",IF(OR(E327="Personal",E327="",F327="Yes"),0,M327))</f>
        <v/>
      </c>
      <c r="O327" s="24">
        <f>IF(OR(A327="",M327=""),"",IF(E327="Business",IFERROR(INDEX('Rate Schedule'!$B$5:$B$24,MATCH(SUMPRODUCT(MAX(('Rate Schedule'!$A$5:$A$24&lt;=A327)*('Rate Schedule'!$A$5:$A$24&lt;&gt;"")*'Rate Schedule'!$A$5:$A$24)),'Rate Schedule'!$A$5:$A$24,0)),0),IF(E327="Medical",IFERROR(INDEX('Rate Schedule'!$C$5:$C$24,MATCH(SUMPRODUCT(MAX(('Rate Schedule'!$A$5:$A$24&lt;=A327)*('Rate Schedule'!$A$5:$A$24&lt;&gt;"")*'Rate Schedule'!$A$5:$A$24)),'Rate Schedule'!$A$5:$A$24,0)),0),IF(E327="Charitable",IFERROR(INDEX('Rate Schedule'!$D$5:$D$24,MATCH(SUMPRODUCT(MAX(('Rate Schedule'!$A$5:$A$24&lt;=A327)*('Rate Schedule'!$A$5:$A$24&lt;&gt;"")*'Rate Schedule'!$A$5:$A$24)),'Rate Schedule'!$A$5:$A$24,0)),0),0))))</f>
        <v/>
      </c>
      <c r="P327" s="25">
        <f>IF(OR(M327="",O327=""),"",ROUND(N327*O327,0)/100)</f>
        <v/>
      </c>
      <c r="Q327" s="26">
        <f>IF(AND(A327="",B327="",C327="",D327="",E327="",J327="",H327=""),"",IF(A327="","Add a date",IF(A327&gt;AsOf,"After as-of date: not counted yet",IF(B327="","Add a vehicle",IF(COUNTIF(VName,B327)=0,"Vehicle not on Vehicles sheet",IF(E327="","Add a purpose",IF(AND(E327&lt;&gt;"Business",E327&lt;&gt;"Medical",E327&lt;&gt;"Charitable",E327&lt;&gt;"Personal"),"Purpose must be Business/Medical/Charitable/Personal",IF(AND(ISNUMBER(H327),ISNUMBER(I327),I327&lt;H327),"Odometer end is before start",IF(AND(NOT(ISNUMBER(H327)),NOT(ISNUMBER(I327)),NOT(ISNUMBER(J327))),"Add odometer readings or typed miles",IF(AND(ISNUMBER(H327),ISNUMBER(I327),ISNUMBER(J327),ABS((I327-H327)-J327)&gt;0.05),"Odometer and typed miles disagree",IF(AND(N327&gt;0,O327=0),"No rate for this date — check Rate Schedule",IF(AND(OR(E327="Business",E327="Medical",E327="Charitable"),F327&lt;&gt;"Yes",K327=""),"Add purpose detail for substantiation",""))))))))))))</f>
        <v/>
      </c>
      <c r="R327" s="27">
        <f>IF(OR(A327="",M327=""),"",IFERROR(INDEX('Rate Schedule'!$A$5:$A$24,MATCH(SUMPRODUCT(MAX(('Rate Schedule'!$A$5:$A$24&lt;=A327)*('Rate Schedule'!$A$5:$A$24&lt;&gt;"")*'Rate Schedule'!$A$5:$A$24)),'Rate Schedule'!$A$5:$A$24,0)),""))</f>
        <v/>
      </c>
    </row>
    <row r="328">
      <c r="A328" s="22" t="n"/>
      <c r="B328" s="10" t="n"/>
      <c r="C328" s="10" t="n"/>
      <c r="D328" s="10" t="n"/>
      <c r="E328" s="10" t="n"/>
      <c r="F328" s="10" t="n"/>
      <c r="G328" s="10" t="n"/>
      <c r="H328" s="23" t="n"/>
      <c r="I328" s="23" t="n"/>
      <c r="J328" s="23" t="n"/>
      <c r="K328" s="10" t="n"/>
      <c r="L328" s="10" t="n"/>
      <c r="M328" s="24">
        <f>IF(AND(A328="",B328="",J328="",H328=""),"",ROUND(IF(G328="Yes",2,1)*IF(AND(ISNUMBER(H328),ISNUMBER(I328),I328&gt;=H328),I328-H328,IF(ISNUMBER(J328),J328,0)),1))</f>
        <v/>
      </c>
      <c r="N328" s="24">
        <f>IF(M328="","",IF(OR(E328="Personal",E328="",F328="Yes"),0,M328))</f>
        <v/>
      </c>
      <c r="O328" s="24">
        <f>IF(OR(A328="",M328=""),"",IF(E328="Business",IFERROR(INDEX('Rate Schedule'!$B$5:$B$24,MATCH(SUMPRODUCT(MAX(('Rate Schedule'!$A$5:$A$24&lt;=A328)*('Rate Schedule'!$A$5:$A$24&lt;&gt;"")*'Rate Schedule'!$A$5:$A$24)),'Rate Schedule'!$A$5:$A$24,0)),0),IF(E328="Medical",IFERROR(INDEX('Rate Schedule'!$C$5:$C$24,MATCH(SUMPRODUCT(MAX(('Rate Schedule'!$A$5:$A$24&lt;=A328)*('Rate Schedule'!$A$5:$A$24&lt;&gt;"")*'Rate Schedule'!$A$5:$A$24)),'Rate Schedule'!$A$5:$A$24,0)),0),IF(E328="Charitable",IFERROR(INDEX('Rate Schedule'!$D$5:$D$24,MATCH(SUMPRODUCT(MAX(('Rate Schedule'!$A$5:$A$24&lt;=A328)*('Rate Schedule'!$A$5:$A$24&lt;&gt;"")*'Rate Schedule'!$A$5:$A$24)),'Rate Schedule'!$A$5:$A$24,0)),0),0))))</f>
        <v/>
      </c>
      <c r="P328" s="25">
        <f>IF(OR(M328="",O328=""),"",ROUND(N328*O328,0)/100)</f>
        <v/>
      </c>
      <c r="Q328" s="26">
        <f>IF(AND(A328="",B328="",C328="",D328="",E328="",J328="",H328=""),"",IF(A328="","Add a date",IF(A328&gt;AsOf,"After as-of date: not counted yet",IF(B328="","Add a vehicle",IF(COUNTIF(VName,B328)=0,"Vehicle not on Vehicles sheet",IF(E328="","Add a purpose",IF(AND(E328&lt;&gt;"Business",E328&lt;&gt;"Medical",E328&lt;&gt;"Charitable",E328&lt;&gt;"Personal"),"Purpose must be Business/Medical/Charitable/Personal",IF(AND(ISNUMBER(H328),ISNUMBER(I328),I328&lt;H328),"Odometer end is before start",IF(AND(NOT(ISNUMBER(H328)),NOT(ISNUMBER(I328)),NOT(ISNUMBER(J328))),"Add odometer readings or typed miles",IF(AND(ISNUMBER(H328),ISNUMBER(I328),ISNUMBER(J328),ABS((I328-H328)-J328)&gt;0.05),"Odometer and typed miles disagree",IF(AND(N328&gt;0,O328=0),"No rate for this date — check Rate Schedule",IF(AND(OR(E328="Business",E328="Medical",E328="Charitable"),F328&lt;&gt;"Yes",K328=""),"Add purpose detail for substantiation",""))))))))))))</f>
        <v/>
      </c>
      <c r="R328" s="27">
        <f>IF(OR(A328="",M328=""),"",IFERROR(INDEX('Rate Schedule'!$A$5:$A$24,MATCH(SUMPRODUCT(MAX(('Rate Schedule'!$A$5:$A$24&lt;=A328)*('Rate Schedule'!$A$5:$A$24&lt;&gt;"")*'Rate Schedule'!$A$5:$A$24)),'Rate Schedule'!$A$5:$A$24,0)),""))</f>
        <v/>
      </c>
    </row>
    <row r="329">
      <c r="A329" s="22" t="n"/>
      <c r="B329" s="10" t="n"/>
      <c r="C329" s="10" t="n"/>
      <c r="D329" s="10" t="n"/>
      <c r="E329" s="10" t="n"/>
      <c r="F329" s="10" t="n"/>
      <c r="G329" s="10" t="n"/>
      <c r="H329" s="23" t="n"/>
      <c r="I329" s="23" t="n"/>
      <c r="J329" s="23" t="n"/>
      <c r="K329" s="10" t="n"/>
      <c r="L329" s="10" t="n"/>
      <c r="M329" s="24">
        <f>IF(AND(A329="",B329="",J329="",H329=""),"",ROUND(IF(G329="Yes",2,1)*IF(AND(ISNUMBER(H329),ISNUMBER(I329),I329&gt;=H329),I329-H329,IF(ISNUMBER(J329),J329,0)),1))</f>
        <v/>
      </c>
      <c r="N329" s="24">
        <f>IF(M329="","",IF(OR(E329="Personal",E329="",F329="Yes"),0,M329))</f>
        <v/>
      </c>
      <c r="O329" s="24">
        <f>IF(OR(A329="",M329=""),"",IF(E329="Business",IFERROR(INDEX('Rate Schedule'!$B$5:$B$24,MATCH(SUMPRODUCT(MAX(('Rate Schedule'!$A$5:$A$24&lt;=A329)*('Rate Schedule'!$A$5:$A$24&lt;&gt;"")*'Rate Schedule'!$A$5:$A$24)),'Rate Schedule'!$A$5:$A$24,0)),0),IF(E329="Medical",IFERROR(INDEX('Rate Schedule'!$C$5:$C$24,MATCH(SUMPRODUCT(MAX(('Rate Schedule'!$A$5:$A$24&lt;=A329)*('Rate Schedule'!$A$5:$A$24&lt;&gt;"")*'Rate Schedule'!$A$5:$A$24)),'Rate Schedule'!$A$5:$A$24,0)),0),IF(E329="Charitable",IFERROR(INDEX('Rate Schedule'!$D$5:$D$24,MATCH(SUMPRODUCT(MAX(('Rate Schedule'!$A$5:$A$24&lt;=A329)*('Rate Schedule'!$A$5:$A$24&lt;&gt;"")*'Rate Schedule'!$A$5:$A$24)),'Rate Schedule'!$A$5:$A$24,0)),0),0))))</f>
        <v/>
      </c>
      <c r="P329" s="25">
        <f>IF(OR(M329="",O329=""),"",ROUND(N329*O329,0)/100)</f>
        <v/>
      </c>
      <c r="Q329" s="26">
        <f>IF(AND(A329="",B329="",C329="",D329="",E329="",J329="",H329=""),"",IF(A329="","Add a date",IF(A329&gt;AsOf,"After as-of date: not counted yet",IF(B329="","Add a vehicle",IF(COUNTIF(VName,B329)=0,"Vehicle not on Vehicles sheet",IF(E329="","Add a purpose",IF(AND(E329&lt;&gt;"Business",E329&lt;&gt;"Medical",E329&lt;&gt;"Charitable",E329&lt;&gt;"Personal"),"Purpose must be Business/Medical/Charitable/Personal",IF(AND(ISNUMBER(H329),ISNUMBER(I329),I329&lt;H329),"Odometer end is before start",IF(AND(NOT(ISNUMBER(H329)),NOT(ISNUMBER(I329)),NOT(ISNUMBER(J329))),"Add odometer readings or typed miles",IF(AND(ISNUMBER(H329),ISNUMBER(I329),ISNUMBER(J329),ABS((I329-H329)-J329)&gt;0.05),"Odometer and typed miles disagree",IF(AND(N329&gt;0,O329=0),"No rate for this date — check Rate Schedule",IF(AND(OR(E329="Business",E329="Medical",E329="Charitable"),F329&lt;&gt;"Yes",K329=""),"Add purpose detail for substantiation",""))))))))))))</f>
        <v/>
      </c>
      <c r="R329" s="27">
        <f>IF(OR(A329="",M329=""),"",IFERROR(INDEX('Rate Schedule'!$A$5:$A$24,MATCH(SUMPRODUCT(MAX(('Rate Schedule'!$A$5:$A$24&lt;=A329)*('Rate Schedule'!$A$5:$A$24&lt;&gt;"")*'Rate Schedule'!$A$5:$A$24)),'Rate Schedule'!$A$5:$A$24,0)),""))</f>
        <v/>
      </c>
    </row>
    <row r="330">
      <c r="A330" s="22" t="n"/>
      <c r="B330" s="10" t="n"/>
      <c r="C330" s="10" t="n"/>
      <c r="D330" s="10" t="n"/>
      <c r="E330" s="10" t="n"/>
      <c r="F330" s="10" t="n"/>
      <c r="G330" s="10" t="n"/>
      <c r="H330" s="23" t="n"/>
      <c r="I330" s="23" t="n"/>
      <c r="J330" s="23" t="n"/>
      <c r="K330" s="10" t="n"/>
      <c r="L330" s="10" t="n"/>
      <c r="M330" s="24">
        <f>IF(AND(A330="",B330="",J330="",H330=""),"",ROUND(IF(G330="Yes",2,1)*IF(AND(ISNUMBER(H330),ISNUMBER(I330),I330&gt;=H330),I330-H330,IF(ISNUMBER(J330),J330,0)),1))</f>
        <v/>
      </c>
      <c r="N330" s="24">
        <f>IF(M330="","",IF(OR(E330="Personal",E330="",F330="Yes"),0,M330))</f>
        <v/>
      </c>
      <c r="O330" s="24">
        <f>IF(OR(A330="",M330=""),"",IF(E330="Business",IFERROR(INDEX('Rate Schedule'!$B$5:$B$24,MATCH(SUMPRODUCT(MAX(('Rate Schedule'!$A$5:$A$24&lt;=A330)*('Rate Schedule'!$A$5:$A$24&lt;&gt;"")*'Rate Schedule'!$A$5:$A$24)),'Rate Schedule'!$A$5:$A$24,0)),0),IF(E330="Medical",IFERROR(INDEX('Rate Schedule'!$C$5:$C$24,MATCH(SUMPRODUCT(MAX(('Rate Schedule'!$A$5:$A$24&lt;=A330)*('Rate Schedule'!$A$5:$A$24&lt;&gt;"")*'Rate Schedule'!$A$5:$A$24)),'Rate Schedule'!$A$5:$A$24,0)),0),IF(E330="Charitable",IFERROR(INDEX('Rate Schedule'!$D$5:$D$24,MATCH(SUMPRODUCT(MAX(('Rate Schedule'!$A$5:$A$24&lt;=A330)*('Rate Schedule'!$A$5:$A$24&lt;&gt;"")*'Rate Schedule'!$A$5:$A$24)),'Rate Schedule'!$A$5:$A$24,0)),0),0))))</f>
        <v/>
      </c>
      <c r="P330" s="25">
        <f>IF(OR(M330="",O330=""),"",ROUND(N330*O330,0)/100)</f>
        <v/>
      </c>
      <c r="Q330" s="26">
        <f>IF(AND(A330="",B330="",C330="",D330="",E330="",J330="",H330=""),"",IF(A330="","Add a date",IF(A330&gt;AsOf,"After as-of date: not counted yet",IF(B330="","Add a vehicle",IF(COUNTIF(VName,B330)=0,"Vehicle not on Vehicles sheet",IF(E330="","Add a purpose",IF(AND(E330&lt;&gt;"Business",E330&lt;&gt;"Medical",E330&lt;&gt;"Charitable",E330&lt;&gt;"Personal"),"Purpose must be Business/Medical/Charitable/Personal",IF(AND(ISNUMBER(H330),ISNUMBER(I330),I330&lt;H330),"Odometer end is before start",IF(AND(NOT(ISNUMBER(H330)),NOT(ISNUMBER(I330)),NOT(ISNUMBER(J330))),"Add odometer readings or typed miles",IF(AND(ISNUMBER(H330),ISNUMBER(I330),ISNUMBER(J330),ABS((I330-H330)-J330)&gt;0.05),"Odometer and typed miles disagree",IF(AND(N330&gt;0,O330=0),"No rate for this date — check Rate Schedule",IF(AND(OR(E330="Business",E330="Medical",E330="Charitable"),F330&lt;&gt;"Yes",K330=""),"Add purpose detail for substantiation",""))))))))))))</f>
        <v/>
      </c>
      <c r="R330" s="27">
        <f>IF(OR(A330="",M330=""),"",IFERROR(INDEX('Rate Schedule'!$A$5:$A$24,MATCH(SUMPRODUCT(MAX(('Rate Schedule'!$A$5:$A$24&lt;=A330)*('Rate Schedule'!$A$5:$A$24&lt;&gt;"")*'Rate Schedule'!$A$5:$A$24)),'Rate Schedule'!$A$5:$A$24,0)),""))</f>
        <v/>
      </c>
    </row>
    <row r="331">
      <c r="A331" s="22" t="n"/>
      <c r="B331" s="10" t="n"/>
      <c r="C331" s="10" t="n"/>
      <c r="D331" s="10" t="n"/>
      <c r="E331" s="10" t="n"/>
      <c r="F331" s="10" t="n"/>
      <c r="G331" s="10" t="n"/>
      <c r="H331" s="23" t="n"/>
      <c r="I331" s="23" t="n"/>
      <c r="J331" s="23" t="n"/>
      <c r="K331" s="10" t="n"/>
      <c r="L331" s="10" t="n"/>
      <c r="M331" s="24">
        <f>IF(AND(A331="",B331="",J331="",H331=""),"",ROUND(IF(G331="Yes",2,1)*IF(AND(ISNUMBER(H331),ISNUMBER(I331),I331&gt;=H331),I331-H331,IF(ISNUMBER(J331),J331,0)),1))</f>
        <v/>
      </c>
      <c r="N331" s="24">
        <f>IF(M331="","",IF(OR(E331="Personal",E331="",F331="Yes"),0,M331))</f>
        <v/>
      </c>
      <c r="O331" s="24">
        <f>IF(OR(A331="",M331=""),"",IF(E331="Business",IFERROR(INDEX('Rate Schedule'!$B$5:$B$24,MATCH(SUMPRODUCT(MAX(('Rate Schedule'!$A$5:$A$24&lt;=A331)*('Rate Schedule'!$A$5:$A$24&lt;&gt;"")*'Rate Schedule'!$A$5:$A$24)),'Rate Schedule'!$A$5:$A$24,0)),0),IF(E331="Medical",IFERROR(INDEX('Rate Schedule'!$C$5:$C$24,MATCH(SUMPRODUCT(MAX(('Rate Schedule'!$A$5:$A$24&lt;=A331)*('Rate Schedule'!$A$5:$A$24&lt;&gt;"")*'Rate Schedule'!$A$5:$A$24)),'Rate Schedule'!$A$5:$A$24,0)),0),IF(E331="Charitable",IFERROR(INDEX('Rate Schedule'!$D$5:$D$24,MATCH(SUMPRODUCT(MAX(('Rate Schedule'!$A$5:$A$24&lt;=A331)*('Rate Schedule'!$A$5:$A$24&lt;&gt;"")*'Rate Schedule'!$A$5:$A$24)),'Rate Schedule'!$A$5:$A$24,0)),0),0))))</f>
        <v/>
      </c>
      <c r="P331" s="25">
        <f>IF(OR(M331="",O331=""),"",ROUND(N331*O331,0)/100)</f>
        <v/>
      </c>
      <c r="Q331" s="26">
        <f>IF(AND(A331="",B331="",C331="",D331="",E331="",J331="",H331=""),"",IF(A331="","Add a date",IF(A331&gt;AsOf,"After as-of date: not counted yet",IF(B331="","Add a vehicle",IF(COUNTIF(VName,B331)=0,"Vehicle not on Vehicles sheet",IF(E331="","Add a purpose",IF(AND(E331&lt;&gt;"Business",E331&lt;&gt;"Medical",E331&lt;&gt;"Charitable",E331&lt;&gt;"Personal"),"Purpose must be Business/Medical/Charitable/Personal",IF(AND(ISNUMBER(H331),ISNUMBER(I331),I331&lt;H331),"Odometer end is before start",IF(AND(NOT(ISNUMBER(H331)),NOT(ISNUMBER(I331)),NOT(ISNUMBER(J331))),"Add odometer readings or typed miles",IF(AND(ISNUMBER(H331),ISNUMBER(I331),ISNUMBER(J331),ABS((I331-H331)-J331)&gt;0.05),"Odometer and typed miles disagree",IF(AND(N331&gt;0,O331=0),"No rate for this date — check Rate Schedule",IF(AND(OR(E331="Business",E331="Medical",E331="Charitable"),F331&lt;&gt;"Yes",K331=""),"Add purpose detail for substantiation",""))))))))))))</f>
        <v/>
      </c>
      <c r="R331" s="27">
        <f>IF(OR(A331="",M331=""),"",IFERROR(INDEX('Rate Schedule'!$A$5:$A$24,MATCH(SUMPRODUCT(MAX(('Rate Schedule'!$A$5:$A$24&lt;=A331)*('Rate Schedule'!$A$5:$A$24&lt;&gt;"")*'Rate Schedule'!$A$5:$A$24)),'Rate Schedule'!$A$5:$A$24,0)),""))</f>
        <v/>
      </c>
    </row>
    <row r="332">
      <c r="A332" s="22" t="n"/>
      <c r="B332" s="10" t="n"/>
      <c r="C332" s="10" t="n"/>
      <c r="D332" s="10" t="n"/>
      <c r="E332" s="10" t="n"/>
      <c r="F332" s="10" t="n"/>
      <c r="G332" s="10" t="n"/>
      <c r="H332" s="23" t="n"/>
      <c r="I332" s="23" t="n"/>
      <c r="J332" s="23" t="n"/>
      <c r="K332" s="10" t="n"/>
      <c r="L332" s="10" t="n"/>
      <c r="M332" s="24">
        <f>IF(AND(A332="",B332="",J332="",H332=""),"",ROUND(IF(G332="Yes",2,1)*IF(AND(ISNUMBER(H332),ISNUMBER(I332),I332&gt;=H332),I332-H332,IF(ISNUMBER(J332),J332,0)),1))</f>
        <v/>
      </c>
      <c r="N332" s="24">
        <f>IF(M332="","",IF(OR(E332="Personal",E332="",F332="Yes"),0,M332))</f>
        <v/>
      </c>
      <c r="O332" s="24">
        <f>IF(OR(A332="",M332=""),"",IF(E332="Business",IFERROR(INDEX('Rate Schedule'!$B$5:$B$24,MATCH(SUMPRODUCT(MAX(('Rate Schedule'!$A$5:$A$24&lt;=A332)*('Rate Schedule'!$A$5:$A$24&lt;&gt;"")*'Rate Schedule'!$A$5:$A$24)),'Rate Schedule'!$A$5:$A$24,0)),0),IF(E332="Medical",IFERROR(INDEX('Rate Schedule'!$C$5:$C$24,MATCH(SUMPRODUCT(MAX(('Rate Schedule'!$A$5:$A$24&lt;=A332)*('Rate Schedule'!$A$5:$A$24&lt;&gt;"")*'Rate Schedule'!$A$5:$A$24)),'Rate Schedule'!$A$5:$A$24,0)),0),IF(E332="Charitable",IFERROR(INDEX('Rate Schedule'!$D$5:$D$24,MATCH(SUMPRODUCT(MAX(('Rate Schedule'!$A$5:$A$24&lt;=A332)*('Rate Schedule'!$A$5:$A$24&lt;&gt;"")*'Rate Schedule'!$A$5:$A$24)),'Rate Schedule'!$A$5:$A$24,0)),0),0))))</f>
        <v/>
      </c>
      <c r="P332" s="25">
        <f>IF(OR(M332="",O332=""),"",ROUND(N332*O332,0)/100)</f>
        <v/>
      </c>
      <c r="Q332" s="26">
        <f>IF(AND(A332="",B332="",C332="",D332="",E332="",J332="",H332=""),"",IF(A332="","Add a date",IF(A332&gt;AsOf,"After as-of date: not counted yet",IF(B332="","Add a vehicle",IF(COUNTIF(VName,B332)=0,"Vehicle not on Vehicles sheet",IF(E332="","Add a purpose",IF(AND(E332&lt;&gt;"Business",E332&lt;&gt;"Medical",E332&lt;&gt;"Charitable",E332&lt;&gt;"Personal"),"Purpose must be Business/Medical/Charitable/Personal",IF(AND(ISNUMBER(H332),ISNUMBER(I332),I332&lt;H332),"Odometer end is before start",IF(AND(NOT(ISNUMBER(H332)),NOT(ISNUMBER(I332)),NOT(ISNUMBER(J332))),"Add odometer readings or typed miles",IF(AND(ISNUMBER(H332),ISNUMBER(I332),ISNUMBER(J332),ABS((I332-H332)-J332)&gt;0.05),"Odometer and typed miles disagree",IF(AND(N332&gt;0,O332=0),"No rate for this date — check Rate Schedule",IF(AND(OR(E332="Business",E332="Medical",E332="Charitable"),F332&lt;&gt;"Yes",K332=""),"Add purpose detail for substantiation",""))))))))))))</f>
        <v/>
      </c>
      <c r="R332" s="27">
        <f>IF(OR(A332="",M332=""),"",IFERROR(INDEX('Rate Schedule'!$A$5:$A$24,MATCH(SUMPRODUCT(MAX(('Rate Schedule'!$A$5:$A$24&lt;=A332)*('Rate Schedule'!$A$5:$A$24&lt;&gt;"")*'Rate Schedule'!$A$5:$A$24)),'Rate Schedule'!$A$5:$A$24,0)),""))</f>
        <v/>
      </c>
    </row>
    <row r="333">
      <c r="A333" s="22" t="n"/>
      <c r="B333" s="10" t="n"/>
      <c r="C333" s="10" t="n"/>
      <c r="D333" s="10" t="n"/>
      <c r="E333" s="10" t="n"/>
      <c r="F333" s="10" t="n"/>
      <c r="G333" s="10" t="n"/>
      <c r="H333" s="23" t="n"/>
      <c r="I333" s="23" t="n"/>
      <c r="J333" s="23" t="n"/>
      <c r="K333" s="10" t="n"/>
      <c r="L333" s="10" t="n"/>
      <c r="M333" s="24">
        <f>IF(AND(A333="",B333="",J333="",H333=""),"",ROUND(IF(G333="Yes",2,1)*IF(AND(ISNUMBER(H333),ISNUMBER(I333),I333&gt;=H333),I333-H333,IF(ISNUMBER(J333),J333,0)),1))</f>
        <v/>
      </c>
      <c r="N333" s="24">
        <f>IF(M333="","",IF(OR(E333="Personal",E333="",F333="Yes"),0,M333))</f>
        <v/>
      </c>
      <c r="O333" s="24">
        <f>IF(OR(A333="",M333=""),"",IF(E333="Business",IFERROR(INDEX('Rate Schedule'!$B$5:$B$24,MATCH(SUMPRODUCT(MAX(('Rate Schedule'!$A$5:$A$24&lt;=A333)*('Rate Schedule'!$A$5:$A$24&lt;&gt;"")*'Rate Schedule'!$A$5:$A$24)),'Rate Schedule'!$A$5:$A$24,0)),0),IF(E333="Medical",IFERROR(INDEX('Rate Schedule'!$C$5:$C$24,MATCH(SUMPRODUCT(MAX(('Rate Schedule'!$A$5:$A$24&lt;=A333)*('Rate Schedule'!$A$5:$A$24&lt;&gt;"")*'Rate Schedule'!$A$5:$A$24)),'Rate Schedule'!$A$5:$A$24,0)),0),IF(E333="Charitable",IFERROR(INDEX('Rate Schedule'!$D$5:$D$24,MATCH(SUMPRODUCT(MAX(('Rate Schedule'!$A$5:$A$24&lt;=A333)*('Rate Schedule'!$A$5:$A$24&lt;&gt;"")*'Rate Schedule'!$A$5:$A$24)),'Rate Schedule'!$A$5:$A$24,0)),0),0))))</f>
        <v/>
      </c>
      <c r="P333" s="25">
        <f>IF(OR(M333="",O333=""),"",ROUND(N333*O333,0)/100)</f>
        <v/>
      </c>
      <c r="Q333" s="26">
        <f>IF(AND(A333="",B333="",C333="",D333="",E333="",J333="",H333=""),"",IF(A333="","Add a date",IF(A333&gt;AsOf,"After as-of date: not counted yet",IF(B333="","Add a vehicle",IF(COUNTIF(VName,B333)=0,"Vehicle not on Vehicles sheet",IF(E333="","Add a purpose",IF(AND(E333&lt;&gt;"Business",E333&lt;&gt;"Medical",E333&lt;&gt;"Charitable",E333&lt;&gt;"Personal"),"Purpose must be Business/Medical/Charitable/Personal",IF(AND(ISNUMBER(H333),ISNUMBER(I333),I333&lt;H333),"Odometer end is before start",IF(AND(NOT(ISNUMBER(H333)),NOT(ISNUMBER(I333)),NOT(ISNUMBER(J333))),"Add odometer readings or typed miles",IF(AND(ISNUMBER(H333),ISNUMBER(I333),ISNUMBER(J333),ABS((I333-H333)-J333)&gt;0.05),"Odometer and typed miles disagree",IF(AND(N333&gt;0,O333=0),"No rate for this date — check Rate Schedule",IF(AND(OR(E333="Business",E333="Medical",E333="Charitable"),F333&lt;&gt;"Yes",K333=""),"Add purpose detail for substantiation",""))))))))))))</f>
        <v/>
      </c>
      <c r="R333" s="27">
        <f>IF(OR(A333="",M333=""),"",IFERROR(INDEX('Rate Schedule'!$A$5:$A$24,MATCH(SUMPRODUCT(MAX(('Rate Schedule'!$A$5:$A$24&lt;=A333)*('Rate Schedule'!$A$5:$A$24&lt;&gt;"")*'Rate Schedule'!$A$5:$A$24)),'Rate Schedule'!$A$5:$A$24,0)),""))</f>
        <v/>
      </c>
    </row>
    <row r="334">
      <c r="A334" s="22" t="n"/>
      <c r="B334" s="10" t="n"/>
      <c r="C334" s="10" t="n"/>
      <c r="D334" s="10" t="n"/>
      <c r="E334" s="10" t="n"/>
      <c r="F334" s="10" t="n"/>
      <c r="G334" s="10" t="n"/>
      <c r="H334" s="23" t="n"/>
      <c r="I334" s="23" t="n"/>
      <c r="J334" s="23" t="n"/>
      <c r="K334" s="10" t="n"/>
      <c r="L334" s="10" t="n"/>
      <c r="M334" s="24">
        <f>IF(AND(A334="",B334="",J334="",H334=""),"",ROUND(IF(G334="Yes",2,1)*IF(AND(ISNUMBER(H334),ISNUMBER(I334),I334&gt;=H334),I334-H334,IF(ISNUMBER(J334),J334,0)),1))</f>
        <v/>
      </c>
      <c r="N334" s="24">
        <f>IF(M334="","",IF(OR(E334="Personal",E334="",F334="Yes"),0,M334))</f>
        <v/>
      </c>
      <c r="O334" s="24">
        <f>IF(OR(A334="",M334=""),"",IF(E334="Business",IFERROR(INDEX('Rate Schedule'!$B$5:$B$24,MATCH(SUMPRODUCT(MAX(('Rate Schedule'!$A$5:$A$24&lt;=A334)*('Rate Schedule'!$A$5:$A$24&lt;&gt;"")*'Rate Schedule'!$A$5:$A$24)),'Rate Schedule'!$A$5:$A$24,0)),0),IF(E334="Medical",IFERROR(INDEX('Rate Schedule'!$C$5:$C$24,MATCH(SUMPRODUCT(MAX(('Rate Schedule'!$A$5:$A$24&lt;=A334)*('Rate Schedule'!$A$5:$A$24&lt;&gt;"")*'Rate Schedule'!$A$5:$A$24)),'Rate Schedule'!$A$5:$A$24,0)),0),IF(E334="Charitable",IFERROR(INDEX('Rate Schedule'!$D$5:$D$24,MATCH(SUMPRODUCT(MAX(('Rate Schedule'!$A$5:$A$24&lt;=A334)*('Rate Schedule'!$A$5:$A$24&lt;&gt;"")*'Rate Schedule'!$A$5:$A$24)),'Rate Schedule'!$A$5:$A$24,0)),0),0))))</f>
        <v/>
      </c>
      <c r="P334" s="25">
        <f>IF(OR(M334="",O334=""),"",ROUND(N334*O334,0)/100)</f>
        <v/>
      </c>
      <c r="Q334" s="26">
        <f>IF(AND(A334="",B334="",C334="",D334="",E334="",J334="",H334=""),"",IF(A334="","Add a date",IF(A334&gt;AsOf,"After as-of date: not counted yet",IF(B334="","Add a vehicle",IF(COUNTIF(VName,B334)=0,"Vehicle not on Vehicles sheet",IF(E334="","Add a purpose",IF(AND(E334&lt;&gt;"Business",E334&lt;&gt;"Medical",E334&lt;&gt;"Charitable",E334&lt;&gt;"Personal"),"Purpose must be Business/Medical/Charitable/Personal",IF(AND(ISNUMBER(H334),ISNUMBER(I334),I334&lt;H334),"Odometer end is before start",IF(AND(NOT(ISNUMBER(H334)),NOT(ISNUMBER(I334)),NOT(ISNUMBER(J334))),"Add odometer readings or typed miles",IF(AND(ISNUMBER(H334),ISNUMBER(I334),ISNUMBER(J334),ABS((I334-H334)-J334)&gt;0.05),"Odometer and typed miles disagree",IF(AND(N334&gt;0,O334=0),"No rate for this date — check Rate Schedule",IF(AND(OR(E334="Business",E334="Medical",E334="Charitable"),F334&lt;&gt;"Yes",K334=""),"Add purpose detail for substantiation",""))))))))))))</f>
        <v/>
      </c>
      <c r="R334" s="27">
        <f>IF(OR(A334="",M334=""),"",IFERROR(INDEX('Rate Schedule'!$A$5:$A$24,MATCH(SUMPRODUCT(MAX(('Rate Schedule'!$A$5:$A$24&lt;=A334)*('Rate Schedule'!$A$5:$A$24&lt;&gt;"")*'Rate Schedule'!$A$5:$A$24)),'Rate Schedule'!$A$5:$A$24,0)),""))</f>
        <v/>
      </c>
    </row>
    <row r="335">
      <c r="A335" s="22" t="n"/>
      <c r="B335" s="10" t="n"/>
      <c r="C335" s="10" t="n"/>
      <c r="D335" s="10" t="n"/>
      <c r="E335" s="10" t="n"/>
      <c r="F335" s="10" t="n"/>
      <c r="G335" s="10" t="n"/>
      <c r="H335" s="23" t="n"/>
      <c r="I335" s="23" t="n"/>
      <c r="J335" s="23" t="n"/>
      <c r="K335" s="10" t="n"/>
      <c r="L335" s="10" t="n"/>
      <c r="M335" s="24">
        <f>IF(AND(A335="",B335="",J335="",H335=""),"",ROUND(IF(G335="Yes",2,1)*IF(AND(ISNUMBER(H335),ISNUMBER(I335),I335&gt;=H335),I335-H335,IF(ISNUMBER(J335),J335,0)),1))</f>
        <v/>
      </c>
      <c r="N335" s="24">
        <f>IF(M335="","",IF(OR(E335="Personal",E335="",F335="Yes"),0,M335))</f>
        <v/>
      </c>
      <c r="O335" s="24">
        <f>IF(OR(A335="",M335=""),"",IF(E335="Business",IFERROR(INDEX('Rate Schedule'!$B$5:$B$24,MATCH(SUMPRODUCT(MAX(('Rate Schedule'!$A$5:$A$24&lt;=A335)*('Rate Schedule'!$A$5:$A$24&lt;&gt;"")*'Rate Schedule'!$A$5:$A$24)),'Rate Schedule'!$A$5:$A$24,0)),0),IF(E335="Medical",IFERROR(INDEX('Rate Schedule'!$C$5:$C$24,MATCH(SUMPRODUCT(MAX(('Rate Schedule'!$A$5:$A$24&lt;=A335)*('Rate Schedule'!$A$5:$A$24&lt;&gt;"")*'Rate Schedule'!$A$5:$A$24)),'Rate Schedule'!$A$5:$A$24,0)),0),IF(E335="Charitable",IFERROR(INDEX('Rate Schedule'!$D$5:$D$24,MATCH(SUMPRODUCT(MAX(('Rate Schedule'!$A$5:$A$24&lt;=A335)*('Rate Schedule'!$A$5:$A$24&lt;&gt;"")*'Rate Schedule'!$A$5:$A$24)),'Rate Schedule'!$A$5:$A$24,0)),0),0))))</f>
        <v/>
      </c>
      <c r="P335" s="25">
        <f>IF(OR(M335="",O335=""),"",ROUND(N335*O335,0)/100)</f>
        <v/>
      </c>
      <c r="Q335" s="26">
        <f>IF(AND(A335="",B335="",C335="",D335="",E335="",J335="",H335=""),"",IF(A335="","Add a date",IF(A335&gt;AsOf,"After as-of date: not counted yet",IF(B335="","Add a vehicle",IF(COUNTIF(VName,B335)=0,"Vehicle not on Vehicles sheet",IF(E335="","Add a purpose",IF(AND(E335&lt;&gt;"Business",E335&lt;&gt;"Medical",E335&lt;&gt;"Charitable",E335&lt;&gt;"Personal"),"Purpose must be Business/Medical/Charitable/Personal",IF(AND(ISNUMBER(H335),ISNUMBER(I335),I335&lt;H335),"Odometer end is before start",IF(AND(NOT(ISNUMBER(H335)),NOT(ISNUMBER(I335)),NOT(ISNUMBER(J335))),"Add odometer readings or typed miles",IF(AND(ISNUMBER(H335),ISNUMBER(I335),ISNUMBER(J335),ABS((I335-H335)-J335)&gt;0.05),"Odometer and typed miles disagree",IF(AND(N335&gt;0,O335=0),"No rate for this date — check Rate Schedule",IF(AND(OR(E335="Business",E335="Medical",E335="Charitable"),F335&lt;&gt;"Yes",K335=""),"Add purpose detail for substantiation",""))))))))))))</f>
        <v/>
      </c>
      <c r="R335" s="27">
        <f>IF(OR(A335="",M335=""),"",IFERROR(INDEX('Rate Schedule'!$A$5:$A$24,MATCH(SUMPRODUCT(MAX(('Rate Schedule'!$A$5:$A$24&lt;=A335)*('Rate Schedule'!$A$5:$A$24&lt;&gt;"")*'Rate Schedule'!$A$5:$A$24)),'Rate Schedule'!$A$5:$A$24,0)),""))</f>
        <v/>
      </c>
    </row>
    <row r="336">
      <c r="A336" s="22" t="n"/>
      <c r="B336" s="10" t="n"/>
      <c r="C336" s="10" t="n"/>
      <c r="D336" s="10" t="n"/>
      <c r="E336" s="10" t="n"/>
      <c r="F336" s="10" t="n"/>
      <c r="G336" s="10" t="n"/>
      <c r="H336" s="23" t="n"/>
      <c r="I336" s="23" t="n"/>
      <c r="J336" s="23" t="n"/>
      <c r="K336" s="10" t="n"/>
      <c r="L336" s="10" t="n"/>
      <c r="M336" s="24">
        <f>IF(AND(A336="",B336="",J336="",H336=""),"",ROUND(IF(G336="Yes",2,1)*IF(AND(ISNUMBER(H336),ISNUMBER(I336),I336&gt;=H336),I336-H336,IF(ISNUMBER(J336),J336,0)),1))</f>
        <v/>
      </c>
      <c r="N336" s="24">
        <f>IF(M336="","",IF(OR(E336="Personal",E336="",F336="Yes"),0,M336))</f>
        <v/>
      </c>
      <c r="O336" s="24">
        <f>IF(OR(A336="",M336=""),"",IF(E336="Business",IFERROR(INDEX('Rate Schedule'!$B$5:$B$24,MATCH(SUMPRODUCT(MAX(('Rate Schedule'!$A$5:$A$24&lt;=A336)*('Rate Schedule'!$A$5:$A$24&lt;&gt;"")*'Rate Schedule'!$A$5:$A$24)),'Rate Schedule'!$A$5:$A$24,0)),0),IF(E336="Medical",IFERROR(INDEX('Rate Schedule'!$C$5:$C$24,MATCH(SUMPRODUCT(MAX(('Rate Schedule'!$A$5:$A$24&lt;=A336)*('Rate Schedule'!$A$5:$A$24&lt;&gt;"")*'Rate Schedule'!$A$5:$A$24)),'Rate Schedule'!$A$5:$A$24,0)),0),IF(E336="Charitable",IFERROR(INDEX('Rate Schedule'!$D$5:$D$24,MATCH(SUMPRODUCT(MAX(('Rate Schedule'!$A$5:$A$24&lt;=A336)*('Rate Schedule'!$A$5:$A$24&lt;&gt;"")*'Rate Schedule'!$A$5:$A$24)),'Rate Schedule'!$A$5:$A$24,0)),0),0))))</f>
        <v/>
      </c>
      <c r="P336" s="25">
        <f>IF(OR(M336="",O336=""),"",ROUND(N336*O336,0)/100)</f>
        <v/>
      </c>
      <c r="Q336" s="26">
        <f>IF(AND(A336="",B336="",C336="",D336="",E336="",J336="",H336=""),"",IF(A336="","Add a date",IF(A336&gt;AsOf,"After as-of date: not counted yet",IF(B336="","Add a vehicle",IF(COUNTIF(VName,B336)=0,"Vehicle not on Vehicles sheet",IF(E336="","Add a purpose",IF(AND(E336&lt;&gt;"Business",E336&lt;&gt;"Medical",E336&lt;&gt;"Charitable",E336&lt;&gt;"Personal"),"Purpose must be Business/Medical/Charitable/Personal",IF(AND(ISNUMBER(H336),ISNUMBER(I336),I336&lt;H336),"Odometer end is before start",IF(AND(NOT(ISNUMBER(H336)),NOT(ISNUMBER(I336)),NOT(ISNUMBER(J336))),"Add odometer readings or typed miles",IF(AND(ISNUMBER(H336),ISNUMBER(I336),ISNUMBER(J336),ABS((I336-H336)-J336)&gt;0.05),"Odometer and typed miles disagree",IF(AND(N336&gt;0,O336=0),"No rate for this date — check Rate Schedule",IF(AND(OR(E336="Business",E336="Medical",E336="Charitable"),F336&lt;&gt;"Yes",K336=""),"Add purpose detail for substantiation",""))))))))))))</f>
        <v/>
      </c>
      <c r="R336" s="27">
        <f>IF(OR(A336="",M336=""),"",IFERROR(INDEX('Rate Schedule'!$A$5:$A$24,MATCH(SUMPRODUCT(MAX(('Rate Schedule'!$A$5:$A$24&lt;=A336)*('Rate Schedule'!$A$5:$A$24&lt;&gt;"")*'Rate Schedule'!$A$5:$A$24)),'Rate Schedule'!$A$5:$A$24,0)),""))</f>
        <v/>
      </c>
    </row>
    <row r="337">
      <c r="A337" s="22" t="n"/>
      <c r="B337" s="10" t="n"/>
      <c r="C337" s="10" t="n"/>
      <c r="D337" s="10" t="n"/>
      <c r="E337" s="10" t="n"/>
      <c r="F337" s="10" t="n"/>
      <c r="G337" s="10" t="n"/>
      <c r="H337" s="23" t="n"/>
      <c r="I337" s="23" t="n"/>
      <c r="J337" s="23" t="n"/>
      <c r="K337" s="10" t="n"/>
      <c r="L337" s="10" t="n"/>
      <c r="M337" s="24">
        <f>IF(AND(A337="",B337="",J337="",H337=""),"",ROUND(IF(G337="Yes",2,1)*IF(AND(ISNUMBER(H337),ISNUMBER(I337),I337&gt;=H337),I337-H337,IF(ISNUMBER(J337),J337,0)),1))</f>
        <v/>
      </c>
      <c r="N337" s="24">
        <f>IF(M337="","",IF(OR(E337="Personal",E337="",F337="Yes"),0,M337))</f>
        <v/>
      </c>
      <c r="O337" s="24">
        <f>IF(OR(A337="",M337=""),"",IF(E337="Business",IFERROR(INDEX('Rate Schedule'!$B$5:$B$24,MATCH(SUMPRODUCT(MAX(('Rate Schedule'!$A$5:$A$24&lt;=A337)*('Rate Schedule'!$A$5:$A$24&lt;&gt;"")*'Rate Schedule'!$A$5:$A$24)),'Rate Schedule'!$A$5:$A$24,0)),0),IF(E337="Medical",IFERROR(INDEX('Rate Schedule'!$C$5:$C$24,MATCH(SUMPRODUCT(MAX(('Rate Schedule'!$A$5:$A$24&lt;=A337)*('Rate Schedule'!$A$5:$A$24&lt;&gt;"")*'Rate Schedule'!$A$5:$A$24)),'Rate Schedule'!$A$5:$A$24,0)),0),IF(E337="Charitable",IFERROR(INDEX('Rate Schedule'!$D$5:$D$24,MATCH(SUMPRODUCT(MAX(('Rate Schedule'!$A$5:$A$24&lt;=A337)*('Rate Schedule'!$A$5:$A$24&lt;&gt;"")*'Rate Schedule'!$A$5:$A$24)),'Rate Schedule'!$A$5:$A$24,0)),0),0))))</f>
        <v/>
      </c>
      <c r="P337" s="25">
        <f>IF(OR(M337="",O337=""),"",ROUND(N337*O337,0)/100)</f>
        <v/>
      </c>
      <c r="Q337" s="26">
        <f>IF(AND(A337="",B337="",C337="",D337="",E337="",J337="",H337=""),"",IF(A337="","Add a date",IF(A337&gt;AsOf,"After as-of date: not counted yet",IF(B337="","Add a vehicle",IF(COUNTIF(VName,B337)=0,"Vehicle not on Vehicles sheet",IF(E337="","Add a purpose",IF(AND(E337&lt;&gt;"Business",E337&lt;&gt;"Medical",E337&lt;&gt;"Charitable",E337&lt;&gt;"Personal"),"Purpose must be Business/Medical/Charitable/Personal",IF(AND(ISNUMBER(H337),ISNUMBER(I337),I337&lt;H337),"Odometer end is before start",IF(AND(NOT(ISNUMBER(H337)),NOT(ISNUMBER(I337)),NOT(ISNUMBER(J337))),"Add odometer readings or typed miles",IF(AND(ISNUMBER(H337),ISNUMBER(I337),ISNUMBER(J337),ABS((I337-H337)-J337)&gt;0.05),"Odometer and typed miles disagree",IF(AND(N337&gt;0,O337=0),"No rate for this date — check Rate Schedule",IF(AND(OR(E337="Business",E337="Medical",E337="Charitable"),F337&lt;&gt;"Yes",K337=""),"Add purpose detail for substantiation",""))))))))))))</f>
        <v/>
      </c>
      <c r="R337" s="27">
        <f>IF(OR(A337="",M337=""),"",IFERROR(INDEX('Rate Schedule'!$A$5:$A$24,MATCH(SUMPRODUCT(MAX(('Rate Schedule'!$A$5:$A$24&lt;=A337)*('Rate Schedule'!$A$5:$A$24&lt;&gt;"")*'Rate Schedule'!$A$5:$A$24)),'Rate Schedule'!$A$5:$A$24,0)),""))</f>
        <v/>
      </c>
    </row>
    <row r="338">
      <c r="A338" s="22" t="n"/>
      <c r="B338" s="10" t="n"/>
      <c r="C338" s="10" t="n"/>
      <c r="D338" s="10" t="n"/>
      <c r="E338" s="10" t="n"/>
      <c r="F338" s="10" t="n"/>
      <c r="G338" s="10" t="n"/>
      <c r="H338" s="23" t="n"/>
      <c r="I338" s="23" t="n"/>
      <c r="J338" s="23" t="n"/>
      <c r="K338" s="10" t="n"/>
      <c r="L338" s="10" t="n"/>
      <c r="M338" s="24">
        <f>IF(AND(A338="",B338="",J338="",H338=""),"",ROUND(IF(G338="Yes",2,1)*IF(AND(ISNUMBER(H338),ISNUMBER(I338),I338&gt;=H338),I338-H338,IF(ISNUMBER(J338),J338,0)),1))</f>
        <v/>
      </c>
      <c r="N338" s="24">
        <f>IF(M338="","",IF(OR(E338="Personal",E338="",F338="Yes"),0,M338))</f>
        <v/>
      </c>
      <c r="O338" s="24">
        <f>IF(OR(A338="",M338=""),"",IF(E338="Business",IFERROR(INDEX('Rate Schedule'!$B$5:$B$24,MATCH(SUMPRODUCT(MAX(('Rate Schedule'!$A$5:$A$24&lt;=A338)*('Rate Schedule'!$A$5:$A$24&lt;&gt;"")*'Rate Schedule'!$A$5:$A$24)),'Rate Schedule'!$A$5:$A$24,0)),0),IF(E338="Medical",IFERROR(INDEX('Rate Schedule'!$C$5:$C$24,MATCH(SUMPRODUCT(MAX(('Rate Schedule'!$A$5:$A$24&lt;=A338)*('Rate Schedule'!$A$5:$A$24&lt;&gt;"")*'Rate Schedule'!$A$5:$A$24)),'Rate Schedule'!$A$5:$A$24,0)),0),IF(E338="Charitable",IFERROR(INDEX('Rate Schedule'!$D$5:$D$24,MATCH(SUMPRODUCT(MAX(('Rate Schedule'!$A$5:$A$24&lt;=A338)*('Rate Schedule'!$A$5:$A$24&lt;&gt;"")*'Rate Schedule'!$A$5:$A$24)),'Rate Schedule'!$A$5:$A$24,0)),0),0))))</f>
        <v/>
      </c>
      <c r="P338" s="25">
        <f>IF(OR(M338="",O338=""),"",ROUND(N338*O338,0)/100)</f>
        <v/>
      </c>
      <c r="Q338" s="26">
        <f>IF(AND(A338="",B338="",C338="",D338="",E338="",J338="",H338=""),"",IF(A338="","Add a date",IF(A338&gt;AsOf,"After as-of date: not counted yet",IF(B338="","Add a vehicle",IF(COUNTIF(VName,B338)=0,"Vehicle not on Vehicles sheet",IF(E338="","Add a purpose",IF(AND(E338&lt;&gt;"Business",E338&lt;&gt;"Medical",E338&lt;&gt;"Charitable",E338&lt;&gt;"Personal"),"Purpose must be Business/Medical/Charitable/Personal",IF(AND(ISNUMBER(H338),ISNUMBER(I338),I338&lt;H338),"Odometer end is before start",IF(AND(NOT(ISNUMBER(H338)),NOT(ISNUMBER(I338)),NOT(ISNUMBER(J338))),"Add odometer readings or typed miles",IF(AND(ISNUMBER(H338),ISNUMBER(I338),ISNUMBER(J338),ABS((I338-H338)-J338)&gt;0.05),"Odometer and typed miles disagree",IF(AND(N338&gt;0,O338=0),"No rate for this date — check Rate Schedule",IF(AND(OR(E338="Business",E338="Medical",E338="Charitable"),F338&lt;&gt;"Yes",K338=""),"Add purpose detail for substantiation",""))))))))))))</f>
        <v/>
      </c>
      <c r="R338" s="27">
        <f>IF(OR(A338="",M338=""),"",IFERROR(INDEX('Rate Schedule'!$A$5:$A$24,MATCH(SUMPRODUCT(MAX(('Rate Schedule'!$A$5:$A$24&lt;=A338)*('Rate Schedule'!$A$5:$A$24&lt;&gt;"")*'Rate Schedule'!$A$5:$A$24)),'Rate Schedule'!$A$5:$A$24,0)),""))</f>
        <v/>
      </c>
    </row>
    <row r="339">
      <c r="A339" s="22" t="n"/>
      <c r="B339" s="10" t="n"/>
      <c r="C339" s="10" t="n"/>
      <c r="D339" s="10" t="n"/>
      <c r="E339" s="10" t="n"/>
      <c r="F339" s="10" t="n"/>
      <c r="G339" s="10" t="n"/>
      <c r="H339" s="23" t="n"/>
      <c r="I339" s="23" t="n"/>
      <c r="J339" s="23" t="n"/>
      <c r="K339" s="10" t="n"/>
      <c r="L339" s="10" t="n"/>
      <c r="M339" s="24">
        <f>IF(AND(A339="",B339="",J339="",H339=""),"",ROUND(IF(G339="Yes",2,1)*IF(AND(ISNUMBER(H339),ISNUMBER(I339),I339&gt;=H339),I339-H339,IF(ISNUMBER(J339),J339,0)),1))</f>
        <v/>
      </c>
      <c r="N339" s="24">
        <f>IF(M339="","",IF(OR(E339="Personal",E339="",F339="Yes"),0,M339))</f>
        <v/>
      </c>
      <c r="O339" s="24">
        <f>IF(OR(A339="",M339=""),"",IF(E339="Business",IFERROR(INDEX('Rate Schedule'!$B$5:$B$24,MATCH(SUMPRODUCT(MAX(('Rate Schedule'!$A$5:$A$24&lt;=A339)*('Rate Schedule'!$A$5:$A$24&lt;&gt;"")*'Rate Schedule'!$A$5:$A$24)),'Rate Schedule'!$A$5:$A$24,0)),0),IF(E339="Medical",IFERROR(INDEX('Rate Schedule'!$C$5:$C$24,MATCH(SUMPRODUCT(MAX(('Rate Schedule'!$A$5:$A$24&lt;=A339)*('Rate Schedule'!$A$5:$A$24&lt;&gt;"")*'Rate Schedule'!$A$5:$A$24)),'Rate Schedule'!$A$5:$A$24,0)),0),IF(E339="Charitable",IFERROR(INDEX('Rate Schedule'!$D$5:$D$24,MATCH(SUMPRODUCT(MAX(('Rate Schedule'!$A$5:$A$24&lt;=A339)*('Rate Schedule'!$A$5:$A$24&lt;&gt;"")*'Rate Schedule'!$A$5:$A$24)),'Rate Schedule'!$A$5:$A$24,0)),0),0))))</f>
        <v/>
      </c>
      <c r="P339" s="25">
        <f>IF(OR(M339="",O339=""),"",ROUND(N339*O339,0)/100)</f>
        <v/>
      </c>
      <c r="Q339" s="26">
        <f>IF(AND(A339="",B339="",C339="",D339="",E339="",J339="",H339=""),"",IF(A339="","Add a date",IF(A339&gt;AsOf,"After as-of date: not counted yet",IF(B339="","Add a vehicle",IF(COUNTIF(VName,B339)=0,"Vehicle not on Vehicles sheet",IF(E339="","Add a purpose",IF(AND(E339&lt;&gt;"Business",E339&lt;&gt;"Medical",E339&lt;&gt;"Charitable",E339&lt;&gt;"Personal"),"Purpose must be Business/Medical/Charitable/Personal",IF(AND(ISNUMBER(H339),ISNUMBER(I339),I339&lt;H339),"Odometer end is before start",IF(AND(NOT(ISNUMBER(H339)),NOT(ISNUMBER(I339)),NOT(ISNUMBER(J339))),"Add odometer readings or typed miles",IF(AND(ISNUMBER(H339),ISNUMBER(I339),ISNUMBER(J339),ABS((I339-H339)-J339)&gt;0.05),"Odometer and typed miles disagree",IF(AND(N339&gt;0,O339=0),"No rate for this date — check Rate Schedule",IF(AND(OR(E339="Business",E339="Medical",E339="Charitable"),F339&lt;&gt;"Yes",K339=""),"Add purpose detail for substantiation",""))))))))))))</f>
        <v/>
      </c>
      <c r="R339" s="27">
        <f>IF(OR(A339="",M339=""),"",IFERROR(INDEX('Rate Schedule'!$A$5:$A$24,MATCH(SUMPRODUCT(MAX(('Rate Schedule'!$A$5:$A$24&lt;=A339)*('Rate Schedule'!$A$5:$A$24&lt;&gt;"")*'Rate Schedule'!$A$5:$A$24)),'Rate Schedule'!$A$5:$A$24,0)),""))</f>
        <v/>
      </c>
    </row>
    <row r="340">
      <c r="A340" s="22" t="n"/>
      <c r="B340" s="10" t="n"/>
      <c r="C340" s="10" t="n"/>
      <c r="D340" s="10" t="n"/>
      <c r="E340" s="10" t="n"/>
      <c r="F340" s="10" t="n"/>
      <c r="G340" s="10" t="n"/>
      <c r="H340" s="23" t="n"/>
      <c r="I340" s="23" t="n"/>
      <c r="J340" s="23" t="n"/>
      <c r="K340" s="10" t="n"/>
      <c r="L340" s="10" t="n"/>
      <c r="M340" s="24">
        <f>IF(AND(A340="",B340="",J340="",H340=""),"",ROUND(IF(G340="Yes",2,1)*IF(AND(ISNUMBER(H340),ISNUMBER(I340),I340&gt;=H340),I340-H340,IF(ISNUMBER(J340),J340,0)),1))</f>
        <v/>
      </c>
      <c r="N340" s="24">
        <f>IF(M340="","",IF(OR(E340="Personal",E340="",F340="Yes"),0,M340))</f>
        <v/>
      </c>
      <c r="O340" s="24">
        <f>IF(OR(A340="",M340=""),"",IF(E340="Business",IFERROR(INDEX('Rate Schedule'!$B$5:$B$24,MATCH(SUMPRODUCT(MAX(('Rate Schedule'!$A$5:$A$24&lt;=A340)*('Rate Schedule'!$A$5:$A$24&lt;&gt;"")*'Rate Schedule'!$A$5:$A$24)),'Rate Schedule'!$A$5:$A$24,0)),0),IF(E340="Medical",IFERROR(INDEX('Rate Schedule'!$C$5:$C$24,MATCH(SUMPRODUCT(MAX(('Rate Schedule'!$A$5:$A$24&lt;=A340)*('Rate Schedule'!$A$5:$A$24&lt;&gt;"")*'Rate Schedule'!$A$5:$A$24)),'Rate Schedule'!$A$5:$A$24,0)),0),IF(E340="Charitable",IFERROR(INDEX('Rate Schedule'!$D$5:$D$24,MATCH(SUMPRODUCT(MAX(('Rate Schedule'!$A$5:$A$24&lt;=A340)*('Rate Schedule'!$A$5:$A$24&lt;&gt;"")*'Rate Schedule'!$A$5:$A$24)),'Rate Schedule'!$A$5:$A$24,0)),0),0))))</f>
        <v/>
      </c>
      <c r="P340" s="25">
        <f>IF(OR(M340="",O340=""),"",ROUND(N340*O340,0)/100)</f>
        <v/>
      </c>
      <c r="Q340" s="26">
        <f>IF(AND(A340="",B340="",C340="",D340="",E340="",J340="",H340=""),"",IF(A340="","Add a date",IF(A340&gt;AsOf,"After as-of date: not counted yet",IF(B340="","Add a vehicle",IF(COUNTIF(VName,B340)=0,"Vehicle not on Vehicles sheet",IF(E340="","Add a purpose",IF(AND(E340&lt;&gt;"Business",E340&lt;&gt;"Medical",E340&lt;&gt;"Charitable",E340&lt;&gt;"Personal"),"Purpose must be Business/Medical/Charitable/Personal",IF(AND(ISNUMBER(H340),ISNUMBER(I340),I340&lt;H340),"Odometer end is before start",IF(AND(NOT(ISNUMBER(H340)),NOT(ISNUMBER(I340)),NOT(ISNUMBER(J340))),"Add odometer readings or typed miles",IF(AND(ISNUMBER(H340),ISNUMBER(I340),ISNUMBER(J340),ABS((I340-H340)-J340)&gt;0.05),"Odometer and typed miles disagree",IF(AND(N340&gt;0,O340=0),"No rate for this date — check Rate Schedule",IF(AND(OR(E340="Business",E340="Medical",E340="Charitable"),F340&lt;&gt;"Yes",K340=""),"Add purpose detail for substantiation",""))))))))))))</f>
        <v/>
      </c>
      <c r="R340" s="27">
        <f>IF(OR(A340="",M340=""),"",IFERROR(INDEX('Rate Schedule'!$A$5:$A$24,MATCH(SUMPRODUCT(MAX(('Rate Schedule'!$A$5:$A$24&lt;=A340)*('Rate Schedule'!$A$5:$A$24&lt;&gt;"")*'Rate Schedule'!$A$5:$A$24)),'Rate Schedule'!$A$5:$A$24,0)),""))</f>
        <v/>
      </c>
    </row>
    <row r="341">
      <c r="A341" s="22" t="n"/>
      <c r="B341" s="10" t="n"/>
      <c r="C341" s="10" t="n"/>
      <c r="D341" s="10" t="n"/>
      <c r="E341" s="10" t="n"/>
      <c r="F341" s="10" t="n"/>
      <c r="G341" s="10" t="n"/>
      <c r="H341" s="23" t="n"/>
      <c r="I341" s="23" t="n"/>
      <c r="J341" s="23" t="n"/>
      <c r="K341" s="10" t="n"/>
      <c r="L341" s="10" t="n"/>
      <c r="M341" s="24">
        <f>IF(AND(A341="",B341="",J341="",H341=""),"",ROUND(IF(G341="Yes",2,1)*IF(AND(ISNUMBER(H341),ISNUMBER(I341),I341&gt;=H341),I341-H341,IF(ISNUMBER(J341),J341,0)),1))</f>
        <v/>
      </c>
      <c r="N341" s="24">
        <f>IF(M341="","",IF(OR(E341="Personal",E341="",F341="Yes"),0,M341))</f>
        <v/>
      </c>
      <c r="O341" s="24">
        <f>IF(OR(A341="",M341=""),"",IF(E341="Business",IFERROR(INDEX('Rate Schedule'!$B$5:$B$24,MATCH(SUMPRODUCT(MAX(('Rate Schedule'!$A$5:$A$24&lt;=A341)*('Rate Schedule'!$A$5:$A$24&lt;&gt;"")*'Rate Schedule'!$A$5:$A$24)),'Rate Schedule'!$A$5:$A$24,0)),0),IF(E341="Medical",IFERROR(INDEX('Rate Schedule'!$C$5:$C$24,MATCH(SUMPRODUCT(MAX(('Rate Schedule'!$A$5:$A$24&lt;=A341)*('Rate Schedule'!$A$5:$A$24&lt;&gt;"")*'Rate Schedule'!$A$5:$A$24)),'Rate Schedule'!$A$5:$A$24,0)),0),IF(E341="Charitable",IFERROR(INDEX('Rate Schedule'!$D$5:$D$24,MATCH(SUMPRODUCT(MAX(('Rate Schedule'!$A$5:$A$24&lt;=A341)*('Rate Schedule'!$A$5:$A$24&lt;&gt;"")*'Rate Schedule'!$A$5:$A$24)),'Rate Schedule'!$A$5:$A$24,0)),0),0))))</f>
        <v/>
      </c>
      <c r="P341" s="25">
        <f>IF(OR(M341="",O341=""),"",ROUND(N341*O341,0)/100)</f>
        <v/>
      </c>
      <c r="Q341" s="26">
        <f>IF(AND(A341="",B341="",C341="",D341="",E341="",J341="",H341=""),"",IF(A341="","Add a date",IF(A341&gt;AsOf,"After as-of date: not counted yet",IF(B341="","Add a vehicle",IF(COUNTIF(VName,B341)=0,"Vehicle not on Vehicles sheet",IF(E341="","Add a purpose",IF(AND(E341&lt;&gt;"Business",E341&lt;&gt;"Medical",E341&lt;&gt;"Charitable",E341&lt;&gt;"Personal"),"Purpose must be Business/Medical/Charitable/Personal",IF(AND(ISNUMBER(H341),ISNUMBER(I341),I341&lt;H341),"Odometer end is before start",IF(AND(NOT(ISNUMBER(H341)),NOT(ISNUMBER(I341)),NOT(ISNUMBER(J341))),"Add odometer readings or typed miles",IF(AND(ISNUMBER(H341),ISNUMBER(I341),ISNUMBER(J341),ABS((I341-H341)-J341)&gt;0.05),"Odometer and typed miles disagree",IF(AND(N341&gt;0,O341=0),"No rate for this date — check Rate Schedule",IF(AND(OR(E341="Business",E341="Medical",E341="Charitable"),F341&lt;&gt;"Yes",K341=""),"Add purpose detail for substantiation",""))))))))))))</f>
        <v/>
      </c>
      <c r="R341" s="27">
        <f>IF(OR(A341="",M341=""),"",IFERROR(INDEX('Rate Schedule'!$A$5:$A$24,MATCH(SUMPRODUCT(MAX(('Rate Schedule'!$A$5:$A$24&lt;=A341)*('Rate Schedule'!$A$5:$A$24&lt;&gt;"")*'Rate Schedule'!$A$5:$A$24)),'Rate Schedule'!$A$5:$A$24,0)),""))</f>
        <v/>
      </c>
    </row>
    <row r="342">
      <c r="A342" s="22" t="n"/>
      <c r="B342" s="10" t="n"/>
      <c r="C342" s="10" t="n"/>
      <c r="D342" s="10" t="n"/>
      <c r="E342" s="10" t="n"/>
      <c r="F342" s="10" t="n"/>
      <c r="G342" s="10" t="n"/>
      <c r="H342" s="23" t="n"/>
      <c r="I342" s="23" t="n"/>
      <c r="J342" s="23" t="n"/>
      <c r="K342" s="10" t="n"/>
      <c r="L342" s="10" t="n"/>
      <c r="M342" s="24">
        <f>IF(AND(A342="",B342="",J342="",H342=""),"",ROUND(IF(G342="Yes",2,1)*IF(AND(ISNUMBER(H342),ISNUMBER(I342),I342&gt;=H342),I342-H342,IF(ISNUMBER(J342),J342,0)),1))</f>
        <v/>
      </c>
      <c r="N342" s="24">
        <f>IF(M342="","",IF(OR(E342="Personal",E342="",F342="Yes"),0,M342))</f>
        <v/>
      </c>
      <c r="O342" s="24">
        <f>IF(OR(A342="",M342=""),"",IF(E342="Business",IFERROR(INDEX('Rate Schedule'!$B$5:$B$24,MATCH(SUMPRODUCT(MAX(('Rate Schedule'!$A$5:$A$24&lt;=A342)*('Rate Schedule'!$A$5:$A$24&lt;&gt;"")*'Rate Schedule'!$A$5:$A$24)),'Rate Schedule'!$A$5:$A$24,0)),0),IF(E342="Medical",IFERROR(INDEX('Rate Schedule'!$C$5:$C$24,MATCH(SUMPRODUCT(MAX(('Rate Schedule'!$A$5:$A$24&lt;=A342)*('Rate Schedule'!$A$5:$A$24&lt;&gt;"")*'Rate Schedule'!$A$5:$A$24)),'Rate Schedule'!$A$5:$A$24,0)),0),IF(E342="Charitable",IFERROR(INDEX('Rate Schedule'!$D$5:$D$24,MATCH(SUMPRODUCT(MAX(('Rate Schedule'!$A$5:$A$24&lt;=A342)*('Rate Schedule'!$A$5:$A$24&lt;&gt;"")*'Rate Schedule'!$A$5:$A$24)),'Rate Schedule'!$A$5:$A$24,0)),0),0))))</f>
        <v/>
      </c>
      <c r="P342" s="25">
        <f>IF(OR(M342="",O342=""),"",ROUND(N342*O342,0)/100)</f>
        <v/>
      </c>
      <c r="Q342" s="26">
        <f>IF(AND(A342="",B342="",C342="",D342="",E342="",J342="",H342=""),"",IF(A342="","Add a date",IF(A342&gt;AsOf,"After as-of date: not counted yet",IF(B342="","Add a vehicle",IF(COUNTIF(VName,B342)=0,"Vehicle not on Vehicles sheet",IF(E342="","Add a purpose",IF(AND(E342&lt;&gt;"Business",E342&lt;&gt;"Medical",E342&lt;&gt;"Charitable",E342&lt;&gt;"Personal"),"Purpose must be Business/Medical/Charitable/Personal",IF(AND(ISNUMBER(H342),ISNUMBER(I342),I342&lt;H342),"Odometer end is before start",IF(AND(NOT(ISNUMBER(H342)),NOT(ISNUMBER(I342)),NOT(ISNUMBER(J342))),"Add odometer readings or typed miles",IF(AND(ISNUMBER(H342),ISNUMBER(I342),ISNUMBER(J342),ABS((I342-H342)-J342)&gt;0.05),"Odometer and typed miles disagree",IF(AND(N342&gt;0,O342=0),"No rate for this date — check Rate Schedule",IF(AND(OR(E342="Business",E342="Medical",E342="Charitable"),F342&lt;&gt;"Yes",K342=""),"Add purpose detail for substantiation",""))))))))))))</f>
        <v/>
      </c>
      <c r="R342" s="27">
        <f>IF(OR(A342="",M342=""),"",IFERROR(INDEX('Rate Schedule'!$A$5:$A$24,MATCH(SUMPRODUCT(MAX(('Rate Schedule'!$A$5:$A$24&lt;=A342)*('Rate Schedule'!$A$5:$A$24&lt;&gt;"")*'Rate Schedule'!$A$5:$A$24)),'Rate Schedule'!$A$5:$A$24,0)),""))</f>
        <v/>
      </c>
    </row>
    <row r="343">
      <c r="A343" s="22" t="n"/>
      <c r="B343" s="10" t="n"/>
      <c r="C343" s="10" t="n"/>
      <c r="D343" s="10" t="n"/>
      <c r="E343" s="10" t="n"/>
      <c r="F343" s="10" t="n"/>
      <c r="G343" s="10" t="n"/>
      <c r="H343" s="23" t="n"/>
      <c r="I343" s="23" t="n"/>
      <c r="J343" s="23" t="n"/>
      <c r="K343" s="10" t="n"/>
      <c r="L343" s="10" t="n"/>
      <c r="M343" s="24">
        <f>IF(AND(A343="",B343="",J343="",H343=""),"",ROUND(IF(G343="Yes",2,1)*IF(AND(ISNUMBER(H343),ISNUMBER(I343),I343&gt;=H343),I343-H343,IF(ISNUMBER(J343),J343,0)),1))</f>
        <v/>
      </c>
      <c r="N343" s="24">
        <f>IF(M343="","",IF(OR(E343="Personal",E343="",F343="Yes"),0,M343))</f>
        <v/>
      </c>
      <c r="O343" s="24">
        <f>IF(OR(A343="",M343=""),"",IF(E343="Business",IFERROR(INDEX('Rate Schedule'!$B$5:$B$24,MATCH(SUMPRODUCT(MAX(('Rate Schedule'!$A$5:$A$24&lt;=A343)*('Rate Schedule'!$A$5:$A$24&lt;&gt;"")*'Rate Schedule'!$A$5:$A$24)),'Rate Schedule'!$A$5:$A$24,0)),0),IF(E343="Medical",IFERROR(INDEX('Rate Schedule'!$C$5:$C$24,MATCH(SUMPRODUCT(MAX(('Rate Schedule'!$A$5:$A$24&lt;=A343)*('Rate Schedule'!$A$5:$A$24&lt;&gt;"")*'Rate Schedule'!$A$5:$A$24)),'Rate Schedule'!$A$5:$A$24,0)),0),IF(E343="Charitable",IFERROR(INDEX('Rate Schedule'!$D$5:$D$24,MATCH(SUMPRODUCT(MAX(('Rate Schedule'!$A$5:$A$24&lt;=A343)*('Rate Schedule'!$A$5:$A$24&lt;&gt;"")*'Rate Schedule'!$A$5:$A$24)),'Rate Schedule'!$A$5:$A$24,0)),0),0))))</f>
        <v/>
      </c>
      <c r="P343" s="25">
        <f>IF(OR(M343="",O343=""),"",ROUND(N343*O343,0)/100)</f>
        <v/>
      </c>
      <c r="Q343" s="26">
        <f>IF(AND(A343="",B343="",C343="",D343="",E343="",J343="",H343=""),"",IF(A343="","Add a date",IF(A343&gt;AsOf,"After as-of date: not counted yet",IF(B343="","Add a vehicle",IF(COUNTIF(VName,B343)=0,"Vehicle not on Vehicles sheet",IF(E343="","Add a purpose",IF(AND(E343&lt;&gt;"Business",E343&lt;&gt;"Medical",E343&lt;&gt;"Charitable",E343&lt;&gt;"Personal"),"Purpose must be Business/Medical/Charitable/Personal",IF(AND(ISNUMBER(H343),ISNUMBER(I343),I343&lt;H343),"Odometer end is before start",IF(AND(NOT(ISNUMBER(H343)),NOT(ISNUMBER(I343)),NOT(ISNUMBER(J343))),"Add odometer readings or typed miles",IF(AND(ISNUMBER(H343),ISNUMBER(I343),ISNUMBER(J343),ABS((I343-H343)-J343)&gt;0.05),"Odometer and typed miles disagree",IF(AND(N343&gt;0,O343=0),"No rate for this date — check Rate Schedule",IF(AND(OR(E343="Business",E343="Medical",E343="Charitable"),F343&lt;&gt;"Yes",K343=""),"Add purpose detail for substantiation",""))))))))))))</f>
        <v/>
      </c>
      <c r="R343" s="27">
        <f>IF(OR(A343="",M343=""),"",IFERROR(INDEX('Rate Schedule'!$A$5:$A$24,MATCH(SUMPRODUCT(MAX(('Rate Schedule'!$A$5:$A$24&lt;=A343)*('Rate Schedule'!$A$5:$A$24&lt;&gt;"")*'Rate Schedule'!$A$5:$A$24)),'Rate Schedule'!$A$5:$A$24,0)),""))</f>
        <v/>
      </c>
    </row>
    <row r="344">
      <c r="A344" s="22" t="n"/>
      <c r="B344" s="10" t="n"/>
      <c r="C344" s="10" t="n"/>
      <c r="D344" s="10" t="n"/>
      <c r="E344" s="10" t="n"/>
      <c r="F344" s="10" t="n"/>
      <c r="G344" s="10" t="n"/>
      <c r="H344" s="23" t="n"/>
      <c r="I344" s="23" t="n"/>
      <c r="J344" s="23" t="n"/>
      <c r="K344" s="10" t="n"/>
      <c r="L344" s="10" t="n"/>
      <c r="M344" s="24">
        <f>IF(AND(A344="",B344="",J344="",H344=""),"",ROUND(IF(G344="Yes",2,1)*IF(AND(ISNUMBER(H344),ISNUMBER(I344),I344&gt;=H344),I344-H344,IF(ISNUMBER(J344),J344,0)),1))</f>
        <v/>
      </c>
      <c r="N344" s="24">
        <f>IF(M344="","",IF(OR(E344="Personal",E344="",F344="Yes"),0,M344))</f>
        <v/>
      </c>
      <c r="O344" s="24">
        <f>IF(OR(A344="",M344=""),"",IF(E344="Business",IFERROR(INDEX('Rate Schedule'!$B$5:$B$24,MATCH(SUMPRODUCT(MAX(('Rate Schedule'!$A$5:$A$24&lt;=A344)*('Rate Schedule'!$A$5:$A$24&lt;&gt;"")*'Rate Schedule'!$A$5:$A$24)),'Rate Schedule'!$A$5:$A$24,0)),0),IF(E344="Medical",IFERROR(INDEX('Rate Schedule'!$C$5:$C$24,MATCH(SUMPRODUCT(MAX(('Rate Schedule'!$A$5:$A$24&lt;=A344)*('Rate Schedule'!$A$5:$A$24&lt;&gt;"")*'Rate Schedule'!$A$5:$A$24)),'Rate Schedule'!$A$5:$A$24,0)),0),IF(E344="Charitable",IFERROR(INDEX('Rate Schedule'!$D$5:$D$24,MATCH(SUMPRODUCT(MAX(('Rate Schedule'!$A$5:$A$24&lt;=A344)*('Rate Schedule'!$A$5:$A$24&lt;&gt;"")*'Rate Schedule'!$A$5:$A$24)),'Rate Schedule'!$A$5:$A$24,0)),0),0))))</f>
        <v/>
      </c>
      <c r="P344" s="25">
        <f>IF(OR(M344="",O344=""),"",ROUND(N344*O344,0)/100)</f>
        <v/>
      </c>
      <c r="Q344" s="26">
        <f>IF(AND(A344="",B344="",C344="",D344="",E344="",J344="",H344=""),"",IF(A344="","Add a date",IF(A344&gt;AsOf,"After as-of date: not counted yet",IF(B344="","Add a vehicle",IF(COUNTIF(VName,B344)=0,"Vehicle not on Vehicles sheet",IF(E344="","Add a purpose",IF(AND(E344&lt;&gt;"Business",E344&lt;&gt;"Medical",E344&lt;&gt;"Charitable",E344&lt;&gt;"Personal"),"Purpose must be Business/Medical/Charitable/Personal",IF(AND(ISNUMBER(H344),ISNUMBER(I344),I344&lt;H344),"Odometer end is before start",IF(AND(NOT(ISNUMBER(H344)),NOT(ISNUMBER(I344)),NOT(ISNUMBER(J344))),"Add odometer readings or typed miles",IF(AND(ISNUMBER(H344),ISNUMBER(I344),ISNUMBER(J344),ABS((I344-H344)-J344)&gt;0.05),"Odometer and typed miles disagree",IF(AND(N344&gt;0,O344=0),"No rate for this date — check Rate Schedule",IF(AND(OR(E344="Business",E344="Medical",E344="Charitable"),F344&lt;&gt;"Yes",K344=""),"Add purpose detail for substantiation",""))))))))))))</f>
        <v/>
      </c>
      <c r="R344" s="27">
        <f>IF(OR(A344="",M344=""),"",IFERROR(INDEX('Rate Schedule'!$A$5:$A$24,MATCH(SUMPRODUCT(MAX(('Rate Schedule'!$A$5:$A$24&lt;=A344)*('Rate Schedule'!$A$5:$A$24&lt;&gt;"")*'Rate Schedule'!$A$5:$A$24)),'Rate Schedule'!$A$5:$A$24,0)),""))</f>
        <v/>
      </c>
    </row>
    <row r="345">
      <c r="A345" s="22" t="n"/>
      <c r="B345" s="10" t="n"/>
      <c r="C345" s="10" t="n"/>
      <c r="D345" s="10" t="n"/>
      <c r="E345" s="10" t="n"/>
      <c r="F345" s="10" t="n"/>
      <c r="G345" s="10" t="n"/>
      <c r="H345" s="23" t="n"/>
      <c r="I345" s="23" t="n"/>
      <c r="J345" s="23" t="n"/>
      <c r="K345" s="10" t="n"/>
      <c r="L345" s="10" t="n"/>
      <c r="M345" s="24">
        <f>IF(AND(A345="",B345="",J345="",H345=""),"",ROUND(IF(G345="Yes",2,1)*IF(AND(ISNUMBER(H345),ISNUMBER(I345),I345&gt;=H345),I345-H345,IF(ISNUMBER(J345),J345,0)),1))</f>
        <v/>
      </c>
      <c r="N345" s="24">
        <f>IF(M345="","",IF(OR(E345="Personal",E345="",F345="Yes"),0,M345))</f>
        <v/>
      </c>
      <c r="O345" s="24">
        <f>IF(OR(A345="",M345=""),"",IF(E345="Business",IFERROR(INDEX('Rate Schedule'!$B$5:$B$24,MATCH(SUMPRODUCT(MAX(('Rate Schedule'!$A$5:$A$24&lt;=A345)*('Rate Schedule'!$A$5:$A$24&lt;&gt;"")*'Rate Schedule'!$A$5:$A$24)),'Rate Schedule'!$A$5:$A$24,0)),0),IF(E345="Medical",IFERROR(INDEX('Rate Schedule'!$C$5:$C$24,MATCH(SUMPRODUCT(MAX(('Rate Schedule'!$A$5:$A$24&lt;=A345)*('Rate Schedule'!$A$5:$A$24&lt;&gt;"")*'Rate Schedule'!$A$5:$A$24)),'Rate Schedule'!$A$5:$A$24,0)),0),IF(E345="Charitable",IFERROR(INDEX('Rate Schedule'!$D$5:$D$24,MATCH(SUMPRODUCT(MAX(('Rate Schedule'!$A$5:$A$24&lt;=A345)*('Rate Schedule'!$A$5:$A$24&lt;&gt;"")*'Rate Schedule'!$A$5:$A$24)),'Rate Schedule'!$A$5:$A$24,0)),0),0))))</f>
        <v/>
      </c>
      <c r="P345" s="25">
        <f>IF(OR(M345="",O345=""),"",ROUND(N345*O345,0)/100)</f>
        <v/>
      </c>
      <c r="Q345" s="26">
        <f>IF(AND(A345="",B345="",C345="",D345="",E345="",J345="",H345=""),"",IF(A345="","Add a date",IF(A345&gt;AsOf,"After as-of date: not counted yet",IF(B345="","Add a vehicle",IF(COUNTIF(VName,B345)=0,"Vehicle not on Vehicles sheet",IF(E345="","Add a purpose",IF(AND(E345&lt;&gt;"Business",E345&lt;&gt;"Medical",E345&lt;&gt;"Charitable",E345&lt;&gt;"Personal"),"Purpose must be Business/Medical/Charitable/Personal",IF(AND(ISNUMBER(H345),ISNUMBER(I345),I345&lt;H345),"Odometer end is before start",IF(AND(NOT(ISNUMBER(H345)),NOT(ISNUMBER(I345)),NOT(ISNUMBER(J345))),"Add odometer readings or typed miles",IF(AND(ISNUMBER(H345),ISNUMBER(I345),ISNUMBER(J345),ABS((I345-H345)-J345)&gt;0.05),"Odometer and typed miles disagree",IF(AND(N345&gt;0,O345=0),"No rate for this date — check Rate Schedule",IF(AND(OR(E345="Business",E345="Medical",E345="Charitable"),F345&lt;&gt;"Yes",K345=""),"Add purpose detail for substantiation",""))))))))))))</f>
        <v/>
      </c>
      <c r="R345" s="27">
        <f>IF(OR(A345="",M345=""),"",IFERROR(INDEX('Rate Schedule'!$A$5:$A$24,MATCH(SUMPRODUCT(MAX(('Rate Schedule'!$A$5:$A$24&lt;=A345)*('Rate Schedule'!$A$5:$A$24&lt;&gt;"")*'Rate Schedule'!$A$5:$A$24)),'Rate Schedule'!$A$5:$A$24,0)),""))</f>
        <v/>
      </c>
    </row>
    <row r="346">
      <c r="A346" s="22" t="n"/>
      <c r="B346" s="10" t="n"/>
      <c r="C346" s="10" t="n"/>
      <c r="D346" s="10" t="n"/>
      <c r="E346" s="10" t="n"/>
      <c r="F346" s="10" t="n"/>
      <c r="G346" s="10" t="n"/>
      <c r="H346" s="23" t="n"/>
      <c r="I346" s="23" t="n"/>
      <c r="J346" s="23" t="n"/>
      <c r="K346" s="10" t="n"/>
      <c r="L346" s="10" t="n"/>
      <c r="M346" s="24">
        <f>IF(AND(A346="",B346="",J346="",H346=""),"",ROUND(IF(G346="Yes",2,1)*IF(AND(ISNUMBER(H346),ISNUMBER(I346),I346&gt;=H346),I346-H346,IF(ISNUMBER(J346),J346,0)),1))</f>
        <v/>
      </c>
      <c r="N346" s="24">
        <f>IF(M346="","",IF(OR(E346="Personal",E346="",F346="Yes"),0,M346))</f>
        <v/>
      </c>
      <c r="O346" s="24">
        <f>IF(OR(A346="",M346=""),"",IF(E346="Business",IFERROR(INDEX('Rate Schedule'!$B$5:$B$24,MATCH(SUMPRODUCT(MAX(('Rate Schedule'!$A$5:$A$24&lt;=A346)*('Rate Schedule'!$A$5:$A$24&lt;&gt;"")*'Rate Schedule'!$A$5:$A$24)),'Rate Schedule'!$A$5:$A$24,0)),0),IF(E346="Medical",IFERROR(INDEX('Rate Schedule'!$C$5:$C$24,MATCH(SUMPRODUCT(MAX(('Rate Schedule'!$A$5:$A$24&lt;=A346)*('Rate Schedule'!$A$5:$A$24&lt;&gt;"")*'Rate Schedule'!$A$5:$A$24)),'Rate Schedule'!$A$5:$A$24,0)),0),IF(E346="Charitable",IFERROR(INDEX('Rate Schedule'!$D$5:$D$24,MATCH(SUMPRODUCT(MAX(('Rate Schedule'!$A$5:$A$24&lt;=A346)*('Rate Schedule'!$A$5:$A$24&lt;&gt;"")*'Rate Schedule'!$A$5:$A$24)),'Rate Schedule'!$A$5:$A$24,0)),0),0))))</f>
        <v/>
      </c>
      <c r="P346" s="25">
        <f>IF(OR(M346="",O346=""),"",ROUND(N346*O346,0)/100)</f>
        <v/>
      </c>
      <c r="Q346" s="26">
        <f>IF(AND(A346="",B346="",C346="",D346="",E346="",J346="",H346=""),"",IF(A346="","Add a date",IF(A346&gt;AsOf,"After as-of date: not counted yet",IF(B346="","Add a vehicle",IF(COUNTIF(VName,B346)=0,"Vehicle not on Vehicles sheet",IF(E346="","Add a purpose",IF(AND(E346&lt;&gt;"Business",E346&lt;&gt;"Medical",E346&lt;&gt;"Charitable",E346&lt;&gt;"Personal"),"Purpose must be Business/Medical/Charitable/Personal",IF(AND(ISNUMBER(H346),ISNUMBER(I346),I346&lt;H346),"Odometer end is before start",IF(AND(NOT(ISNUMBER(H346)),NOT(ISNUMBER(I346)),NOT(ISNUMBER(J346))),"Add odometer readings or typed miles",IF(AND(ISNUMBER(H346),ISNUMBER(I346),ISNUMBER(J346),ABS((I346-H346)-J346)&gt;0.05),"Odometer and typed miles disagree",IF(AND(N346&gt;0,O346=0),"No rate for this date — check Rate Schedule",IF(AND(OR(E346="Business",E346="Medical",E346="Charitable"),F346&lt;&gt;"Yes",K346=""),"Add purpose detail for substantiation",""))))))))))))</f>
        <v/>
      </c>
      <c r="R346" s="27">
        <f>IF(OR(A346="",M346=""),"",IFERROR(INDEX('Rate Schedule'!$A$5:$A$24,MATCH(SUMPRODUCT(MAX(('Rate Schedule'!$A$5:$A$24&lt;=A346)*('Rate Schedule'!$A$5:$A$24&lt;&gt;"")*'Rate Schedule'!$A$5:$A$24)),'Rate Schedule'!$A$5:$A$24,0)),""))</f>
        <v/>
      </c>
    </row>
    <row r="347">
      <c r="A347" s="22" t="n"/>
      <c r="B347" s="10" t="n"/>
      <c r="C347" s="10" t="n"/>
      <c r="D347" s="10" t="n"/>
      <c r="E347" s="10" t="n"/>
      <c r="F347" s="10" t="n"/>
      <c r="G347" s="10" t="n"/>
      <c r="H347" s="23" t="n"/>
      <c r="I347" s="23" t="n"/>
      <c r="J347" s="23" t="n"/>
      <c r="K347" s="10" t="n"/>
      <c r="L347" s="10" t="n"/>
      <c r="M347" s="24">
        <f>IF(AND(A347="",B347="",J347="",H347=""),"",ROUND(IF(G347="Yes",2,1)*IF(AND(ISNUMBER(H347),ISNUMBER(I347),I347&gt;=H347),I347-H347,IF(ISNUMBER(J347),J347,0)),1))</f>
        <v/>
      </c>
      <c r="N347" s="24">
        <f>IF(M347="","",IF(OR(E347="Personal",E347="",F347="Yes"),0,M347))</f>
        <v/>
      </c>
      <c r="O347" s="24">
        <f>IF(OR(A347="",M347=""),"",IF(E347="Business",IFERROR(INDEX('Rate Schedule'!$B$5:$B$24,MATCH(SUMPRODUCT(MAX(('Rate Schedule'!$A$5:$A$24&lt;=A347)*('Rate Schedule'!$A$5:$A$24&lt;&gt;"")*'Rate Schedule'!$A$5:$A$24)),'Rate Schedule'!$A$5:$A$24,0)),0),IF(E347="Medical",IFERROR(INDEX('Rate Schedule'!$C$5:$C$24,MATCH(SUMPRODUCT(MAX(('Rate Schedule'!$A$5:$A$24&lt;=A347)*('Rate Schedule'!$A$5:$A$24&lt;&gt;"")*'Rate Schedule'!$A$5:$A$24)),'Rate Schedule'!$A$5:$A$24,0)),0),IF(E347="Charitable",IFERROR(INDEX('Rate Schedule'!$D$5:$D$24,MATCH(SUMPRODUCT(MAX(('Rate Schedule'!$A$5:$A$24&lt;=A347)*('Rate Schedule'!$A$5:$A$24&lt;&gt;"")*'Rate Schedule'!$A$5:$A$24)),'Rate Schedule'!$A$5:$A$24,0)),0),0))))</f>
        <v/>
      </c>
      <c r="P347" s="25">
        <f>IF(OR(M347="",O347=""),"",ROUND(N347*O347,0)/100)</f>
        <v/>
      </c>
      <c r="Q347" s="26">
        <f>IF(AND(A347="",B347="",C347="",D347="",E347="",J347="",H347=""),"",IF(A347="","Add a date",IF(A347&gt;AsOf,"After as-of date: not counted yet",IF(B347="","Add a vehicle",IF(COUNTIF(VName,B347)=0,"Vehicle not on Vehicles sheet",IF(E347="","Add a purpose",IF(AND(E347&lt;&gt;"Business",E347&lt;&gt;"Medical",E347&lt;&gt;"Charitable",E347&lt;&gt;"Personal"),"Purpose must be Business/Medical/Charitable/Personal",IF(AND(ISNUMBER(H347),ISNUMBER(I347),I347&lt;H347),"Odometer end is before start",IF(AND(NOT(ISNUMBER(H347)),NOT(ISNUMBER(I347)),NOT(ISNUMBER(J347))),"Add odometer readings or typed miles",IF(AND(ISNUMBER(H347),ISNUMBER(I347),ISNUMBER(J347),ABS((I347-H347)-J347)&gt;0.05),"Odometer and typed miles disagree",IF(AND(N347&gt;0,O347=0),"No rate for this date — check Rate Schedule",IF(AND(OR(E347="Business",E347="Medical",E347="Charitable"),F347&lt;&gt;"Yes",K347=""),"Add purpose detail for substantiation",""))))))))))))</f>
        <v/>
      </c>
      <c r="R347" s="27">
        <f>IF(OR(A347="",M347=""),"",IFERROR(INDEX('Rate Schedule'!$A$5:$A$24,MATCH(SUMPRODUCT(MAX(('Rate Schedule'!$A$5:$A$24&lt;=A347)*('Rate Schedule'!$A$5:$A$24&lt;&gt;"")*'Rate Schedule'!$A$5:$A$24)),'Rate Schedule'!$A$5:$A$24,0)),""))</f>
        <v/>
      </c>
    </row>
    <row r="348">
      <c r="A348" s="22" t="n"/>
      <c r="B348" s="10" t="n"/>
      <c r="C348" s="10" t="n"/>
      <c r="D348" s="10" t="n"/>
      <c r="E348" s="10" t="n"/>
      <c r="F348" s="10" t="n"/>
      <c r="G348" s="10" t="n"/>
      <c r="H348" s="23" t="n"/>
      <c r="I348" s="23" t="n"/>
      <c r="J348" s="23" t="n"/>
      <c r="K348" s="10" t="n"/>
      <c r="L348" s="10" t="n"/>
      <c r="M348" s="24">
        <f>IF(AND(A348="",B348="",J348="",H348=""),"",ROUND(IF(G348="Yes",2,1)*IF(AND(ISNUMBER(H348),ISNUMBER(I348),I348&gt;=H348),I348-H348,IF(ISNUMBER(J348),J348,0)),1))</f>
        <v/>
      </c>
      <c r="N348" s="24">
        <f>IF(M348="","",IF(OR(E348="Personal",E348="",F348="Yes"),0,M348))</f>
        <v/>
      </c>
      <c r="O348" s="24">
        <f>IF(OR(A348="",M348=""),"",IF(E348="Business",IFERROR(INDEX('Rate Schedule'!$B$5:$B$24,MATCH(SUMPRODUCT(MAX(('Rate Schedule'!$A$5:$A$24&lt;=A348)*('Rate Schedule'!$A$5:$A$24&lt;&gt;"")*'Rate Schedule'!$A$5:$A$24)),'Rate Schedule'!$A$5:$A$24,0)),0),IF(E348="Medical",IFERROR(INDEX('Rate Schedule'!$C$5:$C$24,MATCH(SUMPRODUCT(MAX(('Rate Schedule'!$A$5:$A$24&lt;=A348)*('Rate Schedule'!$A$5:$A$24&lt;&gt;"")*'Rate Schedule'!$A$5:$A$24)),'Rate Schedule'!$A$5:$A$24,0)),0),IF(E348="Charitable",IFERROR(INDEX('Rate Schedule'!$D$5:$D$24,MATCH(SUMPRODUCT(MAX(('Rate Schedule'!$A$5:$A$24&lt;=A348)*('Rate Schedule'!$A$5:$A$24&lt;&gt;"")*'Rate Schedule'!$A$5:$A$24)),'Rate Schedule'!$A$5:$A$24,0)),0),0))))</f>
        <v/>
      </c>
      <c r="P348" s="25">
        <f>IF(OR(M348="",O348=""),"",ROUND(N348*O348,0)/100)</f>
        <v/>
      </c>
      <c r="Q348" s="26">
        <f>IF(AND(A348="",B348="",C348="",D348="",E348="",J348="",H348=""),"",IF(A348="","Add a date",IF(A348&gt;AsOf,"After as-of date: not counted yet",IF(B348="","Add a vehicle",IF(COUNTIF(VName,B348)=0,"Vehicle not on Vehicles sheet",IF(E348="","Add a purpose",IF(AND(E348&lt;&gt;"Business",E348&lt;&gt;"Medical",E348&lt;&gt;"Charitable",E348&lt;&gt;"Personal"),"Purpose must be Business/Medical/Charitable/Personal",IF(AND(ISNUMBER(H348),ISNUMBER(I348),I348&lt;H348),"Odometer end is before start",IF(AND(NOT(ISNUMBER(H348)),NOT(ISNUMBER(I348)),NOT(ISNUMBER(J348))),"Add odometer readings or typed miles",IF(AND(ISNUMBER(H348),ISNUMBER(I348),ISNUMBER(J348),ABS((I348-H348)-J348)&gt;0.05),"Odometer and typed miles disagree",IF(AND(N348&gt;0,O348=0),"No rate for this date — check Rate Schedule",IF(AND(OR(E348="Business",E348="Medical",E348="Charitable"),F348&lt;&gt;"Yes",K348=""),"Add purpose detail for substantiation",""))))))))))))</f>
        <v/>
      </c>
      <c r="R348" s="27">
        <f>IF(OR(A348="",M348=""),"",IFERROR(INDEX('Rate Schedule'!$A$5:$A$24,MATCH(SUMPRODUCT(MAX(('Rate Schedule'!$A$5:$A$24&lt;=A348)*('Rate Schedule'!$A$5:$A$24&lt;&gt;"")*'Rate Schedule'!$A$5:$A$24)),'Rate Schedule'!$A$5:$A$24,0)),""))</f>
        <v/>
      </c>
    </row>
    <row r="349">
      <c r="A349" s="22" t="n"/>
      <c r="B349" s="10" t="n"/>
      <c r="C349" s="10" t="n"/>
      <c r="D349" s="10" t="n"/>
      <c r="E349" s="10" t="n"/>
      <c r="F349" s="10" t="n"/>
      <c r="G349" s="10" t="n"/>
      <c r="H349" s="23" t="n"/>
      <c r="I349" s="23" t="n"/>
      <c r="J349" s="23" t="n"/>
      <c r="K349" s="10" t="n"/>
      <c r="L349" s="10" t="n"/>
      <c r="M349" s="24">
        <f>IF(AND(A349="",B349="",J349="",H349=""),"",ROUND(IF(G349="Yes",2,1)*IF(AND(ISNUMBER(H349),ISNUMBER(I349),I349&gt;=H349),I349-H349,IF(ISNUMBER(J349),J349,0)),1))</f>
        <v/>
      </c>
      <c r="N349" s="24">
        <f>IF(M349="","",IF(OR(E349="Personal",E349="",F349="Yes"),0,M349))</f>
        <v/>
      </c>
      <c r="O349" s="24">
        <f>IF(OR(A349="",M349=""),"",IF(E349="Business",IFERROR(INDEX('Rate Schedule'!$B$5:$B$24,MATCH(SUMPRODUCT(MAX(('Rate Schedule'!$A$5:$A$24&lt;=A349)*('Rate Schedule'!$A$5:$A$24&lt;&gt;"")*'Rate Schedule'!$A$5:$A$24)),'Rate Schedule'!$A$5:$A$24,0)),0),IF(E349="Medical",IFERROR(INDEX('Rate Schedule'!$C$5:$C$24,MATCH(SUMPRODUCT(MAX(('Rate Schedule'!$A$5:$A$24&lt;=A349)*('Rate Schedule'!$A$5:$A$24&lt;&gt;"")*'Rate Schedule'!$A$5:$A$24)),'Rate Schedule'!$A$5:$A$24,0)),0),IF(E349="Charitable",IFERROR(INDEX('Rate Schedule'!$D$5:$D$24,MATCH(SUMPRODUCT(MAX(('Rate Schedule'!$A$5:$A$24&lt;=A349)*('Rate Schedule'!$A$5:$A$24&lt;&gt;"")*'Rate Schedule'!$A$5:$A$24)),'Rate Schedule'!$A$5:$A$24,0)),0),0))))</f>
        <v/>
      </c>
      <c r="P349" s="25">
        <f>IF(OR(M349="",O349=""),"",ROUND(N349*O349,0)/100)</f>
        <v/>
      </c>
      <c r="Q349" s="26">
        <f>IF(AND(A349="",B349="",C349="",D349="",E349="",J349="",H349=""),"",IF(A349="","Add a date",IF(A349&gt;AsOf,"After as-of date: not counted yet",IF(B349="","Add a vehicle",IF(COUNTIF(VName,B349)=0,"Vehicle not on Vehicles sheet",IF(E349="","Add a purpose",IF(AND(E349&lt;&gt;"Business",E349&lt;&gt;"Medical",E349&lt;&gt;"Charitable",E349&lt;&gt;"Personal"),"Purpose must be Business/Medical/Charitable/Personal",IF(AND(ISNUMBER(H349),ISNUMBER(I349),I349&lt;H349),"Odometer end is before start",IF(AND(NOT(ISNUMBER(H349)),NOT(ISNUMBER(I349)),NOT(ISNUMBER(J349))),"Add odometer readings or typed miles",IF(AND(ISNUMBER(H349),ISNUMBER(I349),ISNUMBER(J349),ABS((I349-H349)-J349)&gt;0.05),"Odometer and typed miles disagree",IF(AND(N349&gt;0,O349=0),"No rate for this date — check Rate Schedule",IF(AND(OR(E349="Business",E349="Medical",E349="Charitable"),F349&lt;&gt;"Yes",K349=""),"Add purpose detail for substantiation",""))))))))))))</f>
        <v/>
      </c>
      <c r="R349" s="27">
        <f>IF(OR(A349="",M349=""),"",IFERROR(INDEX('Rate Schedule'!$A$5:$A$24,MATCH(SUMPRODUCT(MAX(('Rate Schedule'!$A$5:$A$24&lt;=A349)*('Rate Schedule'!$A$5:$A$24&lt;&gt;"")*'Rate Schedule'!$A$5:$A$24)),'Rate Schedule'!$A$5:$A$24,0)),""))</f>
        <v/>
      </c>
    </row>
    <row r="350">
      <c r="A350" s="22" t="n"/>
      <c r="B350" s="10" t="n"/>
      <c r="C350" s="10" t="n"/>
      <c r="D350" s="10" t="n"/>
      <c r="E350" s="10" t="n"/>
      <c r="F350" s="10" t="n"/>
      <c r="G350" s="10" t="n"/>
      <c r="H350" s="23" t="n"/>
      <c r="I350" s="23" t="n"/>
      <c r="J350" s="23" t="n"/>
      <c r="K350" s="10" t="n"/>
      <c r="L350" s="10" t="n"/>
      <c r="M350" s="24">
        <f>IF(AND(A350="",B350="",J350="",H350=""),"",ROUND(IF(G350="Yes",2,1)*IF(AND(ISNUMBER(H350),ISNUMBER(I350),I350&gt;=H350),I350-H350,IF(ISNUMBER(J350),J350,0)),1))</f>
        <v/>
      </c>
      <c r="N350" s="24">
        <f>IF(M350="","",IF(OR(E350="Personal",E350="",F350="Yes"),0,M350))</f>
        <v/>
      </c>
      <c r="O350" s="24">
        <f>IF(OR(A350="",M350=""),"",IF(E350="Business",IFERROR(INDEX('Rate Schedule'!$B$5:$B$24,MATCH(SUMPRODUCT(MAX(('Rate Schedule'!$A$5:$A$24&lt;=A350)*('Rate Schedule'!$A$5:$A$24&lt;&gt;"")*'Rate Schedule'!$A$5:$A$24)),'Rate Schedule'!$A$5:$A$24,0)),0),IF(E350="Medical",IFERROR(INDEX('Rate Schedule'!$C$5:$C$24,MATCH(SUMPRODUCT(MAX(('Rate Schedule'!$A$5:$A$24&lt;=A350)*('Rate Schedule'!$A$5:$A$24&lt;&gt;"")*'Rate Schedule'!$A$5:$A$24)),'Rate Schedule'!$A$5:$A$24,0)),0),IF(E350="Charitable",IFERROR(INDEX('Rate Schedule'!$D$5:$D$24,MATCH(SUMPRODUCT(MAX(('Rate Schedule'!$A$5:$A$24&lt;=A350)*('Rate Schedule'!$A$5:$A$24&lt;&gt;"")*'Rate Schedule'!$A$5:$A$24)),'Rate Schedule'!$A$5:$A$24,0)),0),0))))</f>
        <v/>
      </c>
      <c r="P350" s="25">
        <f>IF(OR(M350="",O350=""),"",ROUND(N350*O350,0)/100)</f>
        <v/>
      </c>
      <c r="Q350" s="26">
        <f>IF(AND(A350="",B350="",C350="",D350="",E350="",J350="",H350=""),"",IF(A350="","Add a date",IF(A350&gt;AsOf,"After as-of date: not counted yet",IF(B350="","Add a vehicle",IF(COUNTIF(VName,B350)=0,"Vehicle not on Vehicles sheet",IF(E350="","Add a purpose",IF(AND(E350&lt;&gt;"Business",E350&lt;&gt;"Medical",E350&lt;&gt;"Charitable",E350&lt;&gt;"Personal"),"Purpose must be Business/Medical/Charitable/Personal",IF(AND(ISNUMBER(H350),ISNUMBER(I350),I350&lt;H350),"Odometer end is before start",IF(AND(NOT(ISNUMBER(H350)),NOT(ISNUMBER(I350)),NOT(ISNUMBER(J350))),"Add odometer readings or typed miles",IF(AND(ISNUMBER(H350),ISNUMBER(I350),ISNUMBER(J350),ABS((I350-H350)-J350)&gt;0.05),"Odometer and typed miles disagree",IF(AND(N350&gt;0,O350=0),"No rate for this date — check Rate Schedule",IF(AND(OR(E350="Business",E350="Medical",E350="Charitable"),F350&lt;&gt;"Yes",K350=""),"Add purpose detail for substantiation",""))))))))))))</f>
        <v/>
      </c>
      <c r="R350" s="27">
        <f>IF(OR(A350="",M350=""),"",IFERROR(INDEX('Rate Schedule'!$A$5:$A$24,MATCH(SUMPRODUCT(MAX(('Rate Schedule'!$A$5:$A$24&lt;=A350)*('Rate Schedule'!$A$5:$A$24&lt;&gt;"")*'Rate Schedule'!$A$5:$A$24)),'Rate Schedule'!$A$5:$A$24,0)),""))</f>
        <v/>
      </c>
    </row>
    <row r="351">
      <c r="A351" s="22" t="n"/>
      <c r="B351" s="10" t="n"/>
      <c r="C351" s="10" t="n"/>
      <c r="D351" s="10" t="n"/>
      <c r="E351" s="10" t="n"/>
      <c r="F351" s="10" t="n"/>
      <c r="G351" s="10" t="n"/>
      <c r="H351" s="23" t="n"/>
      <c r="I351" s="23" t="n"/>
      <c r="J351" s="23" t="n"/>
      <c r="K351" s="10" t="n"/>
      <c r="L351" s="10" t="n"/>
      <c r="M351" s="24">
        <f>IF(AND(A351="",B351="",J351="",H351=""),"",ROUND(IF(G351="Yes",2,1)*IF(AND(ISNUMBER(H351),ISNUMBER(I351),I351&gt;=H351),I351-H351,IF(ISNUMBER(J351),J351,0)),1))</f>
        <v/>
      </c>
      <c r="N351" s="24">
        <f>IF(M351="","",IF(OR(E351="Personal",E351="",F351="Yes"),0,M351))</f>
        <v/>
      </c>
      <c r="O351" s="24">
        <f>IF(OR(A351="",M351=""),"",IF(E351="Business",IFERROR(INDEX('Rate Schedule'!$B$5:$B$24,MATCH(SUMPRODUCT(MAX(('Rate Schedule'!$A$5:$A$24&lt;=A351)*('Rate Schedule'!$A$5:$A$24&lt;&gt;"")*'Rate Schedule'!$A$5:$A$24)),'Rate Schedule'!$A$5:$A$24,0)),0),IF(E351="Medical",IFERROR(INDEX('Rate Schedule'!$C$5:$C$24,MATCH(SUMPRODUCT(MAX(('Rate Schedule'!$A$5:$A$24&lt;=A351)*('Rate Schedule'!$A$5:$A$24&lt;&gt;"")*'Rate Schedule'!$A$5:$A$24)),'Rate Schedule'!$A$5:$A$24,0)),0),IF(E351="Charitable",IFERROR(INDEX('Rate Schedule'!$D$5:$D$24,MATCH(SUMPRODUCT(MAX(('Rate Schedule'!$A$5:$A$24&lt;=A351)*('Rate Schedule'!$A$5:$A$24&lt;&gt;"")*'Rate Schedule'!$A$5:$A$24)),'Rate Schedule'!$A$5:$A$24,0)),0),0))))</f>
        <v/>
      </c>
      <c r="P351" s="25">
        <f>IF(OR(M351="",O351=""),"",ROUND(N351*O351,0)/100)</f>
        <v/>
      </c>
      <c r="Q351" s="26">
        <f>IF(AND(A351="",B351="",C351="",D351="",E351="",J351="",H351=""),"",IF(A351="","Add a date",IF(A351&gt;AsOf,"After as-of date: not counted yet",IF(B351="","Add a vehicle",IF(COUNTIF(VName,B351)=0,"Vehicle not on Vehicles sheet",IF(E351="","Add a purpose",IF(AND(E351&lt;&gt;"Business",E351&lt;&gt;"Medical",E351&lt;&gt;"Charitable",E351&lt;&gt;"Personal"),"Purpose must be Business/Medical/Charitable/Personal",IF(AND(ISNUMBER(H351),ISNUMBER(I351),I351&lt;H351),"Odometer end is before start",IF(AND(NOT(ISNUMBER(H351)),NOT(ISNUMBER(I351)),NOT(ISNUMBER(J351))),"Add odometer readings or typed miles",IF(AND(ISNUMBER(H351),ISNUMBER(I351),ISNUMBER(J351),ABS((I351-H351)-J351)&gt;0.05),"Odometer and typed miles disagree",IF(AND(N351&gt;0,O351=0),"No rate for this date — check Rate Schedule",IF(AND(OR(E351="Business",E351="Medical",E351="Charitable"),F351&lt;&gt;"Yes",K351=""),"Add purpose detail for substantiation",""))))))))))))</f>
        <v/>
      </c>
      <c r="R351" s="27">
        <f>IF(OR(A351="",M351=""),"",IFERROR(INDEX('Rate Schedule'!$A$5:$A$24,MATCH(SUMPRODUCT(MAX(('Rate Schedule'!$A$5:$A$24&lt;=A351)*('Rate Schedule'!$A$5:$A$24&lt;&gt;"")*'Rate Schedule'!$A$5:$A$24)),'Rate Schedule'!$A$5:$A$24,0)),""))</f>
        <v/>
      </c>
    </row>
    <row r="352">
      <c r="A352" s="22" t="n"/>
      <c r="B352" s="10" t="n"/>
      <c r="C352" s="10" t="n"/>
      <c r="D352" s="10" t="n"/>
      <c r="E352" s="10" t="n"/>
      <c r="F352" s="10" t="n"/>
      <c r="G352" s="10" t="n"/>
      <c r="H352" s="23" t="n"/>
      <c r="I352" s="23" t="n"/>
      <c r="J352" s="23" t="n"/>
      <c r="K352" s="10" t="n"/>
      <c r="L352" s="10" t="n"/>
      <c r="M352" s="24">
        <f>IF(AND(A352="",B352="",J352="",H352=""),"",ROUND(IF(G352="Yes",2,1)*IF(AND(ISNUMBER(H352),ISNUMBER(I352),I352&gt;=H352),I352-H352,IF(ISNUMBER(J352),J352,0)),1))</f>
        <v/>
      </c>
      <c r="N352" s="24">
        <f>IF(M352="","",IF(OR(E352="Personal",E352="",F352="Yes"),0,M352))</f>
        <v/>
      </c>
      <c r="O352" s="24">
        <f>IF(OR(A352="",M352=""),"",IF(E352="Business",IFERROR(INDEX('Rate Schedule'!$B$5:$B$24,MATCH(SUMPRODUCT(MAX(('Rate Schedule'!$A$5:$A$24&lt;=A352)*('Rate Schedule'!$A$5:$A$24&lt;&gt;"")*'Rate Schedule'!$A$5:$A$24)),'Rate Schedule'!$A$5:$A$24,0)),0),IF(E352="Medical",IFERROR(INDEX('Rate Schedule'!$C$5:$C$24,MATCH(SUMPRODUCT(MAX(('Rate Schedule'!$A$5:$A$24&lt;=A352)*('Rate Schedule'!$A$5:$A$24&lt;&gt;"")*'Rate Schedule'!$A$5:$A$24)),'Rate Schedule'!$A$5:$A$24,0)),0),IF(E352="Charitable",IFERROR(INDEX('Rate Schedule'!$D$5:$D$24,MATCH(SUMPRODUCT(MAX(('Rate Schedule'!$A$5:$A$24&lt;=A352)*('Rate Schedule'!$A$5:$A$24&lt;&gt;"")*'Rate Schedule'!$A$5:$A$24)),'Rate Schedule'!$A$5:$A$24,0)),0),0))))</f>
        <v/>
      </c>
      <c r="P352" s="25">
        <f>IF(OR(M352="",O352=""),"",ROUND(N352*O352,0)/100)</f>
        <v/>
      </c>
      <c r="Q352" s="26">
        <f>IF(AND(A352="",B352="",C352="",D352="",E352="",J352="",H352=""),"",IF(A352="","Add a date",IF(A352&gt;AsOf,"After as-of date: not counted yet",IF(B352="","Add a vehicle",IF(COUNTIF(VName,B352)=0,"Vehicle not on Vehicles sheet",IF(E352="","Add a purpose",IF(AND(E352&lt;&gt;"Business",E352&lt;&gt;"Medical",E352&lt;&gt;"Charitable",E352&lt;&gt;"Personal"),"Purpose must be Business/Medical/Charitable/Personal",IF(AND(ISNUMBER(H352),ISNUMBER(I352),I352&lt;H352),"Odometer end is before start",IF(AND(NOT(ISNUMBER(H352)),NOT(ISNUMBER(I352)),NOT(ISNUMBER(J352))),"Add odometer readings or typed miles",IF(AND(ISNUMBER(H352),ISNUMBER(I352),ISNUMBER(J352),ABS((I352-H352)-J352)&gt;0.05),"Odometer and typed miles disagree",IF(AND(N352&gt;0,O352=0),"No rate for this date — check Rate Schedule",IF(AND(OR(E352="Business",E352="Medical",E352="Charitable"),F352&lt;&gt;"Yes",K352=""),"Add purpose detail for substantiation",""))))))))))))</f>
        <v/>
      </c>
      <c r="R352" s="27">
        <f>IF(OR(A352="",M352=""),"",IFERROR(INDEX('Rate Schedule'!$A$5:$A$24,MATCH(SUMPRODUCT(MAX(('Rate Schedule'!$A$5:$A$24&lt;=A352)*('Rate Schedule'!$A$5:$A$24&lt;&gt;"")*'Rate Schedule'!$A$5:$A$24)),'Rate Schedule'!$A$5:$A$24,0)),""))</f>
        <v/>
      </c>
    </row>
    <row r="353">
      <c r="A353" s="22" t="n"/>
      <c r="B353" s="10" t="n"/>
      <c r="C353" s="10" t="n"/>
      <c r="D353" s="10" t="n"/>
      <c r="E353" s="10" t="n"/>
      <c r="F353" s="10" t="n"/>
      <c r="G353" s="10" t="n"/>
      <c r="H353" s="23" t="n"/>
      <c r="I353" s="23" t="n"/>
      <c r="J353" s="23" t="n"/>
      <c r="K353" s="10" t="n"/>
      <c r="L353" s="10" t="n"/>
      <c r="M353" s="24">
        <f>IF(AND(A353="",B353="",J353="",H353=""),"",ROUND(IF(G353="Yes",2,1)*IF(AND(ISNUMBER(H353),ISNUMBER(I353),I353&gt;=H353),I353-H353,IF(ISNUMBER(J353),J353,0)),1))</f>
        <v/>
      </c>
      <c r="N353" s="24">
        <f>IF(M353="","",IF(OR(E353="Personal",E353="",F353="Yes"),0,M353))</f>
        <v/>
      </c>
      <c r="O353" s="24">
        <f>IF(OR(A353="",M353=""),"",IF(E353="Business",IFERROR(INDEX('Rate Schedule'!$B$5:$B$24,MATCH(SUMPRODUCT(MAX(('Rate Schedule'!$A$5:$A$24&lt;=A353)*('Rate Schedule'!$A$5:$A$24&lt;&gt;"")*'Rate Schedule'!$A$5:$A$24)),'Rate Schedule'!$A$5:$A$24,0)),0),IF(E353="Medical",IFERROR(INDEX('Rate Schedule'!$C$5:$C$24,MATCH(SUMPRODUCT(MAX(('Rate Schedule'!$A$5:$A$24&lt;=A353)*('Rate Schedule'!$A$5:$A$24&lt;&gt;"")*'Rate Schedule'!$A$5:$A$24)),'Rate Schedule'!$A$5:$A$24,0)),0),IF(E353="Charitable",IFERROR(INDEX('Rate Schedule'!$D$5:$D$24,MATCH(SUMPRODUCT(MAX(('Rate Schedule'!$A$5:$A$24&lt;=A353)*('Rate Schedule'!$A$5:$A$24&lt;&gt;"")*'Rate Schedule'!$A$5:$A$24)),'Rate Schedule'!$A$5:$A$24,0)),0),0))))</f>
        <v/>
      </c>
      <c r="P353" s="25">
        <f>IF(OR(M353="",O353=""),"",ROUND(N353*O353,0)/100)</f>
        <v/>
      </c>
      <c r="Q353" s="26">
        <f>IF(AND(A353="",B353="",C353="",D353="",E353="",J353="",H353=""),"",IF(A353="","Add a date",IF(A353&gt;AsOf,"After as-of date: not counted yet",IF(B353="","Add a vehicle",IF(COUNTIF(VName,B353)=0,"Vehicle not on Vehicles sheet",IF(E353="","Add a purpose",IF(AND(E353&lt;&gt;"Business",E353&lt;&gt;"Medical",E353&lt;&gt;"Charitable",E353&lt;&gt;"Personal"),"Purpose must be Business/Medical/Charitable/Personal",IF(AND(ISNUMBER(H353),ISNUMBER(I353),I353&lt;H353),"Odometer end is before start",IF(AND(NOT(ISNUMBER(H353)),NOT(ISNUMBER(I353)),NOT(ISNUMBER(J353))),"Add odometer readings or typed miles",IF(AND(ISNUMBER(H353),ISNUMBER(I353),ISNUMBER(J353),ABS((I353-H353)-J353)&gt;0.05),"Odometer and typed miles disagree",IF(AND(N353&gt;0,O353=0),"No rate for this date — check Rate Schedule",IF(AND(OR(E353="Business",E353="Medical",E353="Charitable"),F353&lt;&gt;"Yes",K353=""),"Add purpose detail for substantiation",""))))))))))))</f>
        <v/>
      </c>
      <c r="R353" s="27">
        <f>IF(OR(A353="",M353=""),"",IFERROR(INDEX('Rate Schedule'!$A$5:$A$24,MATCH(SUMPRODUCT(MAX(('Rate Schedule'!$A$5:$A$24&lt;=A353)*('Rate Schedule'!$A$5:$A$24&lt;&gt;"")*'Rate Schedule'!$A$5:$A$24)),'Rate Schedule'!$A$5:$A$24,0)),""))</f>
        <v/>
      </c>
    </row>
    <row r="354">
      <c r="A354" s="22" t="n"/>
      <c r="B354" s="10" t="n"/>
      <c r="C354" s="10" t="n"/>
      <c r="D354" s="10" t="n"/>
      <c r="E354" s="10" t="n"/>
      <c r="F354" s="10" t="n"/>
      <c r="G354" s="10" t="n"/>
      <c r="H354" s="23" t="n"/>
      <c r="I354" s="23" t="n"/>
      <c r="J354" s="23" t="n"/>
      <c r="K354" s="10" t="n"/>
      <c r="L354" s="10" t="n"/>
      <c r="M354" s="24">
        <f>IF(AND(A354="",B354="",J354="",H354=""),"",ROUND(IF(G354="Yes",2,1)*IF(AND(ISNUMBER(H354),ISNUMBER(I354),I354&gt;=H354),I354-H354,IF(ISNUMBER(J354),J354,0)),1))</f>
        <v/>
      </c>
      <c r="N354" s="24">
        <f>IF(M354="","",IF(OR(E354="Personal",E354="",F354="Yes"),0,M354))</f>
        <v/>
      </c>
      <c r="O354" s="24">
        <f>IF(OR(A354="",M354=""),"",IF(E354="Business",IFERROR(INDEX('Rate Schedule'!$B$5:$B$24,MATCH(SUMPRODUCT(MAX(('Rate Schedule'!$A$5:$A$24&lt;=A354)*('Rate Schedule'!$A$5:$A$24&lt;&gt;"")*'Rate Schedule'!$A$5:$A$24)),'Rate Schedule'!$A$5:$A$24,0)),0),IF(E354="Medical",IFERROR(INDEX('Rate Schedule'!$C$5:$C$24,MATCH(SUMPRODUCT(MAX(('Rate Schedule'!$A$5:$A$24&lt;=A354)*('Rate Schedule'!$A$5:$A$24&lt;&gt;"")*'Rate Schedule'!$A$5:$A$24)),'Rate Schedule'!$A$5:$A$24,0)),0),IF(E354="Charitable",IFERROR(INDEX('Rate Schedule'!$D$5:$D$24,MATCH(SUMPRODUCT(MAX(('Rate Schedule'!$A$5:$A$24&lt;=A354)*('Rate Schedule'!$A$5:$A$24&lt;&gt;"")*'Rate Schedule'!$A$5:$A$24)),'Rate Schedule'!$A$5:$A$24,0)),0),0))))</f>
        <v/>
      </c>
      <c r="P354" s="25">
        <f>IF(OR(M354="",O354=""),"",ROUND(N354*O354,0)/100)</f>
        <v/>
      </c>
      <c r="Q354" s="26">
        <f>IF(AND(A354="",B354="",C354="",D354="",E354="",J354="",H354=""),"",IF(A354="","Add a date",IF(A354&gt;AsOf,"After as-of date: not counted yet",IF(B354="","Add a vehicle",IF(COUNTIF(VName,B354)=0,"Vehicle not on Vehicles sheet",IF(E354="","Add a purpose",IF(AND(E354&lt;&gt;"Business",E354&lt;&gt;"Medical",E354&lt;&gt;"Charitable",E354&lt;&gt;"Personal"),"Purpose must be Business/Medical/Charitable/Personal",IF(AND(ISNUMBER(H354),ISNUMBER(I354),I354&lt;H354),"Odometer end is before start",IF(AND(NOT(ISNUMBER(H354)),NOT(ISNUMBER(I354)),NOT(ISNUMBER(J354))),"Add odometer readings or typed miles",IF(AND(ISNUMBER(H354),ISNUMBER(I354),ISNUMBER(J354),ABS((I354-H354)-J354)&gt;0.05),"Odometer and typed miles disagree",IF(AND(N354&gt;0,O354=0),"No rate for this date — check Rate Schedule",IF(AND(OR(E354="Business",E354="Medical",E354="Charitable"),F354&lt;&gt;"Yes",K354=""),"Add purpose detail for substantiation",""))))))))))))</f>
        <v/>
      </c>
      <c r="R354" s="27">
        <f>IF(OR(A354="",M354=""),"",IFERROR(INDEX('Rate Schedule'!$A$5:$A$24,MATCH(SUMPRODUCT(MAX(('Rate Schedule'!$A$5:$A$24&lt;=A354)*('Rate Schedule'!$A$5:$A$24&lt;&gt;"")*'Rate Schedule'!$A$5:$A$24)),'Rate Schedule'!$A$5:$A$24,0)),""))</f>
        <v/>
      </c>
    </row>
    <row r="355">
      <c r="A355" s="22" t="n"/>
      <c r="B355" s="10" t="n"/>
      <c r="C355" s="10" t="n"/>
      <c r="D355" s="10" t="n"/>
      <c r="E355" s="10" t="n"/>
      <c r="F355" s="10" t="n"/>
      <c r="G355" s="10" t="n"/>
      <c r="H355" s="23" t="n"/>
      <c r="I355" s="23" t="n"/>
      <c r="J355" s="23" t="n"/>
      <c r="K355" s="10" t="n"/>
      <c r="L355" s="10" t="n"/>
      <c r="M355" s="24">
        <f>IF(AND(A355="",B355="",J355="",H355=""),"",ROUND(IF(G355="Yes",2,1)*IF(AND(ISNUMBER(H355),ISNUMBER(I355),I355&gt;=H355),I355-H355,IF(ISNUMBER(J355),J355,0)),1))</f>
        <v/>
      </c>
      <c r="N355" s="24">
        <f>IF(M355="","",IF(OR(E355="Personal",E355="",F355="Yes"),0,M355))</f>
        <v/>
      </c>
      <c r="O355" s="24">
        <f>IF(OR(A355="",M355=""),"",IF(E355="Business",IFERROR(INDEX('Rate Schedule'!$B$5:$B$24,MATCH(SUMPRODUCT(MAX(('Rate Schedule'!$A$5:$A$24&lt;=A355)*('Rate Schedule'!$A$5:$A$24&lt;&gt;"")*'Rate Schedule'!$A$5:$A$24)),'Rate Schedule'!$A$5:$A$24,0)),0),IF(E355="Medical",IFERROR(INDEX('Rate Schedule'!$C$5:$C$24,MATCH(SUMPRODUCT(MAX(('Rate Schedule'!$A$5:$A$24&lt;=A355)*('Rate Schedule'!$A$5:$A$24&lt;&gt;"")*'Rate Schedule'!$A$5:$A$24)),'Rate Schedule'!$A$5:$A$24,0)),0),IF(E355="Charitable",IFERROR(INDEX('Rate Schedule'!$D$5:$D$24,MATCH(SUMPRODUCT(MAX(('Rate Schedule'!$A$5:$A$24&lt;=A355)*('Rate Schedule'!$A$5:$A$24&lt;&gt;"")*'Rate Schedule'!$A$5:$A$24)),'Rate Schedule'!$A$5:$A$24,0)),0),0))))</f>
        <v/>
      </c>
      <c r="P355" s="25">
        <f>IF(OR(M355="",O355=""),"",ROUND(N355*O355,0)/100)</f>
        <v/>
      </c>
      <c r="Q355" s="26">
        <f>IF(AND(A355="",B355="",C355="",D355="",E355="",J355="",H355=""),"",IF(A355="","Add a date",IF(A355&gt;AsOf,"After as-of date: not counted yet",IF(B355="","Add a vehicle",IF(COUNTIF(VName,B355)=0,"Vehicle not on Vehicles sheet",IF(E355="","Add a purpose",IF(AND(E355&lt;&gt;"Business",E355&lt;&gt;"Medical",E355&lt;&gt;"Charitable",E355&lt;&gt;"Personal"),"Purpose must be Business/Medical/Charitable/Personal",IF(AND(ISNUMBER(H355),ISNUMBER(I355),I355&lt;H355),"Odometer end is before start",IF(AND(NOT(ISNUMBER(H355)),NOT(ISNUMBER(I355)),NOT(ISNUMBER(J355))),"Add odometer readings or typed miles",IF(AND(ISNUMBER(H355),ISNUMBER(I355),ISNUMBER(J355),ABS((I355-H355)-J355)&gt;0.05),"Odometer and typed miles disagree",IF(AND(N355&gt;0,O355=0),"No rate for this date — check Rate Schedule",IF(AND(OR(E355="Business",E355="Medical",E355="Charitable"),F355&lt;&gt;"Yes",K355=""),"Add purpose detail for substantiation",""))))))))))))</f>
        <v/>
      </c>
      <c r="R355" s="27">
        <f>IF(OR(A355="",M355=""),"",IFERROR(INDEX('Rate Schedule'!$A$5:$A$24,MATCH(SUMPRODUCT(MAX(('Rate Schedule'!$A$5:$A$24&lt;=A355)*('Rate Schedule'!$A$5:$A$24&lt;&gt;"")*'Rate Schedule'!$A$5:$A$24)),'Rate Schedule'!$A$5:$A$24,0)),""))</f>
        <v/>
      </c>
    </row>
    <row r="356">
      <c r="A356" s="22" t="n"/>
      <c r="B356" s="10" t="n"/>
      <c r="C356" s="10" t="n"/>
      <c r="D356" s="10" t="n"/>
      <c r="E356" s="10" t="n"/>
      <c r="F356" s="10" t="n"/>
      <c r="G356" s="10" t="n"/>
      <c r="H356" s="23" t="n"/>
      <c r="I356" s="23" t="n"/>
      <c r="J356" s="23" t="n"/>
      <c r="K356" s="10" t="n"/>
      <c r="L356" s="10" t="n"/>
      <c r="M356" s="24">
        <f>IF(AND(A356="",B356="",J356="",H356=""),"",ROUND(IF(G356="Yes",2,1)*IF(AND(ISNUMBER(H356),ISNUMBER(I356),I356&gt;=H356),I356-H356,IF(ISNUMBER(J356),J356,0)),1))</f>
        <v/>
      </c>
      <c r="N356" s="24">
        <f>IF(M356="","",IF(OR(E356="Personal",E356="",F356="Yes"),0,M356))</f>
        <v/>
      </c>
      <c r="O356" s="24">
        <f>IF(OR(A356="",M356=""),"",IF(E356="Business",IFERROR(INDEX('Rate Schedule'!$B$5:$B$24,MATCH(SUMPRODUCT(MAX(('Rate Schedule'!$A$5:$A$24&lt;=A356)*('Rate Schedule'!$A$5:$A$24&lt;&gt;"")*'Rate Schedule'!$A$5:$A$24)),'Rate Schedule'!$A$5:$A$24,0)),0),IF(E356="Medical",IFERROR(INDEX('Rate Schedule'!$C$5:$C$24,MATCH(SUMPRODUCT(MAX(('Rate Schedule'!$A$5:$A$24&lt;=A356)*('Rate Schedule'!$A$5:$A$24&lt;&gt;"")*'Rate Schedule'!$A$5:$A$24)),'Rate Schedule'!$A$5:$A$24,0)),0),IF(E356="Charitable",IFERROR(INDEX('Rate Schedule'!$D$5:$D$24,MATCH(SUMPRODUCT(MAX(('Rate Schedule'!$A$5:$A$24&lt;=A356)*('Rate Schedule'!$A$5:$A$24&lt;&gt;"")*'Rate Schedule'!$A$5:$A$24)),'Rate Schedule'!$A$5:$A$24,0)),0),0))))</f>
        <v/>
      </c>
      <c r="P356" s="25">
        <f>IF(OR(M356="",O356=""),"",ROUND(N356*O356,0)/100)</f>
        <v/>
      </c>
      <c r="Q356" s="26">
        <f>IF(AND(A356="",B356="",C356="",D356="",E356="",J356="",H356=""),"",IF(A356="","Add a date",IF(A356&gt;AsOf,"After as-of date: not counted yet",IF(B356="","Add a vehicle",IF(COUNTIF(VName,B356)=0,"Vehicle not on Vehicles sheet",IF(E356="","Add a purpose",IF(AND(E356&lt;&gt;"Business",E356&lt;&gt;"Medical",E356&lt;&gt;"Charitable",E356&lt;&gt;"Personal"),"Purpose must be Business/Medical/Charitable/Personal",IF(AND(ISNUMBER(H356),ISNUMBER(I356),I356&lt;H356),"Odometer end is before start",IF(AND(NOT(ISNUMBER(H356)),NOT(ISNUMBER(I356)),NOT(ISNUMBER(J356))),"Add odometer readings or typed miles",IF(AND(ISNUMBER(H356),ISNUMBER(I356),ISNUMBER(J356),ABS((I356-H356)-J356)&gt;0.05),"Odometer and typed miles disagree",IF(AND(N356&gt;0,O356=0),"No rate for this date — check Rate Schedule",IF(AND(OR(E356="Business",E356="Medical",E356="Charitable"),F356&lt;&gt;"Yes",K356=""),"Add purpose detail for substantiation",""))))))))))))</f>
        <v/>
      </c>
      <c r="R356" s="27">
        <f>IF(OR(A356="",M356=""),"",IFERROR(INDEX('Rate Schedule'!$A$5:$A$24,MATCH(SUMPRODUCT(MAX(('Rate Schedule'!$A$5:$A$24&lt;=A356)*('Rate Schedule'!$A$5:$A$24&lt;&gt;"")*'Rate Schedule'!$A$5:$A$24)),'Rate Schedule'!$A$5:$A$24,0)),""))</f>
        <v/>
      </c>
    </row>
    <row r="357">
      <c r="A357" s="22" t="n"/>
      <c r="B357" s="10" t="n"/>
      <c r="C357" s="10" t="n"/>
      <c r="D357" s="10" t="n"/>
      <c r="E357" s="10" t="n"/>
      <c r="F357" s="10" t="n"/>
      <c r="G357" s="10" t="n"/>
      <c r="H357" s="23" t="n"/>
      <c r="I357" s="23" t="n"/>
      <c r="J357" s="23" t="n"/>
      <c r="K357" s="10" t="n"/>
      <c r="L357" s="10" t="n"/>
      <c r="M357" s="24">
        <f>IF(AND(A357="",B357="",J357="",H357=""),"",ROUND(IF(G357="Yes",2,1)*IF(AND(ISNUMBER(H357),ISNUMBER(I357),I357&gt;=H357),I357-H357,IF(ISNUMBER(J357),J357,0)),1))</f>
        <v/>
      </c>
      <c r="N357" s="24">
        <f>IF(M357="","",IF(OR(E357="Personal",E357="",F357="Yes"),0,M357))</f>
        <v/>
      </c>
      <c r="O357" s="24">
        <f>IF(OR(A357="",M357=""),"",IF(E357="Business",IFERROR(INDEX('Rate Schedule'!$B$5:$B$24,MATCH(SUMPRODUCT(MAX(('Rate Schedule'!$A$5:$A$24&lt;=A357)*('Rate Schedule'!$A$5:$A$24&lt;&gt;"")*'Rate Schedule'!$A$5:$A$24)),'Rate Schedule'!$A$5:$A$24,0)),0),IF(E357="Medical",IFERROR(INDEX('Rate Schedule'!$C$5:$C$24,MATCH(SUMPRODUCT(MAX(('Rate Schedule'!$A$5:$A$24&lt;=A357)*('Rate Schedule'!$A$5:$A$24&lt;&gt;"")*'Rate Schedule'!$A$5:$A$24)),'Rate Schedule'!$A$5:$A$24,0)),0),IF(E357="Charitable",IFERROR(INDEX('Rate Schedule'!$D$5:$D$24,MATCH(SUMPRODUCT(MAX(('Rate Schedule'!$A$5:$A$24&lt;=A357)*('Rate Schedule'!$A$5:$A$24&lt;&gt;"")*'Rate Schedule'!$A$5:$A$24)),'Rate Schedule'!$A$5:$A$24,0)),0),0))))</f>
        <v/>
      </c>
      <c r="P357" s="25">
        <f>IF(OR(M357="",O357=""),"",ROUND(N357*O357,0)/100)</f>
        <v/>
      </c>
      <c r="Q357" s="26">
        <f>IF(AND(A357="",B357="",C357="",D357="",E357="",J357="",H357=""),"",IF(A357="","Add a date",IF(A357&gt;AsOf,"After as-of date: not counted yet",IF(B357="","Add a vehicle",IF(COUNTIF(VName,B357)=0,"Vehicle not on Vehicles sheet",IF(E357="","Add a purpose",IF(AND(E357&lt;&gt;"Business",E357&lt;&gt;"Medical",E357&lt;&gt;"Charitable",E357&lt;&gt;"Personal"),"Purpose must be Business/Medical/Charitable/Personal",IF(AND(ISNUMBER(H357),ISNUMBER(I357),I357&lt;H357),"Odometer end is before start",IF(AND(NOT(ISNUMBER(H357)),NOT(ISNUMBER(I357)),NOT(ISNUMBER(J357))),"Add odometer readings or typed miles",IF(AND(ISNUMBER(H357),ISNUMBER(I357),ISNUMBER(J357),ABS((I357-H357)-J357)&gt;0.05),"Odometer and typed miles disagree",IF(AND(N357&gt;0,O357=0),"No rate for this date — check Rate Schedule",IF(AND(OR(E357="Business",E357="Medical",E357="Charitable"),F357&lt;&gt;"Yes",K357=""),"Add purpose detail for substantiation",""))))))))))))</f>
        <v/>
      </c>
      <c r="R357" s="27">
        <f>IF(OR(A357="",M357=""),"",IFERROR(INDEX('Rate Schedule'!$A$5:$A$24,MATCH(SUMPRODUCT(MAX(('Rate Schedule'!$A$5:$A$24&lt;=A357)*('Rate Schedule'!$A$5:$A$24&lt;&gt;"")*'Rate Schedule'!$A$5:$A$24)),'Rate Schedule'!$A$5:$A$24,0)),""))</f>
        <v/>
      </c>
    </row>
    <row r="358">
      <c r="A358" s="22" t="n"/>
      <c r="B358" s="10" t="n"/>
      <c r="C358" s="10" t="n"/>
      <c r="D358" s="10" t="n"/>
      <c r="E358" s="10" t="n"/>
      <c r="F358" s="10" t="n"/>
      <c r="G358" s="10" t="n"/>
      <c r="H358" s="23" t="n"/>
      <c r="I358" s="23" t="n"/>
      <c r="J358" s="23" t="n"/>
      <c r="K358" s="10" t="n"/>
      <c r="L358" s="10" t="n"/>
      <c r="M358" s="24">
        <f>IF(AND(A358="",B358="",J358="",H358=""),"",ROUND(IF(G358="Yes",2,1)*IF(AND(ISNUMBER(H358),ISNUMBER(I358),I358&gt;=H358),I358-H358,IF(ISNUMBER(J358),J358,0)),1))</f>
        <v/>
      </c>
      <c r="N358" s="24">
        <f>IF(M358="","",IF(OR(E358="Personal",E358="",F358="Yes"),0,M358))</f>
        <v/>
      </c>
      <c r="O358" s="24">
        <f>IF(OR(A358="",M358=""),"",IF(E358="Business",IFERROR(INDEX('Rate Schedule'!$B$5:$B$24,MATCH(SUMPRODUCT(MAX(('Rate Schedule'!$A$5:$A$24&lt;=A358)*('Rate Schedule'!$A$5:$A$24&lt;&gt;"")*'Rate Schedule'!$A$5:$A$24)),'Rate Schedule'!$A$5:$A$24,0)),0),IF(E358="Medical",IFERROR(INDEX('Rate Schedule'!$C$5:$C$24,MATCH(SUMPRODUCT(MAX(('Rate Schedule'!$A$5:$A$24&lt;=A358)*('Rate Schedule'!$A$5:$A$24&lt;&gt;"")*'Rate Schedule'!$A$5:$A$24)),'Rate Schedule'!$A$5:$A$24,0)),0),IF(E358="Charitable",IFERROR(INDEX('Rate Schedule'!$D$5:$D$24,MATCH(SUMPRODUCT(MAX(('Rate Schedule'!$A$5:$A$24&lt;=A358)*('Rate Schedule'!$A$5:$A$24&lt;&gt;"")*'Rate Schedule'!$A$5:$A$24)),'Rate Schedule'!$A$5:$A$24,0)),0),0))))</f>
        <v/>
      </c>
      <c r="P358" s="25">
        <f>IF(OR(M358="",O358=""),"",ROUND(N358*O358,0)/100)</f>
        <v/>
      </c>
      <c r="Q358" s="26">
        <f>IF(AND(A358="",B358="",C358="",D358="",E358="",J358="",H358=""),"",IF(A358="","Add a date",IF(A358&gt;AsOf,"After as-of date: not counted yet",IF(B358="","Add a vehicle",IF(COUNTIF(VName,B358)=0,"Vehicle not on Vehicles sheet",IF(E358="","Add a purpose",IF(AND(E358&lt;&gt;"Business",E358&lt;&gt;"Medical",E358&lt;&gt;"Charitable",E358&lt;&gt;"Personal"),"Purpose must be Business/Medical/Charitable/Personal",IF(AND(ISNUMBER(H358),ISNUMBER(I358),I358&lt;H358),"Odometer end is before start",IF(AND(NOT(ISNUMBER(H358)),NOT(ISNUMBER(I358)),NOT(ISNUMBER(J358))),"Add odometer readings or typed miles",IF(AND(ISNUMBER(H358),ISNUMBER(I358),ISNUMBER(J358),ABS((I358-H358)-J358)&gt;0.05),"Odometer and typed miles disagree",IF(AND(N358&gt;0,O358=0),"No rate for this date — check Rate Schedule",IF(AND(OR(E358="Business",E358="Medical",E358="Charitable"),F358&lt;&gt;"Yes",K358=""),"Add purpose detail for substantiation",""))))))))))))</f>
        <v/>
      </c>
      <c r="R358" s="27">
        <f>IF(OR(A358="",M358=""),"",IFERROR(INDEX('Rate Schedule'!$A$5:$A$24,MATCH(SUMPRODUCT(MAX(('Rate Schedule'!$A$5:$A$24&lt;=A358)*('Rate Schedule'!$A$5:$A$24&lt;&gt;"")*'Rate Schedule'!$A$5:$A$24)),'Rate Schedule'!$A$5:$A$24,0)),""))</f>
        <v/>
      </c>
    </row>
    <row r="359">
      <c r="A359" s="22" t="n"/>
      <c r="B359" s="10" t="n"/>
      <c r="C359" s="10" t="n"/>
      <c r="D359" s="10" t="n"/>
      <c r="E359" s="10" t="n"/>
      <c r="F359" s="10" t="n"/>
      <c r="G359" s="10" t="n"/>
      <c r="H359" s="23" t="n"/>
      <c r="I359" s="23" t="n"/>
      <c r="J359" s="23" t="n"/>
      <c r="K359" s="10" t="n"/>
      <c r="L359" s="10" t="n"/>
      <c r="M359" s="24">
        <f>IF(AND(A359="",B359="",J359="",H359=""),"",ROUND(IF(G359="Yes",2,1)*IF(AND(ISNUMBER(H359),ISNUMBER(I359),I359&gt;=H359),I359-H359,IF(ISNUMBER(J359),J359,0)),1))</f>
        <v/>
      </c>
      <c r="N359" s="24">
        <f>IF(M359="","",IF(OR(E359="Personal",E359="",F359="Yes"),0,M359))</f>
        <v/>
      </c>
      <c r="O359" s="24">
        <f>IF(OR(A359="",M359=""),"",IF(E359="Business",IFERROR(INDEX('Rate Schedule'!$B$5:$B$24,MATCH(SUMPRODUCT(MAX(('Rate Schedule'!$A$5:$A$24&lt;=A359)*('Rate Schedule'!$A$5:$A$24&lt;&gt;"")*'Rate Schedule'!$A$5:$A$24)),'Rate Schedule'!$A$5:$A$24,0)),0),IF(E359="Medical",IFERROR(INDEX('Rate Schedule'!$C$5:$C$24,MATCH(SUMPRODUCT(MAX(('Rate Schedule'!$A$5:$A$24&lt;=A359)*('Rate Schedule'!$A$5:$A$24&lt;&gt;"")*'Rate Schedule'!$A$5:$A$24)),'Rate Schedule'!$A$5:$A$24,0)),0),IF(E359="Charitable",IFERROR(INDEX('Rate Schedule'!$D$5:$D$24,MATCH(SUMPRODUCT(MAX(('Rate Schedule'!$A$5:$A$24&lt;=A359)*('Rate Schedule'!$A$5:$A$24&lt;&gt;"")*'Rate Schedule'!$A$5:$A$24)),'Rate Schedule'!$A$5:$A$24,0)),0),0))))</f>
        <v/>
      </c>
      <c r="P359" s="25">
        <f>IF(OR(M359="",O359=""),"",ROUND(N359*O359,0)/100)</f>
        <v/>
      </c>
      <c r="Q359" s="26">
        <f>IF(AND(A359="",B359="",C359="",D359="",E359="",J359="",H359=""),"",IF(A359="","Add a date",IF(A359&gt;AsOf,"After as-of date: not counted yet",IF(B359="","Add a vehicle",IF(COUNTIF(VName,B359)=0,"Vehicle not on Vehicles sheet",IF(E359="","Add a purpose",IF(AND(E359&lt;&gt;"Business",E359&lt;&gt;"Medical",E359&lt;&gt;"Charitable",E359&lt;&gt;"Personal"),"Purpose must be Business/Medical/Charitable/Personal",IF(AND(ISNUMBER(H359),ISNUMBER(I359),I359&lt;H359),"Odometer end is before start",IF(AND(NOT(ISNUMBER(H359)),NOT(ISNUMBER(I359)),NOT(ISNUMBER(J359))),"Add odometer readings or typed miles",IF(AND(ISNUMBER(H359),ISNUMBER(I359),ISNUMBER(J359),ABS((I359-H359)-J359)&gt;0.05),"Odometer and typed miles disagree",IF(AND(N359&gt;0,O359=0),"No rate for this date — check Rate Schedule",IF(AND(OR(E359="Business",E359="Medical",E359="Charitable"),F359&lt;&gt;"Yes",K359=""),"Add purpose detail for substantiation",""))))))))))))</f>
        <v/>
      </c>
      <c r="R359" s="27">
        <f>IF(OR(A359="",M359=""),"",IFERROR(INDEX('Rate Schedule'!$A$5:$A$24,MATCH(SUMPRODUCT(MAX(('Rate Schedule'!$A$5:$A$24&lt;=A359)*('Rate Schedule'!$A$5:$A$24&lt;&gt;"")*'Rate Schedule'!$A$5:$A$24)),'Rate Schedule'!$A$5:$A$24,0)),""))</f>
        <v/>
      </c>
    </row>
    <row r="360">
      <c r="A360" s="22" t="n"/>
      <c r="B360" s="10" t="n"/>
      <c r="C360" s="10" t="n"/>
      <c r="D360" s="10" t="n"/>
      <c r="E360" s="10" t="n"/>
      <c r="F360" s="10" t="n"/>
      <c r="G360" s="10" t="n"/>
      <c r="H360" s="23" t="n"/>
      <c r="I360" s="23" t="n"/>
      <c r="J360" s="23" t="n"/>
      <c r="K360" s="10" t="n"/>
      <c r="L360" s="10" t="n"/>
      <c r="M360" s="24">
        <f>IF(AND(A360="",B360="",J360="",H360=""),"",ROUND(IF(G360="Yes",2,1)*IF(AND(ISNUMBER(H360),ISNUMBER(I360),I360&gt;=H360),I360-H360,IF(ISNUMBER(J360),J360,0)),1))</f>
        <v/>
      </c>
      <c r="N360" s="24">
        <f>IF(M360="","",IF(OR(E360="Personal",E360="",F360="Yes"),0,M360))</f>
        <v/>
      </c>
      <c r="O360" s="24">
        <f>IF(OR(A360="",M360=""),"",IF(E360="Business",IFERROR(INDEX('Rate Schedule'!$B$5:$B$24,MATCH(SUMPRODUCT(MAX(('Rate Schedule'!$A$5:$A$24&lt;=A360)*('Rate Schedule'!$A$5:$A$24&lt;&gt;"")*'Rate Schedule'!$A$5:$A$24)),'Rate Schedule'!$A$5:$A$24,0)),0),IF(E360="Medical",IFERROR(INDEX('Rate Schedule'!$C$5:$C$24,MATCH(SUMPRODUCT(MAX(('Rate Schedule'!$A$5:$A$24&lt;=A360)*('Rate Schedule'!$A$5:$A$24&lt;&gt;"")*'Rate Schedule'!$A$5:$A$24)),'Rate Schedule'!$A$5:$A$24,0)),0),IF(E360="Charitable",IFERROR(INDEX('Rate Schedule'!$D$5:$D$24,MATCH(SUMPRODUCT(MAX(('Rate Schedule'!$A$5:$A$24&lt;=A360)*('Rate Schedule'!$A$5:$A$24&lt;&gt;"")*'Rate Schedule'!$A$5:$A$24)),'Rate Schedule'!$A$5:$A$24,0)),0),0))))</f>
        <v/>
      </c>
      <c r="P360" s="25">
        <f>IF(OR(M360="",O360=""),"",ROUND(N360*O360,0)/100)</f>
        <v/>
      </c>
      <c r="Q360" s="26">
        <f>IF(AND(A360="",B360="",C360="",D360="",E360="",J360="",H360=""),"",IF(A360="","Add a date",IF(A360&gt;AsOf,"After as-of date: not counted yet",IF(B360="","Add a vehicle",IF(COUNTIF(VName,B360)=0,"Vehicle not on Vehicles sheet",IF(E360="","Add a purpose",IF(AND(E360&lt;&gt;"Business",E360&lt;&gt;"Medical",E360&lt;&gt;"Charitable",E360&lt;&gt;"Personal"),"Purpose must be Business/Medical/Charitable/Personal",IF(AND(ISNUMBER(H360),ISNUMBER(I360),I360&lt;H360),"Odometer end is before start",IF(AND(NOT(ISNUMBER(H360)),NOT(ISNUMBER(I360)),NOT(ISNUMBER(J360))),"Add odometer readings or typed miles",IF(AND(ISNUMBER(H360),ISNUMBER(I360),ISNUMBER(J360),ABS((I360-H360)-J360)&gt;0.05),"Odometer and typed miles disagree",IF(AND(N360&gt;0,O360=0),"No rate for this date — check Rate Schedule",IF(AND(OR(E360="Business",E360="Medical",E360="Charitable"),F360&lt;&gt;"Yes",K360=""),"Add purpose detail for substantiation",""))))))))))))</f>
        <v/>
      </c>
      <c r="R360" s="27">
        <f>IF(OR(A360="",M360=""),"",IFERROR(INDEX('Rate Schedule'!$A$5:$A$24,MATCH(SUMPRODUCT(MAX(('Rate Schedule'!$A$5:$A$24&lt;=A360)*('Rate Schedule'!$A$5:$A$24&lt;&gt;"")*'Rate Schedule'!$A$5:$A$24)),'Rate Schedule'!$A$5:$A$24,0)),""))</f>
        <v/>
      </c>
    </row>
    <row r="361">
      <c r="A361" s="22" t="n"/>
      <c r="B361" s="10" t="n"/>
      <c r="C361" s="10" t="n"/>
      <c r="D361" s="10" t="n"/>
      <c r="E361" s="10" t="n"/>
      <c r="F361" s="10" t="n"/>
      <c r="G361" s="10" t="n"/>
      <c r="H361" s="23" t="n"/>
      <c r="I361" s="23" t="n"/>
      <c r="J361" s="23" t="n"/>
      <c r="K361" s="10" t="n"/>
      <c r="L361" s="10" t="n"/>
      <c r="M361" s="24">
        <f>IF(AND(A361="",B361="",J361="",H361=""),"",ROUND(IF(G361="Yes",2,1)*IF(AND(ISNUMBER(H361),ISNUMBER(I361),I361&gt;=H361),I361-H361,IF(ISNUMBER(J361),J361,0)),1))</f>
        <v/>
      </c>
      <c r="N361" s="24">
        <f>IF(M361="","",IF(OR(E361="Personal",E361="",F361="Yes"),0,M361))</f>
        <v/>
      </c>
      <c r="O361" s="24">
        <f>IF(OR(A361="",M361=""),"",IF(E361="Business",IFERROR(INDEX('Rate Schedule'!$B$5:$B$24,MATCH(SUMPRODUCT(MAX(('Rate Schedule'!$A$5:$A$24&lt;=A361)*('Rate Schedule'!$A$5:$A$24&lt;&gt;"")*'Rate Schedule'!$A$5:$A$24)),'Rate Schedule'!$A$5:$A$24,0)),0),IF(E361="Medical",IFERROR(INDEX('Rate Schedule'!$C$5:$C$24,MATCH(SUMPRODUCT(MAX(('Rate Schedule'!$A$5:$A$24&lt;=A361)*('Rate Schedule'!$A$5:$A$24&lt;&gt;"")*'Rate Schedule'!$A$5:$A$24)),'Rate Schedule'!$A$5:$A$24,0)),0),IF(E361="Charitable",IFERROR(INDEX('Rate Schedule'!$D$5:$D$24,MATCH(SUMPRODUCT(MAX(('Rate Schedule'!$A$5:$A$24&lt;=A361)*('Rate Schedule'!$A$5:$A$24&lt;&gt;"")*'Rate Schedule'!$A$5:$A$24)),'Rate Schedule'!$A$5:$A$24,0)),0),0))))</f>
        <v/>
      </c>
      <c r="P361" s="25">
        <f>IF(OR(M361="",O361=""),"",ROUND(N361*O361,0)/100)</f>
        <v/>
      </c>
      <c r="Q361" s="26">
        <f>IF(AND(A361="",B361="",C361="",D361="",E361="",J361="",H361=""),"",IF(A361="","Add a date",IF(A361&gt;AsOf,"After as-of date: not counted yet",IF(B361="","Add a vehicle",IF(COUNTIF(VName,B361)=0,"Vehicle not on Vehicles sheet",IF(E361="","Add a purpose",IF(AND(E361&lt;&gt;"Business",E361&lt;&gt;"Medical",E361&lt;&gt;"Charitable",E361&lt;&gt;"Personal"),"Purpose must be Business/Medical/Charitable/Personal",IF(AND(ISNUMBER(H361),ISNUMBER(I361),I361&lt;H361),"Odometer end is before start",IF(AND(NOT(ISNUMBER(H361)),NOT(ISNUMBER(I361)),NOT(ISNUMBER(J361))),"Add odometer readings or typed miles",IF(AND(ISNUMBER(H361),ISNUMBER(I361),ISNUMBER(J361),ABS((I361-H361)-J361)&gt;0.05),"Odometer and typed miles disagree",IF(AND(N361&gt;0,O361=0),"No rate for this date — check Rate Schedule",IF(AND(OR(E361="Business",E361="Medical",E361="Charitable"),F361&lt;&gt;"Yes",K361=""),"Add purpose detail for substantiation",""))))))))))))</f>
        <v/>
      </c>
      <c r="R361" s="27">
        <f>IF(OR(A361="",M361=""),"",IFERROR(INDEX('Rate Schedule'!$A$5:$A$24,MATCH(SUMPRODUCT(MAX(('Rate Schedule'!$A$5:$A$24&lt;=A361)*('Rate Schedule'!$A$5:$A$24&lt;&gt;"")*'Rate Schedule'!$A$5:$A$24)),'Rate Schedule'!$A$5:$A$24,0)),""))</f>
        <v/>
      </c>
    </row>
    <row r="362">
      <c r="A362" s="22" t="n"/>
      <c r="B362" s="10" t="n"/>
      <c r="C362" s="10" t="n"/>
      <c r="D362" s="10" t="n"/>
      <c r="E362" s="10" t="n"/>
      <c r="F362" s="10" t="n"/>
      <c r="G362" s="10" t="n"/>
      <c r="H362" s="23" t="n"/>
      <c r="I362" s="23" t="n"/>
      <c r="J362" s="23" t="n"/>
      <c r="K362" s="10" t="n"/>
      <c r="L362" s="10" t="n"/>
      <c r="M362" s="24">
        <f>IF(AND(A362="",B362="",J362="",H362=""),"",ROUND(IF(G362="Yes",2,1)*IF(AND(ISNUMBER(H362),ISNUMBER(I362),I362&gt;=H362),I362-H362,IF(ISNUMBER(J362),J362,0)),1))</f>
        <v/>
      </c>
      <c r="N362" s="24">
        <f>IF(M362="","",IF(OR(E362="Personal",E362="",F362="Yes"),0,M362))</f>
        <v/>
      </c>
      <c r="O362" s="24">
        <f>IF(OR(A362="",M362=""),"",IF(E362="Business",IFERROR(INDEX('Rate Schedule'!$B$5:$B$24,MATCH(SUMPRODUCT(MAX(('Rate Schedule'!$A$5:$A$24&lt;=A362)*('Rate Schedule'!$A$5:$A$24&lt;&gt;"")*'Rate Schedule'!$A$5:$A$24)),'Rate Schedule'!$A$5:$A$24,0)),0),IF(E362="Medical",IFERROR(INDEX('Rate Schedule'!$C$5:$C$24,MATCH(SUMPRODUCT(MAX(('Rate Schedule'!$A$5:$A$24&lt;=A362)*('Rate Schedule'!$A$5:$A$24&lt;&gt;"")*'Rate Schedule'!$A$5:$A$24)),'Rate Schedule'!$A$5:$A$24,0)),0),IF(E362="Charitable",IFERROR(INDEX('Rate Schedule'!$D$5:$D$24,MATCH(SUMPRODUCT(MAX(('Rate Schedule'!$A$5:$A$24&lt;=A362)*('Rate Schedule'!$A$5:$A$24&lt;&gt;"")*'Rate Schedule'!$A$5:$A$24)),'Rate Schedule'!$A$5:$A$24,0)),0),0))))</f>
        <v/>
      </c>
      <c r="P362" s="25">
        <f>IF(OR(M362="",O362=""),"",ROUND(N362*O362,0)/100)</f>
        <v/>
      </c>
      <c r="Q362" s="26">
        <f>IF(AND(A362="",B362="",C362="",D362="",E362="",J362="",H362=""),"",IF(A362="","Add a date",IF(A362&gt;AsOf,"After as-of date: not counted yet",IF(B362="","Add a vehicle",IF(COUNTIF(VName,B362)=0,"Vehicle not on Vehicles sheet",IF(E362="","Add a purpose",IF(AND(E362&lt;&gt;"Business",E362&lt;&gt;"Medical",E362&lt;&gt;"Charitable",E362&lt;&gt;"Personal"),"Purpose must be Business/Medical/Charitable/Personal",IF(AND(ISNUMBER(H362),ISNUMBER(I362),I362&lt;H362),"Odometer end is before start",IF(AND(NOT(ISNUMBER(H362)),NOT(ISNUMBER(I362)),NOT(ISNUMBER(J362))),"Add odometer readings or typed miles",IF(AND(ISNUMBER(H362),ISNUMBER(I362),ISNUMBER(J362),ABS((I362-H362)-J362)&gt;0.05),"Odometer and typed miles disagree",IF(AND(N362&gt;0,O362=0),"No rate for this date — check Rate Schedule",IF(AND(OR(E362="Business",E362="Medical",E362="Charitable"),F362&lt;&gt;"Yes",K362=""),"Add purpose detail for substantiation",""))))))))))))</f>
        <v/>
      </c>
      <c r="R362" s="27">
        <f>IF(OR(A362="",M362=""),"",IFERROR(INDEX('Rate Schedule'!$A$5:$A$24,MATCH(SUMPRODUCT(MAX(('Rate Schedule'!$A$5:$A$24&lt;=A362)*('Rate Schedule'!$A$5:$A$24&lt;&gt;"")*'Rate Schedule'!$A$5:$A$24)),'Rate Schedule'!$A$5:$A$24,0)),""))</f>
        <v/>
      </c>
    </row>
    <row r="363">
      <c r="A363" s="22" t="n"/>
      <c r="B363" s="10" t="n"/>
      <c r="C363" s="10" t="n"/>
      <c r="D363" s="10" t="n"/>
      <c r="E363" s="10" t="n"/>
      <c r="F363" s="10" t="n"/>
      <c r="G363" s="10" t="n"/>
      <c r="H363" s="23" t="n"/>
      <c r="I363" s="23" t="n"/>
      <c r="J363" s="23" t="n"/>
      <c r="K363" s="10" t="n"/>
      <c r="L363" s="10" t="n"/>
      <c r="M363" s="24">
        <f>IF(AND(A363="",B363="",J363="",H363=""),"",ROUND(IF(G363="Yes",2,1)*IF(AND(ISNUMBER(H363),ISNUMBER(I363),I363&gt;=H363),I363-H363,IF(ISNUMBER(J363),J363,0)),1))</f>
        <v/>
      </c>
      <c r="N363" s="24">
        <f>IF(M363="","",IF(OR(E363="Personal",E363="",F363="Yes"),0,M363))</f>
        <v/>
      </c>
      <c r="O363" s="24">
        <f>IF(OR(A363="",M363=""),"",IF(E363="Business",IFERROR(INDEX('Rate Schedule'!$B$5:$B$24,MATCH(SUMPRODUCT(MAX(('Rate Schedule'!$A$5:$A$24&lt;=A363)*('Rate Schedule'!$A$5:$A$24&lt;&gt;"")*'Rate Schedule'!$A$5:$A$24)),'Rate Schedule'!$A$5:$A$24,0)),0),IF(E363="Medical",IFERROR(INDEX('Rate Schedule'!$C$5:$C$24,MATCH(SUMPRODUCT(MAX(('Rate Schedule'!$A$5:$A$24&lt;=A363)*('Rate Schedule'!$A$5:$A$24&lt;&gt;"")*'Rate Schedule'!$A$5:$A$24)),'Rate Schedule'!$A$5:$A$24,0)),0),IF(E363="Charitable",IFERROR(INDEX('Rate Schedule'!$D$5:$D$24,MATCH(SUMPRODUCT(MAX(('Rate Schedule'!$A$5:$A$24&lt;=A363)*('Rate Schedule'!$A$5:$A$24&lt;&gt;"")*'Rate Schedule'!$A$5:$A$24)),'Rate Schedule'!$A$5:$A$24,0)),0),0))))</f>
        <v/>
      </c>
      <c r="P363" s="25">
        <f>IF(OR(M363="",O363=""),"",ROUND(N363*O363,0)/100)</f>
        <v/>
      </c>
      <c r="Q363" s="26">
        <f>IF(AND(A363="",B363="",C363="",D363="",E363="",J363="",H363=""),"",IF(A363="","Add a date",IF(A363&gt;AsOf,"After as-of date: not counted yet",IF(B363="","Add a vehicle",IF(COUNTIF(VName,B363)=0,"Vehicle not on Vehicles sheet",IF(E363="","Add a purpose",IF(AND(E363&lt;&gt;"Business",E363&lt;&gt;"Medical",E363&lt;&gt;"Charitable",E363&lt;&gt;"Personal"),"Purpose must be Business/Medical/Charitable/Personal",IF(AND(ISNUMBER(H363),ISNUMBER(I363),I363&lt;H363),"Odometer end is before start",IF(AND(NOT(ISNUMBER(H363)),NOT(ISNUMBER(I363)),NOT(ISNUMBER(J363))),"Add odometer readings or typed miles",IF(AND(ISNUMBER(H363),ISNUMBER(I363),ISNUMBER(J363),ABS((I363-H363)-J363)&gt;0.05),"Odometer and typed miles disagree",IF(AND(N363&gt;0,O363=0),"No rate for this date — check Rate Schedule",IF(AND(OR(E363="Business",E363="Medical",E363="Charitable"),F363&lt;&gt;"Yes",K363=""),"Add purpose detail for substantiation",""))))))))))))</f>
        <v/>
      </c>
      <c r="R363" s="27">
        <f>IF(OR(A363="",M363=""),"",IFERROR(INDEX('Rate Schedule'!$A$5:$A$24,MATCH(SUMPRODUCT(MAX(('Rate Schedule'!$A$5:$A$24&lt;=A363)*('Rate Schedule'!$A$5:$A$24&lt;&gt;"")*'Rate Schedule'!$A$5:$A$24)),'Rate Schedule'!$A$5:$A$24,0)),""))</f>
        <v/>
      </c>
    </row>
    <row r="364">
      <c r="A364" s="22" t="n"/>
      <c r="B364" s="10" t="n"/>
      <c r="C364" s="10" t="n"/>
      <c r="D364" s="10" t="n"/>
      <c r="E364" s="10" t="n"/>
      <c r="F364" s="10" t="n"/>
      <c r="G364" s="10" t="n"/>
      <c r="H364" s="23" t="n"/>
      <c r="I364" s="23" t="n"/>
      <c r="J364" s="23" t="n"/>
      <c r="K364" s="10" t="n"/>
      <c r="L364" s="10" t="n"/>
      <c r="M364" s="24">
        <f>IF(AND(A364="",B364="",J364="",H364=""),"",ROUND(IF(G364="Yes",2,1)*IF(AND(ISNUMBER(H364),ISNUMBER(I364),I364&gt;=H364),I364-H364,IF(ISNUMBER(J364),J364,0)),1))</f>
        <v/>
      </c>
      <c r="N364" s="24">
        <f>IF(M364="","",IF(OR(E364="Personal",E364="",F364="Yes"),0,M364))</f>
        <v/>
      </c>
      <c r="O364" s="24">
        <f>IF(OR(A364="",M364=""),"",IF(E364="Business",IFERROR(INDEX('Rate Schedule'!$B$5:$B$24,MATCH(SUMPRODUCT(MAX(('Rate Schedule'!$A$5:$A$24&lt;=A364)*('Rate Schedule'!$A$5:$A$24&lt;&gt;"")*'Rate Schedule'!$A$5:$A$24)),'Rate Schedule'!$A$5:$A$24,0)),0),IF(E364="Medical",IFERROR(INDEX('Rate Schedule'!$C$5:$C$24,MATCH(SUMPRODUCT(MAX(('Rate Schedule'!$A$5:$A$24&lt;=A364)*('Rate Schedule'!$A$5:$A$24&lt;&gt;"")*'Rate Schedule'!$A$5:$A$24)),'Rate Schedule'!$A$5:$A$24,0)),0),IF(E364="Charitable",IFERROR(INDEX('Rate Schedule'!$D$5:$D$24,MATCH(SUMPRODUCT(MAX(('Rate Schedule'!$A$5:$A$24&lt;=A364)*('Rate Schedule'!$A$5:$A$24&lt;&gt;"")*'Rate Schedule'!$A$5:$A$24)),'Rate Schedule'!$A$5:$A$24,0)),0),0))))</f>
        <v/>
      </c>
      <c r="P364" s="25">
        <f>IF(OR(M364="",O364=""),"",ROUND(N364*O364,0)/100)</f>
        <v/>
      </c>
      <c r="Q364" s="26">
        <f>IF(AND(A364="",B364="",C364="",D364="",E364="",J364="",H364=""),"",IF(A364="","Add a date",IF(A364&gt;AsOf,"After as-of date: not counted yet",IF(B364="","Add a vehicle",IF(COUNTIF(VName,B364)=0,"Vehicle not on Vehicles sheet",IF(E364="","Add a purpose",IF(AND(E364&lt;&gt;"Business",E364&lt;&gt;"Medical",E364&lt;&gt;"Charitable",E364&lt;&gt;"Personal"),"Purpose must be Business/Medical/Charitable/Personal",IF(AND(ISNUMBER(H364),ISNUMBER(I364),I364&lt;H364),"Odometer end is before start",IF(AND(NOT(ISNUMBER(H364)),NOT(ISNUMBER(I364)),NOT(ISNUMBER(J364))),"Add odometer readings or typed miles",IF(AND(ISNUMBER(H364),ISNUMBER(I364),ISNUMBER(J364),ABS((I364-H364)-J364)&gt;0.05),"Odometer and typed miles disagree",IF(AND(N364&gt;0,O364=0),"No rate for this date — check Rate Schedule",IF(AND(OR(E364="Business",E364="Medical",E364="Charitable"),F364&lt;&gt;"Yes",K364=""),"Add purpose detail for substantiation",""))))))))))))</f>
        <v/>
      </c>
      <c r="R364" s="27">
        <f>IF(OR(A364="",M364=""),"",IFERROR(INDEX('Rate Schedule'!$A$5:$A$24,MATCH(SUMPRODUCT(MAX(('Rate Schedule'!$A$5:$A$24&lt;=A364)*('Rate Schedule'!$A$5:$A$24&lt;&gt;"")*'Rate Schedule'!$A$5:$A$24)),'Rate Schedule'!$A$5:$A$24,0)),""))</f>
        <v/>
      </c>
    </row>
    <row r="365">
      <c r="A365" s="22" t="n"/>
      <c r="B365" s="10" t="n"/>
      <c r="C365" s="10" t="n"/>
      <c r="D365" s="10" t="n"/>
      <c r="E365" s="10" t="n"/>
      <c r="F365" s="10" t="n"/>
      <c r="G365" s="10" t="n"/>
      <c r="H365" s="23" t="n"/>
      <c r="I365" s="23" t="n"/>
      <c r="J365" s="23" t="n"/>
      <c r="K365" s="10" t="n"/>
      <c r="L365" s="10" t="n"/>
      <c r="M365" s="24">
        <f>IF(AND(A365="",B365="",J365="",H365=""),"",ROUND(IF(G365="Yes",2,1)*IF(AND(ISNUMBER(H365),ISNUMBER(I365),I365&gt;=H365),I365-H365,IF(ISNUMBER(J365),J365,0)),1))</f>
        <v/>
      </c>
      <c r="N365" s="24">
        <f>IF(M365="","",IF(OR(E365="Personal",E365="",F365="Yes"),0,M365))</f>
        <v/>
      </c>
      <c r="O365" s="24">
        <f>IF(OR(A365="",M365=""),"",IF(E365="Business",IFERROR(INDEX('Rate Schedule'!$B$5:$B$24,MATCH(SUMPRODUCT(MAX(('Rate Schedule'!$A$5:$A$24&lt;=A365)*('Rate Schedule'!$A$5:$A$24&lt;&gt;"")*'Rate Schedule'!$A$5:$A$24)),'Rate Schedule'!$A$5:$A$24,0)),0),IF(E365="Medical",IFERROR(INDEX('Rate Schedule'!$C$5:$C$24,MATCH(SUMPRODUCT(MAX(('Rate Schedule'!$A$5:$A$24&lt;=A365)*('Rate Schedule'!$A$5:$A$24&lt;&gt;"")*'Rate Schedule'!$A$5:$A$24)),'Rate Schedule'!$A$5:$A$24,0)),0),IF(E365="Charitable",IFERROR(INDEX('Rate Schedule'!$D$5:$D$24,MATCH(SUMPRODUCT(MAX(('Rate Schedule'!$A$5:$A$24&lt;=A365)*('Rate Schedule'!$A$5:$A$24&lt;&gt;"")*'Rate Schedule'!$A$5:$A$24)),'Rate Schedule'!$A$5:$A$24,0)),0),0))))</f>
        <v/>
      </c>
      <c r="P365" s="25">
        <f>IF(OR(M365="",O365=""),"",ROUND(N365*O365,0)/100)</f>
        <v/>
      </c>
      <c r="Q365" s="26">
        <f>IF(AND(A365="",B365="",C365="",D365="",E365="",J365="",H365=""),"",IF(A365="","Add a date",IF(A365&gt;AsOf,"After as-of date: not counted yet",IF(B365="","Add a vehicle",IF(COUNTIF(VName,B365)=0,"Vehicle not on Vehicles sheet",IF(E365="","Add a purpose",IF(AND(E365&lt;&gt;"Business",E365&lt;&gt;"Medical",E365&lt;&gt;"Charitable",E365&lt;&gt;"Personal"),"Purpose must be Business/Medical/Charitable/Personal",IF(AND(ISNUMBER(H365),ISNUMBER(I365),I365&lt;H365),"Odometer end is before start",IF(AND(NOT(ISNUMBER(H365)),NOT(ISNUMBER(I365)),NOT(ISNUMBER(J365))),"Add odometer readings or typed miles",IF(AND(ISNUMBER(H365),ISNUMBER(I365),ISNUMBER(J365),ABS((I365-H365)-J365)&gt;0.05),"Odometer and typed miles disagree",IF(AND(N365&gt;0,O365=0),"No rate for this date — check Rate Schedule",IF(AND(OR(E365="Business",E365="Medical",E365="Charitable"),F365&lt;&gt;"Yes",K365=""),"Add purpose detail for substantiation",""))))))))))))</f>
        <v/>
      </c>
      <c r="R365" s="27">
        <f>IF(OR(A365="",M365=""),"",IFERROR(INDEX('Rate Schedule'!$A$5:$A$24,MATCH(SUMPRODUCT(MAX(('Rate Schedule'!$A$5:$A$24&lt;=A365)*('Rate Schedule'!$A$5:$A$24&lt;&gt;"")*'Rate Schedule'!$A$5:$A$24)),'Rate Schedule'!$A$5:$A$24,0)),""))</f>
        <v/>
      </c>
    </row>
    <row r="366">
      <c r="A366" s="22" t="n"/>
      <c r="B366" s="10" t="n"/>
      <c r="C366" s="10" t="n"/>
      <c r="D366" s="10" t="n"/>
      <c r="E366" s="10" t="n"/>
      <c r="F366" s="10" t="n"/>
      <c r="G366" s="10" t="n"/>
      <c r="H366" s="23" t="n"/>
      <c r="I366" s="23" t="n"/>
      <c r="J366" s="23" t="n"/>
      <c r="K366" s="10" t="n"/>
      <c r="L366" s="10" t="n"/>
      <c r="M366" s="24">
        <f>IF(AND(A366="",B366="",J366="",H366=""),"",ROUND(IF(G366="Yes",2,1)*IF(AND(ISNUMBER(H366),ISNUMBER(I366),I366&gt;=H366),I366-H366,IF(ISNUMBER(J366),J366,0)),1))</f>
        <v/>
      </c>
      <c r="N366" s="24">
        <f>IF(M366="","",IF(OR(E366="Personal",E366="",F366="Yes"),0,M366))</f>
        <v/>
      </c>
      <c r="O366" s="24">
        <f>IF(OR(A366="",M366=""),"",IF(E366="Business",IFERROR(INDEX('Rate Schedule'!$B$5:$B$24,MATCH(SUMPRODUCT(MAX(('Rate Schedule'!$A$5:$A$24&lt;=A366)*('Rate Schedule'!$A$5:$A$24&lt;&gt;"")*'Rate Schedule'!$A$5:$A$24)),'Rate Schedule'!$A$5:$A$24,0)),0),IF(E366="Medical",IFERROR(INDEX('Rate Schedule'!$C$5:$C$24,MATCH(SUMPRODUCT(MAX(('Rate Schedule'!$A$5:$A$24&lt;=A366)*('Rate Schedule'!$A$5:$A$24&lt;&gt;"")*'Rate Schedule'!$A$5:$A$24)),'Rate Schedule'!$A$5:$A$24,0)),0),IF(E366="Charitable",IFERROR(INDEX('Rate Schedule'!$D$5:$D$24,MATCH(SUMPRODUCT(MAX(('Rate Schedule'!$A$5:$A$24&lt;=A366)*('Rate Schedule'!$A$5:$A$24&lt;&gt;"")*'Rate Schedule'!$A$5:$A$24)),'Rate Schedule'!$A$5:$A$24,0)),0),0))))</f>
        <v/>
      </c>
      <c r="P366" s="25">
        <f>IF(OR(M366="",O366=""),"",ROUND(N366*O366,0)/100)</f>
        <v/>
      </c>
      <c r="Q366" s="26">
        <f>IF(AND(A366="",B366="",C366="",D366="",E366="",J366="",H366=""),"",IF(A366="","Add a date",IF(A366&gt;AsOf,"After as-of date: not counted yet",IF(B366="","Add a vehicle",IF(COUNTIF(VName,B366)=0,"Vehicle not on Vehicles sheet",IF(E366="","Add a purpose",IF(AND(E366&lt;&gt;"Business",E366&lt;&gt;"Medical",E366&lt;&gt;"Charitable",E366&lt;&gt;"Personal"),"Purpose must be Business/Medical/Charitable/Personal",IF(AND(ISNUMBER(H366),ISNUMBER(I366),I366&lt;H366),"Odometer end is before start",IF(AND(NOT(ISNUMBER(H366)),NOT(ISNUMBER(I366)),NOT(ISNUMBER(J366))),"Add odometer readings or typed miles",IF(AND(ISNUMBER(H366),ISNUMBER(I366),ISNUMBER(J366),ABS((I366-H366)-J366)&gt;0.05),"Odometer and typed miles disagree",IF(AND(N366&gt;0,O366=0),"No rate for this date — check Rate Schedule",IF(AND(OR(E366="Business",E366="Medical",E366="Charitable"),F366&lt;&gt;"Yes",K366=""),"Add purpose detail for substantiation",""))))))))))))</f>
        <v/>
      </c>
      <c r="R366" s="27">
        <f>IF(OR(A366="",M366=""),"",IFERROR(INDEX('Rate Schedule'!$A$5:$A$24,MATCH(SUMPRODUCT(MAX(('Rate Schedule'!$A$5:$A$24&lt;=A366)*('Rate Schedule'!$A$5:$A$24&lt;&gt;"")*'Rate Schedule'!$A$5:$A$24)),'Rate Schedule'!$A$5:$A$24,0)),""))</f>
        <v/>
      </c>
    </row>
    <row r="367">
      <c r="A367" s="22" t="n"/>
      <c r="B367" s="10" t="n"/>
      <c r="C367" s="10" t="n"/>
      <c r="D367" s="10" t="n"/>
      <c r="E367" s="10" t="n"/>
      <c r="F367" s="10" t="n"/>
      <c r="G367" s="10" t="n"/>
      <c r="H367" s="23" t="n"/>
      <c r="I367" s="23" t="n"/>
      <c r="J367" s="23" t="n"/>
      <c r="K367" s="10" t="n"/>
      <c r="L367" s="10" t="n"/>
      <c r="M367" s="24">
        <f>IF(AND(A367="",B367="",J367="",H367=""),"",ROUND(IF(G367="Yes",2,1)*IF(AND(ISNUMBER(H367),ISNUMBER(I367),I367&gt;=H367),I367-H367,IF(ISNUMBER(J367),J367,0)),1))</f>
        <v/>
      </c>
      <c r="N367" s="24">
        <f>IF(M367="","",IF(OR(E367="Personal",E367="",F367="Yes"),0,M367))</f>
        <v/>
      </c>
      <c r="O367" s="24">
        <f>IF(OR(A367="",M367=""),"",IF(E367="Business",IFERROR(INDEX('Rate Schedule'!$B$5:$B$24,MATCH(SUMPRODUCT(MAX(('Rate Schedule'!$A$5:$A$24&lt;=A367)*('Rate Schedule'!$A$5:$A$24&lt;&gt;"")*'Rate Schedule'!$A$5:$A$24)),'Rate Schedule'!$A$5:$A$24,0)),0),IF(E367="Medical",IFERROR(INDEX('Rate Schedule'!$C$5:$C$24,MATCH(SUMPRODUCT(MAX(('Rate Schedule'!$A$5:$A$24&lt;=A367)*('Rate Schedule'!$A$5:$A$24&lt;&gt;"")*'Rate Schedule'!$A$5:$A$24)),'Rate Schedule'!$A$5:$A$24,0)),0),IF(E367="Charitable",IFERROR(INDEX('Rate Schedule'!$D$5:$D$24,MATCH(SUMPRODUCT(MAX(('Rate Schedule'!$A$5:$A$24&lt;=A367)*('Rate Schedule'!$A$5:$A$24&lt;&gt;"")*'Rate Schedule'!$A$5:$A$24)),'Rate Schedule'!$A$5:$A$24,0)),0),0))))</f>
        <v/>
      </c>
      <c r="P367" s="25">
        <f>IF(OR(M367="",O367=""),"",ROUND(N367*O367,0)/100)</f>
        <v/>
      </c>
      <c r="Q367" s="26">
        <f>IF(AND(A367="",B367="",C367="",D367="",E367="",J367="",H367=""),"",IF(A367="","Add a date",IF(A367&gt;AsOf,"After as-of date: not counted yet",IF(B367="","Add a vehicle",IF(COUNTIF(VName,B367)=0,"Vehicle not on Vehicles sheet",IF(E367="","Add a purpose",IF(AND(E367&lt;&gt;"Business",E367&lt;&gt;"Medical",E367&lt;&gt;"Charitable",E367&lt;&gt;"Personal"),"Purpose must be Business/Medical/Charitable/Personal",IF(AND(ISNUMBER(H367),ISNUMBER(I367),I367&lt;H367),"Odometer end is before start",IF(AND(NOT(ISNUMBER(H367)),NOT(ISNUMBER(I367)),NOT(ISNUMBER(J367))),"Add odometer readings or typed miles",IF(AND(ISNUMBER(H367),ISNUMBER(I367),ISNUMBER(J367),ABS((I367-H367)-J367)&gt;0.05),"Odometer and typed miles disagree",IF(AND(N367&gt;0,O367=0),"No rate for this date — check Rate Schedule",IF(AND(OR(E367="Business",E367="Medical",E367="Charitable"),F367&lt;&gt;"Yes",K367=""),"Add purpose detail for substantiation",""))))))))))))</f>
        <v/>
      </c>
      <c r="R367" s="27">
        <f>IF(OR(A367="",M367=""),"",IFERROR(INDEX('Rate Schedule'!$A$5:$A$24,MATCH(SUMPRODUCT(MAX(('Rate Schedule'!$A$5:$A$24&lt;=A367)*('Rate Schedule'!$A$5:$A$24&lt;&gt;"")*'Rate Schedule'!$A$5:$A$24)),'Rate Schedule'!$A$5:$A$24,0)),""))</f>
        <v/>
      </c>
    </row>
    <row r="368">
      <c r="A368" s="22" t="n"/>
      <c r="B368" s="10" t="n"/>
      <c r="C368" s="10" t="n"/>
      <c r="D368" s="10" t="n"/>
      <c r="E368" s="10" t="n"/>
      <c r="F368" s="10" t="n"/>
      <c r="G368" s="10" t="n"/>
      <c r="H368" s="23" t="n"/>
      <c r="I368" s="23" t="n"/>
      <c r="J368" s="23" t="n"/>
      <c r="K368" s="10" t="n"/>
      <c r="L368" s="10" t="n"/>
      <c r="M368" s="24">
        <f>IF(AND(A368="",B368="",J368="",H368=""),"",ROUND(IF(G368="Yes",2,1)*IF(AND(ISNUMBER(H368),ISNUMBER(I368),I368&gt;=H368),I368-H368,IF(ISNUMBER(J368),J368,0)),1))</f>
        <v/>
      </c>
      <c r="N368" s="24">
        <f>IF(M368="","",IF(OR(E368="Personal",E368="",F368="Yes"),0,M368))</f>
        <v/>
      </c>
      <c r="O368" s="24">
        <f>IF(OR(A368="",M368=""),"",IF(E368="Business",IFERROR(INDEX('Rate Schedule'!$B$5:$B$24,MATCH(SUMPRODUCT(MAX(('Rate Schedule'!$A$5:$A$24&lt;=A368)*('Rate Schedule'!$A$5:$A$24&lt;&gt;"")*'Rate Schedule'!$A$5:$A$24)),'Rate Schedule'!$A$5:$A$24,0)),0),IF(E368="Medical",IFERROR(INDEX('Rate Schedule'!$C$5:$C$24,MATCH(SUMPRODUCT(MAX(('Rate Schedule'!$A$5:$A$24&lt;=A368)*('Rate Schedule'!$A$5:$A$24&lt;&gt;"")*'Rate Schedule'!$A$5:$A$24)),'Rate Schedule'!$A$5:$A$24,0)),0),IF(E368="Charitable",IFERROR(INDEX('Rate Schedule'!$D$5:$D$24,MATCH(SUMPRODUCT(MAX(('Rate Schedule'!$A$5:$A$24&lt;=A368)*('Rate Schedule'!$A$5:$A$24&lt;&gt;"")*'Rate Schedule'!$A$5:$A$24)),'Rate Schedule'!$A$5:$A$24,0)),0),0))))</f>
        <v/>
      </c>
      <c r="P368" s="25">
        <f>IF(OR(M368="",O368=""),"",ROUND(N368*O368,0)/100)</f>
        <v/>
      </c>
      <c r="Q368" s="26">
        <f>IF(AND(A368="",B368="",C368="",D368="",E368="",J368="",H368=""),"",IF(A368="","Add a date",IF(A368&gt;AsOf,"After as-of date: not counted yet",IF(B368="","Add a vehicle",IF(COUNTIF(VName,B368)=0,"Vehicle not on Vehicles sheet",IF(E368="","Add a purpose",IF(AND(E368&lt;&gt;"Business",E368&lt;&gt;"Medical",E368&lt;&gt;"Charitable",E368&lt;&gt;"Personal"),"Purpose must be Business/Medical/Charitable/Personal",IF(AND(ISNUMBER(H368),ISNUMBER(I368),I368&lt;H368),"Odometer end is before start",IF(AND(NOT(ISNUMBER(H368)),NOT(ISNUMBER(I368)),NOT(ISNUMBER(J368))),"Add odometer readings or typed miles",IF(AND(ISNUMBER(H368),ISNUMBER(I368),ISNUMBER(J368),ABS((I368-H368)-J368)&gt;0.05),"Odometer and typed miles disagree",IF(AND(N368&gt;0,O368=0),"No rate for this date — check Rate Schedule",IF(AND(OR(E368="Business",E368="Medical",E368="Charitable"),F368&lt;&gt;"Yes",K368=""),"Add purpose detail for substantiation",""))))))))))))</f>
        <v/>
      </c>
      <c r="R368" s="27">
        <f>IF(OR(A368="",M368=""),"",IFERROR(INDEX('Rate Schedule'!$A$5:$A$24,MATCH(SUMPRODUCT(MAX(('Rate Schedule'!$A$5:$A$24&lt;=A368)*('Rate Schedule'!$A$5:$A$24&lt;&gt;"")*'Rate Schedule'!$A$5:$A$24)),'Rate Schedule'!$A$5:$A$24,0)),""))</f>
        <v/>
      </c>
    </row>
    <row r="369">
      <c r="A369" s="22" t="n"/>
      <c r="B369" s="10" t="n"/>
      <c r="C369" s="10" t="n"/>
      <c r="D369" s="10" t="n"/>
      <c r="E369" s="10" t="n"/>
      <c r="F369" s="10" t="n"/>
      <c r="G369" s="10" t="n"/>
      <c r="H369" s="23" t="n"/>
      <c r="I369" s="23" t="n"/>
      <c r="J369" s="23" t="n"/>
      <c r="K369" s="10" t="n"/>
      <c r="L369" s="10" t="n"/>
      <c r="M369" s="24">
        <f>IF(AND(A369="",B369="",J369="",H369=""),"",ROUND(IF(G369="Yes",2,1)*IF(AND(ISNUMBER(H369),ISNUMBER(I369),I369&gt;=H369),I369-H369,IF(ISNUMBER(J369),J369,0)),1))</f>
        <v/>
      </c>
      <c r="N369" s="24">
        <f>IF(M369="","",IF(OR(E369="Personal",E369="",F369="Yes"),0,M369))</f>
        <v/>
      </c>
      <c r="O369" s="24">
        <f>IF(OR(A369="",M369=""),"",IF(E369="Business",IFERROR(INDEX('Rate Schedule'!$B$5:$B$24,MATCH(SUMPRODUCT(MAX(('Rate Schedule'!$A$5:$A$24&lt;=A369)*('Rate Schedule'!$A$5:$A$24&lt;&gt;"")*'Rate Schedule'!$A$5:$A$24)),'Rate Schedule'!$A$5:$A$24,0)),0),IF(E369="Medical",IFERROR(INDEX('Rate Schedule'!$C$5:$C$24,MATCH(SUMPRODUCT(MAX(('Rate Schedule'!$A$5:$A$24&lt;=A369)*('Rate Schedule'!$A$5:$A$24&lt;&gt;"")*'Rate Schedule'!$A$5:$A$24)),'Rate Schedule'!$A$5:$A$24,0)),0),IF(E369="Charitable",IFERROR(INDEX('Rate Schedule'!$D$5:$D$24,MATCH(SUMPRODUCT(MAX(('Rate Schedule'!$A$5:$A$24&lt;=A369)*('Rate Schedule'!$A$5:$A$24&lt;&gt;"")*'Rate Schedule'!$A$5:$A$24)),'Rate Schedule'!$A$5:$A$24,0)),0),0))))</f>
        <v/>
      </c>
      <c r="P369" s="25">
        <f>IF(OR(M369="",O369=""),"",ROUND(N369*O369,0)/100)</f>
        <v/>
      </c>
      <c r="Q369" s="26">
        <f>IF(AND(A369="",B369="",C369="",D369="",E369="",J369="",H369=""),"",IF(A369="","Add a date",IF(A369&gt;AsOf,"After as-of date: not counted yet",IF(B369="","Add a vehicle",IF(COUNTIF(VName,B369)=0,"Vehicle not on Vehicles sheet",IF(E369="","Add a purpose",IF(AND(E369&lt;&gt;"Business",E369&lt;&gt;"Medical",E369&lt;&gt;"Charitable",E369&lt;&gt;"Personal"),"Purpose must be Business/Medical/Charitable/Personal",IF(AND(ISNUMBER(H369),ISNUMBER(I369),I369&lt;H369),"Odometer end is before start",IF(AND(NOT(ISNUMBER(H369)),NOT(ISNUMBER(I369)),NOT(ISNUMBER(J369))),"Add odometer readings or typed miles",IF(AND(ISNUMBER(H369),ISNUMBER(I369),ISNUMBER(J369),ABS((I369-H369)-J369)&gt;0.05),"Odometer and typed miles disagree",IF(AND(N369&gt;0,O369=0),"No rate for this date — check Rate Schedule",IF(AND(OR(E369="Business",E369="Medical",E369="Charitable"),F369&lt;&gt;"Yes",K369=""),"Add purpose detail for substantiation",""))))))))))))</f>
        <v/>
      </c>
      <c r="R369" s="27">
        <f>IF(OR(A369="",M369=""),"",IFERROR(INDEX('Rate Schedule'!$A$5:$A$24,MATCH(SUMPRODUCT(MAX(('Rate Schedule'!$A$5:$A$24&lt;=A369)*('Rate Schedule'!$A$5:$A$24&lt;&gt;"")*'Rate Schedule'!$A$5:$A$24)),'Rate Schedule'!$A$5:$A$24,0)),""))</f>
        <v/>
      </c>
    </row>
    <row r="370">
      <c r="A370" s="22" t="n"/>
      <c r="B370" s="10" t="n"/>
      <c r="C370" s="10" t="n"/>
      <c r="D370" s="10" t="n"/>
      <c r="E370" s="10" t="n"/>
      <c r="F370" s="10" t="n"/>
      <c r="G370" s="10" t="n"/>
      <c r="H370" s="23" t="n"/>
      <c r="I370" s="23" t="n"/>
      <c r="J370" s="23" t="n"/>
      <c r="K370" s="10" t="n"/>
      <c r="L370" s="10" t="n"/>
      <c r="M370" s="24">
        <f>IF(AND(A370="",B370="",J370="",H370=""),"",ROUND(IF(G370="Yes",2,1)*IF(AND(ISNUMBER(H370),ISNUMBER(I370),I370&gt;=H370),I370-H370,IF(ISNUMBER(J370),J370,0)),1))</f>
        <v/>
      </c>
      <c r="N370" s="24">
        <f>IF(M370="","",IF(OR(E370="Personal",E370="",F370="Yes"),0,M370))</f>
        <v/>
      </c>
      <c r="O370" s="24">
        <f>IF(OR(A370="",M370=""),"",IF(E370="Business",IFERROR(INDEX('Rate Schedule'!$B$5:$B$24,MATCH(SUMPRODUCT(MAX(('Rate Schedule'!$A$5:$A$24&lt;=A370)*('Rate Schedule'!$A$5:$A$24&lt;&gt;"")*'Rate Schedule'!$A$5:$A$24)),'Rate Schedule'!$A$5:$A$24,0)),0),IF(E370="Medical",IFERROR(INDEX('Rate Schedule'!$C$5:$C$24,MATCH(SUMPRODUCT(MAX(('Rate Schedule'!$A$5:$A$24&lt;=A370)*('Rate Schedule'!$A$5:$A$24&lt;&gt;"")*'Rate Schedule'!$A$5:$A$24)),'Rate Schedule'!$A$5:$A$24,0)),0),IF(E370="Charitable",IFERROR(INDEX('Rate Schedule'!$D$5:$D$24,MATCH(SUMPRODUCT(MAX(('Rate Schedule'!$A$5:$A$24&lt;=A370)*('Rate Schedule'!$A$5:$A$24&lt;&gt;"")*'Rate Schedule'!$A$5:$A$24)),'Rate Schedule'!$A$5:$A$24,0)),0),0))))</f>
        <v/>
      </c>
      <c r="P370" s="25">
        <f>IF(OR(M370="",O370=""),"",ROUND(N370*O370,0)/100)</f>
        <v/>
      </c>
      <c r="Q370" s="26">
        <f>IF(AND(A370="",B370="",C370="",D370="",E370="",J370="",H370=""),"",IF(A370="","Add a date",IF(A370&gt;AsOf,"After as-of date: not counted yet",IF(B370="","Add a vehicle",IF(COUNTIF(VName,B370)=0,"Vehicle not on Vehicles sheet",IF(E370="","Add a purpose",IF(AND(E370&lt;&gt;"Business",E370&lt;&gt;"Medical",E370&lt;&gt;"Charitable",E370&lt;&gt;"Personal"),"Purpose must be Business/Medical/Charitable/Personal",IF(AND(ISNUMBER(H370),ISNUMBER(I370),I370&lt;H370),"Odometer end is before start",IF(AND(NOT(ISNUMBER(H370)),NOT(ISNUMBER(I370)),NOT(ISNUMBER(J370))),"Add odometer readings or typed miles",IF(AND(ISNUMBER(H370),ISNUMBER(I370),ISNUMBER(J370),ABS((I370-H370)-J370)&gt;0.05),"Odometer and typed miles disagree",IF(AND(N370&gt;0,O370=0),"No rate for this date — check Rate Schedule",IF(AND(OR(E370="Business",E370="Medical",E370="Charitable"),F370&lt;&gt;"Yes",K370=""),"Add purpose detail for substantiation",""))))))))))))</f>
        <v/>
      </c>
      <c r="R370" s="27">
        <f>IF(OR(A370="",M370=""),"",IFERROR(INDEX('Rate Schedule'!$A$5:$A$24,MATCH(SUMPRODUCT(MAX(('Rate Schedule'!$A$5:$A$24&lt;=A370)*('Rate Schedule'!$A$5:$A$24&lt;&gt;"")*'Rate Schedule'!$A$5:$A$24)),'Rate Schedule'!$A$5:$A$24,0)),""))</f>
        <v/>
      </c>
    </row>
    <row r="371">
      <c r="A371" s="22" t="n"/>
      <c r="B371" s="10" t="n"/>
      <c r="C371" s="10" t="n"/>
      <c r="D371" s="10" t="n"/>
      <c r="E371" s="10" t="n"/>
      <c r="F371" s="10" t="n"/>
      <c r="G371" s="10" t="n"/>
      <c r="H371" s="23" t="n"/>
      <c r="I371" s="23" t="n"/>
      <c r="J371" s="23" t="n"/>
      <c r="K371" s="10" t="n"/>
      <c r="L371" s="10" t="n"/>
      <c r="M371" s="24">
        <f>IF(AND(A371="",B371="",J371="",H371=""),"",ROUND(IF(G371="Yes",2,1)*IF(AND(ISNUMBER(H371),ISNUMBER(I371),I371&gt;=H371),I371-H371,IF(ISNUMBER(J371),J371,0)),1))</f>
        <v/>
      </c>
      <c r="N371" s="24">
        <f>IF(M371="","",IF(OR(E371="Personal",E371="",F371="Yes"),0,M371))</f>
        <v/>
      </c>
      <c r="O371" s="24">
        <f>IF(OR(A371="",M371=""),"",IF(E371="Business",IFERROR(INDEX('Rate Schedule'!$B$5:$B$24,MATCH(SUMPRODUCT(MAX(('Rate Schedule'!$A$5:$A$24&lt;=A371)*('Rate Schedule'!$A$5:$A$24&lt;&gt;"")*'Rate Schedule'!$A$5:$A$24)),'Rate Schedule'!$A$5:$A$24,0)),0),IF(E371="Medical",IFERROR(INDEX('Rate Schedule'!$C$5:$C$24,MATCH(SUMPRODUCT(MAX(('Rate Schedule'!$A$5:$A$24&lt;=A371)*('Rate Schedule'!$A$5:$A$24&lt;&gt;"")*'Rate Schedule'!$A$5:$A$24)),'Rate Schedule'!$A$5:$A$24,0)),0),IF(E371="Charitable",IFERROR(INDEX('Rate Schedule'!$D$5:$D$24,MATCH(SUMPRODUCT(MAX(('Rate Schedule'!$A$5:$A$24&lt;=A371)*('Rate Schedule'!$A$5:$A$24&lt;&gt;"")*'Rate Schedule'!$A$5:$A$24)),'Rate Schedule'!$A$5:$A$24,0)),0),0))))</f>
        <v/>
      </c>
      <c r="P371" s="25">
        <f>IF(OR(M371="",O371=""),"",ROUND(N371*O371,0)/100)</f>
        <v/>
      </c>
      <c r="Q371" s="26">
        <f>IF(AND(A371="",B371="",C371="",D371="",E371="",J371="",H371=""),"",IF(A371="","Add a date",IF(A371&gt;AsOf,"After as-of date: not counted yet",IF(B371="","Add a vehicle",IF(COUNTIF(VName,B371)=0,"Vehicle not on Vehicles sheet",IF(E371="","Add a purpose",IF(AND(E371&lt;&gt;"Business",E371&lt;&gt;"Medical",E371&lt;&gt;"Charitable",E371&lt;&gt;"Personal"),"Purpose must be Business/Medical/Charitable/Personal",IF(AND(ISNUMBER(H371),ISNUMBER(I371),I371&lt;H371),"Odometer end is before start",IF(AND(NOT(ISNUMBER(H371)),NOT(ISNUMBER(I371)),NOT(ISNUMBER(J371))),"Add odometer readings or typed miles",IF(AND(ISNUMBER(H371),ISNUMBER(I371),ISNUMBER(J371),ABS((I371-H371)-J371)&gt;0.05),"Odometer and typed miles disagree",IF(AND(N371&gt;0,O371=0),"No rate for this date — check Rate Schedule",IF(AND(OR(E371="Business",E371="Medical",E371="Charitable"),F371&lt;&gt;"Yes",K371=""),"Add purpose detail for substantiation",""))))))))))))</f>
        <v/>
      </c>
      <c r="R371" s="27">
        <f>IF(OR(A371="",M371=""),"",IFERROR(INDEX('Rate Schedule'!$A$5:$A$24,MATCH(SUMPRODUCT(MAX(('Rate Schedule'!$A$5:$A$24&lt;=A371)*('Rate Schedule'!$A$5:$A$24&lt;&gt;"")*'Rate Schedule'!$A$5:$A$24)),'Rate Schedule'!$A$5:$A$24,0)),""))</f>
        <v/>
      </c>
    </row>
    <row r="372">
      <c r="A372" s="22" t="n"/>
      <c r="B372" s="10" t="n"/>
      <c r="C372" s="10" t="n"/>
      <c r="D372" s="10" t="n"/>
      <c r="E372" s="10" t="n"/>
      <c r="F372" s="10" t="n"/>
      <c r="G372" s="10" t="n"/>
      <c r="H372" s="23" t="n"/>
      <c r="I372" s="23" t="n"/>
      <c r="J372" s="23" t="n"/>
      <c r="K372" s="10" t="n"/>
      <c r="L372" s="10" t="n"/>
      <c r="M372" s="24">
        <f>IF(AND(A372="",B372="",J372="",H372=""),"",ROUND(IF(G372="Yes",2,1)*IF(AND(ISNUMBER(H372),ISNUMBER(I372),I372&gt;=H372),I372-H372,IF(ISNUMBER(J372),J372,0)),1))</f>
        <v/>
      </c>
      <c r="N372" s="24">
        <f>IF(M372="","",IF(OR(E372="Personal",E372="",F372="Yes"),0,M372))</f>
        <v/>
      </c>
      <c r="O372" s="24">
        <f>IF(OR(A372="",M372=""),"",IF(E372="Business",IFERROR(INDEX('Rate Schedule'!$B$5:$B$24,MATCH(SUMPRODUCT(MAX(('Rate Schedule'!$A$5:$A$24&lt;=A372)*('Rate Schedule'!$A$5:$A$24&lt;&gt;"")*'Rate Schedule'!$A$5:$A$24)),'Rate Schedule'!$A$5:$A$24,0)),0),IF(E372="Medical",IFERROR(INDEX('Rate Schedule'!$C$5:$C$24,MATCH(SUMPRODUCT(MAX(('Rate Schedule'!$A$5:$A$24&lt;=A372)*('Rate Schedule'!$A$5:$A$24&lt;&gt;"")*'Rate Schedule'!$A$5:$A$24)),'Rate Schedule'!$A$5:$A$24,0)),0),IF(E372="Charitable",IFERROR(INDEX('Rate Schedule'!$D$5:$D$24,MATCH(SUMPRODUCT(MAX(('Rate Schedule'!$A$5:$A$24&lt;=A372)*('Rate Schedule'!$A$5:$A$24&lt;&gt;"")*'Rate Schedule'!$A$5:$A$24)),'Rate Schedule'!$A$5:$A$24,0)),0),0))))</f>
        <v/>
      </c>
      <c r="P372" s="25">
        <f>IF(OR(M372="",O372=""),"",ROUND(N372*O372,0)/100)</f>
        <v/>
      </c>
      <c r="Q372" s="26">
        <f>IF(AND(A372="",B372="",C372="",D372="",E372="",J372="",H372=""),"",IF(A372="","Add a date",IF(A372&gt;AsOf,"After as-of date: not counted yet",IF(B372="","Add a vehicle",IF(COUNTIF(VName,B372)=0,"Vehicle not on Vehicles sheet",IF(E372="","Add a purpose",IF(AND(E372&lt;&gt;"Business",E372&lt;&gt;"Medical",E372&lt;&gt;"Charitable",E372&lt;&gt;"Personal"),"Purpose must be Business/Medical/Charitable/Personal",IF(AND(ISNUMBER(H372),ISNUMBER(I372),I372&lt;H372),"Odometer end is before start",IF(AND(NOT(ISNUMBER(H372)),NOT(ISNUMBER(I372)),NOT(ISNUMBER(J372))),"Add odometer readings or typed miles",IF(AND(ISNUMBER(H372),ISNUMBER(I372),ISNUMBER(J372),ABS((I372-H372)-J372)&gt;0.05),"Odometer and typed miles disagree",IF(AND(N372&gt;0,O372=0),"No rate for this date — check Rate Schedule",IF(AND(OR(E372="Business",E372="Medical",E372="Charitable"),F372&lt;&gt;"Yes",K372=""),"Add purpose detail for substantiation",""))))))))))))</f>
        <v/>
      </c>
      <c r="R372" s="27">
        <f>IF(OR(A372="",M372=""),"",IFERROR(INDEX('Rate Schedule'!$A$5:$A$24,MATCH(SUMPRODUCT(MAX(('Rate Schedule'!$A$5:$A$24&lt;=A372)*('Rate Schedule'!$A$5:$A$24&lt;&gt;"")*'Rate Schedule'!$A$5:$A$24)),'Rate Schedule'!$A$5:$A$24,0)),""))</f>
        <v/>
      </c>
    </row>
    <row r="373">
      <c r="A373" s="22" t="n"/>
      <c r="B373" s="10" t="n"/>
      <c r="C373" s="10" t="n"/>
      <c r="D373" s="10" t="n"/>
      <c r="E373" s="10" t="n"/>
      <c r="F373" s="10" t="n"/>
      <c r="G373" s="10" t="n"/>
      <c r="H373" s="23" t="n"/>
      <c r="I373" s="23" t="n"/>
      <c r="J373" s="23" t="n"/>
      <c r="K373" s="10" t="n"/>
      <c r="L373" s="10" t="n"/>
      <c r="M373" s="24">
        <f>IF(AND(A373="",B373="",J373="",H373=""),"",ROUND(IF(G373="Yes",2,1)*IF(AND(ISNUMBER(H373),ISNUMBER(I373),I373&gt;=H373),I373-H373,IF(ISNUMBER(J373),J373,0)),1))</f>
        <v/>
      </c>
      <c r="N373" s="24">
        <f>IF(M373="","",IF(OR(E373="Personal",E373="",F373="Yes"),0,M373))</f>
        <v/>
      </c>
      <c r="O373" s="24">
        <f>IF(OR(A373="",M373=""),"",IF(E373="Business",IFERROR(INDEX('Rate Schedule'!$B$5:$B$24,MATCH(SUMPRODUCT(MAX(('Rate Schedule'!$A$5:$A$24&lt;=A373)*('Rate Schedule'!$A$5:$A$24&lt;&gt;"")*'Rate Schedule'!$A$5:$A$24)),'Rate Schedule'!$A$5:$A$24,0)),0),IF(E373="Medical",IFERROR(INDEX('Rate Schedule'!$C$5:$C$24,MATCH(SUMPRODUCT(MAX(('Rate Schedule'!$A$5:$A$24&lt;=A373)*('Rate Schedule'!$A$5:$A$24&lt;&gt;"")*'Rate Schedule'!$A$5:$A$24)),'Rate Schedule'!$A$5:$A$24,0)),0),IF(E373="Charitable",IFERROR(INDEX('Rate Schedule'!$D$5:$D$24,MATCH(SUMPRODUCT(MAX(('Rate Schedule'!$A$5:$A$24&lt;=A373)*('Rate Schedule'!$A$5:$A$24&lt;&gt;"")*'Rate Schedule'!$A$5:$A$24)),'Rate Schedule'!$A$5:$A$24,0)),0),0))))</f>
        <v/>
      </c>
      <c r="P373" s="25">
        <f>IF(OR(M373="",O373=""),"",ROUND(N373*O373,0)/100)</f>
        <v/>
      </c>
      <c r="Q373" s="26">
        <f>IF(AND(A373="",B373="",C373="",D373="",E373="",J373="",H373=""),"",IF(A373="","Add a date",IF(A373&gt;AsOf,"After as-of date: not counted yet",IF(B373="","Add a vehicle",IF(COUNTIF(VName,B373)=0,"Vehicle not on Vehicles sheet",IF(E373="","Add a purpose",IF(AND(E373&lt;&gt;"Business",E373&lt;&gt;"Medical",E373&lt;&gt;"Charitable",E373&lt;&gt;"Personal"),"Purpose must be Business/Medical/Charitable/Personal",IF(AND(ISNUMBER(H373),ISNUMBER(I373),I373&lt;H373),"Odometer end is before start",IF(AND(NOT(ISNUMBER(H373)),NOT(ISNUMBER(I373)),NOT(ISNUMBER(J373))),"Add odometer readings or typed miles",IF(AND(ISNUMBER(H373),ISNUMBER(I373),ISNUMBER(J373),ABS((I373-H373)-J373)&gt;0.05),"Odometer and typed miles disagree",IF(AND(N373&gt;0,O373=0),"No rate for this date — check Rate Schedule",IF(AND(OR(E373="Business",E373="Medical",E373="Charitable"),F373&lt;&gt;"Yes",K373=""),"Add purpose detail for substantiation",""))))))))))))</f>
        <v/>
      </c>
      <c r="R373" s="27">
        <f>IF(OR(A373="",M373=""),"",IFERROR(INDEX('Rate Schedule'!$A$5:$A$24,MATCH(SUMPRODUCT(MAX(('Rate Schedule'!$A$5:$A$24&lt;=A373)*('Rate Schedule'!$A$5:$A$24&lt;&gt;"")*'Rate Schedule'!$A$5:$A$24)),'Rate Schedule'!$A$5:$A$24,0)),""))</f>
        <v/>
      </c>
    </row>
    <row r="374">
      <c r="A374" s="22" t="n"/>
      <c r="B374" s="10" t="n"/>
      <c r="C374" s="10" t="n"/>
      <c r="D374" s="10" t="n"/>
      <c r="E374" s="10" t="n"/>
      <c r="F374" s="10" t="n"/>
      <c r="G374" s="10" t="n"/>
      <c r="H374" s="23" t="n"/>
      <c r="I374" s="23" t="n"/>
      <c r="J374" s="23" t="n"/>
      <c r="K374" s="10" t="n"/>
      <c r="L374" s="10" t="n"/>
      <c r="M374" s="24">
        <f>IF(AND(A374="",B374="",J374="",H374=""),"",ROUND(IF(G374="Yes",2,1)*IF(AND(ISNUMBER(H374),ISNUMBER(I374),I374&gt;=H374),I374-H374,IF(ISNUMBER(J374),J374,0)),1))</f>
        <v/>
      </c>
      <c r="N374" s="24">
        <f>IF(M374="","",IF(OR(E374="Personal",E374="",F374="Yes"),0,M374))</f>
        <v/>
      </c>
      <c r="O374" s="24">
        <f>IF(OR(A374="",M374=""),"",IF(E374="Business",IFERROR(INDEX('Rate Schedule'!$B$5:$B$24,MATCH(SUMPRODUCT(MAX(('Rate Schedule'!$A$5:$A$24&lt;=A374)*('Rate Schedule'!$A$5:$A$24&lt;&gt;"")*'Rate Schedule'!$A$5:$A$24)),'Rate Schedule'!$A$5:$A$24,0)),0),IF(E374="Medical",IFERROR(INDEX('Rate Schedule'!$C$5:$C$24,MATCH(SUMPRODUCT(MAX(('Rate Schedule'!$A$5:$A$24&lt;=A374)*('Rate Schedule'!$A$5:$A$24&lt;&gt;"")*'Rate Schedule'!$A$5:$A$24)),'Rate Schedule'!$A$5:$A$24,0)),0),IF(E374="Charitable",IFERROR(INDEX('Rate Schedule'!$D$5:$D$24,MATCH(SUMPRODUCT(MAX(('Rate Schedule'!$A$5:$A$24&lt;=A374)*('Rate Schedule'!$A$5:$A$24&lt;&gt;"")*'Rate Schedule'!$A$5:$A$24)),'Rate Schedule'!$A$5:$A$24,0)),0),0))))</f>
        <v/>
      </c>
      <c r="P374" s="25">
        <f>IF(OR(M374="",O374=""),"",ROUND(N374*O374,0)/100)</f>
        <v/>
      </c>
      <c r="Q374" s="26">
        <f>IF(AND(A374="",B374="",C374="",D374="",E374="",J374="",H374=""),"",IF(A374="","Add a date",IF(A374&gt;AsOf,"After as-of date: not counted yet",IF(B374="","Add a vehicle",IF(COUNTIF(VName,B374)=0,"Vehicle not on Vehicles sheet",IF(E374="","Add a purpose",IF(AND(E374&lt;&gt;"Business",E374&lt;&gt;"Medical",E374&lt;&gt;"Charitable",E374&lt;&gt;"Personal"),"Purpose must be Business/Medical/Charitable/Personal",IF(AND(ISNUMBER(H374),ISNUMBER(I374),I374&lt;H374),"Odometer end is before start",IF(AND(NOT(ISNUMBER(H374)),NOT(ISNUMBER(I374)),NOT(ISNUMBER(J374))),"Add odometer readings or typed miles",IF(AND(ISNUMBER(H374),ISNUMBER(I374),ISNUMBER(J374),ABS((I374-H374)-J374)&gt;0.05),"Odometer and typed miles disagree",IF(AND(N374&gt;0,O374=0),"No rate for this date — check Rate Schedule",IF(AND(OR(E374="Business",E374="Medical",E374="Charitable"),F374&lt;&gt;"Yes",K374=""),"Add purpose detail for substantiation",""))))))))))))</f>
        <v/>
      </c>
      <c r="R374" s="27">
        <f>IF(OR(A374="",M374=""),"",IFERROR(INDEX('Rate Schedule'!$A$5:$A$24,MATCH(SUMPRODUCT(MAX(('Rate Schedule'!$A$5:$A$24&lt;=A374)*('Rate Schedule'!$A$5:$A$24&lt;&gt;"")*'Rate Schedule'!$A$5:$A$24)),'Rate Schedule'!$A$5:$A$24,0)),""))</f>
        <v/>
      </c>
    </row>
    <row r="375">
      <c r="A375" s="22" t="n"/>
      <c r="B375" s="10" t="n"/>
      <c r="C375" s="10" t="n"/>
      <c r="D375" s="10" t="n"/>
      <c r="E375" s="10" t="n"/>
      <c r="F375" s="10" t="n"/>
      <c r="G375" s="10" t="n"/>
      <c r="H375" s="23" t="n"/>
      <c r="I375" s="23" t="n"/>
      <c r="J375" s="23" t="n"/>
      <c r="K375" s="10" t="n"/>
      <c r="L375" s="10" t="n"/>
      <c r="M375" s="24">
        <f>IF(AND(A375="",B375="",J375="",H375=""),"",ROUND(IF(G375="Yes",2,1)*IF(AND(ISNUMBER(H375),ISNUMBER(I375),I375&gt;=H375),I375-H375,IF(ISNUMBER(J375),J375,0)),1))</f>
        <v/>
      </c>
      <c r="N375" s="24">
        <f>IF(M375="","",IF(OR(E375="Personal",E375="",F375="Yes"),0,M375))</f>
        <v/>
      </c>
      <c r="O375" s="24">
        <f>IF(OR(A375="",M375=""),"",IF(E375="Business",IFERROR(INDEX('Rate Schedule'!$B$5:$B$24,MATCH(SUMPRODUCT(MAX(('Rate Schedule'!$A$5:$A$24&lt;=A375)*('Rate Schedule'!$A$5:$A$24&lt;&gt;"")*'Rate Schedule'!$A$5:$A$24)),'Rate Schedule'!$A$5:$A$24,0)),0),IF(E375="Medical",IFERROR(INDEX('Rate Schedule'!$C$5:$C$24,MATCH(SUMPRODUCT(MAX(('Rate Schedule'!$A$5:$A$24&lt;=A375)*('Rate Schedule'!$A$5:$A$24&lt;&gt;"")*'Rate Schedule'!$A$5:$A$24)),'Rate Schedule'!$A$5:$A$24,0)),0),IF(E375="Charitable",IFERROR(INDEX('Rate Schedule'!$D$5:$D$24,MATCH(SUMPRODUCT(MAX(('Rate Schedule'!$A$5:$A$24&lt;=A375)*('Rate Schedule'!$A$5:$A$24&lt;&gt;"")*'Rate Schedule'!$A$5:$A$24)),'Rate Schedule'!$A$5:$A$24,0)),0),0))))</f>
        <v/>
      </c>
      <c r="P375" s="25">
        <f>IF(OR(M375="",O375=""),"",ROUND(N375*O375,0)/100)</f>
        <v/>
      </c>
      <c r="Q375" s="26">
        <f>IF(AND(A375="",B375="",C375="",D375="",E375="",J375="",H375=""),"",IF(A375="","Add a date",IF(A375&gt;AsOf,"After as-of date: not counted yet",IF(B375="","Add a vehicle",IF(COUNTIF(VName,B375)=0,"Vehicle not on Vehicles sheet",IF(E375="","Add a purpose",IF(AND(E375&lt;&gt;"Business",E375&lt;&gt;"Medical",E375&lt;&gt;"Charitable",E375&lt;&gt;"Personal"),"Purpose must be Business/Medical/Charitable/Personal",IF(AND(ISNUMBER(H375),ISNUMBER(I375),I375&lt;H375),"Odometer end is before start",IF(AND(NOT(ISNUMBER(H375)),NOT(ISNUMBER(I375)),NOT(ISNUMBER(J375))),"Add odometer readings or typed miles",IF(AND(ISNUMBER(H375),ISNUMBER(I375),ISNUMBER(J375),ABS((I375-H375)-J375)&gt;0.05),"Odometer and typed miles disagree",IF(AND(N375&gt;0,O375=0),"No rate for this date — check Rate Schedule",IF(AND(OR(E375="Business",E375="Medical",E375="Charitable"),F375&lt;&gt;"Yes",K375=""),"Add purpose detail for substantiation",""))))))))))))</f>
        <v/>
      </c>
      <c r="R375" s="27">
        <f>IF(OR(A375="",M375=""),"",IFERROR(INDEX('Rate Schedule'!$A$5:$A$24,MATCH(SUMPRODUCT(MAX(('Rate Schedule'!$A$5:$A$24&lt;=A375)*('Rate Schedule'!$A$5:$A$24&lt;&gt;"")*'Rate Schedule'!$A$5:$A$24)),'Rate Schedule'!$A$5:$A$24,0)),""))</f>
        <v/>
      </c>
    </row>
    <row r="376">
      <c r="A376" s="22" t="n"/>
      <c r="B376" s="10" t="n"/>
      <c r="C376" s="10" t="n"/>
      <c r="D376" s="10" t="n"/>
      <c r="E376" s="10" t="n"/>
      <c r="F376" s="10" t="n"/>
      <c r="G376" s="10" t="n"/>
      <c r="H376" s="23" t="n"/>
      <c r="I376" s="23" t="n"/>
      <c r="J376" s="23" t="n"/>
      <c r="K376" s="10" t="n"/>
      <c r="L376" s="10" t="n"/>
      <c r="M376" s="24">
        <f>IF(AND(A376="",B376="",J376="",H376=""),"",ROUND(IF(G376="Yes",2,1)*IF(AND(ISNUMBER(H376),ISNUMBER(I376),I376&gt;=H376),I376-H376,IF(ISNUMBER(J376),J376,0)),1))</f>
        <v/>
      </c>
      <c r="N376" s="24">
        <f>IF(M376="","",IF(OR(E376="Personal",E376="",F376="Yes"),0,M376))</f>
        <v/>
      </c>
      <c r="O376" s="24">
        <f>IF(OR(A376="",M376=""),"",IF(E376="Business",IFERROR(INDEX('Rate Schedule'!$B$5:$B$24,MATCH(SUMPRODUCT(MAX(('Rate Schedule'!$A$5:$A$24&lt;=A376)*('Rate Schedule'!$A$5:$A$24&lt;&gt;"")*'Rate Schedule'!$A$5:$A$24)),'Rate Schedule'!$A$5:$A$24,0)),0),IF(E376="Medical",IFERROR(INDEX('Rate Schedule'!$C$5:$C$24,MATCH(SUMPRODUCT(MAX(('Rate Schedule'!$A$5:$A$24&lt;=A376)*('Rate Schedule'!$A$5:$A$24&lt;&gt;"")*'Rate Schedule'!$A$5:$A$24)),'Rate Schedule'!$A$5:$A$24,0)),0),IF(E376="Charitable",IFERROR(INDEX('Rate Schedule'!$D$5:$D$24,MATCH(SUMPRODUCT(MAX(('Rate Schedule'!$A$5:$A$24&lt;=A376)*('Rate Schedule'!$A$5:$A$24&lt;&gt;"")*'Rate Schedule'!$A$5:$A$24)),'Rate Schedule'!$A$5:$A$24,0)),0),0))))</f>
        <v/>
      </c>
      <c r="P376" s="25">
        <f>IF(OR(M376="",O376=""),"",ROUND(N376*O376,0)/100)</f>
        <v/>
      </c>
      <c r="Q376" s="26">
        <f>IF(AND(A376="",B376="",C376="",D376="",E376="",J376="",H376=""),"",IF(A376="","Add a date",IF(A376&gt;AsOf,"After as-of date: not counted yet",IF(B376="","Add a vehicle",IF(COUNTIF(VName,B376)=0,"Vehicle not on Vehicles sheet",IF(E376="","Add a purpose",IF(AND(E376&lt;&gt;"Business",E376&lt;&gt;"Medical",E376&lt;&gt;"Charitable",E376&lt;&gt;"Personal"),"Purpose must be Business/Medical/Charitable/Personal",IF(AND(ISNUMBER(H376),ISNUMBER(I376),I376&lt;H376),"Odometer end is before start",IF(AND(NOT(ISNUMBER(H376)),NOT(ISNUMBER(I376)),NOT(ISNUMBER(J376))),"Add odometer readings or typed miles",IF(AND(ISNUMBER(H376),ISNUMBER(I376),ISNUMBER(J376),ABS((I376-H376)-J376)&gt;0.05),"Odometer and typed miles disagree",IF(AND(N376&gt;0,O376=0),"No rate for this date — check Rate Schedule",IF(AND(OR(E376="Business",E376="Medical",E376="Charitable"),F376&lt;&gt;"Yes",K376=""),"Add purpose detail for substantiation",""))))))))))))</f>
        <v/>
      </c>
      <c r="R376" s="27">
        <f>IF(OR(A376="",M376=""),"",IFERROR(INDEX('Rate Schedule'!$A$5:$A$24,MATCH(SUMPRODUCT(MAX(('Rate Schedule'!$A$5:$A$24&lt;=A376)*('Rate Schedule'!$A$5:$A$24&lt;&gt;"")*'Rate Schedule'!$A$5:$A$24)),'Rate Schedule'!$A$5:$A$24,0)),""))</f>
        <v/>
      </c>
    </row>
    <row r="377">
      <c r="A377" s="22" t="n"/>
      <c r="B377" s="10" t="n"/>
      <c r="C377" s="10" t="n"/>
      <c r="D377" s="10" t="n"/>
      <c r="E377" s="10" t="n"/>
      <c r="F377" s="10" t="n"/>
      <c r="G377" s="10" t="n"/>
      <c r="H377" s="23" t="n"/>
      <c r="I377" s="23" t="n"/>
      <c r="J377" s="23" t="n"/>
      <c r="K377" s="10" t="n"/>
      <c r="L377" s="10" t="n"/>
      <c r="M377" s="24">
        <f>IF(AND(A377="",B377="",J377="",H377=""),"",ROUND(IF(G377="Yes",2,1)*IF(AND(ISNUMBER(H377),ISNUMBER(I377),I377&gt;=H377),I377-H377,IF(ISNUMBER(J377),J377,0)),1))</f>
        <v/>
      </c>
      <c r="N377" s="24">
        <f>IF(M377="","",IF(OR(E377="Personal",E377="",F377="Yes"),0,M377))</f>
        <v/>
      </c>
      <c r="O377" s="24">
        <f>IF(OR(A377="",M377=""),"",IF(E377="Business",IFERROR(INDEX('Rate Schedule'!$B$5:$B$24,MATCH(SUMPRODUCT(MAX(('Rate Schedule'!$A$5:$A$24&lt;=A377)*('Rate Schedule'!$A$5:$A$24&lt;&gt;"")*'Rate Schedule'!$A$5:$A$24)),'Rate Schedule'!$A$5:$A$24,0)),0),IF(E377="Medical",IFERROR(INDEX('Rate Schedule'!$C$5:$C$24,MATCH(SUMPRODUCT(MAX(('Rate Schedule'!$A$5:$A$24&lt;=A377)*('Rate Schedule'!$A$5:$A$24&lt;&gt;"")*'Rate Schedule'!$A$5:$A$24)),'Rate Schedule'!$A$5:$A$24,0)),0),IF(E377="Charitable",IFERROR(INDEX('Rate Schedule'!$D$5:$D$24,MATCH(SUMPRODUCT(MAX(('Rate Schedule'!$A$5:$A$24&lt;=A377)*('Rate Schedule'!$A$5:$A$24&lt;&gt;"")*'Rate Schedule'!$A$5:$A$24)),'Rate Schedule'!$A$5:$A$24,0)),0),0))))</f>
        <v/>
      </c>
      <c r="P377" s="25">
        <f>IF(OR(M377="",O377=""),"",ROUND(N377*O377,0)/100)</f>
        <v/>
      </c>
      <c r="Q377" s="26">
        <f>IF(AND(A377="",B377="",C377="",D377="",E377="",J377="",H377=""),"",IF(A377="","Add a date",IF(A377&gt;AsOf,"After as-of date: not counted yet",IF(B377="","Add a vehicle",IF(COUNTIF(VName,B377)=0,"Vehicle not on Vehicles sheet",IF(E377="","Add a purpose",IF(AND(E377&lt;&gt;"Business",E377&lt;&gt;"Medical",E377&lt;&gt;"Charitable",E377&lt;&gt;"Personal"),"Purpose must be Business/Medical/Charitable/Personal",IF(AND(ISNUMBER(H377),ISNUMBER(I377),I377&lt;H377),"Odometer end is before start",IF(AND(NOT(ISNUMBER(H377)),NOT(ISNUMBER(I377)),NOT(ISNUMBER(J377))),"Add odometer readings or typed miles",IF(AND(ISNUMBER(H377),ISNUMBER(I377),ISNUMBER(J377),ABS((I377-H377)-J377)&gt;0.05),"Odometer and typed miles disagree",IF(AND(N377&gt;0,O377=0),"No rate for this date — check Rate Schedule",IF(AND(OR(E377="Business",E377="Medical",E377="Charitable"),F377&lt;&gt;"Yes",K377=""),"Add purpose detail for substantiation",""))))))))))))</f>
        <v/>
      </c>
      <c r="R377" s="27">
        <f>IF(OR(A377="",M377=""),"",IFERROR(INDEX('Rate Schedule'!$A$5:$A$24,MATCH(SUMPRODUCT(MAX(('Rate Schedule'!$A$5:$A$24&lt;=A377)*('Rate Schedule'!$A$5:$A$24&lt;&gt;"")*'Rate Schedule'!$A$5:$A$24)),'Rate Schedule'!$A$5:$A$24,0)),""))</f>
        <v/>
      </c>
    </row>
    <row r="378">
      <c r="A378" s="22" t="n"/>
      <c r="B378" s="10" t="n"/>
      <c r="C378" s="10" t="n"/>
      <c r="D378" s="10" t="n"/>
      <c r="E378" s="10" t="n"/>
      <c r="F378" s="10" t="n"/>
      <c r="G378" s="10" t="n"/>
      <c r="H378" s="23" t="n"/>
      <c r="I378" s="23" t="n"/>
      <c r="J378" s="23" t="n"/>
      <c r="K378" s="10" t="n"/>
      <c r="L378" s="10" t="n"/>
      <c r="M378" s="24">
        <f>IF(AND(A378="",B378="",J378="",H378=""),"",ROUND(IF(G378="Yes",2,1)*IF(AND(ISNUMBER(H378),ISNUMBER(I378),I378&gt;=H378),I378-H378,IF(ISNUMBER(J378),J378,0)),1))</f>
        <v/>
      </c>
      <c r="N378" s="24">
        <f>IF(M378="","",IF(OR(E378="Personal",E378="",F378="Yes"),0,M378))</f>
        <v/>
      </c>
      <c r="O378" s="24">
        <f>IF(OR(A378="",M378=""),"",IF(E378="Business",IFERROR(INDEX('Rate Schedule'!$B$5:$B$24,MATCH(SUMPRODUCT(MAX(('Rate Schedule'!$A$5:$A$24&lt;=A378)*('Rate Schedule'!$A$5:$A$24&lt;&gt;"")*'Rate Schedule'!$A$5:$A$24)),'Rate Schedule'!$A$5:$A$24,0)),0),IF(E378="Medical",IFERROR(INDEX('Rate Schedule'!$C$5:$C$24,MATCH(SUMPRODUCT(MAX(('Rate Schedule'!$A$5:$A$24&lt;=A378)*('Rate Schedule'!$A$5:$A$24&lt;&gt;"")*'Rate Schedule'!$A$5:$A$24)),'Rate Schedule'!$A$5:$A$24,0)),0),IF(E378="Charitable",IFERROR(INDEX('Rate Schedule'!$D$5:$D$24,MATCH(SUMPRODUCT(MAX(('Rate Schedule'!$A$5:$A$24&lt;=A378)*('Rate Schedule'!$A$5:$A$24&lt;&gt;"")*'Rate Schedule'!$A$5:$A$24)),'Rate Schedule'!$A$5:$A$24,0)),0),0))))</f>
        <v/>
      </c>
      <c r="P378" s="25">
        <f>IF(OR(M378="",O378=""),"",ROUND(N378*O378,0)/100)</f>
        <v/>
      </c>
      <c r="Q378" s="26">
        <f>IF(AND(A378="",B378="",C378="",D378="",E378="",J378="",H378=""),"",IF(A378="","Add a date",IF(A378&gt;AsOf,"After as-of date: not counted yet",IF(B378="","Add a vehicle",IF(COUNTIF(VName,B378)=0,"Vehicle not on Vehicles sheet",IF(E378="","Add a purpose",IF(AND(E378&lt;&gt;"Business",E378&lt;&gt;"Medical",E378&lt;&gt;"Charitable",E378&lt;&gt;"Personal"),"Purpose must be Business/Medical/Charitable/Personal",IF(AND(ISNUMBER(H378),ISNUMBER(I378),I378&lt;H378),"Odometer end is before start",IF(AND(NOT(ISNUMBER(H378)),NOT(ISNUMBER(I378)),NOT(ISNUMBER(J378))),"Add odometer readings or typed miles",IF(AND(ISNUMBER(H378),ISNUMBER(I378),ISNUMBER(J378),ABS((I378-H378)-J378)&gt;0.05),"Odometer and typed miles disagree",IF(AND(N378&gt;0,O378=0),"No rate for this date — check Rate Schedule",IF(AND(OR(E378="Business",E378="Medical",E378="Charitable"),F378&lt;&gt;"Yes",K378=""),"Add purpose detail for substantiation",""))))))))))))</f>
        <v/>
      </c>
      <c r="R378" s="27">
        <f>IF(OR(A378="",M378=""),"",IFERROR(INDEX('Rate Schedule'!$A$5:$A$24,MATCH(SUMPRODUCT(MAX(('Rate Schedule'!$A$5:$A$24&lt;=A378)*('Rate Schedule'!$A$5:$A$24&lt;&gt;"")*'Rate Schedule'!$A$5:$A$24)),'Rate Schedule'!$A$5:$A$24,0)),""))</f>
        <v/>
      </c>
    </row>
    <row r="379">
      <c r="A379" s="22" t="n"/>
      <c r="B379" s="10" t="n"/>
      <c r="C379" s="10" t="n"/>
      <c r="D379" s="10" t="n"/>
      <c r="E379" s="10" t="n"/>
      <c r="F379" s="10" t="n"/>
      <c r="G379" s="10" t="n"/>
      <c r="H379" s="23" t="n"/>
      <c r="I379" s="23" t="n"/>
      <c r="J379" s="23" t="n"/>
      <c r="K379" s="10" t="n"/>
      <c r="L379" s="10" t="n"/>
      <c r="M379" s="24">
        <f>IF(AND(A379="",B379="",J379="",H379=""),"",ROUND(IF(G379="Yes",2,1)*IF(AND(ISNUMBER(H379),ISNUMBER(I379),I379&gt;=H379),I379-H379,IF(ISNUMBER(J379),J379,0)),1))</f>
        <v/>
      </c>
      <c r="N379" s="24">
        <f>IF(M379="","",IF(OR(E379="Personal",E379="",F379="Yes"),0,M379))</f>
        <v/>
      </c>
      <c r="O379" s="24">
        <f>IF(OR(A379="",M379=""),"",IF(E379="Business",IFERROR(INDEX('Rate Schedule'!$B$5:$B$24,MATCH(SUMPRODUCT(MAX(('Rate Schedule'!$A$5:$A$24&lt;=A379)*('Rate Schedule'!$A$5:$A$24&lt;&gt;"")*'Rate Schedule'!$A$5:$A$24)),'Rate Schedule'!$A$5:$A$24,0)),0),IF(E379="Medical",IFERROR(INDEX('Rate Schedule'!$C$5:$C$24,MATCH(SUMPRODUCT(MAX(('Rate Schedule'!$A$5:$A$24&lt;=A379)*('Rate Schedule'!$A$5:$A$24&lt;&gt;"")*'Rate Schedule'!$A$5:$A$24)),'Rate Schedule'!$A$5:$A$24,0)),0),IF(E379="Charitable",IFERROR(INDEX('Rate Schedule'!$D$5:$D$24,MATCH(SUMPRODUCT(MAX(('Rate Schedule'!$A$5:$A$24&lt;=A379)*('Rate Schedule'!$A$5:$A$24&lt;&gt;"")*'Rate Schedule'!$A$5:$A$24)),'Rate Schedule'!$A$5:$A$24,0)),0),0))))</f>
        <v/>
      </c>
      <c r="P379" s="25">
        <f>IF(OR(M379="",O379=""),"",ROUND(N379*O379,0)/100)</f>
        <v/>
      </c>
      <c r="Q379" s="26">
        <f>IF(AND(A379="",B379="",C379="",D379="",E379="",J379="",H379=""),"",IF(A379="","Add a date",IF(A379&gt;AsOf,"After as-of date: not counted yet",IF(B379="","Add a vehicle",IF(COUNTIF(VName,B379)=0,"Vehicle not on Vehicles sheet",IF(E379="","Add a purpose",IF(AND(E379&lt;&gt;"Business",E379&lt;&gt;"Medical",E379&lt;&gt;"Charitable",E379&lt;&gt;"Personal"),"Purpose must be Business/Medical/Charitable/Personal",IF(AND(ISNUMBER(H379),ISNUMBER(I379),I379&lt;H379),"Odometer end is before start",IF(AND(NOT(ISNUMBER(H379)),NOT(ISNUMBER(I379)),NOT(ISNUMBER(J379))),"Add odometer readings or typed miles",IF(AND(ISNUMBER(H379),ISNUMBER(I379),ISNUMBER(J379),ABS((I379-H379)-J379)&gt;0.05),"Odometer and typed miles disagree",IF(AND(N379&gt;0,O379=0),"No rate for this date — check Rate Schedule",IF(AND(OR(E379="Business",E379="Medical",E379="Charitable"),F379&lt;&gt;"Yes",K379=""),"Add purpose detail for substantiation",""))))))))))))</f>
        <v/>
      </c>
      <c r="R379" s="27">
        <f>IF(OR(A379="",M379=""),"",IFERROR(INDEX('Rate Schedule'!$A$5:$A$24,MATCH(SUMPRODUCT(MAX(('Rate Schedule'!$A$5:$A$24&lt;=A379)*('Rate Schedule'!$A$5:$A$24&lt;&gt;"")*'Rate Schedule'!$A$5:$A$24)),'Rate Schedule'!$A$5:$A$24,0)),""))</f>
        <v/>
      </c>
    </row>
    <row r="380">
      <c r="A380" s="22" t="n"/>
      <c r="B380" s="10" t="n"/>
      <c r="C380" s="10" t="n"/>
      <c r="D380" s="10" t="n"/>
      <c r="E380" s="10" t="n"/>
      <c r="F380" s="10" t="n"/>
      <c r="G380" s="10" t="n"/>
      <c r="H380" s="23" t="n"/>
      <c r="I380" s="23" t="n"/>
      <c r="J380" s="23" t="n"/>
      <c r="K380" s="10" t="n"/>
      <c r="L380" s="10" t="n"/>
      <c r="M380" s="24">
        <f>IF(AND(A380="",B380="",J380="",H380=""),"",ROUND(IF(G380="Yes",2,1)*IF(AND(ISNUMBER(H380),ISNUMBER(I380),I380&gt;=H380),I380-H380,IF(ISNUMBER(J380),J380,0)),1))</f>
        <v/>
      </c>
      <c r="N380" s="24">
        <f>IF(M380="","",IF(OR(E380="Personal",E380="",F380="Yes"),0,M380))</f>
        <v/>
      </c>
      <c r="O380" s="24">
        <f>IF(OR(A380="",M380=""),"",IF(E380="Business",IFERROR(INDEX('Rate Schedule'!$B$5:$B$24,MATCH(SUMPRODUCT(MAX(('Rate Schedule'!$A$5:$A$24&lt;=A380)*('Rate Schedule'!$A$5:$A$24&lt;&gt;"")*'Rate Schedule'!$A$5:$A$24)),'Rate Schedule'!$A$5:$A$24,0)),0),IF(E380="Medical",IFERROR(INDEX('Rate Schedule'!$C$5:$C$24,MATCH(SUMPRODUCT(MAX(('Rate Schedule'!$A$5:$A$24&lt;=A380)*('Rate Schedule'!$A$5:$A$24&lt;&gt;"")*'Rate Schedule'!$A$5:$A$24)),'Rate Schedule'!$A$5:$A$24,0)),0),IF(E380="Charitable",IFERROR(INDEX('Rate Schedule'!$D$5:$D$24,MATCH(SUMPRODUCT(MAX(('Rate Schedule'!$A$5:$A$24&lt;=A380)*('Rate Schedule'!$A$5:$A$24&lt;&gt;"")*'Rate Schedule'!$A$5:$A$24)),'Rate Schedule'!$A$5:$A$24,0)),0),0))))</f>
        <v/>
      </c>
      <c r="P380" s="25">
        <f>IF(OR(M380="",O380=""),"",ROUND(N380*O380,0)/100)</f>
        <v/>
      </c>
      <c r="Q380" s="26">
        <f>IF(AND(A380="",B380="",C380="",D380="",E380="",J380="",H380=""),"",IF(A380="","Add a date",IF(A380&gt;AsOf,"After as-of date: not counted yet",IF(B380="","Add a vehicle",IF(COUNTIF(VName,B380)=0,"Vehicle not on Vehicles sheet",IF(E380="","Add a purpose",IF(AND(E380&lt;&gt;"Business",E380&lt;&gt;"Medical",E380&lt;&gt;"Charitable",E380&lt;&gt;"Personal"),"Purpose must be Business/Medical/Charitable/Personal",IF(AND(ISNUMBER(H380),ISNUMBER(I380),I380&lt;H380),"Odometer end is before start",IF(AND(NOT(ISNUMBER(H380)),NOT(ISNUMBER(I380)),NOT(ISNUMBER(J380))),"Add odometer readings or typed miles",IF(AND(ISNUMBER(H380),ISNUMBER(I380),ISNUMBER(J380),ABS((I380-H380)-J380)&gt;0.05),"Odometer and typed miles disagree",IF(AND(N380&gt;0,O380=0),"No rate for this date — check Rate Schedule",IF(AND(OR(E380="Business",E380="Medical",E380="Charitable"),F380&lt;&gt;"Yes",K380=""),"Add purpose detail for substantiation",""))))))))))))</f>
        <v/>
      </c>
      <c r="R380" s="27">
        <f>IF(OR(A380="",M380=""),"",IFERROR(INDEX('Rate Schedule'!$A$5:$A$24,MATCH(SUMPRODUCT(MAX(('Rate Schedule'!$A$5:$A$24&lt;=A380)*('Rate Schedule'!$A$5:$A$24&lt;&gt;"")*'Rate Schedule'!$A$5:$A$24)),'Rate Schedule'!$A$5:$A$24,0)),""))</f>
        <v/>
      </c>
    </row>
    <row r="381">
      <c r="A381" s="22" t="n"/>
      <c r="B381" s="10" t="n"/>
      <c r="C381" s="10" t="n"/>
      <c r="D381" s="10" t="n"/>
      <c r="E381" s="10" t="n"/>
      <c r="F381" s="10" t="n"/>
      <c r="G381" s="10" t="n"/>
      <c r="H381" s="23" t="n"/>
      <c r="I381" s="23" t="n"/>
      <c r="J381" s="23" t="n"/>
      <c r="K381" s="10" t="n"/>
      <c r="L381" s="10" t="n"/>
      <c r="M381" s="24">
        <f>IF(AND(A381="",B381="",J381="",H381=""),"",ROUND(IF(G381="Yes",2,1)*IF(AND(ISNUMBER(H381),ISNUMBER(I381),I381&gt;=H381),I381-H381,IF(ISNUMBER(J381),J381,0)),1))</f>
        <v/>
      </c>
      <c r="N381" s="24">
        <f>IF(M381="","",IF(OR(E381="Personal",E381="",F381="Yes"),0,M381))</f>
        <v/>
      </c>
      <c r="O381" s="24">
        <f>IF(OR(A381="",M381=""),"",IF(E381="Business",IFERROR(INDEX('Rate Schedule'!$B$5:$B$24,MATCH(SUMPRODUCT(MAX(('Rate Schedule'!$A$5:$A$24&lt;=A381)*('Rate Schedule'!$A$5:$A$24&lt;&gt;"")*'Rate Schedule'!$A$5:$A$24)),'Rate Schedule'!$A$5:$A$24,0)),0),IF(E381="Medical",IFERROR(INDEX('Rate Schedule'!$C$5:$C$24,MATCH(SUMPRODUCT(MAX(('Rate Schedule'!$A$5:$A$24&lt;=A381)*('Rate Schedule'!$A$5:$A$24&lt;&gt;"")*'Rate Schedule'!$A$5:$A$24)),'Rate Schedule'!$A$5:$A$24,0)),0),IF(E381="Charitable",IFERROR(INDEX('Rate Schedule'!$D$5:$D$24,MATCH(SUMPRODUCT(MAX(('Rate Schedule'!$A$5:$A$24&lt;=A381)*('Rate Schedule'!$A$5:$A$24&lt;&gt;"")*'Rate Schedule'!$A$5:$A$24)),'Rate Schedule'!$A$5:$A$24,0)),0),0))))</f>
        <v/>
      </c>
      <c r="P381" s="25">
        <f>IF(OR(M381="",O381=""),"",ROUND(N381*O381,0)/100)</f>
        <v/>
      </c>
      <c r="Q381" s="26">
        <f>IF(AND(A381="",B381="",C381="",D381="",E381="",J381="",H381=""),"",IF(A381="","Add a date",IF(A381&gt;AsOf,"After as-of date: not counted yet",IF(B381="","Add a vehicle",IF(COUNTIF(VName,B381)=0,"Vehicle not on Vehicles sheet",IF(E381="","Add a purpose",IF(AND(E381&lt;&gt;"Business",E381&lt;&gt;"Medical",E381&lt;&gt;"Charitable",E381&lt;&gt;"Personal"),"Purpose must be Business/Medical/Charitable/Personal",IF(AND(ISNUMBER(H381),ISNUMBER(I381),I381&lt;H381),"Odometer end is before start",IF(AND(NOT(ISNUMBER(H381)),NOT(ISNUMBER(I381)),NOT(ISNUMBER(J381))),"Add odometer readings or typed miles",IF(AND(ISNUMBER(H381),ISNUMBER(I381),ISNUMBER(J381),ABS((I381-H381)-J381)&gt;0.05),"Odometer and typed miles disagree",IF(AND(N381&gt;0,O381=0),"No rate for this date — check Rate Schedule",IF(AND(OR(E381="Business",E381="Medical",E381="Charitable"),F381&lt;&gt;"Yes",K381=""),"Add purpose detail for substantiation",""))))))))))))</f>
        <v/>
      </c>
      <c r="R381" s="27">
        <f>IF(OR(A381="",M381=""),"",IFERROR(INDEX('Rate Schedule'!$A$5:$A$24,MATCH(SUMPRODUCT(MAX(('Rate Schedule'!$A$5:$A$24&lt;=A381)*('Rate Schedule'!$A$5:$A$24&lt;&gt;"")*'Rate Schedule'!$A$5:$A$24)),'Rate Schedule'!$A$5:$A$24,0)),""))</f>
        <v/>
      </c>
    </row>
    <row r="382">
      <c r="A382" s="22" t="n"/>
      <c r="B382" s="10" t="n"/>
      <c r="C382" s="10" t="n"/>
      <c r="D382" s="10" t="n"/>
      <c r="E382" s="10" t="n"/>
      <c r="F382" s="10" t="n"/>
      <c r="G382" s="10" t="n"/>
      <c r="H382" s="23" t="n"/>
      <c r="I382" s="23" t="n"/>
      <c r="J382" s="23" t="n"/>
      <c r="K382" s="10" t="n"/>
      <c r="L382" s="10" t="n"/>
      <c r="M382" s="24">
        <f>IF(AND(A382="",B382="",J382="",H382=""),"",ROUND(IF(G382="Yes",2,1)*IF(AND(ISNUMBER(H382),ISNUMBER(I382),I382&gt;=H382),I382-H382,IF(ISNUMBER(J382),J382,0)),1))</f>
        <v/>
      </c>
      <c r="N382" s="24">
        <f>IF(M382="","",IF(OR(E382="Personal",E382="",F382="Yes"),0,M382))</f>
        <v/>
      </c>
      <c r="O382" s="24">
        <f>IF(OR(A382="",M382=""),"",IF(E382="Business",IFERROR(INDEX('Rate Schedule'!$B$5:$B$24,MATCH(SUMPRODUCT(MAX(('Rate Schedule'!$A$5:$A$24&lt;=A382)*('Rate Schedule'!$A$5:$A$24&lt;&gt;"")*'Rate Schedule'!$A$5:$A$24)),'Rate Schedule'!$A$5:$A$24,0)),0),IF(E382="Medical",IFERROR(INDEX('Rate Schedule'!$C$5:$C$24,MATCH(SUMPRODUCT(MAX(('Rate Schedule'!$A$5:$A$24&lt;=A382)*('Rate Schedule'!$A$5:$A$24&lt;&gt;"")*'Rate Schedule'!$A$5:$A$24)),'Rate Schedule'!$A$5:$A$24,0)),0),IF(E382="Charitable",IFERROR(INDEX('Rate Schedule'!$D$5:$D$24,MATCH(SUMPRODUCT(MAX(('Rate Schedule'!$A$5:$A$24&lt;=A382)*('Rate Schedule'!$A$5:$A$24&lt;&gt;"")*'Rate Schedule'!$A$5:$A$24)),'Rate Schedule'!$A$5:$A$24,0)),0),0))))</f>
        <v/>
      </c>
      <c r="P382" s="25">
        <f>IF(OR(M382="",O382=""),"",ROUND(N382*O382,0)/100)</f>
        <v/>
      </c>
      <c r="Q382" s="26">
        <f>IF(AND(A382="",B382="",C382="",D382="",E382="",J382="",H382=""),"",IF(A382="","Add a date",IF(A382&gt;AsOf,"After as-of date: not counted yet",IF(B382="","Add a vehicle",IF(COUNTIF(VName,B382)=0,"Vehicle not on Vehicles sheet",IF(E382="","Add a purpose",IF(AND(E382&lt;&gt;"Business",E382&lt;&gt;"Medical",E382&lt;&gt;"Charitable",E382&lt;&gt;"Personal"),"Purpose must be Business/Medical/Charitable/Personal",IF(AND(ISNUMBER(H382),ISNUMBER(I382),I382&lt;H382),"Odometer end is before start",IF(AND(NOT(ISNUMBER(H382)),NOT(ISNUMBER(I382)),NOT(ISNUMBER(J382))),"Add odometer readings or typed miles",IF(AND(ISNUMBER(H382),ISNUMBER(I382),ISNUMBER(J382),ABS((I382-H382)-J382)&gt;0.05),"Odometer and typed miles disagree",IF(AND(N382&gt;0,O382=0),"No rate for this date — check Rate Schedule",IF(AND(OR(E382="Business",E382="Medical",E382="Charitable"),F382&lt;&gt;"Yes",K382=""),"Add purpose detail for substantiation",""))))))))))))</f>
        <v/>
      </c>
      <c r="R382" s="27">
        <f>IF(OR(A382="",M382=""),"",IFERROR(INDEX('Rate Schedule'!$A$5:$A$24,MATCH(SUMPRODUCT(MAX(('Rate Schedule'!$A$5:$A$24&lt;=A382)*('Rate Schedule'!$A$5:$A$24&lt;&gt;"")*'Rate Schedule'!$A$5:$A$24)),'Rate Schedule'!$A$5:$A$24,0)),""))</f>
        <v/>
      </c>
    </row>
    <row r="383">
      <c r="A383" s="22" t="n"/>
      <c r="B383" s="10" t="n"/>
      <c r="C383" s="10" t="n"/>
      <c r="D383" s="10" t="n"/>
      <c r="E383" s="10" t="n"/>
      <c r="F383" s="10" t="n"/>
      <c r="G383" s="10" t="n"/>
      <c r="H383" s="23" t="n"/>
      <c r="I383" s="23" t="n"/>
      <c r="J383" s="23" t="n"/>
      <c r="K383" s="10" t="n"/>
      <c r="L383" s="10" t="n"/>
      <c r="M383" s="24">
        <f>IF(AND(A383="",B383="",J383="",H383=""),"",ROUND(IF(G383="Yes",2,1)*IF(AND(ISNUMBER(H383),ISNUMBER(I383),I383&gt;=H383),I383-H383,IF(ISNUMBER(J383),J383,0)),1))</f>
        <v/>
      </c>
      <c r="N383" s="24">
        <f>IF(M383="","",IF(OR(E383="Personal",E383="",F383="Yes"),0,M383))</f>
        <v/>
      </c>
      <c r="O383" s="24">
        <f>IF(OR(A383="",M383=""),"",IF(E383="Business",IFERROR(INDEX('Rate Schedule'!$B$5:$B$24,MATCH(SUMPRODUCT(MAX(('Rate Schedule'!$A$5:$A$24&lt;=A383)*('Rate Schedule'!$A$5:$A$24&lt;&gt;"")*'Rate Schedule'!$A$5:$A$24)),'Rate Schedule'!$A$5:$A$24,0)),0),IF(E383="Medical",IFERROR(INDEX('Rate Schedule'!$C$5:$C$24,MATCH(SUMPRODUCT(MAX(('Rate Schedule'!$A$5:$A$24&lt;=A383)*('Rate Schedule'!$A$5:$A$24&lt;&gt;"")*'Rate Schedule'!$A$5:$A$24)),'Rate Schedule'!$A$5:$A$24,0)),0),IF(E383="Charitable",IFERROR(INDEX('Rate Schedule'!$D$5:$D$24,MATCH(SUMPRODUCT(MAX(('Rate Schedule'!$A$5:$A$24&lt;=A383)*('Rate Schedule'!$A$5:$A$24&lt;&gt;"")*'Rate Schedule'!$A$5:$A$24)),'Rate Schedule'!$A$5:$A$24,0)),0),0))))</f>
        <v/>
      </c>
      <c r="P383" s="25">
        <f>IF(OR(M383="",O383=""),"",ROUND(N383*O383,0)/100)</f>
        <v/>
      </c>
      <c r="Q383" s="26">
        <f>IF(AND(A383="",B383="",C383="",D383="",E383="",J383="",H383=""),"",IF(A383="","Add a date",IF(A383&gt;AsOf,"After as-of date: not counted yet",IF(B383="","Add a vehicle",IF(COUNTIF(VName,B383)=0,"Vehicle not on Vehicles sheet",IF(E383="","Add a purpose",IF(AND(E383&lt;&gt;"Business",E383&lt;&gt;"Medical",E383&lt;&gt;"Charitable",E383&lt;&gt;"Personal"),"Purpose must be Business/Medical/Charitable/Personal",IF(AND(ISNUMBER(H383),ISNUMBER(I383),I383&lt;H383),"Odometer end is before start",IF(AND(NOT(ISNUMBER(H383)),NOT(ISNUMBER(I383)),NOT(ISNUMBER(J383))),"Add odometer readings or typed miles",IF(AND(ISNUMBER(H383),ISNUMBER(I383),ISNUMBER(J383),ABS((I383-H383)-J383)&gt;0.05),"Odometer and typed miles disagree",IF(AND(N383&gt;0,O383=0),"No rate for this date — check Rate Schedule",IF(AND(OR(E383="Business",E383="Medical",E383="Charitable"),F383&lt;&gt;"Yes",K383=""),"Add purpose detail for substantiation",""))))))))))))</f>
        <v/>
      </c>
      <c r="R383" s="27">
        <f>IF(OR(A383="",M383=""),"",IFERROR(INDEX('Rate Schedule'!$A$5:$A$24,MATCH(SUMPRODUCT(MAX(('Rate Schedule'!$A$5:$A$24&lt;=A383)*('Rate Schedule'!$A$5:$A$24&lt;&gt;"")*'Rate Schedule'!$A$5:$A$24)),'Rate Schedule'!$A$5:$A$24,0)),""))</f>
        <v/>
      </c>
    </row>
    <row r="384">
      <c r="A384" s="22" t="n"/>
      <c r="B384" s="10" t="n"/>
      <c r="C384" s="10" t="n"/>
      <c r="D384" s="10" t="n"/>
      <c r="E384" s="10" t="n"/>
      <c r="F384" s="10" t="n"/>
      <c r="G384" s="10" t="n"/>
      <c r="H384" s="23" t="n"/>
      <c r="I384" s="23" t="n"/>
      <c r="J384" s="23" t="n"/>
      <c r="K384" s="10" t="n"/>
      <c r="L384" s="10" t="n"/>
      <c r="M384" s="24">
        <f>IF(AND(A384="",B384="",J384="",H384=""),"",ROUND(IF(G384="Yes",2,1)*IF(AND(ISNUMBER(H384),ISNUMBER(I384),I384&gt;=H384),I384-H384,IF(ISNUMBER(J384),J384,0)),1))</f>
        <v/>
      </c>
      <c r="N384" s="24">
        <f>IF(M384="","",IF(OR(E384="Personal",E384="",F384="Yes"),0,M384))</f>
        <v/>
      </c>
      <c r="O384" s="24">
        <f>IF(OR(A384="",M384=""),"",IF(E384="Business",IFERROR(INDEX('Rate Schedule'!$B$5:$B$24,MATCH(SUMPRODUCT(MAX(('Rate Schedule'!$A$5:$A$24&lt;=A384)*('Rate Schedule'!$A$5:$A$24&lt;&gt;"")*'Rate Schedule'!$A$5:$A$24)),'Rate Schedule'!$A$5:$A$24,0)),0),IF(E384="Medical",IFERROR(INDEX('Rate Schedule'!$C$5:$C$24,MATCH(SUMPRODUCT(MAX(('Rate Schedule'!$A$5:$A$24&lt;=A384)*('Rate Schedule'!$A$5:$A$24&lt;&gt;"")*'Rate Schedule'!$A$5:$A$24)),'Rate Schedule'!$A$5:$A$24,0)),0),IF(E384="Charitable",IFERROR(INDEX('Rate Schedule'!$D$5:$D$24,MATCH(SUMPRODUCT(MAX(('Rate Schedule'!$A$5:$A$24&lt;=A384)*('Rate Schedule'!$A$5:$A$24&lt;&gt;"")*'Rate Schedule'!$A$5:$A$24)),'Rate Schedule'!$A$5:$A$24,0)),0),0))))</f>
        <v/>
      </c>
      <c r="P384" s="25">
        <f>IF(OR(M384="",O384=""),"",ROUND(N384*O384,0)/100)</f>
        <v/>
      </c>
      <c r="Q384" s="26">
        <f>IF(AND(A384="",B384="",C384="",D384="",E384="",J384="",H384=""),"",IF(A384="","Add a date",IF(A384&gt;AsOf,"After as-of date: not counted yet",IF(B384="","Add a vehicle",IF(COUNTIF(VName,B384)=0,"Vehicle not on Vehicles sheet",IF(E384="","Add a purpose",IF(AND(E384&lt;&gt;"Business",E384&lt;&gt;"Medical",E384&lt;&gt;"Charitable",E384&lt;&gt;"Personal"),"Purpose must be Business/Medical/Charitable/Personal",IF(AND(ISNUMBER(H384),ISNUMBER(I384),I384&lt;H384),"Odometer end is before start",IF(AND(NOT(ISNUMBER(H384)),NOT(ISNUMBER(I384)),NOT(ISNUMBER(J384))),"Add odometer readings or typed miles",IF(AND(ISNUMBER(H384),ISNUMBER(I384),ISNUMBER(J384),ABS((I384-H384)-J384)&gt;0.05),"Odometer and typed miles disagree",IF(AND(N384&gt;0,O384=0),"No rate for this date — check Rate Schedule",IF(AND(OR(E384="Business",E384="Medical",E384="Charitable"),F384&lt;&gt;"Yes",K384=""),"Add purpose detail for substantiation",""))))))))))))</f>
        <v/>
      </c>
      <c r="R384" s="27">
        <f>IF(OR(A384="",M384=""),"",IFERROR(INDEX('Rate Schedule'!$A$5:$A$24,MATCH(SUMPRODUCT(MAX(('Rate Schedule'!$A$5:$A$24&lt;=A384)*('Rate Schedule'!$A$5:$A$24&lt;&gt;"")*'Rate Schedule'!$A$5:$A$24)),'Rate Schedule'!$A$5:$A$24,0)),""))</f>
        <v/>
      </c>
    </row>
    <row r="385">
      <c r="A385" s="22" t="n"/>
      <c r="B385" s="10" t="n"/>
      <c r="C385" s="10" t="n"/>
      <c r="D385" s="10" t="n"/>
      <c r="E385" s="10" t="n"/>
      <c r="F385" s="10" t="n"/>
      <c r="G385" s="10" t="n"/>
      <c r="H385" s="23" t="n"/>
      <c r="I385" s="23" t="n"/>
      <c r="J385" s="23" t="n"/>
      <c r="K385" s="10" t="n"/>
      <c r="L385" s="10" t="n"/>
      <c r="M385" s="24">
        <f>IF(AND(A385="",B385="",J385="",H385=""),"",ROUND(IF(G385="Yes",2,1)*IF(AND(ISNUMBER(H385),ISNUMBER(I385),I385&gt;=H385),I385-H385,IF(ISNUMBER(J385),J385,0)),1))</f>
        <v/>
      </c>
      <c r="N385" s="24">
        <f>IF(M385="","",IF(OR(E385="Personal",E385="",F385="Yes"),0,M385))</f>
        <v/>
      </c>
      <c r="O385" s="24">
        <f>IF(OR(A385="",M385=""),"",IF(E385="Business",IFERROR(INDEX('Rate Schedule'!$B$5:$B$24,MATCH(SUMPRODUCT(MAX(('Rate Schedule'!$A$5:$A$24&lt;=A385)*('Rate Schedule'!$A$5:$A$24&lt;&gt;"")*'Rate Schedule'!$A$5:$A$24)),'Rate Schedule'!$A$5:$A$24,0)),0),IF(E385="Medical",IFERROR(INDEX('Rate Schedule'!$C$5:$C$24,MATCH(SUMPRODUCT(MAX(('Rate Schedule'!$A$5:$A$24&lt;=A385)*('Rate Schedule'!$A$5:$A$24&lt;&gt;"")*'Rate Schedule'!$A$5:$A$24)),'Rate Schedule'!$A$5:$A$24,0)),0),IF(E385="Charitable",IFERROR(INDEX('Rate Schedule'!$D$5:$D$24,MATCH(SUMPRODUCT(MAX(('Rate Schedule'!$A$5:$A$24&lt;=A385)*('Rate Schedule'!$A$5:$A$24&lt;&gt;"")*'Rate Schedule'!$A$5:$A$24)),'Rate Schedule'!$A$5:$A$24,0)),0),0))))</f>
        <v/>
      </c>
      <c r="P385" s="25">
        <f>IF(OR(M385="",O385=""),"",ROUND(N385*O385,0)/100)</f>
        <v/>
      </c>
      <c r="Q385" s="26">
        <f>IF(AND(A385="",B385="",C385="",D385="",E385="",J385="",H385=""),"",IF(A385="","Add a date",IF(A385&gt;AsOf,"After as-of date: not counted yet",IF(B385="","Add a vehicle",IF(COUNTIF(VName,B385)=0,"Vehicle not on Vehicles sheet",IF(E385="","Add a purpose",IF(AND(E385&lt;&gt;"Business",E385&lt;&gt;"Medical",E385&lt;&gt;"Charitable",E385&lt;&gt;"Personal"),"Purpose must be Business/Medical/Charitable/Personal",IF(AND(ISNUMBER(H385),ISNUMBER(I385),I385&lt;H385),"Odometer end is before start",IF(AND(NOT(ISNUMBER(H385)),NOT(ISNUMBER(I385)),NOT(ISNUMBER(J385))),"Add odometer readings or typed miles",IF(AND(ISNUMBER(H385),ISNUMBER(I385),ISNUMBER(J385),ABS((I385-H385)-J385)&gt;0.05),"Odometer and typed miles disagree",IF(AND(N385&gt;0,O385=0),"No rate for this date — check Rate Schedule",IF(AND(OR(E385="Business",E385="Medical",E385="Charitable"),F385&lt;&gt;"Yes",K385=""),"Add purpose detail for substantiation",""))))))))))))</f>
        <v/>
      </c>
      <c r="R385" s="27">
        <f>IF(OR(A385="",M385=""),"",IFERROR(INDEX('Rate Schedule'!$A$5:$A$24,MATCH(SUMPRODUCT(MAX(('Rate Schedule'!$A$5:$A$24&lt;=A385)*('Rate Schedule'!$A$5:$A$24&lt;&gt;"")*'Rate Schedule'!$A$5:$A$24)),'Rate Schedule'!$A$5:$A$24,0)),""))</f>
        <v/>
      </c>
    </row>
    <row r="386">
      <c r="A386" s="22" t="n"/>
      <c r="B386" s="10" t="n"/>
      <c r="C386" s="10" t="n"/>
      <c r="D386" s="10" t="n"/>
      <c r="E386" s="10" t="n"/>
      <c r="F386" s="10" t="n"/>
      <c r="G386" s="10" t="n"/>
      <c r="H386" s="23" t="n"/>
      <c r="I386" s="23" t="n"/>
      <c r="J386" s="23" t="n"/>
      <c r="K386" s="10" t="n"/>
      <c r="L386" s="10" t="n"/>
      <c r="M386" s="24">
        <f>IF(AND(A386="",B386="",J386="",H386=""),"",ROUND(IF(G386="Yes",2,1)*IF(AND(ISNUMBER(H386),ISNUMBER(I386),I386&gt;=H386),I386-H386,IF(ISNUMBER(J386),J386,0)),1))</f>
        <v/>
      </c>
      <c r="N386" s="24">
        <f>IF(M386="","",IF(OR(E386="Personal",E386="",F386="Yes"),0,M386))</f>
        <v/>
      </c>
      <c r="O386" s="24">
        <f>IF(OR(A386="",M386=""),"",IF(E386="Business",IFERROR(INDEX('Rate Schedule'!$B$5:$B$24,MATCH(SUMPRODUCT(MAX(('Rate Schedule'!$A$5:$A$24&lt;=A386)*('Rate Schedule'!$A$5:$A$24&lt;&gt;"")*'Rate Schedule'!$A$5:$A$24)),'Rate Schedule'!$A$5:$A$24,0)),0),IF(E386="Medical",IFERROR(INDEX('Rate Schedule'!$C$5:$C$24,MATCH(SUMPRODUCT(MAX(('Rate Schedule'!$A$5:$A$24&lt;=A386)*('Rate Schedule'!$A$5:$A$24&lt;&gt;"")*'Rate Schedule'!$A$5:$A$24)),'Rate Schedule'!$A$5:$A$24,0)),0),IF(E386="Charitable",IFERROR(INDEX('Rate Schedule'!$D$5:$D$24,MATCH(SUMPRODUCT(MAX(('Rate Schedule'!$A$5:$A$24&lt;=A386)*('Rate Schedule'!$A$5:$A$24&lt;&gt;"")*'Rate Schedule'!$A$5:$A$24)),'Rate Schedule'!$A$5:$A$24,0)),0),0))))</f>
        <v/>
      </c>
      <c r="P386" s="25">
        <f>IF(OR(M386="",O386=""),"",ROUND(N386*O386,0)/100)</f>
        <v/>
      </c>
      <c r="Q386" s="26">
        <f>IF(AND(A386="",B386="",C386="",D386="",E386="",J386="",H386=""),"",IF(A386="","Add a date",IF(A386&gt;AsOf,"After as-of date: not counted yet",IF(B386="","Add a vehicle",IF(COUNTIF(VName,B386)=0,"Vehicle not on Vehicles sheet",IF(E386="","Add a purpose",IF(AND(E386&lt;&gt;"Business",E386&lt;&gt;"Medical",E386&lt;&gt;"Charitable",E386&lt;&gt;"Personal"),"Purpose must be Business/Medical/Charitable/Personal",IF(AND(ISNUMBER(H386),ISNUMBER(I386),I386&lt;H386),"Odometer end is before start",IF(AND(NOT(ISNUMBER(H386)),NOT(ISNUMBER(I386)),NOT(ISNUMBER(J386))),"Add odometer readings or typed miles",IF(AND(ISNUMBER(H386),ISNUMBER(I386),ISNUMBER(J386),ABS((I386-H386)-J386)&gt;0.05),"Odometer and typed miles disagree",IF(AND(N386&gt;0,O386=0),"No rate for this date — check Rate Schedule",IF(AND(OR(E386="Business",E386="Medical",E386="Charitable"),F386&lt;&gt;"Yes",K386=""),"Add purpose detail for substantiation",""))))))))))))</f>
        <v/>
      </c>
      <c r="R386" s="27">
        <f>IF(OR(A386="",M386=""),"",IFERROR(INDEX('Rate Schedule'!$A$5:$A$24,MATCH(SUMPRODUCT(MAX(('Rate Schedule'!$A$5:$A$24&lt;=A386)*('Rate Schedule'!$A$5:$A$24&lt;&gt;"")*'Rate Schedule'!$A$5:$A$24)),'Rate Schedule'!$A$5:$A$24,0)),""))</f>
        <v/>
      </c>
    </row>
    <row r="387">
      <c r="A387" s="22" t="n"/>
      <c r="B387" s="10" t="n"/>
      <c r="C387" s="10" t="n"/>
      <c r="D387" s="10" t="n"/>
      <c r="E387" s="10" t="n"/>
      <c r="F387" s="10" t="n"/>
      <c r="G387" s="10" t="n"/>
      <c r="H387" s="23" t="n"/>
      <c r="I387" s="23" t="n"/>
      <c r="J387" s="23" t="n"/>
      <c r="K387" s="10" t="n"/>
      <c r="L387" s="10" t="n"/>
      <c r="M387" s="24">
        <f>IF(AND(A387="",B387="",J387="",H387=""),"",ROUND(IF(G387="Yes",2,1)*IF(AND(ISNUMBER(H387),ISNUMBER(I387),I387&gt;=H387),I387-H387,IF(ISNUMBER(J387),J387,0)),1))</f>
        <v/>
      </c>
      <c r="N387" s="24">
        <f>IF(M387="","",IF(OR(E387="Personal",E387="",F387="Yes"),0,M387))</f>
        <v/>
      </c>
      <c r="O387" s="24">
        <f>IF(OR(A387="",M387=""),"",IF(E387="Business",IFERROR(INDEX('Rate Schedule'!$B$5:$B$24,MATCH(SUMPRODUCT(MAX(('Rate Schedule'!$A$5:$A$24&lt;=A387)*('Rate Schedule'!$A$5:$A$24&lt;&gt;"")*'Rate Schedule'!$A$5:$A$24)),'Rate Schedule'!$A$5:$A$24,0)),0),IF(E387="Medical",IFERROR(INDEX('Rate Schedule'!$C$5:$C$24,MATCH(SUMPRODUCT(MAX(('Rate Schedule'!$A$5:$A$24&lt;=A387)*('Rate Schedule'!$A$5:$A$24&lt;&gt;"")*'Rate Schedule'!$A$5:$A$24)),'Rate Schedule'!$A$5:$A$24,0)),0),IF(E387="Charitable",IFERROR(INDEX('Rate Schedule'!$D$5:$D$24,MATCH(SUMPRODUCT(MAX(('Rate Schedule'!$A$5:$A$24&lt;=A387)*('Rate Schedule'!$A$5:$A$24&lt;&gt;"")*'Rate Schedule'!$A$5:$A$24)),'Rate Schedule'!$A$5:$A$24,0)),0),0))))</f>
        <v/>
      </c>
      <c r="P387" s="25">
        <f>IF(OR(M387="",O387=""),"",ROUND(N387*O387,0)/100)</f>
        <v/>
      </c>
      <c r="Q387" s="26">
        <f>IF(AND(A387="",B387="",C387="",D387="",E387="",J387="",H387=""),"",IF(A387="","Add a date",IF(A387&gt;AsOf,"After as-of date: not counted yet",IF(B387="","Add a vehicle",IF(COUNTIF(VName,B387)=0,"Vehicle not on Vehicles sheet",IF(E387="","Add a purpose",IF(AND(E387&lt;&gt;"Business",E387&lt;&gt;"Medical",E387&lt;&gt;"Charitable",E387&lt;&gt;"Personal"),"Purpose must be Business/Medical/Charitable/Personal",IF(AND(ISNUMBER(H387),ISNUMBER(I387),I387&lt;H387),"Odometer end is before start",IF(AND(NOT(ISNUMBER(H387)),NOT(ISNUMBER(I387)),NOT(ISNUMBER(J387))),"Add odometer readings or typed miles",IF(AND(ISNUMBER(H387),ISNUMBER(I387),ISNUMBER(J387),ABS((I387-H387)-J387)&gt;0.05),"Odometer and typed miles disagree",IF(AND(N387&gt;0,O387=0),"No rate for this date — check Rate Schedule",IF(AND(OR(E387="Business",E387="Medical",E387="Charitable"),F387&lt;&gt;"Yes",K387=""),"Add purpose detail for substantiation",""))))))))))))</f>
        <v/>
      </c>
      <c r="R387" s="27">
        <f>IF(OR(A387="",M387=""),"",IFERROR(INDEX('Rate Schedule'!$A$5:$A$24,MATCH(SUMPRODUCT(MAX(('Rate Schedule'!$A$5:$A$24&lt;=A387)*('Rate Schedule'!$A$5:$A$24&lt;&gt;"")*'Rate Schedule'!$A$5:$A$24)),'Rate Schedule'!$A$5:$A$24,0)),""))</f>
        <v/>
      </c>
    </row>
    <row r="388">
      <c r="A388" s="22" t="n"/>
      <c r="B388" s="10" t="n"/>
      <c r="C388" s="10" t="n"/>
      <c r="D388" s="10" t="n"/>
      <c r="E388" s="10" t="n"/>
      <c r="F388" s="10" t="n"/>
      <c r="G388" s="10" t="n"/>
      <c r="H388" s="23" t="n"/>
      <c r="I388" s="23" t="n"/>
      <c r="J388" s="23" t="n"/>
      <c r="K388" s="10" t="n"/>
      <c r="L388" s="10" t="n"/>
      <c r="M388" s="24">
        <f>IF(AND(A388="",B388="",J388="",H388=""),"",ROUND(IF(G388="Yes",2,1)*IF(AND(ISNUMBER(H388),ISNUMBER(I388),I388&gt;=H388),I388-H388,IF(ISNUMBER(J388),J388,0)),1))</f>
        <v/>
      </c>
      <c r="N388" s="24">
        <f>IF(M388="","",IF(OR(E388="Personal",E388="",F388="Yes"),0,M388))</f>
        <v/>
      </c>
      <c r="O388" s="24">
        <f>IF(OR(A388="",M388=""),"",IF(E388="Business",IFERROR(INDEX('Rate Schedule'!$B$5:$B$24,MATCH(SUMPRODUCT(MAX(('Rate Schedule'!$A$5:$A$24&lt;=A388)*('Rate Schedule'!$A$5:$A$24&lt;&gt;"")*'Rate Schedule'!$A$5:$A$24)),'Rate Schedule'!$A$5:$A$24,0)),0),IF(E388="Medical",IFERROR(INDEX('Rate Schedule'!$C$5:$C$24,MATCH(SUMPRODUCT(MAX(('Rate Schedule'!$A$5:$A$24&lt;=A388)*('Rate Schedule'!$A$5:$A$24&lt;&gt;"")*'Rate Schedule'!$A$5:$A$24)),'Rate Schedule'!$A$5:$A$24,0)),0),IF(E388="Charitable",IFERROR(INDEX('Rate Schedule'!$D$5:$D$24,MATCH(SUMPRODUCT(MAX(('Rate Schedule'!$A$5:$A$24&lt;=A388)*('Rate Schedule'!$A$5:$A$24&lt;&gt;"")*'Rate Schedule'!$A$5:$A$24)),'Rate Schedule'!$A$5:$A$24,0)),0),0))))</f>
        <v/>
      </c>
      <c r="P388" s="25">
        <f>IF(OR(M388="",O388=""),"",ROUND(N388*O388,0)/100)</f>
        <v/>
      </c>
      <c r="Q388" s="26">
        <f>IF(AND(A388="",B388="",C388="",D388="",E388="",J388="",H388=""),"",IF(A388="","Add a date",IF(A388&gt;AsOf,"After as-of date: not counted yet",IF(B388="","Add a vehicle",IF(COUNTIF(VName,B388)=0,"Vehicle not on Vehicles sheet",IF(E388="","Add a purpose",IF(AND(E388&lt;&gt;"Business",E388&lt;&gt;"Medical",E388&lt;&gt;"Charitable",E388&lt;&gt;"Personal"),"Purpose must be Business/Medical/Charitable/Personal",IF(AND(ISNUMBER(H388),ISNUMBER(I388),I388&lt;H388),"Odometer end is before start",IF(AND(NOT(ISNUMBER(H388)),NOT(ISNUMBER(I388)),NOT(ISNUMBER(J388))),"Add odometer readings or typed miles",IF(AND(ISNUMBER(H388),ISNUMBER(I388),ISNUMBER(J388),ABS((I388-H388)-J388)&gt;0.05),"Odometer and typed miles disagree",IF(AND(N388&gt;0,O388=0),"No rate for this date — check Rate Schedule",IF(AND(OR(E388="Business",E388="Medical",E388="Charitable"),F388&lt;&gt;"Yes",K388=""),"Add purpose detail for substantiation",""))))))))))))</f>
        <v/>
      </c>
      <c r="R388" s="27">
        <f>IF(OR(A388="",M388=""),"",IFERROR(INDEX('Rate Schedule'!$A$5:$A$24,MATCH(SUMPRODUCT(MAX(('Rate Schedule'!$A$5:$A$24&lt;=A388)*('Rate Schedule'!$A$5:$A$24&lt;&gt;"")*'Rate Schedule'!$A$5:$A$24)),'Rate Schedule'!$A$5:$A$24,0)),""))</f>
        <v/>
      </c>
    </row>
    <row r="389">
      <c r="A389" s="22" t="n"/>
      <c r="B389" s="10" t="n"/>
      <c r="C389" s="10" t="n"/>
      <c r="D389" s="10" t="n"/>
      <c r="E389" s="10" t="n"/>
      <c r="F389" s="10" t="n"/>
      <c r="G389" s="10" t="n"/>
      <c r="H389" s="23" t="n"/>
      <c r="I389" s="23" t="n"/>
      <c r="J389" s="23" t="n"/>
      <c r="K389" s="10" t="n"/>
      <c r="L389" s="10" t="n"/>
      <c r="M389" s="24">
        <f>IF(AND(A389="",B389="",J389="",H389=""),"",ROUND(IF(G389="Yes",2,1)*IF(AND(ISNUMBER(H389),ISNUMBER(I389),I389&gt;=H389),I389-H389,IF(ISNUMBER(J389),J389,0)),1))</f>
        <v/>
      </c>
      <c r="N389" s="24">
        <f>IF(M389="","",IF(OR(E389="Personal",E389="",F389="Yes"),0,M389))</f>
        <v/>
      </c>
      <c r="O389" s="24">
        <f>IF(OR(A389="",M389=""),"",IF(E389="Business",IFERROR(INDEX('Rate Schedule'!$B$5:$B$24,MATCH(SUMPRODUCT(MAX(('Rate Schedule'!$A$5:$A$24&lt;=A389)*('Rate Schedule'!$A$5:$A$24&lt;&gt;"")*'Rate Schedule'!$A$5:$A$24)),'Rate Schedule'!$A$5:$A$24,0)),0),IF(E389="Medical",IFERROR(INDEX('Rate Schedule'!$C$5:$C$24,MATCH(SUMPRODUCT(MAX(('Rate Schedule'!$A$5:$A$24&lt;=A389)*('Rate Schedule'!$A$5:$A$24&lt;&gt;"")*'Rate Schedule'!$A$5:$A$24)),'Rate Schedule'!$A$5:$A$24,0)),0),IF(E389="Charitable",IFERROR(INDEX('Rate Schedule'!$D$5:$D$24,MATCH(SUMPRODUCT(MAX(('Rate Schedule'!$A$5:$A$24&lt;=A389)*('Rate Schedule'!$A$5:$A$24&lt;&gt;"")*'Rate Schedule'!$A$5:$A$24)),'Rate Schedule'!$A$5:$A$24,0)),0),0))))</f>
        <v/>
      </c>
      <c r="P389" s="25">
        <f>IF(OR(M389="",O389=""),"",ROUND(N389*O389,0)/100)</f>
        <v/>
      </c>
      <c r="Q389" s="26">
        <f>IF(AND(A389="",B389="",C389="",D389="",E389="",J389="",H389=""),"",IF(A389="","Add a date",IF(A389&gt;AsOf,"After as-of date: not counted yet",IF(B389="","Add a vehicle",IF(COUNTIF(VName,B389)=0,"Vehicle not on Vehicles sheet",IF(E389="","Add a purpose",IF(AND(E389&lt;&gt;"Business",E389&lt;&gt;"Medical",E389&lt;&gt;"Charitable",E389&lt;&gt;"Personal"),"Purpose must be Business/Medical/Charitable/Personal",IF(AND(ISNUMBER(H389),ISNUMBER(I389),I389&lt;H389),"Odometer end is before start",IF(AND(NOT(ISNUMBER(H389)),NOT(ISNUMBER(I389)),NOT(ISNUMBER(J389))),"Add odometer readings or typed miles",IF(AND(ISNUMBER(H389),ISNUMBER(I389),ISNUMBER(J389),ABS((I389-H389)-J389)&gt;0.05),"Odometer and typed miles disagree",IF(AND(N389&gt;0,O389=0),"No rate for this date — check Rate Schedule",IF(AND(OR(E389="Business",E389="Medical",E389="Charitable"),F389&lt;&gt;"Yes",K389=""),"Add purpose detail for substantiation",""))))))))))))</f>
        <v/>
      </c>
      <c r="R389" s="27">
        <f>IF(OR(A389="",M389=""),"",IFERROR(INDEX('Rate Schedule'!$A$5:$A$24,MATCH(SUMPRODUCT(MAX(('Rate Schedule'!$A$5:$A$24&lt;=A389)*('Rate Schedule'!$A$5:$A$24&lt;&gt;"")*'Rate Schedule'!$A$5:$A$24)),'Rate Schedule'!$A$5:$A$24,0)),""))</f>
        <v/>
      </c>
    </row>
    <row r="390">
      <c r="A390" s="22" t="n"/>
      <c r="B390" s="10" t="n"/>
      <c r="C390" s="10" t="n"/>
      <c r="D390" s="10" t="n"/>
      <c r="E390" s="10" t="n"/>
      <c r="F390" s="10" t="n"/>
      <c r="G390" s="10" t="n"/>
      <c r="H390" s="23" t="n"/>
      <c r="I390" s="23" t="n"/>
      <c r="J390" s="23" t="n"/>
      <c r="K390" s="10" t="n"/>
      <c r="L390" s="10" t="n"/>
      <c r="M390" s="24">
        <f>IF(AND(A390="",B390="",J390="",H390=""),"",ROUND(IF(G390="Yes",2,1)*IF(AND(ISNUMBER(H390),ISNUMBER(I390),I390&gt;=H390),I390-H390,IF(ISNUMBER(J390),J390,0)),1))</f>
        <v/>
      </c>
      <c r="N390" s="24">
        <f>IF(M390="","",IF(OR(E390="Personal",E390="",F390="Yes"),0,M390))</f>
        <v/>
      </c>
      <c r="O390" s="24">
        <f>IF(OR(A390="",M390=""),"",IF(E390="Business",IFERROR(INDEX('Rate Schedule'!$B$5:$B$24,MATCH(SUMPRODUCT(MAX(('Rate Schedule'!$A$5:$A$24&lt;=A390)*('Rate Schedule'!$A$5:$A$24&lt;&gt;"")*'Rate Schedule'!$A$5:$A$24)),'Rate Schedule'!$A$5:$A$24,0)),0),IF(E390="Medical",IFERROR(INDEX('Rate Schedule'!$C$5:$C$24,MATCH(SUMPRODUCT(MAX(('Rate Schedule'!$A$5:$A$24&lt;=A390)*('Rate Schedule'!$A$5:$A$24&lt;&gt;"")*'Rate Schedule'!$A$5:$A$24)),'Rate Schedule'!$A$5:$A$24,0)),0),IF(E390="Charitable",IFERROR(INDEX('Rate Schedule'!$D$5:$D$24,MATCH(SUMPRODUCT(MAX(('Rate Schedule'!$A$5:$A$24&lt;=A390)*('Rate Schedule'!$A$5:$A$24&lt;&gt;"")*'Rate Schedule'!$A$5:$A$24)),'Rate Schedule'!$A$5:$A$24,0)),0),0))))</f>
        <v/>
      </c>
      <c r="P390" s="25">
        <f>IF(OR(M390="",O390=""),"",ROUND(N390*O390,0)/100)</f>
        <v/>
      </c>
      <c r="Q390" s="26">
        <f>IF(AND(A390="",B390="",C390="",D390="",E390="",J390="",H390=""),"",IF(A390="","Add a date",IF(A390&gt;AsOf,"After as-of date: not counted yet",IF(B390="","Add a vehicle",IF(COUNTIF(VName,B390)=0,"Vehicle not on Vehicles sheet",IF(E390="","Add a purpose",IF(AND(E390&lt;&gt;"Business",E390&lt;&gt;"Medical",E390&lt;&gt;"Charitable",E390&lt;&gt;"Personal"),"Purpose must be Business/Medical/Charitable/Personal",IF(AND(ISNUMBER(H390),ISNUMBER(I390),I390&lt;H390),"Odometer end is before start",IF(AND(NOT(ISNUMBER(H390)),NOT(ISNUMBER(I390)),NOT(ISNUMBER(J390))),"Add odometer readings or typed miles",IF(AND(ISNUMBER(H390),ISNUMBER(I390),ISNUMBER(J390),ABS((I390-H390)-J390)&gt;0.05),"Odometer and typed miles disagree",IF(AND(N390&gt;0,O390=0),"No rate for this date — check Rate Schedule",IF(AND(OR(E390="Business",E390="Medical",E390="Charitable"),F390&lt;&gt;"Yes",K390=""),"Add purpose detail for substantiation",""))))))))))))</f>
        <v/>
      </c>
      <c r="R390" s="27">
        <f>IF(OR(A390="",M390=""),"",IFERROR(INDEX('Rate Schedule'!$A$5:$A$24,MATCH(SUMPRODUCT(MAX(('Rate Schedule'!$A$5:$A$24&lt;=A390)*('Rate Schedule'!$A$5:$A$24&lt;&gt;"")*'Rate Schedule'!$A$5:$A$24)),'Rate Schedule'!$A$5:$A$24,0)),""))</f>
        <v/>
      </c>
    </row>
    <row r="391">
      <c r="A391" s="22" t="n"/>
      <c r="B391" s="10" t="n"/>
      <c r="C391" s="10" t="n"/>
      <c r="D391" s="10" t="n"/>
      <c r="E391" s="10" t="n"/>
      <c r="F391" s="10" t="n"/>
      <c r="G391" s="10" t="n"/>
      <c r="H391" s="23" t="n"/>
      <c r="I391" s="23" t="n"/>
      <c r="J391" s="23" t="n"/>
      <c r="K391" s="10" t="n"/>
      <c r="L391" s="10" t="n"/>
      <c r="M391" s="24">
        <f>IF(AND(A391="",B391="",J391="",H391=""),"",ROUND(IF(G391="Yes",2,1)*IF(AND(ISNUMBER(H391),ISNUMBER(I391),I391&gt;=H391),I391-H391,IF(ISNUMBER(J391),J391,0)),1))</f>
        <v/>
      </c>
      <c r="N391" s="24">
        <f>IF(M391="","",IF(OR(E391="Personal",E391="",F391="Yes"),0,M391))</f>
        <v/>
      </c>
      <c r="O391" s="24">
        <f>IF(OR(A391="",M391=""),"",IF(E391="Business",IFERROR(INDEX('Rate Schedule'!$B$5:$B$24,MATCH(SUMPRODUCT(MAX(('Rate Schedule'!$A$5:$A$24&lt;=A391)*('Rate Schedule'!$A$5:$A$24&lt;&gt;"")*'Rate Schedule'!$A$5:$A$24)),'Rate Schedule'!$A$5:$A$24,0)),0),IF(E391="Medical",IFERROR(INDEX('Rate Schedule'!$C$5:$C$24,MATCH(SUMPRODUCT(MAX(('Rate Schedule'!$A$5:$A$24&lt;=A391)*('Rate Schedule'!$A$5:$A$24&lt;&gt;"")*'Rate Schedule'!$A$5:$A$24)),'Rate Schedule'!$A$5:$A$24,0)),0),IF(E391="Charitable",IFERROR(INDEX('Rate Schedule'!$D$5:$D$24,MATCH(SUMPRODUCT(MAX(('Rate Schedule'!$A$5:$A$24&lt;=A391)*('Rate Schedule'!$A$5:$A$24&lt;&gt;"")*'Rate Schedule'!$A$5:$A$24)),'Rate Schedule'!$A$5:$A$24,0)),0),0))))</f>
        <v/>
      </c>
      <c r="P391" s="25">
        <f>IF(OR(M391="",O391=""),"",ROUND(N391*O391,0)/100)</f>
        <v/>
      </c>
      <c r="Q391" s="26">
        <f>IF(AND(A391="",B391="",C391="",D391="",E391="",J391="",H391=""),"",IF(A391="","Add a date",IF(A391&gt;AsOf,"After as-of date: not counted yet",IF(B391="","Add a vehicle",IF(COUNTIF(VName,B391)=0,"Vehicle not on Vehicles sheet",IF(E391="","Add a purpose",IF(AND(E391&lt;&gt;"Business",E391&lt;&gt;"Medical",E391&lt;&gt;"Charitable",E391&lt;&gt;"Personal"),"Purpose must be Business/Medical/Charitable/Personal",IF(AND(ISNUMBER(H391),ISNUMBER(I391),I391&lt;H391),"Odometer end is before start",IF(AND(NOT(ISNUMBER(H391)),NOT(ISNUMBER(I391)),NOT(ISNUMBER(J391))),"Add odometer readings or typed miles",IF(AND(ISNUMBER(H391),ISNUMBER(I391),ISNUMBER(J391),ABS((I391-H391)-J391)&gt;0.05),"Odometer and typed miles disagree",IF(AND(N391&gt;0,O391=0),"No rate for this date — check Rate Schedule",IF(AND(OR(E391="Business",E391="Medical",E391="Charitable"),F391&lt;&gt;"Yes",K391=""),"Add purpose detail for substantiation",""))))))))))))</f>
        <v/>
      </c>
      <c r="R391" s="27">
        <f>IF(OR(A391="",M391=""),"",IFERROR(INDEX('Rate Schedule'!$A$5:$A$24,MATCH(SUMPRODUCT(MAX(('Rate Schedule'!$A$5:$A$24&lt;=A391)*('Rate Schedule'!$A$5:$A$24&lt;&gt;"")*'Rate Schedule'!$A$5:$A$24)),'Rate Schedule'!$A$5:$A$24,0)),""))</f>
        <v/>
      </c>
    </row>
    <row r="392">
      <c r="A392" s="22" t="n"/>
      <c r="B392" s="10" t="n"/>
      <c r="C392" s="10" t="n"/>
      <c r="D392" s="10" t="n"/>
      <c r="E392" s="10" t="n"/>
      <c r="F392" s="10" t="n"/>
      <c r="G392" s="10" t="n"/>
      <c r="H392" s="23" t="n"/>
      <c r="I392" s="23" t="n"/>
      <c r="J392" s="23" t="n"/>
      <c r="K392" s="10" t="n"/>
      <c r="L392" s="10" t="n"/>
      <c r="M392" s="24">
        <f>IF(AND(A392="",B392="",J392="",H392=""),"",ROUND(IF(G392="Yes",2,1)*IF(AND(ISNUMBER(H392),ISNUMBER(I392),I392&gt;=H392),I392-H392,IF(ISNUMBER(J392),J392,0)),1))</f>
        <v/>
      </c>
      <c r="N392" s="24">
        <f>IF(M392="","",IF(OR(E392="Personal",E392="",F392="Yes"),0,M392))</f>
        <v/>
      </c>
      <c r="O392" s="24">
        <f>IF(OR(A392="",M392=""),"",IF(E392="Business",IFERROR(INDEX('Rate Schedule'!$B$5:$B$24,MATCH(SUMPRODUCT(MAX(('Rate Schedule'!$A$5:$A$24&lt;=A392)*('Rate Schedule'!$A$5:$A$24&lt;&gt;"")*'Rate Schedule'!$A$5:$A$24)),'Rate Schedule'!$A$5:$A$24,0)),0),IF(E392="Medical",IFERROR(INDEX('Rate Schedule'!$C$5:$C$24,MATCH(SUMPRODUCT(MAX(('Rate Schedule'!$A$5:$A$24&lt;=A392)*('Rate Schedule'!$A$5:$A$24&lt;&gt;"")*'Rate Schedule'!$A$5:$A$24)),'Rate Schedule'!$A$5:$A$24,0)),0),IF(E392="Charitable",IFERROR(INDEX('Rate Schedule'!$D$5:$D$24,MATCH(SUMPRODUCT(MAX(('Rate Schedule'!$A$5:$A$24&lt;=A392)*('Rate Schedule'!$A$5:$A$24&lt;&gt;"")*'Rate Schedule'!$A$5:$A$24)),'Rate Schedule'!$A$5:$A$24,0)),0),0))))</f>
        <v/>
      </c>
      <c r="P392" s="25">
        <f>IF(OR(M392="",O392=""),"",ROUND(N392*O392,0)/100)</f>
        <v/>
      </c>
      <c r="Q392" s="26">
        <f>IF(AND(A392="",B392="",C392="",D392="",E392="",J392="",H392=""),"",IF(A392="","Add a date",IF(A392&gt;AsOf,"After as-of date: not counted yet",IF(B392="","Add a vehicle",IF(COUNTIF(VName,B392)=0,"Vehicle not on Vehicles sheet",IF(E392="","Add a purpose",IF(AND(E392&lt;&gt;"Business",E392&lt;&gt;"Medical",E392&lt;&gt;"Charitable",E392&lt;&gt;"Personal"),"Purpose must be Business/Medical/Charitable/Personal",IF(AND(ISNUMBER(H392),ISNUMBER(I392),I392&lt;H392),"Odometer end is before start",IF(AND(NOT(ISNUMBER(H392)),NOT(ISNUMBER(I392)),NOT(ISNUMBER(J392))),"Add odometer readings or typed miles",IF(AND(ISNUMBER(H392),ISNUMBER(I392),ISNUMBER(J392),ABS((I392-H392)-J392)&gt;0.05),"Odometer and typed miles disagree",IF(AND(N392&gt;0,O392=0),"No rate for this date — check Rate Schedule",IF(AND(OR(E392="Business",E392="Medical",E392="Charitable"),F392&lt;&gt;"Yes",K392=""),"Add purpose detail for substantiation",""))))))))))))</f>
        <v/>
      </c>
      <c r="R392" s="27">
        <f>IF(OR(A392="",M392=""),"",IFERROR(INDEX('Rate Schedule'!$A$5:$A$24,MATCH(SUMPRODUCT(MAX(('Rate Schedule'!$A$5:$A$24&lt;=A392)*('Rate Schedule'!$A$5:$A$24&lt;&gt;"")*'Rate Schedule'!$A$5:$A$24)),'Rate Schedule'!$A$5:$A$24,0)),""))</f>
        <v/>
      </c>
    </row>
    <row r="393">
      <c r="A393" s="22" t="n"/>
      <c r="B393" s="10" t="n"/>
      <c r="C393" s="10" t="n"/>
      <c r="D393" s="10" t="n"/>
      <c r="E393" s="10" t="n"/>
      <c r="F393" s="10" t="n"/>
      <c r="G393" s="10" t="n"/>
      <c r="H393" s="23" t="n"/>
      <c r="I393" s="23" t="n"/>
      <c r="J393" s="23" t="n"/>
      <c r="K393" s="10" t="n"/>
      <c r="L393" s="10" t="n"/>
      <c r="M393" s="24">
        <f>IF(AND(A393="",B393="",J393="",H393=""),"",ROUND(IF(G393="Yes",2,1)*IF(AND(ISNUMBER(H393),ISNUMBER(I393),I393&gt;=H393),I393-H393,IF(ISNUMBER(J393),J393,0)),1))</f>
        <v/>
      </c>
      <c r="N393" s="24">
        <f>IF(M393="","",IF(OR(E393="Personal",E393="",F393="Yes"),0,M393))</f>
        <v/>
      </c>
      <c r="O393" s="24">
        <f>IF(OR(A393="",M393=""),"",IF(E393="Business",IFERROR(INDEX('Rate Schedule'!$B$5:$B$24,MATCH(SUMPRODUCT(MAX(('Rate Schedule'!$A$5:$A$24&lt;=A393)*('Rate Schedule'!$A$5:$A$24&lt;&gt;"")*'Rate Schedule'!$A$5:$A$24)),'Rate Schedule'!$A$5:$A$24,0)),0),IF(E393="Medical",IFERROR(INDEX('Rate Schedule'!$C$5:$C$24,MATCH(SUMPRODUCT(MAX(('Rate Schedule'!$A$5:$A$24&lt;=A393)*('Rate Schedule'!$A$5:$A$24&lt;&gt;"")*'Rate Schedule'!$A$5:$A$24)),'Rate Schedule'!$A$5:$A$24,0)),0),IF(E393="Charitable",IFERROR(INDEX('Rate Schedule'!$D$5:$D$24,MATCH(SUMPRODUCT(MAX(('Rate Schedule'!$A$5:$A$24&lt;=A393)*('Rate Schedule'!$A$5:$A$24&lt;&gt;"")*'Rate Schedule'!$A$5:$A$24)),'Rate Schedule'!$A$5:$A$24,0)),0),0))))</f>
        <v/>
      </c>
      <c r="P393" s="25">
        <f>IF(OR(M393="",O393=""),"",ROUND(N393*O393,0)/100)</f>
        <v/>
      </c>
      <c r="Q393" s="26">
        <f>IF(AND(A393="",B393="",C393="",D393="",E393="",J393="",H393=""),"",IF(A393="","Add a date",IF(A393&gt;AsOf,"After as-of date: not counted yet",IF(B393="","Add a vehicle",IF(COUNTIF(VName,B393)=0,"Vehicle not on Vehicles sheet",IF(E393="","Add a purpose",IF(AND(E393&lt;&gt;"Business",E393&lt;&gt;"Medical",E393&lt;&gt;"Charitable",E393&lt;&gt;"Personal"),"Purpose must be Business/Medical/Charitable/Personal",IF(AND(ISNUMBER(H393),ISNUMBER(I393),I393&lt;H393),"Odometer end is before start",IF(AND(NOT(ISNUMBER(H393)),NOT(ISNUMBER(I393)),NOT(ISNUMBER(J393))),"Add odometer readings or typed miles",IF(AND(ISNUMBER(H393),ISNUMBER(I393),ISNUMBER(J393),ABS((I393-H393)-J393)&gt;0.05),"Odometer and typed miles disagree",IF(AND(N393&gt;0,O393=0),"No rate for this date — check Rate Schedule",IF(AND(OR(E393="Business",E393="Medical",E393="Charitable"),F393&lt;&gt;"Yes",K393=""),"Add purpose detail for substantiation",""))))))))))))</f>
        <v/>
      </c>
      <c r="R393" s="27">
        <f>IF(OR(A393="",M393=""),"",IFERROR(INDEX('Rate Schedule'!$A$5:$A$24,MATCH(SUMPRODUCT(MAX(('Rate Schedule'!$A$5:$A$24&lt;=A393)*('Rate Schedule'!$A$5:$A$24&lt;&gt;"")*'Rate Schedule'!$A$5:$A$24)),'Rate Schedule'!$A$5:$A$24,0)),""))</f>
        <v/>
      </c>
    </row>
    <row r="394">
      <c r="A394" s="22" t="n"/>
      <c r="B394" s="10" t="n"/>
      <c r="C394" s="10" t="n"/>
      <c r="D394" s="10" t="n"/>
      <c r="E394" s="10" t="n"/>
      <c r="F394" s="10" t="n"/>
      <c r="G394" s="10" t="n"/>
      <c r="H394" s="23" t="n"/>
      <c r="I394" s="23" t="n"/>
      <c r="J394" s="23" t="n"/>
      <c r="K394" s="10" t="n"/>
      <c r="L394" s="10" t="n"/>
      <c r="M394" s="24">
        <f>IF(AND(A394="",B394="",J394="",H394=""),"",ROUND(IF(G394="Yes",2,1)*IF(AND(ISNUMBER(H394),ISNUMBER(I394),I394&gt;=H394),I394-H394,IF(ISNUMBER(J394),J394,0)),1))</f>
        <v/>
      </c>
      <c r="N394" s="24">
        <f>IF(M394="","",IF(OR(E394="Personal",E394="",F394="Yes"),0,M394))</f>
        <v/>
      </c>
      <c r="O394" s="24">
        <f>IF(OR(A394="",M394=""),"",IF(E394="Business",IFERROR(INDEX('Rate Schedule'!$B$5:$B$24,MATCH(SUMPRODUCT(MAX(('Rate Schedule'!$A$5:$A$24&lt;=A394)*('Rate Schedule'!$A$5:$A$24&lt;&gt;"")*'Rate Schedule'!$A$5:$A$24)),'Rate Schedule'!$A$5:$A$24,0)),0),IF(E394="Medical",IFERROR(INDEX('Rate Schedule'!$C$5:$C$24,MATCH(SUMPRODUCT(MAX(('Rate Schedule'!$A$5:$A$24&lt;=A394)*('Rate Schedule'!$A$5:$A$24&lt;&gt;"")*'Rate Schedule'!$A$5:$A$24)),'Rate Schedule'!$A$5:$A$24,0)),0),IF(E394="Charitable",IFERROR(INDEX('Rate Schedule'!$D$5:$D$24,MATCH(SUMPRODUCT(MAX(('Rate Schedule'!$A$5:$A$24&lt;=A394)*('Rate Schedule'!$A$5:$A$24&lt;&gt;"")*'Rate Schedule'!$A$5:$A$24)),'Rate Schedule'!$A$5:$A$24,0)),0),0))))</f>
        <v/>
      </c>
      <c r="P394" s="25">
        <f>IF(OR(M394="",O394=""),"",ROUND(N394*O394,0)/100)</f>
        <v/>
      </c>
      <c r="Q394" s="26">
        <f>IF(AND(A394="",B394="",C394="",D394="",E394="",J394="",H394=""),"",IF(A394="","Add a date",IF(A394&gt;AsOf,"After as-of date: not counted yet",IF(B394="","Add a vehicle",IF(COUNTIF(VName,B394)=0,"Vehicle not on Vehicles sheet",IF(E394="","Add a purpose",IF(AND(E394&lt;&gt;"Business",E394&lt;&gt;"Medical",E394&lt;&gt;"Charitable",E394&lt;&gt;"Personal"),"Purpose must be Business/Medical/Charitable/Personal",IF(AND(ISNUMBER(H394),ISNUMBER(I394),I394&lt;H394),"Odometer end is before start",IF(AND(NOT(ISNUMBER(H394)),NOT(ISNUMBER(I394)),NOT(ISNUMBER(J394))),"Add odometer readings or typed miles",IF(AND(ISNUMBER(H394),ISNUMBER(I394),ISNUMBER(J394),ABS((I394-H394)-J394)&gt;0.05),"Odometer and typed miles disagree",IF(AND(N394&gt;0,O394=0),"No rate for this date — check Rate Schedule",IF(AND(OR(E394="Business",E394="Medical",E394="Charitable"),F394&lt;&gt;"Yes",K394=""),"Add purpose detail for substantiation",""))))))))))))</f>
        <v/>
      </c>
      <c r="R394" s="27">
        <f>IF(OR(A394="",M394=""),"",IFERROR(INDEX('Rate Schedule'!$A$5:$A$24,MATCH(SUMPRODUCT(MAX(('Rate Schedule'!$A$5:$A$24&lt;=A394)*('Rate Schedule'!$A$5:$A$24&lt;&gt;"")*'Rate Schedule'!$A$5:$A$24)),'Rate Schedule'!$A$5:$A$24,0)),""))</f>
        <v/>
      </c>
    </row>
    <row r="395">
      <c r="A395" s="22" t="n"/>
      <c r="B395" s="10" t="n"/>
      <c r="C395" s="10" t="n"/>
      <c r="D395" s="10" t="n"/>
      <c r="E395" s="10" t="n"/>
      <c r="F395" s="10" t="n"/>
      <c r="G395" s="10" t="n"/>
      <c r="H395" s="23" t="n"/>
      <c r="I395" s="23" t="n"/>
      <c r="J395" s="23" t="n"/>
      <c r="K395" s="10" t="n"/>
      <c r="L395" s="10" t="n"/>
      <c r="M395" s="24">
        <f>IF(AND(A395="",B395="",J395="",H395=""),"",ROUND(IF(G395="Yes",2,1)*IF(AND(ISNUMBER(H395),ISNUMBER(I395),I395&gt;=H395),I395-H395,IF(ISNUMBER(J395),J395,0)),1))</f>
        <v/>
      </c>
      <c r="N395" s="24">
        <f>IF(M395="","",IF(OR(E395="Personal",E395="",F395="Yes"),0,M395))</f>
        <v/>
      </c>
      <c r="O395" s="24">
        <f>IF(OR(A395="",M395=""),"",IF(E395="Business",IFERROR(INDEX('Rate Schedule'!$B$5:$B$24,MATCH(SUMPRODUCT(MAX(('Rate Schedule'!$A$5:$A$24&lt;=A395)*('Rate Schedule'!$A$5:$A$24&lt;&gt;"")*'Rate Schedule'!$A$5:$A$24)),'Rate Schedule'!$A$5:$A$24,0)),0),IF(E395="Medical",IFERROR(INDEX('Rate Schedule'!$C$5:$C$24,MATCH(SUMPRODUCT(MAX(('Rate Schedule'!$A$5:$A$24&lt;=A395)*('Rate Schedule'!$A$5:$A$24&lt;&gt;"")*'Rate Schedule'!$A$5:$A$24)),'Rate Schedule'!$A$5:$A$24,0)),0),IF(E395="Charitable",IFERROR(INDEX('Rate Schedule'!$D$5:$D$24,MATCH(SUMPRODUCT(MAX(('Rate Schedule'!$A$5:$A$24&lt;=A395)*('Rate Schedule'!$A$5:$A$24&lt;&gt;"")*'Rate Schedule'!$A$5:$A$24)),'Rate Schedule'!$A$5:$A$24,0)),0),0))))</f>
        <v/>
      </c>
      <c r="P395" s="25">
        <f>IF(OR(M395="",O395=""),"",ROUND(N395*O395,0)/100)</f>
        <v/>
      </c>
      <c r="Q395" s="26">
        <f>IF(AND(A395="",B395="",C395="",D395="",E395="",J395="",H395=""),"",IF(A395="","Add a date",IF(A395&gt;AsOf,"After as-of date: not counted yet",IF(B395="","Add a vehicle",IF(COUNTIF(VName,B395)=0,"Vehicle not on Vehicles sheet",IF(E395="","Add a purpose",IF(AND(E395&lt;&gt;"Business",E395&lt;&gt;"Medical",E395&lt;&gt;"Charitable",E395&lt;&gt;"Personal"),"Purpose must be Business/Medical/Charitable/Personal",IF(AND(ISNUMBER(H395),ISNUMBER(I395),I395&lt;H395),"Odometer end is before start",IF(AND(NOT(ISNUMBER(H395)),NOT(ISNUMBER(I395)),NOT(ISNUMBER(J395))),"Add odometer readings or typed miles",IF(AND(ISNUMBER(H395),ISNUMBER(I395),ISNUMBER(J395),ABS((I395-H395)-J395)&gt;0.05),"Odometer and typed miles disagree",IF(AND(N395&gt;0,O395=0),"No rate for this date — check Rate Schedule",IF(AND(OR(E395="Business",E395="Medical",E395="Charitable"),F395&lt;&gt;"Yes",K395=""),"Add purpose detail for substantiation",""))))))))))))</f>
        <v/>
      </c>
      <c r="R395" s="27">
        <f>IF(OR(A395="",M395=""),"",IFERROR(INDEX('Rate Schedule'!$A$5:$A$24,MATCH(SUMPRODUCT(MAX(('Rate Schedule'!$A$5:$A$24&lt;=A395)*('Rate Schedule'!$A$5:$A$24&lt;&gt;"")*'Rate Schedule'!$A$5:$A$24)),'Rate Schedule'!$A$5:$A$24,0)),""))</f>
        <v/>
      </c>
    </row>
    <row r="396">
      <c r="A396" s="22" t="n"/>
      <c r="B396" s="10" t="n"/>
      <c r="C396" s="10" t="n"/>
      <c r="D396" s="10" t="n"/>
      <c r="E396" s="10" t="n"/>
      <c r="F396" s="10" t="n"/>
      <c r="G396" s="10" t="n"/>
      <c r="H396" s="23" t="n"/>
      <c r="I396" s="23" t="n"/>
      <c r="J396" s="23" t="n"/>
      <c r="K396" s="10" t="n"/>
      <c r="L396" s="10" t="n"/>
      <c r="M396" s="24">
        <f>IF(AND(A396="",B396="",J396="",H396=""),"",ROUND(IF(G396="Yes",2,1)*IF(AND(ISNUMBER(H396),ISNUMBER(I396),I396&gt;=H396),I396-H396,IF(ISNUMBER(J396),J396,0)),1))</f>
        <v/>
      </c>
      <c r="N396" s="24">
        <f>IF(M396="","",IF(OR(E396="Personal",E396="",F396="Yes"),0,M396))</f>
        <v/>
      </c>
      <c r="O396" s="24">
        <f>IF(OR(A396="",M396=""),"",IF(E396="Business",IFERROR(INDEX('Rate Schedule'!$B$5:$B$24,MATCH(SUMPRODUCT(MAX(('Rate Schedule'!$A$5:$A$24&lt;=A396)*('Rate Schedule'!$A$5:$A$24&lt;&gt;"")*'Rate Schedule'!$A$5:$A$24)),'Rate Schedule'!$A$5:$A$24,0)),0),IF(E396="Medical",IFERROR(INDEX('Rate Schedule'!$C$5:$C$24,MATCH(SUMPRODUCT(MAX(('Rate Schedule'!$A$5:$A$24&lt;=A396)*('Rate Schedule'!$A$5:$A$24&lt;&gt;"")*'Rate Schedule'!$A$5:$A$24)),'Rate Schedule'!$A$5:$A$24,0)),0),IF(E396="Charitable",IFERROR(INDEX('Rate Schedule'!$D$5:$D$24,MATCH(SUMPRODUCT(MAX(('Rate Schedule'!$A$5:$A$24&lt;=A396)*('Rate Schedule'!$A$5:$A$24&lt;&gt;"")*'Rate Schedule'!$A$5:$A$24)),'Rate Schedule'!$A$5:$A$24,0)),0),0))))</f>
        <v/>
      </c>
      <c r="P396" s="25">
        <f>IF(OR(M396="",O396=""),"",ROUND(N396*O396,0)/100)</f>
        <v/>
      </c>
      <c r="Q396" s="26">
        <f>IF(AND(A396="",B396="",C396="",D396="",E396="",J396="",H396=""),"",IF(A396="","Add a date",IF(A396&gt;AsOf,"After as-of date: not counted yet",IF(B396="","Add a vehicle",IF(COUNTIF(VName,B396)=0,"Vehicle not on Vehicles sheet",IF(E396="","Add a purpose",IF(AND(E396&lt;&gt;"Business",E396&lt;&gt;"Medical",E396&lt;&gt;"Charitable",E396&lt;&gt;"Personal"),"Purpose must be Business/Medical/Charitable/Personal",IF(AND(ISNUMBER(H396),ISNUMBER(I396),I396&lt;H396),"Odometer end is before start",IF(AND(NOT(ISNUMBER(H396)),NOT(ISNUMBER(I396)),NOT(ISNUMBER(J396))),"Add odometer readings or typed miles",IF(AND(ISNUMBER(H396),ISNUMBER(I396),ISNUMBER(J396),ABS((I396-H396)-J396)&gt;0.05),"Odometer and typed miles disagree",IF(AND(N396&gt;0,O396=0),"No rate for this date — check Rate Schedule",IF(AND(OR(E396="Business",E396="Medical",E396="Charitable"),F396&lt;&gt;"Yes",K396=""),"Add purpose detail for substantiation",""))))))))))))</f>
        <v/>
      </c>
      <c r="R396" s="27">
        <f>IF(OR(A396="",M396=""),"",IFERROR(INDEX('Rate Schedule'!$A$5:$A$24,MATCH(SUMPRODUCT(MAX(('Rate Schedule'!$A$5:$A$24&lt;=A396)*('Rate Schedule'!$A$5:$A$24&lt;&gt;"")*'Rate Schedule'!$A$5:$A$24)),'Rate Schedule'!$A$5:$A$24,0)),""))</f>
        <v/>
      </c>
    </row>
    <row r="397">
      <c r="A397" s="22" t="n"/>
      <c r="B397" s="10" t="n"/>
      <c r="C397" s="10" t="n"/>
      <c r="D397" s="10" t="n"/>
      <c r="E397" s="10" t="n"/>
      <c r="F397" s="10" t="n"/>
      <c r="G397" s="10" t="n"/>
      <c r="H397" s="23" t="n"/>
      <c r="I397" s="23" t="n"/>
      <c r="J397" s="23" t="n"/>
      <c r="K397" s="10" t="n"/>
      <c r="L397" s="10" t="n"/>
      <c r="M397" s="24">
        <f>IF(AND(A397="",B397="",J397="",H397=""),"",ROUND(IF(G397="Yes",2,1)*IF(AND(ISNUMBER(H397),ISNUMBER(I397),I397&gt;=H397),I397-H397,IF(ISNUMBER(J397),J397,0)),1))</f>
        <v/>
      </c>
      <c r="N397" s="24">
        <f>IF(M397="","",IF(OR(E397="Personal",E397="",F397="Yes"),0,M397))</f>
        <v/>
      </c>
      <c r="O397" s="24">
        <f>IF(OR(A397="",M397=""),"",IF(E397="Business",IFERROR(INDEX('Rate Schedule'!$B$5:$B$24,MATCH(SUMPRODUCT(MAX(('Rate Schedule'!$A$5:$A$24&lt;=A397)*('Rate Schedule'!$A$5:$A$24&lt;&gt;"")*'Rate Schedule'!$A$5:$A$24)),'Rate Schedule'!$A$5:$A$24,0)),0),IF(E397="Medical",IFERROR(INDEX('Rate Schedule'!$C$5:$C$24,MATCH(SUMPRODUCT(MAX(('Rate Schedule'!$A$5:$A$24&lt;=A397)*('Rate Schedule'!$A$5:$A$24&lt;&gt;"")*'Rate Schedule'!$A$5:$A$24)),'Rate Schedule'!$A$5:$A$24,0)),0),IF(E397="Charitable",IFERROR(INDEX('Rate Schedule'!$D$5:$D$24,MATCH(SUMPRODUCT(MAX(('Rate Schedule'!$A$5:$A$24&lt;=A397)*('Rate Schedule'!$A$5:$A$24&lt;&gt;"")*'Rate Schedule'!$A$5:$A$24)),'Rate Schedule'!$A$5:$A$24,0)),0),0))))</f>
        <v/>
      </c>
      <c r="P397" s="25">
        <f>IF(OR(M397="",O397=""),"",ROUND(N397*O397,0)/100)</f>
        <v/>
      </c>
      <c r="Q397" s="26">
        <f>IF(AND(A397="",B397="",C397="",D397="",E397="",J397="",H397=""),"",IF(A397="","Add a date",IF(A397&gt;AsOf,"After as-of date: not counted yet",IF(B397="","Add a vehicle",IF(COUNTIF(VName,B397)=0,"Vehicle not on Vehicles sheet",IF(E397="","Add a purpose",IF(AND(E397&lt;&gt;"Business",E397&lt;&gt;"Medical",E397&lt;&gt;"Charitable",E397&lt;&gt;"Personal"),"Purpose must be Business/Medical/Charitable/Personal",IF(AND(ISNUMBER(H397),ISNUMBER(I397),I397&lt;H397),"Odometer end is before start",IF(AND(NOT(ISNUMBER(H397)),NOT(ISNUMBER(I397)),NOT(ISNUMBER(J397))),"Add odometer readings or typed miles",IF(AND(ISNUMBER(H397),ISNUMBER(I397),ISNUMBER(J397),ABS((I397-H397)-J397)&gt;0.05),"Odometer and typed miles disagree",IF(AND(N397&gt;0,O397=0),"No rate for this date — check Rate Schedule",IF(AND(OR(E397="Business",E397="Medical",E397="Charitable"),F397&lt;&gt;"Yes",K397=""),"Add purpose detail for substantiation",""))))))))))))</f>
        <v/>
      </c>
      <c r="R397" s="27">
        <f>IF(OR(A397="",M397=""),"",IFERROR(INDEX('Rate Schedule'!$A$5:$A$24,MATCH(SUMPRODUCT(MAX(('Rate Schedule'!$A$5:$A$24&lt;=A397)*('Rate Schedule'!$A$5:$A$24&lt;&gt;"")*'Rate Schedule'!$A$5:$A$24)),'Rate Schedule'!$A$5:$A$24,0)),""))</f>
        <v/>
      </c>
    </row>
    <row r="398">
      <c r="A398" s="22" t="n"/>
      <c r="B398" s="10" t="n"/>
      <c r="C398" s="10" t="n"/>
      <c r="D398" s="10" t="n"/>
      <c r="E398" s="10" t="n"/>
      <c r="F398" s="10" t="n"/>
      <c r="G398" s="10" t="n"/>
      <c r="H398" s="23" t="n"/>
      <c r="I398" s="23" t="n"/>
      <c r="J398" s="23" t="n"/>
      <c r="K398" s="10" t="n"/>
      <c r="L398" s="10" t="n"/>
      <c r="M398" s="24">
        <f>IF(AND(A398="",B398="",J398="",H398=""),"",ROUND(IF(G398="Yes",2,1)*IF(AND(ISNUMBER(H398),ISNUMBER(I398),I398&gt;=H398),I398-H398,IF(ISNUMBER(J398),J398,0)),1))</f>
        <v/>
      </c>
      <c r="N398" s="24">
        <f>IF(M398="","",IF(OR(E398="Personal",E398="",F398="Yes"),0,M398))</f>
        <v/>
      </c>
      <c r="O398" s="24">
        <f>IF(OR(A398="",M398=""),"",IF(E398="Business",IFERROR(INDEX('Rate Schedule'!$B$5:$B$24,MATCH(SUMPRODUCT(MAX(('Rate Schedule'!$A$5:$A$24&lt;=A398)*('Rate Schedule'!$A$5:$A$24&lt;&gt;"")*'Rate Schedule'!$A$5:$A$24)),'Rate Schedule'!$A$5:$A$24,0)),0),IF(E398="Medical",IFERROR(INDEX('Rate Schedule'!$C$5:$C$24,MATCH(SUMPRODUCT(MAX(('Rate Schedule'!$A$5:$A$24&lt;=A398)*('Rate Schedule'!$A$5:$A$24&lt;&gt;"")*'Rate Schedule'!$A$5:$A$24)),'Rate Schedule'!$A$5:$A$24,0)),0),IF(E398="Charitable",IFERROR(INDEX('Rate Schedule'!$D$5:$D$24,MATCH(SUMPRODUCT(MAX(('Rate Schedule'!$A$5:$A$24&lt;=A398)*('Rate Schedule'!$A$5:$A$24&lt;&gt;"")*'Rate Schedule'!$A$5:$A$24)),'Rate Schedule'!$A$5:$A$24,0)),0),0))))</f>
        <v/>
      </c>
      <c r="P398" s="25">
        <f>IF(OR(M398="",O398=""),"",ROUND(N398*O398,0)/100)</f>
        <v/>
      </c>
      <c r="Q398" s="26">
        <f>IF(AND(A398="",B398="",C398="",D398="",E398="",J398="",H398=""),"",IF(A398="","Add a date",IF(A398&gt;AsOf,"After as-of date: not counted yet",IF(B398="","Add a vehicle",IF(COUNTIF(VName,B398)=0,"Vehicle not on Vehicles sheet",IF(E398="","Add a purpose",IF(AND(E398&lt;&gt;"Business",E398&lt;&gt;"Medical",E398&lt;&gt;"Charitable",E398&lt;&gt;"Personal"),"Purpose must be Business/Medical/Charitable/Personal",IF(AND(ISNUMBER(H398),ISNUMBER(I398),I398&lt;H398),"Odometer end is before start",IF(AND(NOT(ISNUMBER(H398)),NOT(ISNUMBER(I398)),NOT(ISNUMBER(J398))),"Add odometer readings or typed miles",IF(AND(ISNUMBER(H398),ISNUMBER(I398),ISNUMBER(J398),ABS((I398-H398)-J398)&gt;0.05),"Odometer and typed miles disagree",IF(AND(N398&gt;0,O398=0),"No rate for this date — check Rate Schedule",IF(AND(OR(E398="Business",E398="Medical",E398="Charitable"),F398&lt;&gt;"Yes",K398=""),"Add purpose detail for substantiation",""))))))))))))</f>
        <v/>
      </c>
      <c r="R398" s="27">
        <f>IF(OR(A398="",M398=""),"",IFERROR(INDEX('Rate Schedule'!$A$5:$A$24,MATCH(SUMPRODUCT(MAX(('Rate Schedule'!$A$5:$A$24&lt;=A398)*('Rate Schedule'!$A$5:$A$24&lt;&gt;"")*'Rate Schedule'!$A$5:$A$24)),'Rate Schedule'!$A$5:$A$24,0)),""))</f>
        <v/>
      </c>
    </row>
    <row r="399">
      <c r="A399" s="22" t="n"/>
      <c r="B399" s="10" t="n"/>
      <c r="C399" s="10" t="n"/>
      <c r="D399" s="10" t="n"/>
      <c r="E399" s="10" t="n"/>
      <c r="F399" s="10" t="n"/>
      <c r="G399" s="10" t="n"/>
      <c r="H399" s="23" t="n"/>
      <c r="I399" s="23" t="n"/>
      <c r="J399" s="23" t="n"/>
      <c r="K399" s="10" t="n"/>
      <c r="L399" s="10" t="n"/>
      <c r="M399" s="24">
        <f>IF(AND(A399="",B399="",J399="",H399=""),"",ROUND(IF(G399="Yes",2,1)*IF(AND(ISNUMBER(H399),ISNUMBER(I399),I399&gt;=H399),I399-H399,IF(ISNUMBER(J399),J399,0)),1))</f>
        <v/>
      </c>
      <c r="N399" s="24">
        <f>IF(M399="","",IF(OR(E399="Personal",E399="",F399="Yes"),0,M399))</f>
        <v/>
      </c>
      <c r="O399" s="24">
        <f>IF(OR(A399="",M399=""),"",IF(E399="Business",IFERROR(INDEX('Rate Schedule'!$B$5:$B$24,MATCH(SUMPRODUCT(MAX(('Rate Schedule'!$A$5:$A$24&lt;=A399)*('Rate Schedule'!$A$5:$A$24&lt;&gt;"")*'Rate Schedule'!$A$5:$A$24)),'Rate Schedule'!$A$5:$A$24,0)),0),IF(E399="Medical",IFERROR(INDEX('Rate Schedule'!$C$5:$C$24,MATCH(SUMPRODUCT(MAX(('Rate Schedule'!$A$5:$A$24&lt;=A399)*('Rate Schedule'!$A$5:$A$24&lt;&gt;"")*'Rate Schedule'!$A$5:$A$24)),'Rate Schedule'!$A$5:$A$24,0)),0),IF(E399="Charitable",IFERROR(INDEX('Rate Schedule'!$D$5:$D$24,MATCH(SUMPRODUCT(MAX(('Rate Schedule'!$A$5:$A$24&lt;=A399)*('Rate Schedule'!$A$5:$A$24&lt;&gt;"")*'Rate Schedule'!$A$5:$A$24)),'Rate Schedule'!$A$5:$A$24,0)),0),0))))</f>
        <v/>
      </c>
      <c r="P399" s="25">
        <f>IF(OR(M399="",O399=""),"",ROUND(N399*O399,0)/100)</f>
        <v/>
      </c>
      <c r="Q399" s="26">
        <f>IF(AND(A399="",B399="",C399="",D399="",E399="",J399="",H399=""),"",IF(A399="","Add a date",IF(A399&gt;AsOf,"After as-of date: not counted yet",IF(B399="","Add a vehicle",IF(COUNTIF(VName,B399)=0,"Vehicle not on Vehicles sheet",IF(E399="","Add a purpose",IF(AND(E399&lt;&gt;"Business",E399&lt;&gt;"Medical",E399&lt;&gt;"Charitable",E399&lt;&gt;"Personal"),"Purpose must be Business/Medical/Charitable/Personal",IF(AND(ISNUMBER(H399),ISNUMBER(I399),I399&lt;H399),"Odometer end is before start",IF(AND(NOT(ISNUMBER(H399)),NOT(ISNUMBER(I399)),NOT(ISNUMBER(J399))),"Add odometer readings or typed miles",IF(AND(ISNUMBER(H399),ISNUMBER(I399),ISNUMBER(J399),ABS((I399-H399)-J399)&gt;0.05),"Odometer and typed miles disagree",IF(AND(N399&gt;0,O399=0),"No rate for this date — check Rate Schedule",IF(AND(OR(E399="Business",E399="Medical",E399="Charitable"),F399&lt;&gt;"Yes",K399=""),"Add purpose detail for substantiation",""))))))))))))</f>
        <v/>
      </c>
      <c r="R399" s="27">
        <f>IF(OR(A399="",M399=""),"",IFERROR(INDEX('Rate Schedule'!$A$5:$A$24,MATCH(SUMPRODUCT(MAX(('Rate Schedule'!$A$5:$A$24&lt;=A399)*('Rate Schedule'!$A$5:$A$24&lt;&gt;"")*'Rate Schedule'!$A$5:$A$24)),'Rate Schedule'!$A$5:$A$24,0)),""))</f>
        <v/>
      </c>
    </row>
    <row r="400">
      <c r="A400" s="22" t="n"/>
      <c r="B400" s="10" t="n"/>
      <c r="C400" s="10" t="n"/>
      <c r="D400" s="10" t="n"/>
      <c r="E400" s="10" t="n"/>
      <c r="F400" s="10" t="n"/>
      <c r="G400" s="10" t="n"/>
      <c r="H400" s="23" t="n"/>
      <c r="I400" s="23" t="n"/>
      <c r="J400" s="23" t="n"/>
      <c r="K400" s="10" t="n"/>
      <c r="L400" s="10" t="n"/>
      <c r="M400" s="24">
        <f>IF(AND(A400="",B400="",J400="",H400=""),"",ROUND(IF(G400="Yes",2,1)*IF(AND(ISNUMBER(H400),ISNUMBER(I400),I400&gt;=H400),I400-H400,IF(ISNUMBER(J400),J400,0)),1))</f>
        <v/>
      </c>
      <c r="N400" s="24">
        <f>IF(M400="","",IF(OR(E400="Personal",E400="",F400="Yes"),0,M400))</f>
        <v/>
      </c>
      <c r="O400" s="24">
        <f>IF(OR(A400="",M400=""),"",IF(E400="Business",IFERROR(INDEX('Rate Schedule'!$B$5:$B$24,MATCH(SUMPRODUCT(MAX(('Rate Schedule'!$A$5:$A$24&lt;=A400)*('Rate Schedule'!$A$5:$A$24&lt;&gt;"")*'Rate Schedule'!$A$5:$A$24)),'Rate Schedule'!$A$5:$A$24,0)),0),IF(E400="Medical",IFERROR(INDEX('Rate Schedule'!$C$5:$C$24,MATCH(SUMPRODUCT(MAX(('Rate Schedule'!$A$5:$A$24&lt;=A400)*('Rate Schedule'!$A$5:$A$24&lt;&gt;"")*'Rate Schedule'!$A$5:$A$24)),'Rate Schedule'!$A$5:$A$24,0)),0),IF(E400="Charitable",IFERROR(INDEX('Rate Schedule'!$D$5:$D$24,MATCH(SUMPRODUCT(MAX(('Rate Schedule'!$A$5:$A$24&lt;=A400)*('Rate Schedule'!$A$5:$A$24&lt;&gt;"")*'Rate Schedule'!$A$5:$A$24)),'Rate Schedule'!$A$5:$A$24,0)),0),0))))</f>
        <v/>
      </c>
      <c r="P400" s="25">
        <f>IF(OR(M400="",O400=""),"",ROUND(N400*O400,0)/100)</f>
        <v/>
      </c>
      <c r="Q400" s="26">
        <f>IF(AND(A400="",B400="",C400="",D400="",E400="",J400="",H400=""),"",IF(A400="","Add a date",IF(A400&gt;AsOf,"After as-of date: not counted yet",IF(B400="","Add a vehicle",IF(COUNTIF(VName,B400)=0,"Vehicle not on Vehicles sheet",IF(E400="","Add a purpose",IF(AND(E400&lt;&gt;"Business",E400&lt;&gt;"Medical",E400&lt;&gt;"Charitable",E400&lt;&gt;"Personal"),"Purpose must be Business/Medical/Charitable/Personal",IF(AND(ISNUMBER(H400),ISNUMBER(I400),I400&lt;H400),"Odometer end is before start",IF(AND(NOT(ISNUMBER(H400)),NOT(ISNUMBER(I400)),NOT(ISNUMBER(J400))),"Add odometer readings or typed miles",IF(AND(ISNUMBER(H400),ISNUMBER(I400),ISNUMBER(J400),ABS((I400-H400)-J400)&gt;0.05),"Odometer and typed miles disagree",IF(AND(N400&gt;0,O400=0),"No rate for this date — check Rate Schedule",IF(AND(OR(E400="Business",E400="Medical",E400="Charitable"),F400&lt;&gt;"Yes",K400=""),"Add purpose detail for substantiation",""))))))))))))</f>
        <v/>
      </c>
      <c r="R400" s="27">
        <f>IF(OR(A400="",M400=""),"",IFERROR(INDEX('Rate Schedule'!$A$5:$A$24,MATCH(SUMPRODUCT(MAX(('Rate Schedule'!$A$5:$A$24&lt;=A400)*('Rate Schedule'!$A$5:$A$24&lt;&gt;"")*'Rate Schedule'!$A$5:$A$24)),'Rate Schedule'!$A$5:$A$24,0)),""))</f>
        <v/>
      </c>
    </row>
    <row r="401">
      <c r="A401" s="22" t="n"/>
      <c r="B401" s="10" t="n"/>
      <c r="C401" s="10" t="n"/>
      <c r="D401" s="10" t="n"/>
      <c r="E401" s="10" t="n"/>
      <c r="F401" s="10" t="n"/>
      <c r="G401" s="10" t="n"/>
      <c r="H401" s="23" t="n"/>
      <c r="I401" s="23" t="n"/>
      <c r="J401" s="23" t="n"/>
      <c r="K401" s="10" t="n"/>
      <c r="L401" s="10" t="n"/>
      <c r="M401" s="24">
        <f>IF(AND(A401="",B401="",J401="",H401=""),"",ROUND(IF(G401="Yes",2,1)*IF(AND(ISNUMBER(H401),ISNUMBER(I401),I401&gt;=H401),I401-H401,IF(ISNUMBER(J401),J401,0)),1))</f>
        <v/>
      </c>
      <c r="N401" s="24">
        <f>IF(M401="","",IF(OR(E401="Personal",E401="",F401="Yes"),0,M401))</f>
        <v/>
      </c>
      <c r="O401" s="24">
        <f>IF(OR(A401="",M401=""),"",IF(E401="Business",IFERROR(INDEX('Rate Schedule'!$B$5:$B$24,MATCH(SUMPRODUCT(MAX(('Rate Schedule'!$A$5:$A$24&lt;=A401)*('Rate Schedule'!$A$5:$A$24&lt;&gt;"")*'Rate Schedule'!$A$5:$A$24)),'Rate Schedule'!$A$5:$A$24,0)),0),IF(E401="Medical",IFERROR(INDEX('Rate Schedule'!$C$5:$C$24,MATCH(SUMPRODUCT(MAX(('Rate Schedule'!$A$5:$A$24&lt;=A401)*('Rate Schedule'!$A$5:$A$24&lt;&gt;"")*'Rate Schedule'!$A$5:$A$24)),'Rate Schedule'!$A$5:$A$24,0)),0),IF(E401="Charitable",IFERROR(INDEX('Rate Schedule'!$D$5:$D$24,MATCH(SUMPRODUCT(MAX(('Rate Schedule'!$A$5:$A$24&lt;=A401)*('Rate Schedule'!$A$5:$A$24&lt;&gt;"")*'Rate Schedule'!$A$5:$A$24)),'Rate Schedule'!$A$5:$A$24,0)),0),0))))</f>
        <v/>
      </c>
      <c r="P401" s="25">
        <f>IF(OR(M401="",O401=""),"",ROUND(N401*O401,0)/100)</f>
        <v/>
      </c>
      <c r="Q401" s="26">
        <f>IF(AND(A401="",B401="",C401="",D401="",E401="",J401="",H401=""),"",IF(A401="","Add a date",IF(A401&gt;AsOf,"After as-of date: not counted yet",IF(B401="","Add a vehicle",IF(COUNTIF(VName,B401)=0,"Vehicle not on Vehicles sheet",IF(E401="","Add a purpose",IF(AND(E401&lt;&gt;"Business",E401&lt;&gt;"Medical",E401&lt;&gt;"Charitable",E401&lt;&gt;"Personal"),"Purpose must be Business/Medical/Charitable/Personal",IF(AND(ISNUMBER(H401),ISNUMBER(I401),I401&lt;H401),"Odometer end is before start",IF(AND(NOT(ISNUMBER(H401)),NOT(ISNUMBER(I401)),NOT(ISNUMBER(J401))),"Add odometer readings or typed miles",IF(AND(ISNUMBER(H401),ISNUMBER(I401),ISNUMBER(J401),ABS((I401-H401)-J401)&gt;0.05),"Odometer and typed miles disagree",IF(AND(N401&gt;0,O401=0),"No rate for this date — check Rate Schedule",IF(AND(OR(E401="Business",E401="Medical",E401="Charitable"),F401&lt;&gt;"Yes",K401=""),"Add purpose detail for substantiation",""))))))))))))</f>
        <v/>
      </c>
      <c r="R401" s="27">
        <f>IF(OR(A401="",M401=""),"",IFERROR(INDEX('Rate Schedule'!$A$5:$A$24,MATCH(SUMPRODUCT(MAX(('Rate Schedule'!$A$5:$A$24&lt;=A401)*('Rate Schedule'!$A$5:$A$24&lt;&gt;"")*'Rate Schedule'!$A$5:$A$24)),'Rate Schedule'!$A$5:$A$24,0)),""))</f>
        <v/>
      </c>
    </row>
    <row r="402">
      <c r="A402" s="22" t="n"/>
      <c r="B402" s="10" t="n"/>
      <c r="C402" s="10" t="n"/>
      <c r="D402" s="10" t="n"/>
      <c r="E402" s="10" t="n"/>
      <c r="F402" s="10" t="n"/>
      <c r="G402" s="10" t="n"/>
      <c r="H402" s="23" t="n"/>
      <c r="I402" s="23" t="n"/>
      <c r="J402" s="23" t="n"/>
      <c r="K402" s="10" t="n"/>
      <c r="L402" s="10" t="n"/>
      <c r="M402" s="24">
        <f>IF(AND(A402="",B402="",J402="",H402=""),"",ROUND(IF(G402="Yes",2,1)*IF(AND(ISNUMBER(H402),ISNUMBER(I402),I402&gt;=H402),I402-H402,IF(ISNUMBER(J402),J402,0)),1))</f>
        <v/>
      </c>
      <c r="N402" s="24">
        <f>IF(M402="","",IF(OR(E402="Personal",E402="",F402="Yes"),0,M402))</f>
        <v/>
      </c>
      <c r="O402" s="24">
        <f>IF(OR(A402="",M402=""),"",IF(E402="Business",IFERROR(INDEX('Rate Schedule'!$B$5:$B$24,MATCH(SUMPRODUCT(MAX(('Rate Schedule'!$A$5:$A$24&lt;=A402)*('Rate Schedule'!$A$5:$A$24&lt;&gt;"")*'Rate Schedule'!$A$5:$A$24)),'Rate Schedule'!$A$5:$A$24,0)),0),IF(E402="Medical",IFERROR(INDEX('Rate Schedule'!$C$5:$C$24,MATCH(SUMPRODUCT(MAX(('Rate Schedule'!$A$5:$A$24&lt;=A402)*('Rate Schedule'!$A$5:$A$24&lt;&gt;"")*'Rate Schedule'!$A$5:$A$24)),'Rate Schedule'!$A$5:$A$24,0)),0),IF(E402="Charitable",IFERROR(INDEX('Rate Schedule'!$D$5:$D$24,MATCH(SUMPRODUCT(MAX(('Rate Schedule'!$A$5:$A$24&lt;=A402)*('Rate Schedule'!$A$5:$A$24&lt;&gt;"")*'Rate Schedule'!$A$5:$A$24)),'Rate Schedule'!$A$5:$A$24,0)),0),0))))</f>
        <v/>
      </c>
      <c r="P402" s="25">
        <f>IF(OR(M402="",O402=""),"",ROUND(N402*O402,0)/100)</f>
        <v/>
      </c>
      <c r="Q402" s="26">
        <f>IF(AND(A402="",B402="",C402="",D402="",E402="",J402="",H402=""),"",IF(A402="","Add a date",IF(A402&gt;AsOf,"After as-of date: not counted yet",IF(B402="","Add a vehicle",IF(COUNTIF(VName,B402)=0,"Vehicle not on Vehicles sheet",IF(E402="","Add a purpose",IF(AND(E402&lt;&gt;"Business",E402&lt;&gt;"Medical",E402&lt;&gt;"Charitable",E402&lt;&gt;"Personal"),"Purpose must be Business/Medical/Charitable/Personal",IF(AND(ISNUMBER(H402),ISNUMBER(I402),I402&lt;H402),"Odometer end is before start",IF(AND(NOT(ISNUMBER(H402)),NOT(ISNUMBER(I402)),NOT(ISNUMBER(J402))),"Add odometer readings or typed miles",IF(AND(ISNUMBER(H402),ISNUMBER(I402),ISNUMBER(J402),ABS((I402-H402)-J402)&gt;0.05),"Odometer and typed miles disagree",IF(AND(N402&gt;0,O402=0),"No rate for this date — check Rate Schedule",IF(AND(OR(E402="Business",E402="Medical",E402="Charitable"),F402&lt;&gt;"Yes",K402=""),"Add purpose detail for substantiation",""))))))))))))</f>
        <v/>
      </c>
      <c r="R402" s="27">
        <f>IF(OR(A402="",M402=""),"",IFERROR(INDEX('Rate Schedule'!$A$5:$A$24,MATCH(SUMPRODUCT(MAX(('Rate Schedule'!$A$5:$A$24&lt;=A402)*('Rate Schedule'!$A$5:$A$24&lt;&gt;"")*'Rate Schedule'!$A$5:$A$24)),'Rate Schedule'!$A$5:$A$24,0)),""))</f>
        <v/>
      </c>
    </row>
    <row r="403">
      <c r="A403" s="22" t="n"/>
      <c r="B403" s="10" t="n"/>
      <c r="C403" s="10" t="n"/>
      <c r="D403" s="10" t="n"/>
      <c r="E403" s="10" t="n"/>
      <c r="F403" s="10" t="n"/>
      <c r="G403" s="10" t="n"/>
      <c r="H403" s="23" t="n"/>
      <c r="I403" s="23" t="n"/>
      <c r="J403" s="23" t="n"/>
      <c r="K403" s="10" t="n"/>
      <c r="L403" s="10" t="n"/>
      <c r="M403" s="24">
        <f>IF(AND(A403="",B403="",J403="",H403=""),"",ROUND(IF(G403="Yes",2,1)*IF(AND(ISNUMBER(H403),ISNUMBER(I403),I403&gt;=H403),I403-H403,IF(ISNUMBER(J403),J403,0)),1))</f>
        <v/>
      </c>
      <c r="N403" s="24">
        <f>IF(M403="","",IF(OR(E403="Personal",E403="",F403="Yes"),0,M403))</f>
        <v/>
      </c>
      <c r="O403" s="24">
        <f>IF(OR(A403="",M403=""),"",IF(E403="Business",IFERROR(INDEX('Rate Schedule'!$B$5:$B$24,MATCH(SUMPRODUCT(MAX(('Rate Schedule'!$A$5:$A$24&lt;=A403)*('Rate Schedule'!$A$5:$A$24&lt;&gt;"")*'Rate Schedule'!$A$5:$A$24)),'Rate Schedule'!$A$5:$A$24,0)),0),IF(E403="Medical",IFERROR(INDEX('Rate Schedule'!$C$5:$C$24,MATCH(SUMPRODUCT(MAX(('Rate Schedule'!$A$5:$A$24&lt;=A403)*('Rate Schedule'!$A$5:$A$24&lt;&gt;"")*'Rate Schedule'!$A$5:$A$24)),'Rate Schedule'!$A$5:$A$24,0)),0),IF(E403="Charitable",IFERROR(INDEX('Rate Schedule'!$D$5:$D$24,MATCH(SUMPRODUCT(MAX(('Rate Schedule'!$A$5:$A$24&lt;=A403)*('Rate Schedule'!$A$5:$A$24&lt;&gt;"")*'Rate Schedule'!$A$5:$A$24)),'Rate Schedule'!$A$5:$A$24,0)),0),0))))</f>
        <v/>
      </c>
      <c r="P403" s="25">
        <f>IF(OR(M403="",O403=""),"",ROUND(N403*O403,0)/100)</f>
        <v/>
      </c>
      <c r="Q403" s="26">
        <f>IF(AND(A403="",B403="",C403="",D403="",E403="",J403="",H403=""),"",IF(A403="","Add a date",IF(A403&gt;AsOf,"After as-of date: not counted yet",IF(B403="","Add a vehicle",IF(COUNTIF(VName,B403)=0,"Vehicle not on Vehicles sheet",IF(E403="","Add a purpose",IF(AND(E403&lt;&gt;"Business",E403&lt;&gt;"Medical",E403&lt;&gt;"Charitable",E403&lt;&gt;"Personal"),"Purpose must be Business/Medical/Charitable/Personal",IF(AND(ISNUMBER(H403),ISNUMBER(I403),I403&lt;H403),"Odometer end is before start",IF(AND(NOT(ISNUMBER(H403)),NOT(ISNUMBER(I403)),NOT(ISNUMBER(J403))),"Add odometer readings or typed miles",IF(AND(ISNUMBER(H403),ISNUMBER(I403),ISNUMBER(J403),ABS((I403-H403)-J403)&gt;0.05),"Odometer and typed miles disagree",IF(AND(N403&gt;0,O403=0),"No rate for this date — check Rate Schedule",IF(AND(OR(E403="Business",E403="Medical",E403="Charitable"),F403&lt;&gt;"Yes",K403=""),"Add purpose detail for substantiation",""))))))))))))</f>
        <v/>
      </c>
      <c r="R403" s="27">
        <f>IF(OR(A403="",M403=""),"",IFERROR(INDEX('Rate Schedule'!$A$5:$A$24,MATCH(SUMPRODUCT(MAX(('Rate Schedule'!$A$5:$A$24&lt;=A403)*('Rate Schedule'!$A$5:$A$24&lt;&gt;"")*'Rate Schedule'!$A$5:$A$24)),'Rate Schedule'!$A$5:$A$24,0)),""))</f>
        <v/>
      </c>
    </row>
    <row r="404">
      <c r="A404" s="22" t="n"/>
      <c r="B404" s="10" t="n"/>
      <c r="C404" s="10" t="n"/>
      <c r="D404" s="10" t="n"/>
      <c r="E404" s="10" t="n"/>
      <c r="F404" s="10" t="n"/>
      <c r="G404" s="10" t="n"/>
      <c r="H404" s="23" t="n"/>
      <c r="I404" s="23" t="n"/>
      <c r="J404" s="23" t="n"/>
      <c r="K404" s="10" t="n"/>
      <c r="L404" s="10" t="n"/>
      <c r="M404" s="24">
        <f>IF(AND(A404="",B404="",J404="",H404=""),"",ROUND(IF(G404="Yes",2,1)*IF(AND(ISNUMBER(H404),ISNUMBER(I404),I404&gt;=H404),I404-H404,IF(ISNUMBER(J404),J404,0)),1))</f>
        <v/>
      </c>
      <c r="N404" s="24">
        <f>IF(M404="","",IF(OR(E404="Personal",E404="",F404="Yes"),0,M404))</f>
        <v/>
      </c>
      <c r="O404" s="24">
        <f>IF(OR(A404="",M404=""),"",IF(E404="Business",IFERROR(INDEX('Rate Schedule'!$B$5:$B$24,MATCH(SUMPRODUCT(MAX(('Rate Schedule'!$A$5:$A$24&lt;=A404)*('Rate Schedule'!$A$5:$A$24&lt;&gt;"")*'Rate Schedule'!$A$5:$A$24)),'Rate Schedule'!$A$5:$A$24,0)),0),IF(E404="Medical",IFERROR(INDEX('Rate Schedule'!$C$5:$C$24,MATCH(SUMPRODUCT(MAX(('Rate Schedule'!$A$5:$A$24&lt;=A404)*('Rate Schedule'!$A$5:$A$24&lt;&gt;"")*'Rate Schedule'!$A$5:$A$24)),'Rate Schedule'!$A$5:$A$24,0)),0),IF(E404="Charitable",IFERROR(INDEX('Rate Schedule'!$D$5:$D$24,MATCH(SUMPRODUCT(MAX(('Rate Schedule'!$A$5:$A$24&lt;=A404)*('Rate Schedule'!$A$5:$A$24&lt;&gt;"")*'Rate Schedule'!$A$5:$A$24)),'Rate Schedule'!$A$5:$A$24,0)),0),0))))</f>
        <v/>
      </c>
      <c r="P404" s="25">
        <f>IF(OR(M404="",O404=""),"",ROUND(N404*O404,0)/100)</f>
        <v/>
      </c>
      <c r="Q404" s="26">
        <f>IF(AND(A404="",B404="",C404="",D404="",E404="",J404="",H404=""),"",IF(A404="","Add a date",IF(A404&gt;AsOf,"After as-of date: not counted yet",IF(B404="","Add a vehicle",IF(COUNTIF(VName,B404)=0,"Vehicle not on Vehicles sheet",IF(E404="","Add a purpose",IF(AND(E404&lt;&gt;"Business",E404&lt;&gt;"Medical",E404&lt;&gt;"Charitable",E404&lt;&gt;"Personal"),"Purpose must be Business/Medical/Charitable/Personal",IF(AND(ISNUMBER(H404),ISNUMBER(I404),I404&lt;H404),"Odometer end is before start",IF(AND(NOT(ISNUMBER(H404)),NOT(ISNUMBER(I404)),NOT(ISNUMBER(J404))),"Add odometer readings or typed miles",IF(AND(ISNUMBER(H404),ISNUMBER(I404),ISNUMBER(J404),ABS((I404-H404)-J404)&gt;0.05),"Odometer and typed miles disagree",IF(AND(N404&gt;0,O404=0),"No rate for this date — check Rate Schedule",IF(AND(OR(E404="Business",E404="Medical",E404="Charitable"),F404&lt;&gt;"Yes",K404=""),"Add purpose detail for substantiation",""))))))))))))</f>
        <v/>
      </c>
      <c r="R404" s="27">
        <f>IF(OR(A404="",M404=""),"",IFERROR(INDEX('Rate Schedule'!$A$5:$A$24,MATCH(SUMPRODUCT(MAX(('Rate Schedule'!$A$5:$A$24&lt;=A404)*('Rate Schedule'!$A$5:$A$24&lt;&gt;"")*'Rate Schedule'!$A$5:$A$24)),'Rate Schedule'!$A$5:$A$24,0)),""))</f>
        <v/>
      </c>
    </row>
    <row r="405">
      <c r="A405" s="22" t="n"/>
      <c r="B405" s="10" t="n"/>
      <c r="C405" s="10" t="n"/>
      <c r="D405" s="10" t="n"/>
      <c r="E405" s="10" t="n"/>
      <c r="F405" s="10" t="n"/>
      <c r="G405" s="10" t="n"/>
      <c r="H405" s="23" t="n"/>
      <c r="I405" s="23" t="n"/>
      <c r="J405" s="23" t="n"/>
      <c r="K405" s="10" t="n"/>
      <c r="L405" s="10" t="n"/>
      <c r="M405" s="24">
        <f>IF(AND(A405="",B405="",J405="",H405=""),"",ROUND(IF(G405="Yes",2,1)*IF(AND(ISNUMBER(H405),ISNUMBER(I405),I405&gt;=H405),I405-H405,IF(ISNUMBER(J405),J405,0)),1))</f>
        <v/>
      </c>
      <c r="N405" s="24">
        <f>IF(M405="","",IF(OR(E405="Personal",E405="",F405="Yes"),0,M405))</f>
        <v/>
      </c>
      <c r="O405" s="24">
        <f>IF(OR(A405="",M405=""),"",IF(E405="Business",IFERROR(INDEX('Rate Schedule'!$B$5:$B$24,MATCH(SUMPRODUCT(MAX(('Rate Schedule'!$A$5:$A$24&lt;=A405)*('Rate Schedule'!$A$5:$A$24&lt;&gt;"")*'Rate Schedule'!$A$5:$A$24)),'Rate Schedule'!$A$5:$A$24,0)),0),IF(E405="Medical",IFERROR(INDEX('Rate Schedule'!$C$5:$C$24,MATCH(SUMPRODUCT(MAX(('Rate Schedule'!$A$5:$A$24&lt;=A405)*('Rate Schedule'!$A$5:$A$24&lt;&gt;"")*'Rate Schedule'!$A$5:$A$24)),'Rate Schedule'!$A$5:$A$24,0)),0),IF(E405="Charitable",IFERROR(INDEX('Rate Schedule'!$D$5:$D$24,MATCH(SUMPRODUCT(MAX(('Rate Schedule'!$A$5:$A$24&lt;=A405)*('Rate Schedule'!$A$5:$A$24&lt;&gt;"")*'Rate Schedule'!$A$5:$A$24)),'Rate Schedule'!$A$5:$A$24,0)),0),0))))</f>
        <v/>
      </c>
      <c r="P405" s="25">
        <f>IF(OR(M405="",O405=""),"",ROUND(N405*O405,0)/100)</f>
        <v/>
      </c>
      <c r="Q405" s="26">
        <f>IF(AND(A405="",B405="",C405="",D405="",E405="",J405="",H405=""),"",IF(A405="","Add a date",IF(A405&gt;AsOf,"After as-of date: not counted yet",IF(B405="","Add a vehicle",IF(COUNTIF(VName,B405)=0,"Vehicle not on Vehicles sheet",IF(E405="","Add a purpose",IF(AND(E405&lt;&gt;"Business",E405&lt;&gt;"Medical",E405&lt;&gt;"Charitable",E405&lt;&gt;"Personal"),"Purpose must be Business/Medical/Charitable/Personal",IF(AND(ISNUMBER(H405),ISNUMBER(I405),I405&lt;H405),"Odometer end is before start",IF(AND(NOT(ISNUMBER(H405)),NOT(ISNUMBER(I405)),NOT(ISNUMBER(J405))),"Add odometer readings or typed miles",IF(AND(ISNUMBER(H405),ISNUMBER(I405),ISNUMBER(J405),ABS((I405-H405)-J405)&gt;0.05),"Odometer and typed miles disagree",IF(AND(N405&gt;0,O405=0),"No rate for this date — check Rate Schedule",IF(AND(OR(E405="Business",E405="Medical",E405="Charitable"),F405&lt;&gt;"Yes",K405=""),"Add purpose detail for substantiation",""))))))))))))</f>
        <v/>
      </c>
      <c r="R405" s="27">
        <f>IF(OR(A405="",M405=""),"",IFERROR(INDEX('Rate Schedule'!$A$5:$A$24,MATCH(SUMPRODUCT(MAX(('Rate Schedule'!$A$5:$A$24&lt;=A405)*('Rate Schedule'!$A$5:$A$24&lt;&gt;"")*'Rate Schedule'!$A$5:$A$24)),'Rate Schedule'!$A$5:$A$24,0)),""))</f>
        <v/>
      </c>
    </row>
    <row r="406">
      <c r="A406" s="22" t="n"/>
      <c r="B406" s="10" t="n"/>
      <c r="C406" s="10" t="n"/>
      <c r="D406" s="10" t="n"/>
      <c r="E406" s="10" t="n"/>
      <c r="F406" s="10" t="n"/>
      <c r="G406" s="10" t="n"/>
      <c r="H406" s="23" t="n"/>
      <c r="I406" s="23" t="n"/>
      <c r="J406" s="23" t="n"/>
      <c r="K406" s="10" t="n"/>
      <c r="L406" s="10" t="n"/>
      <c r="M406" s="24">
        <f>IF(AND(A406="",B406="",J406="",H406=""),"",ROUND(IF(G406="Yes",2,1)*IF(AND(ISNUMBER(H406),ISNUMBER(I406),I406&gt;=H406),I406-H406,IF(ISNUMBER(J406),J406,0)),1))</f>
        <v/>
      </c>
      <c r="N406" s="24">
        <f>IF(M406="","",IF(OR(E406="Personal",E406="",F406="Yes"),0,M406))</f>
        <v/>
      </c>
      <c r="O406" s="24">
        <f>IF(OR(A406="",M406=""),"",IF(E406="Business",IFERROR(INDEX('Rate Schedule'!$B$5:$B$24,MATCH(SUMPRODUCT(MAX(('Rate Schedule'!$A$5:$A$24&lt;=A406)*('Rate Schedule'!$A$5:$A$24&lt;&gt;"")*'Rate Schedule'!$A$5:$A$24)),'Rate Schedule'!$A$5:$A$24,0)),0),IF(E406="Medical",IFERROR(INDEX('Rate Schedule'!$C$5:$C$24,MATCH(SUMPRODUCT(MAX(('Rate Schedule'!$A$5:$A$24&lt;=A406)*('Rate Schedule'!$A$5:$A$24&lt;&gt;"")*'Rate Schedule'!$A$5:$A$24)),'Rate Schedule'!$A$5:$A$24,0)),0),IF(E406="Charitable",IFERROR(INDEX('Rate Schedule'!$D$5:$D$24,MATCH(SUMPRODUCT(MAX(('Rate Schedule'!$A$5:$A$24&lt;=A406)*('Rate Schedule'!$A$5:$A$24&lt;&gt;"")*'Rate Schedule'!$A$5:$A$24)),'Rate Schedule'!$A$5:$A$24,0)),0),0))))</f>
        <v/>
      </c>
      <c r="P406" s="25">
        <f>IF(OR(M406="",O406=""),"",ROUND(N406*O406,0)/100)</f>
        <v/>
      </c>
      <c r="Q406" s="26">
        <f>IF(AND(A406="",B406="",C406="",D406="",E406="",J406="",H406=""),"",IF(A406="","Add a date",IF(A406&gt;AsOf,"After as-of date: not counted yet",IF(B406="","Add a vehicle",IF(COUNTIF(VName,B406)=0,"Vehicle not on Vehicles sheet",IF(E406="","Add a purpose",IF(AND(E406&lt;&gt;"Business",E406&lt;&gt;"Medical",E406&lt;&gt;"Charitable",E406&lt;&gt;"Personal"),"Purpose must be Business/Medical/Charitable/Personal",IF(AND(ISNUMBER(H406),ISNUMBER(I406),I406&lt;H406),"Odometer end is before start",IF(AND(NOT(ISNUMBER(H406)),NOT(ISNUMBER(I406)),NOT(ISNUMBER(J406))),"Add odometer readings or typed miles",IF(AND(ISNUMBER(H406),ISNUMBER(I406),ISNUMBER(J406),ABS((I406-H406)-J406)&gt;0.05),"Odometer and typed miles disagree",IF(AND(N406&gt;0,O406=0),"No rate for this date — check Rate Schedule",IF(AND(OR(E406="Business",E406="Medical",E406="Charitable"),F406&lt;&gt;"Yes",K406=""),"Add purpose detail for substantiation",""))))))))))))</f>
        <v/>
      </c>
      <c r="R406" s="27">
        <f>IF(OR(A406="",M406=""),"",IFERROR(INDEX('Rate Schedule'!$A$5:$A$24,MATCH(SUMPRODUCT(MAX(('Rate Schedule'!$A$5:$A$24&lt;=A406)*('Rate Schedule'!$A$5:$A$24&lt;&gt;"")*'Rate Schedule'!$A$5:$A$24)),'Rate Schedule'!$A$5:$A$24,0)),""))</f>
        <v/>
      </c>
    </row>
    <row r="407">
      <c r="A407" s="22" t="n"/>
      <c r="B407" s="10" t="n"/>
      <c r="C407" s="10" t="n"/>
      <c r="D407" s="10" t="n"/>
      <c r="E407" s="10" t="n"/>
      <c r="F407" s="10" t="n"/>
      <c r="G407" s="10" t="n"/>
      <c r="H407" s="23" t="n"/>
      <c r="I407" s="23" t="n"/>
      <c r="J407" s="23" t="n"/>
      <c r="K407" s="10" t="n"/>
      <c r="L407" s="10" t="n"/>
      <c r="M407" s="24">
        <f>IF(AND(A407="",B407="",J407="",H407=""),"",ROUND(IF(G407="Yes",2,1)*IF(AND(ISNUMBER(H407),ISNUMBER(I407),I407&gt;=H407),I407-H407,IF(ISNUMBER(J407),J407,0)),1))</f>
        <v/>
      </c>
      <c r="N407" s="24">
        <f>IF(M407="","",IF(OR(E407="Personal",E407="",F407="Yes"),0,M407))</f>
        <v/>
      </c>
      <c r="O407" s="24">
        <f>IF(OR(A407="",M407=""),"",IF(E407="Business",IFERROR(INDEX('Rate Schedule'!$B$5:$B$24,MATCH(SUMPRODUCT(MAX(('Rate Schedule'!$A$5:$A$24&lt;=A407)*('Rate Schedule'!$A$5:$A$24&lt;&gt;"")*'Rate Schedule'!$A$5:$A$24)),'Rate Schedule'!$A$5:$A$24,0)),0),IF(E407="Medical",IFERROR(INDEX('Rate Schedule'!$C$5:$C$24,MATCH(SUMPRODUCT(MAX(('Rate Schedule'!$A$5:$A$24&lt;=A407)*('Rate Schedule'!$A$5:$A$24&lt;&gt;"")*'Rate Schedule'!$A$5:$A$24)),'Rate Schedule'!$A$5:$A$24,0)),0),IF(E407="Charitable",IFERROR(INDEX('Rate Schedule'!$D$5:$D$24,MATCH(SUMPRODUCT(MAX(('Rate Schedule'!$A$5:$A$24&lt;=A407)*('Rate Schedule'!$A$5:$A$24&lt;&gt;"")*'Rate Schedule'!$A$5:$A$24)),'Rate Schedule'!$A$5:$A$24,0)),0),0))))</f>
        <v/>
      </c>
      <c r="P407" s="25">
        <f>IF(OR(M407="",O407=""),"",ROUND(N407*O407,0)/100)</f>
        <v/>
      </c>
      <c r="Q407" s="26">
        <f>IF(AND(A407="",B407="",C407="",D407="",E407="",J407="",H407=""),"",IF(A407="","Add a date",IF(A407&gt;AsOf,"After as-of date: not counted yet",IF(B407="","Add a vehicle",IF(COUNTIF(VName,B407)=0,"Vehicle not on Vehicles sheet",IF(E407="","Add a purpose",IF(AND(E407&lt;&gt;"Business",E407&lt;&gt;"Medical",E407&lt;&gt;"Charitable",E407&lt;&gt;"Personal"),"Purpose must be Business/Medical/Charitable/Personal",IF(AND(ISNUMBER(H407),ISNUMBER(I407),I407&lt;H407),"Odometer end is before start",IF(AND(NOT(ISNUMBER(H407)),NOT(ISNUMBER(I407)),NOT(ISNUMBER(J407))),"Add odometer readings or typed miles",IF(AND(ISNUMBER(H407),ISNUMBER(I407),ISNUMBER(J407),ABS((I407-H407)-J407)&gt;0.05),"Odometer and typed miles disagree",IF(AND(N407&gt;0,O407=0),"No rate for this date — check Rate Schedule",IF(AND(OR(E407="Business",E407="Medical",E407="Charitable"),F407&lt;&gt;"Yes",K407=""),"Add purpose detail for substantiation",""))))))))))))</f>
        <v/>
      </c>
      <c r="R407" s="27">
        <f>IF(OR(A407="",M407=""),"",IFERROR(INDEX('Rate Schedule'!$A$5:$A$24,MATCH(SUMPRODUCT(MAX(('Rate Schedule'!$A$5:$A$24&lt;=A407)*('Rate Schedule'!$A$5:$A$24&lt;&gt;"")*'Rate Schedule'!$A$5:$A$24)),'Rate Schedule'!$A$5:$A$24,0)),""))</f>
        <v/>
      </c>
    </row>
    <row r="408">
      <c r="A408" s="22" t="n"/>
      <c r="B408" s="10" t="n"/>
      <c r="C408" s="10" t="n"/>
      <c r="D408" s="10" t="n"/>
      <c r="E408" s="10" t="n"/>
      <c r="F408" s="10" t="n"/>
      <c r="G408" s="10" t="n"/>
      <c r="H408" s="23" t="n"/>
      <c r="I408" s="23" t="n"/>
      <c r="J408" s="23" t="n"/>
      <c r="K408" s="10" t="n"/>
      <c r="L408" s="10" t="n"/>
      <c r="M408" s="24">
        <f>IF(AND(A408="",B408="",J408="",H408=""),"",ROUND(IF(G408="Yes",2,1)*IF(AND(ISNUMBER(H408),ISNUMBER(I408),I408&gt;=H408),I408-H408,IF(ISNUMBER(J408),J408,0)),1))</f>
        <v/>
      </c>
      <c r="N408" s="24">
        <f>IF(M408="","",IF(OR(E408="Personal",E408="",F408="Yes"),0,M408))</f>
        <v/>
      </c>
      <c r="O408" s="24">
        <f>IF(OR(A408="",M408=""),"",IF(E408="Business",IFERROR(INDEX('Rate Schedule'!$B$5:$B$24,MATCH(SUMPRODUCT(MAX(('Rate Schedule'!$A$5:$A$24&lt;=A408)*('Rate Schedule'!$A$5:$A$24&lt;&gt;"")*'Rate Schedule'!$A$5:$A$24)),'Rate Schedule'!$A$5:$A$24,0)),0),IF(E408="Medical",IFERROR(INDEX('Rate Schedule'!$C$5:$C$24,MATCH(SUMPRODUCT(MAX(('Rate Schedule'!$A$5:$A$24&lt;=A408)*('Rate Schedule'!$A$5:$A$24&lt;&gt;"")*'Rate Schedule'!$A$5:$A$24)),'Rate Schedule'!$A$5:$A$24,0)),0),IF(E408="Charitable",IFERROR(INDEX('Rate Schedule'!$D$5:$D$24,MATCH(SUMPRODUCT(MAX(('Rate Schedule'!$A$5:$A$24&lt;=A408)*('Rate Schedule'!$A$5:$A$24&lt;&gt;"")*'Rate Schedule'!$A$5:$A$24)),'Rate Schedule'!$A$5:$A$24,0)),0),0))))</f>
        <v/>
      </c>
      <c r="P408" s="25">
        <f>IF(OR(M408="",O408=""),"",ROUND(N408*O408,0)/100)</f>
        <v/>
      </c>
      <c r="Q408" s="26">
        <f>IF(AND(A408="",B408="",C408="",D408="",E408="",J408="",H408=""),"",IF(A408="","Add a date",IF(A408&gt;AsOf,"After as-of date: not counted yet",IF(B408="","Add a vehicle",IF(COUNTIF(VName,B408)=0,"Vehicle not on Vehicles sheet",IF(E408="","Add a purpose",IF(AND(E408&lt;&gt;"Business",E408&lt;&gt;"Medical",E408&lt;&gt;"Charitable",E408&lt;&gt;"Personal"),"Purpose must be Business/Medical/Charitable/Personal",IF(AND(ISNUMBER(H408),ISNUMBER(I408),I408&lt;H408),"Odometer end is before start",IF(AND(NOT(ISNUMBER(H408)),NOT(ISNUMBER(I408)),NOT(ISNUMBER(J408))),"Add odometer readings or typed miles",IF(AND(ISNUMBER(H408),ISNUMBER(I408),ISNUMBER(J408),ABS((I408-H408)-J408)&gt;0.05),"Odometer and typed miles disagree",IF(AND(N408&gt;0,O408=0),"No rate for this date — check Rate Schedule",IF(AND(OR(E408="Business",E408="Medical",E408="Charitable"),F408&lt;&gt;"Yes",K408=""),"Add purpose detail for substantiation",""))))))))))))</f>
        <v/>
      </c>
      <c r="R408" s="27">
        <f>IF(OR(A408="",M408=""),"",IFERROR(INDEX('Rate Schedule'!$A$5:$A$24,MATCH(SUMPRODUCT(MAX(('Rate Schedule'!$A$5:$A$24&lt;=A408)*('Rate Schedule'!$A$5:$A$24&lt;&gt;"")*'Rate Schedule'!$A$5:$A$24)),'Rate Schedule'!$A$5:$A$24,0)),""))</f>
        <v/>
      </c>
    </row>
    <row r="409">
      <c r="A409" s="22" t="n"/>
      <c r="B409" s="10" t="n"/>
      <c r="C409" s="10" t="n"/>
      <c r="D409" s="10" t="n"/>
      <c r="E409" s="10" t="n"/>
      <c r="F409" s="10" t="n"/>
      <c r="G409" s="10" t="n"/>
      <c r="H409" s="23" t="n"/>
      <c r="I409" s="23" t="n"/>
      <c r="J409" s="23" t="n"/>
      <c r="K409" s="10" t="n"/>
      <c r="L409" s="10" t="n"/>
      <c r="M409" s="24">
        <f>IF(AND(A409="",B409="",J409="",H409=""),"",ROUND(IF(G409="Yes",2,1)*IF(AND(ISNUMBER(H409),ISNUMBER(I409),I409&gt;=H409),I409-H409,IF(ISNUMBER(J409),J409,0)),1))</f>
        <v/>
      </c>
      <c r="N409" s="24">
        <f>IF(M409="","",IF(OR(E409="Personal",E409="",F409="Yes"),0,M409))</f>
        <v/>
      </c>
      <c r="O409" s="24">
        <f>IF(OR(A409="",M409=""),"",IF(E409="Business",IFERROR(INDEX('Rate Schedule'!$B$5:$B$24,MATCH(SUMPRODUCT(MAX(('Rate Schedule'!$A$5:$A$24&lt;=A409)*('Rate Schedule'!$A$5:$A$24&lt;&gt;"")*'Rate Schedule'!$A$5:$A$24)),'Rate Schedule'!$A$5:$A$24,0)),0),IF(E409="Medical",IFERROR(INDEX('Rate Schedule'!$C$5:$C$24,MATCH(SUMPRODUCT(MAX(('Rate Schedule'!$A$5:$A$24&lt;=A409)*('Rate Schedule'!$A$5:$A$24&lt;&gt;"")*'Rate Schedule'!$A$5:$A$24)),'Rate Schedule'!$A$5:$A$24,0)),0),IF(E409="Charitable",IFERROR(INDEX('Rate Schedule'!$D$5:$D$24,MATCH(SUMPRODUCT(MAX(('Rate Schedule'!$A$5:$A$24&lt;=A409)*('Rate Schedule'!$A$5:$A$24&lt;&gt;"")*'Rate Schedule'!$A$5:$A$24)),'Rate Schedule'!$A$5:$A$24,0)),0),0))))</f>
        <v/>
      </c>
      <c r="P409" s="25">
        <f>IF(OR(M409="",O409=""),"",ROUND(N409*O409,0)/100)</f>
        <v/>
      </c>
      <c r="Q409" s="26">
        <f>IF(AND(A409="",B409="",C409="",D409="",E409="",J409="",H409=""),"",IF(A409="","Add a date",IF(A409&gt;AsOf,"After as-of date: not counted yet",IF(B409="","Add a vehicle",IF(COUNTIF(VName,B409)=0,"Vehicle not on Vehicles sheet",IF(E409="","Add a purpose",IF(AND(E409&lt;&gt;"Business",E409&lt;&gt;"Medical",E409&lt;&gt;"Charitable",E409&lt;&gt;"Personal"),"Purpose must be Business/Medical/Charitable/Personal",IF(AND(ISNUMBER(H409),ISNUMBER(I409),I409&lt;H409),"Odometer end is before start",IF(AND(NOT(ISNUMBER(H409)),NOT(ISNUMBER(I409)),NOT(ISNUMBER(J409))),"Add odometer readings or typed miles",IF(AND(ISNUMBER(H409),ISNUMBER(I409),ISNUMBER(J409),ABS((I409-H409)-J409)&gt;0.05),"Odometer and typed miles disagree",IF(AND(N409&gt;0,O409=0),"No rate for this date — check Rate Schedule",IF(AND(OR(E409="Business",E409="Medical",E409="Charitable"),F409&lt;&gt;"Yes",K409=""),"Add purpose detail for substantiation",""))))))))))))</f>
        <v/>
      </c>
      <c r="R409" s="27">
        <f>IF(OR(A409="",M409=""),"",IFERROR(INDEX('Rate Schedule'!$A$5:$A$24,MATCH(SUMPRODUCT(MAX(('Rate Schedule'!$A$5:$A$24&lt;=A409)*('Rate Schedule'!$A$5:$A$24&lt;&gt;"")*'Rate Schedule'!$A$5:$A$24)),'Rate Schedule'!$A$5:$A$24,0)),""))</f>
        <v/>
      </c>
    </row>
    <row r="410">
      <c r="A410" s="22" t="n"/>
      <c r="B410" s="10" t="n"/>
      <c r="C410" s="10" t="n"/>
      <c r="D410" s="10" t="n"/>
      <c r="E410" s="10" t="n"/>
      <c r="F410" s="10" t="n"/>
      <c r="G410" s="10" t="n"/>
      <c r="H410" s="23" t="n"/>
      <c r="I410" s="23" t="n"/>
      <c r="J410" s="23" t="n"/>
      <c r="K410" s="10" t="n"/>
      <c r="L410" s="10" t="n"/>
      <c r="M410" s="24">
        <f>IF(AND(A410="",B410="",J410="",H410=""),"",ROUND(IF(G410="Yes",2,1)*IF(AND(ISNUMBER(H410),ISNUMBER(I410),I410&gt;=H410),I410-H410,IF(ISNUMBER(J410),J410,0)),1))</f>
        <v/>
      </c>
      <c r="N410" s="24">
        <f>IF(M410="","",IF(OR(E410="Personal",E410="",F410="Yes"),0,M410))</f>
        <v/>
      </c>
      <c r="O410" s="24">
        <f>IF(OR(A410="",M410=""),"",IF(E410="Business",IFERROR(INDEX('Rate Schedule'!$B$5:$B$24,MATCH(SUMPRODUCT(MAX(('Rate Schedule'!$A$5:$A$24&lt;=A410)*('Rate Schedule'!$A$5:$A$24&lt;&gt;"")*'Rate Schedule'!$A$5:$A$24)),'Rate Schedule'!$A$5:$A$24,0)),0),IF(E410="Medical",IFERROR(INDEX('Rate Schedule'!$C$5:$C$24,MATCH(SUMPRODUCT(MAX(('Rate Schedule'!$A$5:$A$24&lt;=A410)*('Rate Schedule'!$A$5:$A$24&lt;&gt;"")*'Rate Schedule'!$A$5:$A$24)),'Rate Schedule'!$A$5:$A$24,0)),0),IF(E410="Charitable",IFERROR(INDEX('Rate Schedule'!$D$5:$D$24,MATCH(SUMPRODUCT(MAX(('Rate Schedule'!$A$5:$A$24&lt;=A410)*('Rate Schedule'!$A$5:$A$24&lt;&gt;"")*'Rate Schedule'!$A$5:$A$24)),'Rate Schedule'!$A$5:$A$24,0)),0),0))))</f>
        <v/>
      </c>
      <c r="P410" s="25">
        <f>IF(OR(M410="",O410=""),"",ROUND(N410*O410,0)/100)</f>
        <v/>
      </c>
      <c r="Q410" s="26">
        <f>IF(AND(A410="",B410="",C410="",D410="",E410="",J410="",H410=""),"",IF(A410="","Add a date",IF(A410&gt;AsOf,"After as-of date: not counted yet",IF(B410="","Add a vehicle",IF(COUNTIF(VName,B410)=0,"Vehicle not on Vehicles sheet",IF(E410="","Add a purpose",IF(AND(E410&lt;&gt;"Business",E410&lt;&gt;"Medical",E410&lt;&gt;"Charitable",E410&lt;&gt;"Personal"),"Purpose must be Business/Medical/Charitable/Personal",IF(AND(ISNUMBER(H410),ISNUMBER(I410),I410&lt;H410),"Odometer end is before start",IF(AND(NOT(ISNUMBER(H410)),NOT(ISNUMBER(I410)),NOT(ISNUMBER(J410))),"Add odometer readings or typed miles",IF(AND(ISNUMBER(H410),ISNUMBER(I410),ISNUMBER(J410),ABS((I410-H410)-J410)&gt;0.05),"Odometer and typed miles disagree",IF(AND(N410&gt;0,O410=0),"No rate for this date — check Rate Schedule",IF(AND(OR(E410="Business",E410="Medical",E410="Charitable"),F410&lt;&gt;"Yes",K410=""),"Add purpose detail for substantiation",""))))))))))))</f>
        <v/>
      </c>
      <c r="R410" s="27">
        <f>IF(OR(A410="",M410=""),"",IFERROR(INDEX('Rate Schedule'!$A$5:$A$24,MATCH(SUMPRODUCT(MAX(('Rate Schedule'!$A$5:$A$24&lt;=A410)*('Rate Schedule'!$A$5:$A$24&lt;&gt;"")*'Rate Schedule'!$A$5:$A$24)),'Rate Schedule'!$A$5:$A$24,0)),""))</f>
        <v/>
      </c>
    </row>
    <row r="411">
      <c r="A411" s="22" t="n"/>
      <c r="B411" s="10" t="n"/>
      <c r="C411" s="10" t="n"/>
      <c r="D411" s="10" t="n"/>
      <c r="E411" s="10" t="n"/>
      <c r="F411" s="10" t="n"/>
      <c r="G411" s="10" t="n"/>
      <c r="H411" s="23" t="n"/>
      <c r="I411" s="23" t="n"/>
      <c r="J411" s="23" t="n"/>
      <c r="K411" s="10" t="n"/>
      <c r="L411" s="10" t="n"/>
      <c r="M411" s="24">
        <f>IF(AND(A411="",B411="",J411="",H411=""),"",ROUND(IF(G411="Yes",2,1)*IF(AND(ISNUMBER(H411),ISNUMBER(I411),I411&gt;=H411),I411-H411,IF(ISNUMBER(J411),J411,0)),1))</f>
        <v/>
      </c>
      <c r="N411" s="24">
        <f>IF(M411="","",IF(OR(E411="Personal",E411="",F411="Yes"),0,M411))</f>
        <v/>
      </c>
      <c r="O411" s="24">
        <f>IF(OR(A411="",M411=""),"",IF(E411="Business",IFERROR(INDEX('Rate Schedule'!$B$5:$B$24,MATCH(SUMPRODUCT(MAX(('Rate Schedule'!$A$5:$A$24&lt;=A411)*('Rate Schedule'!$A$5:$A$24&lt;&gt;"")*'Rate Schedule'!$A$5:$A$24)),'Rate Schedule'!$A$5:$A$24,0)),0),IF(E411="Medical",IFERROR(INDEX('Rate Schedule'!$C$5:$C$24,MATCH(SUMPRODUCT(MAX(('Rate Schedule'!$A$5:$A$24&lt;=A411)*('Rate Schedule'!$A$5:$A$24&lt;&gt;"")*'Rate Schedule'!$A$5:$A$24)),'Rate Schedule'!$A$5:$A$24,0)),0),IF(E411="Charitable",IFERROR(INDEX('Rate Schedule'!$D$5:$D$24,MATCH(SUMPRODUCT(MAX(('Rate Schedule'!$A$5:$A$24&lt;=A411)*('Rate Schedule'!$A$5:$A$24&lt;&gt;"")*'Rate Schedule'!$A$5:$A$24)),'Rate Schedule'!$A$5:$A$24,0)),0),0))))</f>
        <v/>
      </c>
      <c r="P411" s="25">
        <f>IF(OR(M411="",O411=""),"",ROUND(N411*O411,0)/100)</f>
        <v/>
      </c>
      <c r="Q411" s="26">
        <f>IF(AND(A411="",B411="",C411="",D411="",E411="",J411="",H411=""),"",IF(A411="","Add a date",IF(A411&gt;AsOf,"After as-of date: not counted yet",IF(B411="","Add a vehicle",IF(COUNTIF(VName,B411)=0,"Vehicle not on Vehicles sheet",IF(E411="","Add a purpose",IF(AND(E411&lt;&gt;"Business",E411&lt;&gt;"Medical",E411&lt;&gt;"Charitable",E411&lt;&gt;"Personal"),"Purpose must be Business/Medical/Charitable/Personal",IF(AND(ISNUMBER(H411),ISNUMBER(I411),I411&lt;H411),"Odometer end is before start",IF(AND(NOT(ISNUMBER(H411)),NOT(ISNUMBER(I411)),NOT(ISNUMBER(J411))),"Add odometer readings or typed miles",IF(AND(ISNUMBER(H411),ISNUMBER(I411),ISNUMBER(J411),ABS((I411-H411)-J411)&gt;0.05),"Odometer and typed miles disagree",IF(AND(N411&gt;0,O411=0),"No rate for this date — check Rate Schedule",IF(AND(OR(E411="Business",E411="Medical",E411="Charitable"),F411&lt;&gt;"Yes",K411=""),"Add purpose detail for substantiation",""))))))))))))</f>
        <v/>
      </c>
      <c r="R411" s="27">
        <f>IF(OR(A411="",M411=""),"",IFERROR(INDEX('Rate Schedule'!$A$5:$A$24,MATCH(SUMPRODUCT(MAX(('Rate Schedule'!$A$5:$A$24&lt;=A411)*('Rate Schedule'!$A$5:$A$24&lt;&gt;"")*'Rate Schedule'!$A$5:$A$24)),'Rate Schedule'!$A$5:$A$24,0)),""))</f>
        <v/>
      </c>
    </row>
    <row r="412">
      <c r="A412" s="22" t="n"/>
      <c r="B412" s="10" t="n"/>
      <c r="C412" s="10" t="n"/>
      <c r="D412" s="10" t="n"/>
      <c r="E412" s="10" t="n"/>
      <c r="F412" s="10" t="n"/>
      <c r="G412" s="10" t="n"/>
      <c r="H412" s="23" t="n"/>
      <c r="I412" s="23" t="n"/>
      <c r="J412" s="23" t="n"/>
      <c r="K412" s="10" t="n"/>
      <c r="L412" s="10" t="n"/>
      <c r="M412" s="24">
        <f>IF(AND(A412="",B412="",J412="",H412=""),"",ROUND(IF(G412="Yes",2,1)*IF(AND(ISNUMBER(H412),ISNUMBER(I412),I412&gt;=H412),I412-H412,IF(ISNUMBER(J412),J412,0)),1))</f>
        <v/>
      </c>
      <c r="N412" s="24">
        <f>IF(M412="","",IF(OR(E412="Personal",E412="",F412="Yes"),0,M412))</f>
        <v/>
      </c>
      <c r="O412" s="24">
        <f>IF(OR(A412="",M412=""),"",IF(E412="Business",IFERROR(INDEX('Rate Schedule'!$B$5:$B$24,MATCH(SUMPRODUCT(MAX(('Rate Schedule'!$A$5:$A$24&lt;=A412)*('Rate Schedule'!$A$5:$A$24&lt;&gt;"")*'Rate Schedule'!$A$5:$A$24)),'Rate Schedule'!$A$5:$A$24,0)),0),IF(E412="Medical",IFERROR(INDEX('Rate Schedule'!$C$5:$C$24,MATCH(SUMPRODUCT(MAX(('Rate Schedule'!$A$5:$A$24&lt;=A412)*('Rate Schedule'!$A$5:$A$24&lt;&gt;"")*'Rate Schedule'!$A$5:$A$24)),'Rate Schedule'!$A$5:$A$24,0)),0),IF(E412="Charitable",IFERROR(INDEX('Rate Schedule'!$D$5:$D$24,MATCH(SUMPRODUCT(MAX(('Rate Schedule'!$A$5:$A$24&lt;=A412)*('Rate Schedule'!$A$5:$A$24&lt;&gt;"")*'Rate Schedule'!$A$5:$A$24)),'Rate Schedule'!$A$5:$A$24,0)),0),0))))</f>
        <v/>
      </c>
      <c r="P412" s="25">
        <f>IF(OR(M412="",O412=""),"",ROUND(N412*O412,0)/100)</f>
        <v/>
      </c>
      <c r="Q412" s="26">
        <f>IF(AND(A412="",B412="",C412="",D412="",E412="",J412="",H412=""),"",IF(A412="","Add a date",IF(A412&gt;AsOf,"After as-of date: not counted yet",IF(B412="","Add a vehicle",IF(COUNTIF(VName,B412)=0,"Vehicle not on Vehicles sheet",IF(E412="","Add a purpose",IF(AND(E412&lt;&gt;"Business",E412&lt;&gt;"Medical",E412&lt;&gt;"Charitable",E412&lt;&gt;"Personal"),"Purpose must be Business/Medical/Charitable/Personal",IF(AND(ISNUMBER(H412),ISNUMBER(I412),I412&lt;H412),"Odometer end is before start",IF(AND(NOT(ISNUMBER(H412)),NOT(ISNUMBER(I412)),NOT(ISNUMBER(J412))),"Add odometer readings or typed miles",IF(AND(ISNUMBER(H412),ISNUMBER(I412),ISNUMBER(J412),ABS((I412-H412)-J412)&gt;0.05),"Odometer and typed miles disagree",IF(AND(N412&gt;0,O412=0),"No rate for this date — check Rate Schedule",IF(AND(OR(E412="Business",E412="Medical",E412="Charitable"),F412&lt;&gt;"Yes",K412=""),"Add purpose detail for substantiation",""))))))))))))</f>
        <v/>
      </c>
      <c r="R412" s="27">
        <f>IF(OR(A412="",M412=""),"",IFERROR(INDEX('Rate Schedule'!$A$5:$A$24,MATCH(SUMPRODUCT(MAX(('Rate Schedule'!$A$5:$A$24&lt;=A412)*('Rate Schedule'!$A$5:$A$24&lt;&gt;"")*'Rate Schedule'!$A$5:$A$24)),'Rate Schedule'!$A$5:$A$24,0)),""))</f>
        <v/>
      </c>
    </row>
    <row r="413">
      <c r="A413" s="22" t="n"/>
      <c r="B413" s="10" t="n"/>
      <c r="C413" s="10" t="n"/>
      <c r="D413" s="10" t="n"/>
      <c r="E413" s="10" t="n"/>
      <c r="F413" s="10" t="n"/>
      <c r="G413" s="10" t="n"/>
      <c r="H413" s="23" t="n"/>
      <c r="I413" s="23" t="n"/>
      <c r="J413" s="23" t="n"/>
      <c r="K413" s="10" t="n"/>
      <c r="L413" s="10" t="n"/>
      <c r="M413" s="24">
        <f>IF(AND(A413="",B413="",J413="",H413=""),"",ROUND(IF(G413="Yes",2,1)*IF(AND(ISNUMBER(H413),ISNUMBER(I413),I413&gt;=H413),I413-H413,IF(ISNUMBER(J413),J413,0)),1))</f>
        <v/>
      </c>
      <c r="N413" s="24">
        <f>IF(M413="","",IF(OR(E413="Personal",E413="",F413="Yes"),0,M413))</f>
        <v/>
      </c>
      <c r="O413" s="24">
        <f>IF(OR(A413="",M413=""),"",IF(E413="Business",IFERROR(INDEX('Rate Schedule'!$B$5:$B$24,MATCH(SUMPRODUCT(MAX(('Rate Schedule'!$A$5:$A$24&lt;=A413)*('Rate Schedule'!$A$5:$A$24&lt;&gt;"")*'Rate Schedule'!$A$5:$A$24)),'Rate Schedule'!$A$5:$A$24,0)),0),IF(E413="Medical",IFERROR(INDEX('Rate Schedule'!$C$5:$C$24,MATCH(SUMPRODUCT(MAX(('Rate Schedule'!$A$5:$A$24&lt;=A413)*('Rate Schedule'!$A$5:$A$24&lt;&gt;"")*'Rate Schedule'!$A$5:$A$24)),'Rate Schedule'!$A$5:$A$24,0)),0),IF(E413="Charitable",IFERROR(INDEX('Rate Schedule'!$D$5:$D$24,MATCH(SUMPRODUCT(MAX(('Rate Schedule'!$A$5:$A$24&lt;=A413)*('Rate Schedule'!$A$5:$A$24&lt;&gt;"")*'Rate Schedule'!$A$5:$A$24)),'Rate Schedule'!$A$5:$A$24,0)),0),0))))</f>
        <v/>
      </c>
      <c r="P413" s="25">
        <f>IF(OR(M413="",O413=""),"",ROUND(N413*O413,0)/100)</f>
        <v/>
      </c>
      <c r="Q413" s="26">
        <f>IF(AND(A413="",B413="",C413="",D413="",E413="",J413="",H413=""),"",IF(A413="","Add a date",IF(A413&gt;AsOf,"After as-of date: not counted yet",IF(B413="","Add a vehicle",IF(COUNTIF(VName,B413)=0,"Vehicle not on Vehicles sheet",IF(E413="","Add a purpose",IF(AND(E413&lt;&gt;"Business",E413&lt;&gt;"Medical",E413&lt;&gt;"Charitable",E413&lt;&gt;"Personal"),"Purpose must be Business/Medical/Charitable/Personal",IF(AND(ISNUMBER(H413),ISNUMBER(I413),I413&lt;H413),"Odometer end is before start",IF(AND(NOT(ISNUMBER(H413)),NOT(ISNUMBER(I413)),NOT(ISNUMBER(J413))),"Add odometer readings or typed miles",IF(AND(ISNUMBER(H413),ISNUMBER(I413),ISNUMBER(J413),ABS((I413-H413)-J413)&gt;0.05),"Odometer and typed miles disagree",IF(AND(N413&gt;0,O413=0),"No rate for this date — check Rate Schedule",IF(AND(OR(E413="Business",E413="Medical",E413="Charitable"),F413&lt;&gt;"Yes",K413=""),"Add purpose detail for substantiation",""))))))))))))</f>
        <v/>
      </c>
      <c r="R413" s="27">
        <f>IF(OR(A413="",M413=""),"",IFERROR(INDEX('Rate Schedule'!$A$5:$A$24,MATCH(SUMPRODUCT(MAX(('Rate Schedule'!$A$5:$A$24&lt;=A413)*('Rate Schedule'!$A$5:$A$24&lt;&gt;"")*'Rate Schedule'!$A$5:$A$24)),'Rate Schedule'!$A$5:$A$24,0)),""))</f>
        <v/>
      </c>
    </row>
    <row r="414">
      <c r="A414" s="22" t="n"/>
      <c r="B414" s="10" t="n"/>
      <c r="C414" s="10" t="n"/>
      <c r="D414" s="10" t="n"/>
      <c r="E414" s="10" t="n"/>
      <c r="F414" s="10" t="n"/>
      <c r="G414" s="10" t="n"/>
      <c r="H414" s="23" t="n"/>
      <c r="I414" s="23" t="n"/>
      <c r="J414" s="23" t="n"/>
      <c r="K414" s="10" t="n"/>
      <c r="L414" s="10" t="n"/>
      <c r="M414" s="24">
        <f>IF(AND(A414="",B414="",J414="",H414=""),"",ROUND(IF(G414="Yes",2,1)*IF(AND(ISNUMBER(H414),ISNUMBER(I414),I414&gt;=H414),I414-H414,IF(ISNUMBER(J414),J414,0)),1))</f>
        <v/>
      </c>
      <c r="N414" s="24">
        <f>IF(M414="","",IF(OR(E414="Personal",E414="",F414="Yes"),0,M414))</f>
        <v/>
      </c>
      <c r="O414" s="24">
        <f>IF(OR(A414="",M414=""),"",IF(E414="Business",IFERROR(INDEX('Rate Schedule'!$B$5:$B$24,MATCH(SUMPRODUCT(MAX(('Rate Schedule'!$A$5:$A$24&lt;=A414)*('Rate Schedule'!$A$5:$A$24&lt;&gt;"")*'Rate Schedule'!$A$5:$A$24)),'Rate Schedule'!$A$5:$A$24,0)),0),IF(E414="Medical",IFERROR(INDEX('Rate Schedule'!$C$5:$C$24,MATCH(SUMPRODUCT(MAX(('Rate Schedule'!$A$5:$A$24&lt;=A414)*('Rate Schedule'!$A$5:$A$24&lt;&gt;"")*'Rate Schedule'!$A$5:$A$24)),'Rate Schedule'!$A$5:$A$24,0)),0),IF(E414="Charitable",IFERROR(INDEX('Rate Schedule'!$D$5:$D$24,MATCH(SUMPRODUCT(MAX(('Rate Schedule'!$A$5:$A$24&lt;=A414)*('Rate Schedule'!$A$5:$A$24&lt;&gt;"")*'Rate Schedule'!$A$5:$A$24)),'Rate Schedule'!$A$5:$A$24,0)),0),0))))</f>
        <v/>
      </c>
      <c r="P414" s="25">
        <f>IF(OR(M414="",O414=""),"",ROUND(N414*O414,0)/100)</f>
        <v/>
      </c>
      <c r="Q414" s="26">
        <f>IF(AND(A414="",B414="",C414="",D414="",E414="",J414="",H414=""),"",IF(A414="","Add a date",IF(A414&gt;AsOf,"After as-of date: not counted yet",IF(B414="","Add a vehicle",IF(COUNTIF(VName,B414)=0,"Vehicle not on Vehicles sheet",IF(E414="","Add a purpose",IF(AND(E414&lt;&gt;"Business",E414&lt;&gt;"Medical",E414&lt;&gt;"Charitable",E414&lt;&gt;"Personal"),"Purpose must be Business/Medical/Charitable/Personal",IF(AND(ISNUMBER(H414),ISNUMBER(I414),I414&lt;H414),"Odometer end is before start",IF(AND(NOT(ISNUMBER(H414)),NOT(ISNUMBER(I414)),NOT(ISNUMBER(J414))),"Add odometer readings or typed miles",IF(AND(ISNUMBER(H414),ISNUMBER(I414),ISNUMBER(J414),ABS((I414-H414)-J414)&gt;0.05),"Odometer and typed miles disagree",IF(AND(N414&gt;0,O414=0),"No rate for this date — check Rate Schedule",IF(AND(OR(E414="Business",E414="Medical",E414="Charitable"),F414&lt;&gt;"Yes",K414=""),"Add purpose detail for substantiation",""))))))))))))</f>
        <v/>
      </c>
      <c r="R414" s="27">
        <f>IF(OR(A414="",M414=""),"",IFERROR(INDEX('Rate Schedule'!$A$5:$A$24,MATCH(SUMPRODUCT(MAX(('Rate Schedule'!$A$5:$A$24&lt;=A414)*('Rate Schedule'!$A$5:$A$24&lt;&gt;"")*'Rate Schedule'!$A$5:$A$24)),'Rate Schedule'!$A$5:$A$24,0)),""))</f>
        <v/>
      </c>
    </row>
    <row r="415">
      <c r="A415" s="22" t="n"/>
      <c r="B415" s="10" t="n"/>
      <c r="C415" s="10" t="n"/>
      <c r="D415" s="10" t="n"/>
      <c r="E415" s="10" t="n"/>
      <c r="F415" s="10" t="n"/>
      <c r="G415" s="10" t="n"/>
      <c r="H415" s="23" t="n"/>
      <c r="I415" s="23" t="n"/>
      <c r="J415" s="23" t="n"/>
      <c r="K415" s="10" t="n"/>
      <c r="L415" s="10" t="n"/>
      <c r="M415" s="24">
        <f>IF(AND(A415="",B415="",J415="",H415=""),"",ROUND(IF(G415="Yes",2,1)*IF(AND(ISNUMBER(H415),ISNUMBER(I415),I415&gt;=H415),I415-H415,IF(ISNUMBER(J415),J415,0)),1))</f>
        <v/>
      </c>
      <c r="N415" s="24">
        <f>IF(M415="","",IF(OR(E415="Personal",E415="",F415="Yes"),0,M415))</f>
        <v/>
      </c>
      <c r="O415" s="24">
        <f>IF(OR(A415="",M415=""),"",IF(E415="Business",IFERROR(INDEX('Rate Schedule'!$B$5:$B$24,MATCH(SUMPRODUCT(MAX(('Rate Schedule'!$A$5:$A$24&lt;=A415)*('Rate Schedule'!$A$5:$A$24&lt;&gt;"")*'Rate Schedule'!$A$5:$A$24)),'Rate Schedule'!$A$5:$A$24,0)),0),IF(E415="Medical",IFERROR(INDEX('Rate Schedule'!$C$5:$C$24,MATCH(SUMPRODUCT(MAX(('Rate Schedule'!$A$5:$A$24&lt;=A415)*('Rate Schedule'!$A$5:$A$24&lt;&gt;"")*'Rate Schedule'!$A$5:$A$24)),'Rate Schedule'!$A$5:$A$24,0)),0),IF(E415="Charitable",IFERROR(INDEX('Rate Schedule'!$D$5:$D$24,MATCH(SUMPRODUCT(MAX(('Rate Schedule'!$A$5:$A$24&lt;=A415)*('Rate Schedule'!$A$5:$A$24&lt;&gt;"")*'Rate Schedule'!$A$5:$A$24)),'Rate Schedule'!$A$5:$A$24,0)),0),0))))</f>
        <v/>
      </c>
      <c r="P415" s="25">
        <f>IF(OR(M415="",O415=""),"",ROUND(N415*O415,0)/100)</f>
        <v/>
      </c>
      <c r="Q415" s="26">
        <f>IF(AND(A415="",B415="",C415="",D415="",E415="",J415="",H415=""),"",IF(A415="","Add a date",IF(A415&gt;AsOf,"After as-of date: not counted yet",IF(B415="","Add a vehicle",IF(COUNTIF(VName,B415)=0,"Vehicle not on Vehicles sheet",IF(E415="","Add a purpose",IF(AND(E415&lt;&gt;"Business",E415&lt;&gt;"Medical",E415&lt;&gt;"Charitable",E415&lt;&gt;"Personal"),"Purpose must be Business/Medical/Charitable/Personal",IF(AND(ISNUMBER(H415),ISNUMBER(I415),I415&lt;H415),"Odometer end is before start",IF(AND(NOT(ISNUMBER(H415)),NOT(ISNUMBER(I415)),NOT(ISNUMBER(J415))),"Add odometer readings or typed miles",IF(AND(ISNUMBER(H415),ISNUMBER(I415),ISNUMBER(J415),ABS((I415-H415)-J415)&gt;0.05),"Odometer and typed miles disagree",IF(AND(N415&gt;0,O415=0),"No rate for this date — check Rate Schedule",IF(AND(OR(E415="Business",E415="Medical",E415="Charitable"),F415&lt;&gt;"Yes",K415=""),"Add purpose detail for substantiation",""))))))))))))</f>
        <v/>
      </c>
      <c r="R415" s="27">
        <f>IF(OR(A415="",M415=""),"",IFERROR(INDEX('Rate Schedule'!$A$5:$A$24,MATCH(SUMPRODUCT(MAX(('Rate Schedule'!$A$5:$A$24&lt;=A415)*('Rate Schedule'!$A$5:$A$24&lt;&gt;"")*'Rate Schedule'!$A$5:$A$24)),'Rate Schedule'!$A$5:$A$24,0)),""))</f>
        <v/>
      </c>
    </row>
    <row r="416">
      <c r="A416" s="22" t="n"/>
      <c r="B416" s="10" t="n"/>
      <c r="C416" s="10" t="n"/>
      <c r="D416" s="10" t="n"/>
      <c r="E416" s="10" t="n"/>
      <c r="F416" s="10" t="n"/>
      <c r="G416" s="10" t="n"/>
      <c r="H416" s="23" t="n"/>
      <c r="I416" s="23" t="n"/>
      <c r="J416" s="23" t="n"/>
      <c r="K416" s="10" t="n"/>
      <c r="L416" s="10" t="n"/>
      <c r="M416" s="24">
        <f>IF(AND(A416="",B416="",J416="",H416=""),"",ROUND(IF(G416="Yes",2,1)*IF(AND(ISNUMBER(H416),ISNUMBER(I416),I416&gt;=H416),I416-H416,IF(ISNUMBER(J416),J416,0)),1))</f>
        <v/>
      </c>
      <c r="N416" s="24">
        <f>IF(M416="","",IF(OR(E416="Personal",E416="",F416="Yes"),0,M416))</f>
        <v/>
      </c>
      <c r="O416" s="24">
        <f>IF(OR(A416="",M416=""),"",IF(E416="Business",IFERROR(INDEX('Rate Schedule'!$B$5:$B$24,MATCH(SUMPRODUCT(MAX(('Rate Schedule'!$A$5:$A$24&lt;=A416)*('Rate Schedule'!$A$5:$A$24&lt;&gt;"")*'Rate Schedule'!$A$5:$A$24)),'Rate Schedule'!$A$5:$A$24,0)),0),IF(E416="Medical",IFERROR(INDEX('Rate Schedule'!$C$5:$C$24,MATCH(SUMPRODUCT(MAX(('Rate Schedule'!$A$5:$A$24&lt;=A416)*('Rate Schedule'!$A$5:$A$24&lt;&gt;"")*'Rate Schedule'!$A$5:$A$24)),'Rate Schedule'!$A$5:$A$24,0)),0),IF(E416="Charitable",IFERROR(INDEX('Rate Schedule'!$D$5:$D$24,MATCH(SUMPRODUCT(MAX(('Rate Schedule'!$A$5:$A$24&lt;=A416)*('Rate Schedule'!$A$5:$A$24&lt;&gt;"")*'Rate Schedule'!$A$5:$A$24)),'Rate Schedule'!$A$5:$A$24,0)),0),0))))</f>
        <v/>
      </c>
      <c r="P416" s="25">
        <f>IF(OR(M416="",O416=""),"",ROUND(N416*O416,0)/100)</f>
        <v/>
      </c>
      <c r="Q416" s="26">
        <f>IF(AND(A416="",B416="",C416="",D416="",E416="",J416="",H416=""),"",IF(A416="","Add a date",IF(A416&gt;AsOf,"After as-of date: not counted yet",IF(B416="","Add a vehicle",IF(COUNTIF(VName,B416)=0,"Vehicle not on Vehicles sheet",IF(E416="","Add a purpose",IF(AND(E416&lt;&gt;"Business",E416&lt;&gt;"Medical",E416&lt;&gt;"Charitable",E416&lt;&gt;"Personal"),"Purpose must be Business/Medical/Charitable/Personal",IF(AND(ISNUMBER(H416),ISNUMBER(I416),I416&lt;H416),"Odometer end is before start",IF(AND(NOT(ISNUMBER(H416)),NOT(ISNUMBER(I416)),NOT(ISNUMBER(J416))),"Add odometer readings or typed miles",IF(AND(ISNUMBER(H416),ISNUMBER(I416),ISNUMBER(J416),ABS((I416-H416)-J416)&gt;0.05),"Odometer and typed miles disagree",IF(AND(N416&gt;0,O416=0),"No rate for this date — check Rate Schedule",IF(AND(OR(E416="Business",E416="Medical",E416="Charitable"),F416&lt;&gt;"Yes",K416=""),"Add purpose detail for substantiation",""))))))))))))</f>
        <v/>
      </c>
      <c r="R416" s="27">
        <f>IF(OR(A416="",M416=""),"",IFERROR(INDEX('Rate Schedule'!$A$5:$A$24,MATCH(SUMPRODUCT(MAX(('Rate Schedule'!$A$5:$A$24&lt;=A416)*('Rate Schedule'!$A$5:$A$24&lt;&gt;"")*'Rate Schedule'!$A$5:$A$24)),'Rate Schedule'!$A$5:$A$24,0)),""))</f>
        <v/>
      </c>
    </row>
    <row r="417">
      <c r="A417" s="22" t="n"/>
      <c r="B417" s="10" t="n"/>
      <c r="C417" s="10" t="n"/>
      <c r="D417" s="10" t="n"/>
      <c r="E417" s="10" t="n"/>
      <c r="F417" s="10" t="n"/>
      <c r="G417" s="10" t="n"/>
      <c r="H417" s="23" t="n"/>
      <c r="I417" s="23" t="n"/>
      <c r="J417" s="23" t="n"/>
      <c r="K417" s="10" t="n"/>
      <c r="L417" s="10" t="n"/>
      <c r="M417" s="24">
        <f>IF(AND(A417="",B417="",J417="",H417=""),"",ROUND(IF(G417="Yes",2,1)*IF(AND(ISNUMBER(H417),ISNUMBER(I417),I417&gt;=H417),I417-H417,IF(ISNUMBER(J417),J417,0)),1))</f>
        <v/>
      </c>
      <c r="N417" s="24">
        <f>IF(M417="","",IF(OR(E417="Personal",E417="",F417="Yes"),0,M417))</f>
        <v/>
      </c>
      <c r="O417" s="24">
        <f>IF(OR(A417="",M417=""),"",IF(E417="Business",IFERROR(INDEX('Rate Schedule'!$B$5:$B$24,MATCH(SUMPRODUCT(MAX(('Rate Schedule'!$A$5:$A$24&lt;=A417)*('Rate Schedule'!$A$5:$A$24&lt;&gt;"")*'Rate Schedule'!$A$5:$A$24)),'Rate Schedule'!$A$5:$A$24,0)),0),IF(E417="Medical",IFERROR(INDEX('Rate Schedule'!$C$5:$C$24,MATCH(SUMPRODUCT(MAX(('Rate Schedule'!$A$5:$A$24&lt;=A417)*('Rate Schedule'!$A$5:$A$24&lt;&gt;"")*'Rate Schedule'!$A$5:$A$24)),'Rate Schedule'!$A$5:$A$24,0)),0),IF(E417="Charitable",IFERROR(INDEX('Rate Schedule'!$D$5:$D$24,MATCH(SUMPRODUCT(MAX(('Rate Schedule'!$A$5:$A$24&lt;=A417)*('Rate Schedule'!$A$5:$A$24&lt;&gt;"")*'Rate Schedule'!$A$5:$A$24)),'Rate Schedule'!$A$5:$A$24,0)),0),0))))</f>
        <v/>
      </c>
      <c r="P417" s="25">
        <f>IF(OR(M417="",O417=""),"",ROUND(N417*O417,0)/100)</f>
        <v/>
      </c>
      <c r="Q417" s="26">
        <f>IF(AND(A417="",B417="",C417="",D417="",E417="",J417="",H417=""),"",IF(A417="","Add a date",IF(A417&gt;AsOf,"After as-of date: not counted yet",IF(B417="","Add a vehicle",IF(COUNTIF(VName,B417)=0,"Vehicle not on Vehicles sheet",IF(E417="","Add a purpose",IF(AND(E417&lt;&gt;"Business",E417&lt;&gt;"Medical",E417&lt;&gt;"Charitable",E417&lt;&gt;"Personal"),"Purpose must be Business/Medical/Charitable/Personal",IF(AND(ISNUMBER(H417),ISNUMBER(I417),I417&lt;H417),"Odometer end is before start",IF(AND(NOT(ISNUMBER(H417)),NOT(ISNUMBER(I417)),NOT(ISNUMBER(J417))),"Add odometer readings or typed miles",IF(AND(ISNUMBER(H417),ISNUMBER(I417),ISNUMBER(J417),ABS((I417-H417)-J417)&gt;0.05),"Odometer and typed miles disagree",IF(AND(N417&gt;0,O417=0),"No rate for this date — check Rate Schedule",IF(AND(OR(E417="Business",E417="Medical",E417="Charitable"),F417&lt;&gt;"Yes",K417=""),"Add purpose detail for substantiation",""))))))))))))</f>
        <v/>
      </c>
      <c r="R417" s="27">
        <f>IF(OR(A417="",M417=""),"",IFERROR(INDEX('Rate Schedule'!$A$5:$A$24,MATCH(SUMPRODUCT(MAX(('Rate Schedule'!$A$5:$A$24&lt;=A417)*('Rate Schedule'!$A$5:$A$24&lt;&gt;"")*'Rate Schedule'!$A$5:$A$24)),'Rate Schedule'!$A$5:$A$24,0)),""))</f>
        <v/>
      </c>
    </row>
    <row r="418">
      <c r="A418" s="22" t="n"/>
      <c r="B418" s="10" t="n"/>
      <c r="C418" s="10" t="n"/>
      <c r="D418" s="10" t="n"/>
      <c r="E418" s="10" t="n"/>
      <c r="F418" s="10" t="n"/>
      <c r="G418" s="10" t="n"/>
      <c r="H418" s="23" t="n"/>
      <c r="I418" s="23" t="n"/>
      <c r="J418" s="23" t="n"/>
      <c r="K418" s="10" t="n"/>
      <c r="L418" s="10" t="n"/>
      <c r="M418" s="24">
        <f>IF(AND(A418="",B418="",J418="",H418=""),"",ROUND(IF(G418="Yes",2,1)*IF(AND(ISNUMBER(H418),ISNUMBER(I418),I418&gt;=H418),I418-H418,IF(ISNUMBER(J418),J418,0)),1))</f>
        <v/>
      </c>
      <c r="N418" s="24">
        <f>IF(M418="","",IF(OR(E418="Personal",E418="",F418="Yes"),0,M418))</f>
        <v/>
      </c>
      <c r="O418" s="24">
        <f>IF(OR(A418="",M418=""),"",IF(E418="Business",IFERROR(INDEX('Rate Schedule'!$B$5:$B$24,MATCH(SUMPRODUCT(MAX(('Rate Schedule'!$A$5:$A$24&lt;=A418)*('Rate Schedule'!$A$5:$A$24&lt;&gt;"")*'Rate Schedule'!$A$5:$A$24)),'Rate Schedule'!$A$5:$A$24,0)),0),IF(E418="Medical",IFERROR(INDEX('Rate Schedule'!$C$5:$C$24,MATCH(SUMPRODUCT(MAX(('Rate Schedule'!$A$5:$A$24&lt;=A418)*('Rate Schedule'!$A$5:$A$24&lt;&gt;"")*'Rate Schedule'!$A$5:$A$24)),'Rate Schedule'!$A$5:$A$24,0)),0),IF(E418="Charitable",IFERROR(INDEX('Rate Schedule'!$D$5:$D$24,MATCH(SUMPRODUCT(MAX(('Rate Schedule'!$A$5:$A$24&lt;=A418)*('Rate Schedule'!$A$5:$A$24&lt;&gt;"")*'Rate Schedule'!$A$5:$A$24)),'Rate Schedule'!$A$5:$A$24,0)),0),0))))</f>
        <v/>
      </c>
      <c r="P418" s="25">
        <f>IF(OR(M418="",O418=""),"",ROUND(N418*O418,0)/100)</f>
        <v/>
      </c>
      <c r="Q418" s="26">
        <f>IF(AND(A418="",B418="",C418="",D418="",E418="",J418="",H418=""),"",IF(A418="","Add a date",IF(A418&gt;AsOf,"After as-of date: not counted yet",IF(B418="","Add a vehicle",IF(COUNTIF(VName,B418)=0,"Vehicle not on Vehicles sheet",IF(E418="","Add a purpose",IF(AND(E418&lt;&gt;"Business",E418&lt;&gt;"Medical",E418&lt;&gt;"Charitable",E418&lt;&gt;"Personal"),"Purpose must be Business/Medical/Charitable/Personal",IF(AND(ISNUMBER(H418),ISNUMBER(I418),I418&lt;H418),"Odometer end is before start",IF(AND(NOT(ISNUMBER(H418)),NOT(ISNUMBER(I418)),NOT(ISNUMBER(J418))),"Add odometer readings or typed miles",IF(AND(ISNUMBER(H418),ISNUMBER(I418),ISNUMBER(J418),ABS((I418-H418)-J418)&gt;0.05),"Odometer and typed miles disagree",IF(AND(N418&gt;0,O418=0),"No rate for this date — check Rate Schedule",IF(AND(OR(E418="Business",E418="Medical",E418="Charitable"),F418&lt;&gt;"Yes",K418=""),"Add purpose detail for substantiation",""))))))))))))</f>
        <v/>
      </c>
      <c r="R418" s="27">
        <f>IF(OR(A418="",M418=""),"",IFERROR(INDEX('Rate Schedule'!$A$5:$A$24,MATCH(SUMPRODUCT(MAX(('Rate Schedule'!$A$5:$A$24&lt;=A418)*('Rate Schedule'!$A$5:$A$24&lt;&gt;"")*'Rate Schedule'!$A$5:$A$24)),'Rate Schedule'!$A$5:$A$24,0)),""))</f>
        <v/>
      </c>
    </row>
    <row r="419">
      <c r="A419" s="22" t="n"/>
      <c r="B419" s="10" t="n"/>
      <c r="C419" s="10" t="n"/>
      <c r="D419" s="10" t="n"/>
      <c r="E419" s="10" t="n"/>
      <c r="F419" s="10" t="n"/>
      <c r="G419" s="10" t="n"/>
      <c r="H419" s="23" t="n"/>
      <c r="I419" s="23" t="n"/>
      <c r="J419" s="23" t="n"/>
      <c r="K419" s="10" t="n"/>
      <c r="L419" s="10" t="n"/>
      <c r="M419" s="24">
        <f>IF(AND(A419="",B419="",J419="",H419=""),"",ROUND(IF(G419="Yes",2,1)*IF(AND(ISNUMBER(H419),ISNUMBER(I419),I419&gt;=H419),I419-H419,IF(ISNUMBER(J419),J419,0)),1))</f>
        <v/>
      </c>
      <c r="N419" s="24">
        <f>IF(M419="","",IF(OR(E419="Personal",E419="",F419="Yes"),0,M419))</f>
        <v/>
      </c>
      <c r="O419" s="24">
        <f>IF(OR(A419="",M419=""),"",IF(E419="Business",IFERROR(INDEX('Rate Schedule'!$B$5:$B$24,MATCH(SUMPRODUCT(MAX(('Rate Schedule'!$A$5:$A$24&lt;=A419)*('Rate Schedule'!$A$5:$A$24&lt;&gt;"")*'Rate Schedule'!$A$5:$A$24)),'Rate Schedule'!$A$5:$A$24,0)),0),IF(E419="Medical",IFERROR(INDEX('Rate Schedule'!$C$5:$C$24,MATCH(SUMPRODUCT(MAX(('Rate Schedule'!$A$5:$A$24&lt;=A419)*('Rate Schedule'!$A$5:$A$24&lt;&gt;"")*'Rate Schedule'!$A$5:$A$24)),'Rate Schedule'!$A$5:$A$24,0)),0),IF(E419="Charitable",IFERROR(INDEX('Rate Schedule'!$D$5:$D$24,MATCH(SUMPRODUCT(MAX(('Rate Schedule'!$A$5:$A$24&lt;=A419)*('Rate Schedule'!$A$5:$A$24&lt;&gt;"")*'Rate Schedule'!$A$5:$A$24)),'Rate Schedule'!$A$5:$A$24,0)),0),0))))</f>
        <v/>
      </c>
      <c r="P419" s="25">
        <f>IF(OR(M419="",O419=""),"",ROUND(N419*O419,0)/100)</f>
        <v/>
      </c>
      <c r="Q419" s="26">
        <f>IF(AND(A419="",B419="",C419="",D419="",E419="",J419="",H419=""),"",IF(A419="","Add a date",IF(A419&gt;AsOf,"After as-of date: not counted yet",IF(B419="","Add a vehicle",IF(COUNTIF(VName,B419)=0,"Vehicle not on Vehicles sheet",IF(E419="","Add a purpose",IF(AND(E419&lt;&gt;"Business",E419&lt;&gt;"Medical",E419&lt;&gt;"Charitable",E419&lt;&gt;"Personal"),"Purpose must be Business/Medical/Charitable/Personal",IF(AND(ISNUMBER(H419),ISNUMBER(I419),I419&lt;H419),"Odometer end is before start",IF(AND(NOT(ISNUMBER(H419)),NOT(ISNUMBER(I419)),NOT(ISNUMBER(J419))),"Add odometer readings or typed miles",IF(AND(ISNUMBER(H419),ISNUMBER(I419),ISNUMBER(J419),ABS((I419-H419)-J419)&gt;0.05),"Odometer and typed miles disagree",IF(AND(N419&gt;0,O419=0),"No rate for this date — check Rate Schedule",IF(AND(OR(E419="Business",E419="Medical",E419="Charitable"),F419&lt;&gt;"Yes",K419=""),"Add purpose detail for substantiation",""))))))))))))</f>
        <v/>
      </c>
      <c r="R419" s="27">
        <f>IF(OR(A419="",M419=""),"",IFERROR(INDEX('Rate Schedule'!$A$5:$A$24,MATCH(SUMPRODUCT(MAX(('Rate Schedule'!$A$5:$A$24&lt;=A419)*('Rate Schedule'!$A$5:$A$24&lt;&gt;"")*'Rate Schedule'!$A$5:$A$24)),'Rate Schedule'!$A$5:$A$24,0)),""))</f>
        <v/>
      </c>
    </row>
    <row r="420">
      <c r="A420" s="22" t="n"/>
      <c r="B420" s="10" t="n"/>
      <c r="C420" s="10" t="n"/>
      <c r="D420" s="10" t="n"/>
      <c r="E420" s="10" t="n"/>
      <c r="F420" s="10" t="n"/>
      <c r="G420" s="10" t="n"/>
      <c r="H420" s="23" t="n"/>
      <c r="I420" s="23" t="n"/>
      <c r="J420" s="23" t="n"/>
      <c r="K420" s="10" t="n"/>
      <c r="L420" s="10" t="n"/>
      <c r="M420" s="24">
        <f>IF(AND(A420="",B420="",J420="",H420=""),"",ROUND(IF(G420="Yes",2,1)*IF(AND(ISNUMBER(H420),ISNUMBER(I420),I420&gt;=H420),I420-H420,IF(ISNUMBER(J420),J420,0)),1))</f>
        <v/>
      </c>
      <c r="N420" s="24">
        <f>IF(M420="","",IF(OR(E420="Personal",E420="",F420="Yes"),0,M420))</f>
        <v/>
      </c>
      <c r="O420" s="24">
        <f>IF(OR(A420="",M420=""),"",IF(E420="Business",IFERROR(INDEX('Rate Schedule'!$B$5:$B$24,MATCH(SUMPRODUCT(MAX(('Rate Schedule'!$A$5:$A$24&lt;=A420)*('Rate Schedule'!$A$5:$A$24&lt;&gt;"")*'Rate Schedule'!$A$5:$A$24)),'Rate Schedule'!$A$5:$A$24,0)),0),IF(E420="Medical",IFERROR(INDEX('Rate Schedule'!$C$5:$C$24,MATCH(SUMPRODUCT(MAX(('Rate Schedule'!$A$5:$A$24&lt;=A420)*('Rate Schedule'!$A$5:$A$24&lt;&gt;"")*'Rate Schedule'!$A$5:$A$24)),'Rate Schedule'!$A$5:$A$24,0)),0),IF(E420="Charitable",IFERROR(INDEX('Rate Schedule'!$D$5:$D$24,MATCH(SUMPRODUCT(MAX(('Rate Schedule'!$A$5:$A$24&lt;=A420)*('Rate Schedule'!$A$5:$A$24&lt;&gt;"")*'Rate Schedule'!$A$5:$A$24)),'Rate Schedule'!$A$5:$A$24,0)),0),0))))</f>
        <v/>
      </c>
      <c r="P420" s="25">
        <f>IF(OR(M420="",O420=""),"",ROUND(N420*O420,0)/100)</f>
        <v/>
      </c>
      <c r="Q420" s="26">
        <f>IF(AND(A420="",B420="",C420="",D420="",E420="",J420="",H420=""),"",IF(A420="","Add a date",IF(A420&gt;AsOf,"After as-of date: not counted yet",IF(B420="","Add a vehicle",IF(COUNTIF(VName,B420)=0,"Vehicle not on Vehicles sheet",IF(E420="","Add a purpose",IF(AND(E420&lt;&gt;"Business",E420&lt;&gt;"Medical",E420&lt;&gt;"Charitable",E420&lt;&gt;"Personal"),"Purpose must be Business/Medical/Charitable/Personal",IF(AND(ISNUMBER(H420),ISNUMBER(I420),I420&lt;H420),"Odometer end is before start",IF(AND(NOT(ISNUMBER(H420)),NOT(ISNUMBER(I420)),NOT(ISNUMBER(J420))),"Add odometer readings or typed miles",IF(AND(ISNUMBER(H420),ISNUMBER(I420),ISNUMBER(J420),ABS((I420-H420)-J420)&gt;0.05),"Odometer and typed miles disagree",IF(AND(N420&gt;0,O420=0),"No rate for this date — check Rate Schedule",IF(AND(OR(E420="Business",E420="Medical",E420="Charitable"),F420&lt;&gt;"Yes",K420=""),"Add purpose detail for substantiation",""))))))))))))</f>
        <v/>
      </c>
      <c r="R420" s="27">
        <f>IF(OR(A420="",M420=""),"",IFERROR(INDEX('Rate Schedule'!$A$5:$A$24,MATCH(SUMPRODUCT(MAX(('Rate Schedule'!$A$5:$A$24&lt;=A420)*('Rate Schedule'!$A$5:$A$24&lt;&gt;"")*'Rate Schedule'!$A$5:$A$24)),'Rate Schedule'!$A$5:$A$24,0)),""))</f>
        <v/>
      </c>
    </row>
    <row r="421">
      <c r="A421" s="22" t="n"/>
      <c r="B421" s="10" t="n"/>
      <c r="C421" s="10" t="n"/>
      <c r="D421" s="10" t="n"/>
      <c r="E421" s="10" t="n"/>
      <c r="F421" s="10" t="n"/>
      <c r="G421" s="10" t="n"/>
      <c r="H421" s="23" t="n"/>
      <c r="I421" s="23" t="n"/>
      <c r="J421" s="23" t="n"/>
      <c r="K421" s="10" t="n"/>
      <c r="L421" s="10" t="n"/>
      <c r="M421" s="24">
        <f>IF(AND(A421="",B421="",J421="",H421=""),"",ROUND(IF(G421="Yes",2,1)*IF(AND(ISNUMBER(H421),ISNUMBER(I421),I421&gt;=H421),I421-H421,IF(ISNUMBER(J421),J421,0)),1))</f>
        <v/>
      </c>
      <c r="N421" s="24">
        <f>IF(M421="","",IF(OR(E421="Personal",E421="",F421="Yes"),0,M421))</f>
        <v/>
      </c>
      <c r="O421" s="24">
        <f>IF(OR(A421="",M421=""),"",IF(E421="Business",IFERROR(INDEX('Rate Schedule'!$B$5:$B$24,MATCH(SUMPRODUCT(MAX(('Rate Schedule'!$A$5:$A$24&lt;=A421)*('Rate Schedule'!$A$5:$A$24&lt;&gt;"")*'Rate Schedule'!$A$5:$A$24)),'Rate Schedule'!$A$5:$A$24,0)),0),IF(E421="Medical",IFERROR(INDEX('Rate Schedule'!$C$5:$C$24,MATCH(SUMPRODUCT(MAX(('Rate Schedule'!$A$5:$A$24&lt;=A421)*('Rate Schedule'!$A$5:$A$24&lt;&gt;"")*'Rate Schedule'!$A$5:$A$24)),'Rate Schedule'!$A$5:$A$24,0)),0),IF(E421="Charitable",IFERROR(INDEX('Rate Schedule'!$D$5:$D$24,MATCH(SUMPRODUCT(MAX(('Rate Schedule'!$A$5:$A$24&lt;=A421)*('Rate Schedule'!$A$5:$A$24&lt;&gt;"")*'Rate Schedule'!$A$5:$A$24)),'Rate Schedule'!$A$5:$A$24,0)),0),0))))</f>
        <v/>
      </c>
      <c r="P421" s="25">
        <f>IF(OR(M421="",O421=""),"",ROUND(N421*O421,0)/100)</f>
        <v/>
      </c>
      <c r="Q421" s="26">
        <f>IF(AND(A421="",B421="",C421="",D421="",E421="",J421="",H421=""),"",IF(A421="","Add a date",IF(A421&gt;AsOf,"After as-of date: not counted yet",IF(B421="","Add a vehicle",IF(COUNTIF(VName,B421)=0,"Vehicle not on Vehicles sheet",IF(E421="","Add a purpose",IF(AND(E421&lt;&gt;"Business",E421&lt;&gt;"Medical",E421&lt;&gt;"Charitable",E421&lt;&gt;"Personal"),"Purpose must be Business/Medical/Charitable/Personal",IF(AND(ISNUMBER(H421),ISNUMBER(I421),I421&lt;H421),"Odometer end is before start",IF(AND(NOT(ISNUMBER(H421)),NOT(ISNUMBER(I421)),NOT(ISNUMBER(J421))),"Add odometer readings or typed miles",IF(AND(ISNUMBER(H421),ISNUMBER(I421),ISNUMBER(J421),ABS((I421-H421)-J421)&gt;0.05),"Odometer and typed miles disagree",IF(AND(N421&gt;0,O421=0),"No rate for this date — check Rate Schedule",IF(AND(OR(E421="Business",E421="Medical",E421="Charitable"),F421&lt;&gt;"Yes",K421=""),"Add purpose detail for substantiation",""))))))))))))</f>
        <v/>
      </c>
      <c r="R421" s="27">
        <f>IF(OR(A421="",M421=""),"",IFERROR(INDEX('Rate Schedule'!$A$5:$A$24,MATCH(SUMPRODUCT(MAX(('Rate Schedule'!$A$5:$A$24&lt;=A421)*('Rate Schedule'!$A$5:$A$24&lt;&gt;"")*'Rate Schedule'!$A$5:$A$24)),'Rate Schedule'!$A$5:$A$24,0)),""))</f>
        <v/>
      </c>
    </row>
    <row r="422">
      <c r="A422" s="22" t="n"/>
      <c r="B422" s="10" t="n"/>
      <c r="C422" s="10" t="n"/>
      <c r="D422" s="10" t="n"/>
      <c r="E422" s="10" t="n"/>
      <c r="F422" s="10" t="n"/>
      <c r="G422" s="10" t="n"/>
      <c r="H422" s="23" t="n"/>
      <c r="I422" s="23" t="n"/>
      <c r="J422" s="23" t="n"/>
      <c r="K422" s="10" t="n"/>
      <c r="L422" s="10" t="n"/>
      <c r="M422" s="24">
        <f>IF(AND(A422="",B422="",J422="",H422=""),"",ROUND(IF(G422="Yes",2,1)*IF(AND(ISNUMBER(H422),ISNUMBER(I422),I422&gt;=H422),I422-H422,IF(ISNUMBER(J422),J422,0)),1))</f>
        <v/>
      </c>
      <c r="N422" s="24">
        <f>IF(M422="","",IF(OR(E422="Personal",E422="",F422="Yes"),0,M422))</f>
        <v/>
      </c>
      <c r="O422" s="24">
        <f>IF(OR(A422="",M422=""),"",IF(E422="Business",IFERROR(INDEX('Rate Schedule'!$B$5:$B$24,MATCH(SUMPRODUCT(MAX(('Rate Schedule'!$A$5:$A$24&lt;=A422)*('Rate Schedule'!$A$5:$A$24&lt;&gt;"")*'Rate Schedule'!$A$5:$A$24)),'Rate Schedule'!$A$5:$A$24,0)),0),IF(E422="Medical",IFERROR(INDEX('Rate Schedule'!$C$5:$C$24,MATCH(SUMPRODUCT(MAX(('Rate Schedule'!$A$5:$A$24&lt;=A422)*('Rate Schedule'!$A$5:$A$24&lt;&gt;"")*'Rate Schedule'!$A$5:$A$24)),'Rate Schedule'!$A$5:$A$24,0)),0),IF(E422="Charitable",IFERROR(INDEX('Rate Schedule'!$D$5:$D$24,MATCH(SUMPRODUCT(MAX(('Rate Schedule'!$A$5:$A$24&lt;=A422)*('Rate Schedule'!$A$5:$A$24&lt;&gt;"")*'Rate Schedule'!$A$5:$A$24)),'Rate Schedule'!$A$5:$A$24,0)),0),0))))</f>
        <v/>
      </c>
      <c r="P422" s="25">
        <f>IF(OR(M422="",O422=""),"",ROUND(N422*O422,0)/100)</f>
        <v/>
      </c>
      <c r="Q422" s="26">
        <f>IF(AND(A422="",B422="",C422="",D422="",E422="",J422="",H422=""),"",IF(A422="","Add a date",IF(A422&gt;AsOf,"After as-of date: not counted yet",IF(B422="","Add a vehicle",IF(COUNTIF(VName,B422)=0,"Vehicle not on Vehicles sheet",IF(E422="","Add a purpose",IF(AND(E422&lt;&gt;"Business",E422&lt;&gt;"Medical",E422&lt;&gt;"Charitable",E422&lt;&gt;"Personal"),"Purpose must be Business/Medical/Charitable/Personal",IF(AND(ISNUMBER(H422),ISNUMBER(I422),I422&lt;H422),"Odometer end is before start",IF(AND(NOT(ISNUMBER(H422)),NOT(ISNUMBER(I422)),NOT(ISNUMBER(J422))),"Add odometer readings or typed miles",IF(AND(ISNUMBER(H422),ISNUMBER(I422),ISNUMBER(J422),ABS((I422-H422)-J422)&gt;0.05),"Odometer and typed miles disagree",IF(AND(N422&gt;0,O422=0),"No rate for this date — check Rate Schedule",IF(AND(OR(E422="Business",E422="Medical",E422="Charitable"),F422&lt;&gt;"Yes",K422=""),"Add purpose detail for substantiation",""))))))))))))</f>
        <v/>
      </c>
      <c r="R422" s="27">
        <f>IF(OR(A422="",M422=""),"",IFERROR(INDEX('Rate Schedule'!$A$5:$A$24,MATCH(SUMPRODUCT(MAX(('Rate Schedule'!$A$5:$A$24&lt;=A422)*('Rate Schedule'!$A$5:$A$24&lt;&gt;"")*'Rate Schedule'!$A$5:$A$24)),'Rate Schedule'!$A$5:$A$24,0)),""))</f>
        <v/>
      </c>
    </row>
    <row r="423">
      <c r="A423" s="22" t="n"/>
      <c r="B423" s="10" t="n"/>
      <c r="C423" s="10" t="n"/>
      <c r="D423" s="10" t="n"/>
      <c r="E423" s="10" t="n"/>
      <c r="F423" s="10" t="n"/>
      <c r="G423" s="10" t="n"/>
      <c r="H423" s="23" t="n"/>
      <c r="I423" s="23" t="n"/>
      <c r="J423" s="23" t="n"/>
      <c r="K423" s="10" t="n"/>
      <c r="L423" s="10" t="n"/>
      <c r="M423" s="24">
        <f>IF(AND(A423="",B423="",J423="",H423=""),"",ROUND(IF(G423="Yes",2,1)*IF(AND(ISNUMBER(H423),ISNUMBER(I423),I423&gt;=H423),I423-H423,IF(ISNUMBER(J423),J423,0)),1))</f>
        <v/>
      </c>
      <c r="N423" s="24">
        <f>IF(M423="","",IF(OR(E423="Personal",E423="",F423="Yes"),0,M423))</f>
        <v/>
      </c>
      <c r="O423" s="24">
        <f>IF(OR(A423="",M423=""),"",IF(E423="Business",IFERROR(INDEX('Rate Schedule'!$B$5:$B$24,MATCH(SUMPRODUCT(MAX(('Rate Schedule'!$A$5:$A$24&lt;=A423)*('Rate Schedule'!$A$5:$A$24&lt;&gt;"")*'Rate Schedule'!$A$5:$A$24)),'Rate Schedule'!$A$5:$A$24,0)),0),IF(E423="Medical",IFERROR(INDEX('Rate Schedule'!$C$5:$C$24,MATCH(SUMPRODUCT(MAX(('Rate Schedule'!$A$5:$A$24&lt;=A423)*('Rate Schedule'!$A$5:$A$24&lt;&gt;"")*'Rate Schedule'!$A$5:$A$24)),'Rate Schedule'!$A$5:$A$24,0)),0),IF(E423="Charitable",IFERROR(INDEX('Rate Schedule'!$D$5:$D$24,MATCH(SUMPRODUCT(MAX(('Rate Schedule'!$A$5:$A$24&lt;=A423)*('Rate Schedule'!$A$5:$A$24&lt;&gt;"")*'Rate Schedule'!$A$5:$A$24)),'Rate Schedule'!$A$5:$A$24,0)),0),0))))</f>
        <v/>
      </c>
      <c r="P423" s="25">
        <f>IF(OR(M423="",O423=""),"",ROUND(N423*O423,0)/100)</f>
        <v/>
      </c>
      <c r="Q423" s="26">
        <f>IF(AND(A423="",B423="",C423="",D423="",E423="",J423="",H423=""),"",IF(A423="","Add a date",IF(A423&gt;AsOf,"After as-of date: not counted yet",IF(B423="","Add a vehicle",IF(COUNTIF(VName,B423)=0,"Vehicle not on Vehicles sheet",IF(E423="","Add a purpose",IF(AND(E423&lt;&gt;"Business",E423&lt;&gt;"Medical",E423&lt;&gt;"Charitable",E423&lt;&gt;"Personal"),"Purpose must be Business/Medical/Charitable/Personal",IF(AND(ISNUMBER(H423),ISNUMBER(I423),I423&lt;H423),"Odometer end is before start",IF(AND(NOT(ISNUMBER(H423)),NOT(ISNUMBER(I423)),NOT(ISNUMBER(J423))),"Add odometer readings or typed miles",IF(AND(ISNUMBER(H423),ISNUMBER(I423),ISNUMBER(J423),ABS((I423-H423)-J423)&gt;0.05),"Odometer and typed miles disagree",IF(AND(N423&gt;0,O423=0),"No rate for this date — check Rate Schedule",IF(AND(OR(E423="Business",E423="Medical",E423="Charitable"),F423&lt;&gt;"Yes",K423=""),"Add purpose detail for substantiation",""))))))))))))</f>
        <v/>
      </c>
      <c r="R423" s="27">
        <f>IF(OR(A423="",M423=""),"",IFERROR(INDEX('Rate Schedule'!$A$5:$A$24,MATCH(SUMPRODUCT(MAX(('Rate Schedule'!$A$5:$A$24&lt;=A423)*('Rate Schedule'!$A$5:$A$24&lt;&gt;"")*'Rate Schedule'!$A$5:$A$24)),'Rate Schedule'!$A$5:$A$24,0)),""))</f>
        <v/>
      </c>
    </row>
    <row r="424">
      <c r="A424" s="22" t="n"/>
      <c r="B424" s="10" t="n"/>
      <c r="C424" s="10" t="n"/>
      <c r="D424" s="10" t="n"/>
      <c r="E424" s="10" t="n"/>
      <c r="F424" s="10" t="n"/>
      <c r="G424" s="10" t="n"/>
      <c r="H424" s="23" t="n"/>
      <c r="I424" s="23" t="n"/>
      <c r="J424" s="23" t="n"/>
      <c r="K424" s="10" t="n"/>
      <c r="L424" s="10" t="n"/>
      <c r="M424" s="24">
        <f>IF(AND(A424="",B424="",J424="",H424=""),"",ROUND(IF(G424="Yes",2,1)*IF(AND(ISNUMBER(H424),ISNUMBER(I424),I424&gt;=H424),I424-H424,IF(ISNUMBER(J424),J424,0)),1))</f>
        <v/>
      </c>
      <c r="N424" s="24">
        <f>IF(M424="","",IF(OR(E424="Personal",E424="",F424="Yes"),0,M424))</f>
        <v/>
      </c>
      <c r="O424" s="24">
        <f>IF(OR(A424="",M424=""),"",IF(E424="Business",IFERROR(INDEX('Rate Schedule'!$B$5:$B$24,MATCH(SUMPRODUCT(MAX(('Rate Schedule'!$A$5:$A$24&lt;=A424)*('Rate Schedule'!$A$5:$A$24&lt;&gt;"")*'Rate Schedule'!$A$5:$A$24)),'Rate Schedule'!$A$5:$A$24,0)),0),IF(E424="Medical",IFERROR(INDEX('Rate Schedule'!$C$5:$C$24,MATCH(SUMPRODUCT(MAX(('Rate Schedule'!$A$5:$A$24&lt;=A424)*('Rate Schedule'!$A$5:$A$24&lt;&gt;"")*'Rate Schedule'!$A$5:$A$24)),'Rate Schedule'!$A$5:$A$24,0)),0),IF(E424="Charitable",IFERROR(INDEX('Rate Schedule'!$D$5:$D$24,MATCH(SUMPRODUCT(MAX(('Rate Schedule'!$A$5:$A$24&lt;=A424)*('Rate Schedule'!$A$5:$A$24&lt;&gt;"")*'Rate Schedule'!$A$5:$A$24)),'Rate Schedule'!$A$5:$A$24,0)),0),0))))</f>
        <v/>
      </c>
      <c r="P424" s="25">
        <f>IF(OR(M424="",O424=""),"",ROUND(N424*O424,0)/100)</f>
        <v/>
      </c>
      <c r="Q424" s="26">
        <f>IF(AND(A424="",B424="",C424="",D424="",E424="",J424="",H424=""),"",IF(A424="","Add a date",IF(A424&gt;AsOf,"After as-of date: not counted yet",IF(B424="","Add a vehicle",IF(COUNTIF(VName,B424)=0,"Vehicle not on Vehicles sheet",IF(E424="","Add a purpose",IF(AND(E424&lt;&gt;"Business",E424&lt;&gt;"Medical",E424&lt;&gt;"Charitable",E424&lt;&gt;"Personal"),"Purpose must be Business/Medical/Charitable/Personal",IF(AND(ISNUMBER(H424),ISNUMBER(I424),I424&lt;H424),"Odometer end is before start",IF(AND(NOT(ISNUMBER(H424)),NOT(ISNUMBER(I424)),NOT(ISNUMBER(J424))),"Add odometer readings or typed miles",IF(AND(ISNUMBER(H424),ISNUMBER(I424),ISNUMBER(J424),ABS((I424-H424)-J424)&gt;0.05),"Odometer and typed miles disagree",IF(AND(N424&gt;0,O424=0),"No rate for this date — check Rate Schedule",IF(AND(OR(E424="Business",E424="Medical",E424="Charitable"),F424&lt;&gt;"Yes",K424=""),"Add purpose detail for substantiation",""))))))))))))</f>
        <v/>
      </c>
      <c r="R424" s="27">
        <f>IF(OR(A424="",M424=""),"",IFERROR(INDEX('Rate Schedule'!$A$5:$A$24,MATCH(SUMPRODUCT(MAX(('Rate Schedule'!$A$5:$A$24&lt;=A424)*('Rate Schedule'!$A$5:$A$24&lt;&gt;"")*'Rate Schedule'!$A$5:$A$24)),'Rate Schedule'!$A$5:$A$24,0)),""))</f>
        <v/>
      </c>
    </row>
    <row r="425">
      <c r="A425" s="22" t="n"/>
      <c r="B425" s="10" t="n"/>
      <c r="C425" s="10" t="n"/>
      <c r="D425" s="10" t="n"/>
      <c r="E425" s="10" t="n"/>
      <c r="F425" s="10" t="n"/>
      <c r="G425" s="10" t="n"/>
      <c r="H425" s="23" t="n"/>
      <c r="I425" s="23" t="n"/>
      <c r="J425" s="23" t="n"/>
      <c r="K425" s="10" t="n"/>
      <c r="L425" s="10" t="n"/>
      <c r="M425" s="24">
        <f>IF(AND(A425="",B425="",J425="",H425=""),"",ROUND(IF(G425="Yes",2,1)*IF(AND(ISNUMBER(H425),ISNUMBER(I425),I425&gt;=H425),I425-H425,IF(ISNUMBER(J425),J425,0)),1))</f>
        <v/>
      </c>
      <c r="N425" s="24">
        <f>IF(M425="","",IF(OR(E425="Personal",E425="",F425="Yes"),0,M425))</f>
        <v/>
      </c>
      <c r="O425" s="24">
        <f>IF(OR(A425="",M425=""),"",IF(E425="Business",IFERROR(INDEX('Rate Schedule'!$B$5:$B$24,MATCH(SUMPRODUCT(MAX(('Rate Schedule'!$A$5:$A$24&lt;=A425)*('Rate Schedule'!$A$5:$A$24&lt;&gt;"")*'Rate Schedule'!$A$5:$A$24)),'Rate Schedule'!$A$5:$A$24,0)),0),IF(E425="Medical",IFERROR(INDEX('Rate Schedule'!$C$5:$C$24,MATCH(SUMPRODUCT(MAX(('Rate Schedule'!$A$5:$A$24&lt;=A425)*('Rate Schedule'!$A$5:$A$24&lt;&gt;"")*'Rate Schedule'!$A$5:$A$24)),'Rate Schedule'!$A$5:$A$24,0)),0),IF(E425="Charitable",IFERROR(INDEX('Rate Schedule'!$D$5:$D$24,MATCH(SUMPRODUCT(MAX(('Rate Schedule'!$A$5:$A$24&lt;=A425)*('Rate Schedule'!$A$5:$A$24&lt;&gt;"")*'Rate Schedule'!$A$5:$A$24)),'Rate Schedule'!$A$5:$A$24,0)),0),0))))</f>
        <v/>
      </c>
      <c r="P425" s="25">
        <f>IF(OR(M425="",O425=""),"",ROUND(N425*O425,0)/100)</f>
        <v/>
      </c>
      <c r="Q425" s="26">
        <f>IF(AND(A425="",B425="",C425="",D425="",E425="",J425="",H425=""),"",IF(A425="","Add a date",IF(A425&gt;AsOf,"After as-of date: not counted yet",IF(B425="","Add a vehicle",IF(COUNTIF(VName,B425)=0,"Vehicle not on Vehicles sheet",IF(E425="","Add a purpose",IF(AND(E425&lt;&gt;"Business",E425&lt;&gt;"Medical",E425&lt;&gt;"Charitable",E425&lt;&gt;"Personal"),"Purpose must be Business/Medical/Charitable/Personal",IF(AND(ISNUMBER(H425),ISNUMBER(I425),I425&lt;H425),"Odometer end is before start",IF(AND(NOT(ISNUMBER(H425)),NOT(ISNUMBER(I425)),NOT(ISNUMBER(J425))),"Add odometer readings or typed miles",IF(AND(ISNUMBER(H425),ISNUMBER(I425),ISNUMBER(J425),ABS((I425-H425)-J425)&gt;0.05),"Odometer and typed miles disagree",IF(AND(N425&gt;0,O425=0),"No rate for this date — check Rate Schedule",IF(AND(OR(E425="Business",E425="Medical",E425="Charitable"),F425&lt;&gt;"Yes",K425=""),"Add purpose detail for substantiation",""))))))))))))</f>
        <v/>
      </c>
      <c r="R425" s="27">
        <f>IF(OR(A425="",M425=""),"",IFERROR(INDEX('Rate Schedule'!$A$5:$A$24,MATCH(SUMPRODUCT(MAX(('Rate Schedule'!$A$5:$A$24&lt;=A425)*('Rate Schedule'!$A$5:$A$24&lt;&gt;"")*'Rate Schedule'!$A$5:$A$24)),'Rate Schedule'!$A$5:$A$24,0)),""))</f>
        <v/>
      </c>
    </row>
    <row r="426">
      <c r="A426" s="22" t="n"/>
      <c r="B426" s="10" t="n"/>
      <c r="C426" s="10" t="n"/>
      <c r="D426" s="10" t="n"/>
      <c r="E426" s="10" t="n"/>
      <c r="F426" s="10" t="n"/>
      <c r="G426" s="10" t="n"/>
      <c r="H426" s="23" t="n"/>
      <c r="I426" s="23" t="n"/>
      <c r="J426" s="23" t="n"/>
      <c r="K426" s="10" t="n"/>
      <c r="L426" s="10" t="n"/>
      <c r="M426" s="24">
        <f>IF(AND(A426="",B426="",J426="",H426=""),"",ROUND(IF(G426="Yes",2,1)*IF(AND(ISNUMBER(H426),ISNUMBER(I426),I426&gt;=H426),I426-H426,IF(ISNUMBER(J426),J426,0)),1))</f>
        <v/>
      </c>
      <c r="N426" s="24">
        <f>IF(M426="","",IF(OR(E426="Personal",E426="",F426="Yes"),0,M426))</f>
        <v/>
      </c>
      <c r="O426" s="24">
        <f>IF(OR(A426="",M426=""),"",IF(E426="Business",IFERROR(INDEX('Rate Schedule'!$B$5:$B$24,MATCH(SUMPRODUCT(MAX(('Rate Schedule'!$A$5:$A$24&lt;=A426)*('Rate Schedule'!$A$5:$A$24&lt;&gt;"")*'Rate Schedule'!$A$5:$A$24)),'Rate Schedule'!$A$5:$A$24,0)),0),IF(E426="Medical",IFERROR(INDEX('Rate Schedule'!$C$5:$C$24,MATCH(SUMPRODUCT(MAX(('Rate Schedule'!$A$5:$A$24&lt;=A426)*('Rate Schedule'!$A$5:$A$24&lt;&gt;"")*'Rate Schedule'!$A$5:$A$24)),'Rate Schedule'!$A$5:$A$24,0)),0),IF(E426="Charitable",IFERROR(INDEX('Rate Schedule'!$D$5:$D$24,MATCH(SUMPRODUCT(MAX(('Rate Schedule'!$A$5:$A$24&lt;=A426)*('Rate Schedule'!$A$5:$A$24&lt;&gt;"")*'Rate Schedule'!$A$5:$A$24)),'Rate Schedule'!$A$5:$A$24,0)),0),0))))</f>
        <v/>
      </c>
      <c r="P426" s="25">
        <f>IF(OR(M426="",O426=""),"",ROUND(N426*O426,0)/100)</f>
        <v/>
      </c>
      <c r="Q426" s="26">
        <f>IF(AND(A426="",B426="",C426="",D426="",E426="",J426="",H426=""),"",IF(A426="","Add a date",IF(A426&gt;AsOf,"After as-of date: not counted yet",IF(B426="","Add a vehicle",IF(COUNTIF(VName,B426)=0,"Vehicle not on Vehicles sheet",IF(E426="","Add a purpose",IF(AND(E426&lt;&gt;"Business",E426&lt;&gt;"Medical",E426&lt;&gt;"Charitable",E426&lt;&gt;"Personal"),"Purpose must be Business/Medical/Charitable/Personal",IF(AND(ISNUMBER(H426),ISNUMBER(I426),I426&lt;H426),"Odometer end is before start",IF(AND(NOT(ISNUMBER(H426)),NOT(ISNUMBER(I426)),NOT(ISNUMBER(J426))),"Add odometer readings or typed miles",IF(AND(ISNUMBER(H426),ISNUMBER(I426),ISNUMBER(J426),ABS((I426-H426)-J426)&gt;0.05),"Odometer and typed miles disagree",IF(AND(N426&gt;0,O426=0),"No rate for this date — check Rate Schedule",IF(AND(OR(E426="Business",E426="Medical",E426="Charitable"),F426&lt;&gt;"Yes",K426=""),"Add purpose detail for substantiation",""))))))))))))</f>
        <v/>
      </c>
      <c r="R426" s="27">
        <f>IF(OR(A426="",M426=""),"",IFERROR(INDEX('Rate Schedule'!$A$5:$A$24,MATCH(SUMPRODUCT(MAX(('Rate Schedule'!$A$5:$A$24&lt;=A426)*('Rate Schedule'!$A$5:$A$24&lt;&gt;"")*'Rate Schedule'!$A$5:$A$24)),'Rate Schedule'!$A$5:$A$24,0)),""))</f>
        <v/>
      </c>
    </row>
    <row r="427">
      <c r="A427" s="22" t="n"/>
      <c r="B427" s="10" t="n"/>
      <c r="C427" s="10" t="n"/>
      <c r="D427" s="10" t="n"/>
      <c r="E427" s="10" t="n"/>
      <c r="F427" s="10" t="n"/>
      <c r="G427" s="10" t="n"/>
      <c r="H427" s="23" t="n"/>
      <c r="I427" s="23" t="n"/>
      <c r="J427" s="23" t="n"/>
      <c r="K427" s="10" t="n"/>
      <c r="L427" s="10" t="n"/>
      <c r="M427" s="24">
        <f>IF(AND(A427="",B427="",J427="",H427=""),"",ROUND(IF(G427="Yes",2,1)*IF(AND(ISNUMBER(H427),ISNUMBER(I427),I427&gt;=H427),I427-H427,IF(ISNUMBER(J427),J427,0)),1))</f>
        <v/>
      </c>
      <c r="N427" s="24">
        <f>IF(M427="","",IF(OR(E427="Personal",E427="",F427="Yes"),0,M427))</f>
        <v/>
      </c>
      <c r="O427" s="24">
        <f>IF(OR(A427="",M427=""),"",IF(E427="Business",IFERROR(INDEX('Rate Schedule'!$B$5:$B$24,MATCH(SUMPRODUCT(MAX(('Rate Schedule'!$A$5:$A$24&lt;=A427)*('Rate Schedule'!$A$5:$A$24&lt;&gt;"")*'Rate Schedule'!$A$5:$A$24)),'Rate Schedule'!$A$5:$A$24,0)),0),IF(E427="Medical",IFERROR(INDEX('Rate Schedule'!$C$5:$C$24,MATCH(SUMPRODUCT(MAX(('Rate Schedule'!$A$5:$A$24&lt;=A427)*('Rate Schedule'!$A$5:$A$24&lt;&gt;"")*'Rate Schedule'!$A$5:$A$24)),'Rate Schedule'!$A$5:$A$24,0)),0),IF(E427="Charitable",IFERROR(INDEX('Rate Schedule'!$D$5:$D$24,MATCH(SUMPRODUCT(MAX(('Rate Schedule'!$A$5:$A$24&lt;=A427)*('Rate Schedule'!$A$5:$A$24&lt;&gt;"")*'Rate Schedule'!$A$5:$A$24)),'Rate Schedule'!$A$5:$A$24,0)),0),0))))</f>
        <v/>
      </c>
      <c r="P427" s="25">
        <f>IF(OR(M427="",O427=""),"",ROUND(N427*O427,0)/100)</f>
        <v/>
      </c>
      <c r="Q427" s="26">
        <f>IF(AND(A427="",B427="",C427="",D427="",E427="",J427="",H427=""),"",IF(A427="","Add a date",IF(A427&gt;AsOf,"After as-of date: not counted yet",IF(B427="","Add a vehicle",IF(COUNTIF(VName,B427)=0,"Vehicle not on Vehicles sheet",IF(E427="","Add a purpose",IF(AND(E427&lt;&gt;"Business",E427&lt;&gt;"Medical",E427&lt;&gt;"Charitable",E427&lt;&gt;"Personal"),"Purpose must be Business/Medical/Charitable/Personal",IF(AND(ISNUMBER(H427),ISNUMBER(I427),I427&lt;H427),"Odometer end is before start",IF(AND(NOT(ISNUMBER(H427)),NOT(ISNUMBER(I427)),NOT(ISNUMBER(J427))),"Add odometer readings or typed miles",IF(AND(ISNUMBER(H427),ISNUMBER(I427),ISNUMBER(J427),ABS((I427-H427)-J427)&gt;0.05),"Odometer and typed miles disagree",IF(AND(N427&gt;0,O427=0),"No rate for this date — check Rate Schedule",IF(AND(OR(E427="Business",E427="Medical",E427="Charitable"),F427&lt;&gt;"Yes",K427=""),"Add purpose detail for substantiation",""))))))))))))</f>
        <v/>
      </c>
      <c r="R427" s="27">
        <f>IF(OR(A427="",M427=""),"",IFERROR(INDEX('Rate Schedule'!$A$5:$A$24,MATCH(SUMPRODUCT(MAX(('Rate Schedule'!$A$5:$A$24&lt;=A427)*('Rate Schedule'!$A$5:$A$24&lt;&gt;"")*'Rate Schedule'!$A$5:$A$24)),'Rate Schedule'!$A$5:$A$24,0)),""))</f>
        <v/>
      </c>
    </row>
    <row r="428">
      <c r="A428" s="22" t="n"/>
      <c r="B428" s="10" t="n"/>
      <c r="C428" s="10" t="n"/>
      <c r="D428" s="10" t="n"/>
      <c r="E428" s="10" t="n"/>
      <c r="F428" s="10" t="n"/>
      <c r="G428" s="10" t="n"/>
      <c r="H428" s="23" t="n"/>
      <c r="I428" s="23" t="n"/>
      <c r="J428" s="23" t="n"/>
      <c r="K428" s="10" t="n"/>
      <c r="L428" s="10" t="n"/>
      <c r="M428" s="24">
        <f>IF(AND(A428="",B428="",J428="",H428=""),"",ROUND(IF(G428="Yes",2,1)*IF(AND(ISNUMBER(H428),ISNUMBER(I428),I428&gt;=H428),I428-H428,IF(ISNUMBER(J428),J428,0)),1))</f>
        <v/>
      </c>
      <c r="N428" s="24">
        <f>IF(M428="","",IF(OR(E428="Personal",E428="",F428="Yes"),0,M428))</f>
        <v/>
      </c>
      <c r="O428" s="24">
        <f>IF(OR(A428="",M428=""),"",IF(E428="Business",IFERROR(INDEX('Rate Schedule'!$B$5:$B$24,MATCH(SUMPRODUCT(MAX(('Rate Schedule'!$A$5:$A$24&lt;=A428)*('Rate Schedule'!$A$5:$A$24&lt;&gt;"")*'Rate Schedule'!$A$5:$A$24)),'Rate Schedule'!$A$5:$A$24,0)),0),IF(E428="Medical",IFERROR(INDEX('Rate Schedule'!$C$5:$C$24,MATCH(SUMPRODUCT(MAX(('Rate Schedule'!$A$5:$A$24&lt;=A428)*('Rate Schedule'!$A$5:$A$24&lt;&gt;"")*'Rate Schedule'!$A$5:$A$24)),'Rate Schedule'!$A$5:$A$24,0)),0),IF(E428="Charitable",IFERROR(INDEX('Rate Schedule'!$D$5:$D$24,MATCH(SUMPRODUCT(MAX(('Rate Schedule'!$A$5:$A$24&lt;=A428)*('Rate Schedule'!$A$5:$A$24&lt;&gt;"")*'Rate Schedule'!$A$5:$A$24)),'Rate Schedule'!$A$5:$A$24,0)),0),0))))</f>
        <v/>
      </c>
      <c r="P428" s="25">
        <f>IF(OR(M428="",O428=""),"",ROUND(N428*O428,0)/100)</f>
        <v/>
      </c>
      <c r="Q428" s="26">
        <f>IF(AND(A428="",B428="",C428="",D428="",E428="",J428="",H428=""),"",IF(A428="","Add a date",IF(A428&gt;AsOf,"After as-of date: not counted yet",IF(B428="","Add a vehicle",IF(COUNTIF(VName,B428)=0,"Vehicle not on Vehicles sheet",IF(E428="","Add a purpose",IF(AND(E428&lt;&gt;"Business",E428&lt;&gt;"Medical",E428&lt;&gt;"Charitable",E428&lt;&gt;"Personal"),"Purpose must be Business/Medical/Charitable/Personal",IF(AND(ISNUMBER(H428),ISNUMBER(I428),I428&lt;H428),"Odometer end is before start",IF(AND(NOT(ISNUMBER(H428)),NOT(ISNUMBER(I428)),NOT(ISNUMBER(J428))),"Add odometer readings or typed miles",IF(AND(ISNUMBER(H428),ISNUMBER(I428),ISNUMBER(J428),ABS((I428-H428)-J428)&gt;0.05),"Odometer and typed miles disagree",IF(AND(N428&gt;0,O428=0),"No rate for this date — check Rate Schedule",IF(AND(OR(E428="Business",E428="Medical",E428="Charitable"),F428&lt;&gt;"Yes",K428=""),"Add purpose detail for substantiation",""))))))))))))</f>
        <v/>
      </c>
      <c r="R428" s="27">
        <f>IF(OR(A428="",M428=""),"",IFERROR(INDEX('Rate Schedule'!$A$5:$A$24,MATCH(SUMPRODUCT(MAX(('Rate Schedule'!$A$5:$A$24&lt;=A428)*('Rate Schedule'!$A$5:$A$24&lt;&gt;"")*'Rate Schedule'!$A$5:$A$24)),'Rate Schedule'!$A$5:$A$24,0)),""))</f>
        <v/>
      </c>
    </row>
    <row r="429">
      <c r="A429" s="22" t="n"/>
      <c r="B429" s="10" t="n"/>
      <c r="C429" s="10" t="n"/>
      <c r="D429" s="10" t="n"/>
      <c r="E429" s="10" t="n"/>
      <c r="F429" s="10" t="n"/>
      <c r="G429" s="10" t="n"/>
      <c r="H429" s="23" t="n"/>
      <c r="I429" s="23" t="n"/>
      <c r="J429" s="23" t="n"/>
      <c r="K429" s="10" t="n"/>
      <c r="L429" s="10" t="n"/>
      <c r="M429" s="24">
        <f>IF(AND(A429="",B429="",J429="",H429=""),"",ROUND(IF(G429="Yes",2,1)*IF(AND(ISNUMBER(H429),ISNUMBER(I429),I429&gt;=H429),I429-H429,IF(ISNUMBER(J429),J429,0)),1))</f>
        <v/>
      </c>
      <c r="N429" s="24">
        <f>IF(M429="","",IF(OR(E429="Personal",E429="",F429="Yes"),0,M429))</f>
        <v/>
      </c>
      <c r="O429" s="24">
        <f>IF(OR(A429="",M429=""),"",IF(E429="Business",IFERROR(INDEX('Rate Schedule'!$B$5:$B$24,MATCH(SUMPRODUCT(MAX(('Rate Schedule'!$A$5:$A$24&lt;=A429)*('Rate Schedule'!$A$5:$A$24&lt;&gt;"")*'Rate Schedule'!$A$5:$A$24)),'Rate Schedule'!$A$5:$A$24,0)),0),IF(E429="Medical",IFERROR(INDEX('Rate Schedule'!$C$5:$C$24,MATCH(SUMPRODUCT(MAX(('Rate Schedule'!$A$5:$A$24&lt;=A429)*('Rate Schedule'!$A$5:$A$24&lt;&gt;"")*'Rate Schedule'!$A$5:$A$24)),'Rate Schedule'!$A$5:$A$24,0)),0),IF(E429="Charitable",IFERROR(INDEX('Rate Schedule'!$D$5:$D$24,MATCH(SUMPRODUCT(MAX(('Rate Schedule'!$A$5:$A$24&lt;=A429)*('Rate Schedule'!$A$5:$A$24&lt;&gt;"")*'Rate Schedule'!$A$5:$A$24)),'Rate Schedule'!$A$5:$A$24,0)),0),0))))</f>
        <v/>
      </c>
      <c r="P429" s="25">
        <f>IF(OR(M429="",O429=""),"",ROUND(N429*O429,0)/100)</f>
        <v/>
      </c>
      <c r="Q429" s="26">
        <f>IF(AND(A429="",B429="",C429="",D429="",E429="",J429="",H429=""),"",IF(A429="","Add a date",IF(A429&gt;AsOf,"After as-of date: not counted yet",IF(B429="","Add a vehicle",IF(COUNTIF(VName,B429)=0,"Vehicle not on Vehicles sheet",IF(E429="","Add a purpose",IF(AND(E429&lt;&gt;"Business",E429&lt;&gt;"Medical",E429&lt;&gt;"Charitable",E429&lt;&gt;"Personal"),"Purpose must be Business/Medical/Charitable/Personal",IF(AND(ISNUMBER(H429),ISNUMBER(I429),I429&lt;H429),"Odometer end is before start",IF(AND(NOT(ISNUMBER(H429)),NOT(ISNUMBER(I429)),NOT(ISNUMBER(J429))),"Add odometer readings or typed miles",IF(AND(ISNUMBER(H429),ISNUMBER(I429),ISNUMBER(J429),ABS((I429-H429)-J429)&gt;0.05),"Odometer and typed miles disagree",IF(AND(N429&gt;0,O429=0),"No rate for this date — check Rate Schedule",IF(AND(OR(E429="Business",E429="Medical",E429="Charitable"),F429&lt;&gt;"Yes",K429=""),"Add purpose detail for substantiation",""))))))))))))</f>
        <v/>
      </c>
      <c r="R429" s="27">
        <f>IF(OR(A429="",M429=""),"",IFERROR(INDEX('Rate Schedule'!$A$5:$A$24,MATCH(SUMPRODUCT(MAX(('Rate Schedule'!$A$5:$A$24&lt;=A429)*('Rate Schedule'!$A$5:$A$24&lt;&gt;"")*'Rate Schedule'!$A$5:$A$24)),'Rate Schedule'!$A$5:$A$24,0)),""))</f>
        <v/>
      </c>
    </row>
    <row r="430">
      <c r="A430" s="22" t="n"/>
      <c r="B430" s="10" t="n"/>
      <c r="C430" s="10" t="n"/>
      <c r="D430" s="10" t="n"/>
      <c r="E430" s="10" t="n"/>
      <c r="F430" s="10" t="n"/>
      <c r="G430" s="10" t="n"/>
      <c r="H430" s="23" t="n"/>
      <c r="I430" s="23" t="n"/>
      <c r="J430" s="23" t="n"/>
      <c r="K430" s="10" t="n"/>
      <c r="L430" s="10" t="n"/>
      <c r="M430" s="24">
        <f>IF(AND(A430="",B430="",J430="",H430=""),"",ROUND(IF(G430="Yes",2,1)*IF(AND(ISNUMBER(H430),ISNUMBER(I430),I430&gt;=H430),I430-H430,IF(ISNUMBER(J430),J430,0)),1))</f>
        <v/>
      </c>
      <c r="N430" s="24">
        <f>IF(M430="","",IF(OR(E430="Personal",E430="",F430="Yes"),0,M430))</f>
        <v/>
      </c>
      <c r="O430" s="24">
        <f>IF(OR(A430="",M430=""),"",IF(E430="Business",IFERROR(INDEX('Rate Schedule'!$B$5:$B$24,MATCH(SUMPRODUCT(MAX(('Rate Schedule'!$A$5:$A$24&lt;=A430)*('Rate Schedule'!$A$5:$A$24&lt;&gt;"")*'Rate Schedule'!$A$5:$A$24)),'Rate Schedule'!$A$5:$A$24,0)),0),IF(E430="Medical",IFERROR(INDEX('Rate Schedule'!$C$5:$C$24,MATCH(SUMPRODUCT(MAX(('Rate Schedule'!$A$5:$A$24&lt;=A430)*('Rate Schedule'!$A$5:$A$24&lt;&gt;"")*'Rate Schedule'!$A$5:$A$24)),'Rate Schedule'!$A$5:$A$24,0)),0),IF(E430="Charitable",IFERROR(INDEX('Rate Schedule'!$D$5:$D$24,MATCH(SUMPRODUCT(MAX(('Rate Schedule'!$A$5:$A$24&lt;=A430)*('Rate Schedule'!$A$5:$A$24&lt;&gt;"")*'Rate Schedule'!$A$5:$A$24)),'Rate Schedule'!$A$5:$A$24,0)),0),0))))</f>
        <v/>
      </c>
      <c r="P430" s="25">
        <f>IF(OR(M430="",O430=""),"",ROUND(N430*O430,0)/100)</f>
        <v/>
      </c>
      <c r="Q430" s="26">
        <f>IF(AND(A430="",B430="",C430="",D430="",E430="",J430="",H430=""),"",IF(A430="","Add a date",IF(A430&gt;AsOf,"After as-of date: not counted yet",IF(B430="","Add a vehicle",IF(COUNTIF(VName,B430)=0,"Vehicle not on Vehicles sheet",IF(E430="","Add a purpose",IF(AND(E430&lt;&gt;"Business",E430&lt;&gt;"Medical",E430&lt;&gt;"Charitable",E430&lt;&gt;"Personal"),"Purpose must be Business/Medical/Charitable/Personal",IF(AND(ISNUMBER(H430),ISNUMBER(I430),I430&lt;H430),"Odometer end is before start",IF(AND(NOT(ISNUMBER(H430)),NOT(ISNUMBER(I430)),NOT(ISNUMBER(J430))),"Add odometer readings or typed miles",IF(AND(ISNUMBER(H430),ISNUMBER(I430),ISNUMBER(J430),ABS((I430-H430)-J430)&gt;0.05),"Odometer and typed miles disagree",IF(AND(N430&gt;0,O430=0),"No rate for this date — check Rate Schedule",IF(AND(OR(E430="Business",E430="Medical",E430="Charitable"),F430&lt;&gt;"Yes",K430=""),"Add purpose detail for substantiation",""))))))))))))</f>
        <v/>
      </c>
      <c r="R430" s="27">
        <f>IF(OR(A430="",M430=""),"",IFERROR(INDEX('Rate Schedule'!$A$5:$A$24,MATCH(SUMPRODUCT(MAX(('Rate Schedule'!$A$5:$A$24&lt;=A430)*('Rate Schedule'!$A$5:$A$24&lt;&gt;"")*'Rate Schedule'!$A$5:$A$24)),'Rate Schedule'!$A$5:$A$24,0)),""))</f>
        <v/>
      </c>
    </row>
    <row r="431">
      <c r="A431" s="22" t="n"/>
      <c r="B431" s="10" t="n"/>
      <c r="C431" s="10" t="n"/>
      <c r="D431" s="10" t="n"/>
      <c r="E431" s="10" t="n"/>
      <c r="F431" s="10" t="n"/>
      <c r="G431" s="10" t="n"/>
      <c r="H431" s="23" t="n"/>
      <c r="I431" s="23" t="n"/>
      <c r="J431" s="23" t="n"/>
      <c r="K431" s="10" t="n"/>
      <c r="L431" s="10" t="n"/>
      <c r="M431" s="24">
        <f>IF(AND(A431="",B431="",J431="",H431=""),"",ROUND(IF(G431="Yes",2,1)*IF(AND(ISNUMBER(H431),ISNUMBER(I431),I431&gt;=H431),I431-H431,IF(ISNUMBER(J431),J431,0)),1))</f>
        <v/>
      </c>
      <c r="N431" s="24">
        <f>IF(M431="","",IF(OR(E431="Personal",E431="",F431="Yes"),0,M431))</f>
        <v/>
      </c>
      <c r="O431" s="24">
        <f>IF(OR(A431="",M431=""),"",IF(E431="Business",IFERROR(INDEX('Rate Schedule'!$B$5:$B$24,MATCH(SUMPRODUCT(MAX(('Rate Schedule'!$A$5:$A$24&lt;=A431)*('Rate Schedule'!$A$5:$A$24&lt;&gt;"")*'Rate Schedule'!$A$5:$A$24)),'Rate Schedule'!$A$5:$A$24,0)),0),IF(E431="Medical",IFERROR(INDEX('Rate Schedule'!$C$5:$C$24,MATCH(SUMPRODUCT(MAX(('Rate Schedule'!$A$5:$A$24&lt;=A431)*('Rate Schedule'!$A$5:$A$24&lt;&gt;"")*'Rate Schedule'!$A$5:$A$24)),'Rate Schedule'!$A$5:$A$24,0)),0),IF(E431="Charitable",IFERROR(INDEX('Rate Schedule'!$D$5:$D$24,MATCH(SUMPRODUCT(MAX(('Rate Schedule'!$A$5:$A$24&lt;=A431)*('Rate Schedule'!$A$5:$A$24&lt;&gt;"")*'Rate Schedule'!$A$5:$A$24)),'Rate Schedule'!$A$5:$A$24,0)),0),0))))</f>
        <v/>
      </c>
      <c r="P431" s="25">
        <f>IF(OR(M431="",O431=""),"",ROUND(N431*O431,0)/100)</f>
        <v/>
      </c>
      <c r="Q431" s="26">
        <f>IF(AND(A431="",B431="",C431="",D431="",E431="",J431="",H431=""),"",IF(A431="","Add a date",IF(A431&gt;AsOf,"After as-of date: not counted yet",IF(B431="","Add a vehicle",IF(COUNTIF(VName,B431)=0,"Vehicle not on Vehicles sheet",IF(E431="","Add a purpose",IF(AND(E431&lt;&gt;"Business",E431&lt;&gt;"Medical",E431&lt;&gt;"Charitable",E431&lt;&gt;"Personal"),"Purpose must be Business/Medical/Charitable/Personal",IF(AND(ISNUMBER(H431),ISNUMBER(I431),I431&lt;H431),"Odometer end is before start",IF(AND(NOT(ISNUMBER(H431)),NOT(ISNUMBER(I431)),NOT(ISNUMBER(J431))),"Add odometer readings or typed miles",IF(AND(ISNUMBER(H431),ISNUMBER(I431),ISNUMBER(J431),ABS((I431-H431)-J431)&gt;0.05),"Odometer and typed miles disagree",IF(AND(N431&gt;0,O431=0),"No rate for this date — check Rate Schedule",IF(AND(OR(E431="Business",E431="Medical",E431="Charitable"),F431&lt;&gt;"Yes",K431=""),"Add purpose detail for substantiation",""))))))))))))</f>
        <v/>
      </c>
      <c r="R431" s="27">
        <f>IF(OR(A431="",M431=""),"",IFERROR(INDEX('Rate Schedule'!$A$5:$A$24,MATCH(SUMPRODUCT(MAX(('Rate Schedule'!$A$5:$A$24&lt;=A431)*('Rate Schedule'!$A$5:$A$24&lt;&gt;"")*'Rate Schedule'!$A$5:$A$24)),'Rate Schedule'!$A$5:$A$24,0)),""))</f>
        <v/>
      </c>
    </row>
    <row r="432">
      <c r="A432" s="22" t="n"/>
      <c r="B432" s="10" t="n"/>
      <c r="C432" s="10" t="n"/>
      <c r="D432" s="10" t="n"/>
      <c r="E432" s="10" t="n"/>
      <c r="F432" s="10" t="n"/>
      <c r="G432" s="10" t="n"/>
      <c r="H432" s="23" t="n"/>
      <c r="I432" s="23" t="n"/>
      <c r="J432" s="23" t="n"/>
      <c r="K432" s="10" t="n"/>
      <c r="L432" s="10" t="n"/>
      <c r="M432" s="24">
        <f>IF(AND(A432="",B432="",J432="",H432=""),"",ROUND(IF(G432="Yes",2,1)*IF(AND(ISNUMBER(H432),ISNUMBER(I432),I432&gt;=H432),I432-H432,IF(ISNUMBER(J432),J432,0)),1))</f>
        <v/>
      </c>
      <c r="N432" s="24">
        <f>IF(M432="","",IF(OR(E432="Personal",E432="",F432="Yes"),0,M432))</f>
        <v/>
      </c>
      <c r="O432" s="24">
        <f>IF(OR(A432="",M432=""),"",IF(E432="Business",IFERROR(INDEX('Rate Schedule'!$B$5:$B$24,MATCH(SUMPRODUCT(MAX(('Rate Schedule'!$A$5:$A$24&lt;=A432)*('Rate Schedule'!$A$5:$A$24&lt;&gt;"")*'Rate Schedule'!$A$5:$A$24)),'Rate Schedule'!$A$5:$A$24,0)),0),IF(E432="Medical",IFERROR(INDEX('Rate Schedule'!$C$5:$C$24,MATCH(SUMPRODUCT(MAX(('Rate Schedule'!$A$5:$A$24&lt;=A432)*('Rate Schedule'!$A$5:$A$24&lt;&gt;"")*'Rate Schedule'!$A$5:$A$24)),'Rate Schedule'!$A$5:$A$24,0)),0),IF(E432="Charitable",IFERROR(INDEX('Rate Schedule'!$D$5:$D$24,MATCH(SUMPRODUCT(MAX(('Rate Schedule'!$A$5:$A$24&lt;=A432)*('Rate Schedule'!$A$5:$A$24&lt;&gt;"")*'Rate Schedule'!$A$5:$A$24)),'Rate Schedule'!$A$5:$A$24,0)),0),0))))</f>
        <v/>
      </c>
      <c r="P432" s="25">
        <f>IF(OR(M432="",O432=""),"",ROUND(N432*O432,0)/100)</f>
        <v/>
      </c>
      <c r="Q432" s="26">
        <f>IF(AND(A432="",B432="",C432="",D432="",E432="",J432="",H432=""),"",IF(A432="","Add a date",IF(A432&gt;AsOf,"After as-of date: not counted yet",IF(B432="","Add a vehicle",IF(COUNTIF(VName,B432)=0,"Vehicle not on Vehicles sheet",IF(E432="","Add a purpose",IF(AND(E432&lt;&gt;"Business",E432&lt;&gt;"Medical",E432&lt;&gt;"Charitable",E432&lt;&gt;"Personal"),"Purpose must be Business/Medical/Charitable/Personal",IF(AND(ISNUMBER(H432),ISNUMBER(I432),I432&lt;H432),"Odometer end is before start",IF(AND(NOT(ISNUMBER(H432)),NOT(ISNUMBER(I432)),NOT(ISNUMBER(J432))),"Add odometer readings or typed miles",IF(AND(ISNUMBER(H432),ISNUMBER(I432),ISNUMBER(J432),ABS((I432-H432)-J432)&gt;0.05),"Odometer and typed miles disagree",IF(AND(N432&gt;0,O432=0),"No rate for this date — check Rate Schedule",IF(AND(OR(E432="Business",E432="Medical",E432="Charitable"),F432&lt;&gt;"Yes",K432=""),"Add purpose detail for substantiation",""))))))))))))</f>
        <v/>
      </c>
      <c r="R432" s="27">
        <f>IF(OR(A432="",M432=""),"",IFERROR(INDEX('Rate Schedule'!$A$5:$A$24,MATCH(SUMPRODUCT(MAX(('Rate Schedule'!$A$5:$A$24&lt;=A432)*('Rate Schedule'!$A$5:$A$24&lt;&gt;"")*'Rate Schedule'!$A$5:$A$24)),'Rate Schedule'!$A$5:$A$24,0)),""))</f>
        <v/>
      </c>
    </row>
    <row r="433">
      <c r="A433" s="22" t="n"/>
      <c r="B433" s="10" t="n"/>
      <c r="C433" s="10" t="n"/>
      <c r="D433" s="10" t="n"/>
      <c r="E433" s="10" t="n"/>
      <c r="F433" s="10" t="n"/>
      <c r="G433" s="10" t="n"/>
      <c r="H433" s="23" t="n"/>
      <c r="I433" s="23" t="n"/>
      <c r="J433" s="23" t="n"/>
      <c r="K433" s="10" t="n"/>
      <c r="L433" s="10" t="n"/>
      <c r="M433" s="24">
        <f>IF(AND(A433="",B433="",J433="",H433=""),"",ROUND(IF(G433="Yes",2,1)*IF(AND(ISNUMBER(H433),ISNUMBER(I433),I433&gt;=H433),I433-H433,IF(ISNUMBER(J433),J433,0)),1))</f>
        <v/>
      </c>
      <c r="N433" s="24">
        <f>IF(M433="","",IF(OR(E433="Personal",E433="",F433="Yes"),0,M433))</f>
        <v/>
      </c>
      <c r="O433" s="24">
        <f>IF(OR(A433="",M433=""),"",IF(E433="Business",IFERROR(INDEX('Rate Schedule'!$B$5:$B$24,MATCH(SUMPRODUCT(MAX(('Rate Schedule'!$A$5:$A$24&lt;=A433)*('Rate Schedule'!$A$5:$A$24&lt;&gt;"")*'Rate Schedule'!$A$5:$A$24)),'Rate Schedule'!$A$5:$A$24,0)),0),IF(E433="Medical",IFERROR(INDEX('Rate Schedule'!$C$5:$C$24,MATCH(SUMPRODUCT(MAX(('Rate Schedule'!$A$5:$A$24&lt;=A433)*('Rate Schedule'!$A$5:$A$24&lt;&gt;"")*'Rate Schedule'!$A$5:$A$24)),'Rate Schedule'!$A$5:$A$24,0)),0),IF(E433="Charitable",IFERROR(INDEX('Rate Schedule'!$D$5:$D$24,MATCH(SUMPRODUCT(MAX(('Rate Schedule'!$A$5:$A$24&lt;=A433)*('Rate Schedule'!$A$5:$A$24&lt;&gt;"")*'Rate Schedule'!$A$5:$A$24)),'Rate Schedule'!$A$5:$A$24,0)),0),0))))</f>
        <v/>
      </c>
      <c r="P433" s="25">
        <f>IF(OR(M433="",O433=""),"",ROUND(N433*O433,0)/100)</f>
        <v/>
      </c>
      <c r="Q433" s="26">
        <f>IF(AND(A433="",B433="",C433="",D433="",E433="",J433="",H433=""),"",IF(A433="","Add a date",IF(A433&gt;AsOf,"After as-of date: not counted yet",IF(B433="","Add a vehicle",IF(COUNTIF(VName,B433)=0,"Vehicle not on Vehicles sheet",IF(E433="","Add a purpose",IF(AND(E433&lt;&gt;"Business",E433&lt;&gt;"Medical",E433&lt;&gt;"Charitable",E433&lt;&gt;"Personal"),"Purpose must be Business/Medical/Charitable/Personal",IF(AND(ISNUMBER(H433),ISNUMBER(I433),I433&lt;H433),"Odometer end is before start",IF(AND(NOT(ISNUMBER(H433)),NOT(ISNUMBER(I433)),NOT(ISNUMBER(J433))),"Add odometer readings or typed miles",IF(AND(ISNUMBER(H433),ISNUMBER(I433),ISNUMBER(J433),ABS((I433-H433)-J433)&gt;0.05),"Odometer and typed miles disagree",IF(AND(N433&gt;0,O433=0),"No rate for this date — check Rate Schedule",IF(AND(OR(E433="Business",E433="Medical",E433="Charitable"),F433&lt;&gt;"Yes",K433=""),"Add purpose detail for substantiation",""))))))))))))</f>
        <v/>
      </c>
      <c r="R433" s="27">
        <f>IF(OR(A433="",M433=""),"",IFERROR(INDEX('Rate Schedule'!$A$5:$A$24,MATCH(SUMPRODUCT(MAX(('Rate Schedule'!$A$5:$A$24&lt;=A433)*('Rate Schedule'!$A$5:$A$24&lt;&gt;"")*'Rate Schedule'!$A$5:$A$24)),'Rate Schedule'!$A$5:$A$24,0)),""))</f>
        <v/>
      </c>
    </row>
    <row r="434">
      <c r="A434" s="22" t="n"/>
      <c r="B434" s="10" t="n"/>
      <c r="C434" s="10" t="n"/>
      <c r="D434" s="10" t="n"/>
      <c r="E434" s="10" t="n"/>
      <c r="F434" s="10" t="n"/>
      <c r="G434" s="10" t="n"/>
      <c r="H434" s="23" t="n"/>
      <c r="I434" s="23" t="n"/>
      <c r="J434" s="23" t="n"/>
      <c r="K434" s="10" t="n"/>
      <c r="L434" s="10" t="n"/>
      <c r="M434" s="24">
        <f>IF(AND(A434="",B434="",J434="",H434=""),"",ROUND(IF(G434="Yes",2,1)*IF(AND(ISNUMBER(H434),ISNUMBER(I434),I434&gt;=H434),I434-H434,IF(ISNUMBER(J434),J434,0)),1))</f>
        <v/>
      </c>
      <c r="N434" s="24">
        <f>IF(M434="","",IF(OR(E434="Personal",E434="",F434="Yes"),0,M434))</f>
        <v/>
      </c>
      <c r="O434" s="24">
        <f>IF(OR(A434="",M434=""),"",IF(E434="Business",IFERROR(INDEX('Rate Schedule'!$B$5:$B$24,MATCH(SUMPRODUCT(MAX(('Rate Schedule'!$A$5:$A$24&lt;=A434)*('Rate Schedule'!$A$5:$A$24&lt;&gt;"")*'Rate Schedule'!$A$5:$A$24)),'Rate Schedule'!$A$5:$A$24,0)),0),IF(E434="Medical",IFERROR(INDEX('Rate Schedule'!$C$5:$C$24,MATCH(SUMPRODUCT(MAX(('Rate Schedule'!$A$5:$A$24&lt;=A434)*('Rate Schedule'!$A$5:$A$24&lt;&gt;"")*'Rate Schedule'!$A$5:$A$24)),'Rate Schedule'!$A$5:$A$24,0)),0),IF(E434="Charitable",IFERROR(INDEX('Rate Schedule'!$D$5:$D$24,MATCH(SUMPRODUCT(MAX(('Rate Schedule'!$A$5:$A$24&lt;=A434)*('Rate Schedule'!$A$5:$A$24&lt;&gt;"")*'Rate Schedule'!$A$5:$A$24)),'Rate Schedule'!$A$5:$A$24,0)),0),0))))</f>
        <v/>
      </c>
      <c r="P434" s="25">
        <f>IF(OR(M434="",O434=""),"",ROUND(N434*O434,0)/100)</f>
        <v/>
      </c>
      <c r="Q434" s="26">
        <f>IF(AND(A434="",B434="",C434="",D434="",E434="",J434="",H434=""),"",IF(A434="","Add a date",IF(A434&gt;AsOf,"After as-of date: not counted yet",IF(B434="","Add a vehicle",IF(COUNTIF(VName,B434)=0,"Vehicle not on Vehicles sheet",IF(E434="","Add a purpose",IF(AND(E434&lt;&gt;"Business",E434&lt;&gt;"Medical",E434&lt;&gt;"Charitable",E434&lt;&gt;"Personal"),"Purpose must be Business/Medical/Charitable/Personal",IF(AND(ISNUMBER(H434),ISNUMBER(I434),I434&lt;H434),"Odometer end is before start",IF(AND(NOT(ISNUMBER(H434)),NOT(ISNUMBER(I434)),NOT(ISNUMBER(J434))),"Add odometer readings or typed miles",IF(AND(ISNUMBER(H434),ISNUMBER(I434),ISNUMBER(J434),ABS((I434-H434)-J434)&gt;0.05),"Odometer and typed miles disagree",IF(AND(N434&gt;0,O434=0),"No rate for this date — check Rate Schedule",IF(AND(OR(E434="Business",E434="Medical",E434="Charitable"),F434&lt;&gt;"Yes",K434=""),"Add purpose detail for substantiation",""))))))))))))</f>
        <v/>
      </c>
      <c r="R434" s="27">
        <f>IF(OR(A434="",M434=""),"",IFERROR(INDEX('Rate Schedule'!$A$5:$A$24,MATCH(SUMPRODUCT(MAX(('Rate Schedule'!$A$5:$A$24&lt;=A434)*('Rate Schedule'!$A$5:$A$24&lt;&gt;"")*'Rate Schedule'!$A$5:$A$24)),'Rate Schedule'!$A$5:$A$24,0)),""))</f>
        <v/>
      </c>
    </row>
    <row r="435">
      <c r="A435" s="22" t="n"/>
      <c r="B435" s="10" t="n"/>
      <c r="C435" s="10" t="n"/>
      <c r="D435" s="10" t="n"/>
      <c r="E435" s="10" t="n"/>
      <c r="F435" s="10" t="n"/>
      <c r="G435" s="10" t="n"/>
      <c r="H435" s="23" t="n"/>
      <c r="I435" s="23" t="n"/>
      <c r="J435" s="23" t="n"/>
      <c r="K435" s="10" t="n"/>
      <c r="L435" s="10" t="n"/>
      <c r="M435" s="24">
        <f>IF(AND(A435="",B435="",J435="",H435=""),"",ROUND(IF(G435="Yes",2,1)*IF(AND(ISNUMBER(H435),ISNUMBER(I435),I435&gt;=H435),I435-H435,IF(ISNUMBER(J435),J435,0)),1))</f>
        <v/>
      </c>
      <c r="N435" s="24">
        <f>IF(M435="","",IF(OR(E435="Personal",E435="",F435="Yes"),0,M435))</f>
        <v/>
      </c>
      <c r="O435" s="24">
        <f>IF(OR(A435="",M435=""),"",IF(E435="Business",IFERROR(INDEX('Rate Schedule'!$B$5:$B$24,MATCH(SUMPRODUCT(MAX(('Rate Schedule'!$A$5:$A$24&lt;=A435)*('Rate Schedule'!$A$5:$A$24&lt;&gt;"")*'Rate Schedule'!$A$5:$A$24)),'Rate Schedule'!$A$5:$A$24,0)),0),IF(E435="Medical",IFERROR(INDEX('Rate Schedule'!$C$5:$C$24,MATCH(SUMPRODUCT(MAX(('Rate Schedule'!$A$5:$A$24&lt;=A435)*('Rate Schedule'!$A$5:$A$24&lt;&gt;"")*'Rate Schedule'!$A$5:$A$24)),'Rate Schedule'!$A$5:$A$24,0)),0),IF(E435="Charitable",IFERROR(INDEX('Rate Schedule'!$D$5:$D$24,MATCH(SUMPRODUCT(MAX(('Rate Schedule'!$A$5:$A$24&lt;=A435)*('Rate Schedule'!$A$5:$A$24&lt;&gt;"")*'Rate Schedule'!$A$5:$A$24)),'Rate Schedule'!$A$5:$A$24,0)),0),0))))</f>
        <v/>
      </c>
      <c r="P435" s="25">
        <f>IF(OR(M435="",O435=""),"",ROUND(N435*O435,0)/100)</f>
        <v/>
      </c>
      <c r="Q435" s="26">
        <f>IF(AND(A435="",B435="",C435="",D435="",E435="",J435="",H435=""),"",IF(A435="","Add a date",IF(A435&gt;AsOf,"After as-of date: not counted yet",IF(B435="","Add a vehicle",IF(COUNTIF(VName,B435)=0,"Vehicle not on Vehicles sheet",IF(E435="","Add a purpose",IF(AND(E435&lt;&gt;"Business",E435&lt;&gt;"Medical",E435&lt;&gt;"Charitable",E435&lt;&gt;"Personal"),"Purpose must be Business/Medical/Charitable/Personal",IF(AND(ISNUMBER(H435),ISNUMBER(I435),I435&lt;H435),"Odometer end is before start",IF(AND(NOT(ISNUMBER(H435)),NOT(ISNUMBER(I435)),NOT(ISNUMBER(J435))),"Add odometer readings or typed miles",IF(AND(ISNUMBER(H435),ISNUMBER(I435),ISNUMBER(J435),ABS((I435-H435)-J435)&gt;0.05),"Odometer and typed miles disagree",IF(AND(N435&gt;0,O435=0),"No rate for this date — check Rate Schedule",IF(AND(OR(E435="Business",E435="Medical",E435="Charitable"),F435&lt;&gt;"Yes",K435=""),"Add purpose detail for substantiation",""))))))))))))</f>
        <v/>
      </c>
      <c r="R435" s="27">
        <f>IF(OR(A435="",M435=""),"",IFERROR(INDEX('Rate Schedule'!$A$5:$A$24,MATCH(SUMPRODUCT(MAX(('Rate Schedule'!$A$5:$A$24&lt;=A435)*('Rate Schedule'!$A$5:$A$24&lt;&gt;"")*'Rate Schedule'!$A$5:$A$24)),'Rate Schedule'!$A$5:$A$24,0)),""))</f>
        <v/>
      </c>
    </row>
    <row r="436">
      <c r="A436" s="22" t="n"/>
      <c r="B436" s="10" t="n"/>
      <c r="C436" s="10" t="n"/>
      <c r="D436" s="10" t="n"/>
      <c r="E436" s="10" t="n"/>
      <c r="F436" s="10" t="n"/>
      <c r="G436" s="10" t="n"/>
      <c r="H436" s="23" t="n"/>
      <c r="I436" s="23" t="n"/>
      <c r="J436" s="23" t="n"/>
      <c r="K436" s="10" t="n"/>
      <c r="L436" s="10" t="n"/>
      <c r="M436" s="24">
        <f>IF(AND(A436="",B436="",J436="",H436=""),"",ROUND(IF(G436="Yes",2,1)*IF(AND(ISNUMBER(H436),ISNUMBER(I436),I436&gt;=H436),I436-H436,IF(ISNUMBER(J436),J436,0)),1))</f>
        <v/>
      </c>
      <c r="N436" s="24">
        <f>IF(M436="","",IF(OR(E436="Personal",E436="",F436="Yes"),0,M436))</f>
        <v/>
      </c>
      <c r="O436" s="24">
        <f>IF(OR(A436="",M436=""),"",IF(E436="Business",IFERROR(INDEX('Rate Schedule'!$B$5:$B$24,MATCH(SUMPRODUCT(MAX(('Rate Schedule'!$A$5:$A$24&lt;=A436)*('Rate Schedule'!$A$5:$A$24&lt;&gt;"")*'Rate Schedule'!$A$5:$A$24)),'Rate Schedule'!$A$5:$A$24,0)),0),IF(E436="Medical",IFERROR(INDEX('Rate Schedule'!$C$5:$C$24,MATCH(SUMPRODUCT(MAX(('Rate Schedule'!$A$5:$A$24&lt;=A436)*('Rate Schedule'!$A$5:$A$24&lt;&gt;"")*'Rate Schedule'!$A$5:$A$24)),'Rate Schedule'!$A$5:$A$24,0)),0),IF(E436="Charitable",IFERROR(INDEX('Rate Schedule'!$D$5:$D$24,MATCH(SUMPRODUCT(MAX(('Rate Schedule'!$A$5:$A$24&lt;=A436)*('Rate Schedule'!$A$5:$A$24&lt;&gt;"")*'Rate Schedule'!$A$5:$A$24)),'Rate Schedule'!$A$5:$A$24,0)),0),0))))</f>
        <v/>
      </c>
      <c r="P436" s="25">
        <f>IF(OR(M436="",O436=""),"",ROUND(N436*O436,0)/100)</f>
        <v/>
      </c>
      <c r="Q436" s="26">
        <f>IF(AND(A436="",B436="",C436="",D436="",E436="",J436="",H436=""),"",IF(A436="","Add a date",IF(A436&gt;AsOf,"After as-of date: not counted yet",IF(B436="","Add a vehicle",IF(COUNTIF(VName,B436)=0,"Vehicle not on Vehicles sheet",IF(E436="","Add a purpose",IF(AND(E436&lt;&gt;"Business",E436&lt;&gt;"Medical",E436&lt;&gt;"Charitable",E436&lt;&gt;"Personal"),"Purpose must be Business/Medical/Charitable/Personal",IF(AND(ISNUMBER(H436),ISNUMBER(I436),I436&lt;H436),"Odometer end is before start",IF(AND(NOT(ISNUMBER(H436)),NOT(ISNUMBER(I436)),NOT(ISNUMBER(J436))),"Add odometer readings or typed miles",IF(AND(ISNUMBER(H436),ISNUMBER(I436),ISNUMBER(J436),ABS((I436-H436)-J436)&gt;0.05),"Odometer and typed miles disagree",IF(AND(N436&gt;0,O436=0),"No rate for this date — check Rate Schedule",IF(AND(OR(E436="Business",E436="Medical",E436="Charitable"),F436&lt;&gt;"Yes",K436=""),"Add purpose detail for substantiation",""))))))))))))</f>
        <v/>
      </c>
      <c r="R436" s="27">
        <f>IF(OR(A436="",M436=""),"",IFERROR(INDEX('Rate Schedule'!$A$5:$A$24,MATCH(SUMPRODUCT(MAX(('Rate Schedule'!$A$5:$A$24&lt;=A436)*('Rate Schedule'!$A$5:$A$24&lt;&gt;"")*'Rate Schedule'!$A$5:$A$24)),'Rate Schedule'!$A$5:$A$24,0)),""))</f>
        <v/>
      </c>
    </row>
    <row r="437">
      <c r="A437" s="22" t="n"/>
      <c r="B437" s="10" t="n"/>
      <c r="C437" s="10" t="n"/>
      <c r="D437" s="10" t="n"/>
      <c r="E437" s="10" t="n"/>
      <c r="F437" s="10" t="n"/>
      <c r="G437" s="10" t="n"/>
      <c r="H437" s="23" t="n"/>
      <c r="I437" s="23" t="n"/>
      <c r="J437" s="23" t="n"/>
      <c r="K437" s="10" t="n"/>
      <c r="L437" s="10" t="n"/>
      <c r="M437" s="24">
        <f>IF(AND(A437="",B437="",J437="",H437=""),"",ROUND(IF(G437="Yes",2,1)*IF(AND(ISNUMBER(H437),ISNUMBER(I437),I437&gt;=H437),I437-H437,IF(ISNUMBER(J437),J437,0)),1))</f>
        <v/>
      </c>
      <c r="N437" s="24">
        <f>IF(M437="","",IF(OR(E437="Personal",E437="",F437="Yes"),0,M437))</f>
        <v/>
      </c>
      <c r="O437" s="24">
        <f>IF(OR(A437="",M437=""),"",IF(E437="Business",IFERROR(INDEX('Rate Schedule'!$B$5:$B$24,MATCH(SUMPRODUCT(MAX(('Rate Schedule'!$A$5:$A$24&lt;=A437)*('Rate Schedule'!$A$5:$A$24&lt;&gt;"")*'Rate Schedule'!$A$5:$A$24)),'Rate Schedule'!$A$5:$A$24,0)),0),IF(E437="Medical",IFERROR(INDEX('Rate Schedule'!$C$5:$C$24,MATCH(SUMPRODUCT(MAX(('Rate Schedule'!$A$5:$A$24&lt;=A437)*('Rate Schedule'!$A$5:$A$24&lt;&gt;"")*'Rate Schedule'!$A$5:$A$24)),'Rate Schedule'!$A$5:$A$24,0)),0),IF(E437="Charitable",IFERROR(INDEX('Rate Schedule'!$D$5:$D$24,MATCH(SUMPRODUCT(MAX(('Rate Schedule'!$A$5:$A$24&lt;=A437)*('Rate Schedule'!$A$5:$A$24&lt;&gt;"")*'Rate Schedule'!$A$5:$A$24)),'Rate Schedule'!$A$5:$A$24,0)),0),0))))</f>
        <v/>
      </c>
      <c r="P437" s="25">
        <f>IF(OR(M437="",O437=""),"",ROUND(N437*O437,0)/100)</f>
        <v/>
      </c>
      <c r="Q437" s="26">
        <f>IF(AND(A437="",B437="",C437="",D437="",E437="",J437="",H437=""),"",IF(A437="","Add a date",IF(A437&gt;AsOf,"After as-of date: not counted yet",IF(B437="","Add a vehicle",IF(COUNTIF(VName,B437)=0,"Vehicle not on Vehicles sheet",IF(E437="","Add a purpose",IF(AND(E437&lt;&gt;"Business",E437&lt;&gt;"Medical",E437&lt;&gt;"Charitable",E437&lt;&gt;"Personal"),"Purpose must be Business/Medical/Charitable/Personal",IF(AND(ISNUMBER(H437),ISNUMBER(I437),I437&lt;H437),"Odometer end is before start",IF(AND(NOT(ISNUMBER(H437)),NOT(ISNUMBER(I437)),NOT(ISNUMBER(J437))),"Add odometer readings or typed miles",IF(AND(ISNUMBER(H437),ISNUMBER(I437),ISNUMBER(J437),ABS((I437-H437)-J437)&gt;0.05),"Odometer and typed miles disagree",IF(AND(N437&gt;0,O437=0),"No rate for this date — check Rate Schedule",IF(AND(OR(E437="Business",E437="Medical",E437="Charitable"),F437&lt;&gt;"Yes",K437=""),"Add purpose detail for substantiation",""))))))))))))</f>
        <v/>
      </c>
      <c r="R437" s="27">
        <f>IF(OR(A437="",M437=""),"",IFERROR(INDEX('Rate Schedule'!$A$5:$A$24,MATCH(SUMPRODUCT(MAX(('Rate Schedule'!$A$5:$A$24&lt;=A437)*('Rate Schedule'!$A$5:$A$24&lt;&gt;"")*'Rate Schedule'!$A$5:$A$24)),'Rate Schedule'!$A$5:$A$24,0)),""))</f>
        <v/>
      </c>
    </row>
    <row r="438">
      <c r="A438" s="22" t="n"/>
      <c r="B438" s="10" t="n"/>
      <c r="C438" s="10" t="n"/>
      <c r="D438" s="10" t="n"/>
      <c r="E438" s="10" t="n"/>
      <c r="F438" s="10" t="n"/>
      <c r="G438" s="10" t="n"/>
      <c r="H438" s="23" t="n"/>
      <c r="I438" s="23" t="n"/>
      <c r="J438" s="23" t="n"/>
      <c r="K438" s="10" t="n"/>
      <c r="L438" s="10" t="n"/>
      <c r="M438" s="24">
        <f>IF(AND(A438="",B438="",J438="",H438=""),"",ROUND(IF(G438="Yes",2,1)*IF(AND(ISNUMBER(H438),ISNUMBER(I438),I438&gt;=H438),I438-H438,IF(ISNUMBER(J438),J438,0)),1))</f>
        <v/>
      </c>
      <c r="N438" s="24">
        <f>IF(M438="","",IF(OR(E438="Personal",E438="",F438="Yes"),0,M438))</f>
        <v/>
      </c>
      <c r="O438" s="24">
        <f>IF(OR(A438="",M438=""),"",IF(E438="Business",IFERROR(INDEX('Rate Schedule'!$B$5:$B$24,MATCH(SUMPRODUCT(MAX(('Rate Schedule'!$A$5:$A$24&lt;=A438)*('Rate Schedule'!$A$5:$A$24&lt;&gt;"")*'Rate Schedule'!$A$5:$A$24)),'Rate Schedule'!$A$5:$A$24,0)),0),IF(E438="Medical",IFERROR(INDEX('Rate Schedule'!$C$5:$C$24,MATCH(SUMPRODUCT(MAX(('Rate Schedule'!$A$5:$A$24&lt;=A438)*('Rate Schedule'!$A$5:$A$24&lt;&gt;"")*'Rate Schedule'!$A$5:$A$24)),'Rate Schedule'!$A$5:$A$24,0)),0),IF(E438="Charitable",IFERROR(INDEX('Rate Schedule'!$D$5:$D$24,MATCH(SUMPRODUCT(MAX(('Rate Schedule'!$A$5:$A$24&lt;=A438)*('Rate Schedule'!$A$5:$A$24&lt;&gt;"")*'Rate Schedule'!$A$5:$A$24)),'Rate Schedule'!$A$5:$A$24,0)),0),0))))</f>
        <v/>
      </c>
      <c r="P438" s="25">
        <f>IF(OR(M438="",O438=""),"",ROUND(N438*O438,0)/100)</f>
        <v/>
      </c>
      <c r="Q438" s="26">
        <f>IF(AND(A438="",B438="",C438="",D438="",E438="",J438="",H438=""),"",IF(A438="","Add a date",IF(A438&gt;AsOf,"After as-of date: not counted yet",IF(B438="","Add a vehicle",IF(COUNTIF(VName,B438)=0,"Vehicle not on Vehicles sheet",IF(E438="","Add a purpose",IF(AND(E438&lt;&gt;"Business",E438&lt;&gt;"Medical",E438&lt;&gt;"Charitable",E438&lt;&gt;"Personal"),"Purpose must be Business/Medical/Charitable/Personal",IF(AND(ISNUMBER(H438),ISNUMBER(I438),I438&lt;H438),"Odometer end is before start",IF(AND(NOT(ISNUMBER(H438)),NOT(ISNUMBER(I438)),NOT(ISNUMBER(J438))),"Add odometer readings or typed miles",IF(AND(ISNUMBER(H438),ISNUMBER(I438),ISNUMBER(J438),ABS((I438-H438)-J438)&gt;0.05),"Odometer and typed miles disagree",IF(AND(N438&gt;0,O438=0),"No rate for this date — check Rate Schedule",IF(AND(OR(E438="Business",E438="Medical",E438="Charitable"),F438&lt;&gt;"Yes",K438=""),"Add purpose detail for substantiation",""))))))))))))</f>
        <v/>
      </c>
      <c r="R438" s="27">
        <f>IF(OR(A438="",M438=""),"",IFERROR(INDEX('Rate Schedule'!$A$5:$A$24,MATCH(SUMPRODUCT(MAX(('Rate Schedule'!$A$5:$A$24&lt;=A438)*('Rate Schedule'!$A$5:$A$24&lt;&gt;"")*'Rate Schedule'!$A$5:$A$24)),'Rate Schedule'!$A$5:$A$24,0)),""))</f>
        <v/>
      </c>
    </row>
    <row r="439">
      <c r="A439" s="22" t="n"/>
      <c r="B439" s="10" t="n"/>
      <c r="C439" s="10" t="n"/>
      <c r="D439" s="10" t="n"/>
      <c r="E439" s="10" t="n"/>
      <c r="F439" s="10" t="n"/>
      <c r="G439" s="10" t="n"/>
      <c r="H439" s="23" t="n"/>
      <c r="I439" s="23" t="n"/>
      <c r="J439" s="23" t="n"/>
      <c r="K439" s="10" t="n"/>
      <c r="L439" s="10" t="n"/>
      <c r="M439" s="24">
        <f>IF(AND(A439="",B439="",J439="",H439=""),"",ROUND(IF(G439="Yes",2,1)*IF(AND(ISNUMBER(H439),ISNUMBER(I439),I439&gt;=H439),I439-H439,IF(ISNUMBER(J439),J439,0)),1))</f>
        <v/>
      </c>
      <c r="N439" s="24">
        <f>IF(M439="","",IF(OR(E439="Personal",E439="",F439="Yes"),0,M439))</f>
        <v/>
      </c>
      <c r="O439" s="24">
        <f>IF(OR(A439="",M439=""),"",IF(E439="Business",IFERROR(INDEX('Rate Schedule'!$B$5:$B$24,MATCH(SUMPRODUCT(MAX(('Rate Schedule'!$A$5:$A$24&lt;=A439)*('Rate Schedule'!$A$5:$A$24&lt;&gt;"")*'Rate Schedule'!$A$5:$A$24)),'Rate Schedule'!$A$5:$A$24,0)),0),IF(E439="Medical",IFERROR(INDEX('Rate Schedule'!$C$5:$C$24,MATCH(SUMPRODUCT(MAX(('Rate Schedule'!$A$5:$A$24&lt;=A439)*('Rate Schedule'!$A$5:$A$24&lt;&gt;"")*'Rate Schedule'!$A$5:$A$24)),'Rate Schedule'!$A$5:$A$24,0)),0),IF(E439="Charitable",IFERROR(INDEX('Rate Schedule'!$D$5:$D$24,MATCH(SUMPRODUCT(MAX(('Rate Schedule'!$A$5:$A$24&lt;=A439)*('Rate Schedule'!$A$5:$A$24&lt;&gt;"")*'Rate Schedule'!$A$5:$A$24)),'Rate Schedule'!$A$5:$A$24,0)),0),0))))</f>
        <v/>
      </c>
      <c r="P439" s="25">
        <f>IF(OR(M439="",O439=""),"",ROUND(N439*O439,0)/100)</f>
        <v/>
      </c>
      <c r="Q439" s="26">
        <f>IF(AND(A439="",B439="",C439="",D439="",E439="",J439="",H439=""),"",IF(A439="","Add a date",IF(A439&gt;AsOf,"After as-of date: not counted yet",IF(B439="","Add a vehicle",IF(COUNTIF(VName,B439)=0,"Vehicle not on Vehicles sheet",IF(E439="","Add a purpose",IF(AND(E439&lt;&gt;"Business",E439&lt;&gt;"Medical",E439&lt;&gt;"Charitable",E439&lt;&gt;"Personal"),"Purpose must be Business/Medical/Charitable/Personal",IF(AND(ISNUMBER(H439),ISNUMBER(I439),I439&lt;H439),"Odometer end is before start",IF(AND(NOT(ISNUMBER(H439)),NOT(ISNUMBER(I439)),NOT(ISNUMBER(J439))),"Add odometer readings or typed miles",IF(AND(ISNUMBER(H439),ISNUMBER(I439),ISNUMBER(J439),ABS((I439-H439)-J439)&gt;0.05),"Odometer and typed miles disagree",IF(AND(N439&gt;0,O439=0),"No rate for this date — check Rate Schedule",IF(AND(OR(E439="Business",E439="Medical",E439="Charitable"),F439&lt;&gt;"Yes",K439=""),"Add purpose detail for substantiation",""))))))))))))</f>
        <v/>
      </c>
      <c r="R439" s="27">
        <f>IF(OR(A439="",M439=""),"",IFERROR(INDEX('Rate Schedule'!$A$5:$A$24,MATCH(SUMPRODUCT(MAX(('Rate Schedule'!$A$5:$A$24&lt;=A439)*('Rate Schedule'!$A$5:$A$24&lt;&gt;"")*'Rate Schedule'!$A$5:$A$24)),'Rate Schedule'!$A$5:$A$24,0)),""))</f>
        <v/>
      </c>
    </row>
    <row r="440">
      <c r="A440" s="22" t="n"/>
      <c r="B440" s="10" t="n"/>
      <c r="C440" s="10" t="n"/>
      <c r="D440" s="10" t="n"/>
      <c r="E440" s="10" t="n"/>
      <c r="F440" s="10" t="n"/>
      <c r="G440" s="10" t="n"/>
      <c r="H440" s="23" t="n"/>
      <c r="I440" s="23" t="n"/>
      <c r="J440" s="23" t="n"/>
      <c r="K440" s="10" t="n"/>
      <c r="L440" s="10" t="n"/>
      <c r="M440" s="24">
        <f>IF(AND(A440="",B440="",J440="",H440=""),"",ROUND(IF(G440="Yes",2,1)*IF(AND(ISNUMBER(H440),ISNUMBER(I440),I440&gt;=H440),I440-H440,IF(ISNUMBER(J440),J440,0)),1))</f>
        <v/>
      </c>
      <c r="N440" s="24">
        <f>IF(M440="","",IF(OR(E440="Personal",E440="",F440="Yes"),0,M440))</f>
        <v/>
      </c>
      <c r="O440" s="24">
        <f>IF(OR(A440="",M440=""),"",IF(E440="Business",IFERROR(INDEX('Rate Schedule'!$B$5:$B$24,MATCH(SUMPRODUCT(MAX(('Rate Schedule'!$A$5:$A$24&lt;=A440)*('Rate Schedule'!$A$5:$A$24&lt;&gt;"")*'Rate Schedule'!$A$5:$A$24)),'Rate Schedule'!$A$5:$A$24,0)),0),IF(E440="Medical",IFERROR(INDEX('Rate Schedule'!$C$5:$C$24,MATCH(SUMPRODUCT(MAX(('Rate Schedule'!$A$5:$A$24&lt;=A440)*('Rate Schedule'!$A$5:$A$24&lt;&gt;"")*'Rate Schedule'!$A$5:$A$24)),'Rate Schedule'!$A$5:$A$24,0)),0),IF(E440="Charitable",IFERROR(INDEX('Rate Schedule'!$D$5:$D$24,MATCH(SUMPRODUCT(MAX(('Rate Schedule'!$A$5:$A$24&lt;=A440)*('Rate Schedule'!$A$5:$A$24&lt;&gt;"")*'Rate Schedule'!$A$5:$A$24)),'Rate Schedule'!$A$5:$A$24,0)),0),0))))</f>
        <v/>
      </c>
      <c r="P440" s="25">
        <f>IF(OR(M440="",O440=""),"",ROUND(N440*O440,0)/100)</f>
        <v/>
      </c>
      <c r="Q440" s="26">
        <f>IF(AND(A440="",B440="",C440="",D440="",E440="",J440="",H440=""),"",IF(A440="","Add a date",IF(A440&gt;AsOf,"After as-of date: not counted yet",IF(B440="","Add a vehicle",IF(COUNTIF(VName,B440)=0,"Vehicle not on Vehicles sheet",IF(E440="","Add a purpose",IF(AND(E440&lt;&gt;"Business",E440&lt;&gt;"Medical",E440&lt;&gt;"Charitable",E440&lt;&gt;"Personal"),"Purpose must be Business/Medical/Charitable/Personal",IF(AND(ISNUMBER(H440),ISNUMBER(I440),I440&lt;H440),"Odometer end is before start",IF(AND(NOT(ISNUMBER(H440)),NOT(ISNUMBER(I440)),NOT(ISNUMBER(J440))),"Add odometer readings or typed miles",IF(AND(ISNUMBER(H440),ISNUMBER(I440),ISNUMBER(J440),ABS((I440-H440)-J440)&gt;0.05),"Odometer and typed miles disagree",IF(AND(N440&gt;0,O440=0),"No rate for this date — check Rate Schedule",IF(AND(OR(E440="Business",E440="Medical",E440="Charitable"),F440&lt;&gt;"Yes",K440=""),"Add purpose detail for substantiation",""))))))))))))</f>
        <v/>
      </c>
      <c r="R440" s="27">
        <f>IF(OR(A440="",M440=""),"",IFERROR(INDEX('Rate Schedule'!$A$5:$A$24,MATCH(SUMPRODUCT(MAX(('Rate Schedule'!$A$5:$A$24&lt;=A440)*('Rate Schedule'!$A$5:$A$24&lt;&gt;"")*'Rate Schedule'!$A$5:$A$24)),'Rate Schedule'!$A$5:$A$24,0)),""))</f>
        <v/>
      </c>
    </row>
    <row r="441">
      <c r="A441" s="22" t="n"/>
      <c r="B441" s="10" t="n"/>
      <c r="C441" s="10" t="n"/>
      <c r="D441" s="10" t="n"/>
      <c r="E441" s="10" t="n"/>
      <c r="F441" s="10" t="n"/>
      <c r="G441" s="10" t="n"/>
      <c r="H441" s="23" t="n"/>
      <c r="I441" s="23" t="n"/>
      <c r="J441" s="23" t="n"/>
      <c r="K441" s="10" t="n"/>
      <c r="L441" s="10" t="n"/>
      <c r="M441" s="24">
        <f>IF(AND(A441="",B441="",J441="",H441=""),"",ROUND(IF(G441="Yes",2,1)*IF(AND(ISNUMBER(H441),ISNUMBER(I441),I441&gt;=H441),I441-H441,IF(ISNUMBER(J441),J441,0)),1))</f>
        <v/>
      </c>
      <c r="N441" s="24">
        <f>IF(M441="","",IF(OR(E441="Personal",E441="",F441="Yes"),0,M441))</f>
        <v/>
      </c>
      <c r="O441" s="24">
        <f>IF(OR(A441="",M441=""),"",IF(E441="Business",IFERROR(INDEX('Rate Schedule'!$B$5:$B$24,MATCH(SUMPRODUCT(MAX(('Rate Schedule'!$A$5:$A$24&lt;=A441)*('Rate Schedule'!$A$5:$A$24&lt;&gt;"")*'Rate Schedule'!$A$5:$A$24)),'Rate Schedule'!$A$5:$A$24,0)),0),IF(E441="Medical",IFERROR(INDEX('Rate Schedule'!$C$5:$C$24,MATCH(SUMPRODUCT(MAX(('Rate Schedule'!$A$5:$A$24&lt;=A441)*('Rate Schedule'!$A$5:$A$24&lt;&gt;"")*'Rate Schedule'!$A$5:$A$24)),'Rate Schedule'!$A$5:$A$24,0)),0),IF(E441="Charitable",IFERROR(INDEX('Rate Schedule'!$D$5:$D$24,MATCH(SUMPRODUCT(MAX(('Rate Schedule'!$A$5:$A$24&lt;=A441)*('Rate Schedule'!$A$5:$A$24&lt;&gt;"")*'Rate Schedule'!$A$5:$A$24)),'Rate Schedule'!$A$5:$A$24,0)),0),0))))</f>
        <v/>
      </c>
      <c r="P441" s="25">
        <f>IF(OR(M441="",O441=""),"",ROUND(N441*O441,0)/100)</f>
        <v/>
      </c>
      <c r="Q441" s="26">
        <f>IF(AND(A441="",B441="",C441="",D441="",E441="",J441="",H441=""),"",IF(A441="","Add a date",IF(A441&gt;AsOf,"After as-of date: not counted yet",IF(B441="","Add a vehicle",IF(COUNTIF(VName,B441)=0,"Vehicle not on Vehicles sheet",IF(E441="","Add a purpose",IF(AND(E441&lt;&gt;"Business",E441&lt;&gt;"Medical",E441&lt;&gt;"Charitable",E441&lt;&gt;"Personal"),"Purpose must be Business/Medical/Charitable/Personal",IF(AND(ISNUMBER(H441),ISNUMBER(I441),I441&lt;H441),"Odometer end is before start",IF(AND(NOT(ISNUMBER(H441)),NOT(ISNUMBER(I441)),NOT(ISNUMBER(J441))),"Add odometer readings or typed miles",IF(AND(ISNUMBER(H441),ISNUMBER(I441),ISNUMBER(J441),ABS((I441-H441)-J441)&gt;0.05),"Odometer and typed miles disagree",IF(AND(N441&gt;0,O441=0),"No rate for this date — check Rate Schedule",IF(AND(OR(E441="Business",E441="Medical",E441="Charitable"),F441&lt;&gt;"Yes",K441=""),"Add purpose detail for substantiation",""))))))))))))</f>
        <v/>
      </c>
      <c r="R441" s="27">
        <f>IF(OR(A441="",M441=""),"",IFERROR(INDEX('Rate Schedule'!$A$5:$A$24,MATCH(SUMPRODUCT(MAX(('Rate Schedule'!$A$5:$A$24&lt;=A441)*('Rate Schedule'!$A$5:$A$24&lt;&gt;"")*'Rate Schedule'!$A$5:$A$24)),'Rate Schedule'!$A$5:$A$24,0)),""))</f>
        <v/>
      </c>
    </row>
    <row r="442">
      <c r="A442" s="22" t="n"/>
      <c r="B442" s="10" t="n"/>
      <c r="C442" s="10" t="n"/>
      <c r="D442" s="10" t="n"/>
      <c r="E442" s="10" t="n"/>
      <c r="F442" s="10" t="n"/>
      <c r="G442" s="10" t="n"/>
      <c r="H442" s="23" t="n"/>
      <c r="I442" s="23" t="n"/>
      <c r="J442" s="23" t="n"/>
      <c r="K442" s="10" t="n"/>
      <c r="L442" s="10" t="n"/>
      <c r="M442" s="24">
        <f>IF(AND(A442="",B442="",J442="",H442=""),"",ROUND(IF(G442="Yes",2,1)*IF(AND(ISNUMBER(H442),ISNUMBER(I442),I442&gt;=H442),I442-H442,IF(ISNUMBER(J442),J442,0)),1))</f>
        <v/>
      </c>
      <c r="N442" s="24">
        <f>IF(M442="","",IF(OR(E442="Personal",E442="",F442="Yes"),0,M442))</f>
        <v/>
      </c>
      <c r="O442" s="24">
        <f>IF(OR(A442="",M442=""),"",IF(E442="Business",IFERROR(INDEX('Rate Schedule'!$B$5:$B$24,MATCH(SUMPRODUCT(MAX(('Rate Schedule'!$A$5:$A$24&lt;=A442)*('Rate Schedule'!$A$5:$A$24&lt;&gt;"")*'Rate Schedule'!$A$5:$A$24)),'Rate Schedule'!$A$5:$A$24,0)),0),IF(E442="Medical",IFERROR(INDEX('Rate Schedule'!$C$5:$C$24,MATCH(SUMPRODUCT(MAX(('Rate Schedule'!$A$5:$A$24&lt;=A442)*('Rate Schedule'!$A$5:$A$24&lt;&gt;"")*'Rate Schedule'!$A$5:$A$24)),'Rate Schedule'!$A$5:$A$24,0)),0),IF(E442="Charitable",IFERROR(INDEX('Rate Schedule'!$D$5:$D$24,MATCH(SUMPRODUCT(MAX(('Rate Schedule'!$A$5:$A$24&lt;=A442)*('Rate Schedule'!$A$5:$A$24&lt;&gt;"")*'Rate Schedule'!$A$5:$A$24)),'Rate Schedule'!$A$5:$A$24,0)),0),0))))</f>
        <v/>
      </c>
      <c r="P442" s="25">
        <f>IF(OR(M442="",O442=""),"",ROUND(N442*O442,0)/100)</f>
        <v/>
      </c>
      <c r="Q442" s="26">
        <f>IF(AND(A442="",B442="",C442="",D442="",E442="",J442="",H442=""),"",IF(A442="","Add a date",IF(A442&gt;AsOf,"After as-of date: not counted yet",IF(B442="","Add a vehicle",IF(COUNTIF(VName,B442)=0,"Vehicle not on Vehicles sheet",IF(E442="","Add a purpose",IF(AND(E442&lt;&gt;"Business",E442&lt;&gt;"Medical",E442&lt;&gt;"Charitable",E442&lt;&gt;"Personal"),"Purpose must be Business/Medical/Charitable/Personal",IF(AND(ISNUMBER(H442),ISNUMBER(I442),I442&lt;H442),"Odometer end is before start",IF(AND(NOT(ISNUMBER(H442)),NOT(ISNUMBER(I442)),NOT(ISNUMBER(J442))),"Add odometer readings or typed miles",IF(AND(ISNUMBER(H442),ISNUMBER(I442),ISNUMBER(J442),ABS((I442-H442)-J442)&gt;0.05),"Odometer and typed miles disagree",IF(AND(N442&gt;0,O442=0),"No rate for this date — check Rate Schedule",IF(AND(OR(E442="Business",E442="Medical",E442="Charitable"),F442&lt;&gt;"Yes",K442=""),"Add purpose detail for substantiation",""))))))))))))</f>
        <v/>
      </c>
      <c r="R442" s="27">
        <f>IF(OR(A442="",M442=""),"",IFERROR(INDEX('Rate Schedule'!$A$5:$A$24,MATCH(SUMPRODUCT(MAX(('Rate Schedule'!$A$5:$A$24&lt;=A442)*('Rate Schedule'!$A$5:$A$24&lt;&gt;"")*'Rate Schedule'!$A$5:$A$24)),'Rate Schedule'!$A$5:$A$24,0)),""))</f>
        <v/>
      </c>
    </row>
    <row r="443">
      <c r="A443" s="22" t="n"/>
      <c r="B443" s="10" t="n"/>
      <c r="C443" s="10" t="n"/>
      <c r="D443" s="10" t="n"/>
      <c r="E443" s="10" t="n"/>
      <c r="F443" s="10" t="n"/>
      <c r="G443" s="10" t="n"/>
      <c r="H443" s="23" t="n"/>
      <c r="I443" s="23" t="n"/>
      <c r="J443" s="23" t="n"/>
      <c r="K443" s="10" t="n"/>
      <c r="L443" s="10" t="n"/>
      <c r="M443" s="24">
        <f>IF(AND(A443="",B443="",J443="",H443=""),"",ROUND(IF(G443="Yes",2,1)*IF(AND(ISNUMBER(H443),ISNUMBER(I443),I443&gt;=H443),I443-H443,IF(ISNUMBER(J443),J443,0)),1))</f>
        <v/>
      </c>
      <c r="N443" s="24">
        <f>IF(M443="","",IF(OR(E443="Personal",E443="",F443="Yes"),0,M443))</f>
        <v/>
      </c>
      <c r="O443" s="24">
        <f>IF(OR(A443="",M443=""),"",IF(E443="Business",IFERROR(INDEX('Rate Schedule'!$B$5:$B$24,MATCH(SUMPRODUCT(MAX(('Rate Schedule'!$A$5:$A$24&lt;=A443)*('Rate Schedule'!$A$5:$A$24&lt;&gt;"")*'Rate Schedule'!$A$5:$A$24)),'Rate Schedule'!$A$5:$A$24,0)),0),IF(E443="Medical",IFERROR(INDEX('Rate Schedule'!$C$5:$C$24,MATCH(SUMPRODUCT(MAX(('Rate Schedule'!$A$5:$A$24&lt;=A443)*('Rate Schedule'!$A$5:$A$24&lt;&gt;"")*'Rate Schedule'!$A$5:$A$24)),'Rate Schedule'!$A$5:$A$24,0)),0),IF(E443="Charitable",IFERROR(INDEX('Rate Schedule'!$D$5:$D$24,MATCH(SUMPRODUCT(MAX(('Rate Schedule'!$A$5:$A$24&lt;=A443)*('Rate Schedule'!$A$5:$A$24&lt;&gt;"")*'Rate Schedule'!$A$5:$A$24)),'Rate Schedule'!$A$5:$A$24,0)),0),0))))</f>
        <v/>
      </c>
      <c r="P443" s="25">
        <f>IF(OR(M443="",O443=""),"",ROUND(N443*O443,0)/100)</f>
        <v/>
      </c>
      <c r="Q443" s="26">
        <f>IF(AND(A443="",B443="",C443="",D443="",E443="",J443="",H443=""),"",IF(A443="","Add a date",IF(A443&gt;AsOf,"After as-of date: not counted yet",IF(B443="","Add a vehicle",IF(COUNTIF(VName,B443)=0,"Vehicle not on Vehicles sheet",IF(E443="","Add a purpose",IF(AND(E443&lt;&gt;"Business",E443&lt;&gt;"Medical",E443&lt;&gt;"Charitable",E443&lt;&gt;"Personal"),"Purpose must be Business/Medical/Charitable/Personal",IF(AND(ISNUMBER(H443),ISNUMBER(I443),I443&lt;H443),"Odometer end is before start",IF(AND(NOT(ISNUMBER(H443)),NOT(ISNUMBER(I443)),NOT(ISNUMBER(J443))),"Add odometer readings or typed miles",IF(AND(ISNUMBER(H443),ISNUMBER(I443),ISNUMBER(J443),ABS((I443-H443)-J443)&gt;0.05),"Odometer and typed miles disagree",IF(AND(N443&gt;0,O443=0),"No rate for this date — check Rate Schedule",IF(AND(OR(E443="Business",E443="Medical",E443="Charitable"),F443&lt;&gt;"Yes",K443=""),"Add purpose detail for substantiation",""))))))))))))</f>
        <v/>
      </c>
      <c r="R443" s="27">
        <f>IF(OR(A443="",M443=""),"",IFERROR(INDEX('Rate Schedule'!$A$5:$A$24,MATCH(SUMPRODUCT(MAX(('Rate Schedule'!$A$5:$A$24&lt;=A443)*('Rate Schedule'!$A$5:$A$24&lt;&gt;"")*'Rate Schedule'!$A$5:$A$24)),'Rate Schedule'!$A$5:$A$24,0)),""))</f>
        <v/>
      </c>
    </row>
    <row r="444">
      <c r="A444" s="22" t="n"/>
      <c r="B444" s="10" t="n"/>
      <c r="C444" s="10" t="n"/>
      <c r="D444" s="10" t="n"/>
      <c r="E444" s="10" t="n"/>
      <c r="F444" s="10" t="n"/>
      <c r="G444" s="10" t="n"/>
      <c r="H444" s="23" t="n"/>
      <c r="I444" s="23" t="n"/>
      <c r="J444" s="23" t="n"/>
      <c r="K444" s="10" t="n"/>
      <c r="L444" s="10" t="n"/>
      <c r="M444" s="24">
        <f>IF(AND(A444="",B444="",J444="",H444=""),"",ROUND(IF(G444="Yes",2,1)*IF(AND(ISNUMBER(H444),ISNUMBER(I444),I444&gt;=H444),I444-H444,IF(ISNUMBER(J444),J444,0)),1))</f>
        <v/>
      </c>
      <c r="N444" s="24">
        <f>IF(M444="","",IF(OR(E444="Personal",E444="",F444="Yes"),0,M444))</f>
        <v/>
      </c>
      <c r="O444" s="24">
        <f>IF(OR(A444="",M444=""),"",IF(E444="Business",IFERROR(INDEX('Rate Schedule'!$B$5:$B$24,MATCH(SUMPRODUCT(MAX(('Rate Schedule'!$A$5:$A$24&lt;=A444)*('Rate Schedule'!$A$5:$A$24&lt;&gt;"")*'Rate Schedule'!$A$5:$A$24)),'Rate Schedule'!$A$5:$A$24,0)),0),IF(E444="Medical",IFERROR(INDEX('Rate Schedule'!$C$5:$C$24,MATCH(SUMPRODUCT(MAX(('Rate Schedule'!$A$5:$A$24&lt;=A444)*('Rate Schedule'!$A$5:$A$24&lt;&gt;"")*'Rate Schedule'!$A$5:$A$24)),'Rate Schedule'!$A$5:$A$24,0)),0),IF(E444="Charitable",IFERROR(INDEX('Rate Schedule'!$D$5:$D$24,MATCH(SUMPRODUCT(MAX(('Rate Schedule'!$A$5:$A$24&lt;=A444)*('Rate Schedule'!$A$5:$A$24&lt;&gt;"")*'Rate Schedule'!$A$5:$A$24)),'Rate Schedule'!$A$5:$A$24,0)),0),0))))</f>
        <v/>
      </c>
      <c r="P444" s="25">
        <f>IF(OR(M444="",O444=""),"",ROUND(N444*O444,0)/100)</f>
        <v/>
      </c>
      <c r="Q444" s="26">
        <f>IF(AND(A444="",B444="",C444="",D444="",E444="",J444="",H444=""),"",IF(A444="","Add a date",IF(A444&gt;AsOf,"After as-of date: not counted yet",IF(B444="","Add a vehicle",IF(COUNTIF(VName,B444)=0,"Vehicle not on Vehicles sheet",IF(E444="","Add a purpose",IF(AND(E444&lt;&gt;"Business",E444&lt;&gt;"Medical",E444&lt;&gt;"Charitable",E444&lt;&gt;"Personal"),"Purpose must be Business/Medical/Charitable/Personal",IF(AND(ISNUMBER(H444),ISNUMBER(I444),I444&lt;H444),"Odometer end is before start",IF(AND(NOT(ISNUMBER(H444)),NOT(ISNUMBER(I444)),NOT(ISNUMBER(J444))),"Add odometer readings or typed miles",IF(AND(ISNUMBER(H444),ISNUMBER(I444),ISNUMBER(J444),ABS((I444-H444)-J444)&gt;0.05),"Odometer and typed miles disagree",IF(AND(N444&gt;0,O444=0),"No rate for this date — check Rate Schedule",IF(AND(OR(E444="Business",E444="Medical",E444="Charitable"),F444&lt;&gt;"Yes",K444=""),"Add purpose detail for substantiation",""))))))))))))</f>
        <v/>
      </c>
      <c r="R444" s="27">
        <f>IF(OR(A444="",M444=""),"",IFERROR(INDEX('Rate Schedule'!$A$5:$A$24,MATCH(SUMPRODUCT(MAX(('Rate Schedule'!$A$5:$A$24&lt;=A444)*('Rate Schedule'!$A$5:$A$24&lt;&gt;"")*'Rate Schedule'!$A$5:$A$24)),'Rate Schedule'!$A$5:$A$24,0)),""))</f>
        <v/>
      </c>
    </row>
    <row r="445">
      <c r="A445" s="22" t="n"/>
      <c r="B445" s="10" t="n"/>
      <c r="C445" s="10" t="n"/>
      <c r="D445" s="10" t="n"/>
      <c r="E445" s="10" t="n"/>
      <c r="F445" s="10" t="n"/>
      <c r="G445" s="10" t="n"/>
      <c r="H445" s="23" t="n"/>
      <c r="I445" s="23" t="n"/>
      <c r="J445" s="23" t="n"/>
      <c r="K445" s="10" t="n"/>
      <c r="L445" s="10" t="n"/>
      <c r="M445" s="24">
        <f>IF(AND(A445="",B445="",J445="",H445=""),"",ROUND(IF(G445="Yes",2,1)*IF(AND(ISNUMBER(H445),ISNUMBER(I445),I445&gt;=H445),I445-H445,IF(ISNUMBER(J445),J445,0)),1))</f>
        <v/>
      </c>
      <c r="N445" s="24">
        <f>IF(M445="","",IF(OR(E445="Personal",E445="",F445="Yes"),0,M445))</f>
        <v/>
      </c>
      <c r="O445" s="24">
        <f>IF(OR(A445="",M445=""),"",IF(E445="Business",IFERROR(INDEX('Rate Schedule'!$B$5:$B$24,MATCH(SUMPRODUCT(MAX(('Rate Schedule'!$A$5:$A$24&lt;=A445)*('Rate Schedule'!$A$5:$A$24&lt;&gt;"")*'Rate Schedule'!$A$5:$A$24)),'Rate Schedule'!$A$5:$A$24,0)),0),IF(E445="Medical",IFERROR(INDEX('Rate Schedule'!$C$5:$C$24,MATCH(SUMPRODUCT(MAX(('Rate Schedule'!$A$5:$A$24&lt;=A445)*('Rate Schedule'!$A$5:$A$24&lt;&gt;"")*'Rate Schedule'!$A$5:$A$24)),'Rate Schedule'!$A$5:$A$24,0)),0),IF(E445="Charitable",IFERROR(INDEX('Rate Schedule'!$D$5:$D$24,MATCH(SUMPRODUCT(MAX(('Rate Schedule'!$A$5:$A$24&lt;=A445)*('Rate Schedule'!$A$5:$A$24&lt;&gt;"")*'Rate Schedule'!$A$5:$A$24)),'Rate Schedule'!$A$5:$A$24,0)),0),0))))</f>
        <v/>
      </c>
      <c r="P445" s="25">
        <f>IF(OR(M445="",O445=""),"",ROUND(N445*O445,0)/100)</f>
        <v/>
      </c>
      <c r="Q445" s="26">
        <f>IF(AND(A445="",B445="",C445="",D445="",E445="",J445="",H445=""),"",IF(A445="","Add a date",IF(A445&gt;AsOf,"After as-of date: not counted yet",IF(B445="","Add a vehicle",IF(COUNTIF(VName,B445)=0,"Vehicle not on Vehicles sheet",IF(E445="","Add a purpose",IF(AND(E445&lt;&gt;"Business",E445&lt;&gt;"Medical",E445&lt;&gt;"Charitable",E445&lt;&gt;"Personal"),"Purpose must be Business/Medical/Charitable/Personal",IF(AND(ISNUMBER(H445),ISNUMBER(I445),I445&lt;H445),"Odometer end is before start",IF(AND(NOT(ISNUMBER(H445)),NOT(ISNUMBER(I445)),NOT(ISNUMBER(J445))),"Add odometer readings or typed miles",IF(AND(ISNUMBER(H445),ISNUMBER(I445),ISNUMBER(J445),ABS((I445-H445)-J445)&gt;0.05),"Odometer and typed miles disagree",IF(AND(N445&gt;0,O445=0),"No rate for this date — check Rate Schedule",IF(AND(OR(E445="Business",E445="Medical",E445="Charitable"),F445&lt;&gt;"Yes",K445=""),"Add purpose detail for substantiation",""))))))))))))</f>
        <v/>
      </c>
      <c r="R445" s="27">
        <f>IF(OR(A445="",M445=""),"",IFERROR(INDEX('Rate Schedule'!$A$5:$A$24,MATCH(SUMPRODUCT(MAX(('Rate Schedule'!$A$5:$A$24&lt;=A445)*('Rate Schedule'!$A$5:$A$24&lt;&gt;"")*'Rate Schedule'!$A$5:$A$24)),'Rate Schedule'!$A$5:$A$24,0)),""))</f>
        <v/>
      </c>
    </row>
    <row r="446">
      <c r="A446" s="22" t="n"/>
      <c r="B446" s="10" t="n"/>
      <c r="C446" s="10" t="n"/>
      <c r="D446" s="10" t="n"/>
      <c r="E446" s="10" t="n"/>
      <c r="F446" s="10" t="n"/>
      <c r="G446" s="10" t="n"/>
      <c r="H446" s="23" t="n"/>
      <c r="I446" s="23" t="n"/>
      <c r="J446" s="23" t="n"/>
      <c r="K446" s="10" t="n"/>
      <c r="L446" s="10" t="n"/>
      <c r="M446" s="24">
        <f>IF(AND(A446="",B446="",J446="",H446=""),"",ROUND(IF(G446="Yes",2,1)*IF(AND(ISNUMBER(H446),ISNUMBER(I446),I446&gt;=H446),I446-H446,IF(ISNUMBER(J446),J446,0)),1))</f>
        <v/>
      </c>
      <c r="N446" s="24">
        <f>IF(M446="","",IF(OR(E446="Personal",E446="",F446="Yes"),0,M446))</f>
        <v/>
      </c>
      <c r="O446" s="24">
        <f>IF(OR(A446="",M446=""),"",IF(E446="Business",IFERROR(INDEX('Rate Schedule'!$B$5:$B$24,MATCH(SUMPRODUCT(MAX(('Rate Schedule'!$A$5:$A$24&lt;=A446)*('Rate Schedule'!$A$5:$A$24&lt;&gt;"")*'Rate Schedule'!$A$5:$A$24)),'Rate Schedule'!$A$5:$A$24,0)),0),IF(E446="Medical",IFERROR(INDEX('Rate Schedule'!$C$5:$C$24,MATCH(SUMPRODUCT(MAX(('Rate Schedule'!$A$5:$A$24&lt;=A446)*('Rate Schedule'!$A$5:$A$24&lt;&gt;"")*'Rate Schedule'!$A$5:$A$24)),'Rate Schedule'!$A$5:$A$24,0)),0),IF(E446="Charitable",IFERROR(INDEX('Rate Schedule'!$D$5:$D$24,MATCH(SUMPRODUCT(MAX(('Rate Schedule'!$A$5:$A$24&lt;=A446)*('Rate Schedule'!$A$5:$A$24&lt;&gt;"")*'Rate Schedule'!$A$5:$A$24)),'Rate Schedule'!$A$5:$A$24,0)),0),0))))</f>
        <v/>
      </c>
      <c r="P446" s="25">
        <f>IF(OR(M446="",O446=""),"",ROUND(N446*O446,0)/100)</f>
        <v/>
      </c>
      <c r="Q446" s="26">
        <f>IF(AND(A446="",B446="",C446="",D446="",E446="",J446="",H446=""),"",IF(A446="","Add a date",IF(A446&gt;AsOf,"After as-of date: not counted yet",IF(B446="","Add a vehicle",IF(COUNTIF(VName,B446)=0,"Vehicle not on Vehicles sheet",IF(E446="","Add a purpose",IF(AND(E446&lt;&gt;"Business",E446&lt;&gt;"Medical",E446&lt;&gt;"Charitable",E446&lt;&gt;"Personal"),"Purpose must be Business/Medical/Charitable/Personal",IF(AND(ISNUMBER(H446),ISNUMBER(I446),I446&lt;H446),"Odometer end is before start",IF(AND(NOT(ISNUMBER(H446)),NOT(ISNUMBER(I446)),NOT(ISNUMBER(J446))),"Add odometer readings or typed miles",IF(AND(ISNUMBER(H446),ISNUMBER(I446),ISNUMBER(J446),ABS((I446-H446)-J446)&gt;0.05),"Odometer and typed miles disagree",IF(AND(N446&gt;0,O446=0),"No rate for this date — check Rate Schedule",IF(AND(OR(E446="Business",E446="Medical",E446="Charitable"),F446&lt;&gt;"Yes",K446=""),"Add purpose detail for substantiation",""))))))))))))</f>
        <v/>
      </c>
      <c r="R446" s="27">
        <f>IF(OR(A446="",M446=""),"",IFERROR(INDEX('Rate Schedule'!$A$5:$A$24,MATCH(SUMPRODUCT(MAX(('Rate Schedule'!$A$5:$A$24&lt;=A446)*('Rate Schedule'!$A$5:$A$24&lt;&gt;"")*'Rate Schedule'!$A$5:$A$24)),'Rate Schedule'!$A$5:$A$24,0)),""))</f>
        <v/>
      </c>
    </row>
    <row r="447">
      <c r="A447" s="22" t="n"/>
      <c r="B447" s="10" t="n"/>
      <c r="C447" s="10" t="n"/>
      <c r="D447" s="10" t="n"/>
      <c r="E447" s="10" t="n"/>
      <c r="F447" s="10" t="n"/>
      <c r="G447" s="10" t="n"/>
      <c r="H447" s="23" t="n"/>
      <c r="I447" s="23" t="n"/>
      <c r="J447" s="23" t="n"/>
      <c r="K447" s="10" t="n"/>
      <c r="L447" s="10" t="n"/>
      <c r="M447" s="24">
        <f>IF(AND(A447="",B447="",J447="",H447=""),"",ROUND(IF(G447="Yes",2,1)*IF(AND(ISNUMBER(H447),ISNUMBER(I447),I447&gt;=H447),I447-H447,IF(ISNUMBER(J447),J447,0)),1))</f>
        <v/>
      </c>
      <c r="N447" s="24">
        <f>IF(M447="","",IF(OR(E447="Personal",E447="",F447="Yes"),0,M447))</f>
        <v/>
      </c>
      <c r="O447" s="24">
        <f>IF(OR(A447="",M447=""),"",IF(E447="Business",IFERROR(INDEX('Rate Schedule'!$B$5:$B$24,MATCH(SUMPRODUCT(MAX(('Rate Schedule'!$A$5:$A$24&lt;=A447)*('Rate Schedule'!$A$5:$A$24&lt;&gt;"")*'Rate Schedule'!$A$5:$A$24)),'Rate Schedule'!$A$5:$A$24,0)),0),IF(E447="Medical",IFERROR(INDEX('Rate Schedule'!$C$5:$C$24,MATCH(SUMPRODUCT(MAX(('Rate Schedule'!$A$5:$A$24&lt;=A447)*('Rate Schedule'!$A$5:$A$24&lt;&gt;"")*'Rate Schedule'!$A$5:$A$24)),'Rate Schedule'!$A$5:$A$24,0)),0),IF(E447="Charitable",IFERROR(INDEX('Rate Schedule'!$D$5:$D$24,MATCH(SUMPRODUCT(MAX(('Rate Schedule'!$A$5:$A$24&lt;=A447)*('Rate Schedule'!$A$5:$A$24&lt;&gt;"")*'Rate Schedule'!$A$5:$A$24)),'Rate Schedule'!$A$5:$A$24,0)),0),0))))</f>
        <v/>
      </c>
      <c r="P447" s="25">
        <f>IF(OR(M447="",O447=""),"",ROUND(N447*O447,0)/100)</f>
        <v/>
      </c>
      <c r="Q447" s="26">
        <f>IF(AND(A447="",B447="",C447="",D447="",E447="",J447="",H447=""),"",IF(A447="","Add a date",IF(A447&gt;AsOf,"After as-of date: not counted yet",IF(B447="","Add a vehicle",IF(COUNTIF(VName,B447)=0,"Vehicle not on Vehicles sheet",IF(E447="","Add a purpose",IF(AND(E447&lt;&gt;"Business",E447&lt;&gt;"Medical",E447&lt;&gt;"Charitable",E447&lt;&gt;"Personal"),"Purpose must be Business/Medical/Charitable/Personal",IF(AND(ISNUMBER(H447),ISNUMBER(I447),I447&lt;H447),"Odometer end is before start",IF(AND(NOT(ISNUMBER(H447)),NOT(ISNUMBER(I447)),NOT(ISNUMBER(J447))),"Add odometer readings or typed miles",IF(AND(ISNUMBER(H447),ISNUMBER(I447),ISNUMBER(J447),ABS((I447-H447)-J447)&gt;0.05),"Odometer and typed miles disagree",IF(AND(N447&gt;0,O447=0),"No rate for this date — check Rate Schedule",IF(AND(OR(E447="Business",E447="Medical",E447="Charitable"),F447&lt;&gt;"Yes",K447=""),"Add purpose detail for substantiation",""))))))))))))</f>
        <v/>
      </c>
      <c r="R447" s="27">
        <f>IF(OR(A447="",M447=""),"",IFERROR(INDEX('Rate Schedule'!$A$5:$A$24,MATCH(SUMPRODUCT(MAX(('Rate Schedule'!$A$5:$A$24&lt;=A447)*('Rate Schedule'!$A$5:$A$24&lt;&gt;"")*'Rate Schedule'!$A$5:$A$24)),'Rate Schedule'!$A$5:$A$24,0)),""))</f>
        <v/>
      </c>
    </row>
    <row r="448">
      <c r="A448" s="22" t="n"/>
      <c r="B448" s="10" t="n"/>
      <c r="C448" s="10" t="n"/>
      <c r="D448" s="10" t="n"/>
      <c r="E448" s="10" t="n"/>
      <c r="F448" s="10" t="n"/>
      <c r="G448" s="10" t="n"/>
      <c r="H448" s="23" t="n"/>
      <c r="I448" s="23" t="n"/>
      <c r="J448" s="23" t="n"/>
      <c r="K448" s="10" t="n"/>
      <c r="L448" s="10" t="n"/>
      <c r="M448" s="24">
        <f>IF(AND(A448="",B448="",J448="",H448=""),"",ROUND(IF(G448="Yes",2,1)*IF(AND(ISNUMBER(H448),ISNUMBER(I448),I448&gt;=H448),I448-H448,IF(ISNUMBER(J448),J448,0)),1))</f>
        <v/>
      </c>
      <c r="N448" s="24">
        <f>IF(M448="","",IF(OR(E448="Personal",E448="",F448="Yes"),0,M448))</f>
        <v/>
      </c>
      <c r="O448" s="24">
        <f>IF(OR(A448="",M448=""),"",IF(E448="Business",IFERROR(INDEX('Rate Schedule'!$B$5:$B$24,MATCH(SUMPRODUCT(MAX(('Rate Schedule'!$A$5:$A$24&lt;=A448)*('Rate Schedule'!$A$5:$A$24&lt;&gt;"")*'Rate Schedule'!$A$5:$A$24)),'Rate Schedule'!$A$5:$A$24,0)),0),IF(E448="Medical",IFERROR(INDEX('Rate Schedule'!$C$5:$C$24,MATCH(SUMPRODUCT(MAX(('Rate Schedule'!$A$5:$A$24&lt;=A448)*('Rate Schedule'!$A$5:$A$24&lt;&gt;"")*'Rate Schedule'!$A$5:$A$24)),'Rate Schedule'!$A$5:$A$24,0)),0),IF(E448="Charitable",IFERROR(INDEX('Rate Schedule'!$D$5:$D$24,MATCH(SUMPRODUCT(MAX(('Rate Schedule'!$A$5:$A$24&lt;=A448)*('Rate Schedule'!$A$5:$A$24&lt;&gt;"")*'Rate Schedule'!$A$5:$A$24)),'Rate Schedule'!$A$5:$A$24,0)),0),0))))</f>
        <v/>
      </c>
      <c r="P448" s="25">
        <f>IF(OR(M448="",O448=""),"",ROUND(N448*O448,0)/100)</f>
        <v/>
      </c>
      <c r="Q448" s="26">
        <f>IF(AND(A448="",B448="",C448="",D448="",E448="",J448="",H448=""),"",IF(A448="","Add a date",IF(A448&gt;AsOf,"After as-of date: not counted yet",IF(B448="","Add a vehicle",IF(COUNTIF(VName,B448)=0,"Vehicle not on Vehicles sheet",IF(E448="","Add a purpose",IF(AND(E448&lt;&gt;"Business",E448&lt;&gt;"Medical",E448&lt;&gt;"Charitable",E448&lt;&gt;"Personal"),"Purpose must be Business/Medical/Charitable/Personal",IF(AND(ISNUMBER(H448),ISNUMBER(I448),I448&lt;H448),"Odometer end is before start",IF(AND(NOT(ISNUMBER(H448)),NOT(ISNUMBER(I448)),NOT(ISNUMBER(J448))),"Add odometer readings or typed miles",IF(AND(ISNUMBER(H448),ISNUMBER(I448),ISNUMBER(J448),ABS((I448-H448)-J448)&gt;0.05),"Odometer and typed miles disagree",IF(AND(N448&gt;0,O448=0),"No rate for this date — check Rate Schedule",IF(AND(OR(E448="Business",E448="Medical",E448="Charitable"),F448&lt;&gt;"Yes",K448=""),"Add purpose detail for substantiation",""))))))))))))</f>
        <v/>
      </c>
      <c r="R448" s="27">
        <f>IF(OR(A448="",M448=""),"",IFERROR(INDEX('Rate Schedule'!$A$5:$A$24,MATCH(SUMPRODUCT(MAX(('Rate Schedule'!$A$5:$A$24&lt;=A448)*('Rate Schedule'!$A$5:$A$24&lt;&gt;"")*'Rate Schedule'!$A$5:$A$24)),'Rate Schedule'!$A$5:$A$24,0)),""))</f>
        <v/>
      </c>
    </row>
    <row r="449">
      <c r="A449" s="22" t="n"/>
      <c r="B449" s="10" t="n"/>
      <c r="C449" s="10" t="n"/>
      <c r="D449" s="10" t="n"/>
      <c r="E449" s="10" t="n"/>
      <c r="F449" s="10" t="n"/>
      <c r="G449" s="10" t="n"/>
      <c r="H449" s="23" t="n"/>
      <c r="I449" s="23" t="n"/>
      <c r="J449" s="23" t="n"/>
      <c r="K449" s="10" t="n"/>
      <c r="L449" s="10" t="n"/>
      <c r="M449" s="24">
        <f>IF(AND(A449="",B449="",J449="",H449=""),"",ROUND(IF(G449="Yes",2,1)*IF(AND(ISNUMBER(H449),ISNUMBER(I449),I449&gt;=H449),I449-H449,IF(ISNUMBER(J449),J449,0)),1))</f>
        <v/>
      </c>
      <c r="N449" s="24">
        <f>IF(M449="","",IF(OR(E449="Personal",E449="",F449="Yes"),0,M449))</f>
        <v/>
      </c>
      <c r="O449" s="24">
        <f>IF(OR(A449="",M449=""),"",IF(E449="Business",IFERROR(INDEX('Rate Schedule'!$B$5:$B$24,MATCH(SUMPRODUCT(MAX(('Rate Schedule'!$A$5:$A$24&lt;=A449)*('Rate Schedule'!$A$5:$A$24&lt;&gt;"")*'Rate Schedule'!$A$5:$A$24)),'Rate Schedule'!$A$5:$A$24,0)),0),IF(E449="Medical",IFERROR(INDEX('Rate Schedule'!$C$5:$C$24,MATCH(SUMPRODUCT(MAX(('Rate Schedule'!$A$5:$A$24&lt;=A449)*('Rate Schedule'!$A$5:$A$24&lt;&gt;"")*'Rate Schedule'!$A$5:$A$24)),'Rate Schedule'!$A$5:$A$24,0)),0),IF(E449="Charitable",IFERROR(INDEX('Rate Schedule'!$D$5:$D$24,MATCH(SUMPRODUCT(MAX(('Rate Schedule'!$A$5:$A$24&lt;=A449)*('Rate Schedule'!$A$5:$A$24&lt;&gt;"")*'Rate Schedule'!$A$5:$A$24)),'Rate Schedule'!$A$5:$A$24,0)),0),0))))</f>
        <v/>
      </c>
      <c r="P449" s="25">
        <f>IF(OR(M449="",O449=""),"",ROUND(N449*O449,0)/100)</f>
        <v/>
      </c>
      <c r="Q449" s="26">
        <f>IF(AND(A449="",B449="",C449="",D449="",E449="",J449="",H449=""),"",IF(A449="","Add a date",IF(A449&gt;AsOf,"After as-of date: not counted yet",IF(B449="","Add a vehicle",IF(COUNTIF(VName,B449)=0,"Vehicle not on Vehicles sheet",IF(E449="","Add a purpose",IF(AND(E449&lt;&gt;"Business",E449&lt;&gt;"Medical",E449&lt;&gt;"Charitable",E449&lt;&gt;"Personal"),"Purpose must be Business/Medical/Charitable/Personal",IF(AND(ISNUMBER(H449),ISNUMBER(I449),I449&lt;H449),"Odometer end is before start",IF(AND(NOT(ISNUMBER(H449)),NOT(ISNUMBER(I449)),NOT(ISNUMBER(J449))),"Add odometer readings or typed miles",IF(AND(ISNUMBER(H449),ISNUMBER(I449),ISNUMBER(J449),ABS((I449-H449)-J449)&gt;0.05),"Odometer and typed miles disagree",IF(AND(N449&gt;0,O449=0),"No rate for this date — check Rate Schedule",IF(AND(OR(E449="Business",E449="Medical",E449="Charitable"),F449&lt;&gt;"Yes",K449=""),"Add purpose detail for substantiation",""))))))))))))</f>
        <v/>
      </c>
      <c r="R449" s="27">
        <f>IF(OR(A449="",M449=""),"",IFERROR(INDEX('Rate Schedule'!$A$5:$A$24,MATCH(SUMPRODUCT(MAX(('Rate Schedule'!$A$5:$A$24&lt;=A449)*('Rate Schedule'!$A$5:$A$24&lt;&gt;"")*'Rate Schedule'!$A$5:$A$24)),'Rate Schedule'!$A$5:$A$24,0)),""))</f>
        <v/>
      </c>
    </row>
    <row r="450">
      <c r="A450" s="22" t="n"/>
      <c r="B450" s="10" t="n"/>
      <c r="C450" s="10" t="n"/>
      <c r="D450" s="10" t="n"/>
      <c r="E450" s="10" t="n"/>
      <c r="F450" s="10" t="n"/>
      <c r="G450" s="10" t="n"/>
      <c r="H450" s="23" t="n"/>
      <c r="I450" s="23" t="n"/>
      <c r="J450" s="23" t="n"/>
      <c r="K450" s="10" t="n"/>
      <c r="L450" s="10" t="n"/>
      <c r="M450" s="24">
        <f>IF(AND(A450="",B450="",J450="",H450=""),"",ROUND(IF(G450="Yes",2,1)*IF(AND(ISNUMBER(H450),ISNUMBER(I450),I450&gt;=H450),I450-H450,IF(ISNUMBER(J450),J450,0)),1))</f>
        <v/>
      </c>
      <c r="N450" s="24">
        <f>IF(M450="","",IF(OR(E450="Personal",E450="",F450="Yes"),0,M450))</f>
        <v/>
      </c>
      <c r="O450" s="24">
        <f>IF(OR(A450="",M450=""),"",IF(E450="Business",IFERROR(INDEX('Rate Schedule'!$B$5:$B$24,MATCH(SUMPRODUCT(MAX(('Rate Schedule'!$A$5:$A$24&lt;=A450)*('Rate Schedule'!$A$5:$A$24&lt;&gt;"")*'Rate Schedule'!$A$5:$A$24)),'Rate Schedule'!$A$5:$A$24,0)),0),IF(E450="Medical",IFERROR(INDEX('Rate Schedule'!$C$5:$C$24,MATCH(SUMPRODUCT(MAX(('Rate Schedule'!$A$5:$A$24&lt;=A450)*('Rate Schedule'!$A$5:$A$24&lt;&gt;"")*'Rate Schedule'!$A$5:$A$24)),'Rate Schedule'!$A$5:$A$24,0)),0),IF(E450="Charitable",IFERROR(INDEX('Rate Schedule'!$D$5:$D$24,MATCH(SUMPRODUCT(MAX(('Rate Schedule'!$A$5:$A$24&lt;=A450)*('Rate Schedule'!$A$5:$A$24&lt;&gt;"")*'Rate Schedule'!$A$5:$A$24)),'Rate Schedule'!$A$5:$A$24,0)),0),0))))</f>
        <v/>
      </c>
      <c r="P450" s="25">
        <f>IF(OR(M450="",O450=""),"",ROUND(N450*O450,0)/100)</f>
        <v/>
      </c>
      <c r="Q450" s="26">
        <f>IF(AND(A450="",B450="",C450="",D450="",E450="",J450="",H450=""),"",IF(A450="","Add a date",IF(A450&gt;AsOf,"After as-of date: not counted yet",IF(B450="","Add a vehicle",IF(COUNTIF(VName,B450)=0,"Vehicle not on Vehicles sheet",IF(E450="","Add a purpose",IF(AND(E450&lt;&gt;"Business",E450&lt;&gt;"Medical",E450&lt;&gt;"Charitable",E450&lt;&gt;"Personal"),"Purpose must be Business/Medical/Charitable/Personal",IF(AND(ISNUMBER(H450),ISNUMBER(I450),I450&lt;H450),"Odometer end is before start",IF(AND(NOT(ISNUMBER(H450)),NOT(ISNUMBER(I450)),NOT(ISNUMBER(J450))),"Add odometer readings or typed miles",IF(AND(ISNUMBER(H450),ISNUMBER(I450),ISNUMBER(J450),ABS((I450-H450)-J450)&gt;0.05),"Odometer and typed miles disagree",IF(AND(N450&gt;0,O450=0),"No rate for this date — check Rate Schedule",IF(AND(OR(E450="Business",E450="Medical",E450="Charitable"),F450&lt;&gt;"Yes",K450=""),"Add purpose detail for substantiation",""))))))))))))</f>
        <v/>
      </c>
      <c r="R450" s="27">
        <f>IF(OR(A450="",M450=""),"",IFERROR(INDEX('Rate Schedule'!$A$5:$A$24,MATCH(SUMPRODUCT(MAX(('Rate Schedule'!$A$5:$A$24&lt;=A450)*('Rate Schedule'!$A$5:$A$24&lt;&gt;"")*'Rate Schedule'!$A$5:$A$24)),'Rate Schedule'!$A$5:$A$24,0)),""))</f>
        <v/>
      </c>
    </row>
    <row r="451">
      <c r="A451" s="22" t="n"/>
      <c r="B451" s="10" t="n"/>
      <c r="C451" s="10" t="n"/>
      <c r="D451" s="10" t="n"/>
      <c r="E451" s="10" t="n"/>
      <c r="F451" s="10" t="n"/>
      <c r="G451" s="10" t="n"/>
      <c r="H451" s="23" t="n"/>
      <c r="I451" s="23" t="n"/>
      <c r="J451" s="23" t="n"/>
      <c r="K451" s="10" t="n"/>
      <c r="L451" s="10" t="n"/>
      <c r="M451" s="24">
        <f>IF(AND(A451="",B451="",J451="",H451=""),"",ROUND(IF(G451="Yes",2,1)*IF(AND(ISNUMBER(H451),ISNUMBER(I451),I451&gt;=H451),I451-H451,IF(ISNUMBER(J451),J451,0)),1))</f>
        <v/>
      </c>
      <c r="N451" s="24">
        <f>IF(M451="","",IF(OR(E451="Personal",E451="",F451="Yes"),0,M451))</f>
        <v/>
      </c>
      <c r="O451" s="24">
        <f>IF(OR(A451="",M451=""),"",IF(E451="Business",IFERROR(INDEX('Rate Schedule'!$B$5:$B$24,MATCH(SUMPRODUCT(MAX(('Rate Schedule'!$A$5:$A$24&lt;=A451)*('Rate Schedule'!$A$5:$A$24&lt;&gt;"")*'Rate Schedule'!$A$5:$A$24)),'Rate Schedule'!$A$5:$A$24,0)),0),IF(E451="Medical",IFERROR(INDEX('Rate Schedule'!$C$5:$C$24,MATCH(SUMPRODUCT(MAX(('Rate Schedule'!$A$5:$A$24&lt;=A451)*('Rate Schedule'!$A$5:$A$24&lt;&gt;"")*'Rate Schedule'!$A$5:$A$24)),'Rate Schedule'!$A$5:$A$24,0)),0),IF(E451="Charitable",IFERROR(INDEX('Rate Schedule'!$D$5:$D$24,MATCH(SUMPRODUCT(MAX(('Rate Schedule'!$A$5:$A$24&lt;=A451)*('Rate Schedule'!$A$5:$A$24&lt;&gt;"")*'Rate Schedule'!$A$5:$A$24)),'Rate Schedule'!$A$5:$A$24,0)),0),0))))</f>
        <v/>
      </c>
      <c r="P451" s="25">
        <f>IF(OR(M451="",O451=""),"",ROUND(N451*O451,0)/100)</f>
        <v/>
      </c>
      <c r="Q451" s="26">
        <f>IF(AND(A451="",B451="",C451="",D451="",E451="",J451="",H451=""),"",IF(A451="","Add a date",IF(A451&gt;AsOf,"After as-of date: not counted yet",IF(B451="","Add a vehicle",IF(COUNTIF(VName,B451)=0,"Vehicle not on Vehicles sheet",IF(E451="","Add a purpose",IF(AND(E451&lt;&gt;"Business",E451&lt;&gt;"Medical",E451&lt;&gt;"Charitable",E451&lt;&gt;"Personal"),"Purpose must be Business/Medical/Charitable/Personal",IF(AND(ISNUMBER(H451),ISNUMBER(I451),I451&lt;H451),"Odometer end is before start",IF(AND(NOT(ISNUMBER(H451)),NOT(ISNUMBER(I451)),NOT(ISNUMBER(J451))),"Add odometer readings or typed miles",IF(AND(ISNUMBER(H451),ISNUMBER(I451),ISNUMBER(J451),ABS((I451-H451)-J451)&gt;0.05),"Odometer and typed miles disagree",IF(AND(N451&gt;0,O451=0),"No rate for this date — check Rate Schedule",IF(AND(OR(E451="Business",E451="Medical",E451="Charitable"),F451&lt;&gt;"Yes",K451=""),"Add purpose detail for substantiation",""))))))))))))</f>
        <v/>
      </c>
      <c r="R451" s="27">
        <f>IF(OR(A451="",M451=""),"",IFERROR(INDEX('Rate Schedule'!$A$5:$A$24,MATCH(SUMPRODUCT(MAX(('Rate Schedule'!$A$5:$A$24&lt;=A451)*('Rate Schedule'!$A$5:$A$24&lt;&gt;"")*'Rate Schedule'!$A$5:$A$24)),'Rate Schedule'!$A$5:$A$24,0)),""))</f>
        <v/>
      </c>
    </row>
    <row r="452">
      <c r="A452" s="22" t="n"/>
      <c r="B452" s="10" t="n"/>
      <c r="C452" s="10" t="n"/>
      <c r="D452" s="10" t="n"/>
      <c r="E452" s="10" t="n"/>
      <c r="F452" s="10" t="n"/>
      <c r="G452" s="10" t="n"/>
      <c r="H452" s="23" t="n"/>
      <c r="I452" s="23" t="n"/>
      <c r="J452" s="23" t="n"/>
      <c r="K452" s="10" t="n"/>
      <c r="L452" s="10" t="n"/>
      <c r="M452" s="24">
        <f>IF(AND(A452="",B452="",J452="",H452=""),"",ROUND(IF(G452="Yes",2,1)*IF(AND(ISNUMBER(H452),ISNUMBER(I452),I452&gt;=H452),I452-H452,IF(ISNUMBER(J452),J452,0)),1))</f>
        <v/>
      </c>
      <c r="N452" s="24">
        <f>IF(M452="","",IF(OR(E452="Personal",E452="",F452="Yes"),0,M452))</f>
        <v/>
      </c>
      <c r="O452" s="24">
        <f>IF(OR(A452="",M452=""),"",IF(E452="Business",IFERROR(INDEX('Rate Schedule'!$B$5:$B$24,MATCH(SUMPRODUCT(MAX(('Rate Schedule'!$A$5:$A$24&lt;=A452)*('Rate Schedule'!$A$5:$A$24&lt;&gt;"")*'Rate Schedule'!$A$5:$A$24)),'Rate Schedule'!$A$5:$A$24,0)),0),IF(E452="Medical",IFERROR(INDEX('Rate Schedule'!$C$5:$C$24,MATCH(SUMPRODUCT(MAX(('Rate Schedule'!$A$5:$A$24&lt;=A452)*('Rate Schedule'!$A$5:$A$24&lt;&gt;"")*'Rate Schedule'!$A$5:$A$24)),'Rate Schedule'!$A$5:$A$24,0)),0),IF(E452="Charitable",IFERROR(INDEX('Rate Schedule'!$D$5:$D$24,MATCH(SUMPRODUCT(MAX(('Rate Schedule'!$A$5:$A$24&lt;=A452)*('Rate Schedule'!$A$5:$A$24&lt;&gt;"")*'Rate Schedule'!$A$5:$A$24)),'Rate Schedule'!$A$5:$A$24,0)),0),0))))</f>
        <v/>
      </c>
      <c r="P452" s="25">
        <f>IF(OR(M452="",O452=""),"",ROUND(N452*O452,0)/100)</f>
        <v/>
      </c>
      <c r="Q452" s="26">
        <f>IF(AND(A452="",B452="",C452="",D452="",E452="",J452="",H452=""),"",IF(A452="","Add a date",IF(A452&gt;AsOf,"After as-of date: not counted yet",IF(B452="","Add a vehicle",IF(COUNTIF(VName,B452)=0,"Vehicle not on Vehicles sheet",IF(E452="","Add a purpose",IF(AND(E452&lt;&gt;"Business",E452&lt;&gt;"Medical",E452&lt;&gt;"Charitable",E452&lt;&gt;"Personal"),"Purpose must be Business/Medical/Charitable/Personal",IF(AND(ISNUMBER(H452),ISNUMBER(I452),I452&lt;H452),"Odometer end is before start",IF(AND(NOT(ISNUMBER(H452)),NOT(ISNUMBER(I452)),NOT(ISNUMBER(J452))),"Add odometer readings or typed miles",IF(AND(ISNUMBER(H452),ISNUMBER(I452),ISNUMBER(J452),ABS((I452-H452)-J452)&gt;0.05),"Odometer and typed miles disagree",IF(AND(N452&gt;0,O452=0),"No rate for this date — check Rate Schedule",IF(AND(OR(E452="Business",E452="Medical",E452="Charitable"),F452&lt;&gt;"Yes",K452=""),"Add purpose detail for substantiation",""))))))))))))</f>
        <v/>
      </c>
      <c r="R452" s="27">
        <f>IF(OR(A452="",M452=""),"",IFERROR(INDEX('Rate Schedule'!$A$5:$A$24,MATCH(SUMPRODUCT(MAX(('Rate Schedule'!$A$5:$A$24&lt;=A452)*('Rate Schedule'!$A$5:$A$24&lt;&gt;"")*'Rate Schedule'!$A$5:$A$24)),'Rate Schedule'!$A$5:$A$24,0)),""))</f>
        <v/>
      </c>
    </row>
    <row r="453">
      <c r="A453" s="22" t="n"/>
      <c r="B453" s="10" t="n"/>
      <c r="C453" s="10" t="n"/>
      <c r="D453" s="10" t="n"/>
      <c r="E453" s="10" t="n"/>
      <c r="F453" s="10" t="n"/>
      <c r="G453" s="10" t="n"/>
      <c r="H453" s="23" t="n"/>
      <c r="I453" s="23" t="n"/>
      <c r="J453" s="23" t="n"/>
      <c r="K453" s="10" t="n"/>
      <c r="L453" s="10" t="n"/>
      <c r="M453" s="24">
        <f>IF(AND(A453="",B453="",J453="",H453=""),"",ROUND(IF(G453="Yes",2,1)*IF(AND(ISNUMBER(H453),ISNUMBER(I453),I453&gt;=H453),I453-H453,IF(ISNUMBER(J453),J453,0)),1))</f>
        <v/>
      </c>
      <c r="N453" s="24">
        <f>IF(M453="","",IF(OR(E453="Personal",E453="",F453="Yes"),0,M453))</f>
        <v/>
      </c>
      <c r="O453" s="24">
        <f>IF(OR(A453="",M453=""),"",IF(E453="Business",IFERROR(INDEX('Rate Schedule'!$B$5:$B$24,MATCH(SUMPRODUCT(MAX(('Rate Schedule'!$A$5:$A$24&lt;=A453)*('Rate Schedule'!$A$5:$A$24&lt;&gt;"")*'Rate Schedule'!$A$5:$A$24)),'Rate Schedule'!$A$5:$A$24,0)),0),IF(E453="Medical",IFERROR(INDEX('Rate Schedule'!$C$5:$C$24,MATCH(SUMPRODUCT(MAX(('Rate Schedule'!$A$5:$A$24&lt;=A453)*('Rate Schedule'!$A$5:$A$24&lt;&gt;"")*'Rate Schedule'!$A$5:$A$24)),'Rate Schedule'!$A$5:$A$24,0)),0),IF(E453="Charitable",IFERROR(INDEX('Rate Schedule'!$D$5:$D$24,MATCH(SUMPRODUCT(MAX(('Rate Schedule'!$A$5:$A$24&lt;=A453)*('Rate Schedule'!$A$5:$A$24&lt;&gt;"")*'Rate Schedule'!$A$5:$A$24)),'Rate Schedule'!$A$5:$A$24,0)),0),0))))</f>
        <v/>
      </c>
      <c r="P453" s="25">
        <f>IF(OR(M453="",O453=""),"",ROUND(N453*O453,0)/100)</f>
        <v/>
      </c>
      <c r="Q453" s="26">
        <f>IF(AND(A453="",B453="",C453="",D453="",E453="",J453="",H453=""),"",IF(A453="","Add a date",IF(A453&gt;AsOf,"After as-of date: not counted yet",IF(B453="","Add a vehicle",IF(COUNTIF(VName,B453)=0,"Vehicle not on Vehicles sheet",IF(E453="","Add a purpose",IF(AND(E453&lt;&gt;"Business",E453&lt;&gt;"Medical",E453&lt;&gt;"Charitable",E453&lt;&gt;"Personal"),"Purpose must be Business/Medical/Charitable/Personal",IF(AND(ISNUMBER(H453),ISNUMBER(I453),I453&lt;H453),"Odometer end is before start",IF(AND(NOT(ISNUMBER(H453)),NOT(ISNUMBER(I453)),NOT(ISNUMBER(J453))),"Add odometer readings or typed miles",IF(AND(ISNUMBER(H453),ISNUMBER(I453),ISNUMBER(J453),ABS((I453-H453)-J453)&gt;0.05),"Odometer and typed miles disagree",IF(AND(N453&gt;0,O453=0),"No rate for this date — check Rate Schedule",IF(AND(OR(E453="Business",E453="Medical",E453="Charitable"),F453&lt;&gt;"Yes",K453=""),"Add purpose detail for substantiation",""))))))))))))</f>
        <v/>
      </c>
      <c r="R453" s="27">
        <f>IF(OR(A453="",M453=""),"",IFERROR(INDEX('Rate Schedule'!$A$5:$A$24,MATCH(SUMPRODUCT(MAX(('Rate Schedule'!$A$5:$A$24&lt;=A453)*('Rate Schedule'!$A$5:$A$24&lt;&gt;"")*'Rate Schedule'!$A$5:$A$24)),'Rate Schedule'!$A$5:$A$24,0)),""))</f>
        <v/>
      </c>
    </row>
    <row r="454">
      <c r="A454" s="22" t="n"/>
      <c r="B454" s="10" t="n"/>
      <c r="C454" s="10" t="n"/>
      <c r="D454" s="10" t="n"/>
      <c r="E454" s="10" t="n"/>
      <c r="F454" s="10" t="n"/>
      <c r="G454" s="10" t="n"/>
      <c r="H454" s="23" t="n"/>
      <c r="I454" s="23" t="n"/>
      <c r="J454" s="23" t="n"/>
      <c r="K454" s="10" t="n"/>
      <c r="L454" s="10" t="n"/>
      <c r="M454" s="24">
        <f>IF(AND(A454="",B454="",J454="",H454=""),"",ROUND(IF(G454="Yes",2,1)*IF(AND(ISNUMBER(H454),ISNUMBER(I454),I454&gt;=H454),I454-H454,IF(ISNUMBER(J454),J454,0)),1))</f>
        <v/>
      </c>
      <c r="N454" s="24">
        <f>IF(M454="","",IF(OR(E454="Personal",E454="",F454="Yes"),0,M454))</f>
        <v/>
      </c>
      <c r="O454" s="24">
        <f>IF(OR(A454="",M454=""),"",IF(E454="Business",IFERROR(INDEX('Rate Schedule'!$B$5:$B$24,MATCH(SUMPRODUCT(MAX(('Rate Schedule'!$A$5:$A$24&lt;=A454)*('Rate Schedule'!$A$5:$A$24&lt;&gt;"")*'Rate Schedule'!$A$5:$A$24)),'Rate Schedule'!$A$5:$A$24,0)),0),IF(E454="Medical",IFERROR(INDEX('Rate Schedule'!$C$5:$C$24,MATCH(SUMPRODUCT(MAX(('Rate Schedule'!$A$5:$A$24&lt;=A454)*('Rate Schedule'!$A$5:$A$24&lt;&gt;"")*'Rate Schedule'!$A$5:$A$24)),'Rate Schedule'!$A$5:$A$24,0)),0),IF(E454="Charitable",IFERROR(INDEX('Rate Schedule'!$D$5:$D$24,MATCH(SUMPRODUCT(MAX(('Rate Schedule'!$A$5:$A$24&lt;=A454)*('Rate Schedule'!$A$5:$A$24&lt;&gt;"")*'Rate Schedule'!$A$5:$A$24)),'Rate Schedule'!$A$5:$A$24,0)),0),0))))</f>
        <v/>
      </c>
      <c r="P454" s="25">
        <f>IF(OR(M454="",O454=""),"",ROUND(N454*O454,0)/100)</f>
        <v/>
      </c>
      <c r="Q454" s="26">
        <f>IF(AND(A454="",B454="",C454="",D454="",E454="",J454="",H454=""),"",IF(A454="","Add a date",IF(A454&gt;AsOf,"After as-of date: not counted yet",IF(B454="","Add a vehicle",IF(COUNTIF(VName,B454)=0,"Vehicle not on Vehicles sheet",IF(E454="","Add a purpose",IF(AND(E454&lt;&gt;"Business",E454&lt;&gt;"Medical",E454&lt;&gt;"Charitable",E454&lt;&gt;"Personal"),"Purpose must be Business/Medical/Charitable/Personal",IF(AND(ISNUMBER(H454),ISNUMBER(I454),I454&lt;H454),"Odometer end is before start",IF(AND(NOT(ISNUMBER(H454)),NOT(ISNUMBER(I454)),NOT(ISNUMBER(J454))),"Add odometer readings or typed miles",IF(AND(ISNUMBER(H454),ISNUMBER(I454),ISNUMBER(J454),ABS((I454-H454)-J454)&gt;0.05),"Odometer and typed miles disagree",IF(AND(N454&gt;0,O454=0),"No rate for this date — check Rate Schedule",IF(AND(OR(E454="Business",E454="Medical",E454="Charitable"),F454&lt;&gt;"Yes",K454=""),"Add purpose detail for substantiation",""))))))))))))</f>
        <v/>
      </c>
      <c r="R454" s="27">
        <f>IF(OR(A454="",M454=""),"",IFERROR(INDEX('Rate Schedule'!$A$5:$A$24,MATCH(SUMPRODUCT(MAX(('Rate Schedule'!$A$5:$A$24&lt;=A454)*('Rate Schedule'!$A$5:$A$24&lt;&gt;"")*'Rate Schedule'!$A$5:$A$24)),'Rate Schedule'!$A$5:$A$24,0)),""))</f>
        <v/>
      </c>
    </row>
    <row r="455">
      <c r="A455" s="22" t="n"/>
      <c r="B455" s="10" t="n"/>
      <c r="C455" s="10" t="n"/>
      <c r="D455" s="10" t="n"/>
      <c r="E455" s="10" t="n"/>
      <c r="F455" s="10" t="n"/>
      <c r="G455" s="10" t="n"/>
      <c r="H455" s="23" t="n"/>
      <c r="I455" s="23" t="n"/>
      <c r="J455" s="23" t="n"/>
      <c r="K455" s="10" t="n"/>
      <c r="L455" s="10" t="n"/>
      <c r="M455" s="24">
        <f>IF(AND(A455="",B455="",J455="",H455=""),"",ROUND(IF(G455="Yes",2,1)*IF(AND(ISNUMBER(H455),ISNUMBER(I455),I455&gt;=H455),I455-H455,IF(ISNUMBER(J455),J455,0)),1))</f>
        <v/>
      </c>
      <c r="N455" s="24">
        <f>IF(M455="","",IF(OR(E455="Personal",E455="",F455="Yes"),0,M455))</f>
        <v/>
      </c>
      <c r="O455" s="24">
        <f>IF(OR(A455="",M455=""),"",IF(E455="Business",IFERROR(INDEX('Rate Schedule'!$B$5:$B$24,MATCH(SUMPRODUCT(MAX(('Rate Schedule'!$A$5:$A$24&lt;=A455)*('Rate Schedule'!$A$5:$A$24&lt;&gt;"")*'Rate Schedule'!$A$5:$A$24)),'Rate Schedule'!$A$5:$A$24,0)),0),IF(E455="Medical",IFERROR(INDEX('Rate Schedule'!$C$5:$C$24,MATCH(SUMPRODUCT(MAX(('Rate Schedule'!$A$5:$A$24&lt;=A455)*('Rate Schedule'!$A$5:$A$24&lt;&gt;"")*'Rate Schedule'!$A$5:$A$24)),'Rate Schedule'!$A$5:$A$24,0)),0),IF(E455="Charitable",IFERROR(INDEX('Rate Schedule'!$D$5:$D$24,MATCH(SUMPRODUCT(MAX(('Rate Schedule'!$A$5:$A$24&lt;=A455)*('Rate Schedule'!$A$5:$A$24&lt;&gt;"")*'Rate Schedule'!$A$5:$A$24)),'Rate Schedule'!$A$5:$A$24,0)),0),0))))</f>
        <v/>
      </c>
      <c r="P455" s="25">
        <f>IF(OR(M455="",O455=""),"",ROUND(N455*O455,0)/100)</f>
        <v/>
      </c>
      <c r="Q455" s="26">
        <f>IF(AND(A455="",B455="",C455="",D455="",E455="",J455="",H455=""),"",IF(A455="","Add a date",IF(A455&gt;AsOf,"After as-of date: not counted yet",IF(B455="","Add a vehicle",IF(COUNTIF(VName,B455)=0,"Vehicle not on Vehicles sheet",IF(E455="","Add a purpose",IF(AND(E455&lt;&gt;"Business",E455&lt;&gt;"Medical",E455&lt;&gt;"Charitable",E455&lt;&gt;"Personal"),"Purpose must be Business/Medical/Charitable/Personal",IF(AND(ISNUMBER(H455),ISNUMBER(I455),I455&lt;H455),"Odometer end is before start",IF(AND(NOT(ISNUMBER(H455)),NOT(ISNUMBER(I455)),NOT(ISNUMBER(J455))),"Add odometer readings or typed miles",IF(AND(ISNUMBER(H455),ISNUMBER(I455),ISNUMBER(J455),ABS((I455-H455)-J455)&gt;0.05),"Odometer and typed miles disagree",IF(AND(N455&gt;0,O455=0),"No rate for this date — check Rate Schedule",IF(AND(OR(E455="Business",E455="Medical",E455="Charitable"),F455&lt;&gt;"Yes",K455=""),"Add purpose detail for substantiation",""))))))))))))</f>
        <v/>
      </c>
      <c r="R455" s="27">
        <f>IF(OR(A455="",M455=""),"",IFERROR(INDEX('Rate Schedule'!$A$5:$A$24,MATCH(SUMPRODUCT(MAX(('Rate Schedule'!$A$5:$A$24&lt;=A455)*('Rate Schedule'!$A$5:$A$24&lt;&gt;"")*'Rate Schedule'!$A$5:$A$24)),'Rate Schedule'!$A$5:$A$24,0)),""))</f>
        <v/>
      </c>
    </row>
    <row r="456">
      <c r="A456" s="22" t="n"/>
      <c r="B456" s="10" t="n"/>
      <c r="C456" s="10" t="n"/>
      <c r="D456" s="10" t="n"/>
      <c r="E456" s="10" t="n"/>
      <c r="F456" s="10" t="n"/>
      <c r="G456" s="10" t="n"/>
      <c r="H456" s="23" t="n"/>
      <c r="I456" s="23" t="n"/>
      <c r="J456" s="23" t="n"/>
      <c r="K456" s="10" t="n"/>
      <c r="L456" s="10" t="n"/>
      <c r="M456" s="24">
        <f>IF(AND(A456="",B456="",J456="",H456=""),"",ROUND(IF(G456="Yes",2,1)*IF(AND(ISNUMBER(H456),ISNUMBER(I456),I456&gt;=H456),I456-H456,IF(ISNUMBER(J456),J456,0)),1))</f>
        <v/>
      </c>
      <c r="N456" s="24">
        <f>IF(M456="","",IF(OR(E456="Personal",E456="",F456="Yes"),0,M456))</f>
        <v/>
      </c>
      <c r="O456" s="24">
        <f>IF(OR(A456="",M456=""),"",IF(E456="Business",IFERROR(INDEX('Rate Schedule'!$B$5:$B$24,MATCH(SUMPRODUCT(MAX(('Rate Schedule'!$A$5:$A$24&lt;=A456)*('Rate Schedule'!$A$5:$A$24&lt;&gt;"")*'Rate Schedule'!$A$5:$A$24)),'Rate Schedule'!$A$5:$A$24,0)),0),IF(E456="Medical",IFERROR(INDEX('Rate Schedule'!$C$5:$C$24,MATCH(SUMPRODUCT(MAX(('Rate Schedule'!$A$5:$A$24&lt;=A456)*('Rate Schedule'!$A$5:$A$24&lt;&gt;"")*'Rate Schedule'!$A$5:$A$24)),'Rate Schedule'!$A$5:$A$24,0)),0),IF(E456="Charitable",IFERROR(INDEX('Rate Schedule'!$D$5:$D$24,MATCH(SUMPRODUCT(MAX(('Rate Schedule'!$A$5:$A$24&lt;=A456)*('Rate Schedule'!$A$5:$A$24&lt;&gt;"")*'Rate Schedule'!$A$5:$A$24)),'Rate Schedule'!$A$5:$A$24,0)),0),0))))</f>
        <v/>
      </c>
      <c r="P456" s="25">
        <f>IF(OR(M456="",O456=""),"",ROUND(N456*O456,0)/100)</f>
        <v/>
      </c>
      <c r="Q456" s="26">
        <f>IF(AND(A456="",B456="",C456="",D456="",E456="",J456="",H456=""),"",IF(A456="","Add a date",IF(A456&gt;AsOf,"After as-of date: not counted yet",IF(B456="","Add a vehicle",IF(COUNTIF(VName,B456)=0,"Vehicle not on Vehicles sheet",IF(E456="","Add a purpose",IF(AND(E456&lt;&gt;"Business",E456&lt;&gt;"Medical",E456&lt;&gt;"Charitable",E456&lt;&gt;"Personal"),"Purpose must be Business/Medical/Charitable/Personal",IF(AND(ISNUMBER(H456),ISNUMBER(I456),I456&lt;H456),"Odometer end is before start",IF(AND(NOT(ISNUMBER(H456)),NOT(ISNUMBER(I456)),NOT(ISNUMBER(J456))),"Add odometer readings or typed miles",IF(AND(ISNUMBER(H456),ISNUMBER(I456),ISNUMBER(J456),ABS((I456-H456)-J456)&gt;0.05),"Odometer and typed miles disagree",IF(AND(N456&gt;0,O456=0),"No rate for this date — check Rate Schedule",IF(AND(OR(E456="Business",E456="Medical",E456="Charitable"),F456&lt;&gt;"Yes",K456=""),"Add purpose detail for substantiation",""))))))))))))</f>
        <v/>
      </c>
      <c r="R456" s="27">
        <f>IF(OR(A456="",M456=""),"",IFERROR(INDEX('Rate Schedule'!$A$5:$A$24,MATCH(SUMPRODUCT(MAX(('Rate Schedule'!$A$5:$A$24&lt;=A456)*('Rate Schedule'!$A$5:$A$24&lt;&gt;"")*'Rate Schedule'!$A$5:$A$24)),'Rate Schedule'!$A$5:$A$24,0)),""))</f>
        <v/>
      </c>
    </row>
    <row r="457">
      <c r="A457" s="22" t="n"/>
      <c r="B457" s="10" t="n"/>
      <c r="C457" s="10" t="n"/>
      <c r="D457" s="10" t="n"/>
      <c r="E457" s="10" t="n"/>
      <c r="F457" s="10" t="n"/>
      <c r="G457" s="10" t="n"/>
      <c r="H457" s="23" t="n"/>
      <c r="I457" s="23" t="n"/>
      <c r="J457" s="23" t="n"/>
      <c r="K457" s="10" t="n"/>
      <c r="L457" s="10" t="n"/>
      <c r="M457" s="24">
        <f>IF(AND(A457="",B457="",J457="",H457=""),"",ROUND(IF(G457="Yes",2,1)*IF(AND(ISNUMBER(H457),ISNUMBER(I457),I457&gt;=H457),I457-H457,IF(ISNUMBER(J457),J457,0)),1))</f>
        <v/>
      </c>
      <c r="N457" s="24">
        <f>IF(M457="","",IF(OR(E457="Personal",E457="",F457="Yes"),0,M457))</f>
        <v/>
      </c>
      <c r="O457" s="24">
        <f>IF(OR(A457="",M457=""),"",IF(E457="Business",IFERROR(INDEX('Rate Schedule'!$B$5:$B$24,MATCH(SUMPRODUCT(MAX(('Rate Schedule'!$A$5:$A$24&lt;=A457)*('Rate Schedule'!$A$5:$A$24&lt;&gt;"")*'Rate Schedule'!$A$5:$A$24)),'Rate Schedule'!$A$5:$A$24,0)),0),IF(E457="Medical",IFERROR(INDEX('Rate Schedule'!$C$5:$C$24,MATCH(SUMPRODUCT(MAX(('Rate Schedule'!$A$5:$A$24&lt;=A457)*('Rate Schedule'!$A$5:$A$24&lt;&gt;"")*'Rate Schedule'!$A$5:$A$24)),'Rate Schedule'!$A$5:$A$24,0)),0),IF(E457="Charitable",IFERROR(INDEX('Rate Schedule'!$D$5:$D$24,MATCH(SUMPRODUCT(MAX(('Rate Schedule'!$A$5:$A$24&lt;=A457)*('Rate Schedule'!$A$5:$A$24&lt;&gt;"")*'Rate Schedule'!$A$5:$A$24)),'Rate Schedule'!$A$5:$A$24,0)),0),0))))</f>
        <v/>
      </c>
      <c r="P457" s="25">
        <f>IF(OR(M457="",O457=""),"",ROUND(N457*O457,0)/100)</f>
        <v/>
      </c>
      <c r="Q457" s="26">
        <f>IF(AND(A457="",B457="",C457="",D457="",E457="",J457="",H457=""),"",IF(A457="","Add a date",IF(A457&gt;AsOf,"After as-of date: not counted yet",IF(B457="","Add a vehicle",IF(COUNTIF(VName,B457)=0,"Vehicle not on Vehicles sheet",IF(E457="","Add a purpose",IF(AND(E457&lt;&gt;"Business",E457&lt;&gt;"Medical",E457&lt;&gt;"Charitable",E457&lt;&gt;"Personal"),"Purpose must be Business/Medical/Charitable/Personal",IF(AND(ISNUMBER(H457),ISNUMBER(I457),I457&lt;H457),"Odometer end is before start",IF(AND(NOT(ISNUMBER(H457)),NOT(ISNUMBER(I457)),NOT(ISNUMBER(J457))),"Add odometer readings or typed miles",IF(AND(ISNUMBER(H457),ISNUMBER(I457),ISNUMBER(J457),ABS((I457-H457)-J457)&gt;0.05),"Odometer and typed miles disagree",IF(AND(N457&gt;0,O457=0),"No rate for this date — check Rate Schedule",IF(AND(OR(E457="Business",E457="Medical",E457="Charitable"),F457&lt;&gt;"Yes",K457=""),"Add purpose detail for substantiation",""))))))))))))</f>
        <v/>
      </c>
      <c r="R457" s="27">
        <f>IF(OR(A457="",M457=""),"",IFERROR(INDEX('Rate Schedule'!$A$5:$A$24,MATCH(SUMPRODUCT(MAX(('Rate Schedule'!$A$5:$A$24&lt;=A457)*('Rate Schedule'!$A$5:$A$24&lt;&gt;"")*'Rate Schedule'!$A$5:$A$24)),'Rate Schedule'!$A$5:$A$24,0)),""))</f>
        <v/>
      </c>
    </row>
    <row r="458">
      <c r="A458" s="22" t="n"/>
      <c r="B458" s="10" t="n"/>
      <c r="C458" s="10" t="n"/>
      <c r="D458" s="10" t="n"/>
      <c r="E458" s="10" t="n"/>
      <c r="F458" s="10" t="n"/>
      <c r="G458" s="10" t="n"/>
      <c r="H458" s="23" t="n"/>
      <c r="I458" s="23" t="n"/>
      <c r="J458" s="23" t="n"/>
      <c r="K458" s="10" t="n"/>
      <c r="L458" s="10" t="n"/>
      <c r="M458" s="24">
        <f>IF(AND(A458="",B458="",J458="",H458=""),"",ROUND(IF(G458="Yes",2,1)*IF(AND(ISNUMBER(H458),ISNUMBER(I458),I458&gt;=H458),I458-H458,IF(ISNUMBER(J458),J458,0)),1))</f>
        <v/>
      </c>
      <c r="N458" s="24">
        <f>IF(M458="","",IF(OR(E458="Personal",E458="",F458="Yes"),0,M458))</f>
        <v/>
      </c>
      <c r="O458" s="24">
        <f>IF(OR(A458="",M458=""),"",IF(E458="Business",IFERROR(INDEX('Rate Schedule'!$B$5:$B$24,MATCH(SUMPRODUCT(MAX(('Rate Schedule'!$A$5:$A$24&lt;=A458)*('Rate Schedule'!$A$5:$A$24&lt;&gt;"")*'Rate Schedule'!$A$5:$A$24)),'Rate Schedule'!$A$5:$A$24,0)),0),IF(E458="Medical",IFERROR(INDEX('Rate Schedule'!$C$5:$C$24,MATCH(SUMPRODUCT(MAX(('Rate Schedule'!$A$5:$A$24&lt;=A458)*('Rate Schedule'!$A$5:$A$24&lt;&gt;"")*'Rate Schedule'!$A$5:$A$24)),'Rate Schedule'!$A$5:$A$24,0)),0),IF(E458="Charitable",IFERROR(INDEX('Rate Schedule'!$D$5:$D$24,MATCH(SUMPRODUCT(MAX(('Rate Schedule'!$A$5:$A$24&lt;=A458)*('Rate Schedule'!$A$5:$A$24&lt;&gt;"")*'Rate Schedule'!$A$5:$A$24)),'Rate Schedule'!$A$5:$A$24,0)),0),0))))</f>
        <v/>
      </c>
      <c r="P458" s="25">
        <f>IF(OR(M458="",O458=""),"",ROUND(N458*O458,0)/100)</f>
        <v/>
      </c>
      <c r="Q458" s="26">
        <f>IF(AND(A458="",B458="",C458="",D458="",E458="",J458="",H458=""),"",IF(A458="","Add a date",IF(A458&gt;AsOf,"After as-of date: not counted yet",IF(B458="","Add a vehicle",IF(COUNTIF(VName,B458)=0,"Vehicle not on Vehicles sheet",IF(E458="","Add a purpose",IF(AND(E458&lt;&gt;"Business",E458&lt;&gt;"Medical",E458&lt;&gt;"Charitable",E458&lt;&gt;"Personal"),"Purpose must be Business/Medical/Charitable/Personal",IF(AND(ISNUMBER(H458),ISNUMBER(I458),I458&lt;H458),"Odometer end is before start",IF(AND(NOT(ISNUMBER(H458)),NOT(ISNUMBER(I458)),NOT(ISNUMBER(J458))),"Add odometer readings or typed miles",IF(AND(ISNUMBER(H458),ISNUMBER(I458),ISNUMBER(J458),ABS((I458-H458)-J458)&gt;0.05),"Odometer and typed miles disagree",IF(AND(N458&gt;0,O458=0),"No rate for this date — check Rate Schedule",IF(AND(OR(E458="Business",E458="Medical",E458="Charitable"),F458&lt;&gt;"Yes",K458=""),"Add purpose detail for substantiation",""))))))))))))</f>
        <v/>
      </c>
      <c r="R458" s="27">
        <f>IF(OR(A458="",M458=""),"",IFERROR(INDEX('Rate Schedule'!$A$5:$A$24,MATCH(SUMPRODUCT(MAX(('Rate Schedule'!$A$5:$A$24&lt;=A458)*('Rate Schedule'!$A$5:$A$24&lt;&gt;"")*'Rate Schedule'!$A$5:$A$24)),'Rate Schedule'!$A$5:$A$24,0)),""))</f>
        <v/>
      </c>
    </row>
    <row r="459">
      <c r="A459" s="22" t="n"/>
      <c r="B459" s="10" t="n"/>
      <c r="C459" s="10" t="n"/>
      <c r="D459" s="10" t="n"/>
      <c r="E459" s="10" t="n"/>
      <c r="F459" s="10" t="n"/>
      <c r="G459" s="10" t="n"/>
      <c r="H459" s="23" t="n"/>
      <c r="I459" s="23" t="n"/>
      <c r="J459" s="23" t="n"/>
      <c r="K459" s="10" t="n"/>
      <c r="L459" s="10" t="n"/>
      <c r="M459" s="24">
        <f>IF(AND(A459="",B459="",J459="",H459=""),"",ROUND(IF(G459="Yes",2,1)*IF(AND(ISNUMBER(H459),ISNUMBER(I459),I459&gt;=H459),I459-H459,IF(ISNUMBER(J459),J459,0)),1))</f>
        <v/>
      </c>
      <c r="N459" s="24">
        <f>IF(M459="","",IF(OR(E459="Personal",E459="",F459="Yes"),0,M459))</f>
        <v/>
      </c>
      <c r="O459" s="24">
        <f>IF(OR(A459="",M459=""),"",IF(E459="Business",IFERROR(INDEX('Rate Schedule'!$B$5:$B$24,MATCH(SUMPRODUCT(MAX(('Rate Schedule'!$A$5:$A$24&lt;=A459)*('Rate Schedule'!$A$5:$A$24&lt;&gt;"")*'Rate Schedule'!$A$5:$A$24)),'Rate Schedule'!$A$5:$A$24,0)),0),IF(E459="Medical",IFERROR(INDEX('Rate Schedule'!$C$5:$C$24,MATCH(SUMPRODUCT(MAX(('Rate Schedule'!$A$5:$A$24&lt;=A459)*('Rate Schedule'!$A$5:$A$24&lt;&gt;"")*'Rate Schedule'!$A$5:$A$24)),'Rate Schedule'!$A$5:$A$24,0)),0),IF(E459="Charitable",IFERROR(INDEX('Rate Schedule'!$D$5:$D$24,MATCH(SUMPRODUCT(MAX(('Rate Schedule'!$A$5:$A$24&lt;=A459)*('Rate Schedule'!$A$5:$A$24&lt;&gt;"")*'Rate Schedule'!$A$5:$A$24)),'Rate Schedule'!$A$5:$A$24,0)),0),0))))</f>
        <v/>
      </c>
      <c r="P459" s="25">
        <f>IF(OR(M459="",O459=""),"",ROUND(N459*O459,0)/100)</f>
        <v/>
      </c>
      <c r="Q459" s="26">
        <f>IF(AND(A459="",B459="",C459="",D459="",E459="",J459="",H459=""),"",IF(A459="","Add a date",IF(A459&gt;AsOf,"After as-of date: not counted yet",IF(B459="","Add a vehicle",IF(COUNTIF(VName,B459)=0,"Vehicle not on Vehicles sheet",IF(E459="","Add a purpose",IF(AND(E459&lt;&gt;"Business",E459&lt;&gt;"Medical",E459&lt;&gt;"Charitable",E459&lt;&gt;"Personal"),"Purpose must be Business/Medical/Charitable/Personal",IF(AND(ISNUMBER(H459),ISNUMBER(I459),I459&lt;H459),"Odometer end is before start",IF(AND(NOT(ISNUMBER(H459)),NOT(ISNUMBER(I459)),NOT(ISNUMBER(J459))),"Add odometer readings or typed miles",IF(AND(ISNUMBER(H459),ISNUMBER(I459),ISNUMBER(J459),ABS((I459-H459)-J459)&gt;0.05),"Odometer and typed miles disagree",IF(AND(N459&gt;0,O459=0),"No rate for this date — check Rate Schedule",IF(AND(OR(E459="Business",E459="Medical",E459="Charitable"),F459&lt;&gt;"Yes",K459=""),"Add purpose detail for substantiation",""))))))))))))</f>
        <v/>
      </c>
      <c r="R459" s="27">
        <f>IF(OR(A459="",M459=""),"",IFERROR(INDEX('Rate Schedule'!$A$5:$A$24,MATCH(SUMPRODUCT(MAX(('Rate Schedule'!$A$5:$A$24&lt;=A459)*('Rate Schedule'!$A$5:$A$24&lt;&gt;"")*'Rate Schedule'!$A$5:$A$24)),'Rate Schedule'!$A$5:$A$24,0)),""))</f>
        <v/>
      </c>
    </row>
    <row r="460">
      <c r="A460" s="22" t="n"/>
      <c r="B460" s="10" t="n"/>
      <c r="C460" s="10" t="n"/>
      <c r="D460" s="10" t="n"/>
      <c r="E460" s="10" t="n"/>
      <c r="F460" s="10" t="n"/>
      <c r="G460" s="10" t="n"/>
      <c r="H460" s="23" t="n"/>
      <c r="I460" s="23" t="n"/>
      <c r="J460" s="23" t="n"/>
      <c r="K460" s="10" t="n"/>
      <c r="L460" s="10" t="n"/>
      <c r="M460" s="24">
        <f>IF(AND(A460="",B460="",J460="",H460=""),"",ROUND(IF(G460="Yes",2,1)*IF(AND(ISNUMBER(H460),ISNUMBER(I460),I460&gt;=H460),I460-H460,IF(ISNUMBER(J460),J460,0)),1))</f>
        <v/>
      </c>
      <c r="N460" s="24">
        <f>IF(M460="","",IF(OR(E460="Personal",E460="",F460="Yes"),0,M460))</f>
        <v/>
      </c>
      <c r="O460" s="24">
        <f>IF(OR(A460="",M460=""),"",IF(E460="Business",IFERROR(INDEX('Rate Schedule'!$B$5:$B$24,MATCH(SUMPRODUCT(MAX(('Rate Schedule'!$A$5:$A$24&lt;=A460)*('Rate Schedule'!$A$5:$A$24&lt;&gt;"")*'Rate Schedule'!$A$5:$A$24)),'Rate Schedule'!$A$5:$A$24,0)),0),IF(E460="Medical",IFERROR(INDEX('Rate Schedule'!$C$5:$C$24,MATCH(SUMPRODUCT(MAX(('Rate Schedule'!$A$5:$A$24&lt;=A460)*('Rate Schedule'!$A$5:$A$24&lt;&gt;"")*'Rate Schedule'!$A$5:$A$24)),'Rate Schedule'!$A$5:$A$24,0)),0),IF(E460="Charitable",IFERROR(INDEX('Rate Schedule'!$D$5:$D$24,MATCH(SUMPRODUCT(MAX(('Rate Schedule'!$A$5:$A$24&lt;=A460)*('Rate Schedule'!$A$5:$A$24&lt;&gt;"")*'Rate Schedule'!$A$5:$A$24)),'Rate Schedule'!$A$5:$A$24,0)),0),0))))</f>
        <v/>
      </c>
      <c r="P460" s="25">
        <f>IF(OR(M460="",O460=""),"",ROUND(N460*O460,0)/100)</f>
        <v/>
      </c>
      <c r="Q460" s="26">
        <f>IF(AND(A460="",B460="",C460="",D460="",E460="",J460="",H460=""),"",IF(A460="","Add a date",IF(A460&gt;AsOf,"After as-of date: not counted yet",IF(B460="","Add a vehicle",IF(COUNTIF(VName,B460)=0,"Vehicle not on Vehicles sheet",IF(E460="","Add a purpose",IF(AND(E460&lt;&gt;"Business",E460&lt;&gt;"Medical",E460&lt;&gt;"Charitable",E460&lt;&gt;"Personal"),"Purpose must be Business/Medical/Charitable/Personal",IF(AND(ISNUMBER(H460),ISNUMBER(I460),I460&lt;H460),"Odometer end is before start",IF(AND(NOT(ISNUMBER(H460)),NOT(ISNUMBER(I460)),NOT(ISNUMBER(J460))),"Add odometer readings or typed miles",IF(AND(ISNUMBER(H460),ISNUMBER(I460),ISNUMBER(J460),ABS((I460-H460)-J460)&gt;0.05),"Odometer and typed miles disagree",IF(AND(N460&gt;0,O460=0),"No rate for this date — check Rate Schedule",IF(AND(OR(E460="Business",E460="Medical",E460="Charitable"),F460&lt;&gt;"Yes",K460=""),"Add purpose detail for substantiation",""))))))))))))</f>
        <v/>
      </c>
      <c r="R460" s="27">
        <f>IF(OR(A460="",M460=""),"",IFERROR(INDEX('Rate Schedule'!$A$5:$A$24,MATCH(SUMPRODUCT(MAX(('Rate Schedule'!$A$5:$A$24&lt;=A460)*('Rate Schedule'!$A$5:$A$24&lt;&gt;"")*'Rate Schedule'!$A$5:$A$24)),'Rate Schedule'!$A$5:$A$24,0)),""))</f>
        <v/>
      </c>
    </row>
    <row r="461">
      <c r="A461" s="22" t="n"/>
      <c r="B461" s="10" t="n"/>
      <c r="C461" s="10" t="n"/>
      <c r="D461" s="10" t="n"/>
      <c r="E461" s="10" t="n"/>
      <c r="F461" s="10" t="n"/>
      <c r="G461" s="10" t="n"/>
      <c r="H461" s="23" t="n"/>
      <c r="I461" s="23" t="n"/>
      <c r="J461" s="23" t="n"/>
      <c r="K461" s="10" t="n"/>
      <c r="L461" s="10" t="n"/>
      <c r="M461" s="24">
        <f>IF(AND(A461="",B461="",J461="",H461=""),"",ROUND(IF(G461="Yes",2,1)*IF(AND(ISNUMBER(H461),ISNUMBER(I461),I461&gt;=H461),I461-H461,IF(ISNUMBER(J461),J461,0)),1))</f>
        <v/>
      </c>
      <c r="N461" s="24">
        <f>IF(M461="","",IF(OR(E461="Personal",E461="",F461="Yes"),0,M461))</f>
        <v/>
      </c>
      <c r="O461" s="24">
        <f>IF(OR(A461="",M461=""),"",IF(E461="Business",IFERROR(INDEX('Rate Schedule'!$B$5:$B$24,MATCH(SUMPRODUCT(MAX(('Rate Schedule'!$A$5:$A$24&lt;=A461)*('Rate Schedule'!$A$5:$A$24&lt;&gt;"")*'Rate Schedule'!$A$5:$A$24)),'Rate Schedule'!$A$5:$A$24,0)),0),IF(E461="Medical",IFERROR(INDEX('Rate Schedule'!$C$5:$C$24,MATCH(SUMPRODUCT(MAX(('Rate Schedule'!$A$5:$A$24&lt;=A461)*('Rate Schedule'!$A$5:$A$24&lt;&gt;"")*'Rate Schedule'!$A$5:$A$24)),'Rate Schedule'!$A$5:$A$24,0)),0),IF(E461="Charitable",IFERROR(INDEX('Rate Schedule'!$D$5:$D$24,MATCH(SUMPRODUCT(MAX(('Rate Schedule'!$A$5:$A$24&lt;=A461)*('Rate Schedule'!$A$5:$A$24&lt;&gt;"")*'Rate Schedule'!$A$5:$A$24)),'Rate Schedule'!$A$5:$A$24,0)),0),0))))</f>
        <v/>
      </c>
      <c r="P461" s="25">
        <f>IF(OR(M461="",O461=""),"",ROUND(N461*O461,0)/100)</f>
        <v/>
      </c>
      <c r="Q461" s="26">
        <f>IF(AND(A461="",B461="",C461="",D461="",E461="",J461="",H461=""),"",IF(A461="","Add a date",IF(A461&gt;AsOf,"After as-of date: not counted yet",IF(B461="","Add a vehicle",IF(COUNTIF(VName,B461)=0,"Vehicle not on Vehicles sheet",IF(E461="","Add a purpose",IF(AND(E461&lt;&gt;"Business",E461&lt;&gt;"Medical",E461&lt;&gt;"Charitable",E461&lt;&gt;"Personal"),"Purpose must be Business/Medical/Charitable/Personal",IF(AND(ISNUMBER(H461),ISNUMBER(I461),I461&lt;H461),"Odometer end is before start",IF(AND(NOT(ISNUMBER(H461)),NOT(ISNUMBER(I461)),NOT(ISNUMBER(J461))),"Add odometer readings or typed miles",IF(AND(ISNUMBER(H461),ISNUMBER(I461),ISNUMBER(J461),ABS((I461-H461)-J461)&gt;0.05),"Odometer and typed miles disagree",IF(AND(N461&gt;0,O461=0),"No rate for this date — check Rate Schedule",IF(AND(OR(E461="Business",E461="Medical",E461="Charitable"),F461&lt;&gt;"Yes",K461=""),"Add purpose detail for substantiation",""))))))))))))</f>
        <v/>
      </c>
      <c r="R461" s="27">
        <f>IF(OR(A461="",M461=""),"",IFERROR(INDEX('Rate Schedule'!$A$5:$A$24,MATCH(SUMPRODUCT(MAX(('Rate Schedule'!$A$5:$A$24&lt;=A461)*('Rate Schedule'!$A$5:$A$24&lt;&gt;"")*'Rate Schedule'!$A$5:$A$24)),'Rate Schedule'!$A$5:$A$24,0)),""))</f>
        <v/>
      </c>
    </row>
    <row r="462">
      <c r="A462" s="22" t="n"/>
      <c r="B462" s="10" t="n"/>
      <c r="C462" s="10" t="n"/>
      <c r="D462" s="10" t="n"/>
      <c r="E462" s="10" t="n"/>
      <c r="F462" s="10" t="n"/>
      <c r="G462" s="10" t="n"/>
      <c r="H462" s="23" t="n"/>
      <c r="I462" s="23" t="n"/>
      <c r="J462" s="23" t="n"/>
      <c r="K462" s="10" t="n"/>
      <c r="L462" s="10" t="n"/>
      <c r="M462" s="24">
        <f>IF(AND(A462="",B462="",J462="",H462=""),"",ROUND(IF(G462="Yes",2,1)*IF(AND(ISNUMBER(H462),ISNUMBER(I462),I462&gt;=H462),I462-H462,IF(ISNUMBER(J462),J462,0)),1))</f>
        <v/>
      </c>
      <c r="N462" s="24">
        <f>IF(M462="","",IF(OR(E462="Personal",E462="",F462="Yes"),0,M462))</f>
        <v/>
      </c>
      <c r="O462" s="24">
        <f>IF(OR(A462="",M462=""),"",IF(E462="Business",IFERROR(INDEX('Rate Schedule'!$B$5:$B$24,MATCH(SUMPRODUCT(MAX(('Rate Schedule'!$A$5:$A$24&lt;=A462)*('Rate Schedule'!$A$5:$A$24&lt;&gt;"")*'Rate Schedule'!$A$5:$A$24)),'Rate Schedule'!$A$5:$A$24,0)),0),IF(E462="Medical",IFERROR(INDEX('Rate Schedule'!$C$5:$C$24,MATCH(SUMPRODUCT(MAX(('Rate Schedule'!$A$5:$A$24&lt;=A462)*('Rate Schedule'!$A$5:$A$24&lt;&gt;"")*'Rate Schedule'!$A$5:$A$24)),'Rate Schedule'!$A$5:$A$24,0)),0),IF(E462="Charitable",IFERROR(INDEX('Rate Schedule'!$D$5:$D$24,MATCH(SUMPRODUCT(MAX(('Rate Schedule'!$A$5:$A$24&lt;=A462)*('Rate Schedule'!$A$5:$A$24&lt;&gt;"")*'Rate Schedule'!$A$5:$A$24)),'Rate Schedule'!$A$5:$A$24,0)),0),0))))</f>
        <v/>
      </c>
      <c r="P462" s="25">
        <f>IF(OR(M462="",O462=""),"",ROUND(N462*O462,0)/100)</f>
        <v/>
      </c>
      <c r="Q462" s="26">
        <f>IF(AND(A462="",B462="",C462="",D462="",E462="",J462="",H462=""),"",IF(A462="","Add a date",IF(A462&gt;AsOf,"After as-of date: not counted yet",IF(B462="","Add a vehicle",IF(COUNTIF(VName,B462)=0,"Vehicle not on Vehicles sheet",IF(E462="","Add a purpose",IF(AND(E462&lt;&gt;"Business",E462&lt;&gt;"Medical",E462&lt;&gt;"Charitable",E462&lt;&gt;"Personal"),"Purpose must be Business/Medical/Charitable/Personal",IF(AND(ISNUMBER(H462),ISNUMBER(I462),I462&lt;H462),"Odometer end is before start",IF(AND(NOT(ISNUMBER(H462)),NOT(ISNUMBER(I462)),NOT(ISNUMBER(J462))),"Add odometer readings or typed miles",IF(AND(ISNUMBER(H462),ISNUMBER(I462),ISNUMBER(J462),ABS((I462-H462)-J462)&gt;0.05),"Odometer and typed miles disagree",IF(AND(N462&gt;0,O462=0),"No rate for this date — check Rate Schedule",IF(AND(OR(E462="Business",E462="Medical",E462="Charitable"),F462&lt;&gt;"Yes",K462=""),"Add purpose detail for substantiation",""))))))))))))</f>
        <v/>
      </c>
      <c r="R462" s="27">
        <f>IF(OR(A462="",M462=""),"",IFERROR(INDEX('Rate Schedule'!$A$5:$A$24,MATCH(SUMPRODUCT(MAX(('Rate Schedule'!$A$5:$A$24&lt;=A462)*('Rate Schedule'!$A$5:$A$24&lt;&gt;"")*'Rate Schedule'!$A$5:$A$24)),'Rate Schedule'!$A$5:$A$24,0)),""))</f>
        <v/>
      </c>
    </row>
    <row r="463">
      <c r="A463" s="22" t="n"/>
      <c r="B463" s="10" t="n"/>
      <c r="C463" s="10" t="n"/>
      <c r="D463" s="10" t="n"/>
      <c r="E463" s="10" t="n"/>
      <c r="F463" s="10" t="n"/>
      <c r="G463" s="10" t="n"/>
      <c r="H463" s="23" t="n"/>
      <c r="I463" s="23" t="n"/>
      <c r="J463" s="23" t="n"/>
      <c r="K463" s="10" t="n"/>
      <c r="L463" s="10" t="n"/>
      <c r="M463" s="24">
        <f>IF(AND(A463="",B463="",J463="",H463=""),"",ROUND(IF(G463="Yes",2,1)*IF(AND(ISNUMBER(H463),ISNUMBER(I463),I463&gt;=H463),I463-H463,IF(ISNUMBER(J463),J463,0)),1))</f>
        <v/>
      </c>
      <c r="N463" s="24">
        <f>IF(M463="","",IF(OR(E463="Personal",E463="",F463="Yes"),0,M463))</f>
        <v/>
      </c>
      <c r="O463" s="24">
        <f>IF(OR(A463="",M463=""),"",IF(E463="Business",IFERROR(INDEX('Rate Schedule'!$B$5:$B$24,MATCH(SUMPRODUCT(MAX(('Rate Schedule'!$A$5:$A$24&lt;=A463)*('Rate Schedule'!$A$5:$A$24&lt;&gt;"")*'Rate Schedule'!$A$5:$A$24)),'Rate Schedule'!$A$5:$A$24,0)),0),IF(E463="Medical",IFERROR(INDEX('Rate Schedule'!$C$5:$C$24,MATCH(SUMPRODUCT(MAX(('Rate Schedule'!$A$5:$A$24&lt;=A463)*('Rate Schedule'!$A$5:$A$24&lt;&gt;"")*'Rate Schedule'!$A$5:$A$24)),'Rate Schedule'!$A$5:$A$24,0)),0),IF(E463="Charitable",IFERROR(INDEX('Rate Schedule'!$D$5:$D$24,MATCH(SUMPRODUCT(MAX(('Rate Schedule'!$A$5:$A$24&lt;=A463)*('Rate Schedule'!$A$5:$A$24&lt;&gt;"")*'Rate Schedule'!$A$5:$A$24)),'Rate Schedule'!$A$5:$A$24,0)),0),0))))</f>
        <v/>
      </c>
      <c r="P463" s="25">
        <f>IF(OR(M463="",O463=""),"",ROUND(N463*O463,0)/100)</f>
        <v/>
      </c>
      <c r="Q463" s="26">
        <f>IF(AND(A463="",B463="",C463="",D463="",E463="",J463="",H463=""),"",IF(A463="","Add a date",IF(A463&gt;AsOf,"After as-of date: not counted yet",IF(B463="","Add a vehicle",IF(COUNTIF(VName,B463)=0,"Vehicle not on Vehicles sheet",IF(E463="","Add a purpose",IF(AND(E463&lt;&gt;"Business",E463&lt;&gt;"Medical",E463&lt;&gt;"Charitable",E463&lt;&gt;"Personal"),"Purpose must be Business/Medical/Charitable/Personal",IF(AND(ISNUMBER(H463),ISNUMBER(I463),I463&lt;H463),"Odometer end is before start",IF(AND(NOT(ISNUMBER(H463)),NOT(ISNUMBER(I463)),NOT(ISNUMBER(J463))),"Add odometer readings or typed miles",IF(AND(ISNUMBER(H463),ISNUMBER(I463),ISNUMBER(J463),ABS((I463-H463)-J463)&gt;0.05),"Odometer and typed miles disagree",IF(AND(N463&gt;0,O463=0),"No rate for this date — check Rate Schedule",IF(AND(OR(E463="Business",E463="Medical",E463="Charitable"),F463&lt;&gt;"Yes",K463=""),"Add purpose detail for substantiation",""))))))))))))</f>
        <v/>
      </c>
      <c r="R463" s="27">
        <f>IF(OR(A463="",M463=""),"",IFERROR(INDEX('Rate Schedule'!$A$5:$A$24,MATCH(SUMPRODUCT(MAX(('Rate Schedule'!$A$5:$A$24&lt;=A463)*('Rate Schedule'!$A$5:$A$24&lt;&gt;"")*'Rate Schedule'!$A$5:$A$24)),'Rate Schedule'!$A$5:$A$24,0)),""))</f>
        <v/>
      </c>
    </row>
    <row r="464">
      <c r="A464" s="22" t="n"/>
      <c r="B464" s="10" t="n"/>
      <c r="C464" s="10" t="n"/>
      <c r="D464" s="10" t="n"/>
      <c r="E464" s="10" t="n"/>
      <c r="F464" s="10" t="n"/>
      <c r="G464" s="10" t="n"/>
      <c r="H464" s="23" t="n"/>
      <c r="I464" s="23" t="n"/>
      <c r="J464" s="23" t="n"/>
      <c r="K464" s="10" t="n"/>
      <c r="L464" s="10" t="n"/>
      <c r="M464" s="24">
        <f>IF(AND(A464="",B464="",J464="",H464=""),"",ROUND(IF(G464="Yes",2,1)*IF(AND(ISNUMBER(H464),ISNUMBER(I464),I464&gt;=H464),I464-H464,IF(ISNUMBER(J464),J464,0)),1))</f>
        <v/>
      </c>
      <c r="N464" s="24">
        <f>IF(M464="","",IF(OR(E464="Personal",E464="",F464="Yes"),0,M464))</f>
        <v/>
      </c>
      <c r="O464" s="24">
        <f>IF(OR(A464="",M464=""),"",IF(E464="Business",IFERROR(INDEX('Rate Schedule'!$B$5:$B$24,MATCH(SUMPRODUCT(MAX(('Rate Schedule'!$A$5:$A$24&lt;=A464)*('Rate Schedule'!$A$5:$A$24&lt;&gt;"")*'Rate Schedule'!$A$5:$A$24)),'Rate Schedule'!$A$5:$A$24,0)),0),IF(E464="Medical",IFERROR(INDEX('Rate Schedule'!$C$5:$C$24,MATCH(SUMPRODUCT(MAX(('Rate Schedule'!$A$5:$A$24&lt;=A464)*('Rate Schedule'!$A$5:$A$24&lt;&gt;"")*'Rate Schedule'!$A$5:$A$24)),'Rate Schedule'!$A$5:$A$24,0)),0),IF(E464="Charitable",IFERROR(INDEX('Rate Schedule'!$D$5:$D$24,MATCH(SUMPRODUCT(MAX(('Rate Schedule'!$A$5:$A$24&lt;=A464)*('Rate Schedule'!$A$5:$A$24&lt;&gt;"")*'Rate Schedule'!$A$5:$A$24)),'Rate Schedule'!$A$5:$A$24,0)),0),0))))</f>
        <v/>
      </c>
      <c r="P464" s="25">
        <f>IF(OR(M464="",O464=""),"",ROUND(N464*O464,0)/100)</f>
        <v/>
      </c>
      <c r="Q464" s="26">
        <f>IF(AND(A464="",B464="",C464="",D464="",E464="",J464="",H464=""),"",IF(A464="","Add a date",IF(A464&gt;AsOf,"After as-of date: not counted yet",IF(B464="","Add a vehicle",IF(COUNTIF(VName,B464)=0,"Vehicle not on Vehicles sheet",IF(E464="","Add a purpose",IF(AND(E464&lt;&gt;"Business",E464&lt;&gt;"Medical",E464&lt;&gt;"Charitable",E464&lt;&gt;"Personal"),"Purpose must be Business/Medical/Charitable/Personal",IF(AND(ISNUMBER(H464),ISNUMBER(I464),I464&lt;H464),"Odometer end is before start",IF(AND(NOT(ISNUMBER(H464)),NOT(ISNUMBER(I464)),NOT(ISNUMBER(J464))),"Add odometer readings or typed miles",IF(AND(ISNUMBER(H464),ISNUMBER(I464),ISNUMBER(J464),ABS((I464-H464)-J464)&gt;0.05),"Odometer and typed miles disagree",IF(AND(N464&gt;0,O464=0),"No rate for this date — check Rate Schedule",IF(AND(OR(E464="Business",E464="Medical",E464="Charitable"),F464&lt;&gt;"Yes",K464=""),"Add purpose detail for substantiation",""))))))))))))</f>
        <v/>
      </c>
      <c r="R464" s="27">
        <f>IF(OR(A464="",M464=""),"",IFERROR(INDEX('Rate Schedule'!$A$5:$A$24,MATCH(SUMPRODUCT(MAX(('Rate Schedule'!$A$5:$A$24&lt;=A464)*('Rate Schedule'!$A$5:$A$24&lt;&gt;"")*'Rate Schedule'!$A$5:$A$24)),'Rate Schedule'!$A$5:$A$24,0)),""))</f>
        <v/>
      </c>
    </row>
    <row r="465">
      <c r="A465" s="22" t="n"/>
      <c r="B465" s="10" t="n"/>
      <c r="C465" s="10" t="n"/>
      <c r="D465" s="10" t="n"/>
      <c r="E465" s="10" t="n"/>
      <c r="F465" s="10" t="n"/>
      <c r="G465" s="10" t="n"/>
      <c r="H465" s="23" t="n"/>
      <c r="I465" s="23" t="n"/>
      <c r="J465" s="23" t="n"/>
      <c r="K465" s="10" t="n"/>
      <c r="L465" s="10" t="n"/>
      <c r="M465" s="24">
        <f>IF(AND(A465="",B465="",J465="",H465=""),"",ROUND(IF(G465="Yes",2,1)*IF(AND(ISNUMBER(H465),ISNUMBER(I465),I465&gt;=H465),I465-H465,IF(ISNUMBER(J465),J465,0)),1))</f>
        <v/>
      </c>
      <c r="N465" s="24">
        <f>IF(M465="","",IF(OR(E465="Personal",E465="",F465="Yes"),0,M465))</f>
        <v/>
      </c>
      <c r="O465" s="24">
        <f>IF(OR(A465="",M465=""),"",IF(E465="Business",IFERROR(INDEX('Rate Schedule'!$B$5:$B$24,MATCH(SUMPRODUCT(MAX(('Rate Schedule'!$A$5:$A$24&lt;=A465)*('Rate Schedule'!$A$5:$A$24&lt;&gt;"")*'Rate Schedule'!$A$5:$A$24)),'Rate Schedule'!$A$5:$A$24,0)),0),IF(E465="Medical",IFERROR(INDEX('Rate Schedule'!$C$5:$C$24,MATCH(SUMPRODUCT(MAX(('Rate Schedule'!$A$5:$A$24&lt;=A465)*('Rate Schedule'!$A$5:$A$24&lt;&gt;"")*'Rate Schedule'!$A$5:$A$24)),'Rate Schedule'!$A$5:$A$24,0)),0),IF(E465="Charitable",IFERROR(INDEX('Rate Schedule'!$D$5:$D$24,MATCH(SUMPRODUCT(MAX(('Rate Schedule'!$A$5:$A$24&lt;=A465)*('Rate Schedule'!$A$5:$A$24&lt;&gt;"")*'Rate Schedule'!$A$5:$A$24)),'Rate Schedule'!$A$5:$A$24,0)),0),0))))</f>
        <v/>
      </c>
      <c r="P465" s="25">
        <f>IF(OR(M465="",O465=""),"",ROUND(N465*O465,0)/100)</f>
        <v/>
      </c>
      <c r="Q465" s="26">
        <f>IF(AND(A465="",B465="",C465="",D465="",E465="",J465="",H465=""),"",IF(A465="","Add a date",IF(A465&gt;AsOf,"After as-of date: not counted yet",IF(B465="","Add a vehicle",IF(COUNTIF(VName,B465)=0,"Vehicle not on Vehicles sheet",IF(E465="","Add a purpose",IF(AND(E465&lt;&gt;"Business",E465&lt;&gt;"Medical",E465&lt;&gt;"Charitable",E465&lt;&gt;"Personal"),"Purpose must be Business/Medical/Charitable/Personal",IF(AND(ISNUMBER(H465),ISNUMBER(I465),I465&lt;H465),"Odometer end is before start",IF(AND(NOT(ISNUMBER(H465)),NOT(ISNUMBER(I465)),NOT(ISNUMBER(J465))),"Add odometer readings or typed miles",IF(AND(ISNUMBER(H465),ISNUMBER(I465),ISNUMBER(J465),ABS((I465-H465)-J465)&gt;0.05),"Odometer and typed miles disagree",IF(AND(N465&gt;0,O465=0),"No rate for this date — check Rate Schedule",IF(AND(OR(E465="Business",E465="Medical",E465="Charitable"),F465&lt;&gt;"Yes",K465=""),"Add purpose detail for substantiation",""))))))))))))</f>
        <v/>
      </c>
      <c r="R465" s="27">
        <f>IF(OR(A465="",M465=""),"",IFERROR(INDEX('Rate Schedule'!$A$5:$A$24,MATCH(SUMPRODUCT(MAX(('Rate Schedule'!$A$5:$A$24&lt;=A465)*('Rate Schedule'!$A$5:$A$24&lt;&gt;"")*'Rate Schedule'!$A$5:$A$24)),'Rate Schedule'!$A$5:$A$24,0)),""))</f>
        <v/>
      </c>
    </row>
    <row r="466">
      <c r="A466" s="22" t="n"/>
      <c r="B466" s="10" t="n"/>
      <c r="C466" s="10" t="n"/>
      <c r="D466" s="10" t="n"/>
      <c r="E466" s="10" t="n"/>
      <c r="F466" s="10" t="n"/>
      <c r="G466" s="10" t="n"/>
      <c r="H466" s="23" t="n"/>
      <c r="I466" s="23" t="n"/>
      <c r="J466" s="23" t="n"/>
      <c r="K466" s="10" t="n"/>
      <c r="L466" s="10" t="n"/>
      <c r="M466" s="24">
        <f>IF(AND(A466="",B466="",J466="",H466=""),"",ROUND(IF(G466="Yes",2,1)*IF(AND(ISNUMBER(H466),ISNUMBER(I466),I466&gt;=H466),I466-H466,IF(ISNUMBER(J466),J466,0)),1))</f>
        <v/>
      </c>
      <c r="N466" s="24">
        <f>IF(M466="","",IF(OR(E466="Personal",E466="",F466="Yes"),0,M466))</f>
        <v/>
      </c>
      <c r="O466" s="24">
        <f>IF(OR(A466="",M466=""),"",IF(E466="Business",IFERROR(INDEX('Rate Schedule'!$B$5:$B$24,MATCH(SUMPRODUCT(MAX(('Rate Schedule'!$A$5:$A$24&lt;=A466)*('Rate Schedule'!$A$5:$A$24&lt;&gt;"")*'Rate Schedule'!$A$5:$A$24)),'Rate Schedule'!$A$5:$A$24,0)),0),IF(E466="Medical",IFERROR(INDEX('Rate Schedule'!$C$5:$C$24,MATCH(SUMPRODUCT(MAX(('Rate Schedule'!$A$5:$A$24&lt;=A466)*('Rate Schedule'!$A$5:$A$24&lt;&gt;"")*'Rate Schedule'!$A$5:$A$24)),'Rate Schedule'!$A$5:$A$24,0)),0),IF(E466="Charitable",IFERROR(INDEX('Rate Schedule'!$D$5:$D$24,MATCH(SUMPRODUCT(MAX(('Rate Schedule'!$A$5:$A$24&lt;=A466)*('Rate Schedule'!$A$5:$A$24&lt;&gt;"")*'Rate Schedule'!$A$5:$A$24)),'Rate Schedule'!$A$5:$A$24,0)),0),0))))</f>
        <v/>
      </c>
      <c r="P466" s="25">
        <f>IF(OR(M466="",O466=""),"",ROUND(N466*O466,0)/100)</f>
        <v/>
      </c>
      <c r="Q466" s="26">
        <f>IF(AND(A466="",B466="",C466="",D466="",E466="",J466="",H466=""),"",IF(A466="","Add a date",IF(A466&gt;AsOf,"After as-of date: not counted yet",IF(B466="","Add a vehicle",IF(COUNTIF(VName,B466)=0,"Vehicle not on Vehicles sheet",IF(E466="","Add a purpose",IF(AND(E466&lt;&gt;"Business",E466&lt;&gt;"Medical",E466&lt;&gt;"Charitable",E466&lt;&gt;"Personal"),"Purpose must be Business/Medical/Charitable/Personal",IF(AND(ISNUMBER(H466),ISNUMBER(I466),I466&lt;H466),"Odometer end is before start",IF(AND(NOT(ISNUMBER(H466)),NOT(ISNUMBER(I466)),NOT(ISNUMBER(J466))),"Add odometer readings or typed miles",IF(AND(ISNUMBER(H466),ISNUMBER(I466),ISNUMBER(J466),ABS((I466-H466)-J466)&gt;0.05),"Odometer and typed miles disagree",IF(AND(N466&gt;0,O466=0),"No rate for this date — check Rate Schedule",IF(AND(OR(E466="Business",E466="Medical",E466="Charitable"),F466&lt;&gt;"Yes",K466=""),"Add purpose detail for substantiation",""))))))))))))</f>
        <v/>
      </c>
      <c r="R466" s="27">
        <f>IF(OR(A466="",M466=""),"",IFERROR(INDEX('Rate Schedule'!$A$5:$A$24,MATCH(SUMPRODUCT(MAX(('Rate Schedule'!$A$5:$A$24&lt;=A466)*('Rate Schedule'!$A$5:$A$24&lt;&gt;"")*'Rate Schedule'!$A$5:$A$24)),'Rate Schedule'!$A$5:$A$24,0)),""))</f>
        <v/>
      </c>
    </row>
    <row r="467">
      <c r="A467" s="22" t="n"/>
      <c r="B467" s="10" t="n"/>
      <c r="C467" s="10" t="n"/>
      <c r="D467" s="10" t="n"/>
      <c r="E467" s="10" t="n"/>
      <c r="F467" s="10" t="n"/>
      <c r="G467" s="10" t="n"/>
      <c r="H467" s="23" t="n"/>
      <c r="I467" s="23" t="n"/>
      <c r="J467" s="23" t="n"/>
      <c r="K467" s="10" t="n"/>
      <c r="L467" s="10" t="n"/>
      <c r="M467" s="24">
        <f>IF(AND(A467="",B467="",J467="",H467=""),"",ROUND(IF(G467="Yes",2,1)*IF(AND(ISNUMBER(H467),ISNUMBER(I467),I467&gt;=H467),I467-H467,IF(ISNUMBER(J467),J467,0)),1))</f>
        <v/>
      </c>
      <c r="N467" s="24">
        <f>IF(M467="","",IF(OR(E467="Personal",E467="",F467="Yes"),0,M467))</f>
        <v/>
      </c>
      <c r="O467" s="24">
        <f>IF(OR(A467="",M467=""),"",IF(E467="Business",IFERROR(INDEX('Rate Schedule'!$B$5:$B$24,MATCH(SUMPRODUCT(MAX(('Rate Schedule'!$A$5:$A$24&lt;=A467)*('Rate Schedule'!$A$5:$A$24&lt;&gt;"")*'Rate Schedule'!$A$5:$A$24)),'Rate Schedule'!$A$5:$A$24,0)),0),IF(E467="Medical",IFERROR(INDEX('Rate Schedule'!$C$5:$C$24,MATCH(SUMPRODUCT(MAX(('Rate Schedule'!$A$5:$A$24&lt;=A467)*('Rate Schedule'!$A$5:$A$24&lt;&gt;"")*'Rate Schedule'!$A$5:$A$24)),'Rate Schedule'!$A$5:$A$24,0)),0),IF(E467="Charitable",IFERROR(INDEX('Rate Schedule'!$D$5:$D$24,MATCH(SUMPRODUCT(MAX(('Rate Schedule'!$A$5:$A$24&lt;=A467)*('Rate Schedule'!$A$5:$A$24&lt;&gt;"")*'Rate Schedule'!$A$5:$A$24)),'Rate Schedule'!$A$5:$A$24,0)),0),0))))</f>
        <v/>
      </c>
      <c r="P467" s="25">
        <f>IF(OR(M467="",O467=""),"",ROUND(N467*O467,0)/100)</f>
        <v/>
      </c>
      <c r="Q467" s="26">
        <f>IF(AND(A467="",B467="",C467="",D467="",E467="",J467="",H467=""),"",IF(A467="","Add a date",IF(A467&gt;AsOf,"After as-of date: not counted yet",IF(B467="","Add a vehicle",IF(COUNTIF(VName,B467)=0,"Vehicle not on Vehicles sheet",IF(E467="","Add a purpose",IF(AND(E467&lt;&gt;"Business",E467&lt;&gt;"Medical",E467&lt;&gt;"Charitable",E467&lt;&gt;"Personal"),"Purpose must be Business/Medical/Charitable/Personal",IF(AND(ISNUMBER(H467),ISNUMBER(I467),I467&lt;H467),"Odometer end is before start",IF(AND(NOT(ISNUMBER(H467)),NOT(ISNUMBER(I467)),NOT(ISNUMBER(J467))),"Add odometer readings or typed miles",IF(AND(ISNUMBER(H467),ISNUMBER(I467),ISNUMBER(J467),ABS((I467-H467)-J467)&gt;0.05),"Odometer and typed miles disagree",IF(AND(N467&gt;0,O467=0),"No rate for this date — check Rate Schedule",IF(AND(OR(E467="Business",E467="Medical",E467="Charitable"),F467&lt;&gt;"Yes",K467=""),"Add purpose detail for substantiation",""))))))))))))</f>
        <v/>
      </c>
      <c r="R467" s="27">
        <f>IF(OR(A467="",M467=""),"",IFERROR(INDEX('Rate Schedule'!$A$5:$A$24,MATCH(SUMPRODUCT(MAX(('Rate Schedule'!$A$5:$A$24&lt;=A467)*('Rate Schedule'!$A$5:$A$24&lt;&gt;"")*'Rate Schedule'!$A$5:$A$24)),'Rate Schedule'!$A$5:$A$24,0)),""))</f>
        <v/>
      </c>
    </row>
    <row r="468">
      <c r="A468" s="22" t="n"/>
      <c r="B468" s="10" t="n"/>
      <c r="C468" s="10" t="n"/>
      <c r="D468" s="10" t="n"/>
      <c r="E468" s="10" t="n"/>
      <c r="F468" s="10" t="n"/>
      <c r="G468" s="10" t="n"/>
      <c r="H468" s="23" t="n"/>
      <c r="I468" s="23" t="n"/>
      <c r="J468" s="23" t="n"/>
      <c r="K468" s="10" t="n"/>
      <c r="L468" s="10" t="n"/>
      <c r="M468" s="24">
        <f>IF(AND(A468="",B468="",J468="",H468=""),"",ROUND(IF(G468="Yes",2,1)*IF(AND(ISNUMBER(H468),ISNUMBER(I468),I468&gt;=H468),I468-H468,IF(ISNUMBER(J468),J468,0)),1))</f>
        <v/>
      </c>
      <c r="N468" s="24">
        <f>IF(M468="","",IF(OR(E468="Personal",E468="",F468="Yes"),0,M468))</f>
        <v/>
      </c>
      <c r="O468" s="24">
        <f>IF(OR(A468="",M468=""),"",IF(E468="Business",IFERROR(INDEX('Rate Schedule'!$B$5:$B$24,MATCH(SUMPRODUCT(MAX(('Rate Schedule'!$A$5:$A$24&lt;=A468)*('Rate Schedule'!$A$5:$A$24&lt;&gt;"")*'Rate Schedule'!$A$5:$A$24)),'Rate Schedule'!$A$5:$A$24,0)),0),IF(E468="Medical",IFERROR(INDEX('Rate Schedule'!$C$5:$C$24,MATCH(SUMPRODUCT(MAX(('Rate Schedule'!$A$5:$A$24&lt;=A468)*('Rate Schedule'!$A$5:$A$24&lt;&gt;"")*'Rate Schedule'!$A$5:$A$24)),'Rate Schedule'!$A$5:$A$24,0)),0),IF(E468="Charitable",IFERROR(INDEX('Rate Schedule'!$D$5:$D$24,MATCH(SUMPRODUCT(MAX(('Rate Schedule'!$A$5:$A$24&lt;=A468)*('Rate Schedule'!$A$5:$A$24&lt;&gt;"")*'Rate Schedule'!$A$5:$A$24)),'Rate Schedule'!$A$5:$A$24,0)),0),0))))</f>
        <v/>
      </c>
      <c r="P468" s="25">
        <f>IF(OR(M468="",O468=""),"",ROUND(N468*O468,0)/100)</f>
        <v/>
      </c>
      <c r="Q468" s="26">
        <f>IF(AND(A468="",B468="",C468="",D468="",E468="",J468="",H468=""),"",IF(A468="","Add a date",IF(A468&gt;AsOf,"After as-of date: not counted yet",IF(B468="","Add a vehicle",IF(COUNTIF(VName,B468)=0,"Vehicle not on Vehicles sheet",IF(E468="","Add a purpose",IF(AND(E468&lt;&gt;"Business",E468&lt;&gt;"Medical",E468&lt;&gt;"Charitable",E468&lt;&gt;"Personal"),"Purpose must be Business/Medical/Charitable/Personal",IF(AND(ISNUMBER(H468),ISNUMBER(I468),I468&lt;H468),"Odometer end is before start",IF(AND(NOT(ISNUMBER(H468)),NOT(ISNUMBER(I468)),NOT(ISNUMBER(J468))),"Add odometer readings or typed miles",IF(AND(ISNUMBER(H468),ISNUMBER(I468),ISNUMBER(J468),ABS((I468-H468)-J468)&gt;0.05),"Odometer and typed miles disagree",IF(AND(N468&gt;0,O468=0),"No rate for this date — check Rate Schedule",IF(AND(OR(E468="Business",E468="Medical",E468="Charitable"),F468&lt;&gt;"Yes",K468=""),"Add purpose detail for substantiation",""))))))))))))</f>
        <v/>
      </c>
      <c r="R468" s="27">
        <f>IF(OR(A468="",M468=""),"",IFERROR(INDEX('Rate Schedule'!$A$5:$A$24,MATCH(SUMPRODUCT(MAX(('Rate Schedule'!$A$5:$A$24&lt;=A468)*('Rate Schedule'!$A$5:$A$24&lt;&gt;"")*'Rate Schedule'!$A$5:$A$24)),'Rate Schedule'!$A$5:$A$24,0)),""))</f>
        <v/>
      </c>
    </row>
    <row r="469">
      <c r="A469" s="22" t="n"/>
      <c r="B469" s="10" t="n"/>
      <c r="C469" s="10" t="n"/>
      <c r="D469" s="10" t="n"/>
      <c r="E469" s="10" t="n"/>
      <c r="F469" s="10" t="n"/>
      <c r="G469" s="10" t="n"/>
      <c r="H469" s="23" t="n"/>
      <c r="I469" s="23" t="n"/>
      <c r="J469" s="23" t="n"/>
      <c r="K469" s="10" t="n"/>
      <c r="L469" s="10" t="n"/>
      <c r="M469" s="24">
        <f>IF(AND(A469="",B469="",J469="",H469=""),"",ROUND(IF(G469="Yes",2,1)*IF(AND(ISNUMBER(H469),ISNUMBER(I469),I469&gt;=H469),I469-H469,IF(ISNUMBER(J469),J469,0)),1))</f>
        <v/>
      </c>
      <c r="N469" s="24">
        <f>IF(M469="","",IF(OR(E469="Personal",E469="",F469="Yes"),0,M469))</f>
        <v/>
      </c>
      <c r="O469" s="24">
        <f>IF(OR(A469="",M469=""),"",IF(E469="Business",IFERROR(INDEX('Rate Schedule'!$B$5:$B$24,MATCH(SUMPRODUCT(MAX(('Rate Schedule'!$A$5:$A$24&lt;=A469)*('Rate Schedule'!$A$5:$A$24&lt;&gt;"")*'Rate Schedule'!$A$5:$A$24)),'Rate Schedule'!$A$5:$A$24,0)),0),IF(E469="Medical",IFERROR(INDEX('Rate Schedule'!$C$5:$C$24,MATCH(SUMPRODUCT(MAX(('Rate Schedule'!$A$5:$A$24&lt;=A469)*('Rate Schedule'!$A$5:$A$24&lt;&gt;"")*'Rate Schedule'!$A$5:$A$24)),'Rate Schedule'!$A$5:$A$24,0)),0),IF(E469="Charitable",IFERROR(INDEX('Rate Schedule'!$D$5:$D$24,MATCH(SUMPRODUCT(MAX(('Rate Schedule'!$A$5:$A$24&lt;=A469)*('Rate Schedule'!$A$5:$A$24&lt;&gt;"")*'Rate Schedule'!$A$5:$A$24)),'Rate Schedule'!$A$5:$A$24,0)),0),0))))</f>
        <v/>
      </c>
      <c r="P469" s="25">
        <f>IF(OR(M469="",O469=""),"",ROUND(N469*O469,0)/100)</f>
        <v/>
      </c>
      <c r="Q469" s="26">
        <f>IF(AND(A469="",B469="",C469="",D469="",E469="",J469="",H469=""),"",IF(A469="","Add a date",IF(A469&gt;AsOf,"After as-of date: not counted yet",IF(B469="","Add a vehicle",IF(COUNTIF(VName,B469)=0,"Vehicle not on Vehicles sheet",IF(E469="","Add a purpose",IF(AND(E469&lt;&gt;"Business",E469&lt;&gt;"Medical",E469&lt;&gt;"Charitable",E469&lt;&gt;"Personal"),"Purpose must be Business/Medical/Charitable/Personal",IF(AND(ISNUMBER(H469),ISNUMBER(I469),I469&lt;H469),"Odometer end is before start",IF(AND(NOT(ISNUMBER(H469)),NOT(ISNUMBER(I469)),NOT(ISNUMBER(J469))),"Add odometer readings or typed miles",IF(AND(ISNUMBER(H469),ISNUMBER(I469),ISNUMBER(J469),ABS((I469-H469)-J469)&gt;0.05),"Odometer and typed miles disagree",IF(AND(N469&gt;0,O469=0),"No rate for this date — check Rate Schedule",IF(AND(OR(E469="Business",E469="Medical",E469="Charitable"),F469&lt;&gt;"Yes",K469=""),"Add purpose detail for substantiation",""))))))))))))</f>
        <v/>
      </c>
      <c r="R469" s="27">
        <f>IF(OR(A469="",M469=""),"",IFERROR(INDEX('Rate Schedule'!$A$5:$A$24,MATCH(SUMPRODUCT(MAX(('Rate Schedule'!$A$5:$A$24&lt;=A469)*('Rate Schedule'!$A$5:$A$24&lt;&gt;"")*'Rate Schedule'!$A$5:$A$24)),'Rate Schedule'!$A$5:$A$24,0)),""))</f>
        <v/>
      </c>
    </row>
    <row r="470">
      <c r="A470" s="22" t="n"/>
      <c r="B470" s="10" t="n"/>
      <c r="C470" s="10" t="n"/>
      <c r="D470" s="10" t="n"/>
      <c r="E470" s="10" t="n"/>
      <c r="F470" s="10" t="n"/>
      <c r="G470" s="10" t="n"/>
      <c r="H470" s="23" t="n"/>
      <c r="I470" s="23" t="n"/>
      <c r="J470" s="23" t="n"/>
      <c r="K470" s="10" t="n"/>
      <c r="L470" s="10" t="n"/>
      <c r="M470" s="24">
        <f>IF(AND(A470="",B470="",J470="",H470=""),"",ROUND(IF(G470="Yes",2,1)*IF(AND(ISNUMBER(H470),ISNUMBER(I470),I470&gt;=H470),I470-H470,IF(ISNUMBER(J470),J470,0)),1))</f>
        <v/>
      </c>
      <c r="N470" s="24">
        <f>IF(M470="","",IF(OR(E470="Personal",E470="",F470="Yes"),0,M470))</f>
        <v/>
      </c>
      <c r="O470" s="24">
        <f>IF(OR(A470="",M470=""),"",IF(E470="Business",IFERROR(INDEX('Rate Schedule'!$B$5:$B$24,MATCH(SUMPRODUCT(MAX(('Rate Schedule'!$A$5:$A$24&lt;=A470)*('Rate Schedule'!$A$5:$A$24&lt;&gt;"")*'Rate Schedule'!$A$5:$A$24)),'Rate Schedule'!$A$5:$A$24,0)),0),IF(E470="Medical",IFERROR(INDEX('Rate Schedule'!$C$5:$C$24,MATCH(SUMPRODUCT(MAX(('Rate Schedule'!$A$5:$A$24&lt;=A470)*('Rate Schedule'!$A$5:$A$24&lt;&gt;"")*'Rate Schedule'!$A$5:$A$24)),'Rate Schedule'!$A$5:$A$24,0)),0),IF(E470="Charitable",IFERROR(INDEX('Rate Schedule'!$D$5:$D$24,MATCH(SUMPRODUCT(MAX(('Rate Schedule'!$A$5:$A$24&lt;=A470)*('Rate Schedule'!$A$5:$A$24&lt;&gt;"")*'Rate Schedule'!$A$5:$A$24)),'Rate Schedule'!$A$5:$A$24,0)),0),0))))</f>
        <v/>
      </c>
      <c r="P470" s="25">
        <f>IF(OR(M470="",O470=""),"",ROUND(N470*O470,0)/100)</f>
        <v/>
      </c>
      <c r="Q470" s="26">
        <f>IF(AND(A470="",B470="",C470="",D470="",E470="",J470="",H470=""),"",IF(A470="","Add a date",IF(A470&gt;AsOf,"After as-of date: not counted yet",IF(B470="","Add a vehicle",IF(COUNTIF(VName,B470)=0,"Vehicle not on Vehicles sheet",IF(E470="","Add a purpose",IF(AND(E470&lt;&gt;"Business",E470&lt;&gt;"Medical",E470&lt;&gt;"Charitable",E470&lt;&gt;"Personal"),"Purpose must be Business/Medical/Charitable/Personal",IF(AND(ISNUMBER(H470),ISNUMBER(I470),I470&lt;H470),"Odometer end is before start",IF(AND(NOT(ISNUMBER(H470)),NOT(ISNUMBER(I470)),NOT(ISNUMBER(J470))),"Add odometer readings or typed miles",IF(AND(ISNUMBER(H470),ISNUMBER(I470),ISNUMBER(J470),ABS((I470-H470)-J470)&gt;0.05),"Odometer and typed miles disagree",IF(AND(N470&gt;0,O470=0),"No rate for this date — check Rate Schedule",IF(AND(OR(E470="Business",E470="Medical",E470="Charitable"),F470&lt;&gt;"Yes",K470=""),"Add purpose detail for substantiation",""))))))))))))</f>
        <v/>
      </c>
      <c r="R470" s="27">
        <f>IF(OR(A470="",M470=""),"",IFERROR(INDEX('Rate Schedule'!$A$5:$A$24,MATCH(SUMPRODUCT(MAX(('Rate Schedule'!$A$5:$A$24&lt;=A470)*('Rate Schedule'!$A$5:$A$24&lt;&gt;"")*'Rate Schedule'!$A$5:$A$24)),'Rate Schedule'!$A$5:$A$24,0)),""))</f>
        <v/>
      </c>
    </row>
    <row r="471">
      <c r="A471" s="22" t="n"/>
      <c r="B471" s="10" t="n"/>
      <c r="C471" s="10" t="n"/>
      <c r="D471" s="10" t="n"/>
      <c r="E471" s="10" t="n"/>
      <c r="F471" s="10" t="n"/>
      <c r="G471" s="10" t="n"/>
      <c r="H471" s="23" t="n"/>
      <c r="I471" s="23" t="n"/>
      <c r="J471" s="23" t="n"/>
      <c r="K471" s="10" t="n"/>
      <c r="L471" s="10" t="n"/>
      <c r="M471" s="24">
        <f>IF(AND(A471="",B471="",J471="",H471=""),"",ROUND(IF(G471="Yes",2,1)*IF(AND(ISNUMBER(H471),ISNUMBER(I471),I471&gt;=H471),I471-H471,IF(ISNUMBER(J471),J471,0)),1))</f>
        <v/>
      </c>
      <c r="N471" s="24">
        <f>IF(M471="","",IF(OR(E471="Personal",E471="",F471="Yes"),0,M471))</f>
        <v/>
      </c>
      <c r="O471" s="24">
        <f>IF(OR(A471="",M471=""),"",IF(E471="Business",IFERROR(INDEX('Rate Schedule'!$B$5:$B$24,MATCH(SUMPRODUCT(MAX(('Rate Schedule'!$A$5:$A$24&lt;=A471)*('Rate Schedule'!$A$5:$A$24&lt;&gt;"")*'Rate Schedule'!$A$5:$A$24)),'Rate Schedule'!$A$5:$A$24,0)),0),IF(E471="Medical",IFERROR(INDEX('Rate Schedule'!$C$5:$C$24,MATCH(SUMPRODUCT(MAX(('Rate Schedule'!$A$5:$A$24&lt;=A471)*('Rate Schedule'!$A$5:$A$24&lt;&gt;"")*'Rate Schedule'!$A$5:$A$24)),'Rate Schedule'!$A$5:$A$24,0)),0),IF(E471="Charitable",IFERROR(INDEX('Rate Schedule'!$D$5:$D$24,MATCH(SUMPRODUCT(MAX(('Rate Schedule'!$A$5:$A$24&lt;=A471)*('Rate Schedule'!$A$5:$A$24&lt;&gt;"")*'Rate Schedule'!$A$5:$A$24)),'Rate Schedule'!$A$5:$A$24,0)),0),0))))</f>
        <v/>
      </c>
      <c r="P471" s="25">
        <f>IF(OR(M471="",O471=""),"",ROUND(N471*O471,0)/100)</f>
        <v/>
      </c>
      <c r="Q471" s="26">
        <f>IF(AND(A471="",B471="",C471="",D471="",E471="",J471="",H471=""),"",IF(A471="","Add a date",IF(A471&gt;AsOf,"After as-of date: not counted yet",IF(B471="","Add a vehicle",IF(COUNTIF(VName,B471)=0,"Vehicle not on Vehicles sheet",IF(E471="","Add a purpose",IF(AND(E471&lt;&gt;"Business",E471&lt;&gt;"Medical",E471&lt;&gt;"Charitable",E471&lt;&gt;"Personal"),"Purpose must be Business/Medical/Charitable/Personal",IF(AND(ISNUMBER(H471),ISNUMBER(I471),I471&lt;H471),"Odometer end is before start",IF(AND(NOT(ISNUMBER(H471)),NOT(ISNUMBER(I471)),NOT(ISNUMBER(J471))),"Add odometer readings or typed miles",IF(AND(ISNUMBER(H471),ISNUMBER(I471),ISNUMBER(J471),ABS((I471-H471)-J471)&gt;0.05),"Odometer and typed miles disagree",IF(AND(N471&gt;0,O471=0),"No rate for this date — check Rate Schedule",IF(AND(OR(E471="Business",E471="Medical",E471="Charitable"),F471&lt;&gt;"Yes",K471=""),"Add purpose detail for substantiation",""))))))))))))</f>
        <v/>
      </c>
      <c r="R471" s="27">
        <f>IF(OR(A471="",M471=""),"",IFERROR(INDEX('Rate Schedule'!$A$5:$A$24,MATCH(SUMPRODUCT(MAX(('Rate Schedule'!$A$5:$A$24&lt;=A471)*('Rate Schedule'!$A$5:$A$24&lt;&gt;"")*'Rate Schedule'!$A$5:$A$24)),'Rate Schedule'!$A$5:$A$24,0)),""))</f>
        <v/>
      </c>
    </row>
    <row r="472">
      <c r="A472" s="22" t="n"/>
      <c r="B472" s="10" t="n"/>
      <c r="C472" s="10" t="n"/>
      <c r="D472" s="10" t="n"/>
      <c r="E472" s="10" t="n"/>
      <c r="F472" s="10" t="n"/>
      <c r="G472" s="10" t="n"/>
      <c r="H472" s="23" t="n"/>
      <c r="I472" s="23" t="n"/>
      <c r="J472" s="23" t="n"/>
      <c r="K472" s="10" t="n"/>
      <c r="L472" s="10" t="n"/>
      <c r="M472" s="24">
        <f>IF(AND(A472="",B472="",J472="",H472=""),"",ROUND(IF(G472="Yes",2,1)*IF(AND(ISNUMBER(H472),ISNUMBER(I472),I472&gt;=H472),I472-H472,IF(ISNUMBER(J472),J472,0)),1))</f>
        <v/>
      </c>
      <c r="N472" s="24">
        <f>IF(M472="","",IF(OR(E472="Personal",E472="",F472="Yes"),0,M472))</f>
        <v/>
      </c>
      <c r="O472" s="24">
        <f>IF(OR(A472="",M472=""),"",IF(E472="Business",IFERROR(INDEX('Rate Schedule'!$B$5:$B$24,MATCH(SUMPRODUCT(MAX(('Rate Schedule'!$A$5:$A$24&lt;=A472)*('Rate Schedule'!$A$5:$A$24&lt;&gt;"")*'Rate Schedule'!$A$5:$A$24)),'Rate Schedule'!$A$5:$A$24,0)),0),IF(E472="Medical",IFERROR(INDEX('Rate Schedule'!$C$5:$C$24,MATCH(SUMPRODUCT(MAX(('Rate Schedule'!$A$5:$A$24&lt;=A472)*('Rate Schedule'!$A$5:$A$24&lt;&gt;"")*'Rate Schedule'!$A$5:$A$24)),'Rate Schedule'!$A$5:$A$24,0)),0),IF(E472="Charitable",IFERROR(INDEX('Rate Schedule'!$D$5:$D$24,MATCH(SUMPRODUCT(MAX(('Rate Schedule'!$A$5:$A$24&lt;=A472)*('Rate Schedule'!$A$5:$A$24&lt;&gt;"")*'Rate Schedule'!$A$5:$A$24)),'Rate Schedule'!$A$5:$A$24,0)),0),0))))</f>
        <v/>
      </c>
      <c r="P472" s="25">
        <f>IF(OR(M472="",O472=""),"",ROUND(N472*O472,0)/100)</f>
        <v/>
      </c>
      <c r="Q472" s="26">
        <f>IF(AND(A472="",B472="",C472="",D472="",E472="",J472="",H472=""),"",IF(A472="","Add a date",IF(A472&gt;AsOf,"After as-of date: not counted yet",IF(B472="","Add a vehicle",IF(COUNTIF(VName,B472)=0,"Vehicle not on Vehicles sheet",IF(E472="","Add a purpose",IF(AND(E472&lt;&gt;"Business",E472&lt;&gt;"Medical",E472&lt;&gt;"Charitable",E472&lt;&gt;"Personal"),"Purpose must be Business/Medical/Charitable/Personal",IF(AND(ISNUMBER(H472),ISNUMBER(I472),I472&lt;H472),"Odometer end is before start",IF(AND(NOT(ISNUMBER(H472)),NOT(ISNUMBER(I472)),NOT(ISNUMBER(J472))),"Add odometer readings or typed miles",IF(AND(ISNUMBER(H472),ISNUMBER(I472),ISNUMBER(J472),ABS((I472-H472)-J472)&gt;0.05),"Odometer and typed miles disagree",IF(AND(N472&gt;0,O472=0),"No rate for this date — check Rate Schedule",IF(AND(OR(E472="Business",E472="Medical",E472="Charitable"),F472&lt;&gt;"Yes",K472=""),"Add purpose detail for substantiation",""))))))))))))</f>
        <v/>
      </c>
      <c r="R472" s="27">
        <f>IF(OR(A472="",M472=""),"",IFERROR(INDEX('Rate Schedule'!$A$5:$A$24,MATCH(SUMPRODUCT(MAX(('Rate Schedule'!$A$5:$A$24&lt;=A472)*('Rate Schedule'!$A$5:$A$24&lt;&gt;"")*'Rate Schedule'!$A$5:$A$24)),'Rate Schedule'!$A$5:$A$24,0)),""))</f>
        <v/>
      </c>
    </row>
    <row r="473">
      <c r="A473" s="22" t="n"/>
      <c r="B473" s="10" t="n"/>
      <c r="C473" s="10" t="n"/>
      <c r="D473" s="10" t="n"/>
      <c r="E473" s="10" t="n"/>
      <c r="F473" s="10" t="n"/>
      <c r="G473" s="10" t="n"/>
      <c r="H473" s="23" t="n"/>
      <c r="I473" s="23" t="n"/>
      <c r="J473" s="23" t="n"/>
      <c r="K473" s="10" t="n"/>
      <c r="L473" s="10" t="n"/>
      <c r="M473" s="24">
        <f>IF(AND(A473="",B473="",J473="",H473=""),"",ROUND(IF(G473="Yes",2,1)*IF(AND(ISNUMBER(H473),ISNUMBER(I473),I473&gt;=H473),I473-H473,IF(ISNUMBER(J473),J473,0)),1))</f>
        <v/>
      </c>
      <c r="N473" s="24">
        <f>IF(M473="","",IF(OR(E473="Personal",E473="",F473="Yes"),0,M473))</f>
        <v/>
      </c>
      <c r="O473" s="24">
        <f>IF(OR(A473="",M473=""),"",IF(E473="Business",IFERROR(INDEX('Rate Schedule'!$B$5:$B$24,MATCH(SUMPRODUCT(MAX(('Rate Schedule'!$A$5:$A$24&lt;=A473)*('Rate Schedule'!$A$5:$A$24&lt;&gt;"")*'Rate Schedule'!$A$5:$A$24)),'Rate Schedule'!$A$5:$A$24,0)),0),IF(E473="Medical",IFERROR(INDEX('Rate Schedule'!$C$5:$C$24,MATCH(SUMPRODUCT(MAX(('Rate Schedule'!$A$5:$A$24&lt;=A473)*('Rate Schedule'!$A$5:$A$24&lt;&gt;"")*'Rate Schedule'!$A$5:$A$24)),'Rate Schedule'!$A$5:$A$24,0)),0),IF(E473="Charitable",IFERROR(INDEX('Rate Schedule'!$D$5:$D$24,MATCH(SUMPRODUCT(MAX(('Rate Schedule'!$A$5:$A$24&lt;=A473)*('Rate Schedule'!$A$5:$A$24&lt;&gt;"")*'Rate Schedule'!$A$5:$A$24)),'Rate Schedule'!$A$5:$A$24,0)),0),0))))</f>
        <v/>
      </c>
      <c r="P473" s="25">
        <f>IF(OR(M473="",O473=""),"",ROUND(N473*O473,0)/100)</f>
        <v/>
      </c>
      <c r="Q473" s="26">
        <f>IF(AND(A473="",B473="",C473="",D473="",E473="",J473="",H473=""),"",IF(A473="","Add a date",IF(A473&gt;AsOf,"After as-of date: not counted yet",IF(B473="","Add a vehicle",IF(COUNTIF(VName,B473)=0,"Vehicle not on Vehicles sheet",IF(E473="","Add a purpose",IF(AND(E473&lt;&gt;"Business",E473&lt;&gt;"Medical",E473&lt;&gt;"Charitable",E473&lt;&gt;"Personal"),"Purpose must be Business/Medical/Charitable/Personal",IF(AND(ISNUMBER(H473),ISNUMBER(I473),I473&lt;H473),"Odometer end is before start",IF(AND(NOT(ISNUMBER(H473)),NOT(ISNUMBER(I473)),NOT(ISNUMBER(J473))),"Add odometer readings or typed miles",IF(AND(ISNUMBER(H473),ISNUMBER(I473),ISNUMBER(J473),ABS((I473-H473)-J473)&gt;0.05),"Odometer and typed miles disagree",IF(AND(N473&gt;0,O473=0),"No rate for this date — check Rate Schedule",IF(AND(OR(E473="Business",E473="Medical",E473="Charitable"),F473&lt;&gt;"Yes",K473=""),"Add purpose detail for substantiation",""))))))))))))</f>
        <v/>
      </c>
      <c r="R473" s="27">
        <f>IF(OR(A473="",M473=""),"",IFERROR(INDEX('Rate Schedule'!$A$5:$A$24,MATCH(SUMPRODUCT(MAX(('Rate Schedule'!$A$5:$A$24&lt;=A473)*('Rate Schedule'!$A$5:$A$24&lt;&gt;"")*'Rate Schedule'!$A$5:$A$24)),'Rate Schedule'!$A$5:$A$24,0)),""))</f>
        <v/>
      </c>
    </row>
    <row r="474">
      <c r="A474" s="22" t="n"/>
      <c r="B474" s="10" t="n"/>
      <c r="C474" s="10" t="n"/>
      <c r="D474" s="10" t="n"/>
      <c r="E474" s="10" t="n"/>
      <c r="F474" s="10" t="n"/>
      <c r="G474" s="10" t="n"/>
      <c r="H474" s="23" t="n"/>
      <c r="I474" s="23" t="n"/>
      <c r="J474" s="23" t="n"/>
      <c r="K474" s="10" t="n"/>
      <c r="L474" s="10" t="n"/>
      <c r="M474" s="24">
        <f>IF(AND(A474="",B474="",J474="",H474=""),"",ROUND(IF(G474="Yes",2,1)*IF(AND(ISNUMBER(H474),ISNUMBER(I474),I474&gt;=H474),I474-H474,IF(ISNUMBER(J474),J474,0)),1))</f>
        <v/>
      </c>
      <c r="N474" s="24">
        <f>IF(M474="","",IF(OR(E474="Personal",E474="",F474="Yes"),0,M474))</f>
        <v/>
      </c>
      <c r="O474" s="24">
        <f>IF(OR(A474="",M474=""),"",IF(E474="Business",IFERROR(INDEX('Rate Schedule'!$B$5:$B$24,MATCH(SUMPRODUCT(MAX(('Rate Schedule'!$A$5:$A$24&lt;=A474)*('Rate Schedule'!$A$5:$A$24&lt;&gt;"")*'Rate Schedule'!$A$5:$A$24)),'Rate Schedule'!$A$5:$A$24,0)),0),IF(E474="Medical",IFERROR(INDEX('Rate Schedule'!$C$5:$C$24,MATCH(SUMPRODUCT(MAX(('Rate Schedule'!$A$5:$A$24&lt;=A474)*('Rate Schedule'!$A$5:$A$24&lt;&gt;"")*'Rate Schedule'!$A$5:$A$24)),'Rate Schedule'!$A$5:$A$24,0)),0),IF(E474="Charitable",IFERROR(INDEX('Rate Schedule'!$D$5:$D$24,MATCH(SUMPRODUCT(MAX(('Rate Schedule'!$A$5:$A$24&lt;=A474)*('Rate Schedule'!$A$5:$A$24&lt;&gt;"")*'Rate Schedule'!$A$5:$A$24)),'Rate Schedule'!$A$5:$A$24,0)),0),0))))</f>
        <v/>
      </c>
      <c r="P474" s="25">
        <f>IF(OR(M474="",O474=""),"",ROUND(N474*O474,0)/100)</f>
        <v/>
      </c>
      <c r="Q474" s="26">
        <f>IF(AND(A474="",B474="",C474="",D474="",E474="",J474="",H474=""),"",IF(A474="","Add a date",IF(A474&gt;AsOf,"After as-of date: not counted yet",IF(B474="","Add a vehicle",IF(COUNTIF(VName,B474)=0,"Vehicle not on Vehicles sheet",IF(E474="","Add a purpose",IF(AND(E474&lt;&gt;"Business",E474&lt;&gt;"Medical",E474&lt;&gt;"Charitable",E474&lt;&gt;"Personal"),"Purpose must be Business/Medical/Charitable/Personal",IF(AND(ISNUMBER(H474),ISNUMBER(I474),I474&lt;H474),"Odometer end is before start",IF(AND(NOT(ISNUMBER(H474)),NOT(ISNUMBER(I474)),NOT(ISNUMBER(J474))),"Add odometer readings or typed miles",IF(AND(ISNUMBER(H474),ISNUMBER(I474),ISNUMBER(J474),ABS((I474-H474)-J474)&gt;0.05),"Odometer and typed miles disagree",IF(AND(N474&gt;0,O474=0),"No rate for this date — check Rate Schedule",IF(AND(OR(E474="Business",E474="Medical",E474="Charitable"),F474&lt;&gt;"Yes",K474=""),"Add purpose detail for substantiation",""))))))))))))</f>
        <v/>
      </c>
      <c r="R474" s="27">
        <f>IF(OR(A474="",M474=""),"",IFERROR(INDEX('Rate Schedule'!$A$5:$A$24,MATCH(SUMPRODUCT(MAX(('Rate Schedule'!$A$5:$A$24&lt;=A474)*('Rate Schedule'!$A$5:$A$24&lt;&gt;"")*'Rate Schedule'!$A$5:$A$24)),'Rate Schedule'!$A$5:$A$24,0)),""))</f>
        <v/>
      </c>
    </row>
    <row r="475">
      <c r="A475" s="22" t="n"/>
      <c r="B475" s="10" t="n"/>
      <c r="C475" s="10" t="n"/>
      <c r="D475" s="10" t="n"/>
      <c r="E475" s="10" t="n"/>
      <c r="F475" s="10" t="n"/>
      <c r="G475" s="10" t="n"/>
      <c r="H475" s="23" t="n"/>
      <c r="I475" s="23" t="n"/>
      <c r="J475" s="23" t="n"/>
      <c r="K475" s="10" t="n"/>
      <c r="L475" s="10" t="n"/>
      <c r="M475" s="24">
        <f>IF(AND(A475="",B475="",J475="",H475=""),"",ROUND(IF(G475="Yes",2,1)*IF(AND(ISNUMBER(H475),ISNUMBER(I475),I475&gt;=H475),I475-H475,IF(ISNUMBER(J475),J475,0)),1))</f>
        <v/>
      </c>
      <c r="N475" s="24">
        <f>IF(M475="","",IF(OR(E475="Personal",E475="",F475="Yes"),0,M475))</f>
        <v/>
      </c>
      <c r="O475" s="24">
        <f>IF(OR(A475="",M475=""),"",IF(E475="Business",IFERROR(INDEX('Rate Schedule'!$B$5:$B$24,MATCH(SUMPRODUCT(MAX(('Rate Schedule'!$A$5:$A$24&lt;=A475)*('Rate Schedule'!$A$5:$A$24&lt;&gt;"")*'Rate Schedule'!$A$5:$A$24)),'Rate Schedule'!$A$5:$A$24,0)),0),IF(E475="Medical",IFERROR(INDEX('Rate Schedule'!$C$5:$C$24,MATCH(SUMPRODUCT(MAX(('Rate Schedule'!$A$5:$A$24&lt;=A475)*('Rate Schedule'!$A$5:$A$24&lt;&gt;"")*'Rate Schedule'!$A$5:$A$24)),'Rate Schedule'!$A$5:$A$24,0)),0),IF(E475="Charitable",IFERROR(INDEX('Rate Schedule'!$D$5:$D$24,MATCH(SUMPRODUCT(MAX(('Rate Schedule'!$A$5:$A$24&lt;=A475)*('Rate Schedule'!$A$5:$A$24&lt;&gt;"")*'Rate Schedule'!$A$5:$A$24)),'Rate Schedule'!$A$5:$A$24,0)),0),0))))</f>
        <v/>
      </c>
      <c r="P475" s="25">
        <f>IF(OR(M475="",O475=""),"",ROUND(N475*O475,0)/100)</f>
        <v/>
      </c>
      <c r="Q475" s="26">
        <f>IF(AND(A475="",B475="",C475="",D475="",E475="",J475="",H475=""),"",IF(A475="","Add a date",IF(A475&gt;AsOf,"After as-of date: not counted yet",IF(B475="","Add a vehicle",IF(COUNTIF(VName,B475)=0,"Vehicle not on Vehicles sheet",IF(E475="","Add a purpose",IF(AND(E475&lt;&gt;"Business",E475&lt;&gt;"Medical",E475&lt;&gt;"Charitable",E475&lt;&gt;"Personal"),"Purpose must be Business/Medical/Charitable/Personal",IF(AND(ISNUMBER(H475),ISNUMBER(I475),I475&lt;H475),"Odometer end is before start",IF(AND(NOT(ISNUMBER(H475)),NOT(ISNUMBER(I475)),NOT(ISNUMBER(J475))),"Add odometer readings or typed miles",IF(AND(ISNUMBER(H475),ISNUMBER(I475),ISNUMBER(J475),ABS((I475-H475)-J475)&gt;0.05),"Odometer and typed miles disagree",IF(AND(N475&gt;0,O475=0),"No rate for this date — check Rate Schedule",IF(AND(OR(E475="Business",E475="Medical",E475="Charitable"),F475&lt;&gt;"Yes",K475=""),"Add purpose detail for substantiation",""))))))))))))</f>
        <v/>
      </c>
      <c r="R475" s="27">
        <f>IF(OR(A475="",M475=""),"",IFERROR(INDEX('Rate Schedule'!$A$5:$A$24,MATCH(SUMPRODUCT(MAX(('Rate Schedule'!$A$5:$A$24&lt;=A475)*('Rate Schedule'!$A$5:$A$24&lt;&gt;"")*'Rate Schedule'!$A$5:$A$24)),'Rate Schedule'!$A$5:$A$24,0)),""))</f>
        <v/>
      </c>
    </row>
    <row r="476">
      <c r="A476" s="22" t="n"/>
      <c r="B476" s="10" t="n"/>
      <c r="C476" s="10" t="n"/>
      <c r="D476" s="10" t="n"/>
      <c r="E476" s="10" t="n"/>
      <c r="F476" s="10" t="n"/>
      <c r="G476" s="10" t="n"/>
      <c r="H476" s="23" t="n"/>
      <c r="I476" s="23" t="n"/>
      <c r="J476" s="23" t="n"/>
      <c r="K476" s="10" t="n"/>
      <c r="L476" s="10" t="n"/>
      <c r="M476" s="24">
        <f>IF(AND(A476="",B476="",J476="",H476=""),"",ROUND(IF(G476="Yes",2,1)*IF(AND(ISNUMBER(H476),ISNUMBER(I476),I476&gt;=H476),I476-H476,IF(ISNUMBER(J476),J476,0)),1))</f>
        <v/>
      </c>
      <c r="N476" s="24">
        <f>IF(M476="","",IF(OR(E476="Personal",E476="",F476="Yes"),0,M476))</f>
        <v/>
      </c>
      <c r="O476" s="24">
        <f>IF(OR(A476="",M476=""),"",IF(E476="Business",IFERROR(INDEX('Rate Schedule'!$B$5:$B$24,MATCH(SUMPRODUCT(MAX(('Rate Schedule'!$A$5:$A$24&lt;=A476)*('Rate Schedule'!$A$5:$A$24&lt;&gt;"")*'Rate Schedule'!$A$5:$A$24)),'Rate Schedule'!$A$5:$A$24,0)),0),IF(E476="Medical",IFERROR(INDEX('Rate Schedule'!$C$5:$C$24,MATCH(SUMPRODUCT(MAX(('Rate Schedule'!$A$5:$A$24&lt;=A476)*('Rate Schedule'!$A$5:$A$24&lt;&gt;"")*'Rate Schedule'!$A$5:$A$24)),'Rate Schedule'!$A$5:$A$24,0)),0),IF(E476="Charitable",IFERROR(INDEX('Rate Schedule'!$D$5:$D$24,MATCH(SUMPRODUCT(MAX(('Rate Schedule'!$A$5:$A$24&lt;=A476)*('Rate Schedule'!$A$5:$A$24&lt;&gt;"")*'Rate Schedule'!$A$5:$A$24)),'Rate Schedule'!$A$5:$A$24,0)),0),0))))</f>
        <v/>
      </c>
      <c r="P476" s="25">
        <f>IF(OR(M476="",O476=""),"",ROUND(N476*O476,0)/100)</f>
        <v/>
      </c>
      <c r="Q476" s="26">
        <f>IF(AND(A476="",B476="",C476="",D476="",E476="",J476="",H476=""),"",IF(A476="","Add a date",IF(A476&gt;AsOf,"After as-of date: not counted yet",IF(B476="","Add a vehicle",IF(COUNTIF(VName,B476)=0,"Vehicle not on Vehicles sheet",IF(E476="","Add a purpose",IF(AND(E476&lt;&gt;"Business",E476&lt;&gt;"Medical",E476&lt;&gt;"Charitable",E476&lt;&gt;"Personal"),"Purpose must be Business/Medical/Charitable/Personal",IF(AND(ISNUMBER(H476),ISNUMBER(I476),I476&lt;H476),"Odometer end is before start",IF(AND(NOT(ISNUMBER(H476)),NOT(ISNUMBER(I476)),NOT(ISNUMBER(J476))),"Add odometer readings or typed miles",IF(AND(ISNUMBER(H476),ISNUMBER(I476),ISNUMBER(J476),ABS((I476-H476)-J476)&gt;0.05),"Odometer and typed miles disagree",IF(AND(N476&gt;0,O476=0),"No rate for this date — check Rate Schedule",IF(AND(OR(E476="Business",E476="Medical",E476="Charitable"),F476&lt;&gt;"Yes",K476=""),"Add purpose detail for substantiation",""))))))))))))</f>
        <v/>
      </c>
      <c r="R476" s="27">
        <f>IF(OR(A476="",M476=""),"",IFERROR(INDEX('Rate Schedule'!$A$5:$A$24,MATCH(SUMPRODUCT(MAX(('Rate Schedule'!$A$5:$A$24&lt;=A476)*('Rate Schedule'!$A$5:$A$24&lt;&gt;"")*'Rate Schedule'!$A$5:$A$24)),'Rate Schedule'!$A$5:$A$24,0)),""))</f>
        <v/>
      </c>
    </row>
    <row r="477">
      <c r="A477" s="22" t="n"/>
      <c r="B477" s="10" t="n"/>
      <c r="C477" s="10" t="n"/>
      <c r="D477" s="10" t="n"/>
      <c r="E477" s="10" t="n"/>
      <c r="F477" s="10" t="n"/>
      <c r="G477" s="10" t="n"/>
      <c r="H477" s="23" t="n"/>
      <c r="I477" s="23" t="n"/>
      <c r="J477" s="23" t="n"/>
      <c r="K477" s="10" t="n"/>
      <c r="L477" s="10" t="n"/>
      <c r="M477" s="24">
        <f>IF(AND(A477="",B477="",J477="",H477=""),"",ROUND(IF(G477="Yes",2,1)*IF(AND(ISNUMBER(H477),ISNUMBER(I477),I477&gt;=H477),I477-H477,IF(ISNUMBER(J477),J477,0)),1))</f>
        <v/>
      </c>
      <c r="N477" s="24">
        <f>IF(M477="","",IF(OR(E477="Personal",E477="",F477="Yes"),0,M477))</f>
        <v/>
      </c>
      <c r="O477" s="24">
        <f>IF(OR(A477="",M477=""),"",IF(E477="Business",IFERROR(INDEX('Rate Schedule'!$B$5:$B$24,MATCH(SUMPRODUCT(MAX(('Rate Schedule'!$A$5:$A$24&lt;=A477)*('Rate Schedule'!$A$5:$A$24&lt;&gt;"")*'Rate Schedule'!$A$5:$A$24)),'Rate Schedule'!$A$5:$A$24,0)),0),IF(E477="Medical",IFERROR(INDEX('Rate Schedule'!$C$5:$C$24,MATCH(SUMPRODUCT(MAX(('Rate Schedule'!$A$5:$A$24&lt;=A477)*('Rate Schedule'!$A$5:$A$24&lt;&gt;"")*'Rate Schedule'!$A$5:$A$24)),'Rate Schedule'!$A$5:$A$24,0)),0),IF(E477="Charitable",IFERROR(INDEX('Rate Schedule'!$D$5:$D$24,MATCH(SUMPRODUCT(MAX(('Rate Schedule'!$A$5:$A$24&lt;=A477)*('Rate Schedule'!$A$5:$A$24&lt;&gt;"")*'Rate Schedule'!$A$5:$A$24)),'Rate Schedule'!$A$5:$A$24,0)),0),0))))</f>
        <v/>
      </c>
      <c r="P477" s="25">
        <f>IF(OR(M477="",O477=""),"",ROUND(N477*O477,0)/100)</f>
        <v/>
      </c>
      <c r="Q477" s="26">
        <f>IF(AND(A477="",B477="",C477="",D477="",E477="",J477="",H477=""),"",IF(A477="","Add a date",IF(A477&gt;AsOf,"After as-of date: not counted yet",IF(B477="","Add a vehicle",IF(COUNTIF(VName,B477)=0,"Vehicle not on Vehicles sheet",IF(E477="","Add a purpose",IF(AND(E477&lt;&gt;"Business",E477&lt;&gt;"Medical",E477&lt;&gt;"Charitable",E477&lt;&gt;"Personal"),"Purpose must be Business/Medical/Charitable/Personal",IF(AND(ISNUMBER(H477),ISNUMBER(I477),I477&lt;H477),"Odometer end is before start",IF(AND(NOT(ISNUMBER(H477)),NOT(ISNUMBER(I477)),NOT(ISNUMBER(J477))),"Add odometer readings or typed miles",IF(AND(ISNUMBER(H477),ISNUMBER(I477),ISNUMBER(J477),ABS((I477-H477)-J477)&gt;0.05),"Odometer and typed miles disagree",IF(AND(N477&gt;0,O477=0),"No rate for this date — check Rate Schedule",IF(AND(OR(E477="Business",E477="Medical",E477="Charitable"),F477&lt;&gt;"Yes",K477=""),"Add purpose detail for substantiation",""))))))))))))</f>
        <v/>
      </c>
      <c r="R477" s="27">
        <f>IF(OR(A477="",M477=""),"",IFERROR(INDEX('Rate Schedule'!$A$5:$A$24,MATCH(SUMPRODUCT(MAX(('Rate Schedule'!$A$5:$A$24&lt;=A477)*('Rate Schedule'!$A$5:$A$24&lt;&gt;"")*'Rate Schedule'!$A$5:$A$24)),'Rate Schedule'!$A$5:$A$24,0)),""))</f>
        <v/>
      </c>
    </row>
    <row r="478">
      <c r="A478" s="22" t="n"/>
      <c r="B478" s="10" t="n"/>
      <c r="C478" s="10" t="n"/>
      <c r="D478" s="10" t="n"/>
      <c r="E478" s="10" t="n"/>
      <c r="F478" s="10" t="n"/>
      <c r="G478" s="10" t="n"/>
      <c r="H478" s="23" t="n"/>
      <c r="I478" s="23" t="n"/>
      <c r="J478" s="23" t="n"/>
      <c r="K478" s="10" t="n"/>
      <c r="L478" s="10" t="n"/>
      <c r="M478" s="24">
        <f>IF(AND(A478="",B478="",J478="",H478=""),"",ROUND(IF(G478="Yes",2,1)*IF(AND(ISNUMBER(H478),ISNUMBER(I478),I478&gt;=H478),I478-H478,IF(ISNUMBER(J478),J478,0)),1))</f>
        <v/>
      </c>
      <c r="N478" s="24">
        <f>IF(M478="","",IF(OR(E478="Personal",E478="",F478="Yes"),0,M478))</f>
        <v/>
      </c>
      <c r="O478" s="24">
        <f>IF(OR(A478="",M478=""),"",IF(E478="Business",IFERROR(INDEX('Rate Schedule'!$B$5:$B$24,MATCH(SUMPRODUCT(MAX(('Rate Schedule'!$A$5:$A$24&lt;=A478)*('Rate Schedule'!$A$5:$A$24&lt;&gt;"")*'Rate Schedule'!$A$5:$A$24)),'Rate Schedule'!$A$5:$A$24,0)),0),IF(E478="Medical",IFERROR(INDEX('Rate Schedule'!$C$5:$C$24,MATCH(SUMPRODUCT(MAX(('Rate Schedule'!$A$5:$A$24&lt;=A478)*('Rate Schedule'!$A$5:$A$24&lt;&gt;"")*'Rate Schedule'!$A$5:$A$24)),'Rate Schedule'!$A$5:$A$24,0)),0),IF(E478="Charitable",IFERROR(INDEX('Rate Schedule'!$D$5:$D$24,MATCH(SUMPRODUCT(MAX(('Rate Schedule'!$A$5:$A$24&lt;=A478)*('Rate Schedule'!$A$5:$A$24&lt;&gt;"")*'Rate Schedule'!$A$5:$A$24)),'Rate Schedule'!$A$5:$A$24,0)),0),0))))</f>
        <v/>
      </c>
      <c r="P478" s="25">
        <f>IF(OR(M478="",O478=""),"",ROUND(N478*O478,0)/100)</f>
        <v/>
      </c>
      <c r="Q478" s="26">
        <f>IF(AND(A478="",B478="",C478="",D478="",E478="",J478="",H478=""),"",IF(A478="","Add a date",IF(A478&gt;AsOf,"After as-of date: not counted yet",IF(B478="","Add a vehicle",IF(COUNTIF(VName,B478)=0,"Vehicle not on Vehicles sheet",IF(E478="","Add a purpose",IF(AND(E478&lt;&gt;"Business",E478&lt;&gt;"Medical",E478&lt;&gt;"Charitable",E478&lt;&gt;"Personal"),"Purpose must be Business/Medical/Charitable/Personal",IF(AND(ISNUMBER(H478),ISNUMBER(I478),I478&lt;H478),"Odometer end is before start",IF(AND(NOT(ISNUMBER(H478)),NOT(ISNUMBER(I478)),NOT(ISNUMBER(J478))),"Add odometer readings or typed miles",IF(AND(ISNUMBER(H478),ISNUMBER(I478),ISNUMBER(J478),ABS((I478-H478)-J478)&gt;0.05),"Odometer and typed miles disagree",IF(AND(N478&gt;0,O478=0),"No rate for this date — check Rate Schedule",IF(AND(OR(E478="Business",E478="Medical",E478="Charitable"),F478&lt;&gt;"Yes",K478=""),"Add purpose detail for substantiation",""))))))))))))</f>
        <v/>
      </c>
      <c r="R478" s="27">
        <f>IF(OR(A478="",M478=""),"",IFERROR(INDEX('Rate Schedule'!$A$5:$A$24,MATCH(SUMPRODUCT(MAX(('Rate Schedule'!$A$5:$A$24&lt;=A478)*('Rate Schedule'!$A$5:$A$24&lt;&gt;"")*'Rate Schedule'!$A$5:$A$24)),'Rate Schedule'!$A$5:$A$24,0)),""))</f>
        <v/>
      </c>
    </row>
    <row r="479">
      <c r="A479" s="22" t="n"/>
      <c r="B479" s="10" t="n"/>
      <c r="C479" s="10" t="n"/>
      <c r="D479" s="10" t="n"/>
      <c r="E479" s="10" t="n"/>
      <c r="F479" s="10" t="n"/>
      <c r="G479" s="10" t="n"/>
      <c r="H479" s="23" t="n"/>
      <c r="I479" s="23" t="n"/>
      <c r="J479" s="23" t="n"/>
      <c r="K479" s="10" t="n"/>
      <c r="L479" s="10" t="n"/>
      <c r="M479" s="24">
        <f>IF(AND(A479="",B479="",J479="",H479=""),"",ROUND(IF(G479="Yes",2,1)*IF(AND(ISNUMBER(H479),ISNUMBER(I479),I479&gt;=H479),I479-H479,IF(ISNUMBER(J479),J479,0)),1))</f>
        <v/>
      </c>
      <c r="N479" s="24">
        <f>IF(M479="","",IF(OR(E479="Personal",E479="",F479="Yes"),0,M479))</f>
        <v/>
      </c>
      <c r="O479" s="24">
        <f>IF(OR(A479="",M479=""),"",IF(E479="Business",IFERROR(INDEX('Rate Schedule'!$B$5:$B$24,MATCH(SUMPRODUCT(MAX(('Rate Schedule'!$A$5:$A$24&lt;=A479)*('Rate Schedule'!$A$5:$A$24&lt;&gt;"")*'Rate Schedule'!$A$5:$A$24)),'Rate Schedule'!$A$5:$A$24,0)),0),IF(E479="Medical",IFERROR(INDEX('Rate Schedule'!$C$5:$C$24,MATCH(SUMPRODUCT(MAX(('Rate Schedule'!$A$5:$A$24&lt;=A479)*('Rate Schedule'!$A$5:$A$24&lt;&gt;"")*'Rate Schedule'!$A$5:$A$24)),'Rate Schedule'!$A$5:$A$24,0)),0),IF(E479="Charitable",IFERROR(INDEX('Rate Schedule'!$D$5:$D$24,MATCH(SUMPRODUCT(MAX(('Rate Schedule'!$A$5:$A$24&lt;=A479)*('Rate Schedule'!$A$5:$A$24&lt;&gt;"")*'Rate Schedule'!$A$5:$A$24)),'Rate Schedule'!$A$5:$A$24,0)),0),0))))</f>
        <v/>
      </c>
      <c r="P479" s="25">
        <f>IF(OR(M479="",O479=""),"",ROUND(N479*O479,0)/100)</f>
        <v/>
      </c>
      <c r="Q479" s="26">
        <f>IF(AND(A479="",B479="",C479="",D479="",E479="",J479="",H479=""),"",IF(A479="","Add a date",IF(A479&gt;AsOf,"After as-of date: not counted yet",IF(B479="","Add a vehicle",IF(COUNTIF(VName,B479)=0,"Vehicle not on Vehicles sheet",IF(E479="","Add a purpose",IF(AND(E479&lt;&gt;"Business",E479&lt;&gt;"Medical",E479&lt;&gt;"Charitable",E479&lt;&gt;"Personal"),"Purpose must be Business/Medical/Charitable/Personal",IF(AND(ISNUMBER(H479),ISNUMBER(I479),I479&lt;H479),"Odometer end is before start",IF(AND(NOT(ISNUMBER(H479)),NOT(ISNUMBER(I479)),NOT(ISNUMBER(J479))),"Add odometer readings or typed miles",IF(AND(ISNUMBER(H479),ISNUMBER(I479),ISNUMBER(J479),ABS((I479-H479)-J479)&gt;0.05),"Odometer and typed miles disagree",IF(AND(N479&gt;0,O479=0),"No rate for this date — check Rate Schedule",IF(AND(OR(E479="Business",E479="Medical",E479="Charitable"),F479&lt;&gt;"Yes",K479=""),"Add purpose detail for substantiation",""))))))))))))</f>
        <v/>
      </c>
      <c r="R479" s="27">
        <f>IF(OR(A479="",M479=""),"",IFERROR(INDEX('Rate Schedule'!$A$5:$A$24,MATCH(SUMPRODUCT(MAX(('Rate Schedule'!$A$5:$A$24&lt;=A479)*('Rate Schedule'!$A$5:$A$24&lt;&gt;"")*'Rate Schedule'!$A$5:$A$24)),'Rate Schedule'!$A$5:$A$24,0)),""))</f>
        <v/>
      </c>
    </row>
    <row r="480">
      <c r="A480" s="22" t="n"/>
      <c r="B480" s="10" t="n"/>
      <c r="C480" s="10" t="n"/>
      <c r="D480" s="10" t="n"/>
      <c r="E480" s="10" t="n"/>
      <c r="F480" s="10" t="n"/>
      <c r="G480" s="10" t="n"/>
      <c r="H480" s="23" t="n"/>
      <c r="I480" s="23" t="n"/>
      <c r="J480" s="23" t="n"/>
      <c r="K480" s="10" t="n"/>
      <c r="L480" s="10" t="n"/>
      <c r="M480" s="24">
        <f>IF(AND(A480="",B480="",J480="",H480=""),"",ROUND(IF(G480="Yes",2,1)*IF(AND(ISNUMBER(H480),ISNUMBER(I480),I480&gt;=H480),I480-H480,IF(ISNUMBER(J480),J480,0)),1))</f>
        <v/>
      </c>
      <c r="N480" s="24">
        <f>IF(M480="","",IF(OR(E480="Personal",E480="",F480="Yes"),0,M480))</f>
        <v/>
      </c>
      <c r="O480" s="24">
        <f>IF(OR(A480="",M480=""),"",IF(E480="Business",IFERROR(INDEX('Rate Schedule'!$B$5:$B$24,MATCH(SUMPRODUCT(MAX(('Rate Schedule'!$A$5:$A$24&lt;=A480)*('Rate Schedule'!$A$5:$A$24&lt;&gt;"")*'Rate Schedule'!$A$5:$A$24)),'Rate Schedule'!$A$5:$A$24,0)),0),IF(E480="Medical",IFERROR(INDEX('Rate Schedule'!$C$5:$C$24,MATCH(SUMPRODUCT(MAX(('Rate Schedule'!$A$5:$A$24&lt;=A480)*('Rate Schedule'!$A$5:$A$24&lt;&gt;"")*'Rate Schedule'!$A$5:$A$24)),'Rate Schedule'!$A$5:$A$24,0)),0),IF(E480="Charitable",IFERROR(INDEX('Rate Schedule'!$D$5:$D$24,MATCH(SUMPRODUCT(MAX(('Rate Schedule'!$A$5:$A$24&lt;=A480)*('Rate Schedule'!$A$5:$A$24&lt;&gt;"")*'Rate Schedule'!$A$5:$A$24)),'Rate Schedule'!$A$5:$A$24,0)),0),0))))</f>
        <v/>
      </c>
      <c r="P480" s="25">
        <f>IF(OR(M480="",O480=""),"",ROUND(N480*O480,0)/100)</f>
        <v/>
      </c>
      <c r="Q480" s="26">
        <f>IF(AND(A480="",B480="",C480="",D480="",E480="",J480="",H480=""),"",IF(A480="","Add a date",IF(A480&gt;AsOf,"After as-of date: not counted yet",IF(B480="","Add a vehicle",IF(COUNTIF(VName,B480)=0,"Vehicle not on Vehicles sheet",IF(E480="","Add a purpose",IF(AND(E480&lt;&gt;"Business",E480&lt;&gt;"Medical",E480&lt;&gt;"Charitable",E480&lt;&gt;"Personal"),"Purpose must be Business/Medical/Charitable/Personal",IF(AND(ISNUMBER(H480),ISNUMBER(I480),I480&lt;H480),"Odometer end is before start",IF(AND(NOT(ISNUMBER(H480)),NOT(ISNUMBER(I480)),NOT(ISNUMBER(J480))),"Add odometer readings or typed miles",IF(AND(ISNUMBER(H480),ISNUMBER(I480),ISNUMBER(J480),ABS((I480-H480)-J480)&gt;0.05),"Odometer and typed miles disagree",IF(AND(N480&gt;0,O480=0),"No rate for this date — check Rate Schedule",IF(AND(OR(E480="Business",E480="Medical",E480="Charitable"),F480&lt;&gt;"Yes",K480=""),"Add purpose detail for substantiation",""))))))))))))</f>
        <v/>
      </c>
      <c r="R480" s="27">
        <f>IF(OR(A480="",M480=""),"",IFERROR(INDEX('Rate Schedule'!$A$5:$A$24,MATCH(SUMPRODUCT(MAX(('Rate Schedule'!$A$5:$A$24&lt;=A480)*('Rate Schedule'!$A$5:$A$24&lt;&gt;"")*'Rate Schedule'!$A$5:$A$24)),'Rate Schedule'!$A$5:$A$24,0)),""))</f>
        <v/>
      </c>
    </row>
    <row r="481">
      <c r="A481" s="22" t="n"/>
      <c r="B481" s="10" t="n"/>
      <c r="C481" s="10" t="n"/>
      <c r="D481" s="10" t="n"/>
      <c r="E481" s="10" t="n"/>
      <c r="F481" s="10" t="n"/>
      <c r="G481" s="10" t="n"/>
      <c r="H481" s="23" t="n"/>
      <c r="I481" s="23" t="n"/>
      <c r="J481" s="23" t="n"/>
      <c r="K481" s="10" t="n"/>
      <c r="L481" s="10" t="n"/>
      <c r="M481" s="24">
        <f>IF(AND(A481="",B481="",J481="",H481=""),"",ROUND(IF(G481="Yes",2,1)*IF(AND(ISNUMBER(H481),ISNUMBER(I481),I481&gt;=H481),I481-H481,IF(ISNUMBER(J481),J481,0)),1))</f>
        <v/>
      </c>
      <c r="N481" s="24">
        <f>IF(M481="","",IF(OR(E481="Personal",E481="",F481="Yes"),0,M481))</f>
        <v/>
      </c>
      <c r="O481" s="24">
        <f>IF(OR(A481="",M481=""),"",IF(E481="Business",IFERROR(INDEX('Rate Schedule'!$B$5:$B$24,MATCH(SUMPRODUCT(MAX(('Rate Schedule'!$A$5:$A$24&lt;=A481)*('Rate Schedule'!$A$5:$A$24&lt;&gt;"")*'Rate Schedule'!$A$5:$A$24)),'Rate Schedule'!$A$5:$A$24,0)),0),IF(E481="Medical",IFERROR(INDEX('Rate Schedule'!$C$5:$C$24,MATCH(SUMPRODUCT(MAX(('Rate Schedule'!$A$5:$A$24&lt;=A481)*('Rate Schedule'!$A$5:$A$24&lt;&gt;"")*'Rate Schedule'!$A$5:$A$24)),'Rate Schedule'!$A$5:$A$24,0)),0),IF(E481="Charitable",IFERROR(INDEX('Rate Schedule'!$D$5:$D$24,MATCH(SUMPRODUCT(MAX(('Rate Schedule'!$A$5:$A$24&lt;=A481)*('Rate Schedule'!$A$5:$A$24&lt;&gt;"")*'Rate Schedule'!$A$5:$A$24)),'Rate Schedule'!$A$5:$A$24,0)),0),0))))</f>
        <v/>
      </c>
      <c r="P481" s="25">
        <f>IF(OR(M481="",O481=""),"",ROUND(N481*O481,0)/100)</f>
        <v/>
      </c>
      <c r="Q481" s="26">
        <f>IF(AND(A481="",B481="",C481="",D481="",E481="",J481="",H481=""),"",IF(A481="","Add a date",IF(A481&gt;AsOf,"After as-of date: not counted yet",IF(B481="","Add a vehicle",IF(COUNTIF(VName,B481)=0,"Vehicle not on Vehicles sheet",IF(E481="","Add a purpose",IF(AND(E481&lt;&gt;"Business",E481&lt;&gt;"Medical",E481&lt;&gt;"Charitable",E481&lt;&gt;"Personal"),"Purpose must be Business/Medical/Charitable/Personal",IF(AND(ISNUMBER(H481),ISNUMBER(I481),I481&lt;H481),"Odometer end is before start",IF(AND(NOT(ISNUMBER(H481)),NOT(ISNUMBER(I481)),NOT(ISNUMBER(J481))),"Add odometer readings or typed miles",IF(AND(ISNUMBER(H481),ISNUMBER(I481),ISNUMBER(J481),ABS((I481-H481)-J481)&gt;0.05),"Odometer and typed miles disagree",IF(AND(N481&gt;0,O481=0),"No rate for this date — check Rate Schedule",IF(AND(OR(E481="Business",E481="Medical",E481="Charitable"),F481&lt;&gt;"Yes",K481=""),"Add purpose detail for substantiation",""))))))))))))</f>
        <v/>
      </c>
      <c r="R481" s="27">
        <f>IF(OR(A481="",M481=""),"",IFERROR(INDEX('Rate Schedule'!$A$5:$A$24,MATCH(SUMPRODUCT(MAX(('Rate Schedule'!$A$5:$A$24&lt;=A481)*('Rate Schedule'!$A$5:$A$24&lt;&gt;"")*'Rate Schedule'!$A$5:$A$24)),'Rate Schedule'!$A$5:$A$24,0)),""))</f>
        <v/>
      </c>
    </row>
    <row r="482">
      <c r="A482" s="22" t="n"/>
      <c r="B482" s="10" t="n"/>
      <c r="C482" s="10" t="n"/>
      <c r="D482" s="10" t="n"/>
      <c r="E482" s="10" t="n"/>
      <c r="F482" s="10" t="n"/>
      <c r="G482" s="10" t="n"/>
      <c r="H482" s="23" t="n"/>
      <c r="I482" s="23" t="n"/>
      <c r="J482" s="23" t="n"/>
      <c r="K482" s="10" t="n"/>
      <c r="L482" s="10" t="n"/>
      <c r="M482" s="24">
        <f>IF(AND(A482="",B482="",J482="",H482=""),"",ROUND(IF(G482="Yes",2,1)*IF(AND(ISNUMBER(H482),ISNUMBER(I482),I482&gt;=H482),I482-H482,IF(ISNUMBER(J482),J482,0)),1))</f>
        <v/>
      </c>
      <c r="N482" s="24">
        <f>IF(M482="","",IF(OR(E482="Personal",E482="",F482="Yes"),0,M482))</f>
        <v/>
      </c>
      <c r="O482" s="24">
        <f>IF(OR(A482="",M482=""),"",IF(E482="Business",IFERROR(INDEX('Rate Schedule'!$B$5:$B$24,MATCH(SUMPRODUCT(MAX(('Rate Schedule'!$A$5:$A$24&lt;=A482)*('Rate Schedule'!$A$5:$A$24&lt;&gt;"")*'Rate Schedule'!$A$5:$A$24)),'Rate Schedule'!$A$5:$A$24,0)),0),IF(E482="Medical",IFERROR(INDEX('Rate Schedule'!$C$5:$C$24,MATCH(SUMPRODUCT(MAX(('Rate Schedule'!$A$5:$A$24&lt;=A482)*('Rate Schedule'!$A$5:$A$24&lt;&gt;"")*'Rate Schedule'!$A$5:$A$24)),'Rate Schedule'!$A$5:$A$24,0)),0),IF(E482="Charitable",IFERROR(INDEX('Rate Schedule'!$D$5:$D$24,MATCH(SUMPRODUCT(MAX(('Rate Schedule'!$A$5:$A$24&lt;=A482)*('Rate Schedule'!$A$5:$A$24&lt;&gt;"")*'Rate Schedule'!$A$5:$A$24)),'Rate Schedule'!$A$5:$A$24,0)),0),0))))</f>
        <v/>
      </c>
      <c r="P482" s="25">
        <f>IF(OR(M482="",O482=""),"",ROUND(N482*O482,0)/100)</f>
        <v/>
      </c>
      <c r="Q482" s="26">
        <f>IF(AND(A482="",B482="",C482="",D482="",E482="",J482="",H482=""),"",IF(A482="","Add a date",IF(A482&gt;AsOf,"After as-of date: not counted yet",IF(B482="","Add a vehicle",IF(COUNTIF(VName,B482)=0,"Vehicle not on Vehicles sheet",IF(E482="","Add a purpose",IF(AND(E482&lt;&gt;"Business",E482&lt;&gt;"Medical",E482&lt;&gt;"Charitable",E482&lt;&gt;"Personal"),"Purpose must be Business/Medical/Charitable/Personal",IF(AND(ISNUMBER(H482),ISNUMBER(I482),I482&lt;H482),"Odometer end is before start",IF(AND(NOT(ISNUMBER(H482)),NOT(ISNUMBER(I482)),NOT(ISNUMBER(J482))),"Add odometer readings or typed miles",IF(AND(ISNUMBER(H482),ISNUMBER(I482),ISNUMBER(J482),ABS((I482-H482)-J482)&gt;0.05),"Odometer and typed miles disagree",IF(AND(N482&gt;0,O482=0),"No rate for this date — check Rate Schedule",IF(AND(OR(E482="Business",E482="Medical",E482="Charitable"),F482&lt;&gt;"Yes",K482=""),"Add purpose detail for substantiation",""))))))))))))</f>
        <v/>
      </c>
      <c r="R482" s="27">
        <f>IF(OR(A482="",M482=""),"",IFERROR(INDEX('Rate Schedule'!$A$5:$A$24,MATCH(SUMPRODUCT(MAX(('Rate Schedule'!$A$5:$A$24&lt;=A482)*('Rate Schedule'!$A$5:$A$24&lt;&gt;"")*'Rate Schedule'!$A$5:$A$24)),'Rate Schedule'!$A$5:$A$24,0)),""))</f>
        <v/>
      </c>
    </row>
    <row r="483">
      <c r="A483" s="22" t="n"/>
      <c r="B483" s="10" t="n"/>
      <c r="C483" s="10" t="n"/>
      <c r="D483" s="10" t="n"/>
      <c r="E483" s="10" t="n"/>
      <c r="F483" s="10" t="n"/>
      <c r="G483" s="10" t="n"/>
      <c r="H483" s="23" t="n"/>
      <c r="I483" s="23" t="n"/>
      <c r="J483" s="23" t="n"/>
      <c r="K483" s="10" t="n"/>
      <c r="L483" s="10" t="n"/>
      <c r="M483" s="24">
        <f>IF(AND(A483="",B483="",J483="",H483=""),"",ROUND(IF(G483="Yes",2,1)*IF(AND(ISNUMBER(H483),ISNUMBER(I483),I483&gt;=H483),I483-H483,IF(ISNUMBER(J483),J483,0)),1))</f>
        <v/>
      </c>
      <c r="N483" s="24">
        <f>IF(M483="","",IF(OR(E483="Personal",E483="",F483="Yes"),0,M483))</f>
        <v/>
      </c>
      <c r="O483" s="24">
        <f>IF(OR(A483="",M483=""),"",IF(E483="Business",IFERROR(INDEX('Rate Schedule'!$B$5:$B$24,MATCH(SUMPRODUCT(MAX(('Rate Schedule'!$A$5:$A$24&lt;=A483)*('Rate Schedule'!$A$5:$A$24&lt;&gt;"")*'Rate Schedule'!$A$5:$A$24)),'Rate Schedule'!$A$5:$A$24,0)),0),IF(E483="Medical",IFERROR(INDEX('Rate Schedule'!$C$5:$C$24,MATCH(SUMPRODUCT(MAX(('Rate Schedule'!$A$5:$A$24&lt;=A483)*('Rate Schedule'!$A$5:$A$24&lt;&gt;"")*'Rate Schedule'!$A$5:$A$24)),'Rate Schedule'!$A$5:$A$24,0)),0),IF(E483="Charitable",IFERROR(INDEX('Rate Schedule'!$D$5:$D$24,MATCH(SUMPRODUCT(MAX(('Rate Schedule'!$A$5:$A$24&lt;=A483)*('Rate Schedule'!$A$5:$A$24&lt;&gt;"")*'Rate Schedule'!$A$5:$A$24)),'Rate Schedule'!$A$5:$A$24,0)),0),0))))</f>
        <v/>
      </c>
      <c r="P483" s="25">
        <f>IF(OR(M483="",O483=""),"",ROUND(N483*O483,0)/100)</f>
        <v/>
      </c>
      <c r="Q483" s="26">
        <f>IF(AND(A483="",B483="",C483="",D483="",E483="",J483="",H483=""),"",IF(A483="","Add a date",IF(A483&gt;AsOf,"After as-of date: not counted yet",IF(B483="","Add a vehicle",IF(COUNTIF(VName,B483)=0,"Vehicle not on Vehicles sheet",IF(E483="","Add a purpose",IF(AND(E483&lt;&gt;"Business",E483&lt;&gt;"Medical",E483&lt;&gt;"Charitable",E483&lt;&gt;"Personal"),"Purpose must be Business/Medical/Charitable/Personal",IF(AND(ISNUMBER(H483),ISNUMBER(I483),I483&lt;H483),"Odometer end is before start",IF(AND(NOT(ISNUMBER(H483)),NOT(ISNUMBER(I483)),NOT(ISNUMBER(J483))),"Add odometer readings or typed miles",IF(AND(ISNUMBER(H483),ISNUMBER(I483),ISNUMBER(J483),ABS((I483-H483)-J483)&gt;0.05),"Odometer and typed miles disagree",IF(AND(N483&gt;0,O483=0),"No rate for this date — check Rate Schedule",IF(AND(OR(E483="Business",E483="Medical",E483="Charitable"),F483&lt;&gt;"Yes",K483=""),"Add purpose detail for substantiation",""))))))))))))</f>
        <v/>
      </c>
      <c r="R483" s="27">
        <f>IF(OR(A483="",M483=""),"",IFERROR(INDEX('Rate Schedule'!$A$5:$A$24,MATCH(SUMPRODUCT(MAX(('Rate Schedule'!$A$5:$A$24&lt;=A483)*('Rate Schedule'!$A$5:$A$24&lt;&gt;"")*'Rate Schedule'!$A$5:$A$24)),'Rate Schedule'!$A$5:$A$24,0)),""))</f>
        <v/>
      </c>
    </row>
    <row r="484">
      <c r="A484" s="22" t="n"/>
      <c r="B484" s="10" t="n"/>
      <c r="C484" s="10" t="n"/>
      <c r="D484" s="10" t="n"/>
      <c r="E484" s="10" t="n"/>
      <c r="F484" s="10" t="n"/>
      <c r="G484" s="10" t="n"/>
      <c r="H484" s="23" t="n"/>
      <c r="I484" s="23" t="n"/>
      <c r="J484" s="23" t="n"/>
      <c r="K484" s="10" t="n"/>
      <c r="L484" s="10" t="n"/>
      <c r="M484" s="24">
        <f>IF(AND(A484="",B484="",J484="",H484=""),"",ROUND(IF(G484="Yes",2,1)*IF(AND(ISNUMBER(H484),ISNUMBER(I484),I484&gt;=H484),I484-H484,IF(ISNUMBER(J484),J484,0)),1))</f>
        <v/>
      </c>
      <c r="N484" s="24">
        <f>IF(M484="","",IF(OR(E484="Personal",E484="",F484="Yes"),0,M484))</f>
        <v/>
      </c>
      <c r="O484" s="24">
        <f>IF(OR(A484="",M484=""),"",IF(E484="Business",IFERROR(INDEX('Rate Schedule'!$B$5:$B$24,MATCH(SUMPRODUCT(MAX(('Rate Schedule'!$A$5:$A$24&lt;=A484)*('Rate Schedule'!$A$5:$A$24&lt;&gt;"")*'Rate Schedule'!$A$5:$A$24)),'Rate Schedule'!$A$5:$A$24,0)),0),IF(E484="Medical",IFERROR(INDEX('Rate Schedule'!$C$5:$C$24,MATCH(SUMPRODUCT(MAX(('Rate Schedule'!$A$5:$A$24&lt;=A484)*('Rate Schedule'!$A$5:$A$24&lt;&gt;"")*'Rate Schedule'!$A$5:$A$24)),'Rate Schedule'!$A$5:$A$24,0)),0),IF(E484="Charitable",IFERROR(INDEX('Rate Schedule'!$D$5:$D$24,MATCH(SUMPRODUCT(MAX(('Rate Schedule'!$A$5:$A$24&lt;=A484)*('Rate Schedule'!$A$5:$A$24&lt;&gt;"")*'Rate Schedule'!$A$5:$A$24)),'Rate Schedule'!$A$5:$A$24,0)),0),0))))</f>
        <v/>
      </c>
      <c r="P484" s="25">
        <f>IF(OR(M484="",O484=""),"",ROUND(N484*O484,0)/100)</f>
        <v/>
      </c>
      <c r="Q484" s="26">
        <f>IF(AND(A484="",B484="",C484="",D484="",E484="",J484="",H484=""),"",IF(A484="","Add a date",IF(A484&gt;AsOf,"After as-of date: not counted yet",IF(B484="","Add a vehicle",IF(COUNTIF(VName,B484)=0,"Vehicle not on Vehicles sheet",IF(E484="","Add a purpose",IF(AND(E484&lt;&gt;"Business",E484&lt;&gt;"Medical",E484&lt;&gt;"Charitable",E484&lt;&gt;"Personal"),"Purpose must be Business/Medical/Charitable/Personal",IF(AND(ISNUMBER(H484),ISNUMBER(I484),I484&lt;H484),"Odometer end is before start",IF(AND(NOT(ISNUMBER(H484)),NOT(ISNUMBER(I484)),NOT(ISNUMBER(J484))),"Add odometer readings or typed miles",IF(AND(ISNUMBER(H484),ISNUMBER(I484),ISNUMBER(J484),ABS((I484-H484)-J484)&gt;0.05),"Odometer and typed miles disagree",IF(AND(N484&gt;0,O484=0),"No rate for this date — check Rate Schedule",IF(AND(OR(E484="Business",E484="Medical",E484="Charitable"),F484&lt;&gt;"Yes",K484=""),"Add purpose detail for substantiation",""))))))))))))</f>
        <v/>
      </c>
      <c r="R484" s="27">
        <f>IF(OR(A484="",M484=""),"",IFERROR(INDEX('Rate Schedule'!$A$5:$A$24,MATCH(SUMPRODUCT(MAX(('Rate Schedule'!$A$5:$A$24&lt;=A484)*('Rate Schedule'!$A$5:$A$24&lt;&gt;"")*'Rate Schedule'!$A$5:$A$24)),'Rate Schedule'!$A$5:$A$24,0)),""))</f>
        <v/>
      </c>
    </row>
    <row r="485">
      <c r="A485" s="22" t="n"/>
      <c r="B485" s="10" t="n"/>
      <c r="C485" s="10" t="n"/>
      <c r="D485" s="10" t="n"/>
      <c r="E485" s="10" t="n"/>
      <c r="F485" s="10" t="n"/>
      <c r="G485" s="10" t="n"/>
      <c r="H485" s="23" t="n"/>
      <c r="I485" s="23" t="n"/>
      <c r="J485" s="23" t="n"/>
      <c r="K485" s="10" t="n"/>
      <c r="L485" s="10" t="n"/>
      <c r="M485" s="24">
        <f>IF(AND(A485="",B485="",J485="",H485=""),"",ROUND(IF(G485="Yes",2,1)*IF(AND(ISNUMBER(H485),ISNUMBER(I485),I485&gt;=H485),I485-H485,IF(ISNUMBER(J485),J485,0)),1))</f>
        <v/>
      </c>
      <c r="N485" s="24">
        <f>IF(M485="","",IF(OR(E485="Personal",E485="",F485="Yes"),0,M485))</f>
        <v/>
      </c>
      <c r="O485" s="24">
        <f>IF(OR(A485="",M485=""),"",IF(E485="Business",IFERROR(INDEX('Rate Schedule'!$B$5:$B$24,MATCH(SUMPRODUCT(MAX(('Rate Schedule'!$A$5:$A$24&lt;=A485)*('Rate Schedule'!$A$5:$A$24&lt;&gt;"")*'Rate Schedule'!$A$5:$A$24)),'Rate Schedule'!$A$5:$A$24,0)),0),IF(E485="Medical",IFERROR(INDEX('Rate Schedule'!$C$5:$C$24,MATCH(SUMPRODUCT(MAX(('Rate Schedule'!$A$5:$A$24&lt;=A485)*('Rate Schedule'!$A$5:$A$24&lt;&gt;"")*'Rate Schedule'!$A$5:$A$24)),'Rate Schedule'!$A$5:$A$24,0)),0),IF(E485="Charitable",IFERROR(INDEX('Rate Schedule'!$D$5:$D$24,MATCH(SUMPRODUCT(MAX(('Rate Schedule'!$A$5:$A$24&lt;=A485)*('Rate Schedule'!$A$5:$A$24&lt;&gt;"")*'Rate Schedule'!$A$5:$A$24)),'Rate Schedule'!$A$5:$A$24,0)),0),0))))</f>
        <v/>
      </c>
      <c r="P485" s="25">
        <f>IF(OR(M485="",O485=""),"",ROUND(N485*O485,0)/100)</f>
        <v/>
      </c>
      <c r="Q485" s="26">
        <f>IF(AND(A485="",B485="",C485="",D485="",E485="",J485="",H485=""),"",IF(A485="","Add a date",IF(A485&gt;AsOf,"After as-of date: not counted yet",IF(B485="","Add a vehicle",IF(COUNTIF(VName,B485)=0,"Vehicle not on Vehicles sheet",IF(E485="","Add a purpose",IF(AND(E485&lt;&gt;"Business",E485&lt;&gt;"Medical",E485&lt;&gt;"Charitable",E485&lt;&gt;"Personal"),"Purpose must be Business/Medical/Charitable/Personal",IF(AND(ISNUMBER(H485),ISNUMBER(I485),I485&lt;H485),"Odometer end is before start",IF(AND(NOT(ISNUMBER(H485)),NOT(ISNUMBER(I485)),NOT(ISNUMBER(J485))),"Add odometer readings or typed miles",IF(AND(ISNUMBER(H485),ISNUMBER(I485),ISNUMBER(J485),ABS((I485-H485)-J485)&gt;0.05),"Odometer and typed miles disagree",IF(AND(N485&gt;0,O485=0),"No rate for this date — check Rate Schedule",IF(AND(OR(E485="Business",E485="Medical",E485="Charitable"),F485&lt;&gt;"Yes",K485=""),"Add purpose detail for substantiation",""))))))))))))</f>
        <v/>
      </c>
      <c r="R485" s="27">
        <f>IF(OR(A485="",M485=""),"",IFERROR(INDEX('Rate Schedule'!$A$5:$A$24,MATCH(SUMPRODUCT(MAX(('Rate Schedule'!$A$5:$A$24&lt;=A485)*('Rate Schedule'!$A$5:$A$24&lt;&gt;"")*'Rate Schedule'!$A$5:$A$24)),'Rate Schedule'!$A$5:$A$24,0)),""))</f>
        <v/>
      </c>
    </row>
    <row r="486">
      <c r="A486" s="22" t="n"/>
      <c r="B486" s="10" t="n"/>
      <c r="C486" s="10" t="n"/>
      <c r="D486" s="10" t="n"/>
      <c r="E486" s="10" t="n"/>
      <c r="F486" s="10" t="n"/>
      <c r="G486" s="10" t="n"/>
      <c r="H486" s="23" t="n"/>
      <c r="I486" s="23" t="n"/>
      <c r="J486" s="23" t="n"/>
      <c r="K486" s="10" t="n"/>
      <c r="L486" s="10" t="n"/>
      <c r="M486" s="24">
        <f>IF(AND(A486="",B486="",J486="",H486=""),"",ROUND(IF(G486="Yes",2,1)*IF(AND(ISNUMBER(H486),ISNUMBER(I486),I486&gt;=H486),I486-H486,IF(ISNUMBER(J486),J486,0)),1))</f>
        <v/>
      </c>
      <c r="N486" s="24">
        <f>IF(M486="","",IF(OR(E486="Personal",E486="",F486="Yes"),0,M486))</f>
        <v/>
      </c>
      <c r="O486" s="24">
        <f>IF(OR(A486="",M486=""),"",IF(E486="Business",IFERROR(INDEX('Rate Schedule'!$B$5:$B$24,MATCH(SUMPRODUCT(MAX(('Rate Schedule'!$A$5:$A$24&lt;=A486)*('Rate Schedule'!$A$5:$A$24&lt;&gt;"")*'Rate Schedule'!$A$5:$A$24)),'Rate Schedule'!$A$5:$A$24,0)),0),IF(E486="Medical",IFERROR(INDEX('Rate Schedule'!$C$5:$C$24,MATCH(SUMPRODUCT(MAX(('Rate Schedule'!$A$5:$A$24&lt;=A486)*('Rate Schedule'!$A$5:$A$24&lt;&gt;"")*'Rate Schedule'!$A$5:$A$24)),'Rate Schedule'!$A$5:$A$24,0)),0),IF(E486="Charitable",IFERROR(INDEX('Rate Schedule'!$D$5:$D$24,MATCH(SUMPRODUCT(MAX(('Rate Schedule'!$A$5:$A$24&lt;=A486)*('Rate Schedule'!$A$5:$A$24&lt;&gt;"")*'Rate Schedule'!$A$5:$A$24)),'Rate Schedule'!$A$5:$A$24,0)),0),0))))</f>
        <v/>
      </c>
      <c r="P486" s="25">
        <f>IF(OR(M486="",O486=""),"",ROUND(N486*O486,0)/100)</f>
        <v/>
      </c>
      <c r="Q486" s="26">
        <f>IF(AND(A486="",B486="",C486="",D486="",E486="",J486="",H486=""),"",IF(A486="","Add a date",IF(A486&gt;AsOf,"After as-of date: not counted yet",IF(B486="","Add a vehicle",IF(COUNTIF(VName,B486)=0,"Vehicle not on Vehicles sheet",IF(E486="","Add a purpose",IF(AND(E486&lt;&gt;"Business",E486&lt;&gt;"Medical",E486&lt;&gt;"Charitable",E486&lt;&gt;"Personal"),"Purpose must be Business/Medical/Charitable/Personal",IF(AND(ISNUMBER(H486),ISNUMBER(I486),I486&lt;H486),"Odometer end is before start",IF(AND(NOT(ISNUMBER(H486)),NOT(ISNUMBER(I486)),NOT(ISNUMBER(J486))),"Add odometer readings or typed miles",IF(AND(ISNUMBER(H486),ISNUMBER(I486),ISNUMBER(J486),ABS((I486-H486)-J486)&gt;0.05),"Odometer and typed miles disagree",IF(AND(N486&gt;0,O486=0),"No rate for this date — check Rate Schedule",IF(AND(OR(E486="Business",E486="Medical",E486="Charitable"),F486&lt;&gt;"Yes",K486=""),"Add purpose detail for substantiation",""))))))))))))</f>
        <v/>
      </c>
      <c r="R486" s="27">
        <f>IF(OR(A486="",M486=""),"",IFERROR(INDEX('Rate Schedule'!$A$5:$A$24,MATCH(SUMPRODUCT(MAX(('Rate Schedule'!$A$5:$A$24&lt;=A486)*('Rate Schedule'!$A$5:$A$24&lt;&gt;"")*'Rate Schedule'!$A$5:$A$24)),'Rate Schedule'!$A$5:$A$24,0)),""))</f>
        <v/>
      </c>
    </row>
    <row r="487">
      <c r="A487" s="22" t="n"/>
      <c r="B487" s="10" t="n"/>
      <c r="C487" s="10" t="n"/>
      <c r="D487" s="10" t="n"/>
      <c r="E487" s="10" t="n"/>
      <c r="F487" s="10" t="n"/>
      <c r="G487" s="10" t="n"/>
      <c r="H487" s="23" t="n"/>
      <c r="I487" s="23" t="n"/>
      <c r="J487" s="23" t="n"/>
      <c r="K487" s="10" t="n"/>
      <c r="L487" s="10" t="n"/>
      <c r="M487" s="24">
        <f>IF(AND(A487="",B487="",J487="",H487=""),"",ROUND(IF(G487="Yes",2,1)*IF(AND(ISNUMBER(H487),ISNUMBER(I487),I487&gt;=H487),I487-H487,IF(ISNUMBER(J487),J487,0)),1))</f>
        <v/>
      </c>
      <c r="N487" s="24">
        <f>IF(M487="","",IF(OR(E487="Personal",E487="",F487="Yes"),0,M487))</f>
        <v/>
      </c>
      <c r="O487" s="24">
        <f>IF(OR(A487="",M487=""),"",IF(E487="Business",IFERROR(INDEX('Rate Schedule'!$B$5:$B$24,MATCH(SUMPRODUCT(MAX(('Rate Schedule'!$A$5:$A$24&lt;=A487)*('Rate Schedule'!$A$5:$A$24&lt;&gt;"")*'Rate Schedule'!$A$5:$A$24)),'Rate Schedule'!$A$5:$A$24,0)),0),IF(E487="Medical",IFERROR(INDEX('Rate Schedule'!$C$5:$C$24,MATCH(SUMPRODUCT(MAX(('Rate Schedule'!$A$5:$A$24&lt;=A487)*('Rate Schedule'!$A$5:$A$24&lt;&gt;"")*'Rate Schedule'!$A$5:$A$24)),'Rate Schedule'!$A$5:$A$24,0)),0),IF(E487="Charitable",IFERROR(INDEX('Rate Schedule'!$D$5:$D$24,MATCH(SUMPRODUCT(MAX(('Rate Schedule'!$A$5:$A$24&lt;=A487)*('Rate Schedule'!$A$5:$A$24&lt;&gt;"")*'Rate Schedule'!$A$5:$A$24)),'Rate Schedule'!$A$5:$A$24,0)),0),0))))</f>
        <v/>
      </c>
      <c r="P487" s="25">
        <f>IF(OR(M487="",O487=""),"",ROUND(N487*O487,0)/100)</f>
        <v/>
      </c>
      <c r="Q487" s="26">
        <f>IF(AND(A487="",B487="",C487="",D487="",E487="",J487="",H487=""),"",IF(A487="","Add a date",IF(A487&gt;AsOf,"After as-of date: not counted yet",IF(B487="","Add a vehicle",IF(COUNTIF(VName,B487)=0,"Vehicle not on Vehicles sheet",IF(E487="","Add a purpose",IF(AND(E487&lt;&gt;"Business",E487&lt;&gt;"Medical",E487&lt;&gt;"Charitable",E487&lt;&gt;"Personal"),"Purpose must be Business/Medical/Charitable/Personal",IF(AND(ISNUMBER(H487),ISNUMBER(I487),I487&lt;H487),"Odometer end is before start",IF(AND(NOT(ISNUMBER(H487)),NOT(ISNUMBER(I487)),NOT(ISNUMBER(J487))),"Add odometer readings or typed miles",IF(AND(ISNUMBER(H487),ISNUMBER(I487),ISNUMBER(J487),ABS((I487-H487)-J487)&gt;0.05),"Odometer and typed miles disagree",IF(AND(N487&gt;0,O487=0),"No rate for this date — check Rate Schedule",IF(AND(OR(E487="Business",E487="Medical",E487="Charitable"),F487&lt;&gt;"Yes",K487=""),"Add purpose detail for substantiation",""))))))))))))</f>
        <v/>
      </c>
      <c r="R487" s="27">
        <f>IF(OR(A487="",M487=""),"",IFERROR(INDEX('Rate Schedule'!$A$5:$A$24,MATCH(SUMPRODUCT(MAX(('Rate Schedule'!$A$5:$A$24&lt;=A487)*('Rate Schedule'!$A$5:$A$24&lt;&gt;"")*'Rate Schedule'!$A$5:$A$24)),'Rate Schedule'!$A$5:$A$24,0)),""))</f>
        <v/>
      </c>
    </row>
    <row r="488">
      <c r="A488" s="22" t="n"/>
      <c r="B488" s="10" t="n"/>
      <c r="C488" s="10" t="n"/>
      <c r="D488" s="10" t="n"/>
      <c r="E488" s="10" t="n"/>
      <c r="F488" s="10" t="n"/>
      <c r="G488" s="10" t="n"/>
      <c r="H488" s="23" t="n"/>
      <c r="I488" s="23" t="n"/>
      <c r="J488" s="23" t="n"/>
      <c r="K488" s="10" t="n"/>
      <c r="L488" s="10" t="n"/>
      <c r="M488" s="24">
        <f>IF(AND(A488="",B488="",J488="",H488=""),"",ROUND(IF(G488="Yes",2,1)*IF(AND(ISNUMBER(H488),ISNUMBER(I488),I488&gt;=H488),I488-H488,IF(ISNUMBER(J488),J488,0)),1))</f>
        <v/>
      </c>
      <c r="N488" s="24">
        <f>IF(M488="","",IF(OR(E488="Personal",E488="",F488="Yes"),0,M488))</f>
        <v/>
      </c>
      <c r="O488" s="24">
        <f>IF(OR(A488="",M488=""),"",IF(E488="Business",IFERROR(INDEX('Rate Schedule'!$B$5:$B$24,MATCH(SUMPRODUCT(MAX(('Rate Schedule'!$A$5:$A$24&lt;=A488)*('Rate Schedule'!$A$5:$A$24&lt;&gt;"")*'Rate Schedule'!$A$5:$A$24)),'Rate Schedule'!$A$5:$A$24,0)),0),IF(E488="Medical",IFERROR(INDEX('Rate Schedule'!$C$5:$C$24,MATCH(SUMPRODUCT(MAX(('Rate Schedule'!$A$5:$A$24&lt;=A488)*('Rate Schedule'!$A$5:$A$24&lt;&gt;"")*'Rate Schedule'!$A$5:$A$24)),'Rate Schedule'!$A$5:$A$24,0)),0),IF(E488="Charitable",IFERROR(INDEX('Rate Schedule'!$D$5:$D$24,MATCH(SUMPRODUCT(MAX(('Rate Schedule'!$A$5:$A$24&lt;=A488)*('Rate Schedule'!$A$5:$A$24&lt;&gt;"")*'Rate Schedule'!$A$5:$A$24)),'Rate Schedule'!$A$5:$A$24,0)),0),0))))</f>
        <v/>
      </c>
      <c r="P488" s="25">
        <f>IF(OR(M488="",O488=""),"",ROUND(N488*O488,0)/100)</f>
        <v/>
      </c>
      <c r="Q488" s="26">
        <f>IF(AND(A488="",B488="",C488="",D488="",E488="",J488="",H488=""),"",IF(A488="","Add a date",IF(A488&gt;AsOf,"After as-of date: not counted yet",IF(B488="","Add a vehicle",IF(COUNTIF(VName,B488)=0,"Vehicle not on Vehicles sheet",IF(E488="","Add a purpose",IF(AND(E488&lt;&gt;"Business",E488&lt;&gt;"Medical",E488&lt;&gt;"Charitable",E488&lt;&gt;"Personal"),"Purpose must be Business/Medical/Charitable/Personal",IF(AND(ISNUMBER(H488),ISNUMBER(I488),I488&lt;H488),"Odometer end is before start",IF(AND(NOT(ISNUMBER(H488)),NOT(ISNUMBER(I488)),NOT(ISNUMBER(J488))),"Add odometer readings or typed miles",IF(AND(ISNUMBER(H488),ISNUMBER(I488),ISNUMBER(J488),ABS((I488-H488)-J488)&gt;0.05),"Odometer and typed miles disagree",IF(AND(N488&gt;0,O488=0),"No rate for this date — check Rate Schedule",IF(AND(OR(E488="Business",E488="Medical",E488="Charitable"),F488&lt;&gt;"Yes",K488=""),"Add purpose detail for substantiation",""))))))))))))</f>
        <v/>
      </c>
      <c r="R488" s="27">
        <f>IF(OR(A488="",M488=""),"",IFERROR(INDEX('Rate Schedule'!$A$5:$A$24,MATCH(SUMPRODUCT(MAX(('Rate Schedule'!$A$5:$A$24&lt;=A488)*('Rate Schedule'!$A$5:$A$24&lt;&gt;"")*'Rate Schedule'!$A$5:$A$24)),'Rate Schedule'!$A$5:$A$24,0)),""))</f>
        <v/>
      </c>
    </row>
    <row r="489">
      <c r="A489" s="22" t="n"/>
      <c r="B489" s="10" t="n"/>
      <c r="C489" s="10" t="n"/>
      <c r="D489" s="10" t="n"/>
      <c r="E489" s="10" t="n"/>
      <c r="F489" s="10" t="n"/>
      <c r="G489" s="10" t="n"/>
      <c r="H489" s="23" t="n"/>
      <c r="I489" s="23" t="n"/>
      <c r="J489" s="23" t="n"/>
      <c r="K489" s="10" t="n"/>
      <c r="L489" s="10" t="n"/>
      <c r="M489" s="24">
        <f>IF(AND(A489="",B489="",J489="",H489=""),"",ROUND(IF(G489="Yes",2,1)*IF(AND(ISNUMBER(H489),ISNUMBER(I489),I489&gt;=H489),I489-H489,IF(ISNUMBER(J489),J489,0)),1))</f>
        <v/>
      </c>
      <c r="N489" s="24">
        <f>IF(M489="","",IF(OR(E489="Personal",E489="",F489="Yes"),0,M489))</f>
        <v/>
      </c>
      <c r="O489" s="24">
        <f>IF(OR(A489="",M489=""),"",IF(E489="Business",IFERROR(INDEX('Rate Schedule'!$B$5:$B$24,MATCH(SUMPRODUCT(MAX(('Rate Schedule'!$A$5:$A$24&lt;=A489)*('Rate Schedule'!$A$5:$A$24&lt;&gt;"")*'Rate Schedule'!$A$5:$A$24)),'Rate Schedule'!$A$5:$A$24,0)),0),IF(E489="Medical",IFERROR(INDEX('Rate Schedule'!$C$5:$C$24,MATCH(SUMPRODUCT(MAX(('Rate Schedule'!$A$5:$A$24&lt;=A489)*('Rate Schedule'!$A$5:$A$24&lt;&gt;"")*'Rate Schedule'!$A$5:$A$24)),'Rate Schedule'!$A$5:$A$24,0)),0),IF(E489="Charitable",IFERROR(INDEX('Rate Schedule'!$D$5:$D$24,MATCH(SUMPRODUCT(MAX(('Rate Schedule'!$A$5:$A$24&lt;=A489)*('Rate Schedule'!$A$5:$A$24&lt;&gt;"")*'Rate Schedule'!$A$5:$A$24)),'Rate Schedule'!$A$5:$A$24,0)),0),0))))</f>
        <v/>
      </c>
      <c r="P489" s="25">
        <f>IF(OR(M489="",O489=""),"",ROUND(N489*O489,0)/100)</f>
        <v/>
      </c>
      <c r="Q489" s="26">
        <f>IF(AND(A489="",B489="",C489="",D489="",E489="",J489="",H489=""),"",IF(A489="","Add a date",IF(A489&gt;AsOf,"After as-of date: not counted yet",IF(B489="","Add a vehicle",IF(COUNTIF(VName,B489)=0,"Vehicle not on Vehicles sheet",IF(E489="","Add a purpose",IF(AND(E489&lt;&gt;"Business",E489&lt;&gt;"Medical",E489&lt;&gt;"Charitable",E489&lt;&gt;"Personal"),"Purpose must be Business/Medical/Charitable/Personal",IF(AND(ISNUMBER(H489),ISNUMBER(I489),I489&lt;H489),"Odometer end is before start",IF(AND(NOT(ISNUMBER(H489)),NOT(ISNUMBER(I489)),NOT(ISNUMBER(J489))),"Add odometer readings or typed miles",IF(AND(ISNUMBER(H489),ISNUMBER(I489),ISNUMBER(J489),ABS((I489-H489)-J489)&gt;0.05),"Odometer and typed miles disagree",IF(AND(N489&gt;0,O489=0),"No rate for this date — check Rate Schedule",IF(AND(OR(E489="Business",E489="Medical",E489="Charitable"),F489&lt;&gt;"Yes",K489=""),"Add purpose detail for substantiation",""))))))))))))</f>
        <v/>
      </c>
      <c r="R489" s="27">
        <f>IF(OR(A489="",M489=""),"",IFERROR(INDEX('Rate Schedule'!$A$5:$A$24,MATCH(SUMPRODUCT(MAX(('Rate Schedule'!$A$5:$A$24&lt;=A489)*('Rate Schedule'!$A$5:$A$24&lt;&gt;"")*'Rate Schedule'!$A$5:$A$24)),'Rate Schedule'!$A$5:$A$24,0)),""))</f>
        <v/>
      </c>
    </row>
    <row r="490">
      <c r="A490" s="22" t="n"/>
      <c r="B490" s="10" t="n"/>
      <c r="C490" s="10" t="n"/>
      <c r="D490" s="10" t="n"/>
      <c r="E490" s="10" t="n"/>
      <c r="F490" s="10" t="n"/>
      <c r="G490" s="10" t="n"/>
      <c r="H490" s="23" t="n"/>
      <c r="I490" s="23" t="n"/>
      <c r="J490" s="23" t="n"/>
      <c r="K490" s="10" t="n"/>
      <c r="L490" s="10" t="n"/>
      <c r="M490" s="24">
        <f>IF(AND(A490="",B490="",J490="",H490=""),"",ROUND(IF(G490="Yes",2,1)*IF(AND(ISNUMBER(H490),ISNUMBER(I490),I490&gt;=H490),I490-H490,IF(ISNUMBER(J490),J490,0)),1))</f>
        <v/>
      </c>
      <c r="N490" s="24">
        <f>IF(M490="","",IF(OR(E490="Personal",E490="",F490="Yes"),0,M490))</f>
        <v/>
      </c>
      <c r="O490" s="24">
        <f>IF(OR(A490="",M490=""),"",IF(E490="Business",IFERROR(INDEX('Rate Schedule'!$B$5:$B$24,MATCH(SUMPRODUCT(MAX(('Rate Schedule'!$A$5:$A$24&lt;=A490)*('Rate Schedule'!$A$5:$A$24&lt;&gt;"")*'Rate Schedule'!$A$5:$A$24)),'Rate Schedule'!$A$5:$A$24,0)),0),IF(E490="Medical",IFERROR(INDEX('Rate Schedule'!$C$5:$C$24,MATCH(SUMPRODUCT(MAX(('Rate Schedule'!$A$5:$A$24&lt;=A490)*('Rate Schedule'!$A$5:$A$24&lt;&gt;"")*'Rate Schedule'!$A$5:$A$24)),'Rate Schedule'!$A$5:$A$24,0)),0),IF(E490="Charitable",IFERROR(INDEX('Rate Schedule'!$D$5:$D$24,MATCH(SUMPRODUCT(MAX(('Rate Schedule'!$A$5:$A$24&lt;=A490)*('Rate Schedule'!$A$5:$A$24&lt;&gt;"")*'Rate Schedule'!$A$5:$A$24)),'Rate Schedule'!$A$5:$A$24,0)),0),0))))</f>
        <v/>
      </c>
      <c r="P490" s="25">
        <f>IF(OR(M490="",O490=""),"",ROUND(N490*O490,0)/100)</f>
        <v/>
      </c>
      <c r="Q490" s="26">
        <f>IF(AND(A490="",B490="",C490="",D490="",E490="",J490="",H490=""),"",IF(A490="","Add a date",IF(A490&gt;AsOf,"After as-of date: not counted yet",IF(B490="","Add a vehicle",IF(COUNTIF(VName,B490)=0,"Vehicle not on Vehicles sheet",IF(E490="","Add a purpose",IF(AND(E490&lt;&gt;"Business",E490&lt;&gt;"Medical",E490&lt;&gt;"Charitable",E490&lt;&gt;"Personal"),"Purpose must be Business/Medical/Charitable/Personal",IF(AND(ISNUMBER(H490),ISNUMBER(I490),I490&lt;H490),"Odometer end is before start",IF(AND(NOT(ISNUMBER(H490)),NOT(ISNUMBER(I490)),NOT(ISNUMBER(J490))),"Add odometer readings or typed miles",IF(AND(ISNUMBER(H490),ISNUMBER(I490),ISNUMBER(J490),ABS((I490-H490)-J490)&gt;0.05),"Odometer and typed miles disagree",IF(AND(N490&gt;0,O490=0),"No rate for this date — check Rate Schedule",IF(AND(OR(E490="Business",E490="Medical",E490="Charitable"),F490&lt;&gt;"Yes",K490=""),"Add purpose detail for substantiation",""))))))))))))</f>
        <v/>
      </c>
      <c r="R490" s="27">
        <f>IF(OR(A490="",M490=""),"",IFERROR(INDEX('Rate Schedule'!$A$5:$A$24,MATCH(SUMPRODUCT(MAX(('Rate Schedule'!$A$5:$A$24&lt;=A490)*('Rate Schedule'!$A$5:$A$24&lt;&gt;"")*'Rate Schedule'!$A$5:$A$24)),'Rate Schedule'!$A$5:$A$24,0)),""))</f>
        <v/>
      </c>
    </row>
    <row r="491">
      <c r="A491" s="22" t="n"/>
      <c r="B491" s="10" t="n"/>
      <c r="C491" s="10" t="n"/>
      <c r="D491" s="10" t="n"/>
      <c r="E491" s="10" t="n"/>
      <c r="F491" s="10" t="n"/>
      <c r="G491" s="10" t="n"/>
      <c r="H491" s="23" t="n"/>
      <c r="I491" s="23" t="n"/>
      <c r="J491" s="23" t="n"/>
      <c r="K491" s="10" t="n"/>
      <c r="L491" s="10" t="n"/>
      <c r="M491" s="24">
        <f>IF(AND(A491="",B491="",J491="",H491=""),"",ROUND(IF(G491="Yes",2,1)*IF(AND(ISNUMBER(H491),ISNUMBER(I491),I491&gt;=H491),I491-H491,IF(ISNUMBER(J491),J491,0)),1))</f>
        <v/>
      </c>
      <c r="N491" s="24">
        <f>IF(M491="","",IF(OR(E491="Personal",E491="",F491="Yes"),0,M491))</f>
        <v/>
      </c>
      <c r="O491" s="24">
        <f>IF(OR(A491="",M491=""),"",IF(E491="Business",IFERROR(INDEX('Rate Schedule'!$B$5:$B$24,MATCH(SUMPRODUCT(MAX(('Rate Schedule'!$A$5:$A$24&lt;=A491)*('Rate Schedule'!$A$5:$A$24&lt;&gt;"")*'Rate Schedule'!$A$5:$A$24)),'Rate Schedule'!$A$5:$A$24,0)),0),IF(E491="Medical",IFERROR(INDEX('Rate Schedule'!$C$5:$C$24,MATCH(SUMPRODUCT(MAX(('Rate Schedule'!$A$5:$A$24&lt;=A491)*('Rate Schedule'!$A$5:$A$24&lt;&gt;"")*'Rate Schedule'!$A$5:$A$24)),'Rate Schedule'!$A$5:$A$24,0)),0),IF(E491="Charitable",IFERROR(INDEX('Rate Schedule'!$D$5:$D$24,MATCH(SUMPRODUCT(MAX(('Rate Schedule'!$A$5:$A$24&lt;=A491)*('Rate Schedule'!$A$5:$A$24&lt;&gt;"")*'Rate Schedule'!$A$5:$A$24)),'Rate Schedule'!$A$5:$A$24,0)),0),0))))</f>
        <v/>
      </c>
      <c r="P491" s="25">
        <f>IF(OR(M491="",O491=""),"",ROUND(N491*O491,0)/100)</f>
        <v/>
      </c>
      <c r="Q491" s="26">
        <f>IF(AND(A491="",B491="",C491="",D491="",E491="",J491="",H491=""),"",IF(A491="","Add a date",IF(A491&gt;AsOf,"After as-of date: not counted yet",IF(B491="","Add a vehicle",IF(COUNTIF(VName,B491)=0,"Vehicle not on Vehicles sheet",IF(E491="","Add a purpose",IF(AND(E491&lt;&gt;"Business",E491&lt;&gt;"Medical",E491&lt;&gt;"Charitable",E491&lt;&gt;"Personal"),"Purpose must be Business/Medical/Charitable/Personal",IF(AND(ISNUMBER(H491),ISNUMBER(I491),I491&lt;H491),"Odometer end is before start",IF(AND(NOT(ISNUMBER(H491)),NOT(ISNUMBER(I491)),NOT(ISNUMBER(J491))),"Add odometer readings or typed miles",IF(AND(ISNUMBER(H491),ISNUMBER(I491),ISNUMBER(J491),ABS((I491-H491)-J491)&gt;0.05),"Odometer and typed miles disagree",IF(AND(N491&gt;0,O491=0),"No rate for this date — check Rate Schedule",IF(AND(OR(E491="Business",E491="Medical",E491="Charitable"),F491&lt;&gt;"Yes",K491=""),"Add purpose detail for substantiation",""))))))))))))</f>
        <v/>
      </c>
      <c r="R491" s="27">
        <f>IF(OR(A491="",M491=""),"",IFERROR(INDEX('Rate Schedule'!$A$5:$A$24,MATCH(SUMPRODUCT(MAX(('Rate Schedule'!$A$5:$A$24&lt;=A491)*('Rate Schedule'!$A$5:$A$24&lt;&gt;"")*'Rate Schedule'!$A$5:$A$24)),'Rate Schedule'!$A$5:$A$24,0)),""))</f>
        <v/>
      </c>
    </row>
    <row r="492">
      <c r="A492" s="22" t="n"/>
      <c r="B492" s="10" t="n"/>
      <c r="C492" s="10" t="n"/>
      <c r="D492" s="10" t="n"/>
      <c r="E492" s="10" t="n"/>
      <c r="F492" s="10" t="n"/>
      <c r="G492" s="10" t="n"/>
      <c r="H492" s="23" t="n"/>
      <c r="I492" s="23" t="n"/>
      <c r="J492" s="23" t="n"/>
      <c r="K492" s="10" t="n"/>
      <c r="L492" s="10" t="n"/>
      <c r="M492" s="24">
        <f>IF(AND(A492="",B492="",J492="",H492=""),"",ROUND(IF(G492="Yes",2,1)*IF(AND(ISNUMBER(H492),ISNUMBER(I492),I492&gt;=H492),I492-H492,IF(ISNUMBER(J492),J492,0)),1))</f>
        <v/>
      </c>
      <c r="N492" s="24">
        <f>IF(M492="","",IF(OR(E492="Personal",E492="",F492="Yes"),0,M492))</f>
        <v/>
      </c>
      <c r="O492" s="24">
        <f>IF(OR(A492="",M492=""),"",IF(E492="Business",IFERROR(INDEX('Rate Schedule'!$B$5:$B$24,MATCH(SUMPRODUCT(MAX(('Rate Schedule'!$A$5:$A$24&lt;=A492)*('Rate Schedule'!$A$5:$A$24&lt;&gt;"")*'Rate Schedule'!$A$5:$A$24)),'Rate Schedule'!$A$5:$A$24,0)),0),IF(E492="Medical",IFERROR(INDEX('Rate Schedule'!$C$5:$C$24,MATCH(SUMPRODUCT(MAX(('Rate Schedule'!$A$5:$A$24&lt;=A492)*('Rate Schedule'!$A$5:$A$24&lt;&gt;"")*'Rate Schedule'!$A$5:$A$24)),'Rate Schedule'!$A$5:$A$24,0)),0),IF(E492="Charitable",IFERROR(INDEX('Rate Schedule'!$D$5:$D$24,MATCH(SUMPRODUCT(MAX(('Rate Schedule'!$A$5:$A$24&lt;=A492)*('Rate Schedule'!$A$5:$A$24&lt;&gt;"")*'Rate Schedule'!$A$5:$A$24)),'Rate Schedule'!$A$5:$A$24,0)),0),0))))</f>
        <v/>
      </c>
      <c r="P492" s="25">
        <f>IF(OR(M492="",O492=""),"",ROUND(N492*O492,0)/100)</f>
        <v/>
      </c>
      <c r="Q492" s="26">
        <f>IF(AND(A492="",B492="",C492="",D492="",E492="",J492="",H492=""),"",IF(A492="","Add a date",IF(A492&gt;AsOf,"After as-of date: not counted yet",IF(B492="","Add a vehicle",IF(COUNTIF(VName,B492)=0,"Vehicle not on Vehicles sheet",IF(E492="","Add a purpose",IF(AND(E492&lt;&gt;"Business",E492&lt;&gt;"Medical",E492&lt;&gt;"Charitable",E492&lt;&gt;"Personal"),"Purpose must be Business/Medical/Charitable/Personal",IF(AND(ISNUMBER(H492),ISNUMBER(I492),I492&lt;H492),"Odometer end is before start",IF(AND(NOT(ISNUMBER(H492)),NOT(ISNUMBER(I492)),NOT(ISNUMBER(J492))),"Add odometer readings or typed miles",IF(AND(ISNUMBER(H492),ISNUMBER(I492),ISNUMBER(J492),ABS((I492-H492)-J492)&gt;0.05),"Odometer and typed miles disagree",IF(AND(N492&gt;0,O492=0),"No rate for this date — check Rate Schedule",IF(AND(OR(E492="Business",E492="Medical",E492="Charitable"),F492&lt;&gt;"Yes",K492=""),"Add purpose detail for substantiation",""))))))))))))</f>
        <v/>
      </c>
      <c r="R492" s="27">
        <f>IF(OR(A492="",M492=""),"",IFERROR(INDEX('Rate Schedule'!$A$5:$A$24,MATCH(SUMPRODUCT(MAX(('Rate Schedule'!$A$5:$A$24&lt;=A492)*('Rate Schedule'!$A$5:$A$24&lt;&gt;"")*'Rate Schedule'!$A$5:$A$24)),'Rate Schedule'!$A$5:$A$24,0)),""))</f>
        <v/>
      </c>
    </row>
    <row r="493">
      <c r="A493" s="22" t="n"/>
      <c r="B493" s="10" t="n"/>
      <c r="C493" s="10" t="n"/>
      <c r="D493" s="10" t="n"/>
      <c r="E493" s="10" t="n"/>
      <c r="F493" s="10" t="n"/>
      <c r="G493" s="10" t="n"/>
      <c r="H493" s="23" t="n"/>
      <c r="I493" s="23" t="n"/>
      <c r="J493" s="23" t="n"/>
      <c r="K493" s="10" t="n"/>
      <c r="L493" s="10" t="n"/>
      <c r="M493" s="24">
        <f>IF(AND(A493="",B493="",J493="",H493=""),"",ROUND(IF(G493="Yes",2,1)*IF(AND(ISNUMBER(H493),ISNUMBER(I493),I493&gt;=H493),I493-H493,IF(ISNUMBER(J493),J493,0)),1))</f>
        <v/>
      </c>
      <c r="N493" s="24">
        <f>IF(M493="","",IF(OR(E493="Personal",E493="",F493="Yes"),0,M493))</f>
        <v/>
      </c>
      <c r="O493" s="24">
        <f>IF(OR(A493="",M493=""),"",IF(E493="Business",IFERROR(INDEX('Rate Schedule'!$B$5:$B$24,MATCH(SUMPRODUCT(MAX(('Rate Schedule'!$A$5:$A$24&lt;=A493)*('Rate Schedule'!$A$5:$A$24&lt;&gt;"")*'Rate Schedule'!$A$5:$A$24)),'Rate Schedule'!$A$5:$A$24,0)),0),IF(E493="Medical",IFERROR(INDEX('Rate Schedule'!$C$5:$C$24,MATCH(SUMPRODUCT(MAX(('Rate Schedule'!$A$5:$A$24&lt;=A493)*('Rate Schedule'!$A$5:$A$24&lt;&gt;"")*'Rate Schedule'!$A$5:$A$24)),'Rate Schedule'!$A$5:$A$24,0)),0),IF(E493="Charitable",IFERROR(INDEX('Rate Schedule'!$D$5:$D$24,MATCH(SUMPRODUCT(MAX(('Rate Schedule'!$A$5:$A$24&lt;=A493)*('Rate Schedule'!$A$5:$A$24&lt;&gt;"")*'Rate Schedule'!$A$5:$A$24)),'Rate Schedule'!$A$5:$A$24,0)),0),0))))</f>
        <v/>
      </c>
      <c r="P493" s="25">
        <f>IF(OR(M493="",O493=""),"",ROUND(N493*O493,0)/100)</f>
        <v/>
      </c>
      <c r="Q493" s="26">
        <f>IF(AND(A493="",B493="",C493="",D493="",E493="",J493="",H493=""),"",IF(A493="","Add a date",IF(A493&gt;AsOf,"After as-of date: not counted yet",IF(B493="","Add a vehicle",IF(COUNTIF(VName,B493)=0,"Vehicle not on Vehicles sheet",IF(E493="","Add a purpose",IF(AND(E493&lt;&gt;"Business",E493&lt;&gt;"Medical",E493&lt;&gt;"Charitable",E493&lt;&gt;"Personal"),"Purpose must be Business/Medical/Charitable/Personal",IF(AND(ISNUMBER(H493),ISNUMBER(I493),I493&lt;H493),"Odometer end is before start",IF(AND(NOT(ISNUMBER(H493)),NOT(ISNUMBER(I493)),NOT(ISNUMBER(J493))),"Add odometer readings or typed miles",IF(AND(ISNUMBER(H493),ISNUMBER(I493),ISNUMBER(J493),ABS((I493-H493)-J493)&gt;0.05),"Odometer and typed miles disagree",IF(AND(N493&gt;0,O493=0),"No rate for this date — check Rate Schedule",IF(AND(OR(E493="Business",E493="Medical",E493="Charitable"),F493&lt;&gt;"Yes",K493=""),"Add purpose detail for substantiation",""))))))))))))</f>
        <v/>
      </c>
      <c r="R493" s="27">
        <f>IF(OR(A493="",M493=""),"",IFERROR(INDEX('Rate Schedule'!$A$5:$A$24,MATCH(SUMPRODUCT(MAX(('Rate Schedule'!$A$5:$A$24&lt;=A493)*('Rate Schedule'!$A$5:$A$24&lt;&gt;"")*'Rate Schedule'!$A$5:$A$24)),'Rate Schedule'!$A$5:$A$24,0)),""))</f>
        <v/>
      </c>
    </row>
    <row r="494">
      <c r="A494" s="22" t="n"/>
      <c r="B494" s="10" t="n"/>
      <c r="C494" s="10" t="n"/>
      <c r="D494" s="10" t="n"/>
      <c r="E494" s="10" t="n"/>
      <c r="F494" s="10" t="n"/>
      <c r="G494" s="10" t="n"/>
      <c r="H494" s="23" t="n"/>
      <c r="I494" s="23" t="n"/>
      <c r="J494" s="23" t="n"/>
      <c r="K494" s="10" t="n"/>
      <c r="L494" s="10" t="n"/>
      <c r="M494" s="24">
        <f>IF(AND(A494="",B494="",J494="",H494=""),"",ROUND(IF(G494="Yes",2,1)*IF(AND(ISNUMBER(H494),ISNUMBER(I494),I494&gt;=H494),I494-H494,IF(ISNUMBER(J494),J494,0)),1))</f>
        <v/>
      </c>
      <c r="N494" s="24">
        <f>IF(M494="","",IF(OR(E494="Personal",E494="",F494="Yes"),0,M494))</f>
        <v/>
      </c>
      <c r="O494" s="24">
        <f>IF(OR(A494="",M494=""),"",IF(E494="Business",IFERROR(INDEX('Rate Schedule'!$B$5:$B$24,MATCH(SUMPRODUCT(MAX(('Rate Schedule'!$A$5:$A$24&lt;=A494)*('Rate Schedule'!$A$5:$A$24&lt;&gt;"")*'Rate Schedule'!$A$5:$A$24)),'Rate Schedule'!$A$5:$A$24,0)),0),IF(E494="Medical",IFERROR(INDEX('Rate Schedule'!$C$5:$C$24,MATCH(SUMPRODUCT(MAX(('Rate Schedule'!$A$5:$A$24&lt;=A494)*('Rate Schedule'!$A$5:$A$24&lt;&gt;"")*'Rate Schedule'!$A$5:$A$24)),'Rate Schedule'!$A$5:$A$24,0)),0),IF(E494="Charitable",IFERROR(INDEX('Rate Schedule'!$D$5:$D$24,MATCH(SUMPRODUCT(MAX(('Rate Schedule'!$A$5:$A$24&lt;=A494)*('Rate Schedule'!$A$5:$A$24&lt;&gt;"")*'Rate Schedule'!$A$5:$A$24)),'Rate Schedule'!$A$5:$A$24,0)),0),0))))</f>
        <v/>
      </c>
      <c r="P494" s="25">
        <f>IF(OR(M494="",O494=""),"",ROUND(N494*O494,0)/100)</f>
        <v/>
      </c>
      <c r="Q494" s="26">
        <f>IF(AND(A494="",B494="",C494="",D494="",E494="",J494="",H494=""),"",IF(A494="","Add a date",IF(A494&gt;AsOf,"After as-of date: not counted yet",IF(B494="","Add a vehicle",IF(COUNTIF(VName,B494)=0,"Vehicle not on Vehicles sheet",IF(E494="","Add a purpose",IF(AND(E494&lt;&gt;"Business",E494&lt;&gt;"Medical",E494&lt;&gt;"Charitable",E494&lt;&gt;"Personal"),"Purpose must be Business/Medical/Charitable/Personal",IF(AND(ISNUMBER(H494),ISNUMBER(I494),I494&lt;H494),"Odometer end is before start",IF(AND(NOT(ISNUMBER(H494)),NOT(ISNUMBER(I494)),NOT(ISNUMBER(J494))),"Add odometer readings or typed miles",IF(AND(ISNUMBER(H494),ISNUMBER(I494),ISNUMBER(J494),ABS((I494-H494)-J494)&gt;0.05),"Odometer and typed miles disagree",IF(AND(N494&gt;0,O494=0),"No rate for this date — check Rate Schedule",IF(AND(OR(E494="Business",E494="Medical",E494="Charitable"),F494&lt;&gt;"Yes",K494=""),"Add purpose detail for substantiation",""))))))))))))</f>
        <v/>
      </c>
      <c r="R494" s="27">
        <f>IF(OR(A494="",M494=""),"",IFERROR(INDEX('Rate Schedule'!$A$5:$A$24,MATCH(SUMPRODUCT(MAX(('Rate Schedule'!$A$5:$A$24&lt;=A494)*('Rate Schedule'!$A$5:$A$24&lt;&gt;"")*'Rate Schedule'!$A$5:$A$24)),'Rate Schedule'!$A$5:$A$24,0)),""))</f>
        <v/>
      </c>
    </row>
    <row r="495">
      <c r="A495" s="22" t="n"/>
      <c r="B495" s="10" t="n"/>
      <c r="C495" s="10" t="n"/>
      <c r="D495" s="10" t="n"/>
      <c r="E495" s="10" t="n"/>
      <c r="F495" s="10" t="n"/>
      <c r="G495" s="10" t="n"/>
      <c r="H495" s="23" t="n"/>
      <c r="I495" s="23" t="n"/>
      <c r="J495" s="23" t="n"/>
      <c r="K495" s="10" t="n"/>
      <c r="L495" s="10" t="n"/>
      <c r="M495" s="24">
        <f>IF(AND(A495="",B495="",J495="",H495=""),"",ROUND(IF(G495="Yes",2,1)*IF(AND(ISNUMBER(H495),ISNUMBER(I495),I495&gt;=H495),I495-H495,IF(ISNUMBER(J495),J495,0)),1))</f>
        <v/>
      </c>
      <c r="N495" s="24">
        <f>IF(M495="","",IF(OR(E495="Personal",E495="",F495="Yes"),0,M495))</f>
        <v/>
      </c>
      <c r="O495" s="24">
        <f>IF(OR(A495="",M495=""),"",IF(E495="Business",IFERROR(INDEX('Rate Schedule'!$B$5:$B$24,MATCH(SUMPRODUCT(MAX(('Rate Schedule'!$A$5:$A$24&lt;=A495)*('Rate Schedule'!$A$5:$A$24&lt;&gt;"")*'Rate Schedule'!$A$5:$A$24)),'Rate Schedule'!$A$5:$A$24,0)),0),IF(E495="Medical",IFERROR(INDEX('Rate Schedule'!$C$5:$C$24,MATCH(SUMPRODUCT(MAX(('Rate Schedule'!$A$5:$A$24&lt;=A495)*('Rate Schedule'!$A$5:$A$24&lt;&gt;"")*'Rate Schedule'!$A$5:$A$24)),'Rate Schedule'!$A$5:$A$24,0)),0),IF(E495="Charitable",IFERROR(INDEX('Rate Schedule'!$D$5:$D$24,MATCH(SUMPRODUCT(MAX(('Rate Schedule'!$A$5:$A$24&lt;=A495)*('Rate Schedule'!$A$5:$A$24&lt;&gt;"")*'Rate Schedule'!$A$5:$A$24)),'Rate Schedule'!$A$5:$A$24,0)),0),0))))</f>
        <v/>
      </c>
      <c r="P495" s="25">
        <f>IF(OR(M495="",O495=""),"",ROUND(N495*O495,0)/100)</f>
        <v/>
      </c>
      <c r="Q495" s="26">
        <f>IF(AND(A495="",B495="",C495="",D495="",E495="",J495="",H495=""),"",IF(A495="","Add a date",IF(A495&gt;AsOf,"After as-of date: not counted yet",IF(B495="","Add a vehicle",IF(COUNTIF(VName,B495)=0,"Vehicle not on Vehicles sheet",IF(E495="","Add a purpose",IF(AND(E495&lt;&gt;"Business",E495&lt;&gt;"Medical",E495&lt;&gt;"Charitable",E495&lt;&gt;"Personal"),"Purpose must be Business/Medical/Charitable/Personal",IF(AND(ISNUMBER(H495),ISNUMBER(I495),I495&lt;H495),"Odometer end is before start",IF(AND(NOT(ISNUMBER(H495)),NOT(ISNUMBER(I495)),NOT(ISNUMBER(J495))),"Add odometer readings or typed miles",IF(AND(ISNUMBER(H495),ISNUMBER(I495),ISNUMBER(J495),ABS((I495-H495)-J495)&gt;0.05),"Odometer and typed miles disagree",IF(AND(N495&gt;0,O495=0),"No rate for this date — check Rate Schedule",IF(AND(OR(E495="Business",E495="Medical",E495="Charitable"),F495&lt;&gt;"Yes",K495=""),"Add purpose detail for substantiation",""))))))))))))</f>
        <v/>
      </c>
      <c r="R495" s="27">
        <f>IF(OR(A495="",M495=""),"",IFERROR(INDEX('Rate Schedule'!$A$5:$A$24,MATCH(SUMPRODUCT(MAX(('Rate Schedule'!$A$5:$A$24&lt;=A495)*('Rate Schedule'!$A$5:$A$24&lt;&gt;"")*'Rate Schedule'!$A$5:$A$24)),'Rate Schedule'!$A$5:$A$24,0)),""))</f>
        <v/>
      </c>
    </row>
    <row r="496">
      <c r="A496" s="22" t="n"/>
      <c r="B496" s="10" t="n"/>
      <c r="C496" s="10" t="n"/>
      <c r="D496" s="10" t="n"/>
      <c r="E496" s="10" t="n"/>
      <c r="F496" s="10" t="n"/>
      <c r="G496" s="10" t="n"/>
      <c r="H496" s="23" t="n"/>
      <c r="I496" s="23" t="n"/>
      <c r="J496" s="23" t="n"/>
      <c r="K496" s="10" t="n"/>
      <c r="L496" s="10" t="n"/>
      <c r="M496" s="24">
        <f>IF(AND(A496="",B496="",J496="",H496=""),"",ROUND(IF(G496="Yes",2,1)*IF(AND(ISNUMBER(H496),ISNUMBER(I496),I496&gt;=H496),I496-H496,IF(ISNUMBER(J496),J496,0)),1))</f>
        <v/>
      </c>
      <c r="N496" s="24">
        <f>IF(M496="","",IF(OR(E496="Personal",E496="",F496="Yes"),0,M496))</f>
        <v/>
      </c>
      <c r="O496" s="24">
        <f>IF(OR(A496="",M496=""),"",IF(E496="Business",IFERROR(INDEX('Rate Schedule'!$B$5:$B$24,MATCH(SUMPRODUCT(MAX(('Rate Schedule'!$A$5:$A$24&lt;=A496)*('Rate Schedule'!$A$5:$A$24&lt;&gt;"")*'Rate Schedule'!$A$5:$A$24)),'Rate Schedule'!$A$5:$A$24,0)),0),IF(E496="Medical",IFERROR(INDEX('Rate Schedule'!$C$5:$C$24,MATCH(SUMPRODUCT(MAX(('Rate Schedule'!$A$5:$A$24&lt;=A496)*('Rate Schedule'!$A$5:$A$24&lt;&gt;"")*'Rate Schedule'!$A$5:$A$24)),'Rate Schedule'!$A$5:$A$24,0)),0),IF(E496="Charitable",IFERROR(INDEX('Rate Schedule'!$D$5:$D$24,MATCH(SUMPRODUCT(MAX(('Rate Schedule'!$A$5:$A$24&lt;=A496)*('Rate Schedule'!$A$5:$A$24&lt;&gt;"")*'Rate Schedule'!$A$5:$A$24)),'Rate Schedule'!$A$5:$A$24,0)),0),0))))</f>
        <v/>
      </c>
      <c r="P496" s="25">
        <f>IF(OR(M496="",O496=""),"",ROUND(N496*O496,0)/100)</f>
        <v/>
      </c>
      <c r="Q496" s="26">
        <f>IF(AND(A496="",B496="",C496="",D496="",E496="",J496="",H496=""),"",IF(A496="","Add a date",IF(A496&gt;AsOf,"After as-of date: not counted yet",IF(B496="","Add a vehicle",IF(COUNTIF(VName,B496)=0,"Vehicle not on Vehicles sheet",IF(E496="","Add a purpose",IF(AND(E496&lt;&gt;"Business",E496&lt;&gt;"Medical",E496&lt;&gt;"Charitable",E496&lt;&gt;"Personal"),"Purpose must be Business/Medical/Charitable/Personal",IF(AND(ISNUMBER(H496),ISNUMBER(I496),I496&lt;H496),"Odometer end is before start",IF(AND(NOT(ISNUMBER(H496)),NOT(ISNUMBER(I496)),NOT(ISNUMBER(J496))),"Add odometer readings or typed miles",IF(AND(ISNUMBER(H496),ISNUMBER(I496),ISNUMBER(J496),ABS((I496-H496)-J496)&gt;0.05),"Odometer and typed miles disagree",IF(AND(N496&gt;0,O496=0),"No rate for this date — check Rate Schedule",IF(AND(OR(E496="Business",E496="Medical",E496="Charitable"),F496&lt;&gt;"Yes",K496=""),"Add purpose detail for substantiation",""))))))))))))</f>
        <v/>
      </c>
      <c r="R496" s="27">
        <f>IF(OR(A496="",M496=""),"",IFERROR(INDEX('Rate Schedule'!$A$5:$A$24,MATCH(SUMPRODUCT(MAX(('Rate Schedule'!$A$5:$A$24&lt;=A496)*('Rate Schedule'!$A$5:$A$24&lt;&gt;"")*'Rate Schedule'!$A$5:$A$24)),'Rate Schedule'!$A$5:$A$24,0)),""))</f>
        <v/>
      </c>
    </row>
    <row r="497">
      <c r="A497" s="22" t="n"/>
      <c r="B497" s="10" t="n"/>
      <c r="C497" s="10" t="n"/>
      <c r="D497" s="10" t="n"/>
      <c r="E497" s="10" t="n"/>
      <c r="F497" s="10" t="n"/>
      <c r="G497" s="10" t="n"/>
      <c r="H497" s="23" t="n"/>
      <c r="I497" s="23" t="n"/>
      <c r="J497" s="23" t="n"/>
      <c r="K497" s="10" t="n"/>
      <c r="L497" s="10" t="n"/>
      <c r="M497" s="24">
        <f>IF(AND(A497="",B497="",J497="",H497=""),"",ROUND(IF(G497="Yes",2,1)*IF(AND(ISNUMBER(H497),ISNUMBER(I497),I497&gt;=H497),I497-H497,IF(ISNUMBER(J497),J497,0)),1))</f>
        <v/>
      </c>
      <c r="N497" s="24">
        <f>IF(M497="","",IF(OR(E497="Personal",E497="",F497="Yes"),0,M497))</f>
        <v/>
      </c>
      <c r="O497" s="24">
        <f>IF(OR(A497="",M497=""),"",IF(E497="Business",IFERROR(INDEX('Rate Schedule'!$B$5:$B$24,MATCH(SUMPRODUCT(MAX(('Rate Schedule'!$A$5:$A$24&lt;=A497)*('Rate Schedule'!$A$5:$A$24&lt;&gt;"")*'Rate Schedule'!$A$5:$A$24)),'Rate Schedule'!$A$5:$A$24,0)),0),IF(E497="Medical",IFERROR(INDEX('Rate Schedule'!$C$5:$C$24,MATCH(SUMPRODUCT(MAX(('Rate Schedule'!$A$5:$A$24&lt;=A497)*('Rate Schedule'!$A$5:$A$24&lt;&gt;"")*'Rate Schedule'!$A$5:$A$24)),'Rate Schedule'!$A$5:$A$24,0)),0),IF(E497="Charitable",IFERROR(INDEX('Rate Schedule'!$D$5:$D$24,MATCH(SUMPRODUCT(MAX(('Rate Schedule'!$A$5:$A$24&lt;=A497)*('Rate Schedule'!$A$5:$A$24&lt;&gt;"")*'Rate Schedule'!$A$5:$A$24)),'Rate Schedule'!$A$5:$A$24,0)),0),0))))</f>
        <v/>
      </c>
      <c r="P497" s="25">
        <f>IF(OR(M497="",O497=""),"",ROUND(N497*O497,0)/100)</f>
        <v/>
      </c>
      <c r="Q497" s="26">
        <f>IF(AND(A497="",B497="",C497="",D497="",E497="",J497="",H497=""),"",IF(A497="","Add a date",IF(A497&gt;AsOf,"After as-of date: not counted yet",IF(B497="","Add a vehicle",IF(COUNTIF(VName,B497)=0,"Vehicle not on Vehicles sheet",IF(E497="","Add a purpose",IF(AND(E497&lt;&gt;"Business",E497&lt;&gt;"Medical",E497&lt;&gt;"Charitable",E497&lt;&gt;"Personal"),"Purpose must be Business/Medical/Charitable/Personal",IF(AND(ISNUMBER(H497),ISNUMBER(I497),I497&lt;H497),"Odometer end is before start",IF(AND(NOT(ISNUMBER(H497)),NOT(ISNUMBER(I497)),NOT(ISNUMBER(J497))),"Add odometer readings or typed miles",IF(AND(ISNUMBER(H497),ISNUMBER(I497),ISNUMBER(J497),ABS((I497-H497)-J497)&gt;0.05),"Odometer and typed miles disagree",IF(AND(N497&gt;0,O497=0),"No rate for this date — check Rate Schedule",IF(AND(OR(E497="Business",E497="Medical",E497="Charitable"),F497&lt;&gt;"Yes",K497=""),"Add purpose detail for substantiation",""))))))))))))</f>
        <v/>
      </c>
      <c r="R497" s="27">
        <f>IF(OR(A497="",M497=""),"",IFERROR(INDEX('Rate Schedule'!$A$5:$A$24,MATCH(SUMPRODUCT(MAX(('Rate Schedule'!$A$5:$A$24&lt;=A497)*('Rate Schedule'!$A$5:$A$24&lt;&gt;"")*'Rate Schedule'!$A$5:$A$24)),'Rate Schedule'!$A$5:$A$24,0)),""))</f>
        <v/>
      </c>
    </row>
    <row r="498">
      <c r="A498" s="22" t="n"/>
      <c r="B498" s="10" t="n"/>
      <c r="C498" s="10" t="n"/>
      <c r="D498" s="10" t="n"/>
      <c r="E498" s="10" t="n"/>
      <c r="F498" s="10" t="n"/>
      <c r="G498" s="10" t="n"/>
      <c r="H498" s="23" t="n"/>
      <c r="I498" s="23" t="n"/>
      <c r="J498" s="23" t="n"/>
      <c r="K498" s="10" t="n"/>
      <c r="L498" s="10" t="n"/>
      <c r="M498" s="24">
        <f>IF(AND(A498="",B498="",J498="",H498=""),"",ROUND(IF(G498="Yes",2,1)*IF(AND(ISNUMBER(H498),ISNUMBER(I498),I498&gt;=H498),I498-H498,IF(ISNUMBER(J498),J498,0)),1))</f>
        <v/>
      </c>
      <c r="N498" s="24">
        <f>IF(M498="","",IF(OR(E498="Personal",E498="",F498="Yes"),0,M498))</f>
        <v/>
      </c>
      <c r="O498" s="24">
        <f>IF(OR(A498="",M498=""),"",IF(E498="Business",IFERROR(INDEX('Rate Schedule'!$B$5:$B$24,MATCH(SUMPRODUCT(MAX(('Rate Schedule'!$A$5:$A$24&lt;=A498)*('Rate Schedule'!$A$5:$A$24&lt;&gt;"")*'Rate Schedule'!$A$5:$A$24)),'Rate Schedule'!$A$5:$A$24,0)),0),IF(E498="Medical",IFERROR(INDEX('Rate Schedule'!$C$5:$C$24,MATCH(SUMPRODUCT(MAX(('Rate Schedule'!$A$5:$A$24&lt;=A498)*('Rate Schedule'!$A$5:$A$24&lt;&gt;"")*'Rate Schedule'!$A$5:$A$24)),'Rate Schedule'!$A$5:$A$24,0)),0),IF(E498="Charitable",IFERROR(INDEX('Rate Schedule'!$D$5:$D$24,MATCH(SUMPRODUCT(MAX(('Rate Schedule'!$A$5:$A$24&lt;=A498)*('Rate Schedule'!$A$5:$A$24&lt;&gt;"")*'Rate Schedule'!$A$5:$A$24)),'Rate Schedule'!$A$5:$A$24,0)),0),0))))</f>
        <v/>
      </c>
      <c r="P498" s="25">
        <f>IF(OR(M498="",O498=""),"",ROUND(N498*O498,0)/100)</f>
        <v/>
      </c>
      <c r="Q498" s="26">
        <f>IF(AND(A498="",B498="",C498="",D498="",E498="",J498="",H498=""),"",IF(A498="","Add a date",IF(A498&gt;AsOf,"After as-of date: not counted yet",IF(B498="","Add a vehicle",IF(COUNTIF(VName,B498)=0,"Vehicle not on Vehicles sheet",IF(E498="","Add a purpose",IF(AND(E498&lt;&gt;"Business",E498&lt;&gt;"Medical",E498&lt;&gt;"Charitable",E498&lt;&gt;"Personal"),"Purpose must be Business/Medical/Charitable/Personal",IF(AND(ISNUMBER(H498),ISNUMBER(I498),I498&lt;H498),"Odometer end is before start",IF(AND(NOT(ISNUMBER(H498)),NOT(ISNUMBER(I498)),NOT(ISNUMBER(J498))),"Add odometer readings or typed miles",IF(AND(ISNUMBER(H498),ISNUMBER(I498),ISNUMBER(J498),ABS((I498-H498)-J498)&gt;0.05),"Odometer and typed miles disagree",IF(AND(N498&gt;0,O498=0),"No rate for this date — check Rate Schedule",IF(AND(OR(E498="Business",E498="Medical",E498="Charitable"),F498&lt;&gt;"Yes",K498=""),"Add purpose detail for substantiation",""))))))))))))</f>
        <v/>
      </c>
      <c r="R498" s="27">
        <f>IF(OR(A498="",M498=""),"",IFERROR(INDEX('Rate Schedule'!$A$5:$A$24,MATCH(SUMPRODUCT(MAX(('Rate Schedule'!$A$5:$A$24&lt;=A498)*('Rate Schedule'!$A$5:$A$24&lt;&gt;"")*'Rate Schedule'!$A$5:$A$24)),'Rate Schedule'!$A$5:$A$24,0)),""))</f>
        <v/>
      </c>
    </row>
    <row r="499">
      <c r="A499" s="22" t="n"/>
      <c r="B499" s="10" t="n"/>
      <c r="C499" s="10" t="n"/>
      <c r="D499" s="10" t="n"/>
      <c r="E499" s="10" t="n"/>
      <c r="F499" s="10" t="n"/>
      <c r="G499" s="10" t="n"/>
      <c r="H499" s="23" t="n"/>
      <c r="I499" s="23" t="n"/>
      <c r="J499" s="23" t="n"/>
      <c r="K499" s="10" t="n"/>
      <c r="L499" s="10" t="n"/>
      <c r="M499" s="24">
        <f>IF(AND(A499="",B499="",J499="",H499=""),"",ROUND(IF(G499="Yes",2,1)*IF(AND(ISNUMBER(H499),ISNUMBER(I499),I499&gt;=H499),I499-H499,IF(ISNUMBER(J499),J499,0)),1))</f>
        <v/>
      </c>
      <c r="N499" s="24">
        <f>IF(M499="","",IF(OR(E499="Personal",E499="",F499="Yes"),0,M499))</f>
        <v/>
      </c>
      <c r="O499" s="24">
        <f>IF(OR(A499="",M499=""),"",IF(E499="Business",IFERROR(INDEX('Rate Schedule'!$B$5:$B$24,MATCH(SUMPRODUCT(MAX(('Rate Schedule'!$A$5:$A$24&lt;=A499)*('Rate Schedule'!$A$5:$A$24&lt;&gt;"")*'Rate Schedule'!$A$5:$A$24)),'Rate Schedule'!$A$5:$A$24,0)),0),IF(E499="Medical",IFERROR(INDEX('Rate Schedule'!$C$5:$C$24,MATCH(SUMPRODUCT(MAX(('Rate Schedule'!$A$5:$A$24&lt;=A499)*('Rate Schedule'!$A$5:$A$24&lt;&gt;"")*'Rate Schedule'!$A$5:$A$24)),'Rate Schedule'!$A$5:$A$24,0)),0),IF(E499="Charitable",IFERROR(INDEX('Rate Schedule'!$D$5:$D$24,MATCH(SUMPRODUCT(MAX(('Rate Schedule'!$A$5:$A$24&lt;=A499)*('Rate Schedule'!$A$5:$A$24&lt;&gt;"")*'Rate Schedule'!$A$5:$A$24)),'Rate Schedule'!$A$5:$A$24,0)),0),0))))</f>
        <v/>
      </c>
      <c r="P499" s="25">
        <f>IF(OR(M499="",O499=""),"",ROUND(N499*O499,0)/100)</f>
        <v/>
      </c>
      <c r="Q499" s="26">
        <f>IF(AND(A499="",B499="",C499="",D499="",E499="",J499="",H499=""),"",IF(A499="","Add a date",IF(A499&gt;AsOf,"After as-of date: not counted yet",IF(B499="","Add a vehicle",IF(COUNTIF(VName,B499)=0,"Vehicle not on Vehicles sheet",IF(E499="","Add a purpose",IF(AND(E499&lt;&gt;"Business",E499&lt;&gt;"Medical",E499&lt;&gt;"Charitable",E499&lt;&gt;"Personal"),"Purpose must be Business/Medical/Charitable/Personal",IF(AND(ISNUMBER(H499),ISNUMBER(I499),I499&lt;H499),"Odometer end is before start",IF(AND(NOT(ISNUMBER(H499)),NOT(ISNUMBER(I499)),NOT(ISNUMBER(J499))),"Add odometer readings or typed miles",IF(AND(ISNUMBER(H499),ISNUMBER(I499),ISNUMBER(J499),ABS((I499-H499)-J499)&gt;0.05),"Odometer and typed miles disagree",IF(AND(N499&gt;0,O499=0),"No rate for this date — check Rate Schedule",IF(AND(OR(E499="Business",E499="Medical",E499="Charitable"),F499&lt;&gt;"Yes",K499=""),"Add purpose detail for substantiation",""))))))))))))</f>
        <v/>
      </c>
      <c r="R499" s="27">
        <f>IF(OR(A499="",M499=""),"",IFERROR(INDEX('Rate Schedule'!$A$5:$A$24,MATCH(SUMPRODUCT(MAX(('Rate Schedule'!$A$5:$A$24&lt;=A499)*('Rate Schedule'!$A$5:$A$24&lt;&gt;"")*'Rate Schedule'!$A$5:$A$24)),'Rate Schedule'!$A$5:$A$24,0)),""))</f>
        <v/>
      </c>
    </row>
    <row r="500">
      <c r="A500" s="22" t="n"/>
      <c r="B500" s="10" t="n"/>
      <c r="C500" s="10" t="n"/>
      <c r="D500" s="10" t="n"/>
      <c r="E500" s="10" t="n"/>
      <c r="F500" s="10" t="n"/>
      <c r="G500" s="10" t="n"/>
      <c r="H500" s="23" t="n"/>
      <c r="I500" s="23" t="n"/>
      <c r="J500" s="23" t="n"/>
      <c r="K500" s="10" t="n"/>
      <c r="L500" s="10" t="n"/>
      <c r="M500" s="24">
        <f>IF(AND(A500="",B500="",J500="",H500=""),"",ROUND(IF(G500="Yes",2,1)*IF(AND(ISNUMBER(H500),ISNUMBER(I500),I500&gt;=H500),I500-H500,IF(ISNUMBER(J500),J500,0)),1))</f>
        <v/>
      </c>
      <c r="N500" s="24">
        <f>IF(M500="","",IF(OR(E500="Personal",E500="",F500="Yes"),0,M500))</f>
        <v/>
      </c>
      <c r="O500" s="24">
        <f>IF(OR(A500="",M500=""),"",IF(E500="Business",IFERROR(INDEX('Rate Schedule'!$B$5:$B$24,MATCH(SUMPRODUCT(MAX(('Rate Schedule'!$A$5:$A$24&lt;=A500)*('Rate Schedule'!$A$5:$A$24&lt;&gt;"")*'Rate Schedule'!$A$5:$A$24)),'Rate Schedule'!$A$5:$A$24,0)),0),IF(E500="Medical",IFERROR(INDEX('Rate Schedule'!$C$5:$C$24,MATCH(SUMPRODUCT(MAX(('Rate Schedule'!$A$5:$A$24&lt;=A500)*('Rate Schedule'!$A$5:$A$24&lt;&gt;"")*'Rate Schedule'!$A$5:$A$24)),'Rate Schedule'!$A$5:$A$24,0)),0),IF(E500="Charitable",IFERROR(INDEX('Rate Schedule'!$D$5:$D$24,MATCH(SUMPRODUCT(MAX(('Rate Schedule'!$A$5:$A$24&lt;=A500)*('Rate Schedule'!$A$5:$A$24&lt;&gt;"")*'Rate Schedule'!$A$5:$A$24)),'Rate Schedule'!$A$5:$A$24,0)),0),0))))</f>
        <v/>
      </c>
      <c r="P500" s="25">
        <f>IF(OR(M500="",O500=""),"",ROUND(N500*O500,0)/100)</f>
        <v/>
      </c>
      <c r="Q500" s="26">
        <f>IF(AND(A500="",B500="",C500="",D500="",E500="",J500="",H500=""),"",IF(A500="","Add a date",IF(A500&gt;AsOf,"After as-of date: not counted yet",IF(B500="","Add a vehicle",IF(COUNTIF(VName,B500)=0,"Vehicle not on Vehicles sheet",IF(E500="","Add a purpose",IF(AND(E500&lt;&gt;"Business",E500&lt;&gt;"Medical",E500&lt;&gt;"Charitable",E500&lt;&gt;"Personal"),"Purpose must be Business/Medical/Charitable/Personal",IF(AND(ISNUMBER(H500),ISNUMBER(I500),I500&lt;H500),"Odometer end is before start",IF(AND(NOT(ISNUMBER(H500)),NOT(ISNUMBER(I500)),NOT(ISNUMBER(J500))),"Add odometer readings or typed miles",IF(AND(ISNUMBER(H500),ISNUMBER(I500),ISNUMBER(J500),ABS((I500-H500)-J500)&gt;0.05),"Odometer and typed miles disagree",IF(AND(N500&gt;0,O500=0),"No rate for this date — check Rate Schedule",IF(AND(OR(E500="Business",E500="Medical",E500="Charitable"),F500&lt;&gt;"Yes",K500=""),"Add purpose detail for substantiation",""))))))))))))</f>
        <v/>
      </c>
      <c r="R500" s="27">
        <f>IF(OR(A500="",M500=""),"",IFERROR(INDEX('Rate Schedule'!$A$5:$A$24,MATCH(SUMPRODUCT(MAX(('Rate Schedule'!$A$5:$A$24&lt;=A500)*('Rate Schedule'!$A$5:$A$24&lt;&gt;"")*'Rate Schedule'!$A$5:$A$24)),'Rate Schedule'!$A$5:$A$24,0)),""))</f>
        <v/>
      </c>
    </row>
    <row r="501">
      <c r="A501" s="22" t="n"/>
      <c r="B501" s="10" t="n"/>
      <c r="C501" s="10" t="n"/>
      <c r="D501" s="10" t="n"/>
      <c r="E501" s="10" t="n"/>
      <c r="F501" s="10" t="n"/>
      <c r="G501" s="10" t="n"/>
      <c r="H501" s="23" t="n"/>
      <c r="I501" s="23" t="n"/>
      <c r="J501" s="23" t="n"/>
      <c r="K501" s="10" t="n"/>
      <c r="L501" s="10" t="n"/>
      <c r="M501" s="24">
        <f>IF(AND(A501="",B501="",J501="",H501=""),"",ROUND(IF(G501="Yes",2,1)*IF(AND(ISNUMBER(H501),ISNUMBER(I501),I501&gt;=H501),I501-H501,IF(ISNUMBER(J501),J501,0)),1))</f>
        <v/>
      </c>
      <c r="N501" s="24">
        <f>IF(M501="","",IF(OR(E501="Personal",E501="",F501="Yes"),0,M501))</f>
        <v/>
      </c>
      <c r="O501" s="24">
        <f>IF(OR(A501="",M501=""),"",IF(E501="Business",IFERROR(INDEX('Rate Schedule'!$B$5:$B$24,MATCH(SUMPRODUCT(MAX(('Rate Schedule'!$A$5:$A$24&lt;=A501)*('Rate Schedule'!$A$5:$A$24&lt;&gt;"")*'Rate Schedule'!$A$5:$A$24)),'Rate Schedule'!$A$5:$A$24,0)),0),IF(E501="Medical",IFERROR(INDEX('Rate Schedule'!$C$5:$C$24,MATCH(SUMPRODUCT(MAX(('Rate Schedule'!$A$5:$A$24&lt;=A501)*('Rate Schedule'!$A$5:$A$24&lt;&gt;"")*'Rate Schedule'!$A$5:$A$24)),'Rate Schedule'!$A$5:$A$24,0)),0),IF(E501="Charitable",IFERROR(INDEX('Rate Schedule'!$D$5:$D$24,MATCH(SUMPRODUCT(MAX(('Rate Schedule'!$A$5:$A$24&lt;=A501)*('Rate Schedule'!$A$5:$A$24&lt;&gt;"")*'Rate Schedule'!$A$5:$A$24)),'Rate Schedule'!$A$5:$A$24,0)),0),0))))</f>
        <v/>
      </c>
      <c r="P501" s="25">
        <f>IF(OR(M501="",O501=""),"",ROUND(N501*O501,0)/100)</f>
        <v/>
      </c>
      <c r="Q501" s="26">
        <f>IF(AND(A501="",B501="",C501="",D501="",E501="",J501="",H501=""),"",IF(A501="","Add a date",IF(A501&gt;AsOf,"After as-of date: not counted yet",IF(B501="","Add a vehicle",IF(COUNTIF(VName,B501)=0,"Vehicle not on Vehicles sheet",IF(E501="","Add a purpose",IF(AND(E501&lt;&gt;"Business",E501&lt;&gt;"Medical",E501&lt;&gt;"Charitable",E501&lt;&gt;"Personal"),"Purpose must be Business/Medical/Charitable/Personal",IF(AND(ISNUMBER(H501),ISNUMBER(I501),I501&lt;H501),"Odometer end is before start",IF(AND(NOT(ISNUMBER(H501)),NOT(ISNUMBER(I501)),NOT(ISNUMBER(J501))),"Add odometer readings or typed miles",IF(AND(ISNUMBER(H501),ISNUMBER(I501),ISNUMBER(J501),ABS((I501-H501)-J501)&gt;0.05),"Odometer and typed miles disagree",IF(AND(N501&gt;0,O501=0),"No rate for this date — check Rate Schedule",IF(AND(OR(E501="Business",E501="Medical",E501="Charitable"),F501&lt;&gt;"Yes",K501=""),"Add purpose detail for substantiation",""))))))))))))</f>
        <v/>
      </c>
      <c r="R501" s="27">
        <f>IF(OR(A501="",M501=""),"",IFERROR(INDEX('Rate Schedule'!$A$5:$A$24,MATCH(SUMPRODUCT(MAX(('Rate Schedule'!$A$5:$A$24&lt;=A501)*('Rate Schedule'!$A$5:$A$24&lt;&gt;"")*'Rate Schedule'!$A$5:$A$24)),'Rate Schedule'!$A$5:$A$24,0)),""))</f>
        <v/>
      </c>
    </row>
    <row r="502">
      <c r="A502" s="22" t="n"/>
      <c r="B502" s="10" t="n"/>
      <c r="C502" s="10" t="n"/>
      <c r="D502" s="10" t="n"/>
      <c r="E502" s="10" t="n"/>
      <c r="F502" s="10" t="n"/>
      <c r="G502" s="10" t="n"/>
      <c r="H502" s="23" t="n"/>
      <c r="I502" s="23" t="n"/>
      <c r="J502" s="23" t="n"/>
      <c r="K502" s="10" t="n"/>
      <c r="L502" s="10" t="n"/>
      <c r="M502" s="24">
        <f>IF(AND(A502="",B502="",J502="",H502=""),"",ROUND(IF(G502="Yes",2,1)*IF(AND(ISNUMBER(H502),ISNUMBER(I502),I502&gt;=H502),I502-H502,IF(ISNUMBER(J502),J502,0)),1))</f>
        <v/>
      </c>
      <c r="N502" s="24">
        <f>IF(M502="","",IF(OR(E502="Personal",E502="",F502="Yes"),0,M502))</f>
        <v/>
      </c>
      <c r="O502" s="24">
        <f>IF(OR(A502="",M502=""),"",IF(E502="Business",IFERROR(INDEX('Rate Schedule'!$B$5:$B$24,MATCH(SUMPRODUCT(MAX(('Rate Schedule'!$A$5:$A$24&lt;=A502)*('Rate Schedule'!$A$5:$A$24&lt;&gt;"")*'Rate Schedule'!$A$5:$A$24)),'Rate Schedule'!$A$5:$A$24,0)),0),IF(E502="Medical",IFERROR(INDEX('Rate Schedule'!$C$5:$C$24,MATCH(SUMPRODUCT(MAX(('Rate Schedule'!$A$5:$A$24&lt;=A502)*('Rate Schedule'!$A$5:$A$24&lt;&gt;"")*'Rate Schedule'!$A$5:$A$24)),'Rate Schedule'!$A$5:$A$24,0)),0),IF(E502="Charitable",IFERROR(INDEX('Rate Schedule'!$D$5:$D$24,MATCH(SUMPRODUCT(MAX(('Rate Schedule'!$A$5:$A$24&lt;=A502)*('Rate Schedule'!$A$5:$A$24&lt;&gt;"")*'Rate Schedule'!$A$5:$A$24)),'Rate Schedule'!$A$5:$A$24,0)),0),0))))</f>
        <v/>
      </c>
      <c r="P502" s="25">
        <f>IF(OR(M502="",O502=""),"",ROUND(N502*O502,0)/100)</f>
        <v/>
      </c>
      <c r="Q502" s="26">
        <f>IF(AND(A502="",B502="",C502="",D502="",E502="",J502="",H502=""),"",IF(A502="","Add a date",IF(A502&gt;AsOf,"After as-of date: not counted yet",IF(B502="","Add a vehicle",IF(COUNTIF(VName,B502)=0,"Vehicle not on Vehicles sheet",IF(E502="","Add a purpose",IF(AND(E502&lt;&gt;"Business",E502&lt;&gt;"Medical",E502&lt;&gt;"Charitable",E502&lt;&gt;"Personal"),"Purpose must be Business/Medical/Charitable/Personal",IF(AND(ISNUMBER(H502),ISNUMBER(I502),I502&lt;H502),"Odometer end is before start",IF(AND(NOT(ISNUMBER(H502)),NOT(ISNUMBER(I502)),NOT(ISNUMBER(J502))),"Add odometer readings or typed miles",IF(AND(ISNUMBER(H502),ISNUMBER(I502),ISNUMBER(J502),ABS((I502-H502)-J502)&gt;0.05),"Odometer and typed miles disagree",IF(AND(N502&gt;0,O502=0),"No rate for this date — check Rate Schedule",IF(AND(OR(E502="Business",E502="Medical",E502="Charitable"),F502&lt;&gt;"Yes",K502=""),"Add purpose detail for substantiation",""))))))))))))</f>
        <v/>
      </c>
      <c r="R502" s="27">
        <f>IF(OR(A502="",M502=""),"",IFERROR(INDEX('Rate Schedule'!$A$5:$A$24,MATCH(SUMPRODUCT(MAX(('Rate Schedule'!$A$5:$A$24&lt;=A502)*('Rate Schedule'!$A$5:$A$24&lt;&gt;"")*'Rate Schedule'!$A$5:$A$24)),'Rate Schedule'!$A$5:$A$24,0)),""))</f>
        <v/>
      </c>
    </row>
    <row r="503">
      <c r="A503" s="22" t="n"/>
      <c r="B503" s="10" t="n"/>
      <c r="C503" s="10" t="n"/>
      <c r="D503" s="10" t="n"/>
      <c r="E503" s="10" t="n"/>
      <c r="F503" s="10" t="n"/>
      <c r="G503" s="10" t="n"/>
      <c r="H503" s="23" t="n"/>
      <c r="I503" s="23" t="n"/>
      <c r="J503" s="23" t="n"/>
      <c r="K503" s="10" t="n"/>
      <c r="L503" s="10" t="n"/>
      <c r="M503" s="24">
        <f>IF(AND(A503="",B503="",J503="",H503=""),"",ROUND(IF(G503="Yes",2,1)*IF(AND(ISNUMBER(H503),ISNUMBER(I503),I503&gt;=H503),I503-H503,IF(ISNUMBER(J503),J503,0)),1))</f>
        <v/>
      </c>
      <c r="N503" s="24">
        <f>IF(M503="","",IF(OR(E503="Personal",E503="",F503="Yes"),0,M503))</f>
        <v/>
      </c>
      <c r="O503" s="24">
        <f>IF(OR(A503="",M503=""),"",IF(E503="Business",IFERROR(INDEX('Rate Schedule'!$B$5:$B$24,MATCH(SUMPRODUCT(MAX(('Rate Schedule'!$A$5:$A$24&lt;=A503)*('Rate Schedule'!$A$5:$A$24&lt;&gt;"")*'Rate Schedule'!$A$5:$A$24)),'Rate Schedule'!$A$5:$A$24,0)),0),IF(E503="Medical",IFERROR(INDEX('Rate Schedule'!$C$5:$C$24,MATCH(SUMPRODUCT(MAX(('Rate Schedule'!$A$5:$A$24&lt;=A503)*('Rate Schedule'!$A$5:$A$24&lt;&gt;"")*'Rate Schedule'!$A$5:$A$24)),'Rate Schedule'!$A$5:$A$24,0)),0),IF(E503="Charitable",IFERROR(INDEX('Rate Schedule'!$D$5:$D$24,MATCH(SUMPRODUCT(MAX(('Rate Schedule'!$A$5:$A$24&lt;=A503)*('Rate Schedule'!$A$5:$A$24&lt;&gt;"")*'Rate Schedule'!$A$5:$A$24)),'Rate Schedule'!$A$5:$A$24,0)),0),0))))</f>
        <v/>
      </c>
      <c r="P503" s="25">
        <f>IF(OR(M503="",O503=""),"",ROUND(N503*O503,0)/100)</f>
        <v/>
      </c>
      <c r="Q503" s="26">
        <f>IF(AND(A503="",B503="",C503="",D503="",E503="",J503="",H503=""),"",IF(A503="","Add a date",IF(A503&gt;AsOf,"After as-of date: not counted yet",IF(B503="","Add a vehicle",IF(COUNTIF(VName,B503)=0,"Vehicle not on Vehicles sheet",IF(E503="","Add a purpose",IF(AND(E503&lt;&gt;"Business",E503&lt;&gt;"Medical",E503&lt;&gt;"Charitable",E503&lt;&gt;"Personal"),"Purpose must be Business/Medical/Charitable/Personal",IF(AND(ISNUMBER(H503),ISNUMBER(I503),I503&lt;H503),"Odometer end is before start",IF(AND(NOT(ISNUMBER(H503)),NOT(ISNUMBER(I503)),NOT(ISNUMBER(J503))),"Add odometer readings or typed miles",IF(AND(ISNUMBER(H503),ISNUMBER(I503),ISNUMBER(J503),ABS((I503-H503)-J503)&gt;0.05),"Odometer and typed miles disagree",IF(AND(N503&gt;0,O503=0),"No rate for this date — check Rate Schedule",IF(AND(OR(E503="Business",E503="Medical",E503="Charitable"),F503&lt;&gt;"Yes",K503=""),"Add purpose detail for substantiation",""))))))))))))</f>
        <v/>
      </c>
      <c r="R503" s="27">
        <f>IF(OR(A503="",M503=""),"",IFERROR(INDEX('Rate Schedule'!$A$5:$A$24,MATCH(SUMPRODUCT(MAX(('Rate Schedule'!$A$5:$A$24&lt;=A503)*('Rate Schedule'!$A$5:$A$24&lt;&gt;"")*'Rate Schedule'!$A$5:$A$24)),'Rate Schedule'!$A$5:$A$24,0)),""))</f>
        <v/>
      </c>
    </row>
    <row r="504">
      <c r="A504" s="22" t="n"/>
      <c r="B504" s="10" t="n"/>
      <c r="C504" s="10" t="n"/>
      <c r="D504" s="10" t="n"/>
      <c r="E504" s="10" t="n"/>
      <c r="F504" s="10" t="n"/>
      <c r="G504" s="10" t="n"/>
      <c r="H504" s="23" t="n"/>
      <c r="I504" s="23" t="n"/>
      <c r="J504" s="23" t="n"/>
      <c r="K504" s="10" t="n"/>
      <c r="L504" s="10" t="n"/>
      <c r="M504" s="24">
        <f>IF(AND(A504="",B504="",J504="",H504=""),"",ROUND(IF(G504="Yes",2,1)*IF(AND(ISNUMBER(H504),ISNUMBER(I504),I504&gt;=H504),I504-H504,IF(ISNUMBER(J504),J504,0)),1))</f>
        <v/>
      </c>
      <c r="N504" s="24">
        <f>IF(M504="","",IF(OR(E504="Personal",E504="",F504="Yes"),0,M504))</f>
        <v/>
      </c>
      <c r="O504" s="24">
        <f>IF(OR(A504="",M504=""),"",IF(E504="Business",IFERROR(INDEX('Rate Schedule'!$B$5:$B$24,MATCH(SUMPRODUCT(MAX(('Rate Schedule'!$A$5:$A$24&lt;=A504)*('Rate Schedule'!$A$5:$A$24&lt;&gt;"")*'Rate Schedule'!$A$5:$A$24)),'Rate Schedule'!$A$5:$A$24,0)),0),IF(E504="Medical",IFERROR(INDEX('Rate Schedule'!$C$5:$C$24,MATCH(SUMPRODUCT(MAX(('Rate Schedule'!$A$5:$A$24&lt;=A504)*('Rate Schedule'!$A$5:$A$24&lt;&gt;"")*'Rate Schedule'!$A$5:$A$24)),'Rate Schedule'!$A$5:$A$24,0)),0),IF(E504="Charitable",IFERROR(INDEX('Rate Schedule'!$D$5:$D$24,MATCH(SUMPRODUCT(MAX(('Rate Schedule'!$A$5:$A$24&lt;=A504)*('Rate Schedule'!$A$5:$A$24&lt;&gt;"")*'Rate Schedule'!$A$5:$A$24)),'Rate Schedule'!$A$5:$A$24,0)),0),0))))</f>
        <v/>
      </c>
      <c r="P504" s="25">
        <f>IF(OR(M504="",O504=""),"",ROUND(N504*O504,0)/100)</f>
        <v/>
      </c>
      <c r="Q504" s="26">
        <f>IF(AND(A504="",B504="",C504="",D504="",E504="",J504="",H504=""),"",IF(A504="","Add a date",IF(A504&gt;AsOf,"After as-of date: not counted yet",IF(B504="","Add a vehicle",IF(COUNTIF(VName,B504)=0,"Vehicle not on Vehicles sheet",IF(E504="","Add a purpose",IF(AND(E504&lt;&gt;"Business",E504&lt;&gt;"Medical",E504&lt;&gt;"Charitable",E504&lt;&gt;"Personal"),"Purpose must be Business/Medical/Charitable/Personal",IF(AND(ISNUMBER(H504),ISNUMBER(I504),I504&lt;H504),"Odometer end is before start",IF(AND(NOT(ISNUMBER(H504)),NOT(ISNUMBER(I504)),NOT(ISNUMBER(J504))),"Add odometer readings or typed miles",IF(AND(ISNUMBER(H504),ISNUMBER(I504),ISNUMBER(J504),ABS((I504-H504)-J504)&gt;0.05),"Odometer and typed miles disagree",IF(AND(N504&gt;0,O504=0),"No rate for this date — check Rate Schedule",IF(AND(OR(E504="Business",E504="Medical",E504="Charitable"),F504&lt;&gt;"Yes",K504=""),"Add purpose detail for substantiation",""))))))))))))</f>
        <v/>
      </c>
      <c r="R504" s="27">
        <f>IF(OR(A504="",M504=""),"",IFERROR(INDEX('Rate Schedule'!$A$5:$A$24,MATCH(SUMPRODUCT(MAX(('Rate Schedule'!$A$5:$A$24&lt;=A504)*('Rate Schedule'!$A$5:$A$24&lt;&gt;"")*'Rate Schedule'!$A$5:$A$24)),'Rate Schedule'!$A$5:$A$24,0)),""))</f>
        <v/>
      </c>
    </row>
    <row r="505">
      <c r="A505" s="22" t="n"/>
      <c r="B505" s="10" t="n"/>
      <c r="C505" s="10" t="n"/>
      <c r="D505" s="10" t="n"/>
      <c r="E505" s="10" t="n"/>
      <c r="F505" s="10" t="n"/>
      <c r="G505" s="10" t="n"/>
      <c r="H505" s="23" t="n"/>
      <c r="I505" s="23" t="n"/>
      <c r="J505" s="23" t="n"/>
      <c r="K505" s="10" t="n"/>
      <c r="L505" s="10" t="n"/>
      <c r="M505" s="24">
        <f>IF(AND(A505="",B505="",J505="",H505=""),"",ROUND(IF(G505="Yes",2,1)*IF(AND(ISNUMBER(H505),ISNUMBER(I505),I505&gt;=H505),I505-H505,IF(ISNUMBER(J505),J505,0)),1))</f>
        <v/>
      </c>
      <c r="N505" s="24">
        <f>IF(M505="","",IF(OR(E505="Personal",E505="",F505="Yes"),0,M505))</f>
        <v/>
      </c>
      <c r="O505" s="24">
        <f>IF(OR(A505="",M505=""),"",IF(E505="Business",IFERROR(INDEX('Rate Schedule'!$B$5:$B$24,MATCH(SUMPRODUCT(MAX(('Rate Schedule'!$A$5:$A$24&lt;=A505)*('Rate Schedule'!$A$5:$A$24&lt;&gt;"")*'Rate Schedule'!$A$5:$A$24)),'Rate Schedule'!$A$5:$A$24,0)),0),IF(E505="Medical",IFERROR(INDEX('Rate Schedule'!$C$5:$C$24,MATCH(SUMPRODUCT(MAX(('Rate Schedule'!$A$5:$A$24&lt;=A505)*('Rate Schedule'!$A$5:$A$24&lt;&gt;"")*'Rate Schedule'!$A$5:$A$24)),'Rate Schedule'!$A$5:$A$24,0)),0),IF(E505="Charitable",IFERROR(INDEX('Rate Schedule'!$D$5:$D$24,MATCH(SUMPRODUCT(MAX(('Rate Schedule'!$A$5:$A$24&lt;=A505)*('Rate Schedule'!$A$5:$A$24&lt;&gt;"")*'Rate Schedule'!$A$5:$A$24)),'Rate Schedule'!$A$5:$A$24,0)),0),0))))</f>
        <v/>
      </c>
      <c r="P505" s="25">
        <f>IF(OR(M505="",O505=""),"",ROUND(N505*O505,0)/100)</f>
        <v/>
      </c>
      <c r="Q505" s="26">
        <f>IF(AND(A505="",B505="",C505="",D505="",E505="",J505="",H505=""),"",IF(A505="","Add a date",IF(A505&gt;AsOf,"After as-of date: not counted yet",IF(B505="","Add a vehicle",IF(COUNTIF(VName,B505)=0,"Vehicle not on Vehicles sheet",IF(E505="","Add a purpose",IF(AND(E505&lt;&gt;"Business",E505&lt;&gt;"Medical",E505&lt;&gt;"Charitable",E505&lt;&gt;"Personal"),"Purpose must be Business/Medical/Charitable/Personal",IF(AND(ISNUMBER(H505),ISNUMBER(I505),I505&lt;H505),"Odometer end is before start",IF(AND(NOT(ISNUMBER(H505)),NOT(ISNUMBER(I505)),NOT(ISNUMBER(J505))),"Add odometer readings or typed miles",IF(AND(ISNUMBER(H505),ISNUMBER(I505),ISNUMBER(J505),ABS((I505-H505)-J505)&gt;0.05),"Odometer and typed miles disagree",IF(AND(N505&gt;0,O505=0),"No rate for this date — check Rate Schedule",IF(AND(OR(E505="Business",E505="Medical",E505="Charitable"),F505&lt;&gt;"Yes",K505=""),"Add purpose detail for substantiation",""))))))))))))</f>
        <v/>
      </c>
      <c r="R505" s="27">
        <f>IF(OR(A505="",M505=""),"",IFERROR(INDEX('Rate Schedule'!$A$5:$A$24,MATCH(SUMPRODUCT(MAX(('Rate Schedule'!$A$5:$A$24&lt;=A505)*('Rate Schedule'!$A$5:$A$24&lt;&gt;"")*'Rate Schedule'!$A$5:$A$24)),'Rate Schedule'!$A$5:$A$24,0)),""))</f>
        <v/>
      </c>
    </row>
    <row r="506">
      <c r="A506" s="22" t="n"/>
      <c r="B506" s="10" t="n"/>
      <c r="C506" s="10" t="n"/>
      <c r="D506" s="10" t="n"/>
      <c r="E506" s="10" t="n"/>
      <c r="F506" s="10" t="n"/>
      <c r="G506" s="10" t="n"/>
      <c r="H506" s="23" t="n"/>
      <c r="I506" s="23" t="n"/>
      <c r="J506" s="23" t="n"/>
      <c r="K506" s="10" t="n"/>
      <c r="L506" s="10" t="n"/>
      <c r="M506" s="24">
        <f>IF(AND(A506="",B506="",J506="",H506=""),"",ROUND(IF(G506="Yes",2,1)*IF(AND(ISNUMBER(H506),ISNUMBER(I506),I506&gt;=H506),I506-H506,IF(ISNUMBER(J506),J506,0)),1))</f>
        <v/>
      </c>
      <c r="N506" s="24">
        <f>IF(M506="","",IF(OR(E506="Personal",E506="",F506="Yes"),0,M506))</f>
        <v/>
      </c>
      <c r="O506" s="24">
        <f>IF(OR(A506="",M506=""),"",IF(E506="Business",IFERROR(INDEX('Rate Schedule'!$B$5:$B$24,MATCH(SUMPRODUCT(MAX(('Rate Schedule'!$A$5:$A$24&lt;=A506)*('Rate Schedule'!$A$5:$A$24&lt;&gt;"")*'Rate Schedule'!$A$5:$A$24)),'Rate Schedule'!$A$5:$A$24,0)),0),IF(E506="Medical",IFERROR(INDEX('Rate Schedule'!$C$5:$C$24,MATCH(SUMPRODUCT(MAX(('Rate Schedule'!$A$5:$A$24&lt;=A506)*('Rate Schedule'!$A$5:$A$24&lt;&gt;"")*'Rate Schedule'!$A$5:$A$24)),'Rate Schedule'!$A$5:$A$24,0)),0),IF(E506="Charitable",IFERROR(INDEX('Rate Schedule'!$D$5:$D$24,MATCH(SUMPRODUCT(MAX(('Rate Schedule'!$A$5:$A$24&lt;=A506)*('Rate Schedule'!$A$5:$A$24&lt;&gt;"")*'Rate Schedule'!$A$5:$A$24)),'Rate Schedule'!$A$5:$A$24,0)),0),0))))</f>
        <v/>
      </c>
      <c r="P506" s="25">
        <f>IF(OR(M506="",O506=""),"",ROUND(N506*O506,0)/100)</f>
        <v/>
      </c>
      <c r="Q506" s="26">
        <f>IF(AND(A506="",B506="",C506="",D506="",E506="",J506="",H506=""),"",IF(A506="","Add a date",IF(A506&gt;AsOf,"After as-of date: not counted yet",IF(B506="","Add a vehicle",IF(COUNTIF(VName,B506)=0,"Vehicle not on Vehicles sheet",IF(E506="","Add a purpose",IF(AND(E506&lt;&gt;"Business",E506&lt;&gt;"Medical",E506&lt;&gt;"Charitable",E506&lt;&gt;"Personal"),"Purpose must be Business/Medical/Charitable/Personal",IF(AND(ISNUMBER(H506),ISNUMBER(I506),I506&lt;H506),"Odometer end is before start",IF(AND(NOT(ISNUMBER(H506)),NOT(ISNUMBER(I506)),NOT(ISNUMBER(J506))),"Add odometer readings or typed miles",IF(AND(ISNUMBER(H506),ISNUMBER(I506),ISNUMBER(J506),ABS((I506-H506)-J506)&gt;0.05),"Odometer and typed miles disagree",IF(AND(N506&gt;0,O506=0),"No rate for this date — check Rate Schedule",IF(AND(OR(E506="Business",E506="Medical",E506="Charitable"),F506&lt;&gt;"Yes",K506=""),"Add purpose detail for substantiation",""))))))))))))</f>
        <v/>
      </c>
      <c r="R506" s="27">
        <f>IF(OR(A506="",M506=""),"",IFERROR(INDEX('Rate Schedule'!$A$5:$A$24,MATCH(SUMPRODUCT(MAX(('Rate Schedule'!$A$5:$A$24&lt;=A506)*('Rate Schedule'!$A$5:$A$24&lt;&gt;"")*'Rate Schedule'!$A$5:$A$24)),'Rate Schedule'!$A$5:$A$24,0)),""))</f>
        <v/>
      </c>
    </row>
    <row r="507">
      <c r="A507" s="22" t="n"/>
      <c r="B507" s="10" t="n"/>
      <c r="C507" s="10" t="n"/>
      <c r="D507" s="10" t="n"/>
      <c r="E507" s="10" t="n"/>
      <c r="F507" s="10" t="n"/>
      <c r="G507" s="10" t="n"/>
      <c r="H507" s="23" t="n"/>
      <c r="I507" s="23" t="n"/>
      <c r="J507" s="23" t="n"/>
      <c r="K507" s="10" t="n"/>
      <c r="L507" s="10" t="n"/>
      <c r="M507" s="24">
        <f>IF(AND(A507="",B507="",J507="",H507=""),"",ROUND(IF(G507="Yes",2,1)*IF(AND(ISNUMBER(H507),ISNUMBER(I507),I507&gt;=H507),I507-H507,IF(ISNUMBER(J507),J507,0)),1))</f>
        <v/>
      </c>
      <c r="N507" s="24">
        <f>IF(M507="","",IF(OR(E507="Personal",E507="",F507="Yes"),0,M507))</f>
        <v/>
      </c>
      <c r="O507" s="24">
        <f>IF(OR(A507="",M507=""),"",IF(E507="Business",IFERROR(INDEX('Rate Schedule'!$B$5:$B$24,MATCH(SUMPRODUCT(MAX(('Rate Schedule'!$A$5:$A$24&lt;=A507)*('Rate Schedule'!$A$5:$A$24&lt;&gt;"")*'Rate Schedule'!$A$5:$A$24)),'Rate Schedule'!$A$5:$A$24,0)),0),IF(E507="Medical",IFERROR(INDEX('Rate Schedule'!$C$5:$C$24,MATCH(SUMPRODUCT(MAX(('Rate Schedule'!$A$5:$A$24&lt;=A507)*('Rate Schedule'!$A$5:$A$24&lt;&gt;"")*'Rate Schedule'!$A$5:$A$24)),'Rate Schedule'!$A$5:$A$24,0)),0),IF(E507="Charitable",IFERROR(INDEX('Rate Schedule'!$D$5:$D$24,MATCH(SUMPRODUCT(MAX(('Rate Schedule'!$A$5:$A$24&lt;=A507)*('Rate Schedule'!$A$5:$A$24&lt;&gt;"")*'Rate Schedule'!$A$5:$A$24)),'Rate Schedule'!$A$5:$A$24,0)),0),0))))</f>
        <v/>
      </c>
      <c r="P507" s="25">
        <f>IF(OR(M507="",O507=""),"",ROUND(N507*O507,0)/100)</f>
        <v/>
      </c>
      <c r="Q507" s="26">
        <f>IF(AND(A507="",B507="",C507="",D507="",E507="",J507="",H507=""),"",IF(A507="","Add a date",IF(A507&gt;AsOf,"After as-of date: not counted yet",IF(B507="","Add a vehicle",IF(COUNTIF(VName,B507)=0,"Vehicle not on Vehicles sheet",IF(E507="","Add a purpose",IF(AND(E507&lt;&gt;"Business",E507&lt;&gt;"Medical",E507&lt;&gt;"Charitable",E507&lt;&gt;"Personal"),"Purpose must be Business/Medical/Charitable/Personal",IF(AND(ISNUMBER(H507),ISNUMBER(I507),I507&lt;H507),"Odometer end is before start",IF(AND(NOT(ISNUMBER(H507)),NOT(ISNUMBER(I507)),NOT(ISNUMBER(J507))),"Add odometer readings or typed miles",IF(AND(ISNUMBER(H507),ISNUMBER(I507),ISNUMBER(J507),ABS((I507-H507)-J507)&gt;0.05),"Odometer and typed miles disagree",IF(AND(N507&gt;0,O507=0),"No rate for this date — check Rate Schedule",IF(AND(OR(E507="Business",E507="Medical",E507="Charitable"),F507&lt;&gt;"Yes",K507=""),"Add purpose detail for substantiation",""))))))))))))</f>
        <v/>
      </c>
      <c r="R507" s="27">
        <f>IF(OR(A507="",M507=""),"",IFERROR(INDEX('Rate Schedule'!$A$5:$A$24,MATCH(SUMPRODUCT(MAX(('Rate Schedule'!$A$5:$A$24&lt;=A507)*('Rate Schedule'!$A$5:$A$24&lt;&gt;"")*'Rate Schedule'!$A$5:$A$24)),'Rate Schedule'!$A$5:$A$24,0)),""))</f>
        <v/>
      </c>
    </row>
    <row r="508">
      <c r="A508" s="22" t="n"/>
      <c r="B508" s="10" t="n"/>
      <c r="C508" s="10" t="n"/>
      <c r="D508" s="10" t="n"/>
      <c r="E508" s="10" t="n"/>
      <c r="F508" s="10" t="n"/>
      <c r="G508" s="10" t="n"/>
      <c r="H508" s="23" t="n"/>
      <c r="I508" s="23" t="n"/>
      <c r="J508" s="23" t="n"/>
      <c r="K508" s="10" t="n"/>
      <c r="L508" s="10" t="n"/>
      <c r="M508" s="24">
        <f>IF(AND(A508="",B508="",J508="",H508=""),"",ROUND(IF(G508="Yes",2,1)*IF(AND(ISNUMBER(H508),ISNUMBER(I508),I508&gt;=H508),I508-H508,IF(ISNUMBER(J508),J508,0)),1))</f>
        <v/>
      </c>
      <c r="N508" s="24">
        <f>IF(M508="","",IF(OR(E508="Personal",E508="",F508="Yes"),0,M508))</f>
        <v/>
      </c>
      <c r="O508" s="24">
        <f>IF(OR(A508="",M508=""),"",IF(E508="Business",IFERROR(INDEX('Rate Schedule'!$B$5:$B$24,MATCH(SUMPRODUCT(MAX(('Rate Schedule'!$A$5:$A$24&lt;=A508)*('Rate Schedule'!$A$5:$A$24&lt;&gt;"")*'Rate Schedule'!$A$5:$A$24)),'Rate Schedule'!$A$5:$A$24,0)),0),IF(E508="Medical",IFERROR(INDEX('Rate Schedule'!$C$5:$C$24,MATCH(SUMPRODUCT(MAX(('Rate Schedule'!$A$5:$A$24&lt;=A508)*('Rate Schedule'!$A$5:$A$24&lt;&gt;"")*'Rate Schedule'!$A$5:$A$24)),'Rate Schedule'!$A$5:$A$24,0)),0),IF(E508="Charitable",IFERROR(INDEX('Rate Schedule'!$D$5:$D$24,MATCH(SUMPRODUCT(MAX(('Rate Schedule'!$A$5:$A$24&lt;=A508)*('Rate Schedule'!$A$5:$A$24&lt;&gt;"")*'Rate Schedule'!$A$5:$A$24)),'Rate Schedule'!$A$5:$A$24,0)),0),0))))</f>
        <v/>
      </c>
      <c r="P508" s="25">
        <f>IF(OR(M508="",O508=""),"",ROUND(N508*O508,0)/100)</f>
        <v/>
      </c>
      <c r="Q508" s="26">
        <f>IF(AND(A508="",B508="",C508="",D508="",E508="",J508="",H508=""),"",IF(A508="","Add a date",IF(A508&gt;AsOf,"After as-of date: not counted yet",IF(B508="","Add a vehicle",IF(COUNTIF(VName,B508)=0,"Vehicle not on Vehicles sheet",IF(E508="","Add a purpose",IF(AND(E508&lt;&gt;"Business",E508&lt;&gt;"Medical",E508&lt;&gt;"Charitable",E508&lt;&gt;"Personal"),"Purpose must be Business/Medical/Charitable/Personal",IF(AND(ISNUMBER(H508),ISNUMBER(I508),I508&lt;H508),"Odometer end is before start",IF(AND(NOT(ISNUMBER(H508)),NOT(ISNUMBER(I508)),NOT(ISNUMBER(J508))),"Add odometer readings or typed miles",IF(AND(ISNUMBER(H508),ISNUMBER(I508),ISNUMBER(J508),ABS((I508-H508)-J508)&gt;0.05),"Odometer and typed miles disagree",IF(AND(N508&gt;0,O508=0),"No rate for this date — check Rate Schedule",IF(AND(OR(E508="Business",E508="Medical",E508="Charitable"),F508&lt;&gt;"Yes",K508=""),"Add purpose detail for substantiation",""))))))))))))</f>
        <v/>
      </c>
      <c r="R508" s="27">
        <f>IF(OR(A508="",M508=""),"",IFERROR(INDEX('Rate Schedule'!$A$5:$A$24,MATCH(SUMPRODUCT(MAX(('Rate Schedule'!$A$5:$A$24&lt;=A508)*('Rate Schedule'!$A$5:$A$24&lt;&gt;"")*'Rate Schedule'!$A$5:$A$24)),'Rate Schedule'!$A$5:$A$24,0)),""))</f>
        <v/>
      </c>
    </row>
    <row r="509">
      <c r="A509" s="22" t="n"/>
      <c r="B509" s="10" t="n"/>
      <c r="C509" s="10" t="n"/>
      <c r="D509" s="10" t="n"/>
      <c r="E509" s="10" t="n"/>
      <c r="F509" s="10" t="n"/>
      <c r="G509" s="10" t="n"/>
      <c r="H509" s="23" t="n"/>
      <c r="I509" s="23" t="n"/>
      <c r="J509" s="23" t="n"/>
      <c r="K509" s="10" t="n"/>
      <c r="L509" s="10" t="n"/>
      <c r="M509" s="24">
        <f>IF(AND(A509="",B509="",J509="",H509=""),"",ROUND(IF(G509="Yes",2,1)*IF(AND(ISNUMBER(H509),ISNUMBER(I509),I509&gt;=H509),I509-H509,IF(ISNUMBER(J509),J509,0)),1))</f>
        <v/>
      </c>
      <c r="N509" s="24">
        <f>IF(M509="","",IF(OR(E509="Personal",E509="",F509="Yes"),0,M509))</f>
        <v/>
      </c>
      <c r="O509" s="24">
        <f>IF(OR(A509="",M509=""),"",IF(E509="Business",IFERROR(INDEX('Rate Schedule'!$B$5:$B$24,MATCH(SUMPRODUCT(MAX(('Rate Schedule'!$A$5:$A$24&lt;=A509)*('Rate Schedule'!$A$5:$A$24&lt;&gt;"")*'Rate Schedule'!$A$5:$A$24)),'Rate Schedule'!$A$5:$A$24,0)),0),IF(E509="Medical",IFERROR(INDEX('Rate Schedule'!$C$5:$C$24,MATCH(SUMPRODUCT(MAX(('Rate Schedule'!$A$5:$A$24&lt;=A509)*('Rate Schedule'!$A$5:$A$24&lt;&gt;"")*'Rate Schedule'!$A$5:$A$24)),'Rate Schedule'!$A$5:$A$24,0)),0),IF(E509="Charitable",IFERROR(INDEX('Rate Schedule'!$D$5:$D$24,MATCH(SUMPRODUCT(MAX(('Rate Schedule'!$A$5:$A$24&lt;=A509)*('Rate Schedule'!$A$5:$A$24&lt;&gt;"")*'Rate Schedule'!$A$5:$A$24)),'Rate Schedule'!$A$5:$A$24,0)),0),0))))</f>
        <v/>
      </c>
      <c r="P509" s="25">
        <f>IF(OR(M509="",O509=""),"",ROUND(N509*O509,0)/100)</f>
        <v/>
      </c>
      <c r="Q509" s="26">
        <f>IF(AND(A509="",B509="",C509="",D509="",E509="",J509="",H509=""),"",IF(A509="","Add a date",IF(A509&gt;AsOf,"After as-of date: not counted yet",IF(B509="","Add a vehicle",IF(COUNTIF(VName,B509)=0,"Vehicle not on Vehicles sheet",IF(E509="","Add a purpose",IF(AND(E509&lt;&gt;"Business",E509&lt;&gt;"Medical",E509&lt;&gt;"Charitable",E509&lt;&gt;"Personal"),"Purpose must be Business/Medical/Charitable/Personal",IF(AND(ISNUMBER(H509),ISNUMBER(I509),I509&lt;H509),"Odometer end is before start",IF(AND(NOT(ISNUMBER(H509)),NOT(ISNUMBER(I509)),NOT(ISNUMBER(J509))),"Add odometer readings or typed miles",IF(AND(ISNUMBER(H509),ISNUMBER(I509),ISNUMBER(J509),ABS((I509-H509)-J509)&gt;0.05),"Odometer and typed miles disagree",IF(AND(N509&gt;0,O509=0),"No rate for this date — check Rate Schedule",IF(AND(OR(E509="Business",E509="Medical",E509="Charitable"),F509&lt;&gt;"Yes",K509=""),"Add purpose detail for substantiation",""))))))))))))</f>
        <v/>
      </c>
      <c r="R509" s="27">
        <f>IF(OR(A509="",M509=""),"",IFERROR(INDEX('Rate Schedule'!$A$5:$A$24,MATCH(SUMPRODUCT(MAX(('Rate Schedule'!$A$5:$A$24&lt;=A509)*('Rate Schedule'!$A$5:$A$24&lt;&gt;"")*'Rate Schedule'!$A$5:$A$24)),'Rate Schedule'!$A$5:$A$24,0)),""))</f>
        <v/>
      </c>
    </row>
    <row r="510">
      <c r="A510" s="22" t="n"/>
      <c r="B510" s="10" t="n"/>
      <c r="C510" s="10" t="n"/>
      <c r="D510" s="10" t="n"/>
      <c r="E510" s="10" t="n"/>
      <c r="F510" s="10" t="n"/>
      <c r="G510" s="10" t="n"/>
      <c r="H510" s="23" t="n"/>
      <c r="I510" s="23" t="n"/>
      <c r="J510" s="23" t="n"/>
      <c r="K510" s="10" t="n"/>
      <c r="L510" s="10" t="n"/>
      <c r="M510" s="24">
        <f>IF(AND(A510="",B510="",J510="",H510=""),"",ROUND(IF(G510="Yes",2,1)*IF(AND(ISNUMBER(H510),ISNUMBER(I510),I510&gt;=H510),I510-H510,IF(ISNUMBER(J510),J510,0)),1))</f>
        <v/>
      </c>
      <c r="N510" s="24">
        <f>IF(M510="","",IF(OR(E510="Personal",E510="",F510="Yes"),0,M510))</f>
        <v/>
      </c>
      <c r="O510" s="24">
        <f>IF(OR(A510="",M510=""),"",IF(E510="Business",IFERROR(INDEX('Rate Schedule'!$B$5:$B$24,MATCH(SUMPRODUCT(MAX(('Rate Schedule'!$A$5:$A$24&lt;=A510)*('Rate Schedule'!$A$5:$A$24&lt;&gt;"")*'Rate Schedule'!$A$5:$A$24)),'Rate Schedule'!$A$5:$A$24,0)),0),IF(E510="Medical",IFERROR(INDEX('Rate Schedule'!$C$5:$C$24,MATCH(SUMPRODUCT(MAX(('Rate Schedule'!$A$5:$A$24&lt;=A510)*('Rate Schedule'!$A$5:$A$24&lt;&gt;"")*'Rate Schedule'!$A$5:$A$24)),'Rate Schedule'!$A$5:$A$24,0)),0),IF(E510="Charitable",IFERROR(INDEX('Rate Schedule'!$D$5:$D$24,MATCH(SUMPRODUCT(MAX(('Rate Schedule'!$A$5:$A$24&lt;=A510)*('Rate Schedule'!$A$5:$A$24&lt;&gt;"")*'Rate Schedule'!$A$5:$A$24)),'Rate Schedule'!$A$5:$A$24,0)),0),0))))</f>
        <v/>
      </c>
      <c r="P510" s="25">
        <f>IF(OR(M510="",O510=""),"",ROUND(N510*O510,0)/100)</f>
        <v/>
      </c>
      <c r="Q510" s="26">
        <f>IF(AND(A510="",B510="",C510="",D510="",E510="",J510="",H510=""),"",IF(A510="","Add a date",IF(A510&gt;AsOf,"After as-of date: not counted yet",IF(B510="","Add a vehicle",IF(COUNTIF(VName,B510)=0,"Vehicle not on Vehicles sheet",IF(E510="","Add a purpose",IF(AND(E510&lt;&gt;"Business",E510&lt;&gt;"Medical",E510&lt;&gt;"Charitable",E510&lt;&gt;"Personal"),"Purpose must be Business/Medical/Charitable/Personal",IF(AND(ISNUMBER(H510),ISNUMBER(I510),I510&lt;H510),"Odometer end is before start",IF(AND(NOT(ISNUMBER(H510)),NOT(ISNUMBER(I510)),NOT(ISNUMBER(J510))),"Add odometer readings or typed miles",IF(AND(ISNUMBER(H510),ISNUMBER(I510),ISNUMBER(J510),ABS((I510-H510)-J510)&gt;0.05),"Odometer and typed miles disagree",IF(AND(N510&gt;0,O510=0),"No rate for this date — check Rate Schedule",IF(AND(OR(E510="Business",E510="Medical",E510="Charitable"),F510&lt;&gt;"Yes",K510=""),"Add purpose detail for substantiation",""))))))))))))</f>
        <v/>
      </c>
      <c r="R510" s="27">
        <f>IF(OR(A510="",M510=""),"",IFERROR(INDEX('Rate Schedule'!$A$5:$A$24,MATCH(SUMPRODUCT(MAX(('Rate Schedule'!$A$5:$A$24&lt;=A510)*('Rate Schedule'!$A$5:$A$24&lt;&gt;"")*'Rate Schedule'!$A$5:$A$24)),'Rate Schedule'!$A$5:$A$24,0)),""))</f>
        <v/>
      </c>
    </row>
    <row r="511">
      <c r="A511" s="22" t="n"/>
      <c r="B511" s="10" t="n"/>
      <c r="C511" s="10" t="n"/>
      <c r="D511" s="10" t="n"/>
      <c r="E511" s="10" t="n"/>
      <c r="F511" s="10" t="n"/>
      <c r="G511" s="10" t="n"/>
      <c r="H511" s="23" t="n"/>
      <c r="I511" s="23" t="n"/>
      <c r="J511" s="23" t="n"/>
      <c r="K511" s="10" t="n"/>
      <c r="L511" s="10" t="n"/>
      <c r="M511" s="24">
        <f>IF(AND(A511="",B511="",J511="",H511=""),"",ROUND(IF(G511="Yes",2,1)*IF(AND(ISNUMBER(H511),ISNUMBER(I511),I511&gt;=H511),I511-H511,IF(ISNUMBER(J511),J511,0)),1))</f>
        <v/>
      </c>
      <c r="N511" s="24">
        <f>IF(M511="","",IF(OR(E511="Personal",E511="",F511="Yes"),0,M511))</f>
        <v/>
      </c>
      <c r="O511" s="24">
        <f>IF(OR(A511="",M511=""),"",IF(E511="Business",IFERROR(INDEX('Rate Schedule'!$B$5:$B$24,MATCH(SUMPRODUCT(MAX(('Rate Schedule'!$A$5:$A$24&lt;=A511)*('Rate Schedule'!$A$5:$A$24&lt;&gt;"")*'Rate Schedule'!$A$5:$A$24)),'Rate Schedule'!$A$5:$A$24,0)),0),IF(E511="Medical",IFERROR(INDEX('Rate Schedule'!$C$5:$C$24,MATCH(SUMPRODUCT(MAX(('Rate Schedule'!$A$5:$A$24&lt;=A511)*('Rate Schedule'!$A$5:$A$24&lt;&gt;"")*'Rate Schedule'!$A$5:$A$24)),'Rate Schedule'!$A$5:$A$24,0)),0),IF(E511="Charitable",IFERROR(INDEX('Rate Schedule'!$D$5:$D$24,MATCH(SUMPRODUCT(MAX(('Rate Schedule'!$A$5:$A$24&lt;=A511)*('Rate Schedule'!$A$5:$A$24&lt;&gt;"")*'Rate Schedule'!$A$5:$A$24)),'Rate Schedule'!$A$5:$A$24,0)),0),0))))</f>
        <v/>
      </c>
      <c r="P511" s="25">
        <f>IF(OR(M511="",O511=""),"",ROUND(N511*O511,0)/100)</f>
        <v/>
      </c>
      <c r="Q511" s="26">
        <f>IF(AND(A511="",B511="",C511="",D511="",E511="",J511="",H511=""),"",IF(A511="","Add a date",IF(A511&gt;AsOf,"After as-of date: not counted yet",IF(B511="","Add a vehicle",IF(COUNTIF(VName,B511)=0,"Vehicle not on Vehicles sheet",IF(E511="","Add a purpose",IF(AND(E511&lt;&gt;"Business",E511&lt;&gt;"Medical",E511&lt;&gt;"Charitable",E511&lt;&gt;"Personal"),"Purpose must be Business/Medical/Charitable/Personal",IF(AND(ISNUMBER(H511),ISNUMBER(I511),I511&lt;H511),"Odometer end is before start",IF(AND(NOT(ISNUMBER(H511)),NOT(ISNUMBER(I511)),NOT(ISNUMBER(J511))),"Add odometer readings or typed miles",IF(AND(ISNUMBER(H511),ISNUMBER(I511),ISNUMBER(J511),ABS((I511-H511)-J511)&gt;0.05),"Odometer and typed miles disagree",IF(AND(N511&gt;0,O511=0),"No rate for this date — check Rate Schedule",IF(AND(OR(E511="Business",E511="Medical",E511="Charitable"),F511&lt;&gt;"Yes",K511=""),"Add purpose detail for substantiation",""))))))))))))</f>
        <v/>
      </c>
      <c r="R511" s="27">
        <f>IF(OR(A511="",M511=""),"",IFERROR(INDEX('Rate Schedule'!$A$5:$A$24,MATCH(SUMPRODUCT(MAX(('Rate Schedule'!$A$5:$A$24&lt;=A511)*('Rate Schedule'!$A$5:$A$24&lt;&gt;"")*'Rate Schedule'!$A$5:$A$24)),'Rate Schedule'!$A$5:$A$24,0)),""))</f>
        <v/>
      </c>
    </row>
    <row r="512">
      <c r="A512" s="22" t="n"/>
      <c r="B512" s="10" t="n"/>
      <c r="C512" s="10" t="n"/>
      <c r="D512" s="10" t="n"/>
      <c r="E512" s="10" t="n"/>
      <c r="F512" s="10" t="n"/>
      <c r="G512" s="10" t="n"/>
      <c r="H512" s="23" t="n"/>
      <c r="I512" s="23" t="n"/>
      <c r="J512" s="23" t="n"/>
      <c r="K512" s="10" t="n"/>
      <c r="L512" s="10" t="n"/>
      <c r="M512" s="24">
        <f>IF(AND(A512="",B512="",J512="",H512=""),"",ROUND(IF(G512="Yes",2,1)*IF(AND(ISNUMBER(H512),ISNUMBER(I512),I512&gt;=H512),I512-H512,IF(ISNUMBER(J512),J512,0)),1))</f>
        <v/>
      </c>
      <c r="N512" s="24">
        <f>IF(M512="","",IF(OR(E512="Personal",E512="",F512="Yes"),0,M512))</f>
        <v/>
      </c>
      <c r="O512" s="24">
        <f>IF(OR(A512="",M512=""),"",IF(E512="Business",IFERROR(INDEX('Rate Schedule'!$B$5:$B$24,MATCH(SUMPRODUCT(MAX(('Rate Schedule'!$A$5:$A$24&lt;=A512)*('Rate Schedule'!$A$5:$A$24&lt;&gt;"")*'Rate Schedule'!$A$5:$A$24)),'Rate Schedule'!$A$5:$A$24,0)),0),IF(E512="Medical",IFERROR(INDEX('Rate Schedule'!$C$5:$C$24,MATCH(SUMPRODUCT(MAX(('Rate Schedule'!$A$5:$A$24&lt;=A512)*('Rate Schedule'!$A$5:$A$24&lt;&gt;"")*'Rate Schedule'!$A$5:$A$24)),'Rate Schedule'!$A$5:$A$24,0)),0),IF(E512="Charitable",IFERROR(INDEX('Rate Schedule'!$D$5:$D$24,MATCH(SUMPRODUCT(MAX(('Rate Schedule'!$A$5:$A$24&lt;=A512)*('Rate Schedule'!$A$5:$A$24&lt;&gt;"")*'Rate Schedule'!$A$5:$A$24)),'Rate Schedule'!$A$5:$A$24,0)),0),0))))</f>
        <v/>
      </c>
      <c r="P512" s="25">
        <f>IF(OR(M512="",O512=""),"",ROUND(N512*O512,0)/100)</f>
        <v/>
      </c>
      <c r="Q512" s="26">
        <f>IF(AND(A512="",B512="",C512="",D512="",E512="",J512="",H512=""),"",IF(A512="","Add a date",IF(A512&gt;AsOf,"After as-of date: not counted yet",IF(B512="","Add a vehicle",IF(COUNTIF(VName,B512)=0,"Vehicle not on Vehicles sheet",IF(E512="","Add a purpose",IF(AND(E512&lt;&gt;"Business",E512&lt;&gt;"Medical",E512&lt;&gt;"Charitable",E512&lt;&gt;"Personal"),"Purpose must be Business/Medical/Charitable/Personal",IF(AND(ISNUMBER(H512),ISNUMBER(I512),I512&lt;H512),"Odometer end is before start",IF(AND(NOT(ISNUMBER(H512)),NOT(ISNUMBER(I512)),NOT(ISNUMBER(J512))),"Add odometer readings or typed miles",IF(AND(ISNUMBER(H512),ISNUMBER(I512),ISNUMBER(J512),ABS((I512-H512)-J512)&gt;0.05),"Odometer and typed miles disagree",IF(AND(N512&gt;0,O512=0),"No rate for this date — check Rate Schedule",IF(AND(OR(E512="Business",E512="Medical",E512="Charitable"),F512&lt;&gt;"Yes",K512=""),"Add purpose detail for substantiation",""))))))))))))</f>
        <v/>
      </c>
      <c r="R512" s="27">
        <f>IF(OR(A512="",M512=""),"",IFERROR(INDEX('Rate Schedule'!$A$5:$A$24,MATCH(SUMPRODUCT(MAX(('Rate Schedule'!$A$5:$A$24&lt;=A512)*('Rate Schedule'!$A$5:$A$24&lt;&gt;"")*'Rate Schedule'!$A$5:$A$24)),'Rate Schedule'!$A$5:$A$24,0)),""))</f>
        <v/>
      </c>
    </row>
    <row r="513">
      <c r="A513" s="22" t="n"/>
      <c r="B513" s="10" t="n"/>
      <c r="C513" s="10" t="n"/>
      <c r="D513" s="10" t="n"/>
      <c r="E513" s="10" t="n"/>
      <c r="F513" s="10" t="n"/>
      <c r="G513" s="10" t="n"/>
      <c r="H513" s="23" t="n"/>
      <c r="I513" s="23" t="n"/>
      <c r="J513" s="23" t="n"/>
      <c r="K513" s="10" t="n"/>
      <c r="L513" s="10" t="n"/>
      <c r="M513" s="24">
        <f>IF(AND(A513="",B513="",J513="",H513=""),"",ROUND(IF(G513="Yes",2,1)*IF(AND(ISNUMBER(H513),ISNUMBER(I513),I513&gt;=H513),I513-H513,IF(ISNUMBER(J513),J513,0)),1))</f>
        <v/>
      </c>
      <c r="N513" s="24">
        <f>IF(M513="","",IF(OR(E513="Personal",E513="",F513="Yes"),0,M513))</f>
        <v/>
      </c>
      <c r="O513" s="24">
        <f>IF(OR(A513="",M513=""),"",IF(E513="Business",IFERROR(INDEX('Rate Schedule'!$B$5:$B$24,MATCH(SUMPRODUCT(MAX(('Rate Schedule'!$A$5:$A$24&lt;=A513)*('Rate Schedule'!$A$5:$A$24&lt;&gt;"")*'Rate Schedule'!$A$5:$A$24)),'Rate Schedule'!$A$5:$A$24,0)),0),IF(E513="Medical",IFERROR(INDEX('Rate Schedule'!$C$5:$C$24,MATCH(SUMPRODUCT(MAX(('Rate Schedule'!$A$5:$A$24&lt;=A513)*('Rate Schedule'!$A$5:$A$24&lt;&gt;"")*'Rate Schedule'!$A$5:$A$24)),'Rate Schedule'!$A$5:$A$24,0)),0),IF(E513="Charitable",IFERROR(INDEX('Rate Schedule'!$D$5:$D$24,MATCH(SUMPRODUCT(MAX(('Rate Schedule'!$A$5:$A$24&lt;=A513)*('Rate Schedule'!$A$5:$A$24&lt;&gt;"")*'Rate Schedule'!$A$5:$A$24)),'Rate Schedule'!$A$5:$A$24,0)),0),0))))</f>
        <v/>
      </c>
      <c r="P513" s="25">
        <f>IF(OR(M513="",O513=""),"",ROUND(N513*O513,0)/100)</f>
        <v/>
      </c>
      <c r="Q513" s="26">
        <f>IF(AND(A513="",B513="",C513="",D513="",E513="",J513="",H513=""),"",IF(A513="","Add a date",IF(A513&gt;AsOf,"After as-of date: not counted yet",IF(B513="","Add a vehicle",IF(COUNTIF(VName,B513)=0,"Vehicle not on Vehicles sheet",IF(E513="","Add a purpose",IF(AND(E513&lt;&gt;"Business",E513&lt;&gt;"Medical",E513&lt;&gt;"Charitable",E513&lt;&gt;"Personal"),"Purpose must be Business/Medical/Charitable/Personal",IF(AND(ISNUMBER(H513),ISNUMBER(I513),I513&lt;H513),"Odometer end is before start",IF(AND(NOT(ISNUMBER(H513)),NOT(ISNUMBER(I513)),NOT(ISNUMBER(J513))),"Add odometer readings or typed miles",IF(AND(ISNUMBER(H513),ISNUMBER(I513),ISNUMBER(J513),ABS((I513-H513)-J513)&gt;0.05),"Odometer and typed miles disagree",IF(AND(N513&gt;0,O513=0),"No rate for this date — check Rate Schedule",IF(AND(OR(E513="Business",E513="Medical",E513="Charitable"),F513&lt;&gt;"Yes",K513=""),"Add purpose detail for substantiation",""))))))))))))</f>
        <v/>
      </c>
      <c r="R513" s="27">
        <f>IF(OR(A513="",M513=""),"",IFERROR(INDEX('Rate Schedule'!$A$5:$A$24,MATCH(SUMPRODUCT(MAX(('Rate Schedule'!$A$5:$A$24&lt;=A513)*('Rate Schedule'!$A$5:$A$24&lt;&gt;"")*'Rate Schedule'!$A$5:$A$24)),'Rate Schedule'!$A$5:$A$24,0)),""))</f>
        <v/>
      </c>
    </row>
    <row r="514">
      <c r="A514" s="22" t="n"/>
      <c r="B514" s="10" t="n"/>
      <c r="C514" s="10" t="n"/>
      <c r="D514" s="10" t="n"/>
      <c r="E514" s="10" t="n"/>
      <c r="F514" s="10" t="n"/>
      <c r="G514" s="10" t="n"/>
      <c r="H514" s="23" t="n"/>
      <c r="I514" s="23" t="n"/>
      <c r="J514" s="23" t="n"/>
      <c r="K514" s="10" t="n"/>
      <c r="L514" s="10" t="n"/>
      <c r="M514" s="24">
        <f>IF(AND(A514="",B514="",J514="",H514=""),"",ROUND(IF(G514="Yes",2,1)*IF(AND(ISNUMBER(H514),ISNUMBER(I514),I514&gt;=H514),I514-H514,IF(ISNUMBER(J514),J514,0)),1))</f>
        <v/>
      </c>
      <c r="N514" s="24">
        <f>IF(M514="","",IF(OR(E514="Personal",E514="",F514="Yes"),0,M514))</f>
        <v/>
      </c>
      <c r="O514" s="24">
        <f>IF(OR(A514="",M514=""),"",IF(E514="Business",IFERROR(INDEX('Rate Schedule'!$B$5:$B$24,MATCH(SUMPRODUCT(MAX(('Rate Schedule'!$A$5:$A$24&lt;=A514)*('Rate Schedule'!$A$5:$A$24&lt;&gt;"")*'Rate Schedule'!$A$5:$A$24)),'Rate Schedule'!$A$5:$A$24,0)),0),IF(E514="Medical",IFERROR(INDEX('Rate Schedule'!$C$5:$C$24,MATCH(SUMPRODUCT(MAX(('Rate Schedule'!$A$5:$A$24&lt;=A514)*('Rate Schedule'!$A$5:$A$24&lt;&gt;"")*'Rate Schedule'!$A$5:$A$24)),'Rate Schedule'!$A$5:$A$24,0)),0),IF(E514="Charitable",IFERROR(INDEX('Rate Schedule'!$D$5:$D$24,MATCH(SUMPRODUCT(MAX(('Rate Schedule'!$A$5:$A$24&lt;=A514)*('Rate Schedule'!$A$5:$A$24&lt;&gt;"")*'Rate Schedule'!$A$5:$A$24)),'Rate Schedule'!$A$5:$A$24,0)),0),0))))</f>
        <v/>
      </c>
      <c r="P514" s="25">
        <f>IF(OR(M514="",O514=""),"",ROUND(N514*O514,0)/100)</f>
        <v/>
      </c>
      <c r="Q514" s="26">
        <f>IF(AND(A514="",B514="",C514="",D514="",E514="",J514="",H514=""),"",IF(A514="","Add a date",IF(A514&gt;AsOf,"After as-of date: not counted yet",IF(B514="","Add a vehicle",IF(COUNTIF(VName,B514)=0,"Vehicle not on Vehicles sheet",IF(E514="","Add a purpose",IF(AND(E514&lt;&gt;"Business",E514&lt;&gt;"Medical",E514&lt;&gt;"Charitable",E514&lt;&gt;"Personal"),"Purpose must be Business/Medical/Charitable/Personal",IF(AND(ISNUMBER(H514),ISNUMBER(I514),I514&lt;H514),"Odometer end is before start",IF(AND(NOT(ISNUMBER(H514)),NOT(ISNUMBER(I514)),NOT(ISNUMBER(J514))),"Add odometer readings or typed miles",IF(AND(ISNUMBER(H514),ISNUMBER(I514),ISNUMBER(J514),ABS((I514-H514)-J514)&gt;0.05),"Odometer and typed miles disagree",IF(AND(N514&gt;0,O514=0),"No rate for this date — check Rate Schedule",IF(AND(OR(E514="Business",E514="Medical",E514="Charitable"),F514&lt;&gt;"Yes",K514=""),"Add purpose detail for substantiation",""))))))))))))</f>
        <v/>
      </c>
      <c r="R514" s="27">
        <f>IF(OR(A514="",M514=""),"",IFERROR(INDEX('Rate Schedule'!$A$5:$A$24,MATCH(SUMPRODUCT(MAX(('Rate Schedule'!$A$5:$A$24&lt;=A514)*('Rate Schedule'!$A$5:$A$24&lt;&gt;"")*'Rate Schedule'!$A$5:$A$24)),'Rate Schedule'!$A$5:$A$24,0)),""))</f>
        <v/>
      </c>
    </row>
    <row r="515">
      <c r="A515" s="22" t="n"/>
      <c r="B515" s="10" t="n"/>
      <c r="C515" s="10" t="n"/>
      <c r="D515" s="10" t="n"/>
      <c r="E515" s="10" t="n"/>
      <c r="F515" s="10" t="n"/>
      <c r="G515" s="10" t="n"/>
      <c r="H515" s="23" t="n"/>
      <c r="I515" s="23" t="n"/>
      <c r="J515" s="23" t="n"/>
      <c r="K515" s="10" t="n"/>
      <c r="L515" s="10" t="n"/>
      <c r="M515" s="24">
        <f>IF(AND(A515="",B515="",J515="",H515=""),"",ROUND(IF(G515="Yes",2,1)*IF(AND(ISNUMBER(H515),ISNUMBER(I515),I515&gt;=H515),I515-H515,IF(ISNUMBER(J515),J515,0)),1))</f>
        <v/>
      </c>
      <c r="N515" s="24">
        <f>IF(M515="","",IF(OR(E515="Personal",E515="",F515="Yes"),0,M515))</f>
        <v/>
      </c>
      <c r="O515" s="24">
        <f>IF(OR(A515="",M515=""),"",IF(E515="Business",IFERROR(INDEX('Rate Schedule'!$B$5:$B$24,MATCH(SUMPRODUCT(MAX(('Rate Schedule'!$A$5:$A$24&lt;=A515)*('Rate Schedule'!$A$5:$A$24&lt;&gt;"")*'Rate Schedule'!$A$5:$A$24)),'Rate Schedule'!$A$5:$A$24,0)),0),IF(E515="Medical",IFERROR(INDEX('Rate Schedule'!$C$5:$C$24,MATCH(SUMPRODUCT(MAX(('Rate Schedule'!$A$5:$A$24&lt;=A515)*('Rate Schedule'!$A$5:$A$24&lt;&gt;"")*'Rate Schedule'!$A$5:$A$24)),'Rate Schedule'!$A$5:$A$24,0)),0),IF(E515="Charitable",IFERROR(INDEX('Rate Schedule'!$D$5:$D$24,MATCH(SUMPRODUCT(MAX(('Rate Schedule'!$A$5:$A$24&lt;=A515)*('Rate Schedule'!$A$5:$A$24&lt;&gt;"")*'Rate Schedule'!$A$5:$A$24)),'Rate Schedule'!$A$5:$A$24,0)),0),0))))</f>
        <v/>
      </c>
      <c r="P515" s="25">
        <f>IF(OR(M515="",O515=""),"",ROUND(N515*O515,0)/100)</f>
        <v/>
      </c>
      <c r="Q515" s="26">
        <f>IF(AND(A515="",B515="",C515="",D515="",E515="",J515="",H515=""),"",IF(A515="","Add a date",IF(A515&gt;AsOf,"After as-of date: not counted yet",IF(B515="","Add a vehicle",IF(COUNTIF(VName,B515)=0,"Vehicle not on Vehicles sheet",IF(E515="","Add a purpose",IF(AND(E515&lt;&gt;"Business",E515&lt;&gt;"Medical",E515&lt;&gt;"Charitable",E515&lt;&gt;"Personal"),"Purpose must be Business/Medical/Charitable/Personal",IF(AND(ISNUMBER(H515),ISNUMBER(I515),I515&lt;H515),"Odometer end is before start",IF(AND(NOT(ISNUMBER(H515)),NOT(ISNUMBER(I515)),NOT(ISNUMBER(J515))),"Add odometer readings or typed miles",IF(AND(ISNUMBER(H515),ISNUMBER(I515),ISNUMBER(J515),ABS((I515-H515)-J515)&gt;0.05),"Odometer and typed miles disagree",IF(AND(N515&gt;0,O515=0),"No rate for this date — check Rate Schedule",IF(AND(OR(E515="Business",E515="Medical",E515="Charitable"),F515&lt;&gt;"Yes",K515=""),"Add purpose detail for substantiation",""))))))))))))</f>
        <v/>
      </c>
      <c r="R515" s="27">
        <f>IF(OR(A515="",M515=""),"",IFERROR(INDEX('Rate Schedule'!$A$5:$A$24,MATCH(SUMPRODUCT(MAX(('Rate Schedule'!$A$5:$A$24&lt;=A515)*('Rate Schedule'!$A$5:$A$24&lt;&gt;"")*'Rate Schedule'!$A$5:$A$24)),'Rate Schedule'!$A$5:$A$24,0)),""))</f>
        <v/>
      </c>
    </row>
    <row r="516">
      <c r="A516" s="22" t="n"/>
      <c r="B516" s="10" t="n"/>
      <c r="C516" s="10" t="n"/>
      <c r="D516" s="10" t="n"/>
      <c r="E516" s="10" t="n"/>
      <c r="F516" s="10" t="n"/>
      <c r="G516" s="10" t="n"/>
      <c r="H516" s="23" t="n"/>
      <c r="I516" s="23" t="n"/>
      <c r="J516" s="23" t="n"/>
      <c r="K516" s="10" t="n"/>
      <c r="L516" s="10" t="n"/>
      <c r="M516" s="24">
        <f>IF(AND(A516="",B516="",J516="",H516=""),"",ROUND(IF(G516="Yes",2,1)*IF(AND(ISNUMBER(H516),ISNUMBER(I516),I516&gt;=H516),I516-H516,IF(ISNUMBER(J516),J516,0)),1))</f>
        <v/>
      </c>
      <c r="N516" s="24">
        <f>IF(M516="","",IF(OR(E516="Personal",E516="",F516="Yes"),0,M516))</f>
        <v/>
      </c>
      <c r="O516" s="24">
        <f>IF(OR(A516="",M516=""),"",IF(E516="Business",IFERROR(INDEX('Rate Schedule'!$B$5:$B$24,MATCH(SUMPRODUCT(MAX(('Rate Schedule'!$A$5:$A$24&lt;=A516)*('Rate Schedule'!$A$5:$A$24&lt;&gt;"")*'Rate Schedule'!$A$5:$A$24)),'Rate Schedule'!$A$5:$A$24,0)),0),IF(E516="Medical",IFERROR(INDEX('Rate Schedule'!$C$5:$C$24,MATCH(SUMPRODUCT(MAX(('Rate Schedule'!$A$5:$A$24&lt;=A516)*('Rate Schedule'!$A$5:$A$24&lt;&gt;"")*'Rate Schedule'!$A$5:$A$24)),'Rate Schedule'!$A$5:$A$24,0)),0),IF(E516="Charitable",IFERROR(INDEX('Rate Schedule'!$D$5:$D$24,MATCH(SUMPRODUCT(MAX(('Rate Schedule'!$A$5:$A$24&lt;=A516)*('Rate Schedule'!$A$5:$A$24&lt;&gt;"")*'Rate Schedule'!$A$5:$A$24)),'Rate Schedule'!$A$5:$A$24,0)),0),0))))</f>
        <v/>
      </c>
      <c r="P516" s="25">
        <f>IF(OR(M516="",O516=""),"",ROUND(N516*O516,0)/100)</f>
        <v/>
      </c>
      <c r="Q516" s="26">
        <f>IF(AND(A516="",B516="",C516="",D516="",E516="",J516="",H516=""),"",IF(A516="","Add a date",IF(A516&gt;AsOf,"After as-of date: not counted yet",IF(B516="","Add a vehicle",IF(COUNTIF(VName,B516)=0,"Vehicle not on Vehicles sheet",IF(E516="","Add a purpose",IF(AND(E516&lt;&gt;"Business",E516&lt;&gt;"Medical",E516&lt;&gt;"Charitable",E516&lt;&gt;"Personal"),"Purpose must be Business/Medical/Charitable/Personal",IF(AND(ISNUMBER(H516),ISNUMBER(I516),I516&lt;H516),"Odometer end is before start",IF(AND(NOT(ISNUMBER(H516)),NOT(ISNUMBER(I516)),NOT(ISNUMBER(J516))),"Add odometer readings or typed miles",IF(AND(ISNUMBER(H516),ISNUMBER(I516),ISNUMBER(J516),ABS((I516-H516)-J516)&gt;0.05),"Odometer and typed miles disagree",IF(AND(N516&gt;0,O516=0),"No rate for this date — check Rate Schedule",IF(AND(OR(E516="Business",E516="Medical",E516="Charitable"),F516&lt;&gt;"Yes",K516=""),"Add purpose detail for substantiation",""))))))))))))</f>
        <v/>
      </c>
      <c r="R516" s="27">
        <f>IF(OR(A516="",M516=""),"",IFERROR(INDEX('Rate Schedule'!$A$5:$A$24,MATCH(SUMPRODUCT(MAX(('Rate Schedule'!$A$5:$A$24&lt;=A516)*('Rate Schedule'!$A$5:$A$24&lt;&gt;"")*'Rate Schedule'!$A$5:$A$24)),'Rate Schedule'!$A$5:$A$24,0)),""))</f>
        <v/>
      </c>
    </row>
    <row r="517">
      <c r="A517" s="22" t="n"/>
      <c r="B517" s="10" t="n"/>
      <c r="C517" s="10" t="n"/>
      <c r="D517" s="10" t="n"/>
      <c r="E517" s="10" t="n"/>
      <c r="F517" s="10" t="n"/>
      <c r="G517" s="10" t="n"/>
      <c r="H517" s="23" t="n"/>
      <c r="I517" s="23" t="n"/>
      <c r="J517" s="23" t="n"/>
      <c r="K517" s="10" t="n"/>
      <c r="L517" s="10" t="n"/>
      <c r="M517" s="24">
        <f>IF(AND(A517="",B517="",J517="",H517=""),"",ROUND(IF(G517="Yes",2,1)*IF(AND(ISNUMBER(H517),ISNUMBER(I517),I517&gt;=H517),I517-H517,IF(ISNUMBER(J517),J517,0)),1))</f>
        <v/>
      </c>
      <c r="N517" s="24">
        <f>IF(M517="","",IF(OR(E517="Personal",E517="",F517="Yes"),0,M517))</f>
        <v/>
      </c>
      <c r="O517" s="24">
        <f>IF(OR(A517="",M517=""),"",IF(E517="Business",IFERROR(INDEX('Rate Schedule'!$B$5:$B$24,MATCH(SUMPRODUCT(MAX(('Rate Schedule'!$A$5:$A$24&lt;=A517)*('Rate Schedule'!$A$5:$A$24&lt;&gt;"")*'Rate Schedule'!$A$5:$A$24)),'Rate Schedule'!$A$5:$A$24,0)),0),IF(E517="Medical",IFERROR(INDEX('Rate Schedule'!$C$5:$C$24,MATCH(SUMPRODUCT(MAX(('Rate Schedule'!$A$5:$A$24&lt;=A517)*('Rate Schedule'!$A$5:$A$24&lt;&gt;"")*'Rate Schedule'!$A$5:$A$24)),'Rate Schedule'!$A$5:$A$24,0)),0),IF(E517="Charitable",IFERROR(INDEX('Rate Schedule'!$D$5:$D$24,MATCH(SUMPRODUCT(MAX(('Rate Schedule'!$A$5:$A$24&lt;=A517)*('Rate Schedule'!$A$5:$A$24&lt;&gt;"")*'Rate Schedule'!$A$5:$A$24)),'Rate Schedule'!$A$5:$A$24,0)),0),0))))</f>
        <v/>
      </c>
      <c r="P517" s="25">
        <f>IF(OR(M517="",O517=""),"",ROUND(N517*O517,0)/100)</f>
        <v/>
      </c>
      <c r="Q517" s="26">
        <f>IF(AND(A517="",B517="",C517="",D517="",E517="",J517="",H517=""),"",IF(A517="","Add a date",IF(A517&gt;AsOf,"After as-of date: not counted yet",IF(B517="","Add a vehicle",IF(COUNTIF(VName,B517)=0,"Vehicle not on Vehicles sheet",IF(E517="","Add a purpose",IF(AND(E517&lt;&gt;"Business",E517&lt;&gt;"Medical",E517&lt;&gt;"Charitable",E517&lt;&gt;"Personal"),"Purpose must be Business/Medical/Charitable/Personal",IF(AND(ISNUMBER(H517),ISNUMBER(I517),I517&lt;H517),"Odometer end is before start",IF(AND(NOT(ISNUMBER(H517)),NOT(ISNUMBER(I517)),NOT(ISNUMBER(J517))),"Add odometer readings or typed miles",IF(AND(ISNUMBER(H517),ISNUMBER(I517),ISNUMBER(J517),ABS((I517-H517)-J517)&gt;0.05),"Odometer and typed miles disagree",IF(AND(N517&gt;0,O517=0),"No rate for this date — check Rate Schedule",IF(AND(OR(E517="Business",E517="Medical",E517="Charitable"),F517&lt;&gt;"Yes",K517=""),"Add purpose detail for substantiation",""))))))))))))</f>
        <v/>
      </c>
      <c r="R517" s="27">
        <f>IF(OR(A517="",M517=""),"",IFERROR(INDEX('Rate Schedule'!$A$5:$A$24,MATCH(SUMPRODUCT(MAX(('Rate Schedule'!$A$5:$A$24&lt;=A517)*('Rate Schedule'!$A$5:$A$24&lt;&gt;"")*'Rate Schedule'!$A$5:$A$24)),'Rate Schedule'!$A$5:$A$24,0)),""))</f>
        <v/>
      </c>
    </row>
    <row r="518">
      <c r="A518" s="22" t="n"/>
      <c r="B518" s="10" t="n"/>
      <c r="C518" s="10" t="n"/>
      <c r="D518" s="10" t="n"/>
      <c r="E518" s="10" t="n"/>
      <c r="F518" s="10" t="n"/>
      <c r="G518" s="10" t="n"/>
      <c r="H518" s="23" t="n"/>
      <c r="I518" s="23" t="n"/>
      <c r="J518" s="23" t="n"/>
      <c r="K518" s="10" t="n"/>
      <c r="L518" s="10" t="n"/>
      <c r="M518" s="24">
        <f>IF(AND(A518="",B518="",J518="",H518=""),"",ROUND(IF(G518="Yes",2,1)*IF(AND(ISNUMBER(H518),ISNUMBER(I518),I518&gt;=H518),I518-H518,IF(ISNUMBER(J518),J518,0)),1))</f>
        <v/>
      </c>
      <c r="N518" s="24">
        <f>IF(M518="","",IF(OR(E518="Personal",E518="",F518="Yes"),0,M518))</f>
        <v/>
      </c>
      <c r="O518" s="24">
        <f>IF(OR(A518="",M518=""),"",IF(E518="Business",IFERROR(INDEX('Rate Schedule'!$B$5:$B$24,MATCH(SUMPRODUCT(MAX(('Rate Schedule'!$A$5:$A$24&lt;=A518)*('Rate Schedule'!$A$5:$A$24&lt;&gt;"")*'Rate Schedule'!$A$5:$A$24)),'Rate Schedule'!$A$5:$A$24,0)),0),IF(E518="Medical",IFERROR(INDEX('Rate Schedule'!$C$5:$C$24,MATCH(SUMPRODUCT(MAX(('Rate Schedule'!$A$5:$A$24&lt;=A518)*('Rate Schedule'!$A$5:$A$24&lt;&gt;"")*'Rate Schedule'!$A$5:$A$24)),'Rate Schedule'!$A$5:$A$24,0)),0),IF(E518="Charitable",IFERROR(INDEX('Rate Schedule'!$D$5:$D$24,MATCH(SUMPRODUCT(MAX(('Rate Schedule'!$A$5:$A$24&lt;=A518)*('Rate Schedule'!$A$5:$A$24&lt;&gt;"")*'Rate Schedule'!$A$5:$A$24)),'Rate Schedule'!$A$5:$A$24,0)),0),0))))</f>
        <v/>
      </c>
      <c r="P518" s="25">
        <f>IF(OR(M518="",O518=""),"",ROUND(N518*O518,0)/100)</f>
        <v/>
      </c>
      <c r="Q518" s="26">
        <f>IF(AND(A518="",B518="",C518="",D518="",E518="",J518="",H518=""),"",IF(A518="","Add a date",IF(A518&gt;AsOf,"After as-of date: not counted yet",IF(B518="","Add a vehicle",IF(COUNTIF(VName,B518)=0,"Vehicle not on Vehicles sheet",IF(E518="","Add a purpose",IF(AND(E518&lt;&gt;"Business",E518&lt;&gt;"Medical",E518&lt;&gt;"Charitable",E518&lt;&gt;"Personal"),"Purpose must be Business/Medical/Charitable/Personal",IF(AND(ISNUMBER(H518),ISNUMBER(I518),I518&lt;H518),"Odometer end is before start",IF(AND(NOT(ISNUMBER(H518)),NOT(ISNUMBER(I518)),NOT(ISNUMBER(J518))),"Add odometer readings or typed miles",IF(AND(ISNUMBER(H518),ISNUMBER(I518),ISNUMBER(J518),ABS((I518-H518)-J518)&gt;0.05),"Odometer and typed miles disagree",IF(AND(N518&gt;0,O518=0),"No rate for this date — check Rate Schedule",IF(AND(OR(E518="Business",E518="Medical",E518="Charitable"),F518&lt;&gt;"Yes",K518=""),"Add purpose detail for substantiation",""))))))))))))</f>
        <v/>
      </c>
      <c r="R518" s="27">
        <f>IF(OR(A518="",M518=""),"",IFERROR(INDEX('Rate Schedule'!$A$5:$A$24,MATCH(SUMPRODUCT(MAX(('Rate Schedule'!$A$5:$A$24&lt;=A518)*('Rate Schedule'!$A$5:$A$24&lt;&gt;"")*'Rate Schedule'!$A$5:$A$24)),'Rate Schedule'!$A$5:$A$24,0)),""))</f>
        <v/>
      </c>
    </row>
    <row r="519">
      <c r="A519" s="22" t="n"/>
      <c r="B519" s="10" t="n"/>
      <c r="C519" s="10" t="n"/>
      <c r="D519" s="10" t="n"/>
      <c r="E519" s="10" t="n"/>
      <c r="F519" s="10" t="n"/>
      <c r="G519" s="10" t="n"/>
      <c r="H519" s="23" t="n"/>
      <c r="I519" s="23" t="n"/>
      <c r="J519" s="23" t="n"/>
      <c r="K519" s="10" t="n"/>
      <c r="L519" s="10" t="n"/>
      <c r="M519" s="24">
        <f>IF(AND(A519="",B519="",J519="",H519=""),"",ROUND(IF(G519="Yes",2,1)*IF(AND(ISNUMBER(H519),ISNUMBER(I519),I519&gt;=H519),I519-H519,IF(ISNUMBER(J519),J519,0)),1))</f>
        <v/>
      </c>
      <c r="N519" s="24">
        <f>IF(M519="","",IF(OR(E519="Personal",E519="",F519="Yes"),0,M519))</f>
        <v/>
      </c>
      <c r="O519" s="24">
        <f>IF(OR(A519="",M519=""),"",IF(E519="Business",IFERROR(INDEX('Rate Schedule'!$B$5:$B$24,MATCH(SUMPRODUCT(MAX(('Rate Schedule'!$A$5:$A$24&lt;=A519)*('Rate Schedule'!$A$5:$A$24&lt;&gt;"")*'Rate Schedule'!$A$5:$A$24)),'Rate Schedule'!$A$5:$A$24,0)),0),IF(E519="Medical",IFERROR(INDEX('Rate Schedule'!$C$5:$C$24,MATCH(SUMPRODUCT(MAX(('Rate Schedule'!$A$5:$A$24&lt;=A519)*('Rate Schedule'!$A$5:$A$24&lt;&gt;"")*'Rate Schedule'!$A$5:$A$24)),'Rate Schedule'!$A$5:$A$24,0)),0),IF(E519="Charitable",IFERROR(INDEX('Rate Schedule'!$D$5:$D$24,MATCH(SUMPRODUCT(MAX(('Rate Schedule'!$A$5:$A$24&lt;=A519)*('Rate Schedule'!$A$5:$A$24&lt;&gt;"")*'Rate Schedule'!$A$5:$A$24)),'Rate Schedule'!$A$5:$A$24,0)),0),0))))</f>
        <v/>
      </c>
      <c r="P519" s="25">
        <f>IF(OR(M519="",O519=""),"",ROUND(N519*O519,0)/100)</f>
        <v/>
      </c>
      <c r="Q519" s="26">
        <f>IF(AND(A519="",B519="",C519="",D519="",E519="",J519="",H519=""),"",IF(A519="","Add a date",IF(A519&gt;AsOf,"After as-of date: not counted yet",IF(B519="","Add a vehicle",IF(COUNTIF(VName,B519)=0,"Vehicle not on Vehicles sheet",IF(E519="","Add a purpose",IF(AND(E519&lt;&gt;"Business",E519&lt;&gt;"Medical",E519&lt;&gt;"Charitable",E519&lt;&gt;"Personal"),"Purpose must be Business/Medical/Charitable/Personal",IF(AND(ISNUMBER(H519),ISNUMBER(I519),I519&lt;H519),"Odometer end is before start",IF(AND(NOT(ISNUMBER(H519)),NOT(ISNUMBER(I519)),NOT(ISNUMBER(J519))),"Add odometer readings or typed miles",IF(AND(ISNUMBER(H519),ISNUMBER(I519),ISNUMBER(J519),ABS((I519-H519)-J519)&gt;0.05),"Odometer and typed miles disagree",IF(AND(N519&gt;0,O519=0),"No rate for this date — check Rate Schedule",IF(AND(OR(E519="Business",E519="Medical",E519="Charitable"),F519&lt;&gt;"Yes",K519=""),"Add purpose detail for substantiation",""))))))))))))</f>
        <v/>
      </c>
      <c r="R519" s="27">
        <f>IF(OR(A519="",M519=""),"",IFERROR(INDEX('Rate Schedule'!$A$5:$A$24,MATCH(SUMPRODUCT(MAX(('Rate Schedule'!$A$5:$A$24&lt;=A519)*('Rate Schedule'!$A$5:$A$24&lt;&gt;"")*'Rate Schedule'!$A$5:$A$24)),'Rate Schedule'!$A$5:$A$24,0)),""))</f>
        <v/>
      </c>
    </row>
    <row r="520">
      <c r="A520" s="22" t="n"/>
      <c r="B520" s="10" t="n"/>
      <c r="C520" s="10" t="n"/>
      <c r="D520" s="10" t="n"/>
      <c r="E520" s="10" t="n"/>
      <c r="F520" s="10" t="n"/>
      <c r="G520" s="10" t="n"/>
      <c r="H520" s="23" t="n"/>
      <c r="I520" s="23" t="n"/>
      <c r="J520" s="23" t="n"/>
      <c r="K520" s="10" t="n"/>
      <c r="L520" s="10" t="n"/>
      <c r="M520" s="24">
        <f>IF(AND(A520="",B520="",J520="",H520=""),"",ROUND(IF(G520="Yes",2,1)*IF(AND(ISNUMBER(H520),ISNUMBER(I520),I520&gt;=H520),I520-H520,IF(ISNUMBER(J520),J520,0)),1))</f>
        <v/>
      </c>
      <c r="N520" s="24">
        <f>IF(M520="","",IF(OR(E520="Personal",E520="",F520="Yes"),0,M520))</f>
        <v/>
      </c>
      <c r="O520" s="24">
        <f>IF(OR(A520="",M520=""),"",IF(E520="Business",IFERROR(INDEX('Rate Schedule'!$B$5:$B$24,MATCH(SUMPRODUCT(MAX(('Rate Schedule'!$A$5:$A$24&lt;=A520)*('Rate Schedule'!$A$5:$A$24&lt;&gt;"")*'Rate Schedule'!$A$5:$A$24)),'Rate Schedule'!$A$5:$A$24,0)),0),IF(E520="Medical",IFERROR(INDEX('Rate Schedule'!$C$5:$C$24,MATCH(SUMPRODUCT(MAX(('Rate Schedule'!$A$5:$A$24&lt;=A520)*('Rate Schedule'!$A$5:$A$24&lt;&gt;"")*'Rate Schedule'!$A$5:$A$24)),'Rate Schedule'!$A$5:$A$24,0)),0),IF(E520="Charitable",IFERROR(INDEX('Rate Schedule'!$D$5:$D$24,MATCH(SUMPRODUCT(MAX(('Rate Schedule'!$A$5:$A$24&lt;=A520)*('Rate Schedule'!$A$5:$A$24&lt;&gt;"")*'Rate Schedule'!$A$5:$A$24)),'Rate Schedule'!$A$5:$A$24,0)),0),0))))</f>
        <v/>
      </c>
      <c r="P520" s="25">
        <f>IF(OR(M520="",O520=""),"",ROUND(N520*O520,0)/100)</f>
        <v/>
      </c>
      <c r="Q520" s="26">
        <f>IF(AND(A520="",B520="",C520="",D520="",E520="",J520="",H520=""),"",IF(A520="","Add a date",IF(A520&gt;AsOf,"After as-of date: not counted yet",IF(B520="","Add a vehicle",IF(COUNTIF(VName,B520)=0,"Vehicle not on Vehicles sheet",IF(E520="","Add a purpose",IF(AND(E520&lt;&gt;"Business",E520&lt;&gt;"Medical",E520&lt;&gt;"Charitable",E520&lt;&gt;"Personal"),"Purpose must be Business/Medical/Charitable/Personal",IF(AND(ISNUMBER(H520),ISNUMBER(I520),I520&lt;H520),"Odometer end is before start",IF(AND(NOT(ISNUMBER(H520)),NOT(ISNUMBER(I520)),NOT(ISNUMBER(J520))),"Add odometer readings or typed miles",IF(AND(ISNUMBER(H520),ISNUMBER(I520),ISNUMBER(J520),ABS((I520-H520)-J520)&gt;0.05),"Odometer and typed miles disagree",IF(AND(N520&gt;0,O520=0),"No rate for this date — check Rate Schedule",IF(AND(OR(E520="Business",E520="Medical",E520="Charitable"),F520&lt;&gt;"Yes",K520=""),"Add purpose detail for substantiation",""))))))))))))</f>
        <v/>
      </c>
      <c r="R520" s="27">
        <f>IF(OR(A520="",M520=""),"",IFERROR(INDEX('Rate Schedule'!$A$5:$A$24,MATCH(SUMPRODUCT(MAX(('Rate Schedule'!$A$5:$A$24&lt;=A520)*('Rate Schedule'!$A$5:$A$24&lt;&gt;"")*'Rate Schedule'!$A$5:$A$24)),'Rate Schedule'!$A$5:$A$24,0)),""))</f>
        <v/>
      </c>
    </row>
    <row r="521">
      <c r="A521" s="22" t="n"/>
      <c r="B521" s="10" t="n"/>
      <c r="C521" s="10" t="n"/>
      <c r="D521" s="10" t="n"/>
      <c r="E521" s="10" t="n"/>
      <c r="F521" s="10" t="n"/>
      <c r="G521" s="10" t="n"/>
      <c r="H521" s="23" t="n"/>
      <c r="I521" s="23" t="n"/>
      <c r="J521" s="23" t="n"/>
      <c r="K521" s="10" t="n"/>
      <c r="L521" s="10" t="n"/>
      <c r="M521" s="24">
        <f>IF(AND(A521="",B521="",J521="",H521=""),"",ROUND(IF(G521="Yes",2,1)*IF(AND(ISNUMBER(H521),ISNUMBER(I521),I521&gt;=H521),I521-H521,IF(ISNUMBER(J521),J521,0)),1))</f>
        <v/>
      </c>
      <c r="N521" s="24">
        <f>IF(M521="","",IF(OR(E521="Personal",E521="",F521="Yes"),0,M521))</f>
        <v/>
      </c>
      <c r="O521" s="24">
        <f>IF(OR(A521="",M521=""),"",IF(E521="Business",IFERROR(INDEX('Rate Schedule'!$B$5:$B$24,MATCH(SUMPRODUCT(MAX(('Rate Schedule'!$A$5:$A$24&lt;=A521)*('Rate Schedule'!$A$5:$A$24&lt;&gt;"")*'Rate Schedule'!$A$5:$A$24)),'Rate Schedule'!$A$5:$A$24,0)),0),IF(E521="Medical",IFERROR(INDEX('Rate Schedule'!$C$5:$C$24,MATCH(SUMPRODUCT(MAX(('Rate Schedule'!$A$5:$A$24&lt;=A521)*('Rate Schedule'!$A$5:$A$24&lt;&gt;"")*'Rate Schedule'!$A$5:$A$24)),'Rate Schedule'!$A$5:$A$24,0)),0),IF(E521="Charitable",IFERROR(INDEX('Rate Schedule'!$D$5:$D$24,MATCH(SUMPRODUCT(MAX(('Rate Schedule'!$A$5:$A$24&lt;=A521)*('Rate Schedule'!$A$5:$A$24&lt;&gt;"")*'Rate Schedule'!$A$5:$A$24)),'Rate Schedule'!$A$5:$A$24,0)),0),0))))</f>
        <v/>
      </c>
      <c r="P521" s="25">
        <f>IF(OR(M521="",O521=""),"",ROUND(N521*O521,0)/100)</f>
        <v/>
      </c>
      <c r="Q521" s="26">
        <f>IF(AND(A521="",B521="",C521="",D521="",E521="",J521="",H521=""),"",IF(A521="","Add a date",IF(A521&gt;AsOf,"After as-of date: not counted yet",IF(B521="","Add a vehicle",IF(COUNTIF(VName,B521)=0,"Vehicle not on Vehicles sheet",IF(E521="","Add a purpose",IF(AND(E521&lt;&gt;"Business",E521&lt;&gt;"Medical",E521&lt;&gt;"Charitable",E521&lt;&gt;"Personal"),"Purpose must be Business/Medical/Charitable/Personal",IF(AND(ISNUMBER(H521),ISNUMBER(I521),I521&lt;H521),"Odometer end is before start",IF(AND(NOT(ISNUMBER(H521)),NOT(ISNUMBER(I521)),NOT(ISNUMBER(J521))),"Add odometer readings or typed miles",IF(AND(ISNUMBER(H521),ISNUMBER(I521),ISNUMBER(J521),ABS((I521-H521)-J521)&gt;0.05),"Odometer and typed miles disagree",IF(AND(N521&gt;0,O521=0),"No rate for this date — check Rate Schedule",IF(AND(OR(E521="Business",E521="Medical",E521="Charitable"),F521&lt;&gt;"Yes",K521=""),"Add purpose detail for substantiation",""))))))))))))</f>
        <v/>
      </c>
      <c r="R521" s="27">
        <f>IF(OR(A521="",M521=""),"",IFERROR(INDEX('Rate Schedule'!$A$5:$A$24,MATCH(SUMPRODUCT(MAX(('Rate Schedule'!$A$5:$A$24&lt;=A521)*('Rate Schedule'!$A$5:$A$24&lt;&gt;"")*'Rate Schedule'!$A$5:$A$24)),'Rate Schedule'!$A$5:$A$24,0)),""))</f>
        <v/>
      </c>
    </row>
    <row r="522">
      <c r="A522" s="22" t="n"/>
      <c r="B522" s="10" t="n"/>
      <c r="C522" s="10" t="n"/>
      <c r="D522" s="10" t="n"/>
      <c r="E522" s="10" t="n"/>
      <c r="F522" s="10" t="n"/>
      <c r="G522" s="10" t="n"/>
      <c r="H522" s="23" t="n"/>
      <c r="I522" s="23" t="n"/>
      <c r="J522" s="23" t="n"/>
      <c r="K522" s="10" t="n"/>
      <c r="L522" s="10" t="n"/>
      <c r="M522" s="24">
        <f>IF(AND(A522="",B522="",J522="",H522=""),"",ROUND(IF(G522="Yes",2,1)*IF(AND(ISNUMBER(H522),ISNUMBER(I522),I522&gt;=H522),I522-H522,IF(ISNUMBER(J522),J522,0)),1))</f>
        <v/>
      </c>
      <c r="N522" s="24">
        <f>IF(M522="","",IF(OR(E522="Personal",E522="",F522="Yes"),0,M522))</f>
        <v/>
      </c>
      <c r="O522" s="24">
        <f>IF(OR(A522="",M522=""),"",IF(E522="Business",IFERROR(INDEX('Rate Schedule'!$B$5:$B$24,MATCH(SUMPRODUCT(MAX(('Rate Schedule'!$A$5:$A$24&lt;=A522)*('Rate Schedule'!$A$5:$A$24&lt;&gt;"")*'Rate Schedule'!$A$5:$A$24)),'Rate Schedule'!$A$5:$A$24,0)),0),IF(E522="Medical",IFERROR(INDEX('Rate Schedule'!$C$5:$C$24,MATCH(SUMPRODUCT(MAX(('Rate Schedule'!$A$5:$A$24&lt;=A522)*('Rate Schedule'!$A$5:$A$24&lt;&gt;"")*'Rate Schedule'!$A$5:$A$24)),'Rate Schedule'!$A$5:$A$24,0)),0),IF(E522="Charitable",IFERROR(INDEX('Rate Schedule'!$D$5:$D$24,MATCH(SUMPRODUCT(MAX(('Rate Schedule'!$A$5:$A$24&lt;=A522)*('Rate Schedule'!$A$5:$A$24&lt;&gt;"")*'Rate Schedule'!$A$5:$A$24)),'Rate Schedule'!$A$5:$A$24,0)),0),0))))</f>
        <v/>
      </c>
      <c r="P522" s="25">
        <f>IF(OR(M522="",O522=""),"",ROUND(N522*O522,0)/100)</f>
        <v/>
      </c>
      <c r="Q522" s="26">
        <f>IF(AND(A522="",B522="",C522="",D522="",E522="",J522="",H522=""),"",IF(A522="","Add a date",IF(A522&gt;AsOf,"After as-of date: not counted yet",IF(B522="","Add a vehicle",IF(COUNTIF(VName,B522)=0,"Vehicle not on Vehicles sheet",IF(E522="","Add a purpose",IF(AND(E522&lt;&gt;"Business",E522&lt;&gt;"Medical",E522&lt;&gt;"Charitable",E522&lt;&gt;"Personal"),"Purpose must be Business/Medical/Charitable/Personal",IF(AND(ISNUMBER(H522),ISNUMBER(I522),I522&lt;H522),"Odometer end is before start",IF(AND(NOT(ISNUMBER(H522)),NOT(ISNUMBER(I522)),NOT(ISNUMBER(J522))),"Add odometer readings or typed miles",IF(AND(ISNUMBER(H522),ISNUMBER(I522),ISNUMBER(J522),ABS((I522-H522)-J522)&gt;0.05),"Odometer and typed miles disagree",IF(AND(N522&gt;0,O522=0),"No rate for this date — check Rate Schedule",IF(AND(OR(E522="Business",E522="Medical",E522="Charitable"),F522&lt;&gt;"Yes",K522=""),"Add purpose detail for substantiation",""))))))))))))</f>
        <v/>
      </c>
      <c r="R522" s="27">
        <f>IF(OR(A522="",M522=""),"",IFERROR(INDEX('Rate Schedule'!$A$5:$A$24,MATCH(SUMPRODUCT(MAX(('Rate Schedule'!$A$5:$A$24&lt;=A522)*('Rate Schedule'!$A$5:$A$24&lt;&gt;"")*'Rate Schedule'!$A$5:$A$24)),'Rate Schedule'!$A$5:$A$24,0)),""))</f>
        <v/>
      </c>
    </row>
    <row r="523">
      <c r="A523" s="22" t="n"/>
      <c r="B523" s="10" t="n"/>
      <c r="C523" s="10" t="n"/>
      <c r="D523" s="10" t="n"/>
      <c r="E523" s="10" t="n"/>
      <c r="F523" s="10" t="n"/>
      <c r="G523" s="10" t="n"/>
      <c r="H523" s="23" t="n"/>
      <c r="I523" s="23" t="n"/>
      <c r="J523" s="23" t="n"/>
      <c r="K523" s="10" t="n"/>
      <c r="L523" s="10" t="n"/>
      <c r="M523" s="24">
        <f>IF(AND(A523="",B523="",J523="",H523=""),"",ROUND(IF(G523="Yes",2,1)*IF(AND(ISNUMBER(H523),ISNUMBER(I523),I523&gt;=H523),I523-H523,IF(ISNUMBER(J523),J523,0)),1))</f>
        <v/>
      </c>
      <c r="N523" s="24">
        <f>IF(M523="","",IF(OR(E523="Personal",E523="",F523="Yes"),0,M523))</f>
        <v/>
      </c>
      <c r="O523" s="24">
        <f>IF(OR(A523="",M523=""),"",IF(E523="Business",IFERROR(INDEX('Rate Schedule'!$B$5:$B$24,MATCH(SUMPRODUCT(MAX(('Rate Schedule'!$A$5:$A$24&lt;=A523)*('Rate Schedule'!$A$5:$A$24&lt;&gt;"")*'Rate Schedule'!$A$5:$A$24)),'Rate Schedule'!$A$5:$A$24,0)),0),IF(E523="Medical",IFERROR(INDEX('Rate Schedule'!$C$5:$C$24,MATCH(SUMPRODUCT(MAX(('Rate Schedule'!$A$5:$A$24&lt;=A523)*('Rate Schedule'!$A$5:$A$24&lt;&gt;"")*'Rate Schedule'!$A$5:$A$24)),'Rate Schedule'!$A$5:$A$24,0)),0),IF(E523="Charitable",IFERROR(INDEX('Rate Schedule'!$D$5:$D$24,MATCH(SUMPRODUCT(MAX(('Rate Schedule'!$A$5:$A$24&lt;=A523)*('Rate Schedule'!$A$5:$A$24&lt;&gt;"")*'Rate Schedule'!$A$5:$A$24)),'Rate Schedule'!$A$5:$A$24,0)),0),0))))</f>
        <v/>
      </c>
      <c r="P523" s="25">
        <f>IF(OR(M523="",O523=""),"",ROUND(N523*O523,0)/100)</f>
        <v/>
      </c>
      <c r="Q523" s="26">
        <f>IF(AND(A523="",B523="",C523="",D523="",E523="",J523="",H523=""),"",IF(A523="","Add a date",IF(A523&gt;AsOf,"After as-of date: not counted yet",IF(B523="","Add a vehicle",IF(COUNTIF(VName,B523)=0,"Vehicle not on Vehicles sheet",IF(E523="","Add a purpose",IF(AND(E523&lt;&gt;"Business",E523&lt;&gt;"Medical",E523&lt;&gt;"Charitable",E523&lt;&gt;"Personal"),"Purpose must be Business/Medical/Charitable/Personal",IF(AND(ISNUMBER(H523),ISNUMBER(I523),I523&lt;H523),"Odometer end is before start",IF(AND(NOT(ISNUMBER(H523)),NOT(ISNUMBER(I523)),NOT(ISNUMBER(J523))),"Add odometer readings or typed miles",IF(AND(ISNUMBER(H523),ISNUMBER(I523),ISNUMBER(J523),ABS((I523-H523)-J523)&gt;0.05),"Odometer and typed miles disagree",IF(AND(N523&gt;0,O523=0),"No rate for this date — check Rate Schedule",IF(AND(OR(E523="Business",E523="Medical",E523="Charitable"),F523&lt;&gt;"Yes",K523=""),"Add purpose detail for substantiation",""))))))))))))</f>
        <v/>
      </c>
      <c r="R523" s="27">
        <f>IF(OR(A523="",M523=""),"",IFERROR(INDEX('Rate Schedule'!$A$5:$A$24,MATCH(SUMPRODUCT(MAX(('Rate Schedule'!$A$5:$A$24&lt;=A523)*('Rate Schedule'!$A$5:$A$24&lt;&gt;"")*'Rate Schedule'!$A$5:$A$24)),'Rate Schedule'!$A$5:$A$24,0)),""))</f>
        <v/>
      </c>
    </row>
    <row r="524">
      <c r="A524" s="22" t="n"/>
      <c r="B524" s="10" t="n"/>
      <c r="C524" s="10" t="n"/>
      <c r="D524" s="10" t="n"/>
      <c r="E524" s="10" t="n"/>
      <c r="F524" s="10" t="n"/>
      <c r="G524" s="10" t="n"/>
      <c r="H524" s="23" t="n"/>
      <c r="I524" s="23" t="n"/>
      <c r="J524" s="23" t="n"/>
      <c r="K524" s="10" t="n"/>
      <c r="L524" s="10" t="n"/>
      <c r="M524" s="24">
        <f>IF(AND(A524="",B524="",J524="",H524=""),"",ROUND(IF(G524="Yes",2,1)*IF(AND(ISNUMBER(H524),ISNUMBER(I524),I524&gt;=H524),I524-H524,IF(ISNUMBER(J524),J524,0)),1))</f>
        <v/>
      </c>
      <c r="N524" s="24">
        <f>IF(M524="","",IF(OR(E524="Personal",E524="",F524="Yes"),0,M524))</f>
        <v/>
      </c>
      <c r="O524" s="24">
        <f>IF(OR(A524="",M524=""),"",IF(E524="Business",IFERROR(INDEX('Rate Schedule'!$B$5:$B$24,MATCH(SUMPRODUCT(MAX(('Rate Schedule'!$A$5:$A$24&lt;=A524)*('Rate Schedule'!$A$5:$A$24&lt;&gt;"")*'Rate Schedule'!$A$5:$A$24)),'Rate Schedule'!$A$5:$A$24,0)),0),IF(E524="Medical",IFERROR(INDEX('Rate Schedule'!$C$5:$C$24,MATCH(SUMPRODUCT(MAX(('Rate Schedule'!$A$5:$A$24&lt;=A524)*('Rate Schedule'!$A$5:$A$24&lt;&gt;"")*'Rate Schedule'!$A$5:$A$24)),'Rate Schedule'!$A$5:$A$24,0)),0),IF(E524="Charitable",IFERROR(INDEX('Rate Schedule'!$D$5:$D$24,MATCH(SUMPRODUCT(MAX(('Rate Schedule'!$A$5:$A$24&lt;=A524)*('Rate Schedule'!$A$5:$A$24&lt;&gt;"")*'Rate Schedule'!$A$5:$A$24)),'Rate Schedule'!$A$5:$A$24,0)),0),0))))</f>
        <v/>
      </c>
      <c r="P524" s="25">
        <f>IF(OR(M524="",O524=""),"",ROUND(N524*O524,0)/100)</f>
        <v/>
      </c>
      <c r="Q524" s="26">
        <f>IF(AND(A524="",B524="",C524="",D524="",E524="",J524="",H524=""),"",IF(A524="","Add a date",IF(A524&gt;AsOf,"After as-of date: not counted yet",IF(B524="","Add a vehicle",IF(COUNTIF(VName,B524)=0,"Vehicle not on Vehicles sheet",IF(E524="","Add a purpose",IF(AND(E524&lt;&gt;"Business",E524&lt;&gt;"Medical",E524&lt;&gt;"Charitable",E524&lt;&gt;"Personal"),"Purpose must be Business/Medical/Charitable/Personal",IF(AND(ISNUMBER(H524),ISNUMBER(I524),I524&lt;H524),"Odometer end is before start",IF(AND(NOT(ISNUMBER(H524)),NOT(ISNUMBER(I524)),NOT(ISNUMBER(J524))),"Add odometer readings or typed miles",IF(AND(ISNUMBER(H524),ISNUMBER(I524),ISNUMBER(J524),ABS((I524-H524)-J524)&gt;0.05),"Odometer and typed miles disagree",IF(AND(N524&gt;0,O524=0),"No rate for this date — check Rate Schedule",IF(AND(OR(E524="Business",E524="Medical",E524="Charitable"),F524&lt;&gt;"Yes",K524=""),"Add purpose detail for substantiation",""))))))))))))</f>
        <v/>
      </c>
      <c r="R524" s="27">
        <f>IF(OR(A524="",M524=""),"",IFERROR(INDEX('Rate Schedule'!$A$5:$A$24,MATCH(SUMPRODUCT(MAX(('Rate Schedule'!$A$5:$A$24&lt;=A524)*('Rate Schedule'!$A$5:$A$24&lt;&gt;"")*'Rate Schedule'!$A$5:$A$24)),'Rate Schedule'!$A$5:$A$24,0)),""))</f>
        <v/>
      </c>
    </row>
    <row r="525">
      <c r="A525" s="22" t="n"/>
      <c r="B525" s="10" t="n"/>
      <c r="C525" s="10" t="n"/>
      <c r="D525" s="10" t="n"/>
      <c r="E525" s="10" t="n"/>
      <c r="F525" s="10" t="n"/>
      <c r="G525" s="10" t="n"/>
      <c r="H525" s="23" t="n"/>
      <c r="I525" s="23" t="n"/>
      <c r="J525" s="23" t="n"/>
      <c r="K525" s="10" t="n"/>
      <c r="L525" s="10" t="n"/>
      <c r="M525" s="24">
        <f>IF(AND(A525="",B525="",J525="",H525=""),"",ROUND(IF(G525="Yes",2,1)*IF(AND(ISNUMBER(H525),ISNUMBER(I525),I525&gt;=H525),I525-H525,IF(ISNUMBER(J525),J525,0)),1))</f>
        <v/>
      </c>
      <c r="N525" s="24">
        <f>IF(M525="","",IF(OR(E525="Personal",E525="",F525="Yes"),0,M525))</f>
        <v/>
      </c>
      <c r="O525" s="24">
        <f>IF(OR(A525="",M525=""),"",IF(E525="Business",IFERROR(INDEX('Rate Schedule'!$B$5:$B$24,MATCH(SUMPRODUCT(MAX(('Rate Schedule'!$A$5:$A$24&lt;=A525)*('Rate Schedule'!$A$5:$A$24&lt;&gt;"")*'Rate Schedule'!$A$5:$A$24)),'Rate Schedule'!$A$5:$A$24,0)),0),IF(E525="Medical",IFERROR(INDEX('Rate Schedule'!$C$5:$C$24,MATCH(SUMPRODUCT(MAX(('Rate Schedule'!$A$5:$A$24&lt;=A525)*('Rate Schedule'!$A$5:$A$24&lt;&gt;"")*'Rate Schedule'!$A$5:$A$24)),'Rate Schedule'!$A$5:$A$24,0)),0),IF(E525="Charitable",IFERROR(INDEX('Rate Schedule'!$D$5:$D$24,MATCH(SUMPRODUCT(MAX(('Rate Schedule'!$A$5:$A$24&lt;=A525)*('Rate Schedule'!$A$5:$A$24&lt;&gt;"")*'Rate Schedule'!$A$5:$A$24)),'Rate Schedule'!$A$5:$A$24,0)),0),0))))</f>
        <v/>
      </c>
      <c r="P525" s="25">
        <f>IF(OR(M525="",O525=""),"",ROUND(N525*O525,0)/100)</f>
        <v/>
      </c>
      <c r="Q525" s="26">
        <f>IF(AND(A525="",B525="",C525="",D525="",E525="",J525="",H525=""),"",IF(A525="","Add a date",IF(A525&gt;AsOf,"After as-of date: not counted yet",IF(B525="","Add a vehicle",IF(COUNTIF(VName,B525)=0,"Vehicle not on Vehicles sheet",IF(E525="","Add a purpose",IF(AND(E525&lt;&gt;"Business",E525&lt;&gt;"Medical",E525&lt;&gt;"Charitable",E525&lt;&gt;"Personal"),"Purpose must be Business/Medical/Charitable/Personal",IF(AND(ISNUMBER(H525),ISNUMBER(I525),I525&lt;H525),"Odometer end is before start",IF(AND(NOT(ISNUMBER(H525)),NOT(ISNUMBER(I525)),NOT(ISNUMBER(J525))),"Add odometer readings or typed miles",IF(AND(ISNUMBER(H525),ISNUMBER(I525),ISNUMBER(J525),ABS((I525-H525)-J525)&gt;0.05),"Odometer and typed miles disagree",IF(AND(N525&gt;0,O525=0),"No rate for this date — check Rate Schedule",IF(AND(OR(E525="Business",E525="Medical",E525="Charitable"),F525&lt;&gt;"Yes",K525=""),"Add purpose detail for substantiation",""))))))))))))</f>
        <v/>
      </c>
      <c r="R525" s="27">
        <f>IF(OR(A525="",M525=""),"",IFERROR(INDEX('Rate Schedule'!$A$5:$A$24,MATCH(SUMPRODUCT(MAX(('Rate Schedule'!$A$5:$A$24&lt;=A525)*('Rate Schedule'!$A$5:$A$24&lt;&gt;"")*'Rate Schedule'!$A$5:$A$24)),'Rate Schedule'!$A$5:$A$24,0)),""))</f>
        <v/>
      </c>
    </row>
    <row r="526">
      <c r="A526" s="22" t="n"/>
      <c r="B526" s="10" t="n"/>
      <c r="C526" s="10" t="n"/>
      <c r="D526" s="10" t="n"/>
      <c r="E526" s="10" t="n"/>
      <c r="F526" s="10" t="n"/>
      <c r="G526" s="10" t="n"/>
      <c r="H526" s="23" t="n"/>
      <c r="I526" s="23" t="n"/>
      <c r="J526" s="23" t="n"/>
      <c r="K526" s="10" t="n"/>
      <c r="L526" s="10" t="n"/>
      <c r="M526" s="24">
        <f>IF(AND(A526="",B526="",J526="",H526=""),"",ROUND(IF(G526="Yes",2,1)*IF(AND(ISNUMBER(H526),ISNUMBER(I526),I526&gt;=H526),I526-H526,IF(ISNUMBER(J526),J526,0)),1))</f>
        <v/>
      </c>
      <c r="N526" s="24">
        <f>IF(M526="","",IF(OR(E526="Personal",E526="",F526="Yes"),0,M526))</f>
        <v/>
      </c>
      <c r="O526" s="24">
        <f>IF(OR(A526="",M526=""),"",IF(E526="Business",IFERROR(INDEX('Rate Schedule'!$B$5:$B$24,MATCH(SUMPRODUCT(MAX(('Rate Schedule'!$A$5:$A$24&lt;=A526)*('Rate Schedule'!$A$5:$A$24&lt;&gt;"")*'Rate Schedule'!$A$5:$A$24)),'Rate Schedule'!$A$5:$A$24,0)),0),IF(E526="Medical",IFERROR(INDEX('Rate Schedule'!$C$5:$C$24,MATCH(SUMPRODUCT(MAX(('Rate Schedule'!$A$5:$A$24&lt;=A526)*('Rate Schedule'!$A$5:$A$24&lt;&gt;"")*'Rate Schedule'!$A$5:$A$24)),'Rate Schedule'!$A$5:$A$24,0)),0),IF(E526="Charitable",IFERROR(INDEX('Rate Schedule'!$D$5:$D$24,MATCH(SUMPRODUCT(MAX(('Rate Schedule'!$A$5:$A$24&lt;=A526)*('Rate Schedule'!$A$5:$A$24&lt;&gt;"")*'Rate Schedule'!$A$5:$A$24)),'Rate Schedule'!$A$5:$A$24,0)),0),0))))</f>
        <v/>
      </c>
      <c r="P526" s="25">
        <f>IF(OR(M526="",O526=""),"",ROUND(N526*O526,0)/100)</f>
        <v/>
      </c>
      <c r="Q526" s="26">
        <f>IF(AND(A526="",B526="",C526="",D526="",E526="",J526="",H526=""),"",IF(A526="","Add a date",IF(A526&gt;AsOf,"After as-of date: not counted yet",IF(B526="","Add a vehicle",IF(COUNTIF(VName,B526)=0,"Vehicle not on Vehicles sheet",IF(E526="","Add a purpose",IF(AND(E526&lt;&gt;"Business",E526&lt;&gt;"Medical",E526&lt;&gt;"Charitable",E526&lt;&gt;"Personal"),"Purpose must be Business/Medical/Charitable/Personal",IF(AND(ISNUMBER(H526),ISNUMBER(I526),I526&lt;H526),"Odometer end is before start",IF(AND(NOT(ISNUMBER(H526)),NOT(ISNUMBER(I526)),NOT(ISNUMBER(J526))),"Add odometer readings or typed miles",IF(AND(ISNUMBER(H526),ISNUMBER(I526),ISNUMBER(J526),ABS((I526-H526)-J526)&gt;0.05),"Odometer and typed miles disagree",IF(AND(N526&gt;0,O526=0),"No rate for this date — check Rate Schedule",IF(AND(OR(E526="Business",E526="Medical",E526="Charitable"),F526&lt;&gt;"Yes",K526=""),"Add purpose detail for substantiation",""))))))))))))</f>
        <v/>
      </c>
      <c r="R526" s="27">
        <f>IF(OR(A526="",M526=""),"",IFERROR(INDEX('Rate Schedule'!$A$5:$A$24,MATCH(SUMPRODUCT(MAX(('Rate Schedule'!$A$5:$A$24&lt;=A526)*('Rate Schedule'!$A$5:$A$24&lt;&gt;"")*'Rate Schedule'!$A$5:$A$24)),'Rate Schedule'!$A$5:$A$24,0)),""))</f>
        <v/>
      </c>
    </row>
    <row r="527">
      <c r="A527" s="22" t="n"/>
      <c r="B527" s="10" t="n"/>
      <c r="C527" s="10" t="n"/>
      <c r="D527" s="10" t="n"/>
      <c r="E527" s="10" t="n"/>
      <c r="F527" s="10" t="n"/>
      <c r="G527" s="10" t="n"/>
      <c r="H527" s="23" t="n"/>
      <c r="I527" s="23" t="n"/>
      <c r="J527" s="23" t="n"/>
      <c r="K527" s="10" t="n"/>
      <c r="L527" s="10" t="n"/>
      <c r="M527" s="24">
        <f>IF(AND(A527="",B527="",J527="",H527=""),"",ROUND(IF(G527="Yes",2,1)*IF(AND(ISNUMBER(H527),ISNUMBER(I527),I527&gt;=H527),I527-H527,IF(ISNUMBER(J527),J527,0)),1))</f>
        <v/>
      </c>
      <c r="N527" s="24">
        <f>IF(M527="","",IF(OR(E527="Personal",E527="",F527="Yes"),0,M527))</f>
        <v/>
      </c>
      <c r="O527" s="24">
        <f>IF(OR(A527="",M527=""),"",IF(E527="Business",IFERROR(INDEX('Rate Schedule'!$B$5:$B$24,MATCH(SUMPRODUCT(MAX(('Rate Schedule'!$A$5:$A$24&lt;=A527)*('Rate Schedule'!$A$5:$A$24&lt;&gt;"")*'Rate Schedule'!$A$5:$A$24)),'Rate Schedule'!$A$5:$A$24,0)),0),IF(E527="Medical",IFERROR(INDEX('Rate Schedule'!$C$5:$C$24,MATCH(SUMPRODUCT(MAX(('Rate Schedule'!$A$5:$A$24&lt;=A527)*('Rate Schedule'!$A$5:$A$24&lt;&gt;"")*'Rate Schedule'!$A$5:$A$24)),'Rate Schedule'!$A$5:$A$24,0)),0),IF(E527="Charitable",IFERROR(INDEX('Rate Schedule'!$D$5:$D$24,MATCH(SUMPRODUCT(MAX(('Rate Schedule'!$A$5:$A$24&lt;=A527)*('Rate Schedule'!$A$5:$A$24&lt;&gt;"")*'Rate Schedule'!$A$5:$A$24)),'Rate Schedule'!$A$5:$A$24,0)),0),0))))</f>
        <v/>
      </c>
      <c r="P527" s="25">
        <f>IF(OR(M527="",O527=""),"",ROUND(N527*O527,0)/100)</f>
        <v/>
      </c>
      <c r="Q527" s="26">
        <f>IF(AND(A527="",B527="",C527="",D527="",E527="",J527="",H527=""),"",IF(A527="","Add a date",IF(A527&gt;AsOf,"After as-of date: not counted yet",IF(B527="","Add a vehicle",IF(COUNTIF(VName,B527)=0,"Vehicle not on Vehicles sheet",IF(E527="","Add a purpose",IF(AND(E527&lt;&gt;"Business",E527&lt;&gt;"Medical",E527&lt;&gt;"Charitable",E527&lt;&gt;"Personal"),"Purpose must be Business/Medical/Charitable/Personal",IF(AND(ISNUMBER(H527),ISNUMBER(I527),I527&lt;H527),"Odometer end is before start",IF(AND(NOT(ISNUMBER(H527)),NOT(ISNUMBER(I527)),NOT(ISNUMBER(J527))),"Add odometer readings or typed miles",IF(AND(ISNUMBER(H527),ISNUMBER(I527),ISNUMBER(J527),ABS((I527-H527)-J527)&gt;0.05),"Odometer and typed miles disagree",IF(AND(N527&gt;0,O527=0),"No rate for this date — check Rate Schedule",IF(AND(OR(E527="Business",E527="Medical",E527="Charitable"),F527&lt;&gt;"Yes",K527=""),"Add purpose detail for substantiation",""))))))))))))</f>
        <v/>
      </c>
      <c r="R527" s="27">
        <f>IF(OR(A527="",M527=""),"",IFERROR(INDEX('Rate Schedule'!$A$5:$A$24,MATCH(SUMPRODUCT(MAX(('Rate Schedule'!$A$5:$A$24&lt;=A527)*('Rate Schedule'!$A$5:$A$24&lt;&gt;"")*'Rate Schedule'!$A$5:$A$24)),'Rate Schedule'!$A$5:$A$24,0)),""))</f>
        <v/>
      </c>
    </row>
    <row r="528">
      <c r="A528" s="22" t="n"/>
      <c r="B528" s="10" t="n"/>
      <c r="C528" s="10" t="n"/>
      <c r="D528" s="10" t="n"/>
      <c r="E528" s="10" t="n"/>
      <c r="F528" s="10" t="n"/>
      <c r="G528" s="10" t="n"/>
      <c r="H528" s="23" t="n"/>
      <c r="I528" s="23" t="n"/>
      <c r="J528" s="23" t="n"/>
      <c r="K528" s="10" t="n"/>
      <c r="L528" s="10" t="n"/>
      <c r="M528" s="24">
        <f>IF(AND(A528="",B528="",J528="",H528=""),"",ROUND(IF(G528="Yes",2,1)*IF(AND(ISNUMBER(H528),ISNUMBER(I528),I528&gt;=H528),I528-H528,IF(ISNUMBER(J528),J528,0)),1))</f>
        <v/>
      </c>
      <c r="N528" s="24">
        <f>IF(M528="","",IF(OR(E528="Personal",E528="",F528="Yes"),0,M528))</f>
        <v/>
      </c>
      <c r="O528" s="24">
        <f>IF(OR(A528="",M528=""),"",IF(E528="Business",IFERROR(INDEX('Rate Schedule'!$B$5:$B$24,MATCH(SUMPRODUCT(MAX(('Rate Schedule'!$A$5:$A$24&lt;=A528)*('Rate Schedule'!$A$5:$A$24&lt;&gt;"")*'Rate Schedule'!$A$5:$A$24)),'Rate Schedule'!$A$5:$A$24,0)),0),IF(E528="Medical",IFERROR(INDEX('Rate Schedule'!$C$5:$C$24,MATCH(SUMPRODUCT(MAX(('Rate Schedule'!$A$5:$A$24&lt;=A528)*('Rate Schedule'!$A$5:$A$24&lt;&gt;"")*'Rate Schedule'!$A$5:$A$24)),'Rate Schedule'!$A$5:$A$24,0)),0),IF(E528="Charitable",IFERROR(INDEX('Rate Schedule'!$D$5:$D$24,MATCH(SUMPRODUCT(MAX(('Rate Schedule'!$A$5:$A$24&lt;=A528)*('Rate Schedule'!$A$5:$A$24&lt;&gt;"")*'Rate Schedule'!$A$5:$A$24)),'Rate Schedule'!$A$5:$A$24,0)),0),0))))</f>
        <v/>
      </c>
      <c r="P528" s="25">
        <f>IF(OR(M528="",O528=""),"",ROUND(N528*O528,0)/100)</f>
        <v/>
      </c>
      <c r="Q528" s="26">
        <f>IF(AND(A528="",B528="",C528="",D528="",E528="",J528="",H528=""),"",IF(A528="","Add a date",IF(A528&gt;AsOf,"After as-of date: not counted yet",IF(B528="","Add a vehicle",IF(COUNTIF(VName,B528)=0,"Vehicle not on Vehicles sheet",IF(E528="","Add a purpose",IF(AND(E528&lt;&gt;"Business",E528&lt;&gt;"Medical",E528&lt;&gt;"Charitable",E528&lt;&gt;"Personal"),"Purpose must be Business/Medical/Charitable/Personal",IF(AND(ISNUMBER(H528),ISNUMBER(I528),I528&lt;H528),"Odometer end is before start",IF(AND(NOT(ISNUMBER(H528)),NOT(ISNUMBER(I528)),NOT(ISNUMBER(J528))),"Add odometer readings or typed miles",IF(AND(ISNUMBER(H528),ISNUMBER(I528),ISNUMBER(J528),ABS((I528-H528)-J528)&gt;0.05),"Odometer and typed miles disagree",IF(AND(N528&gt;0,O528=0),"No rate for this date — check Rate Schedule",IF(AND(OR(E528="Business",E528="Medical",E528="Charitable"),F528&lt;&gt;"Yes",K528=""),"Add purpose detail for substantiation",""))))))))))))</f>
        <v/>
      </c>
      <c r="R528" s="27">
        <f>IF(OR(A528="",M528=""),"",IFERROR(INDEX('Rate Schedule'!$A$5:$A$24,MATCH(SUMPRODUCT(MAX(('Rate Schedule'!$A$5:$A$24&lt;=A528)*('Rate Schedule'!$A$5:$A$24&lt;&gt;"")*'Rate Schedule'!$A$5:$A$24)),'Rate Schedule'!$A$5:$A$24,0)),""))</f>
        <v/>
      </c>
    </row>
    <row r="529">
      <c r="A529" s="22" t="n"/>
      <c r="B529" s="10" t="n"/>
      <c r="C529" s="10" t="n"/>
      <c r="D529" s="10" t="n"/>
      <c r="E529" s="10" t="n"/>
      <c r="F529" s="10" t="n"/>
      <c r="G529" s="10" t="n"/>
      <c r="H529" s="23" t="n"/>
      <c r="I529" s="23" t="n"/>
      <c r="J529" s="23" t="n"/>
      <c r="K529" s="10" t="n"/>
      <c r="L529" s="10" t="n"/>
      <c r="M529" s="24">
        <f>IF(AND(A529="",B529="",J529="",H529=""),"",ROUND(IF(G529="Yes",2,1)*IF(AND(ISNUMBER(H529),ISNUMBER(I529),I529&gt;=H529),I529-H529,IF(ISNUMBER(J529),J529,0)),1))</f>
        <v/>
      </c>
      <c r="N529" s="24">
        <f>IF(M529="","",IF(OR(E529="Personal",E529="",F529="Yes"),0,M529))</f>
        <v/>
      </c>
      <c r="O529" s="24">
        <f>IF(OR(A529="",M529=""),"",IF(E529="Business",IFERROR(INDEX('Rate Schedule'!$B$5:$B$24,MATCH(SUMPRODUCT(MAX(('Rate Schedule'!$A$5:$A$24&lt;=A529)*('Rate Schedule'!$A$5:$A$24&lt;&gt;"")*'Rate Schedule'!$A$5:$A$24)),'Rate Schedule'!$A$5:$A$24,0)),0),IF(E529="Medical",IFERROR(INDEX('Rate Schedule'!$C$5:$C$24,MATCH(SUMPRODUCT(MAX(('Rate Schedule'!$A$5:$A$24&lt;=A529)*('Rate Schedule'!$A$5:$A$24&lt;&gt;"")*'Rate Schedule'!$A$5:$A$24)),'Rate Schedule'!$A$5:$A$24,0)),0),IF(E529="Charitable",IFERROR(INDEX('Rate Schedule'!$D$5:$D$24,MATCH(SUMPRODUCT(MAX(('Rate Schedule'!$A$5:$A$24&lt;=A529)*('Rate Schedule'!$A$5:$A$24&lt;&gt;"")*'Rate Schedule'!$A$5:$A$24)),'Rate Schedule'!$A$5:$A$24,0)),0),0))))</f>
        <v/>
      </c>
      <c r="P529" s="25">
        <f>IF(OR(M529="",O529=""),"",ROUND(N529*O529,0)/100)</f>
        <v/>
      </c>
      <c r="Q529" s="26">
        <f>IF(AND(A529="",B529="",C529="",D529="",E529="",J529="",H529=""),"",IF(A529="","Add a date",IF(A529&gt;AsOf,"After as-of date: not counted yet",IF(B529="","Add a vehicle",IF(COUNTIF(VName,B529)=0,"Vehicle not on Vehicles sheet",IF(E529="","Add a purpose",IF(AND(E529&lt;&gt;"Business",E529&lt;&gt;"Medical",E529&lt;&gt;"Charitable",E529&lt;&gt;"Personal"),"Purpose must be Business/Medical/Charitable/Personal",IF(AND(ISNUMBER(H529),ISNUMBER(I529),I529&lt;H529),"Odometer end is before start",IF(AND(NOT(ISNUMBER(H529)),NOT(ISNUMBER(I529)),NOT(ISNUMBER(J529))),"Add odometer readings or typed miles",IF(AND(ISNUMBER(H529),ISNUMBER(I529),ISNUMBER(J529),ABS((I529-H529)-J529)&gt;0.05),"Odometer and typed miles disagree",IF(AND(N529&gt;0,O529=0),"No rate for this date — check Rate Schedule",IF(AND(OR(E529="Business",E529="Medical",E529="Charitable"),F529&lt;&gt;"Yes",K529=""),"Add purpose detail for substantiation",""))))))))))))</f>
        <v/>
      </c>
      <c r="R529" s="27">
        <f>IF(OR(A529="",M529=""),"",IFERROR(INDEX('Rate Schedule'!$A$5:$A$24,MATCH(SUMPRODUCT(MAX(('Rate Schedule'!$A$5:$A$24&lt;=A529)*('Rate Schedule'!$A$5:$A$24&lt;&gt;"")*'Rate Schedule'!$A$5:$A$24)),'Rate Schedule'!$A$5:$A$24,0)),""))</f>
        <v/>
      </c>
    </row>
    <row r="530">
      <c r="A530" s="22" t="n"/>
      <c r="B530" s="10" t="n"/>
      <c r="C530" s="10" t="n"/>
      <c r="D530" s="10" t="n"/>
      <c r="E530" s="10" t="n"/>
      <c r="F530" s="10" t="n"/>
      <c r="G530" s="10" t="n"/>
      <c r="H530" s="23" t="n"/>
      <c r="I530" s="23" t="n"/>
      <c r="J530" s="23" t="n"/>
      <c r="K530" s="10" t="n"/>
      <c r="L530" s="10" t="n"/>
      <c r="M530" s="24">
        <f>IF(AND(A530="",B530="",J530="",H530=""),"",ROUND(IF(G530="Yes",2,1)*IF(AND(ISNUMBER(H530),ISNUMBER(I530),I530&gt;=H530),I530-H530,IF(ISNUMBER(J530),J530,0)),1))</f>
        <v/>
      </c>
      <c r="N530" s="24">
        <f>IF(M530="","",IF(OR(E530="Personal",E530="",F530="Yes"),0,M530))</f>
        <v/>
      </c>
      <c r="O530" s="24">
        <f>IF(OR(A530="",M530=""),"",IF(E530="Business",IFERROR(INDEX('Rate Schedule'!$B$5:$B$24,MATCH(SUMPRODUCT(MAX(('Rate Schedule'!$A$5:$A$24&lt;=A530)*('Rate Schedule'!$A$5:$A$24&lt;&gt;"")*'Rate Schedule'!$A$5:$A$24)),'Rate Schedule'!$A$5:$A$24,0)),0),IF(E530="Medical",IFERROR(INDEX('Rate Schedule'!$C$5:$C$24,MATCH(SUMPRODUCT(MAX(('Rate Schedule'!$A$5:$A$24&lt;=A530)*('Rate Schedule'!$A$5:$A$24&lt;&gt;"")*'Rate Schedule'!$A$5:$A$24)),'Rate Schedule'!$A$5:$A$24,0)),0),IF(E530="Charitable",IFERROR(INDEX('Rate Schedule'!$D$5:$D$24,MATCH(SUMPRODUCT(MAX(('Rate Schedule'!$A$5:$A$24&lt;=A530)*('Rate Schedule'!$A$5:$A$24&lt;&gt;"")*'Rate Schedule'!$A$5:$A$24)),'Rate Schedule'!$A$5:$A$24,0)),0),0))))</f>
        <v/>
      </c>
      <c r="P530" s="25">
        <f>IF(OR(M530="",O530=""),"",ROUND(N530*O530,0)/100)</f>
        <v/>
      </c>
      <c r="Q530" s="26">
        <f>IF(AND(A530="",B530="",C530="",D530="",E530="",J530="",H530=""),"",IF(A530="","Add a date",IF(A530&gt;AsOf,"After as-of date: not counted yet",IF(B530="","Add a vehicle",IF(COUNTIF(VName,B530)=0,"Vehicle not on Vehicles sheet",IF(E530="","Add a purpose",IF(AND(E530&lt;&gt;"Business",E530&lt;&gt;"Medical",E530&lt;&gt;"Charitable",E530&lt;&gt;"Personal"),"Purpose must be Business/Medical/Charitable/Personal",IF(AND(ISNUMBER(H530),ISNUMBER(I530),I530&lt;H530),"Odometer end is before start",IF(AND(NOT(ISNUMBER(H530)),NOT(ISNUMBER(I530)),NOT(ISNUMBER(J530))),"Add odometer readings or typed miles",IF(AND(ISNUMBER(H530),ISNUMBER(I530),ISNUMBER(J530),ABS((I530-H530)-J530)&gt;0.05),"Odometer and typed miles disagree",IF(AND(N530&gt;0,O530=0),"No rate for this date — check Rate Schedule",IF(AND(OR(E530="Business",E530="Medical",E530="Charitable"),F530&lt;&gt;"Yes",K530=""),"Add purpose detail for substantiation",""))))))))))))</f>
        <v/>
      </c>
      <c r="R530" s="27">
        <f>IF(OR(A530="",M530=""),"",IFERROR(INDEX('Rate Schedule'!$A$5:$A$24,MATCH(SUMPRODUCT(MAX(('Rate Schedule'!$A$5:$A$24&lt;=A530)*('Rate Schedule'!$A$5:$A$24&lt;&gt;"")*'Rate Schedule'!$A$5:$A$24)),'Rate Schedule'!$A$5:$A$24,0)),""))</f>
        <v/>
      </c>
    </row>
    <row r="531">
      <c r="A531" s="22" t="n"/>
      <c r="B531" s="10" t="n"/>
      <c r="C531" s="10" t="n"/>
      <c r="D531" s="10" t="n"/>
      <c r="E531" s="10" t="n"/>
      <c r="F531" s="10" t="n"/>
      <c r="G531" s="10" t="n"/>
      <c r="H531" s="23" t="n"/>
      <c r="I531" s="23" t="n"/>
      <c r="J531" s="23" t="n"/>
      <c r="K531" s="10" t="n"/>
      <c r="L531" s="10" t="n"/>
      <c r="M531" s="24">
        <f>IF(AND(A531="",B531="",J531="",H531=""),"",ROUND(IF(G531="Yes",2,1)*IF(AND(ISNUMBER(H531),ISNUMBER(I531),I531&gt;=H531),I531-H531,IF(ISNUMBER(J531),J531,0)),1))</f>
        <v/>
      </c>
      <c r="N531" s="24">
        <f>IF(M531="","",IF(OR(E531="Personal",E531="",F531="Yes"),0,M531))</f>
        <v/>
      </c>
      <c r="O531" s="24">
        <f>IF(OR(A531="",M531=""),"",IF(E531="Business",IFERROR(INDEX('Rate Schedule'!$B$5:$B$24,MATCH(SUMPRODUCT(MAX(('Rate Schedule'!$A$5:$A$24&lt;=A531)*('Rate Schedule'!$A$5:$A$24&lt;&gt;"")*'Rate Schedule'!$A$5:$A$24)),'Rate Schedule'!$A$5:$A$24,0)),0),IF(E531="Medical",IFERROR(INDEX('Rate Schedule'!$C$5:$C$24,MATCH(SUMPRODUCT(MAX(('Rate Schedule'!$A$5:$A$24&lt;=A531)*('Rate Schedule'!$A$5:$A$24&lt;&gt;"")*'Rate Schedule'!$A$5:$A$24)),'Rate Schedule'!$A$5:$A$24,0)),0),IF(E531="Charitable",IFERROR(INDEX('Rate Schedule'!$D$5:$D$24,MATCH(SUMPRODUCT(MAX(('Rate Schedule'!$A$5:$A$24&lt;=A531)*('Rate Schedule'!$A$5:$A$24&lt;&gt;"")*'Rate Schedule'!$A$5:$A$24)),'Rate Schedule'!$A$5:$A$24,0)),0),0))))</f>
        <v/>
      </c>
      <c r="P531" s="25">
        <f>IF(OR(M531="",O531=""),"",ROUND(N531*O531,0)/100)</f>
        <v/>
      </c>
      <c r="Q531" s="26">
        <f>IF(AND(A531="",B531="",C531="",D531="",E531="",J531="",H531=""),"",IF(A531="","Add a date",IF(A531&gt;AsOf,"After as-of date: not counted yet",IF(B531="","Add a vehicle",IF(COUNTIF(VName,B531)=0,"Vehicle not on Vehicles sheet",IF(E531="","Add a purpose",IF(AND(E531&lt;&gt;"Business",E531&lt;&gt;"Medical",E531&lt;&gt;"Charitable",E531&lt;&gt;"Personal"),"Purpose must be Business/Medical/Charitable/Personal",IF(AND(ISNUMBER(H531),ISNUMBER(I531),I531&lt;H531),"Odometer end is before start",IF(AND(NOT(ISNUMBER(H531)),NOT(ISNUMBER(I531)),NOT(ISNUMBER(J531))),"Add odometer readings or typed miles",IF(AND(ISNUMBER(H531),ISNUMBER(I531),ISNUMBER(J531),ABS((I531-H531)-J531)&gt;0.05),"Odometer and typed miles disagree",IF(AND(N531&gt;0,O531=0),"No rate for this date — check Rate Schedule",IF(AND(OR(E531="Business",E531="Medical",E531="Charitable"),F531&lt;&gt;"Yes",K531=""),"Add purpose detail for substantiation",""))))))))))))</f>
        <v/>
      </c>
      <c r="R531" s="27">
        <f>IF(OR(A531="",M531=""),"",IFERROR(INDEX('Rate Schedule'!$A$5:$A$24,MATCH(SUMPRODUCT(MAX(('Rate Schedule'!$A$5:$A$24&lt;=A531)*('Rate Schedule'!$A$5:$A$24&lt;&gt;"")*'Rate Schedule'!$A$5:$A$24)),'Rate Schedule'!$A$5:$A$24,0)),""))</f>
        <v/>
      </c>
    </row>
    <row r="532">
      <c r="A532" s="22" t="n"/>
      <c r="B532" s="10" t="n"/>
      <c r="C532" s="10" t="n"/>
      <c r="D532" s="10" t="n"/>
      <c r="E532" s="10" t="n"/>
      <c r="F532" s="10" t="n"/>
      <c r="G532" s="10" t="n"/>
      <c r="H532" s="23" t="n"/>
      <c r="I532" s="23" t="n"/>
      <c r="J532" s="23" t="n"/>
      <c r="K532" s="10" t="n"/>
      <c r="L532" s="10" t="n"/>
      <c r="M532" s="24">
        <f>IF(AND(A532="",B532="",J532="",H532=""),"",ROUND(IF(G532="Yes",2,1)*IF(AND(ISNUMBER(H532),ISNUMBER(I532),I532&gt;=H532),I532-H532,IF(ISNUMBER(J532),J532,0)),1))</f>
        <v/>
      </c>
      <c r="N532" s="24">
        <f>IF(M532="","",IF(OR(E532="Personal",E532="",F532="Yes"),0,M532))</f>
        <v/>
      </c>
      <c r="O532" s="24">
        <f>IF(OR(A532="",M532=""),"",IF(E532="Business",IFERROR(INDEX('Rate Schedule'!$B$5:$B$24,MATCH(SUMPRODUCT(MAX(('Rate Schedule'!$A$5:$A$24&lt;=A532)*('Rate Schedule'!$A$5:$A$24&lt;&gt;"")*'Rate Schedule'!$A$5:$A$24)),'Rate Schedule'!$A$5:$A$24,0)),0),IF(E532="Medical",IFERROR(INDEX('Rate Schedule'!$C$5:$C$24,MATCH(SUMPRODUCT(MAX(('Rate Schedule'!$A$5:$A$24&lt;=A532)*('Rate Schedule'!$A$5:$A$24&lt;&gt;"")*'Rate Schedule'!$A$5:$A$24)),'Rate Schedule'!$A$5:$A$24,0)),0),IF(E532="Charitable",IFERROR(INDEX('Rate Schedule'!$D$5:$D$24,MATCH(SUMPRODUCT(MAX(('Rate Schedule'!$A$5:$A$24&lt;=A532)*('Rate Schedule'!$A$5:$A$24&lt;&gt;"")*'Rate Schedule'!$A$5:$A$24)),'Rate Schedule'!$A$5:$A$24,0)),0),0))))</f>
        <v/>
      </c>
      <c r="P532" s="25">
        <f>IF(OR(M532="",O532=""),"",ROUND(N532*O532,0)/100)</f>
        <v/>
      </c>
      <c r="Q532" s="26">
        <f>IF(AND(A532="",B532="",C532="",D532="",E532="",J532="",H532=""),"",IF(A532="","Add a date",IF(A532&gt;AsOf,"After as-of date: not counted yet",IF(B532="","Add a vehicle",IF(COUNTIF(VName,B532)=0,"Vehicle not on Vehicles sheet",IF(E532="","Add a purpose",IF(AND(E532&lt;&gt;"Business",E532&lt;&gt;"Medical",E532&lt;&gt;"Charitable",E532&lt;&gt;"Personal"),"Purpose must be Business/Medical/Charitable/Personal",IF(AND(ISNUMBER(H532),ISNUMBER(I532),I532&lt;H532),"Odometer end is before start",IF(AND(NOT(ISNUMBER(H532)),NOT(ISNUMBER(I532)),NOT(ISNUMBER(J532))),"Add odometer readings or typed miles",IF(AND(ISNUMBER(H532),ISNUMBER(I532),ISNUMBER(J532),ABS((I532-H532)-J532)&gt;0.05),"Odometer and typed miles disagree",IF(AND(N532&gt;0,O532=0),"No rate for this date — check Rate Schedule",IF(AND(OR(E532="Business",E532="Medical",E532="Charitable"),F532&lt;&gt;"Yes",K532=""),"Add purpose detail for substantiation",""))))))))))))</f>
        <v/>
      </c>
      <c r="R532" s="27">
        <f>IF(OR(A532="",M532=""),"",IFERROR(INDEX('Rate Schedule'!$A$5:$A$24,MATCH(SUMPRODUCT(MAX(('Rate Schedule'!$A$5:$A$24&lt;=A532)*('Rate Schedule'!$A$5:$A$24&lt;&gt;"")*'Rate Schedule'!$A$5:$A$24)),'Rate Schedule'!$A$5:$A$24,0)),""))</f>
        <v/>
      </c>
    </row>
    <row r="533">
      <c r="A533" s="22" t="n"/>
      <c r="B533" s="10" t="n"/>
      <c r="C533" s="10" t="n"/>
      <c r="D533" s="10" t="n"/>
      <c r="E533" s="10" t="n"/>
      <c r="F533" s="10" t="n"/>
      <c r="G533" s="10" t="n"/>
      <c r="H533" s="23" t="n"/>
      <c r="I533" s="23" t="n"/>
      <c r="J533" s="23" t="n"/>
      <c r="K533" s="10" t="n"/>
      <c r="L533" s="10" t="n"/>
      <c r="M533" s="24">
        <f>IF(AND(A533="",B533="",J533="",H533=""),"",ROUND(IF(G533="Yes",2,1)*IF(AND(ISNUMBER(H533),ISNUMBER(I533),I533&gt;=H533),I533-H533,IF(ISNUMBER(J533),J533,0)),1))</f>
        <v/>
      </c>
      <c r="N533" s="24">
        <f>IF(M533="","",IF(OR(E533="Personal",E533="",F533="Yes"),0,M533))</f>
        <v/>
      </c>
      <c r="O533" s="24">
        <f>IF(OR(A533="",M533=""),"",IF(E533="Business",IFERROR(INDEX('Rate Schedule'!$B$5:$B$24,MATCH(SUMPRODUCT(MAX(('Rate Schedule'!$A$5:$A$24&lt;=A533)*('Rate Schedule'!$A$5:$A$24&lt;&gt;"")*'Rate Schedule'!$A$5:$A$24)),'Rate Schedule'!$A$5:$A$24,0)),0),IF(E533="Medical",IFERROR(INDEX('Rate Schedule'!$C$5:$C$24,MATCH(SUMPRODUCT(MAX(('Rate Schedule'!$A$5:$A$24&lt;=A533)*('Rate Schedule'!$A$5:$A$24&lt;&gt;"")*'Rate Schedule'!$A$5:$A$24)),'Rate Schedule'!$A$5:$A$24,0)),0),IF(E533="Charitable",IFERROR(INDEX('Rate Schedule'!$D$5:$D$24,MATCH(SUMPRODUCT(MAX(('Rate Schedule'!$A$5:$A$24&lt;=A533)*('Rate Schedule'!$A$5:$A$24&lt;&gt;"")*'Rate Schedule'!$A$5:$A$24)),'Rate Schedule'!$A$5:$A$24,0)),0),0))))</f>
        <v/>
      </c>
      <c r="P533" s="25">
        <f>IF(OR(M533="",O533=""),"",ROUND(N533*O533,0)/100)</f>
        <v/>
      </c>
      <c r="Q533" s="26">
        <f>IF(AND(A533="",B533="",C533="",D533="",E533="",J533="",H533=""),"",IF(A533="","Add a date",IF(A533&gt;AsOf,"After as-of date: not counted yet",IF(B533="","Add a vehicle",IF(COUNTIF(VName,B533)=0,"Vehicle not on Vehicles sheet",IF(E533="","Add a purpose",IF(AND(E533&lt;&gt;"Business",E533&lt;&gt;"Medical",E533&lt;&gt;"Charitable",E533&lt;&gt;"Personal"),"Purpose must be Business/Medical/Charitable/Personal",IF(AND(ISNUMBER(H533),ISNUMBER(I533),I533&lt;H533),"Odometer end is before start",IF(AND(NOT(ISNUMBER(H533)),NOT(ISNUMBER(I533)),NOT(ISNUMBER(J533))),"Add odometer readings or typed miles",IF(AND(ISNUMBER(H533),ISNUMBER(I533),ISNUMBER(J533),ABS((I533-H533)-J533)&gt;0.05),"Odometer and typed miles disagree",IF(AND(N533&gt;0,O533=0),"No rate for this date — check Rate Schedule",IF(AND(OR(E533="Business",E533="Medical",E533="Charitable"),F533&lt;&gt;"Yes",K533=""),"Add purpose detail for substantiation",""))))))))))))</f>
        <v/>
      </c>
      <c r="R533" s="27">
        <f>IF(OR(A533="",M533=""),"",IFERROR(INDEX('Rate Schedule'!$A$5:$A$24,MATCH(SUMPRODUCT(MAX(('Rate Schedule'!$A$5:$A$24&lt;=A533)*('Rate Schedule'!$A$5:$A$24&lt;&gt;"")*'Rate Schedule'!$A$5:$A$24)),'Rate Schedule'!$A$5:$A$24,0)),""))</f>
        <v/>
      </c>
    </row>
    <row r="534">
      <c r="A534" s="22" t="n"/>
      <c r="B534" s="10" t="n"/>
      <c r="C534" s="10" t="n"/>
      <c r="D534" s="10" t="n"/>
      <c r="E534" s="10" t="n"/>
      <c r="F534" s="10" t="n"/>
      <c r="G534" s="10" t="n"/>
      <c r="H534" s="23" t="n"/>
      <c r="I534" s="23" t="n"/>
      <c r="J534" s="23" t="n"/>
      <c r="K534" s="10" t="n"/>
      <c r="L534" s="10" t="n"/>
      <c r="M534" s="24">
        <f>IF(AND(A534="",B534="",J534="",H534=""),"",ROUND(IF(G534="Yes",2,1)*IF(AND(ISNUMBER(H534),ISNUMBER(I534),I534&gt;=H534),I534-H534,IF(ISNUMBER(J534),J534,0)),1))</f>
        <v/>
      </c>
      <c r="N534" s="24">
        <f>IF(M534="","",IF(OR(E534="Personal",E534="",F534="Yes"),0,M534))</f>
        <v/>
      </c>
      <c r="O534" s="24">
        <f>IF(OR(A534="",M534=""),"",IF(E534="Business",IFERROR(INDEX('Rate Schedule'!$B$5:$B$24,MATCH(SUMPRODUCT(MAX(('Rate Schedule'!$A$5:$A$24&lt;=A534)*('Rate Schedule'!$A$5:$A$24&lt;&gt;"")*'Rate Schedule'!$A$5:$A$24)),'Rate Schedule'!$A$5:$A$24,0)),0),IF(E534="Medical",IFERROR(INDEX('Rate Schedule'!$C$5:$C$24,MATCH(SUMPRODUCT(MAX(('Rate Schedule'!$A$5:$A$24&lt;=A534)*('Rate Schedule'!$A$5:$A$24&lt;&gt;"")*'Rate Schedule'!$A$5:$A$24)),'Rate Schedule'!$A$5:$A$24,0)),0),IF(E534="Charitable",IFERROR(INDEX('Rate Schedule'!$D$5:$D$24,MATCH(SUMPRODUCT(MAX(('Rate Schedule'!$A$5:$A$24&lt;=A534)*('Rate Schedule'!$A$5:$A$24&lt;&gt;"")*'Rate Schedule'!$A$5:$A$24)),'Rate Schedule'!$A$5:$A$24,0)),0),0))))</f>
        <v/>
      </c>
      <c r="P534" s="25">
        <f>IF(OR(M534="",O534=""),"",ROUND(N534*O534,0)/100)</f>
        <v/>
      </c>
      <c r="Q534" s="26">
        <f>IF(AND(A534="",B534="",C534="",D534="",E534="",J534="",H534=""),"",IF(A534="","Add a date",IF(A534&gt;AsOf,"After as-of date: not counted yet",IF(B534="","Add a vehicle",IF(COUNTIF(VName,B534)=0,"Vehicle not on Vehicles sheet",IF(E534="","Add a purpose",IF(AND(E534&lt;&gt;"Business",E534&lt;&gt;"Medical",E534&lt;&gt;"Charitable",E534&lt;&gt;"Personal"),"Purpose must be Business/Medical/Charitable/Personal",IF(AND(ISNUMBER(H534),ISNUMBER(I534),I534&lt;H534),"Odometer end is before start",IF(AND(NOT(ISNUMBER(H534)),NOT(ISNUMBER(I534)),NOT(ISNUMBER(J534))),"Add odometer readings or typed miles",IF(AND(ISNUMBER(H534),ISNUMBER(I534),ISNUMBER(J534),ABS((I534-H534)-J534)&gt;0.05),"Odometer and typed miles disagree",IF(AND(N534&gt;0,O534=0),"No rate for this date — check Rate Schedule",IF(AND(OR(E534="Business",E534="Medical",E534="Charitable"),F534&lt;&gt;"Yes",K534=""),"Add purpose detail for substantiation",""))))))))))))</f>
        <v/>
      </c>
      <c r="R534" s="27">
        <f>IF(OR(A534="",M534=""),"",IFERROR(INDEX('Rate Schedule'!$A$5:$A$24,MATCH(SUMPRODUCT(MAX(('Rate Schedule'!$A$5:$A$24&lt;=A534)*('Rate Schedule'!$A$5:$A$24&lt;&gt;"")*'Rate Schedule'!$A$5:$A$24)),'Rate Schedule'!$A$5:$A$24,0)),""))</f>
        <v/>
      </c>
    </row>
    <row r="535">
      <c r="A535" s="22" t="n"/>
      <c r="B535" s="10" t="n"/>
      <c r="C535" s="10" t="n"/>
      <c r="D535" s="10" t="n"/>
      <c r="E535" s="10" t="n"/>
      <c r="F535" s="10" t="n"/>
      <c r="G535" s="10" t="n"/>
      <c r="H535" s="23" t="n"/>
      <c r="I535" s="23" t="n"/>
      <c r="J535" s="23" t="n"/>
      <c r="K535" s="10" t="n"/>
      <c r="L535" s="10" t="n"/>
      <c r="M535" s="24">
        <f>IF(AND(A535="",B535="",J535="",H535=""),"",ROUND(IF(G535="Yes",2,1)*IF(AND(ISNUMBER(H535),ISNUMBER(I535),I535&gt;=H535),I535-H535,IF(ISNUMBER(J535),J535,0)),1))</f>
        <v/>
      </c>
      <c r="N535" s="24">
        <f>IF(M535="","",IF(OR(E535="Personal",E535="",F535="Yes"),0,M535))</f>
        <v/>
      </c>
      <c r="O535" s="24">
        <f>IF(OR(A535="",M535=""),"",IF(E535="Business",IFERROR(INDEX('Rate Schedule'!$B$5:$B$24,MATCH(SUMPRODUCT(MAX(('Rate Schedule'!$A$5:$A$24&lt;=A535)*('Rate Schedule'!$A$5:$A$24&lt;&gt;"")*'Rate Schedule'!$A$5:$A$24)),'Rate Schedule'!$A$5:$A$24,0)),0),IF(E535="Medical",IFERROR(INDEX('Rate Schedule'!$C$5:$C$24,MATCH(SUMPRODUCT(MAX(('Rate Schedule'!$A$5:$A$24&lt;=A535)*('Rate Schedule'!$A$5:$A$24&lt;&gt;"")*'Rate Schedule'!$A$5:$A$24)),'Rate Schedule'!$A$5:$A$24,0)),0),IF(E535="Charitable",IFERROR(INDEX('Rate Schedule'!$D$5:$D$24,MATCH(SUMPRODUCT(MAX(('Rate Schedule'!$A$5:$A$24&lt;=A535)*('Rate Schedule'!$A$5:$A$24&lt;&gt;"")*'Rate Schedule'!$A$5:$A$24)),'Rate Schedule'!$A$5:$A$24,0)),0),0))))</f>
        <v/>
      </c>
      <c r="P535" s="25">
        <f>IF(OR(M535="",O535=""),"",ROUND(N535*O535,0)/100)</f>
        <v/>
      </c>
      <c r="Q535" s="26">
        <f>IF(AND(A535="",B535="",C535="",D535="",E535="",J535="",H535=""),"",IF(A535="","Add a date",IF(A535&gt;AsOf,"After as-of date: not counted yet",IF(B535="","Add a vehicle",IF(COUNTIF(VName,B535)=0,"Vehicle not on Vehicles sheet",IF(E535="","Add a purpose",IF(AND(E535&lt;&gt;"Business",E535&lt;&gt;"Medical",E535&lt;&gt;"Charitable",E535&lt;&gt;"Personal"),"Purpose must be Business/Medical/Charitable/Personal",IF(AND(ISNUMBER(H535),ISNUMBER(I535),I535&lt;H535),"Odometer end is before start",IF(AND(NOT(ISNUMBER(H535)),NOT(ISNUMBER(I535)),NOT(ISNUMBER(J535))),"Add odometer readings or typed miles",IF(AND(ISNUMBER(H535),ISNUMBER(I535),ISNUMBER(J535),ABS((I535-H535)-J535)&gt;0.05),"Odometer and typed miles disagree",IF(AND(N535&gt;0,O535=0),"No rate for this date — check Rate Schedule",IF(AND(OR(E535="Business",E535="Medical",E535="Charitable"),F535&lt;&gt;"Yes",K535=""),"Add purpose detail for substantiation",""))))))))))))</f>
        <v/>
      </c>
      <c r="R535" s="27">
        <f>IF(OR(A535="",M535=""),"",IFERROR(INDEX('Rate Schedule'!$A$5:$A$24,MATCH(SUMPRODUCT(MAX(('Rate Schedule'!$A$5:$A$24&lt;=A535)*('Rate Schedule'!$A$5:$A$24&lt;&gt;"")*'Rate Schedule'!$A$5:$A$24)),'Rate Schedule'!$A$5:$A$24,0)),""))</f>
        <v/>
      </c>
    </row>
    <row r="536">
      <c r="A536" s="22" t="n"/>
      <c r="B536" s="10" t="n"/>
      <c r="C536" s="10" t="n"/>
      <c r="D536" s="10" t="n"/>
      <c r="E536" s="10" t="n"/>
      <c r="F536" s="10" t="n"/>
      <c r="G536" s="10" t="n"/>
      <c r="H536" s="23" t="n"/>
      <c r="I536" s="23" t="n"/>
      <c r="J536" s="23" t="n"/>
      <c r="K536" s="10" t="n"/>
      <c r="L536" s="10" t="n"/>
      <c r="M536" s="24">
        <f>IF(AND(A536="",B536="",J536="",H536=""),"",ROUND(IF(G536="Yes",2,1)*IF(AND(ISNUMBER(H536),ISNUMBER(I536),I536&gt;=H536),I536-H536,IF(ISNUMBER(J536),J536,0)),1))</f>
        <v/>
      </c>
      <c r="N536" s="24">
        <f>IF(M536="","",IF(OR(E536="Personal",E536="",F536="Yes"),0,M536))</f>
        <v/>
      </c>
      <c r="O536" s="24">
        <f>IF(OR(A536="",M536=""),"",IF(E536="Business",IFERROR(INDEX('Rate Schedule'!$B$5:$B$24,MATCH(SUMPRODUCT(MAX(('Rate Schedule'!$A$5:$A$24&lt;=A536)*('Rate Schedule'!$A$5:$A$24&lt;&gt;"")*'Rate Schedule'!$A$5:$A$24)),'Rate Schedule'!$A$5:$A$24,0)),0),IF(E536="Medical",IFERROR(INDEX('Rate Schedule'!$C$5:$C$24,MATCH(SUMPRODUCT(MAX(('Rate Schedule'!$A$5:$A$24&lt;=A536)*('Rate Schedule'!$A$5:$A$24&lt;&gt;"")*'Rate Schedule'!$A$5:$A$24)),'Rate Schedule'!$A$5:$A$24,0)),0),IF(E536="Charitable",IFERROR(INDEX('Rate Schedule'!$D$5:$D$24,MATCH(SUMPRODUCT(MAX(('Rate Schedule'!$A$5:$A$24&lt;=A536)*('Rate Schedule'!$A$5:$A$24&lt;&gt;"")*'Rate Schedule'!$A$5:$A$24)),'Rate Schedule'!$A$5:$A$24,0)),0),0))))</f>
        <v/>
      </c>
      <c r="P536" s="25">
        <f>IF(OR(M536="",O536=""),"",ROUND(N536*O536,0)/100)</f>
        <v/>
      </c>
      <c r="Q536" s="26">
        <f>IF(AND(A536="",B536="",C536="",D536="",E536="",J536="",H536=""),"",IF(A536="","Add a date",IF(A536&gt;AsOf,"After as-of date: not counted yet",IF(B536="","Add a vehicle",IF(COUNTIF(VName,B536)=0,"Vehicle not on Vehicles sheet",IF(E536="","Add a purpose",IF(AND(E536&lt;&gt;"Business",E536&lt;&gt;"Medical",E536&lt;&gt;"Charitable",E536&lt;&gt;"Personal"),"Purpose must be Business/Medical/Charitable/Personal",IF(AND(ISNUMBER(H536),ISNUMBER(I536),I536&lt;H536),"Odometer end is before start",IF(AND(NOT(ISNUMBER(H536)),NOT(ISNUMBER(I536)),NOT(ISNUMBER(J536))),"Add odometer readings or typed miles",IF(AND(ISNUMBER(H536),ISNUMBER(I536),ISNUMBER(J536),ABS((I536-H536)-J536)&gt;0.05),"Odometer and typed miles disagree",IF(AND(N536&gt;0,O536=0),"No rate for this date — check Rate Schedule",IF(AND(OR(E536="Business",E536="Medical",E536="Charitable"),F536&lt;&gt;"Yes",K536=""),"Add purpose detail for substantiation",""))))))))))))</f>
        <v/>
      </c>
      <c r="R536" s="27">
        <f>IF(OR(A536="",M536=""),"",IFERROR(INDEX('Rate Schedule'!$A$5:$A$24,MATCH(SUMPRODUCT(MAX(('Rate Schedule'!$A$5:$A$24&lt;=A536)*('Rate Schedule'!$A$5:$A$24&lt;&gt;"")*'Rate Schedule'!$A$5:$A$24)),'Rate Schedule'!$A$5:$A$24,0)),""))</f>
        <v/>
      </c>
    </row>
    <row r="537">
      <c r="A537" s="22" t="n"/>
      <c r="B537" s="10" t="n"/>
      <c r="C537" s="10" t="n"/>
      <c r="D537" s="10" t="n"/>
      <c r="E537" s="10" t="n"/>
      <c r="F537" s="10" t="n"/>
      <c r="G537" s="10" t="n"/>
      <c r="H537" s="23" t="n"/>
      <c r="I537" s="23" t="n"/>
      <c r="J537" s="23" t="n"/>
      <c r="K537" s="10" t="n"/>
      <c r="L537" s="10" t="n"/>
      <c r="M537" s="24">
        <f>IF(AND(A537="",B537="",J537="",H537=""),"",ROUND(IF(G537="Yes",2,1)*IF(AND(ISNUMBER(H537),ISNUMBER(I537),I537&gt;=H537),I537-H537,IF(ISNUMBER(J537),J537,0)),1))</f>
        <v/>
      </c>
      <c r="N537" s="24">
        <f>IF(M537="","",IF(OR(E537="Personal",E537="",F537="Yes"),0,M537))</f>
        <v/>
      </c>
      <c r="O537" s="24">
        <f>IF(OR(A537="",M537=""),"",IF(E537="Business",IFERROR(INDEX('Rate Schedule'!$B$5:$B$24,MATCH(SUMPRODUCT(MAX(('Rate Schedule'!$A$5:$A$24&lt;=A537)*('Rate Schedule'!$A$5:$A$24&lt;&gt;"")*'Rate Schedule'!$A$5:$A$24)),'Rate Schedule'!$A$5:$A$24,0)),0),IF(E537="Medical",IFERROR(INDEX('Rate Schedule'!$C$5:$C$24,MATCH(SUMPRODUCT(MAX(('Rate Schedule'!$A$5:$A$24&lt;=A537)*('Rate Schedule'!$A$5:$A$24&lt;&gt;"")*'Rate Schedule'!$A$5:$A$24)),'Rate Schedule'!$A$5:$A$24,0)),0),IF(E537="Charitable",IFERROR(INDEX('Rate Schedule'!$D$5:$D$24,MATCH(SUMPRODUCT(MAX(('Rate Schedule'!$A$5:$A$24&lt;=A537)*('Rate Schedule'!$A$5:$A$24&lt;&gt;"")*'Rate Schedule'!$A$5:$A$24)),'Rate Schedule'!$A$5:$A$24,0)),0),0))))</f>
        <v/>
      </c>
      <c r="P537" s="25">
        <f>IF(OR(M537="",O537=""),"",ROUND(N537*O537,0)/100)</f>
        <v/>
      </c>
      <c r="Q537" s="26">
        <f>IF(AND(A537="",B537="",C537="",D537="",E537="",J537="",H537=""),"",IF(A537="","Add a date",IF(A537&gt;AsOf,"After as-of date: not counted yet",IF(B537="","Add a vehicle",IF(COUNTIF(VName,B537)=0,"Vehicle not on Vehicles sheet",IF(E537="","Add a purpose",IF(AND(E537&lt;&gt;"Business",E537&lt;&gt;"Medical",E537&lt;&gt;"Charitable",E537&lt;&gt;"Personal"),"Purpose must be Business/Medical/Charitable/Personal",IF(AND(ISNUMBER(H537),ISNUMBER(I537),I537&lt;H537),"Odometer end is before start",IF(AND(NOT(ISNUMBER(H537)),NOT(ISNUMBER(I537)),NOT(ISNUMBER(J537))),"Add odometer readings or typed miles",IF(AND(ISNUMBER(H537),ISNUMBER(I537),ISNUMBER(J537),ABS((I537-H537)-J537)&gt;0.05),"Odometer and typed miles disagree",IF(AND(N537&gt;0,O537=0),"No rate for this date — check Rate Schedule",IF(AND(OR(E537="Business",E537="Medical",E537="Charitable"),F537&lt;&gt;"Yes",K537=""),"Add purpose detail for substantiation",""))))))))))))</f>
        <v/>
      </c>
      <c r="R537" s="27">
        <f>IF(OR(A537="",M537=""),"",IFERROR(INDEX('Rate Schedule'!$A$5:$A$24,MATCH(SUMPRODUCT(MAX(('Rate Schedule'!$A$5:$A$24&lt;=A537)*('Rate Schedule'!$A$5:$A$24&lt;&gt;"")*'Rate Schedule'!$A$5:$A$24)),'Rate Schedule'!$A$5:$A$24,0)),""))</f>
        <v/>
      </c>
    </row>
    <row r="538">
      <c r="A538" s="22" t="n"/>
      <c r="B538" s="10" t="n"/>
      <c r="C538" s="10" t="n"/>
      <c r="D538" s="10" t="n"/>
      <c r="E538" s="10" t="n"/>
      <c r="F538" s="10" t="n"/>
      <c r="G538" s="10" t="n"/>
      <c r="H538" s="23" t="n"/>
      <c r="I538" s="23" t="n"/>
      <c r="J538" s="23" t="n"/>
      <c r="K538" s="10" t="n"/>
      <c r="L538" s="10" t="n"/>
      <c r="M538" s="24">
        <f>IF(AND(A538="",B538="",J538="",H538=""),"",ROUND(IF(G538="Yes",2,1)*IF(AND(ISNUMBER(H538),ISNUMBER(I538),I538&gt;=H538),I538-H538,IF(ISNUMBER(J538),J538,0)),1))</f>
        <v/>
      </c>
      <c r="N538" s="24">
        <f>IF(M538="","",IF(OR(E538="Personal",E538="",F538="Yes"),0,M538))</f>
        <v/>
      </c>
      <c r="O538" s="24">
        <f>IF(OR(A538="",M538=""),"",IF(E538="Business",IFERROR(INDEX('Rate Schedule'!$B$5:$B$24,MATCH(SUMPRODUCT(MAX(('Rate Schedule'!$A$5:$A$24&lt;=A538)*('Rate Schedule'!$A$5:$A$24&lt;&gt;"")*'Rate Schedule'!$A$5:$A$24)),'Rate Schedule'!$A$5:$A$24,0)),0),IF(E538="Medical",IFERROR(INDEX('Rate Schedule'!$C$5:$C$24,MATCH(SUMPRODUCT(MAX(('Rate Schedule'!$A$5:$A$24&lt;=A538)*('Rate Schedule'!$A$5:$A$24&lt;&gt;"")*'Rate Schedule'!$A$5:$A$24)),'Rate Schedule'!$A$5:$A$24,0)),0),IF(E538="Charitable",IFERROR(INDEX('Rate Schedule'!$D$5:$D$24,MATCH(SUMPRODUCT(MAX(('Rate Schedule'!$A$5:$A$24&lt;=A538)*('Rate Schedule'!$A$5:$A$24&lt;&gt;"")*'Rate Schedule'!$A$5:$A$24)),'Rate Schedule'!$A$5:$A$24,0)),0),0))))</f>
        <v/>
      </c>
      <c r="P538" s="25">
        <f>IF(OR(M538="",O538=""),"",ROUND(N538*O538,0)/100)</f>
        <v/>
      </c>
      <c r="Q538" s="26">
        <f>IF(AND(A538="",B538="",C538="",D538="",E538="",J538="",H538=""),"",IF(A538="","Add a date",IF(A538&gt;AsOf,"After as-of date: not counted yet",IF(B538="","Add a vehicle",IF(COUNTIF(VName,B538)=0,"Vehicle not on Vehicles sheet",IF(E538="","Add a purpose",IF(AND(E538&lt;&gt;"Business",E538&lt;&gt;"Medical",E538&lt;&gt;"Charitable",E538&lt;&gt;"Personal"),"Purpose must be Business/Medical/Charitable/Personal",IF(AND(ISNUMBER(H538),ISNUMBER(I538),I538&lt;H538),"Odometer end is before start",IF(AND(NOT(ISNUMBER(H538)),NOT(ISNUMBER(I538)),NOT(ISNUMBER(J538))),"Add odometer readings or typed miles",IF(AND(ISNUMBER(H538),ISNUMBER(I538),ISNUMBER(J538),ABS((I538-H538)-J538)&gt;0.05),"Odometer and typed miles disagree",IF(AND(N538&gt;0,O538=0),"No rate for this date — check Rate Schedule",IF(AND(OR(E538="Business",E538="Medical",E538="Charitable"),F538&lt;&gt;"Yes",K538=""),"Add purpose detail for substantiation",""))))))))))))</f>
        <v/>
      </c>
      <c r="R538" s="27">
        <f>IF(OR(A538="",M538=""),"",IFERROR(INDEX('Rate Schedule'!$A$5:$A$24,MATCH(SUMPRODUCT(MAX(('Rate Schedule'!$A$5:$A$24&lt;=A538)*('Rate Schedule'!$A$5:$A$24&lt;&gt;"")*'Rate Schedule'!$A$5:$A$24)),'Rate Schedule'!$A$5:$A$24,0)),""))</f>
        <v/>
      </c>
    </row>
    <row r="539">
      <c r="A539" s="22" t="n"/>
      <c r="B539" s="10" t="n"/>
      <c r="C539" s="10" t="n"/>
      <c r="D539" s="10" t="n"/>
      <c r="E539" s="10" t="n"/>
      <c r="F539" s="10" t="n"/>
      <c r="G539" s="10" t="n"/>
      <c r="H539" s="23" t="n"/>
      <c r="I539" s="23" t="n"/>
      <c r="J539" s="23" t="n"/>
      <c r="K539" s="10" t="n"/>
      <c r="L539" s="10" t="n"/>
      <c r="M539" s="24">
        <f>IF(AND(A539="",B539="",J539="",H539=""),"",ROUND(IF(G539="Yes",2,1)*IF(AND(ISNUMBER(H539),ISNUMBER(I539),I539&gt;=H539),I539-H539,IF(ISNUMBER(J539),J539,0)),1))</f>
        <v/>
      </c>
      <c r="N539" s="24">
        <f>IF(M539="","",IF(OR(E539="Personal",E539="",F539="Yes"),0,M539))</f>
        <v/>
      </c>
      <c r="O539" s="24">
        <f>IF(OR(A539="",M539=""),"",IF(E539="Business",IFERROR(INDEX('Rate Schedule'!$B$5:$B$24,MATCH(SUMPRODUCT(MAX(('Rate Schedule'!$A$5:$A$24&lt;=A539)*('Rate Schedule'!$A$5:$A$24&lt;&gt;"")*'Rate Schedule'!$A$5:$A$24)),'Rate Schedule'!$A$5:$A$24,0)),0),IF(E539="Medical",IFERROR(INDEX('Rate Schedule'!$C$5:$C$24,MATCH(SUMPRODUCT(MAX(('Rate Schedule'!$A$5:$A$24&lt;=A539)*('Rate Schedule'!$A$5:$A$24&lt;&gt;"")*'Rate Schedule'!$A$5:$A$24)),'Rate Schedule'!$A$5:$A$24,0)),0),IF(E539="Charitable",IFERROR(INDEX('Rate Schedule'!$D$5:$D$24,MATCH(SUMPRODUCT(MAX(('Rate Schedule'!$A$5:$A$24&lt;=A539)*('Rate Schedule'!$A$5:$A$24&lt;&gt;"")*'Rate Schedule'!$A$5:$A$24)),'Rate Schedule'!$A$5:$A$24,0)),0),0))))</f>
        <v/>
      </c>
      <c r="P539" s="25">
        <f>IF(OR(M539="",O539=""),"",ROUND(N539*O539,0)/100)</f>
        <v/>
      </c>
      <c r="Q539" s="26">
        <f>IF(AND(A539="",B539="",C539="",D539="",E539="",J539="",H539=""),"",IF(A539="","Add a date",IF(A539&gt;AsOf,"After as-of date: not counted yet",IF(B539="","Add a vehicle",IF(COUNTIF(VName,B539)=0,"Vehicle not on Vehicles sheet",IF(E539="","Add a purpose",IF(AND(E539&lt;&gt;"Business",E539&lt;&gt;"Medical",E539&lt;&gt;"Charitable",E539&lt;&gt;"Personal"),"Purpose must be Business/Medical/Charitable/Personal",IF(AND(ISNUMBER(H539),ISNUMBER(I539),I539&lt;H539),"Odometer end is before start",IF(AND(NOT(ISNUMBER(H539)),NOT(ISNUMBER(I539)),NOT(ISNUMBER(J539))),"Add odometer readings or typed miles",IF(AND(ISNUMBER(H539),ISNUMBER(I539),ISNUMBER(J539),ABS((I539-H539)-J539)&gt;0.05),"Odometer and typed miles disagree",IF(AND(N539&gt;0,O539=0),"No rate for this date — check Rate Schedule",IF(AND(OR(E539="Business",E539="Medical",E539="Charitable"),F539&lt;&gt;"Yes",K539=""),"Add purpose detail for substantiation",""))))))))))))</f>
        <v/>
      </c>
      <c r="R539" s="27">
        <f>IF(OR(A539="",M539=""),"",IFERROR(INDEX('Rate Schedule'!$A$5:$A$24,MATCH(SUMPRODUCT(MAX(('Rate Schedule'!$A$5:$A$24&lt;=A539)*('Rate Schedule'!$A$5:$A$24&lt;&gt;"")*'Rate Schedule'!$A$5:$A$24)),'Rate Schedule'!$A$5:$A$24,0)),""))</f>
        <v/>
      </c>
    </row>
    <row r="540">
      <c r="A540" s="22" t="n"/>
      <c r="B540" s="10" t="n"/>
      <c r="C540" s="10" t="n"/>
      <c r="D540" s="10" t="n"/>
      <c r="E540" s="10" t="n"/>
      <c r="F540" s="10" t="n"/>
      <c r="G540" s="10" t="n"/>
      <c r="H540" s="23" t="n"/>
      <c r="I540" s="23" t="n"/>
      <c r="J540" s="23" t="n"/>
      <c r="K540" s="10" t="n"/>
      <c r="L540" s="10" t="n"/>
      <c r="M540" s="24">
        <f>IF(AND(A540="",B540="",J540="",H540=""),"",ROUND(IF(G540="Yes",2,1)*IF(AND(ISNUMBER(H540),ISNUMBER(I540),I540&gt;=H540),I540-H540,IF(ISNUMBER(J540),J540,0)),1))</f>
        <v/>
      </c>
      <c r="N540" s="24">
        <f>IF(M540="","",IF(OR(E540="Personal",E540="",F540="Yes"),0,M540))</f>
        <v/>
      </c>
      <c r="O540" s="24">
        <f>IF(OR(A540="",M540=""),"",IF(E540="Business",IFERROR(INDEX('Rate Schedule'!$B$5:$B$24,MATCH(SUMPRODUCT(MAX(('Rate Schedule'!$A$5:$A$24&lt;=A540)*('Rate Schedule'!$A$5:$A$24&lt;&gt;"")*'Rate Schedule'!$A$5:$A$24)),'Rate Schedule'!$A$5:$A$24,0)),0),IF(E540="Medical",IFERROR(INDEX('Rate Schedule'!$C$5:$C$24,MATCH(SUMPRODUCT(MAX(('Rate Schedule'!$A$5:$A$24&lt;=A540)*('Rate Schedule'!$A$5:$A$24&lt;&gt;"")*'Rate Schedule'!$A$5:$A$24)),'Rate Schedule'!$A$5:$A$24,0)),0),IF(E540="Charitable",IFERROR(INDEX('Rate Schedule'!$D$5:$D$24,MATCH(SUMPRODUCT(MAX(('Rate Schedule'!$A$5:$A$24&lt;=A540)*('Rate Schedule'!$A$5:$A$24&lt;&gt;"")*'Rate Schedule'!$A$5:$A$24)),'Rate Schedule'!$A$5:$A$24,0)),0),0))))</f>
        <v/>
      </c>
      <c r="P540" s="25">
        <f>IF(OR(M540="",O540=""),"",ROUND(N540*O540,0)/100)</f>
        <v/>
      </c>
      <c r="Q540" s="26">
        <f>IF(AND(A540="",B540="",C540="",D540="",E540="",J540="",H540=""),"",IF(A540="","Add a date",IF(A540&gt;AsOf,"After as-of date: not counted yet",IF(B540="","Add a vehicle",IF(COUNTIF(VName,B540)=0,"Vehicle not on Vehicles sheet",IF(E540="","Add a purpose",IF(AND(E540&lt;&gt;"Business",E540&lt;&gt;"Medical",E540&lt;&gt;"Charitable",E540&lt;&gt;"Personal"),"Purpose must be Business/Medical/Charitable/Personal",IF(AND(ISNUMBER(H540),ISNUMBER(I540),I540&lt;H540),"Odometer end is before start",IF(AND(NOT(ISNUMBER(H540)),NOT(ISNUMBER(I540)),NOT(ISNUMBER(J540))),"Add odometer readings or typed miles",IF(AND(ISNUMBER(H540),ISNUMBER(I540),ISNUMBER(J540),ABS((I540-H540)-J540)&gt;0.05),"Odometer and typed miles disagree",IF(AND(N540&gt;0,O540=0),"No rate for this date — check Rate Schedule",IF(AND(OR(E540="Business",E540="Medical",E540="Charitable"),F540&lt;&gt;"Yes",K540=""),"Add purpose detail for substantiation",""))))))))))))</f>
        <v/>
      </c>
      <c r="R540" s="27">
        <f>IF(OR(A540="",M540=""),"",IFERROR(INDEX('Rate Schedule'!$A$5:$A$24,MATCH(SUMPRODUCT(MAX(('Rate Schedule'!$A$5:$A$24&lt;=A540)*('Rate Schedule'!$A$5:$A$24&lt;&gt;"")*'Rate Schedule'!$A$5:$A$24)),'Rate Schedule'!$A$5:$A$24,0)),""))</f>
        <v/>
      </c>
    </row>
    <row r="541">
      <c r="A541" s="22" t="n"/>
      <c r="B541" s="10" t="n"/>
      <c r="C541" s="10" t="n"/>
      <c r="D541" s="10" t="n"/>
      <c r="E541" s="10" t="n"/>
      <c r="F541" s="10" t="n"/>
      <c r="G541" s="10" t="n"/>
      <c r="H541" s="23" t="n"/>
      <c r="I541" s="23" t="n"/>
      <c r="J541" s="23" t="n"/>
      <c r="K541" s="10" t="n"/>
      <c r="L541" s="10" t="n"/>
      <c r="M541" s="24">
        <f>IF(AND(A541="",B541="",J541="",H541=""),"",ROUND(IF(G541="Yes",2,1)*IF(AND(ISNUMBER(H541),ISNUMBER(I541),I541&gt;=H541),I541-H541,IF(ISNUMBER(J541),J541,0)),1))</f>
        <v/>
      </c>
      <c r="N541" s="24">
        <f>IF(M541="","",IF(OR(E541="Personal",E541="",F541="Yes"),0,M541))</f>
        <v/>
      </c>
      <c r="O541" s="24">
        <f>IF(OR(A541="",M541=""),"",IF(E541="Business",IFERROR(INDEX('Rate Schedule'!$B$5:$B$24,MATCH(SUMPRODUCT(MAX(('Rate Schedule'!$A$5:$A$24&lt;=A541)*('Rate Schedule'!$A$5:$A$24&lt;&gt;"")*'Rate Schedule'!$A$5:$A$24)),'Rate Schedule'!$A$5:$A$24,0)),0),IF(E541="Medical",IFERROR(INDEX('Rate Schedule'!$C$5:$C$24,MATCH(SUMPRODUCT(MAX(('Rate Schedule'!$A$5:$A$24&lt;=A541)*('Rate Schedule'!$A$5:$A$24&lt;&gt;"")*'Rate Schedule'!$A$5:$A$24)),'Rate Schedule'!$A$5:$A$24,0)),0),IF(E541="Charitable",IFERROR(INDEX('Rate Schedule'!$D$5:$D$24,MATCH(SUMPRODUCT(MAX(('Rate Schedule'!$A$5:$A$24&lt;=A541)*('Rate Schedule'!$A$5:$A$24&lt;&gt;"")*'Rate Schedule'!$A$5:$A$24)),'Rate Schedule'!$A$5:$A$24,0)),0),0))))</f>
        <v/>
      </c>
      <c r="P541" s="25">
        <f>IF(OR(M541="",O541=""),"",ROUND(N541*O541,0)/100)</f>
        <v/>
      </c>
      <c r="Q541" s="26">
        <f>IF(AND(A541="",B541="",C541="",D541="",E541="",J541="",H541=""),"",IF(A541="","Add a date",IF(A541&gt;AsOf,"After as-of date: not counted yet",IF(B541="","Add a vehicle",IF(COUNTIF(VName,B541)=0,"Vehicle not on Vehicles sheet",IF(E541="","Add a purpose",IF(AND(E541&lt;&gt;"Business",E541&lt;&gt;"Medical",E541&lt;&gt;"Charitable",E541&lt;&gt;"Personal"),"Purpose must be Business/Medical/Charitable/Personal",IF(AND(ISNUMBER(H541),ISNUMBER(I541),I541&lt;H541),"Odometer end is before start",IF(AND(NOT(ISNUMBER(H541)),NOT(ISNUMBER(I541)),NOT(ISNUMBER(J541))),"Add odometer readings or typed miles",IF(AND(ISNUMBER(H541),ISNUMBER(I541),ISNUMBER(J541),ABS((I541-H541)-J541)&gt;0.05),"Odometer and typed miles disagree",IF(AND(N541&gt;0,O541=0),"No rate for this date — check Rate Schedule",IF(AND(OR(E541="Business",E541="Medical",E541="Charitable"),F541&lt;&gt;"Yes",K541=""),"Add purpose detail for substantiation",""))))))))))))</f>
        <v/>
      </c>
      <c r="R541" s="27">
        <f>IF(OR(A541="",M541=""),"",IFERROR(INDEX('Rate Schedule'!$A$5:$A$24,MATCH(SUMPRODUCT(MAX(('Rate Schedule'!$A$5:$A$24&lt;=A541)*('Rate Schedule'!$A$5:$A$24&lt;&gt;"")*'Rate Schedule'!$A$5:$A$24)),'Rate Schedule'!$A$5:$A$24,0)),""))</f>
        <v/>
      </c>
    </row>
    <row r="542">
      <c r="A542" s="22" t="n"/>
      <c r="B542" s="10" t="n"/>
      <c r="C542" s="10" t="n"/>
      <c r="D542" s="10" t="n"/>
      <c r="E542" s="10" t="n"/>
      <c r="F542" s="10" t="n"/>
      <c r="G542" s="10" t="n"/>
      <c r="H542" s="23" t="n"/>
      <c r="I542" s="23" t="n"/>
      <c r="J542" s="23" t="n"/>
      <c r="K542" s="10" t="n"/>
      <c r="L542" s="10" t="n"/>
      <c r="M542" s="24">
        <f>IF(AND(A542="",B542="",J542="",H542=""),"",ROUND(IF(G542="Yes",2,1)*IF(AND(ISNUMBER(H542),ISNUMBER(I542),I542&gt;=H542),I542-H542,IF(ISNUMBER(J542),J542,0)),1))</f>
        <v/>
      </c>
      <c r="N542" s="24">
        <f>IF(M542="","",IF(OR(E542="Personal",E542="",F542="Yes"),0,M542))</f>
        <v/>
      </c>
      <c r="O542" s="24">
        <f>IF(OR(A542="",M542=""),"",IF(E542="Business",IFERROR(INDEX('Rate Schedule'!$B$5:$B$24,MATCH(SUMPRODUCT(MAX(('Rate Schedule'!$A$5:$A$24&lt;=A542)*('Rate Schedule'!$A$5:$A$24&lt;&gt;"")*'Rate Schedule'!$A$5:$A$24)),'Rate Schedule'!$A$5:$A$24,0)),0),IF(E542="Medical",IFERROR(INDEX('Rate Schedule'!$C$5:$C$24,MATCH(SUMPRODUCT(MAX(('Rate Schedule'!$A$5:$A$24&lt;=A542)*('Rate Schedule'!$A$5:$A$24&lt;&gt;"")*'Rate Schedule'!$A$5:$A$24)),'Rate Schedule'!$A$5:$A$24,0)),0),IF(E542="Charitable",IFERROR(INDEX('Rate Schedule'!$D$5:$D$24,MATCH(SUMPRODUCT(MAX(('Rate Schedule'!$A$5:$A$24&lt;=A542)*('Rate Schedule'!$A$5:$A$24&lt;&gt;"")*'Rate Schedule'!$A$5:$A$24)),'Rate Schedule'!$A$5:$A$24,0)),0),0))))</f>
        <v/>
      </c>
      <c r="P542" s="25">
        <f>IF(OR(M542="",O542=""),"",ROUND(N542*O542,0)/100)</f>
        <v/>
      </c>
      <c r="Q542" s="26">
        <f>IF(AND(A542="",B542="",C542="",D542="",E542="",J542="",H542=""),"",IF(A542="","Add a date",IF(A542&gt;AsOf,"After as-of date: not counted yet",IF(B542="","Add a vehicle",IF(COUNTIF(VName,B542)=0,"Vehicle not on Vehicles sheet",IF(E542="","Add a purpose",IF(AND(E542&lt;&gt;"Business",E542&lt;&gt;"Medical",E542&lt;&gt;"Charitable",E542&lt;&gt;"Personal"),"Purpose must be Business/Medical/Charitable/Personal",IF(AND(ISNUMBER(H542),ISNUMBER(I542),I542&lt;H542),"Odometer end is before start",IF(AND(NOT(ISNUMBER(H542)),NOT(ISNUMBER(I542)),NOT(ISNUMBER(J542))),"Add odometer readings or typed miles",IF(AND(ISNUMBER(H542),ISNUMBER(I542),ISNUMBER(J542),ABS((I542-H542)-J542)&gt;0.05),"Odometer and typed miles disagree",IF(AND(N542&gt;0,O542=0),"No rate for this date — check Rate Schedule",IF(AND(OR(E542="Business",E542="Medical",E542="Charitable"),F542&lt;&gt;"Yes",K542=""),"Add purpose detail for substantiation",""))))))))))))</f>
        <v/>
      </c>
      <c r="R542" s="27">
        <f>IF(OR(A542="",M542=""),"",IFERROR(INDEX('Rate Schedule'!$A$5:$A$24,MATCH(SUMPRODUCT(MAX(('Rate Schedule'!$A$5:$A$24&lt;=A542)*('Rate Schedule'!$A$5:$A$24&lt;&gt;"")*'Rate Schedule'!$A$5:$A$24)),'Rate Schedule'!$A$5:$A$24,0)),""))</f>
        <v/>
      </c>
    </row>
    <row r="543">
      <c r="A543" s="22" t="n"/>
      <c r="B543" s="10" t="n"/>
      <c r="C543" s="10" t="n"/>
      <c r="D543" s="10" t="n"/>
      <c r="E543" s="10" t="n"/>
      <c r="F543" s="10" t="n"/>
      <c r="G543" s="10" t="n"/>
      <c r="H543" s="23" t="n"/>
      <c r="I543" s="23" t="n"/>
      <c r="J543" s="23" t="n"/>
      <c r="K543" s="10" t="n"/>
      <c r="L543" s="10" t="n"/>
      <c r="M543" s="24">
        <f>IF(AND(A543="",B543="",J543="",H543=""),"",ROUND(IF(G543="Yes",2,1)*IF(AND(ISNUMBER(H543),ISNUMBER(I543),I543&gt;=H543),I543-H543,IF(ISNUMBER(J543),J543,0)),1))</f>
        <v/>
      </c>
      <c r="N543" s="24">
        <f>IF(M543="","",IF(OR(E543="Personal",E543="",F543="Yes"),0,M543))</f>
        <v/>
      </c>
      <c r="O543" s="24">
        <f>IF(OR(A543="",M543=""),"",IF(E543="Business",IFERROR(INDEX('Rate Schedule'!$B$5:$B$24,MATCH(SUMPRODUCT(MAX(('Rate Schedule'!$A$5:$A$24&lt;=A543)*('Rate Schedule'!$A$5:$A$24&lt;&gt;"")*'Rate Schedule'!$A$5:$A$24)),'Rate Schedule'!$A$5:$A$24,0)),0),IF(E543="Medical",IFERROR(INDEX('Rate Schedule'!$C$5:$C$24,MATCH(SUMPRODUCT(MAX(('Rate Schedule'!$A$5:$A$24&lt;=A543)*('Rate Schedule'!$A$5:$A$24&lt;&gt;"")*'Rate Schedule'!$A$5:$A$24)),'Rate Schedule'!$A$5:$A$24,0)),0),IF(E543="Charitable",IFERROR(INDEX('Rate Schedule'!$D$5:$D$24,MATCH(SUMPRODUCT(MAX(('Rate Schedule'!$A$5:$A$24&lt;=A543)*('Rate Schedule'!$A$5:$A$24&lt;&gt;"")*'Rate Schedule'!$A$5:$A$24)),'Rate Schedule'!$A$5:$A$24,0)),0),0))))</f>
        <v/>
      </c>
      <c r="P543" s="25">
        <f>IF(OR(M543="",O543=""),"",ROUND(N543*O543,0)/100)</f>
        <v/>
      </c>
      <c r="Q543" s="26">
        <f>IF(AND(A543="",B543="",C543="",D543="",E543="",J543="",H543=""),"",IF(A543="","Add a date",IF(A543&gt;AsOf,"After as-of date: not counted yet",IF(B543="","Add a vehicle",IF(COUNTIF(VName,B543)=0,"Vehicle not on Vehicles sheet",IF(E543="","Add a purpose",IF(AND(E543&lt;&gt;"Business",E543&lt;&gt;"Medical",E543&lt;&gt;"Charitable",E543&lt;&gt;"Personal"),"Purpose must be Business/Medical/Charitable/Personal",IF(AND(ISNUMBER(H543),ISNUMBER(I543),I543&lt;H543),"Odometer end is before start",IF(AND(NOT(ISNUMBER(H543)),NOT(ISNUMBER(I543)),NOT(ISNUMBER(J543))),"Add odometer readings or typed miles",IF(AND(ISNUMBER(H543),ISNUMBER(I543),ISNUMBER(J543),ABS((I543-H543)-J543)&gt;0.05),"Odometer and typed miles disagree",IF(AND(N543&gt;0,O543=0),"No rate for this date — check Rate Schedule",IF(AND(OR(E543="Business",E543="Medical",E543="Charitable"),F543&lt;&gt;"Yes",K543=""),"Add purpose detail for substantiation",""))))))))))))</f>
        <v/>
      </c>
      <c r="R543" s="27">
        <f>IF(OR(A543="",M543=""),"",IFERROR(INDEX('Rate Schedule'!$A$5:$A$24,MATCH(SUMPRODUCT(MAX(('Rate Schedule'!$A$5:$A$24&lt;=A543)*('Rate Schedule'!$A$5:$A$24&lt;&gt;"")*'Rate Schedule'!$A$5:$A$24)),'Rate Schedule'!$A$5:$A$24,0)),""))</f>
        <v/>
      </c>
    </row>
    <row r="544">
      <c r="A544" s="22" t="n"/>
      <c r="B544" s="10" t="n"/>
      <c r="C544" s="10" t="n"/>
      <c r="D544" s="10" t="n"/>
      <c r="E544" s="10" t="n"/>
      <c r="F544" s="10" t="n"/>
      <c r="G544" s="10" t="n"/>
      <c r="H544" s="23" t="n"/>
      <c r="I544" s="23" t="n"/>
      <c r="J544" s="23" t="n"/>
      <c r="K544" s="10" t="n"/>
      <c r="L544" s="10" t="n"/>
      <c r="M544" s="24">
        <f>IF(AND(A544="",B544="",J544="",H544=""),"",ROUND(IF(G544="Yes",2,1)*IF(AND(ISNUMBER(H544),ISNUMBER(I544),I544&gt;=H544),I544-H544,IF(ISNUMBER(J544),J544,0)),1))</f>
        <v/>
      </c>
      <c r="N544" s="24">
        <f>IF(M544="","",IF(OR(E544="Personal",E544="",F544="Yes"),0,M544))</f>
        <v/>
      </c>
      <c r="O544" s="24">
        <f>IF(OR(A544="",M544=""),"",IF(E544="Business",IFERROR(INDEX('Rate Schedule'!$B$5:$B$24,MATCH(SUMPRODUCT(MAX(('Rate Schedule'!$A$5:$A$24&lt;=A544)*('Rate Schedule'!$A$5:$A$24&lt;&gt;"")*'Rate Schedule'!$A$5:$A$24)),'Rate Schedule'!$A$5:$A$24,0)),0),IF(E544="Medical",IFERROR(INDEX('Rate Schedule'!$C$5:$C$24,MATCH(SUMPRODUCT(MAX(('Rate Schedule'!$A$5:$A$24&lt;=A544)*('Rate Schedule'!$A$5:$A$24&lt;&gt;"")*'Rate Schedule'!$A$5:$A$24)),'Rate Schedule'!$A$5:$A$24,0)),0),IF(E544="Charitable",IFERROR(INDEX('Rate Schedule'!$D$5:$D$24,MATCH(SUMPRODUCT(MAX(('Rate Schedule'!$A$5:$A$24&lt;=A544)*('Rate Schedule'!$A$5:$A$24&lt;&gt;"")*'Rate Schedule'!$A$5:$A$24)),'Rate Schedule'!$A$5:$A$24,0)),0),0))))</f>
        <v/>
      </c>
      <c r="P544" s="25">
        <f>IF(OR(M544="",O544=""),"",ROUND(N544*O544,0)/100)</f>
        <v/>
      </c>
      <c r="Q544" s="26">
        <f>IF(AND(A544="",B544="",C544="",D544="",E544="",J544="",H544=""),"",IF(A544="","Add a date",IF(A544&gt;AsOf,"After as-of date: not counted yet",IF(B544="","Add a vehicle",IF(COUNTIF(VName,B544)=0,"Vehicle not on Vehicles sheet",IF(E544="","Add a purpose",IF(AND(E544&lt;&gt;"Business",E544&lt;&gt;"Medical",E544&lt;&gt;"Charitable",E544&lt;&gt;"Personal"),"Purpose must be Business/Medical/Charitable/Personal",IF(AND(ISNUMBER(H544),ISNUMBER(I544),I544&lt;H544),"Odometer end is before start",IF(AND(NOT(ISNUMBER(H544)),NOT(ISNUMBER(I544)),NOT(ISNUMBER(J544))),"Add odometer readings or typed miles",IF(AND(ISNUMBER(H544),ISNUMBER(I544),ISNUMBER(J544),ABS((I544-H544)-J544)&gt;0.05),"Odometer and typed miles disagree",IF(AND(N544&gt;0,O544=0),"No rate for this date — check Rate Schedule",IF(AND(OR(E544="Business",E544="Medical",E544="Charitable"),F544&lt;&gt;"Yes",K544=""),"Add purpose detail for substantiation",""))))))))))))</f>
        <v/>
      </c>
      <c r="R544" s="27">
        <f>IF(OR(A544="",M544=""),"",IFERROR(INDEX('Rate Schedule'!$A$5:$A$24,MATCH(SUMPRODUCT(MAX(('Rate Schedule'!$A$5:$A$24&lt;=A544)*('Rate Schedule'!$A$5:$A$24&lt;&gt;"")*'Rate Schedule'!$A$5:$A$24)),'Rate Schedule'!$A$5:$A$24,0)),""))</f>
        <v/>
      </c>
    </row>
    <row r="545">
      <c r="A545" s="22" t="n"/>
      <c r="B545" s="10" t="n"/>
      <c r="C545" s="10" t="n"/>
      <c r="D545" s="10" t="n"/>
      <c r="E545" s="10" t="n"/>
      <c r="F545" s="10" t="n"/>
      <c r="G545" s="10" t="n"/>
      <c r="H545" s="23" t="n"/>
      <c r="I545" s="23" t="n"/>
      <c r="J545" s="23" t="n"/>
      <c r="K545" s="10" t="n"/>
      <c r="L545" s="10" t="n"/>
      <c r="M545" s="24">
        <f>IF(AND(A545="",B545="",J545="",H545=""),"",ROUND(IF(G545="Yes",2,1)*IF(AND(ISNUMBER(H545),ISNUMBER(I545),I545&gt;=H545),I545-H545,IF(ISNUMBER(J545),J545,0)),1))</f>
        <v/>
      </c>
      <c r="N545" s="24">
        <f>IF(M545="","",IF(OR(E545="Personal",E545="",F545="Yes"),0,M545))</f>
        <v/>
      </c>
      <c r="O545" s="24">
        <f>IF(OR(A545="",M545=""),"",IF(E545="Business",IFERROR(INDEX('Rate Schedule'!$B$5:$B$24,MATCH(SUMPRODUCT(MAX(('Rate Schedule'!$A$5:$A$24&lt;=A545)*('Rate Schedule'!$A$5:$A$24&lt;&gt;"")*'Rate Schedule'!$A$5:$A$24)),'Rate Schedule'!$A$5:$A$24,0)),0),IF(E545="Medical",IFERROR(INDEX('Rate Schedule'!$C$5:$C$24,MATCH(SUMPRODUCT(MAX(('Rate Schedule'!$A$5:$A$24&lt;=A545)*('Rate Schedule'!$A$5:$A$24&lt;&gt;"")*'Rate Schedule'!$A$5:$A$24)),'Rate Schedule'!$A$5:$A$24,0)),0),IF(E545="Charitable",IFERROR(INDEX('Rate Schedule'!$D$5:$D$24,MATCH(SUMPRODUCT(MAX(('Rate Schedule'!$A$5:$A$24&lt;=A545)*('Rate Schedule'!$A$5:$A$24&lt;&gt;"")*'Rate Schedule'!$A$5:$A$24)),'Rate Schedule'!$A$5:$A$24,0)),0),0))))</f>
        <v/>
      </c>
      <c r="P545" s="25">
        <f>IF(OR(M545="",O545=""),"",ROUND(N545*O545,0)/100)</f>
        <v/>
      </c>
      <c r="Q545" s="26">
        <f>IF(AND(A545="",B545="",C545="",D545="",E545="",J545="",H545=""),"",IF(A545="","Add a date",IF(A545&gt;AsOf,"After as-of date: not counted yet",IF(B545="","Add a vehicle",IF(COUNTIF(VName,B545)=0,"Vehicle not on Vehicles sheet",IF(E545="","Add a purpose",IF(AND(E545&lt;&gt;"Business",E545&lt;&gt;"Medical",E545&lt;&gt;"Charitable",E545&lt;&gt;"Personal"),"Purpose must be Business/Medical/Charitable/Personal",IF(AND(ISNUMBER(H545),ISNUMBER(I545),I545&lt;H545),"Odometer end is before start",IF(AND(NOT(ISNUMBER(H545)),NOT(ISNUMBER(I545)),NOT(ISNUMBER(J545))),"Add odometer readings or typed miles",IF(AND(ISNUMBER(H545),ISNUMBER(I545),ISNUMBER(J545),ABS((I545-H545)-J545)&gt;0.05),"Odometer and typed miles disagree",IF(AND(N545&gt;0,O545=0),"No rate for this date — check Rate Schedule",IF(AND(OR(E545="Business",E545="Medical",E545="Charitable"),F545&lt;&gt;"Yes",K545=""),"Add purpose detail for substantiation",""))))))))))))</f>
        <v/>
      </c>
      <c r="R545" s="27">
        <f>IF(OR(A545="",M545=""),"",IFERROR(INDEX('Rate Schedule'!$A$5:$A$24,MATCH(SUMPRODUCT(MAX(('Rate Schedule'!$A$5:$A$24&lt;=A545)*('Rate Schedule'!$A$5:$A$24&lt;&gt;"")*'Rate Schedule'!$A$5:$A$24)),'Rate Schedule'!$A$5:$A$24,0)),""))</f>
        <v/>
      </c>
    </row>
    <row r="546">
      <c r="A546" s="22" t="n"/>
      <c r="B546" s="10" t="n"/>
      <c r="C546" s="10" t="n"/>
      <c r="D546" s="10" t="n"/>
      <c r="E546" s="10" t="n"/>
      <c r="F546" s="10" t="n"/>
      <c r="G546" s="10" t="n"/>
      <c r="H546" s="23" t="n"/>
      <c r="I546" s="23" t="n"/>
      <c r="J546" s="23" t="n"/>
      <c r="K546" s="10" t="n"/>
      <c r="L546" s="10" t="n"/>
      <c r="M546" s="24">
        <f>IF(AND(A546="",B546="",J546="",H546=""),"",ROUND(IF(G546="Yes",2,1)*IF(AND(ISNUMBER(H546),ISNUMBER(I546),I546&gt;=H546),I546-H546,IF(ISNUMBER(J546),J546,0)),1))</f>
        <v/>
      </c>
      <c r="N546" s="24">
        <f>IF(M546="","",IF(OR(E546="Personal",E546="",F546="Yes"),0,M546))</f>
        <v/>
      </c>
      <c r="O546" s="24">
        <f>IF(OR(A546="",M546=""),"",IF(E546="Business",IFERROR(INDEX('Rate Schedule'!$B$5:$B$24,MATCH(SUMPRODUCT(MAX(('Rate Schedule'!$A$5:$A$24&lt;=A546)*('Rate Schedule'!$A$5:$A$24&lt;&gt;"")*'Rate Schedule'!$A$5:$A$24)),'Rate Schedule'!$A$5:$A$24,0)),0),IF(E546="Medical",IFERROR(INDEX('Rate Schedule'!$C$5:$C$24,MATCH(SUMPRODUCT(MAX(('Rate Schedule'!$A$5:$A$24&lt;=A546)*('Rate Schedule'!$A$5:$A$24&lt;&gt;"")*'Rate Schedule'!$A$5:$A$24)),'Rate Schedule'!$A$5:$A$24,0)),0),IF(E546="Charitable",IFERROR(INDEX('Rate Schedule'!$D$5:$D$24,MATCH(SUMPRODUCT(MAX(('Rate Schedule'!$A$5:$A$24&lt;=A546)*('Rate Schedule'!$A$5:$A$24&lt;&gt;"")*'Rate Schedule'!$A$5:$A$24)),'Rate Schedule'!$A$5:$A$24,0)),0),0))))</f>
        <v/>
      </c>
      <c r="P546" s="25">
        <f>IF(OR(M546="",O546=""),"",ROUND(N546*O546,0)/100)</f>
        <v/>
      </c>
      <c r="Q546" s="26">
        <f>IF(AND(A546="",B546="",C546="",D546="",E546="",J546="",H546=""),"",IF(A546="","Add a date",IF(A546&gt;AsOf,"After as-of date: not counted yet",IF(B546="","Add a vehicle",IF(COUNTIF(VName,B546)=0,"Vehicle not on Vehicles sheet",IF(E546="","Add a purpose",IF(AND(E546&lt;&gt;"Business",E546&lt;&gt;"Medical",E546&lt;&gt;"Charitable",E546&lt;&gt;"Personal"),"Purpose must be Business/Medical/Charitable/Personal",IF(AND(ISNUMBER(H546),ISNUMBER(I546),I546&lt;H546),"Odometer end is before start",IF(AND(NOT(ISNUMBER(H546)),NOT(ISNUMBER(I546)),NOT(ISNUMBER(J546))),"Add odometer readings or typed miles",IF(AND(ISNUMBER(H546),ISNUMBER(I546),ISNUMBER(J546),ABS((I546-H546)-J546)&gt;0.05),"Odometer and typed miles disagree",IF(AND(N546&gt;0,O546=0),"No rate for this date — check Rate Schedule",IF(AND(OR(E546="Business",E546="Medical",E546="Charitable"),F546&lt;&gt;"Yes",K546=""),"Add purpose detail for substantiation",""))))))))))))</f>
        <v/>
      </c>
      <c r="R546" s="27">
        <f>IF(OR(A546="",M546=""),"",IFERROR(INDEX('Rate Schedule'!$A$5:$A$24,MATCH(SUMPRODUCT(MAX(('Rate Schedule'!$A$5:$A$24&lt;=A546)*('Rate Schedule'!$A$5:$A$24&lt;&gt;"")*'Rate Schedule'!$A$5:$A$24)),'Rate Schedule'!$A$5:$A$24,0)),""))</f>
        <v/>
      </c>
    </row>
    <row r="547">
      <c r="A547" s="22" t="n"/>
      <c r="B547" s="10" t="n"/>
      <c r="C547" s="10" t="n"/>
      <c r="D547" s="10" t="n"/>
      <c r="E547" s="10" t="n"/>
      <c r="F547" s="10" t="n"/>
      <c r="G547" s="10" t="n"/>
      <c r="H547" s="23" t="n"/>
      <c r="I547" s="23" t="n"/>
      <c r="J547" s="23" t="n"/>
      <c r="K547" s="10" t="n"/>
      <c r="L547" s="10" t="n"/>
      <c r="M547" s="24">
        <f>IF(AND(A547="",B547="",J547="",H547=""),"",ROUND(IF(G547="Yes",2,1)*IF(AND(ISNUMBER(H547),ISNUMBER(I547),I547&gt;=H547),I547-H547,IF(ISNUMBER(J547),J547,0)),1))</f>
        <v/>
      </c>
      <c r="N547" s="24">
        <f>IF(M547="","",IF(OR(E547="Personal",E547="",F547="Yes"),0,M547))</f>
        <v/>
      </c>
      <c r="O547" s="24">
        <f>IF(OR(A547="",M547=""),"",IF(E547="Business",IFERROR(INDEX('Rate Schedule'!$B$5:$B$24,MATCH(SUMPRODUCT(MAX(('Rate Schedule'!$A$5:$A$24&lt;=A547)*('Rate Schedule'!$A$5:$A$24&lt;&gt;"")*'Rate Schedule'!$A$5:$A$24)),'Rate Schedule'!$A$5:$A$24,0)),0),IF(E547="Medical",IFERROR(INDEX('Rate Schedule'!$C$5:$C$24,MATCH(SUMPRODUCT(MAX(('Rate Schedule'!$A$5:$A$24&lt;=A547)*('Rate Schedule'!$A$5:$A$24&lt;&gt;"")*'Rate Schedule'!$A$5:$A$24)),'Rate Schedule'!$A$5:$A$24,0)),0),IF(E547="Charitable",IFERROR(INDEX('Rate Schedule'!$D$5:$D$24,MATCH(SUMPRODUCT(MAX(('Rate Schedule'!$A$5:$A$24&lt;=A547)*('Rate Schedule'!$A$5:$A$24&lt;&gt;"")*'Rate Schedule'!$A$5:$A$24)),'Rate Schedule'!$A$5:$A$24,0)),0),0))))</f>
        <v/>
      </c>
      <c r="P547" s="25">
        <f>IF(OR(M547="",O547=""),"",ROUND(N547*O547,0)/100)</f>
        <v/>
      </c>
      <c r="Q547" s="26">
        <f>IF(AND(A547="",B547="",C547="",D547="",E547="",J547="",H547=""),"",IF(A547="","Add a date",IF(A547&gt;AsOf,"After as-of date: not counted yet",IF(B547="","Add a vehicle",IF(COUNTIF(VName,B547)=0,"Vehicle not on Vehicles sheet",IF(E547="","Add a purpose",IF(AND(E547&lt;&gt;"Business",E547&lt;&gt;"Medical",E547&lt;&gt;"Charitable",E547&lt;&gt;"Personal"),"Purpose must be Business/Medical/Charitable/Personal",IF(AND(ISNUMBER(H547),ISNUMBER(I547),I547&lt;H547),"Odometer end is before start",IF(AND(NOT(ISNUMBER(H547)),NOT(ISNUMBER(I547)),NOT(ISNUMBER(J547))),"Add odometer readings or typed miles",IF(AND(ISNUMBER(H547),ISNUMBER(I547),ISNUMBER(J547),ABS((I547-H547)-J547)&gt;0.05),"Odometer and typed miles disagree",IF(AND(N547&gt;0,O547=0),"No rate for this date — check Rate Schedule",IF(AND(OR(E547="Business",E547="Medical",E547="Charitable"),F547&lt;&gt;"Yes",K547=""),"Add purpose detail for substantiation",""))))))))))))</f>
        <v/>
      </c>
      <c r="R547" s="27">
        <f>IF(OR(A547="",M547=""),"",IFERROR(INDEX('Rate Schedule'!$A$5:$A$24,MATCH(SUMPRODUCT(MAX(('Rate Schedule'!$A$5:$A$24&lt;=A547)*('Rate Schedule'!$A$5:$A$24&lt;&gt;"")*'Rate Schedule'!$A$5:$A$24)),'Rate Schedule'!$A$5:$A$24,0)),""))</f>
        <v/>
      </c>
    </row>
    <row r="548">
      <c r="A548" s="22" t="n"/>
      <c r="B548" s="10" t="n"/>
      <c r="C548" s="10" t="n"/>
      <c r="D548" s="10" t="n"/>
      <c r="E548" s="10" t="n"/>
      <c r="F548" s="10" t="n"/>
      <c r="G548" s="10" t="n"/>
      <c r="H548" s="23" t="n"/>
      <c r="I548" s="23" t="n"/>
      <c r="J548" s="23" t="n"/>
      <c r="K548" s="10" t="n"/>
      <c r="L548" s="10" t="n"/>
      <c r="M548" s="24">
        <f>IF(AND(A548="",B548="",J548="",H548=""),"",ROUND(IF(G548="Yes",2,1)*IF(AND(ISNUMBER(H548),ISNUMBER(I548),I548&gt;=H548),I548-H548,IF(ISNUMBER(J548),J548,0)),1))</f>
        <v/>
      </c>
      <c r="N548" s="24">
        <f>IF(M548="","",IF(OR(E548="Personal",E548="",F548="Yes"),0,M548))</f>
        <v/>
      </c>
      <c r="O548" s="24">
        <f>IF(OR(A548="",M548=""),"",IF(E548="Business",IFERROR(INDEX('Rate Schedule'!$B$5:$B$24,MATCH(SUMPRODUCT(MAX(('Rate Schedule'!$A$5:$A$24&lt;=A548)*('Rate Schedule'!$A$5:$A$24&lt;&gt;"")*'Rate Schedule'!$A$5:$A$24)),'Rate Schedule'!$A$5:$A$24,0)),0),IF(E548="Medical",IFERROR(INDEX('Rate Schedule'!$C$5:$C$24,MATCH(SUMPRODUCT(MAX(('Rate Schedule'!$A$5:$A$24&lt;=A548)*('Rate Schedule'!$A$5:$A$24&lt;&gt;"")*'Rate Schedule'!$A$5:$A$24)),'Rate Schedule'!$A$5:$A$24,0)),0),IF(E548="Charitable",IFERROR(INDEX('Rate Schedule'!$D$5:$D$24,MATCH(SUMPRODUCT(MAX(('Rate Schedule'!$A$5:$A$24&lt;=A548)*('Rate Schedule'!$A$5:$A$24&lt;&gt;"")*'Rate Schedule'!$A$5:$A$24)),'Rate Schedule'!$A$5:$A$24,0)),0),0))))</f>
        <v/>
      </c>
      <c r="P548" s="25">
        <f>IF(OR(M548="",O548=""),"",ROUND(N548*O548,0)/100)</f>
        <v/>
      </c>
      <c r="Q548" s="26">
        <f>IF(AND(A548="",B548="",C548="",D548="",E548="",J548="",H548=""),"",IF(A548="","Add a date",IF(A548&gt;AsOf,"After as-of date: not counted yet",IF(B548="","Add a vehicle",IF(COUNTIF(VName,B548)=0,"Vehicle not on Vehicles sheet",IF(E548="","Add a purpose",IF(AND(E548&lt;&gt;"Business",E548&lt;&gt;"Medical",E548&lt;&gt;"Charitable",E548&lt;&gt;"Personal"),"Purpose must be Business/Medical/Charitable/Personal",IF(AND(ISNUMBER(H548),ISNUMBER(I548),I548&lt;H548),"Odometer end is before start",IF(AND(NOT(ISNUMBER(H548)),NOT(ISNUMBER(I548)),NOT(ISNUMBER(J548))),"Add odometer readings or typed miles",IF(AND(ISNUMBER(H548),ISNUMBER(I548),ISNUMBER(J548),ABS((I548-H548)-J548)&gt;0.05),"Odometer and typed miles disagree",IF(AND(N548&gt;0,O548=0),"No rate for this date — check Rate Schedule",IF(AND(OR(E548="Business",E548="Medical",E548="Charitable"),F548&lt;&gt;"Yes",K548=""),"Add purpose detail for substantiation",""))))))))))))</f>
        <v/>
      </c>
      <c r="R548" s="27">
        <f>IF(OR(A548="",M548=""),"",IFERROR(INDEX('Rate Schedule'!$A$5:$A$24,MATCH(SUMPRODUCT(MAX(('Rate Schedule'!$A$5:$A$24&lt;=A548)*('Rate Schedule'!$A$5:$A$24&lt;&gt;"")*'Rate Schedule'!$A$5:$A$24)),'Rate Schedule'!$A$5:$A$24,0)),""))</f>
        <v/>
      </c>
    </row>
    <row r="549">
      <c r="A549" s="22" t="n"/>
      <c r="B549" s="10" t="n"/>
      <c r="C549" s="10" t="n"/>
      <c r="D549" s="10" t="n"/>
      <c r="E549" s="10" t="n"/>
      <c r="F549" s="10" t="n"/>
      <c r="G549" s="10" t="n"/>
      <c r="H549" s="23" t="n"/>
      <c r="I549" s="23" t="n"/>
      <c r="J549" s="23" t="n"/>
      <c r="K549" s="10" t="n"/>
      <c r="L549" s="10" t="n"/>
      <c r="M549" s="24">
        <f>IF(AND(A549="",B549="",J549="",H549=""),"",ROUND(IF(G549="Yes",2,1)*IF(AND(ISNUMBER(H549),ISNUMBER(I549),I549&gt;=H549),I549-H549,IF(ISNUMBER(J549),J549,0)),1))</f>
        <v/>
      </c>
      <c r="N549" s="24">
        <f>IF(M549="","",IF(OR(E549="Personal",E549="",F549="Yes"),0,M549))</f>
        <v/>
      </c>
      <c r="O549" s="24">
        <f>IF(OR(A549="",M549=""),"",IF(E549="Business",IFERROR(INDEX('Rate Schedule'!$B$5:$B$24,MATCH(SUMPRODUCT(MAX(('Rate Schedule'!$A$5:$A$24&lt;=A549)*('Rate Schedule'!$A$5:$A$24&lt;&gt;"")*'Rate Schedule'!$A$5:$A$24)),'Rate Schedule'!$A$5:$A$24,0)),0),IF(E549="Medical",IFERROR(INDEX('Rate Schedule'!$C$5:$C$24,MATCH(SUMPRODUCT(MAX(('Rate Schedule'!$A$5:$A$24&lt;=A549)*('Rate Schedule'!$A$5:$A$24&lt;&gt;"")*'Rate Schedule'!$A$5:$A$24)),'Rate Schedule'!$A$5:$A$24,0)),0),IF(E549="Charitable",IFERROR(INDEX('Rate Schedule'!$D$5:$D$24,MATCH(SUMPRODUCT(MAX(('Rate Schedule'!$A$5:$A$24&lt;=A549)*('Rate Schedule'!$A$5:$A$24&lt;&gt;"")*'Rate Schedule'!$A$5:$A$24)),'Rate Schedule'!$A$5:$A$24,0)),0),0))))</f>
        <v/>
      </c>
      <c r="P549" s="25">
        <f>IF(OR(M549="",O549=""),"",ROUND(N549*O549,0)/100)</f>
        <v/>
      </c>
      <c r="Q549" s="26">
        <f>IF(AND(A549="",B549="",C549="",D549="",E549="",J549="",H549=""),"",IF(A549="","Add a date",IF(A549&gt;AsOf,"After as-of date: not counted yet",IF(B549="","Add a vehicle",IF(COUNTIF(VName,B549)=0,"Vehicle not on Vehicles sheet",IF(E549="","Add a purpose",IF(AND(E549&lt;&gt;"Business",E549&lt;&gt;"Medical",E549&lt;&gt;"Charitable",E549&lt;&gt;"Personal"),"Purpose must be Business/Medical/Charitable/Personal",IF(AND(ISNUMBER(H549),ISNUMBER(I549),I549&lt;H549),"Odometer end is before start",IF(AND(NOT(ISNUMBER(H549)),NOT(ISNUMBER(I549)),NOT(ISNUMBER(J549))),"Add odometer readings or typed miles",IF(AND(ISNUMBER(H549),ISNUMBER(I549),ISNUMBER(J549),ABS((I549-H549)-J549)&gt;0.05),"Odometer and typed miles disagree",IF(AND(N549&gt;0,O549=0),"No rate for this date — check Rate Schedule",IF(AND(OR(E549="Business",E549="Medical",E549="Charitable"),F549&lt;&gt;"Yes",K549=""),"Add purpose detail for substantiation",""))))))))))))</f>
        <v/>
      </c>
      <c r="R549" s="27">
        <f>IF(OR(A549="",M549=""),"",IFERROR(INDEX('Rate Schedule'!$A$5:$A$24,MATCH(SUMPRODUCT(MAX(('Rate Schedule'!$A$5:$A$24&lt;=A549)*('Rate Schedule'!$A$5:$A$24&lt;&gt;"")*'Rate Schedule'!$A$5:$A$24)),'Rate Schedule'!$A$5:$A$24,0)),""))</f>
        <v/>
      </c>
    </row>
    <row r="550">
      <c r="A550" s="22" t="n"/>
      <c r="B550" s="10" t="n"/>
      <c r="C550" s="10" t="n"/>
      <c r="D550" s="10" t="n"/>
      <c r="E550" s="10" t="n"/>
      <c r="F550" s="10" t="n"/>
      <c r="G550" s="10" t="n"/>
      <c r="H550" s="23" t="n"/>
      <c r="I550" s="23" t="n"/>
      <c r="J550" s="23" t="n"/>
      <c r="K550" s="10" t="n"/>
      <c r="L550" s="10" t="n"/>
      <c r="M550" s="24">
        <f>IF(AND(A550="",B550="",J550="",H550=""),"",ROUND(IF(G550="Yes",2,1)*IF(AND(ISNUMBER(H550),ISNUMBER(I550),I550&gt;=H550),I550-H550,IF(ISNUMBER(J550),J550,0)),1))</f>
        <v/>
      </c>
      <c r="N550" s="24">
        <f>IF(M550="","",IF(OR(E550="Personal",E550="",F550="Yes"),0,M550))</f>
        <v/>
      </c>
      <c r="O550" s="24">
        <f>IF(OR(A550="",M550=""),"",IF(E550="Business",IFERROR(INDEX('Rate Schedule'!$B$5:$B$24,MATCH(SUMPRODUCT(MAX(('Rate Schedule'!$A$5:$A$24&lt;=A550)*('Rate Schedule'!$A$5:$A$24&lt;&gt;"")*'Rate Schedule'!$A$5:$A$24)),'Rate Schedule'!$A$5:$A$24,0)),0),IF(E550="Medical",IFERROR(INDEX('Rate Schedule'!$C$5:$C$24,MATCH(SUMPRODUCT(MAX(('Rate Schedule'!$A$5:$A$24&lt;=A550)*('Rate Schedule'!$A$5:$A$24&lt;&gt;"")*'Rate Schedule'!$A$5:$A$24)),'Rate Schedule'!$A$5:$A$24,0)),0),IF(E550="Charitable",IFERROR(INDEX('Rate Schedule'!$D$5:$D$24,MATCH(SUMPRODUCT(MAX(('Rate Schedule'!$A$5:$A$24&lt;=A550)*('Rate Schedule'!$A$5:$A$24&lt;&gt;"")*'Rate Schedule'!$A$5:$A$24)),'Rate Schedule'!$A$5:$A$24,0)),0),0))))</f>
        <v/>
      </c>
      <c r="P550" s="25">
        <f>IF(OR(M550="",O550=""),"",ROUND(N550*O550,0)/100)</f>
        <v/>
      </c>
      <c r="Q550" s="26">
        <f>IF(AND(A550="",B550="",C550="",D550="",E550="",J550="",H550=""),"",IF(A550="","Add a date",IF(A550&gt;AsOf,"After as-of date: not counted yet",IF(B550="","Add a vehicle",IF(COUNTIF(VName,B550)=0,"Vehicle not on Vehicles sheet",IF(E550="","Add a purpose",IF(AND(E550&lt;&gt;"Business",E550&lt;&gt;"Medical",E550&lt;&gt;"Charitable",E550&lt;&gt;"Personal"),"Purpose must be Business/Medical/Charitable/Personal",IF(AND(ISNUMBER(H550),ISNUMBER(I550),I550&lt;H550),"Odometer end is before start",IF(AND(NOT(ISNUMBER(H550)),NOT(ISNUMBER(I550)),NOT(ISNUMBER(J550))),"Add odometer readings or typed miles",IF(AND(ISNUMBER(H550),ISNUMBER(I550),ISNUMBER(J550),ABS((I550-H550)-J550)&gt;0.05),"Odometer and typed miles disagree",IF(AND(N550&gt;0,O550=0),"No rate for this date — check Rate Schedule",IF(AND(OR(E550="Business",E550="Medical",E550="Charitable"),F550&lt;&gt;"Yes",K550=""),"Add purpose detail for substantiation",""))))))))))))</f>
        <v/>
      </c>
      <c r="R550" s="27">
        <f>IF(OR(A550="",M550=""),"",IFERROR(INDEX('Rate Schedule'!$A$5:$A$24,MATCH(SUMPRODUCT(MAX(('Rate Schedule'!$A$5:$A$24&lt;=A550)*('Rate Schedule'!$A$5:$A$24&lt;&gt;"")*'Rate Schedule'!$A$5:$A$24)),'Rate Schedule'!$A$5:$A$24,0)),""))</f>
        <v/>
      </c>
    </row>
    <row r="551">
      <c r="A551" s="22" t="n"/>
      <c r="B551" s="10" t="n"/>
      <c r="C551" s="10" t="n"/>
      <c r="D551" s="10" t="n"/>
      <c r="E551" s="10" t="n"/>
      <c r="F551" s="10" t="n"/>
      <c r="G551" s="10" t="n"/>
      <c r="H551" s="23" t="n"/>
      <c r="I551" s="23" t="n"/>
      <c r="J551" s="23" t="n"/>
      <c r="K551" s="10" t="n"/>
      <c r="L551" s="10" t="n"/>
      <c r="M551" s="24">
        <f>IF(AND(A551="",B551="",J551="",H551=""),"",ROUND(IF(G551="Yes",2,1)*IF(AND(ISNUMBER(H551),ISNUMBER(I551),I551&gt;=H551),I551-H551,IF(ISNUMBER(J551),J551,0)),1))</f>
        <v/>
      </c>
      <c r="N551" s="24">
        <f>IF(M551="","",IF(OR(E551="Personal",E551="",F551="Yes"),0,M551))</f>
        <v/>
      </c>
      <c r="O551" s="24">
        <f>IF(OR(A551="",M551=""),"",IF(E551="Business",IFERROR(INDEX('Rate Schedule'!$B$5:$B$24,MATCH(SUMPRODUCT(MAX(('Rate Schedule'!$A$5:$A$24&lt;=A551)*('Rate Schedule'!$A$5:$A$24&lt;&gt;"")*'Rate Schedule'!$A$5:$A$24)),'Rate Schedule'!$A$5:$A$24,0)),0),IF(E551="Medical",IFERROR(INDEX('Rate Schedule'!$C$5:$C$24,MATCH(SUMPRODUCT(MAX(('Rate Schedule'!$A$5:$A$24&lt;=A551)*('Rate Schedule'!$A$5:$A$24&lt;&gt;"")*'Rate Schedule'!$A$5:$A$24)),'Rate Schedule'!$A$5:$A$24,0)),0),IF(E551="Charitable",IFERROR(INDEX('Rate Schedule'!$D$5:$D$24,MATCH(SUMPRODUCT(MAX(('Rate Schedule'!$A$5:$A$24&lt;=A551)*('Rate Schedule'!$A$5:$A$24&lt;&gt;"")*'Rate Schedule'!$A$5:$A$24)),'Rate Schedule'!$A$5:$A$24,0)),0),0))))</f>
        <v/>
      </c>
      <c r="P551" s="25">
        <f>IF(OR(M551="",O551=""),"",ROUND(N551*O551,0)/100)</f>
        <v/>
      </c>
      <c r="Q551" s="26">
        <f>IF(AND(A551="",B551="",C551="",D551="",E551="",J551="",H551=""),"",IF(A551="","Add a date",IF(A551&gt;AsOf,"After as-of date: not counted yet",IF(B551="","Add a vehicle",IF(COUNTIF(VName,B551)=0,"Vehicle not on Vehicles sheet",IF(E551="","Add a purpose",IF(AND(E551&lt;&gt;"Business",E551&lt;&gt;"Medical",E551&lt;&gt;"Charitable",E551&lt;&gt;"Personal"),"Purpose must be Business/Medical/Charitable/Personal",IF(AND(ISNUMBER(H551),ISNUMBER(I551),I551&lt;H551),"Odometer end is before start",IF(AND(NOT(ISNUMBER(H551)),NOT(ISNUMBER(I551)),NOT(ISNUMBER(J551))),"Add odometer readings or typed miles",IF(AND(ISNUMBER(H551),ISNUMBER(I551),ISNUMBER(J551),ABS((I551-H551)-J551)&gt;0.05),"Odometer and typed miles disagree",IF(AND(N551&gt;0,O551=0),"No rate for this date — check Rate Schedule",IF(AND(OR(E551="Business",E551="Medical",E551="Charitable"),F551&lt;&gt;"Yes",K551=""),"Add purpose detail for substantiation",""))))))))))))</f>
        <v/>
      </c>
      <c r="R551" s="27">
        <f>IF(OR(A551="",M551=""),"",IFERROR(INDEX('Rate Schedule'!$A$5:$A$24,MATCH(SUMPRODUCT(MAX(('Rate Schedule'!$A$5:$A$24&lt;=A551)*('Rate Schedule'!$A$5:$A$24&lt;&gt;"")*'Rate Schedule'!$A$5:$A$24)),'Rate Schedule'!$A$5:$A$24,0)),""))</f>
        <v/>
      </c>
    </row>
    <row r="552">
      <c r="A552" s="22" t="n"/>
      <c r="B552" s="10" t="n"/>
      <c r="C552" s="10" t="n"/>
      <c r="D552" s="10" t="n"/>
      <c r="E552" s="10" t="n"/>
      <c r="F552" s="10" t="n"/>
      <c r="G552" s="10" t="n"/>
      <c r="H552" s="23" t="n"/>
      <c r="I552" s="23" t="n"/>
      <c r="J552" s="23" t="n"/>
      <c r="K552" s="10" t="n"/>
      <c r="L552" s="10" t="n"/>
      <c r="M552" s="24">
        <f>IF(AND(A552="",B552="",J552="",H552=""),"",ROUND(IF(G552="Yes",2,1)*IF(AND(ISNUMBER(H552),ISNUMBER(I552),I552&gt;=H552),I552-H552,IF(ISNUMBER(J552),J552,0)),1))</f>
        <v/>
      </c>
      <c r="N552" s="24">
        <f>IF(M552="","",IF(OR(E552="Personal",E552="",F552="Yes"),0,M552))</f>
        <v/>
      </c>
      <c r="O552" s="24">
        <f>IF(OR(A552="",M552=""),"",IF(E552="Business",IFERROR(INDEX('Rate Schedule'!$B$5:$B$24,MATCH(SUMPRODUCT(MAX(('Rate Schedule'!$A$5:$A$24&lt;=A552)*('Rate Schedule'!$A$5:$A$24&lt;&gt;"")*'Rate Schedule'!$A$5:$A$24)),'Rate Schedule'!$A$5:$A$24,0)),0),IF(E552="Medical",IFERROR(INDEX('Rate Schedule'!$C$5:$C$24,MATCH(SUMPRODUCT(MAX(('Rate Schedule'!$A$5:$A$24&lt;=A552)*('Rate Schedule'!$A$5:$A$24&lt;&gt;"")*'Rate Schedule'!$A$5:$A$24)),'Rate Schedule'!$A$5:$A$24,0)),0),IF(E552="Charitable",IFERROR(INDEX('Rate Schedule'!$D$5:$D$24,MATCH(SUMPRODUCT(MAX(('Rate Schedule'!$A$5:$A$24&lt;=A552)*('Rate Schedule'!$A$5:$A$24&lt;&gt;"")*'Rate Schedule'!$A$5:$A$24)),'Rate Schedule'!$A$5:$A$24,0)),0),0))))</f>
        <v/>
      </c>
      <c r="P552" s="25">
        <f>IF(OR(M552="",O552=""),"",ROUND(N552*O552,0)/100)</f>
        <v/>
      </c>
      <c r="Q552" s="26">
        <f>IF(AND(A552="",B552="",C552="",D552="",E552="",J552="",H552=""),"",IF(A552="","Add a date",IF(A552&gt;AsOf,"After as-of date: not counted yet",IF(B552="","Add a vehicle",IF(COUNTIF(VName,B552)=0,"Vehicle not on Vehicles sheet",IF(E552="","Add a purpose",IF(AND(E552&lt;&gt;"Business",E552&lt;&gt;"Medical",E552&lt;&gt;"Charitable",E552&lt;&gt;"Personal"),"Purpose must be Business/Medical/Charitable/Personal",IF(AND(ISNUMBER(H552),ISNUMBER(I552),I552&lt;H552),"Odometer end is before start",IF(AND(NOT(ISNUMBER(H552)),NOT(ISNUMBER(I552)),NOT(ISNUMBER(J552))),"Add odometer readings or typed miles",IF(AND(ISNUMBER(H552),ISNUMBER(I552),ISNUMBER(J552),ABS((I552-H552)-J552)&gt;0.05),"Odometer and typed miles disagree",IF(AND(N552&gt;0,O552=0),"No rate for this date — check Rate Schedule",IF(AND(OR(E552="Business",E552="Medical",E552="Charitable"),F552&lt;&gt;"Yes",K552=""),"Add purpose detail for substantiation",""))))))))))))</f>
        <v/>
      </c>
      <c r="R552" s="27">
        <f>IF(OR(A552="",M552=""),"",IFERROR(INDEX('Rate Schedule'!$A$5:$A$24,MATCH(SUMPRODUCT(MAX(('Rate Schedule'!$A$5:$A$24&lt;=A552)*('Rate Schedule'!$A$5:$A$24&lt;&gt;"")*'Rate Schedule'!$A$5:$A$24)),'Rate Schedule'!$A$5:$A$24,0)),""))</f>
        <v/>
      </c>
    </row>
    <row r="553">
      <c r="A553" s="22" t="n"/>
      <c r="B553" s="10" t="n"/>
      <c r="C553" s="10" t="n"/>
      <c r="D553" s="10" t="n"/>
      <c r="E553" s="10" t="n"/>
      <c r="F553" s="10" t="n"/>
      <c r="G553" s="10" t="n"/>
      <c r="H553" s="23" t="n"/>
      <c r="I553" s="23" t="n"/>
      <c r="J553" s="23" t="n"/>
      <c r="K553" s="10" t="n"/>
      <c r="L553" s="10" t="n"/>
      <c r="M553" s="24">
        <f>IF(AND(A553="",B553="",J553="",H553=""),"",ROUND(IF(G553="Yes",2,1)*IF(AND(ISNUMBER(H553),ISNUMBER(I553),I553&gt;=H553),I553-H553,IF(ISNUMBER(J553),J553,0)),1))</f>
        <v/>
      </c>
      <c r="N553" s="24">
        <f>IF(M553="","",IF(OR(E553="Personal",E553="",F553="Yes"),0,M553))</f>
        <v/>
      </c>
      <c r="O553" s="24">
        <f>IF(OR(A553="",M553=""),"",IF(E553="Business",IFERROR(INDEX('Rate Schedule'!$B$5:$B$24,MATCH(SUMPRODUCT(MAX(('Rate Schedule'!$A$5:$A$24&lt;=A553)*('Rate Schedule'!$A$5:$A$24&lt;&gt;"")*'Rate Schedule'!$A$5:$A$24)),'Rate Schedule'!$A$5:$A$24,0)),0),IF(E553="Medical",IFERROR(INDEX('Rate Schedule'!$C$5:$C$24,MATCH(SUMPRODUCT(MAX(('Rate Schedule'!$A$5:$A$24&lt;=A553)*('Rate Schedule'!$A$5:$A$24&lt;&gt;"")*'Rate Schedule'!$A$5:$A$24)),'Rate Schedule'!$A$5:$A$24,0)),0),IF(E553="Charitable",IFERROR(INDEX('Rate Schedule'!$D$5:$D$24,MATCH(SUMPRODUCT(MAX(('Rate Schedule'!$A$5:$A$24&lt;=A553)*('Rate Schedule'!$A$5:$A$24&lt;&gt;"")*'Rate Schedule'!$A$5:$A$24)),'Rate Schedule'!$A$5:$A$24,0)),0),0))))</f>
        <v/>
      </c>
      <c r="P553" s="25">
        <f>IF(OR(M553="",O553=""),"",ROUND(N553*O553,0)/100)</f>
        <v/>
      </c>
      <c r="Q553" s="26">
        <f>IF(AND(A553="",B553="",C553="",D553="",E553="",J553="",H553=""),"",IF(A553="","Add a date",IF(A553&gt;AsOf,"After as-of date: not counted yet",IF(B553="","Add a vehicle",IF(COUNTIF(VName,B553)=0,"Vehicle not on Vehicles sheet",IF(E553="","Add a purpose",IF(AND(E553&lt;&gt;"Business",E553&lt;&gt;"Medical",E553&lt;&gt;"Charitable",E553&lt;&gt;"Personal"),"Purpose must be Business/Medical/Charitable/Personal",IF(AND(ISNUMBER(H553),ISNUMBER(I553),I553&lt;H553),"Odometer end is before start",IF(AND(NOT(ISNUMBER(H553)),NOT(ISNUMBER(I553)),NOT(ISNUMBER(J553))),"Add odometer readings or typed miles",IF(AND(ISNUMBER(H553),ISNUMBER(I553),ISNUMBER(J553),ABS((I553-H553)-J553)&gt;0.05),"Odometer and typed miles disagree",IF(AND(N553&gt;0,O553=0),"No rate for this date — check Rate Schedule",IF(AND(OR(E553="Business",E553="Medical",E553="Charitable"),F553&lt;&gt;"Yes",K553=""),"Add purpose detail for substantiation",""))))))))))))</f>
        <v/>
      </c>
      <c r="R553" s="27">
        <f>IF(OR(A553="",M553=""),"",IFERROR(INDEX('Rate Schedule'!$A$5:$A$24,MATCH(SUMPRODUCT(MAX(('Rate Schedule'!$A$5:$A$24&lt;=A553)*('Rate Schedule'!$A$5:$A$24&lt;&gt;"")*'Rate Schedule'!$A$5:$A$24)),'Rate Schedule'!$A$5:$A$24,0)),""))</f>
        <v/>
      </c>
    </row>
    <row r="554">
      <c r="A554" s="22" t="n"/>
      <c r="B554" s="10" t="n"/>
      <c r="C554" s="10" t="n"/>
      <c r="D554" s="10" t="n"/>
      <c r="E554" s="10" t="n"/>
      <c r="F554" s="10" t="n"/>
      <c r="G554" s="10" t="n"/>
      <c r="H554" s="23" t="n"/>
      <c r="I554" s="23" t="n"/>
      <c r="J554" s="23" t="n"/>
      <c r="K554" s="10" t="n"/>
      <c r="L554" s="10" t="n"/>
      <c r="M554" s="24">
        <f>IF(AND(A554="",B554="",J554="",H554=""),"",ROUND(IF(G554="Yes",2,1)*IF(AND(ISNUMBER(H554),ISNUMBER(I554),I554&gt;=H554),I554-H554,IF(ISNUMBER(J554),J554,0)),1))</f>
        <v/>
      </c>
      <c r="N554" s="24">
        <f>IF(M554="","",IF(OR(E554="Personal",E554="",F554="Yes"),0,M554))</f>
        <v/>
      </c>
      <c r="O554" s="24">
        <f>IF(OR(A554="",M554=""),"",IF(E554="Business",IFERROR(INDEX('Rate Schedule'!$B$5:$B$24,MATCH(SUMPRODUCT(MAX(('Rate Schedule'!$A$5:$A$24&lt;=A554)*('Rate Schedule'!$A$5:$A$24&lt;&gt;"")*'Rate Schedule'!$A$5:$A$24)),'Rate Schedule'!$A$5:$A$24,0)),0),IF(E554="Medical",IFERROR(INDEX('Rate Schedule'!$C$5:$C$24,MATCH(SUMPRODUCT(MAX(('Rate Schedule'!$A$5:$A$24&lt;=A554)*('Rate Schedule'!$A$5:$A$24&lt;&gt;"")*'Rate Schedule'!$A$5:$A$24)),'Rate Schedule'!$A$5:$A$24,0)),0),IF(E554="Charitable",IFERROR(INDEX('Rate Schedule'!$D$5:$D$24,MATCH(SUMPRODUCT(MAX(('Rate Schedule'!$A$5:$A$24&lt;=A554)*('Rate Schedule'!$A$5:$A$24&lt;&gt;"")*'Rate Schedule'!$A$5:$A$24)),'Rate Schedule'!$A$5:$A$24,0)),0),0))))</f>
        <v/>
      </c>
      <c r="P554" s="25">
        <f>IF(OR(M554="",O554=""),"",ROUND(N554*O554,0)/100)</f>
        <v/>
      </c>
      <c r="Q554" s="26">
        <f>IF(AND(A554="",B554="",C554="",D554="",E554="",J554="",H554=""),"",IF(A554="","Add a date",IF(A554&gt;AsOf,"After as-of date: not counted yet",IF(B554="","Add a vehicle",IF(COUNTIF(VName,B554)=0,"Vehicle not on Vehicles sheet",IF(E554="","Add a purpose",IF(AND(E554&lt;&gt;"Business",E554&lt;&gt;"Medical",E554&lt;&gt;"Charitable",E554&lt;&gt;"Personal"),"Purpose must be Business/Medical/Charitable/Personal",IF(AND(ISNUMBER(H554),ISNUMBER(I554),I554&lt;H554),"Odometer end is before start",IF(AND(NOT(ISNUMBER(H554)),NOT(ISNUMBER(I554)),NOT(ISNUMBER(J554))),"Add odometer readings or typed miles",IF(AND(ISNUMBER(H554),ISNUMBER(I554),ISNUMBER(J554),ABS((I554-H554)-J554)&gt;0.05),"Odometer and typed miles disagree",IF(AND(N554&gt;0,O554=0),"No rate for this date — check Rate Schedule",IF(AND(OR(E554="Business",E554="Medical",E554="Charitable"),F554&lt;&gt;"Yes",K554=""),"Add purpose detail for substantiation",""))))))))))))</f>
        <v/>
      </c>
      <c r="R554" s="27">
        <f>IF(OR(A554="",M554=""),"",IFERROR(INDEX('Rate Schedule'!$A$5:$A$24,MATCH(SUMPRODUCT(MAX(('Rate Schedule'!$A$5:$A$24&lt;=A554)*('Rate Schedule'!$A$5:$A$24&lt;&gt;"")*'Rate Schedule'!$A$5:$A$24)),'Rate Schedule'!$A$5:$A$24,0)),""))</f>
        <v/>
      </c>
    </row>
    <row r="555">
      <c r="A555" s="22" t="n"/>
      <c r="B555" s="10" t="n"/>
      <c r="C555" s="10" t="n"/>
      <c r="D555" s="10" t="n"/>
      <c r="E555" s="10" t="n"/>
      <c r="F555" s="10" t="n"/>
      <c r="G555" s="10" t="n"/>
      <c r="H555" s="23" t="n"/>
      <c r="I555" s="23" t="n"/>
      <c r="J555" s="23" t="n"/>
      <c r="K555" s="10" t="n"/>
      <c r="L555" s="10" t="n"/>
      <c r="M555" s="24">
        <f>IF(AND(A555="",B555="",J555="",H555=""),"",ROUND(IF(G555="Yes",2,1)*IF(AND(ISNUMBER(H555),ISNUMBER(I555),I555&gt;=H555),I555-H555,IF(ISNUMBER(J555),J555,0)),1))</f>
        <v/>
      </c>
      <c r="N555" s="24">
        <f>IF(M555="","",IF(OR(E555="Personal",E555="",F555="Yes"),0,M555))</f>
        <v/>
      </c>
      <c r="O555" s="24">
        <f>IF(OR(A555="",M555=""),"",IF(E555="Business",IFERROR(INDEX('Rate Schedule'!$B$5:$B$24,MATCH(SUMPRODUCT(MAX(('Rate Schedule'!$A$5:$A$24&lt;=A555)*('Rate Schedule'!$A$5:$A$24&lt;&gt;"")*'Rate Schedule'!$A$5:$A$24)),'Rate Schedule'!$A$5:$A$24,0)),0),IF(E555="Medical",IFERROR(INDEX('Rate Schedule'!$C$5:$C$24,MATCH(SUMPRODUCT(MAX(('Rate Schedule'!$A$5:$A$24&lt;=A555)*('Rate Schedule'!$A$5:$A$24&lt;&gt;"")*'Rate Schedule'!$A$5:$A$24)),'Rate Schedule'!$A$5:$A$24,0)),0),IF(E555="Charitable",IFERROR(INDEX('Rate Schedule'!$D$5:$D$24,MATCH(SUMPRODUCT(MAX(('Rate Schedule'!$A$5:$A$24&lt;=A555)*('Rate Schedule'!$A$5:$A$24&lt;&gt;"")*'Rate Schedule'!$A$5:$A$24)),'Rate Schedule'!$A$5:$A$24,0)),0),0))))</f>
        <v/>
      </c>
      <c r="P555" s="25">
        <f>IF(OR(M555="",O555=""),"",ROUND(N555*O555,0)/100)</f>
        <v/>
      </c>
      <c r="Q555" s="26">
        <f>IF(AND(A555="",B555="",C555="",D555="",E555="",J555="",H555=""),"",IF(A555="","Add a date",IF(A555&gt;AsOf,"After as-of date: not counted yet",IF(B555="","Add a vehicle",IF(COUNTIF(VName,B555)=0,"Vehicle not on Vehicles sheet",IF(E555="","Add a purpose",IF(AND(E555&lt;&gt;"Business",E555&lt;&gt;"Medical",E555&lt;&gt;"Charitable",E555&lt;&gt;"Personal"),"Purpose must be Business/Medical/Charitable/Personal",IF(AND(ISNUMBER(H555),ISNUMBER(I555),I555&lt;H555),"Odometer end is before start",IF(AND(NOT(ISNUMBER(H555)),NOT(ISNUMBER(I555)),NOT(ISNUMBER(J555))),"Add odometer readings or typed miles",IF(AND(ISNUMBER(H555),ISNUMBER(I555),ISNUMBER(J555),ABS((I555-H555)-J555)&gt;0.05),"Odometer and typed miles disagree",IF(AND(N555&gt;0,O555=0),"No rate for this date — check Rate Schedule",IF(AND(OR(E555="Business",E555="Medical",E555="Charitable"),F555&lt;&gt;"Yes",K555=""),"Add purpose detail for substantiation",""))))))))))))</f>
        <v/>
      </c>
      <c r="R555" s="27">
        <f>IF(OR(A555="",M555=""),"",IFERROR(INDEX('Rate Schedule'!$A$5:$A$24,MATCH(SUMPRODUCT(MAX(('Rate Schedule'!$A$5:$A$24&lt;=A555)*('Rate Schedule'!$A$5:$A$24&lt;&gt;"")*'Rate Schedule'!$A$5:$A$24)),'Rate Schedule'!$A$5:$A$24,0)),""))</f>
        <v/>
      </c>
    </row>
    <row r="556">
      <c r="A556" s="22" t="n"/>
      <c r="B556" s="10" t="n"/>
      <c r="C556" s="10" t="n"/>
      <c r="D556" s="10" t="n"/>
      <c r="E556" s="10" t="n"/>
      <c r="F556" s="10" t="n"/>
      <c r="G556" s="10" t="n"/>
      <c r="H556" s="23" t="n"/>
      <c r="I556" s="23" t="n"/>
      <c r="J556" s="23" t="n"/>
      <c r="K556" s="10" t="n"/>
      <c r="L556" s="10" t="n"/>
      <c r="M556" s="24">
        <f>IF(AND(A556="",B556="",J556="",H556=""),"",ROUND(IF(G556="Yes",2,1)*IF(AND(ISNUMBER(H556),ISNUMBER(I556),I556&gt;=H556),I556-H556,IF(ISNUMBER(J556),J556,0)),1))</f>
        <v/>
      </c>
      <c r="N556" s="24">
        <f>IF(M556="","",IF(OR(E556="Personal",E556="",F556="Yes"),0,M556))</f>
        <v/>
      </c>
      <c r="O556" s="24">
        <f>IF(OR(A556="",M556=""),"",IF(E556="Business",IFERROR(INDEX('Rate Schedule'!$B$5:$B$24,MATCH(SUMPRODUCT(MAX(('Rate Schedule'!$A$5:$A$24&lt;=A556)*('Rate Schedule'!$A$5:$A$24&lt;&gt;"")*'Rate Schedule'!$A$5:$A$24)),'Rate Schedule'!$A$5:$A$24,0)),0),IF(E556="Medical",IFERROR(INDEX('Rate Schedule'!$C$5:$C$24,MATCH(SUMPRODUCT(MAX(('Rate Schedule'!$A$5:$A$24&lt;=A556)*('Rate Schedule'!$A$5:$A$24&lt;&gt;"")*'Rate Schedule'!$A$5:$A$24)),'Rate Schedule'!$A$5:$A$24,0)),0),IF(E556="Charitable",IFERROR(INDEX('Rate Schedule'!$D$5:$D$24,MATCH(SUMPRODUCT(MAX(('Rate Schedule'!$A$5:$A$24&lt;=A556)*('Rate Schedule'!$A$5:$A$24&lt;&gt;"")*'Rate Schedule'!$A$5:$A$24)),'Rate Schedule'!$A$5:$A$24,0)),0),0))))</f>
        <v/>
      </c>
      <c r="P556" s="25">
        <f>IF(OR(M556="",O556=""),"",ROUND(N556*O556,0)/100)</f>
        <v/>
      </c>
      <c r="Q556" s="26">
        <f>IF(AND(A556="",B556="",C556="",D556="",E556="",J556="",H556=""),"",IF(A556="","Add a date",IF(A556&gt;AsOf,"After as-of date: not counted yet",IF(B556="","Add a vehicle",IF(COUNTIF(VName,B556)=0,"Vehicle not on Vehicles sheet",IF(E556="","Add a purpose",IF(AND(E556&lt;&gt;"Business",E556&lt;&gt;"Medical",E556&lt;&gt;"Charitable",E556&lt;&gt;"Personal"),"Purpose must be Business/Medical/Charitable/Personal",IF(AND(ISNUMBER(H556),ISNUMBER(I556),I556&lt;H556),"Odometer end is before start",IF(AND(NOT(ISNUMBER(H556)),NOT(ISNUMBER(I556)),NOT(ISNUMBER(J556))),"Add odometer readings or typed miles",IF(AND(ISNUMBER(H556),ISNUMBER(I556),ISNUMBER(J556),ABS((I556-H556)-J556)&gt;0.05),"Odometer and typed miles disagree",IF(AND(N556&gt;0,O556=0),"No rate for this date — check Rate Schedule",IF(AND(OR(E556="Business",E556="Medical",E556="Charitable"),F556&lt;&gt;"Yes",K556=""),"Add purpose detail for substantiation",""))))))))))))</f>
        <v/>
      </c>
      <c r="R556" s="27">
        <f>IF(OR(A556="",M556=""),"",IFERROR(INDEX('Rate Schedule'!$A$5:$A$24,MATCH(SUMPRODUCT(MAX(('Rate Schedule'!$A$5:$A$24&lt;=A556)*('Rate Schedule'!$A$5:$A$24&lt;&gt;"")*'Rate Schedule'!$A$5:$A$24)),'Rate Schedule'!$A$5:$A$24,0)),""))</f>
        <v/>
      </c>
    </row>
    <row r="557">
      <c r="A557" s="22" t="n"/>
      <c r="B557" s="10" t="n"/>
      <c r="C557" s="10" t="n"/>
      <c r="D557" s="10" t="n"/>
      <c r="E557" s="10" t="n"/>
      <c r="F557" s="10" t="n"/>
      <c r="G557" s="10" t="n"/>
      <c r="H557" s="23" t="n"/>
      <c r="I557" s="23" t="n"/>
      <c r="J557" s="23" t="n"/>
      <c r="K557" s="10" t="n"/>
      <c r="L557" s="10" t="n"/>
      <c r="M557" s="24">
        <f>IF(AND(A557="",B557="",J557="",H557=""),"",ROUND(IF(G557="Yes",2,1)*IF(AND(ISNUMBER(H557),ISNUMBER(I557),I557&gt;=H557),I557-H557,IF(ISNUMBER(J557),J557,0)),1))</f>
        <v/>
      </c>
      <c r="N557" s="24">
        <f>IF(M557="","",IF(OR(E557="Personal",E557="",F557="Yes"),0,M557))</f>
        <v/>
      </c>
      <c r="O557" s="24">
        <f>IF(OR(A557="",M557=""),"",IF(E557="Business",IFERROR(INDEX('Rate Schedule'!$B$5:$B$24,MATCH(SUMPRODUCT(MAX(('Rate Schedule'!$A$5:$A$24&lt;=A557)*('Rate Schedule'!$A$5:$A$24&lt;&gt;"")*'Rate Schedule'!$A$5:$A$24)),'Rate Schedule'!$A$5:$A$24,0)),0),IF(E557="Medical",IFERROR(INDEX('Rate Schedule'!$C$5:$C$24,MATCH(SUMPRODUCT(MAX(('Rate Schedule'!$A$5:$A$24&lt;=A557)*('Rate Schedule'!$A$5:$A$24&lt;&gt;"")*'Rate Schedule'!$A$5:$A$24)),'Rate Schedule'!$A$5:$A$24,0)),0),IF(E557="Charitable",IFERROR(INDEX('Rate Schedule'!$D$5:$D$24,MATCH(SUMPRODUCT(MAX(('Rate Schedule'!$A$5:$A$24&lt;=A557)*('Rate Schedule'!$A$5:$A$24&lt;&gt;"")*'Rate Schedule'!$A$5:$A$24)),'Rate Schedule'!$A$5:$A$24,0)),0),0))))</f>
        <v/>
      </c>
      <c r="P557" s="25">
        <f>IF(OR(M557="",O557=""),"",ROUND(N557*O557,0)/100)</f>
        <v/>
      </c>
      <c r="Q557" s="26">
        <f>IF(AND(A557="",B557="",C557="",D557="",E557="",J557="",H557=""),"",IF(A557="","Add a date",IF(A557&gt;AsOf,"After as-of date: not counted yet",IF(B557="","Add a vehicle",IF(COUNTIF(VName,B557)=0,"Vehicle not on Vehicles sheet",IF(E557="","Add a purpose",IF(AND(E557&lt;&gt;"Business",E557&lt;&gt;"Medical",E557&lt;&gt;"Charitable",E557&lt;&gt;"Personal"),"Purpose must be Business/Medical/Charitable/Personal",IF(AND(ISNUMBER(H557),ISNUMBER(I557),I557&lt;H557),"Odometer end is before start",IF(AND(NOT(ISNUMBER(H557)),NOT(ISNUMBER(I557)),NOT(ISNUMBER(J557))),"Add odometer readings or typed miles",IF(AND(ISNUMBER(H557),ISNUMBER(I557),ISNUMBER(J557),ABS((I557-H557)-J557)&gt;0.05),"Odometer and typed miles disagree",IF(AND(N557&gt;0,O557=0),"No rate for this date — check Rate Schedule",IF(AND(OR(E557="Business",E557="Medical",E557="Charitable"),F557&lt;&gt;"Yes",K557=""),"Add purpose detail for substantiation",""))))))))))))</f>
        <v/>
      </c>
      <c r="R557" s="27">
        <f>IF(OR(A557="",M557=""),"",IFERROR(INDEX('Rate Schedule'!$A$5:$A$24,MATCH(SUMPRODUCT(MAX(('Rate Schedule'!$A$5:$A$24&lt;=A557)*('Rate Schedule'!$A$5:$A$24&lt;&gt;"")*'Rate Schedule'!$A$5:$A$24)),'Rate Schedule'!$A$5:$A$24,0)),""))</f>
        <v/>
      </c>
    </row>
    <row r="558">
      <c r="A558" s="22" t="n"/>
      <c r="B558" s="10" t="n"/>
      <c r="C558" s="10" t="n"/>
      <c r="D558" s="10" t="n"/>
      <c r="E558" s="10" t="n"/>
      <c r="F558" s="10" t="n"/>
      <c r="G558" s="10" t="n"/>
      <c r="H558" s="23" t="n"/>
      <c r="I558" s="23" t="n"/>
      <c r="J558" s="23" t="n"/>
      <c r="K558" s="10" t="n"/>
      <c r="L558" s="10" t="n"/>
      <c r="M558" s="24">
        <f>IF(AND(A558="",B558="",J558="",H558=""),"",ROUND(IF(G558="Yes",2,1)*IF(AND(ISNUMBER(H558),ISNUMBER(I558),I558&gt;=H558),I558-H558,IF(ISNUMBER(J558),J558,0)),1))</f>
        <v/>
      </c>
      <c r="N558" s="24">
        <f>IF(M558="","",IF(OR(E558="Personal",E558="",F558="Yes"),0,M558))</f>
        <v/>
      </c>
      <c r="O558" s="24">
        <f>IF(OR(A558="",M558=""),"",IF(E558="Business",IFERROR(INDEX('Rate Schedule'!$B$5:$B$24,MATCH(SUMPRODUCT(MAX(('Rate Schedule'!$A$5:$A$24&lt;=A558)*('Rate Schedule'!$A$5:$A$24&lt;&gt;"")*'Rate Schedule'!$A$5:$A$24)),'Rate Schedule'!$A$5:$A$24,0)),0),IF(E558="Medical",IFERROR(INDEX('Rate Schedule'!$C$5:$C$24,MATCH(SUMPRODUCT(MAX(('Rate Schedule'!$A$5:$A$24&lt;=A558)*('Rate Schedule'!$A$5:$A$24&lt;&gt;"")*'Rate Schedule'!$A$5:$A$24)),'Rate Schedule'!$A$5:$A$24,0)),0),IF(E558="Charitable",IFERROR(INDEX('Rate Schedule'!$D$5:$D$24,MATCH(SUMPRODUCT(MAX(('Rate Schedule'!$A$5:$A$24&lt;=A558)*('Rate Schedule'!$A$5:$A$24&lt;&gt;"")*'Rate Schedule'!$A$5:$A$24)),'Rate Schedule'!$A$5:$A$24,0)),0),0))))</f>
        <v/>
      </c>
      <c r="P558" s="25">
        <f>IF(OR(M558="",O558=""),"",ROUND(N558*O558,0)/100)</f>
        <v/>
      </c>
      <c r="Q558" s="26">
        <f>IF(AND(A558="",B558="",C558="",D558="",E558="",J558="",H558=""),"",IF(A558="","Add a date",IF(A558&gt;AsOf,"After as-of date: not counted yet",IF(B558="","Add a vehicle",IF(COUNTIF(VName,B558)=0,"Vehicle not on Vehicles sheet",IF(E558="","Add a purpose",IF(AND(E558&lt;&gt;"Business",E558&lt;&gt;"Medical",E558&lt;&gt;"Charitable",E558&lt;&gt;"Personal"),"Purpose must be Business/Medical/Charitable/Personal",IF(AND(ISNUMBER(H558),ISNUMBER(I558),I558&lt;H558),"Odometer end is before start",IF(AND(NOT(ISNUMBER(H558)),NOT(ISNUMBER(I558)),NOT(ISNUMBER(J558))),"Add odometer readings or typed miles",IF(AND(ISNUMBER(H558),ISNUMBER(I558),ISNUMBER(J558),ABS((I558-H558)-J558)&gt;0.05),"Odometer and typed miles disagree",IF(AND(N558&gt;0,O558=0),"No rate for this date — check Rate Schedule",IF(AND(OR(E558="Business",E558="Medical",E558="Charitable"),F558&lt;&gt;"Yes",K558=""),"Add purpose detail for substantiation",""))))))))))))</f>
        <v/>
      </c>
      <c r="R558" s="27">
        <f>IF(OR(A558="",M558=""),"",IFERROR(INDEX('Rate Schedule'!$A$5:$A$24,MATCH(SUMPRODUCT(MAX(('Rate Schedule'!$A$5:$A$24&lt;=A558)*('Rate Schedule'!$A$5:$A$24&lt;&gt;"")*'Rate Schedule'!$A$5:$A$24)),'Rate Schedule'!$A$5:$A$24,0)),""))</f>
        <v/>
      </c>
    </row>
    <row r="559">
      <c r="A559" s="22" t="n"/>
      <c r="B559" s="10" t="n"/>
      <c r="C559" s="10" t="n"/>
      <c r="D559" s="10" t="n"/>
      <c r="E559" s="10" t="n"/>
      <c r="F559" s="10" t="n"/>
      <c r="G559" s="10" t="n"/>
      <c r="H559" s="23" t="n"/>
      <c r="I559" s="23" t="n"/>
      <c r="J559" s="23" t="n"/>
      <c r="K559" s="10" t="n"/>
      <c r="L559" s="10" t="n"/>
      <c r="M559" s="24">
        <f>IF(AND(A559="",B559="",J559="",H559=""),"",ROUND(IF(G559="Yes",2,1)*IF(AND(ISNUMBER(H559),ISNUMBER(I559),I559&gt;=H559),I559-H559,IF(ISNUMBER(J559),J559,0)),1))</f>
        <v/>
      </c>
      <c r="N559" s="24">
        <f>IF(M559="","",IF(OR(E559="Personal",E559="",F559="Yes"),0,M559))</f>
        <v/>
      </c>
      <c r="O559" s="24">
        <f>IF(OR(A559="",M559=""),"",IF(E559="Business",IFERROR(INDEX('Rate Schedule'!$B$5:$B$24,MATCH(SUMPRODUCT(MAX(('Rate Schedule'!$A$5:$A$24&lt;=A559)*('Rate Schedule'!$A$5:$A$24&lt;&gt;"")*'Rate Schedule'!$A$5:$A$24)),'Rate Schedule'!$A$5:$A$24,0)),0),IF(E559="Medical",IFERROR(INDEX('Rate Schedule'!$C$5:$C$24,MATCH(SUMPRODUCT(MAX(('Rate Schedule'!$A$5:$A$24&lt;=A559)*('Rate Schedule'!$A$5:$A$24&lt;&gt;"")*'Rate Schedule'!$A$5:$A$24)),'Rate Schedule'!$A$5:$A$24,0)),0),IF(E559="Charitable",IFERROR(INDEX('Rate Schedule'!$D$5:$D$24,MATCH(SUMPRODUCT(MAX(('Rate Schedule'!$A$5:$A$24&lt;=A559)*('Rate Schedule'!$A$5:$A$24&lt;&gt;"")*'Rate Schedule'!$A$5:$A$24)),'Rate Schedule'!$A$5:$A$24,0)),0),0))))</f>
        <v/>
      </c>
      <c r="P559" s="25">
        <f>IF(OR(M559="",O559=""),"",ROUND(N559*O559,0)/100)</f>
        <v/>
      </c>
      <c r="Q559" s="26">
        <f>IF(AND(A559="",B559="",C559="",D559="",E559="",J559="",H559=""),"",IF(A559="","Add a date",IF(A559&gt;AsOf,"After as-of date: not counted yet",IF(B559="","Add a vehicle",IF(COUNTIF(VName,B559)=0,"Vehicle not on Vehicles sheet",IF(E559="","Add a purpose",IF(AND(E559&lt;&gt;"Business",E559&lt;&gt;"Medical",E559&lt;&gt;"Charitable",E559&lt;&gt;"Personal"),"Purpose must be Business/Medical/Charitable/Personal",IF(AND(ISNUMBER(H559),ISNUMBER(I559),I559&lt;H559),"Odometer end is before start",IF(AND(NOT(ISNUMBER(H559)),NOT(ISNUMBER(I559)),NOT(ISNUMBER(J559))),"Add odometer readings or typed miles",IF(AND(ISNUMBER(H559),ISNUMBER(I559),ISNUMBER(J559),ABS((I559-H559)-J559)&gt;0.05),"Odometer and typed miles disagree",IF(AND(N559&gt;0,O559=0),"No rate for this date — check Rate Schedule",IF(AND(OR(E559="Business",E559="Medical",E559="Charitable"),F559&lt;&gt;"Yes",K559=""),"Add purpose detail for substantiation",""))))))))))))</f>
        <v/>
      </c>
      <c r="R559" s="27">
        <f>IF(OR(A559="",M559=""),"",IFERROR(INDEX('Rate Schedule'!$A$5:$A$24,MATCH(SUMPRODUCT(MAX(('Rate Schedule'!$A$5:$A$24&lt;=A559)*('Rate Schedule'!$A$5:$A$24&lt;&gt;"")*'Rate Schedule'!$A$5:$A$24)),'Rate Schedule'!$A$5:$A$24,0)),""))</f>
        <v/>
      </c>
    </row>
    <row r="560">
      <c r="A560" s="22" t="n"/>
      <c r="B560" s="10" t="n"/>
      <c r="C560" s="10" t="n"/>
      <c r="D560" s="10" t="n"/>
      <c r="E560" s="10" t="n"/>
      <c r="F560" s="10" t="n"/>
      <c r="G560" s="10" t="n"/>
      <c r="H560" s="23" t="n"/>
      <c r="I560" s="23" t="n"/>
      <c r="J560" s="23" t="n"/>
      <c r="K560" s="10" t="n"/>
      <c r="L560" s="10" t="n"/>
      <c r="M560" s="24">
        <f>IF(AND(A560="",B560="",J560="",H560=""),"",ROUND(IF(G560="Yes",2,1)*IF(AND(ISNUMBER(H560),ISNUMBER(I560),I560&gt;=H560),I560-H560,IF(ISNUMBER(J560),J560,0)),1))</f>
        <v/>
      </c>
      <c r="N560" s="24">
        <f>IF(M560="","",IF(OR(E560="Personal",E560="",F560="Yes"),0,M560))</f>
        <v/>
      </c>
      <c r="O560" s="24">
        <f>IF(OR(A560="",M560=""),"",IF(E560="Business",IFERROR(INDEX('Rate Schedule'!$B$5:$B$24,MATCH(SUMPRODUCT(MAX(('Rate Schedule'!$A$5:$A$24&lt;=A560)*('Rate Schedule'!$A$5:$A$24&lt;&gt;"")*'Rate Schedule'!$A$5:$A$24)),'Rate Schedule'!$A$5:$A$24,0)),0),IF(E560="Medical",IFERROR(INDEX('Rate Schedule'!$C$5:$C$24,MATCH(SUMPRODUCT(MAX(('Rate Schedule'!$A$5:$A$24&lt;=A560)*('Rate Schedule'!$A$5:$A$24&lt;&gt;"")*'Rate Schedule'!$A$5:$A$24)),'Rate Schedule'!$A$5:$A$24,0)),0),IF(E560="Charitable",IFERROR(INDEX('Rate Schedule'!$D$5:$D$24,MATCH(SUMPRODUCT(MAX(('Rate Schedule'!$A$5:$A$24&lt;=A560)*('Rate Schedule'!$A$5:$A$24&lt;&gt;"")*'Rate Schedule'!$A$5:$A$24)),'Rate Schedule'!$A$5:$A$24,0)),0),0))))</f>
        <v/>
      </c>
      <c r="P560" s="25">
        <f>IF(OR(M560="",O560=""),"",ROUND(N560*O560,0)/100)</f>
        <v/>
      </c>
      <c r="Q560" s="26">
        <f>IF(AND(A560="",B560="",C560="",D560="",E560="",J560="",H560=""),"",IF(A560="","Add a date",IF(A560&gt;AsOf,"After as-of date: not counted yet",IF(B560="","Add a vehicle",IF(COUNTIF(VName,B560)=0,"Vehicle not on Vehicles sheet",IF(E560="","Add a purpose",IF(AND(E560&lt;&gt;"Business",E560&lt;&gt;"Medical",E560&lt;&gt;"Charitable",E560&lt;&gt;"Personal"),"Purpose must be Business/Medical/Charitable/Personal",IF(AND(ISNUMBER(H560),ISNUMBER(I560),I560&lt;H560),"Odometer end is before start",IF(AND(NOT(ISNUMBER(H560)),NOT(ISNUMBER(I560)),NOT(ISNUMBER(J560))),"Add odometer readings or typed miles",IF(AND(ISNUMBER(H560),ISNUMBER(I560),ISNUMBER(J560),ABS((I560-H560)-J560)&gt;0.05),"Odometer and typed miles disagree",IF(AND(N560&gt;0,O560=0),"No rate for this date — check Rate Schedule",IF(AND(OR(E560="Business",E560="Medical",E560="Charitable"),F560&lt;&gt;"Yes",K560=""),"Add purpose detail for substantiation",""))))))))))))</f>
        <v/>
      </c>
      <c r="R560" s="27">
        <f>IF(OR(A560="",M560=""),"",IFERROR(INDEX('Rate Schedule'!$A$5:$A$24,MATCH(SUMPRODUCT(MAX(('Rate Schedule'!$A$5:$A$24&lt;=A560)*('Rate Schedule'!$A$5:$A$24&lt;&gt;"")*'Rate Schedule'!$A$5:$A$24)),'Rate Schedule'!$A$5:$A$24,0)),""))</f>
        <v/>
      </c>
    </row>
    <row r="561">
      <c r="A561" s="22" t="n"/>
      <c r="B561" s="10" t="n"/>
      <c r="C561" s="10" t="n"/>
      <c r="D561" s="10" t="n"/>
      <c r="E561" s="10" t="n"/>
      <c r="F561" s="10" t="n"/>
      <c r="G561" s="10" t="n"/>
      <c r="H561" s="23" t="n"/>
      <c r="I561" s="23" t="n"/>
      <c r="J561" s="23" t="n"/>
      <c r="K561" s="10" t="n"/>
      <c r="L561" s="10" t="n"/>
      <c r="M561" s="24">
        <f>IF(AND(A561="",B561="",J561="",H561=""),"",ROUND(IF(G561="Yes",2,1)*IF(AND(ISNUMBER(H561),ISNUMBER(I561),I561&gt;=H561),I561-H561,IF(ISNUMBER(J561),J561,0)),1))</f>
        <v/>
      </c>
      <c r="N561" s="24">
        <f>IF(M561="","",IF(OR(E561="Personal",E561="",F561="Yes"),0,M561))</f>
        <v/>
      </c>
      <c r="O561" s="24">
        <f>IF(OR(A561="",M561=""),"",IF(E561="Business",IFERROR(INDEX('Rate Schedule'!$B$5:$B$24,MATCH(SUMPRODUCT(MAX(('Rate Schedule'!$A$5:$A$24&lt;=A561)*('Rate Schedule'!$A$5:$A$24&lt;&gt;"")*'Rate Schedule'!$A$5:$A$24)),'Rate Schedule'!$A$5:$A$24,0)),0),IF(E561="Medical",IFERROR(INDEX('Rate Schedule'!$C$5:$C$24,MATCH(SUMPRODUCT(MAX(('Rate Schedule'!$A$5:$A$24&lt;=A561)*('Rate Schedule'!$A$5:$A$24&lt;&gt;"")*'Rate Schedule'!$A$5:$A$24)),'Rate Schedule'!$A$5:$A$24,0)),0),IF(E561="Charitable",IFERROR(INDEX('Rate Schedule'!$D$5:$D$24,MATCH(SUMPRODUCT(MAX(('Rate Schedule'!$A$5:$A$24&lt;=A561)*('Rate Schedule'!$A$5:$A$24&lt;&gt;"")*'Rate Schedule'!$A$5:$A$24)),'Rate Schedule'!$A$5:$A$24,0)),0),0))))</f>
        <v/>
      </c>
      <c r="P561" s="25">
        <f>IF(OR(M561="",O561=""),"",ROUND(N561*O561,0)/100)</f>
        <v/>
      </c>
      <c r="Q561" s="26">
        <f>IF(AND(A561="",B561="",C561="",D561="",E561="",J561="",H561=""),"",IF(A561="","Add a date",IF(A561&gt;AsOf,"After as-of date: not counted yet",IF(B561="","Add a vehicle",IF(COUNTIF(VName,B561)=0,"Vehicle not on Vehicles sheet",IF(E561="","Add a purpose",IF(AND(E561&lt;&gt;"Business",E561&lt;&gt;"Medical",E561&lt;&gt;"Charitable",E561&lt;&gt;"Personal"),"Purpose must be Business/Medical/Charitable/Personal",IF(AND(ISNUMBER(H561),ISNUMBER(I561),I561&lt;H561),"Odometer end is before start",IF(AND(NOT(ISNUMBER(H561)),NOT(ISNUMBER(I561)),NOT(ISNUMBER(J561))),"Add odometer readings or typed miles",IF(AND(ISNUMBER(H561),ISNUMBER(I561),ISNUMBER(J561),ABS((I561-H561)-J561)&gt;0.05),"Odometer and typed miles disagree",IF(AND(N561&gt;0,O561=0),"No rate for this date — check Rate Schedule",IF(AND(OR(E561="Business",E561="Medical",E561="Charitable"),F561&lt;&gt;"Yes",K561=""),"Add purpose detail for substantiation",""))))))))))))</f>
        <v/>
      </c>
      <c r="R561" s="27">
        <f>IF(OR(A561="",M561=""),"",IFERROR(INDEX('Rate Schedule'!$A$5:$A$24,MATCH(SUMPRODUCT(MAX(('Rate Schedule'!$A$5:$A$24&lt;=A561)*('Rate Schedule'!$A$5:$A$24&lt;&gt;"")*'Rate Schedule'!$A$5:$A$24)),'Rate Schedule'!$A$5:$A$24,0)),""))</f>
        <v/>
      </c>
    </row>
    <row r="562">
      <c r="A562" s="22" t="n"/>
      <c r="B562" s="10" t="n"/>
      <c r="C562" s="10" t="n"/>
      <c r="D562" s="10" t="n"/>
      <c r="E562" s="10" t="n"/>
      <c r="F562" s="10" t="n"/>
      <c r="G562" s="10" t="n"/>
      <c r="H562" s="23" t="n"/>
      <c r="I562" s="23" t="n"/>
      <c r="J562" s="23" t="n"/>
      <c r="K562" s="10" t="n"/>
      <c r="L562" s="10" t="n"/>
      <c r="M562" s="24">
        <f>IF(AND(A562="",B562="",J562="",H562=""),"",ROUND(IF(G562="Yes",2,1)*IF(AND(ISNUMBER(H562),ISNUMBER(I562),I562&gt;=H562),I562-H562,IF(ISNUMBER(J562),J562,0)),1))</f>
        <v/>
      </c>
      <c r="N562" s="24">
        <f>IF(M562="","",IF(OR(E562="Personal",E562="",F562="Yes"),0,M562))</f>
        <v/>
      </c>
      <c r="O562" s="24">
        <f>IF(OR(A562="",M562=""),"",IF(E562="Business",IFERROR(INDEX('Rate Schedule'!$B$5:$B$24,MATCH(SUMPRODUCT(MAX(('Rate Schedule'!$A$5:$A$24&lt;=A562)*('Rate Schedule'!$A$5:$A$24&lt;&gt;"")*'Rate Schedule'!$A$5:$A$24)),'Rate Schedule'!$A$5:$A$24,0)),0),IF(E562="Medical",IFERROR(INDEX('Rate Schedule'!$C$5:$C$24,MATCH(SUMPRODUCT(MAX(('Rate Schedule'!$A$5:$A$24&lt;=A562)*('Rate Schedule'!$A$5:$A$24&lt;&gt;"")*'Rate Schedule'!$A$5:$A$24)),'Rate Schedule'!$A$5:$A$24,0)),0),IF(E562="Charitable",IFERROR(INDEX('Rate Schedule'!$D$5:$D$24,MATCH(SUMPRODUCT(MAX(('Rate Schedule'!$A$5:$A$24&lt;=A562)*('Rate Schedule'!$A$5:$A$24&lt;&gt;"")*'Rate Schedule'!$A$5:$A$24)),'Rate Schedule'!$A$5:$A$24,0)),0),0))))</f>
        <v/>
      </c>
      <c r="P562" s="25">
        <f>IF(OR(M562="",O562=""),"",ROUND(N562*O562,0)/100)</f>
        <v/>
      </c>
      <c r="Q562" s="26">
        <f>IF(AND(A562="",B562="",C562="",D562="",E562="",J562="",H562=""),"",IF(A562="","Add a date",IF(A562&gt;AsOf,"After as-of date: not counted yet",IF(B562="","Add a vehicle",IF(COUNTIF(VName,B562)=0,"Vehicle not on Vehicles sheet",IF(E562="","Add a purpose",IF(AND(E562&lt;&gt;"Business",E562&lt;&gt;"Medical",E562&lt;&gt;"Charitable",E562&lt;&gt;"Personal"),"Purpose must be Business/Medical/Charitable/Personal",IF(AND(ISNUMBER(H562),ISNUMBER(I562),I562&lt;H562),"Odometer end is before start",IF(AND(NOT(ISNUMBER(H562)),NOT(ISNUMBER(I562)),NOT(ISNUMBER(J562))),"Add odometer readings or typed miles",IF(AND(ISNUMBER(H562),ISNUMBER(I562),ISNUMBER(J562),ABS((I562-H562)-J562)&gt;0.05),"Odometer and typed miles disagree",IF(AND(N562&gt;0,O562=0),"No rate for this date — check Rate Schedule",IF(AND(OR(E562="Business",E562="Medical",E562="Charitable"),F562&lt;&gt;"Yes",K562=""),"Add purpose detail for substantiation",""))))))))))))</f>
        <v/>
      </c>
      <c r="R562" s="27">
        <f>IF(OR(A562="",M562=""),"",IFERROR(INDEX('Rate Schedule'!$A$5:$A$24,MATCH(SUMPRODUCT(MAX(('Rate Schedule'!$A$5:$A$24&lt;=A562)*('Rate Schedule'!$A$5:$A$24&lt;&gt;"")*'Rate Schedule'!$A$5:$A$24)),'Rate Schedule'!$A$5:$A$24,0)),""))</f>
        <v/>
      </c>
    </row>
    <row r="563">
      <c r="A563" s="22" t="n"/>
      <c r="B563" s="10" t="n"/>
      <c r="C563" s="10" t="n"/>
      <c r="D563" s="10" t="n"/>
      <c r="E563" s="10" t="n"/>
      <c r="F563" s="10" t="n"/>
      <c r="G563" s="10" t="n"/>
      <c r="H563" s="23" t="n"/>
      <c r="I563" s="23" t="n"/>
      <c r="J563" s="23" t="n"/>
      <c r="K563" s="10" t="n"/>
      <c r="L563" s="10" t="n"/>
      <c r="M563" s="24">
        <f>IF(AND(A563="",B563="",J563="",H563=""),"",ROUND(IF(G563="Yes",2,1)*IF(AND(ISNUMBER(H563),ISNUMBER(I563),I563&gt;=H563),I563-H563,IF(ISNUMBER(J563),J563,0)),1))</f>
        <v/>
      </c>
      <c r="N563" s="24">
        <f>IF(M563="","",IF(OR(E563="Personal",E563="",F563="Yes"),0,M563))</f>
        <v/>
      </c>
      <c r="O563" s="24">
        <f>IF(OR(A563="",M563=""),"",IF(E563="Business",IFERROR(INDEX('Rate Schedule'!$B$5:$B$24,MATCH(SUMPRODUCT(MAX(('Rate Schedule'!$A$5:$A$24&lt;=A563)*('Rate Schedule'!$A$5:$A$24&lt;&gt;"")*'Rate Schedule'!$A$5:$A$24)),'Rate Schedule'!$A$5:$A$24,0)),0),IF(E563="Medical",IFERROR(INDEX('Rate Schedule'!$C$5:$C$24,MATCH(SUMPRODUCT(MAX(('Rate Schedule'!$A$5:$A$24&lt;=A563)*('Rate Schedule'!$A$5:$A$24&lt;&gt;"")*'Rate Schedule'!$A$5:$A$24)),'Rate Schedule'!$A$5:$A$24,0)),0),IF(E563="Charitable",IFERROR(INDEX('Rate Schedule'!$D$5:$D$24,MATCH(SUMPRODUCT(MAX(('Rate Schedule'!$A$5:$A$24&lt;=A563)*('Rate Schedule'!$A$5:$A$24&lt;&gt;"")*'Rate Schedule'!$A$5:$A$24)),'Rate Schedule'!$A$5:$A$24,0)),0),0))))</f>
        <v/>
      </c>
      <c r="P563" s="25">
        <f>IF(OR(M563="",O563=""),"",ROUND(N563*O563,0)/100)</f>
        <v/>
      </c>
      <c r="Q563" s="26">
        <f>IF(AND(A563="",B563="",C563="",D563="",E563="",J563="",H563=""),"",IF(A563="","Add a date",IF(A563&gt;AsOf,"After as-of date: not counted yet",IF(B563="","Add a vehicle",IF(COUNTIF(VName,B563)=0,"Vehicle not on Vehicles sheet",IF(E563="","Add a purpose",IF(AND(E563&lt;&gt;"Business",E563&lt;&gt;"Medical",E563&lt;&gt;"Charitable",E563&lt;&gt;"Personal"),"Purpose must be Business/Medical/Charitable/Personal",IF(AND(ISNUMBER(H563),ISNUMBER(I563),I563&lt;H563),"Odometer end is before start",IF(AND(NOT(ISNUMBER(H563)),NOT(ISNUMBER(I563)),NOT(ISNUMBER(J563))),"Add odometer readings or typed miles",IF(AND(ISNUMBER(H563),ISNUMBER(I563),ISNUMBER(J563),ABS((I563-H563)-J563)&gt;0.05),"Odometer and typed miles disagree",IF(AND(N563&gt;0,O563=0),"No rate for this date — check Rate Schedule",IF(AND(OR(E563="Business",E563="Medical",E563="Charitable"),F563&lt;&gt;"Yes",K563=""),"Add purpose detail for substantiation",""))))))))))))</f>
        <v/>
      </c>
      <c r="R563" s="27">
        <f>IF(OR(A563="",M563=""),"",IFERROR(INDEX('Rate Schedule'!$A$5:$A$24,MATCH(SUMPRODUCT(MAX(('Rate Schedule'!$A$5:$A$24&lt;=A563)*('Rate Schedule'!$A$5:$A$24&lt;&gt;"")*'Rate Schedule'!$A$5:$A$24)),'Rate Schedule'!$A$5:$A$24,0)),""))</f>
        <v/>
      </c>
    </row>
    <row r="564">
      <c r="A564" s="22" t="n"/>
      <c r="B564" s="10" t="n"/>
      <c r="C564" s="10" t="n"/>
      <c r="D564" s="10" t="n"/>
      <c r="E564" s="10" t="n"/>
      <c r="F564" s="10" t="n"/>
      <c r="G564" s="10" t="n"/>
      <c r="H564" s="23" t="n"/>
      <c r="I564" s="23" t="n"/>
      <c r="J564" s="23" t="n"/>
      <c r="K564" s="10" t="n"/>
      <c r="L564" s="10" t="n"/>
      <c r="M564" s="24">
        <f>IF(AND(A564="",B564="",J564="",H564=""),"",ROUND(IF(G564="Yes",2,1)*IF(AND(ISNUMBER(H564),ISNUMBER(I564),I564&gt;=H564),I564-H564,IF(ISNUMBER(J564),J564,0)),1))</f>
        <v/>
      </c>
      <c r="N564" s="24">
        <f>IF(M564="","",IF(OR(E564="Personal",E564="",F564="Yes"),0,M564))</f>
        <v/>
      </c>
      <c r="O564" s="24">
        <f>IF(OR(A564="",M564=""),"",IF(E564="Business",IFERROR(INDEX('Rate Schedule'!$B$5:$B$24,MATCH(SUMPRODUCT(MAX(('Rate Schedule'!$A$5:$A$24&lt;=A564)*('Rate Schedule'!$A$5:$A$24&lt;&gt;"")*'Rate Schedule'!$A$5:$A$24)),'Rate Schedule'!$A$5:$A$24,0)),0),IF(E564="Medical",IFERROR(INDEX('Rate Schedule'!$C$5:$C$24,MATCH(SUMPRODUCT(MAX(('Rate Schedule'!$A$5:$A$24&lt;=A564)*('Rate Schedule'!$A$5:$A$24&lt;&gt;"")*'Rate Schedule'!$A$5:$A$24)),'Rate Schedule'!$A$5:$A$24,0)),0),IF(E564="Charitable",IFERROR(INDEX('Rate Schedule'!$D$5:$D$24,MATCH(SUMPRODUCT(MAX(('Rate Schedule'!$A$5:$A$24&lt;=A564)*('Rate Schedule'!$A$5:$A$24&lt;&gt;"")*'Rate Schedule'!$A$5:$A$24)),'Rate Schedule'!$A$5:$A$24,0)),0),0))))</f>
        <v/>
      </c>
      <c r="P564" s="25">
        <f>IF(OR(M564="",O564=""),"",ROUND(N564*O564,0)/100)</f>
        <v/>
      </c>
      <c r="Q564" s="26">
        <f>IF(AND(A564="",B564="",C564="",D564="",E564="",J564="",H564=""),"",IF(A564="","Add a date",IF(A564&gt;AsOf,"After as-of date: not counted yet",IF(B564="","Add a vehicle",IF(COUNTIF(VName,B564)=0,"Vehicle not on Vehicles sheet",IF(E564="","Add a purpose",IF(AND(E564&lt;&gt;"Business",E564&lt;&gt;"Medical",E564&lt;&gt;"Charitable",E564&lt;&gt;"Personal"),"Purpose must be Business/Medical/Charitable/Personal",IF(AND(ISNUMBER(H564),ISNUMBER(I564),I564&lt;H564),"Odometer end is before start",IF(AND(NOT(ISNUMBER(H564)),NOT(ISNUMBER(I564)),NOT(ISNUMBER(J564))),"Add odometer readings or typed miles",IF(AND(ISNUMBER(H564),ISNUMBER(I564),ISNUMBER(J564),ABS((I564-H564)-J564)&gt;0.05),"Odometer and typed miles disagree",IF(AND(N564&gt;0,O564=0),"No rate for this date — check Rate Schedule",IF(AND(OR(E564="Business",E564="Medical",E564="Charitable"),F564&lt;&gt;"Yes",K564=""),"Add purpose detail for substantiation",""))))))))))))</f>
        <v/>
      </c>
      <c r="R564" s="27">
        <f>IF(OR(A564="",M564=""),"",IFERROR(INDEX('Rate Schedule'!$A$5:$A$24,MATCH(SUMPRODUCT(MAX(('Rate Schedule'!$A$5:$A$24&lt;=A564)*('Rate Schedule'!$A$5:$A$24&lt;&gt;"")*'Rate Schedule'!$A$5:$A$24)),'Rate Schedule'!$A$5:$A$24,0)),""))</f>
        <v/>
      </c>
    </row>
    <row r="565">
      <c r="A565" s="22" t="n"/>
      <c r="B565" s="10" t="n"/>
      <c r="C565" s="10" t="n"/>
      <c r="D565" s="10" t="n"/>
      <c r="E565" s="10" t="n"/>
      <c r="F565" s="10" t="n"/>
      <c r="G565" s="10" t="n"/>
      <c r="H565" s="23" t="n"/>
      <c r="I565" s="23" t="n"/>
      <c r="J565" s="23" t="n"/>
      <c r="K565" s="10" t="n"/>
      <c r="L565" s="10" t="n"/>
      <c r="M565" s="24">
        <f>IF(AND(A565="",B565="",J565="",H565=""),"",ROUND(IF(G565="Yes",2,1)*IF(AND(ISNUMBER(H565),ISNUMBER(I565),I565&gt;=H565),I565-H565,IF(ISNUMBER(J565),J565,0)),1))</f>
        <v/>
      </c>
      <c r="N565" s="24">
        <f>IF(M565="","",IF(OR(E565="Personal",E565="",F565="Yes"),0,M565))</f>
        <v/>
      </c>
      <c r="O565" s="24">
        <f>IF(OR(A565="",M565=""),"",IF(E565="Business",IFERROR(INDEX('Rate Schedule'!$B$5:$B$24,MATCH(SUMPRODUCT(MAX(('Rate Schedule'!$A$5:$A$24&lt;=A565)*('Rate Schedule'!$A$5:$A$24&lt;&gt;"")*'Rate Schedule'!$A$5:$A$24)),'Rate Schedule'!$A$5:$A$24,0)),0),IF(E565="Medical",IFERROR(INDEX('Rate Schedule'!$C$5:$C$24,MATCH(SUMPRODUCT(MAX(('Rate Schedule'!$A$5:$A$24&lt;=A565)*('Rate Schedule'!$A$5:$A$24&lt;&gt;"")*'Rate Schedule'!$A$5:$A$24)),'Rate Schedule'!$A$5:$A$24,0)),0),IF(E565="Charitable",IFERROR(INDEX('Rate Schedule'!$D$5:$D$24,MATCH(SUMPRODUCT(MAX(('Rate Schedule'!$A$5:$A$24&lt;=A565)*('Rate Schedule'!$A$5:$A$24&lt;&gt;"")*'Rate Schedule'!$A$5:$A$24)),'Rate Schedule'!$A$5:$A$24,0)),0),0))))</f>
        <v/>
      </c>
      <c r="P565" s="25">
        <f>IF(OR(M565="",O565=""),"",ROUND(N565*O565,0)/100)</f>
        <v/>
      </c>
      <c r="Q565" s="26">
        <f>IF(AND(A565="",B565="",C565="",D565="",E565="",J565="",H565=""),"",IF(A565="","Add a date",IF(A565&gt;AsOf,"After as-of date: not counted yet",IF(B565="","Add a vehicle",IF(COUNTIF(VName,B565)=0,"Vehicle not on Vehicles sheet",IF(E565="","Add a purpose",IF(AND(E565&lt;&gt;"Business",E565&lt;&gt;"Medical",E565&lt;&gt;"Charitable",E565&lt;&gt;"Personal"),"Purpose must be Business/Medical/Charitable/Personal",IF(AND(ISNUMBER(H565),ISNUMBER(I565),I565&lt;H565),"Odometer end is before start",IF(AND(NOT(ISNUMBER(H565)),NOT(ISNUMBER(I565)),NOT(ISNUMBER(J565))),"Add odometer readings or typed miles",IF(AND(ISNUMBER(H565),ISNUMBER(I565),ISNUMBER(J565),ABS((I565-H565)-J565)&gt;0.05),"Odometer and typed miles disagree",IF(AND(N565&gt;0,O565=0),"No rate for this date — check Rate Schedule",IF(AND(OR(E565="Business",E565="Medical",E565="Charitable"),F565&lt;&gt;"Yes",K565=""),"Add purpose detail for substantiation",""))))))))))))</f>
        <v/>
      </c>
      <c r="R565" s="27">
        <f>IF(OR(A565="",M565=""),"",IFERROR(INDEX('Rate Schedule'!$A$5:$A$24,MATCH(SUMPRODUCT(MAX(('Rate Schedule'!$A$5:$A$24&lt;=A565)*('Rate Schedule'!$A$5:$A$24&lt;&gt;"")*'Rate Schedule'!$A$5:$A$24)),'Rate Schedule'!$A$5:$A$24,0)),""))</f>
        <v/>
      </c>
    </row>
    <row r="566">
      <c r="A566" s="22" t="n"/>
      <c r="B566" s="10" t="n"/>
      <c r="C566" s="10" t="n"/>
      <c r="D566" s="10" t="n"/>
      <c r="E566" s="10" t="n"/>
      <c r="F566" s="10" t="n"/>
      <c r="G566" s="10" t="n"/>
      <c r="H566" s="23" t="n"/>
      <c r="I566" s="23" t="n"/>
      <c r="J566" s="23" t="n"/>
      <c r="K566" s="10" t="n"/>
      <c r="L566" s="10" t="n"/>
      <c r="M566" s="24">
        <f>IF(AND(A566="",B566="",J566="",H566=""),"",ROUND(IF(G566="Yes",2,1)*IF(AND(ISNUMBER(H566),ISNUMBER(I566),I566&gt;=H566),I566-H566,IF(ISNUMBER(J566),J566,0)),1))</f>
        <v/>
      </c>
      <c r="N566" s="24">
        <f>IF(M566="","",IF(OR(E566="Personal",E566="",F566="Yes"),0,M566))</f>
        <v/>
      </c>
      <c r="O566" s="24">
        <f>IF(OR(A566="",M566=""),"",IF(E566="Business",IFERROR(INDEX('Rate Schedule'!$B$5:$B$24,MATCH(SUMPRODUCT(MAX(('Rate Schedule'!$A$5:$A$24&lt;=A566)*('Rate Schedule'!$A$5:$A$24&lt;&gt;"")*'Rate Schedule'!$A$5:$A$24)),'Rate Schedule'!$A$5:$A$24,0)),0),IF(E566="Medical",IFERROR(INDEX('Rate Schedule'!$C$5:$C$24,MATCH(SUMPRODUCT(MAX(('Rate Schedule'!$A$5:$A$24&lt;=A566)*('Rate Schedule'!$A$5:$A$24&lt;&gt;"")*'Rate Schedule'!$A$5:$A$24)),'Rate Schedule'!$A$5:$A$24,0)),0),IF(E566="Charitable",IFERROR(INDEX('Rate Schedule'!$D$5:$D$24,MATCH(SUMPRODUCT(MAX(('Rate Schedule'!$A$5:$A$24&lt;=A566)*('Rate Schedule'!$A$5:$A$24&lt;&gt;"")*'Rate Schedule'!$A$5:$A$24)),'Rate Schedule'!$A$5:$A$24,0)),0),0))))</f>
        <v/>
      </c>
      <c r="P566" s="25">
        <f>IF(OR(M566="",O566=""),"",ROUND(N566*O566,0)/100)</f>
        <v/>
      </c>
      <c r="Q566" s="26">
        <f>IF(AND(A566="",B566="",C566="",D566="",E566="",J566="",H566=""),"",IF(A566="","Add a date",IF(A566&gt;AsOf,"After as-of date: not counted yet",IF(B566="","Add a vehicle",IF(COUNTIF(VName,B566)=0,"Vehicle not on Vehicles sheet",IF(E566="","Add a purpose",IF(AND(E566&lt;&gt;"Business",E566&lt;&gt;"Medical",E566&lt;&gt;"Charitable",E566&lt;&gt;"Personal"),"Purpose must be Business/Medical/Charitable/Personal",IF(AND(ISNUMBER(H566),ISNUMBER(I566),I566&lt;H566),"Odometer end is before start",IF(AND(NOT(ISNUMBER(H566)),NOT(ISNUMBER(I566)),NOT(ISNUMBER(J566))),"Add odometer readings or typed miles",IF(AND(ISNUMBER(H566),ISNUMBER(I566),ISNUMBER(J566),ABS((I566-H566)-J566)&gt;0.05),"Odometer and typed miles disagree",IF(AND(N566&gt;0,O566=0),"No rate for this date — check Rate Schedule",IF(AND(OR(E566="Business",E566="Medical",E566="Charitable"),F566&lt;&gt;"Yes",K566=""),"Add purpose detail for substantiation",""))))))))))))</f>
        <v/>
      </c>
      <c r="R566" s="27">
        <f>IF(OR(A566="",M566=""),"",IFERROR(INDEX('Rate Schedule'!$A$5:$A$24,MATCH(SUMPRODUCT(MAX(('Rate Schedule'!$A$5:$A$24&lt;=A566)*('Rate Schedule'!$A$5:$A$24&lt;&gt;"")*'Rate Schedule'!$A$5:$A$24)),'Rate Schedule'!$A$5:$A$24,0)),""))</f>
        <v/>
      </c>
    </row>
    <row r="567">
      <c r="A567" s="22" t="n"/>
      <c r="B567" s="10" t="n"/>
      <c r="C567" s="10" t="n"/>
      <c r="D567" s="10" t="n"/>
      <c r="E567" s="10" t="n"/>
      <c r="F567" s="10" t="n"/>
      <c r="G567" s="10" t="n"/>
      <c r="H567" s="23" t="n"/>
      <c r="I567" s="23" t="n"/>
      <c r="J567" s="23" t="n"/>
      <c r="K567" s="10" t="n"/>
      <c r="L567" s="10" t="n"/>
      <c r="M567" s="24">
        <f>IF(AND(A567="",B567="",J567="",H567=""),"",ROUND(IF(G567="Yes",2,1)*IF(AND(ISNUMBER(H567),ISNUMBER(I567),I567&gt;=H567),I567-H567,IF(ISNUMBER(J567),J567,0)),1))</f>
        <v/>
      </c>
      <c r="N567" s="24">
        <f>IF(M567="","",IF(OR(E567="Personal",E567="",F567="Yes"),0,M567))</f>
        <v/>
      </c>
      <c r="O567" s="24">
        <f>IF(OR(A567="",M567=""),"",IF(E567="Business",IFERROR(INDEX('Rate Schedule'!$B$5:$B$24,MATCH(SUMPRODUCT(MAX(('Rate Schedule'!$A$5:$A$24&lt;=A567)*('Rate Schedule'!$A$5:$A$24&lt;&gt;"")*'Rate Schedule'!$A$5:$A$24)),'Rate Schedule'!$A$5:$A$24,0)),0),IF(E567="Medical",IFERROR(INDEX('Rate Schedule'!$C$5:$C$24,MATCH(SUMPRODUCT(MAX(('Rate Schedule'!$A$5:$A$24&lt;=A567)*('Rate Schedule'!$A$5:$A$24&lt;&gt;"")*'Rate Schedule'!$A$5:$A$24)),'Rate Schedule'!$A$5:$A$24,0)),0),IF(E567="Charitable",IFERROR(INDEX('Rate Schedule'!$D$5:$D$24,MATCH(SUMPRODUCT(MAX(('Rate Schedule'!$A$5:$A$24&lt;=A567)*('Rate Schedule'!$A$5:$A$24&lt;&gt;"")*'Rate Schedule'!$A$5:$A$24)),'Rate Schedule'!$A$5:$A$24,0)),0),0))))</f>
        <v/>
      </c>
      <c r="P567" s="25">
        <f>IF(OR(M567="",O567=""),"",ROUND(N567*O567,0)/100)</f>
        <v/>
      </c>
      <c r="Q567" s="26">
        <f>IF(AND(A567="",B567="",C567="",D567="",E567="",J567="",H567=""),"",IF(A567="","Add a date",IF(A567&gt;AsOf,"After as-of date: not counted yet",IF(B567="","Add a vehicle",IF(COUNTIF(VName,B567)=0,"Vehicle not on Vehicles sheet",IF(E567="","Add a purpose",IF(AND(E567&lt;&gt;"Business",E567&lt;&gt;"Medical",E567&lt;&gt;"Charitable",E567&lt;&gt;"Personal"),"Purpose must be Business/Medical/Charitable/Personal",IF(AND(ISNUMBER(H567),ISNUMBER(I567),I567&lt;H567),"Odometer end is before start",IF(AND(NOT(ISNUMBER(H567)),NOT(ISNUMBER(I567)),NOT(ISNUMBER(J567))),"Add odometer readings or typed miles",IF(AND(ISNUMBER(H567),ISNUMBER(I567),ISNUMBER(J567),ABS((I567-H567)-J567)&gt;0.05),"Odometer and typed miles disagree",IF(AND(N567&gt;0,O567=0),"No rate for this date — check Rate Schedule",IF(AND(OR(E567="Business",E567="Medical",E567="Charitable"),F567&lt;&gt;"Yes",K567=""),"Add purpose detail for substantiation",""))))))))))))</f>
        <v/>
      </c>
      <c r="R567" s="27">
        <f>IF(OR(A567="",M567=""),"",IFERROR(INDEX('Rate Schedule'!$A$5:$A$24,MATCH(SUMPRODUCT(MAX(('Rate Schedule'!$A$5:$A$24&lt;=A567)*('Rate Schedule'!$A$5:$A$24&lt;&gt;"")*'Rate Schedule'!$A$5:$A$24)),'Rate Schedule'!$A$5:$A$24,0)),""))</f>
        <v/>
      </c>
    </row>
    <row r="568">
      <c r="A568" s="22" t="n"/>
      <c r="B568" s="10" t="n"/>
      <c r="C568" s="10" t="n"/>
      <c r="D568" s="10" t="n"/>
      <c r="E568" s="10" t="n"/>
      <c r="F568" s="10" t="n"/>
      <c r="G568" s="10" t="n"/>
      <c r="H568" s="23" t="n"/>
      <c r="I568" s="23" t="n"/>
      <c r="J568" s="23" t="n"/>
      <c r="K568" s="10" t="n"/>
      <c r="L568" s="10" t="n"/>
      <c r="M568" s="24">
        <f>IF(AND(A568="",B568="",J568="",H568=""),"",ROUND(IF(G568="Yes",2,1)*IF(AND(ISNUMBER(H568),ISNUMBER(I568),I568&gt;=H568),I568-H568,IF(ISNUMBER(J568),J568,0)),1))</f>
        <v/>
      </c>
      <c r="N568" s="24">
        <f>IF(M568="","",IF(OR(E568="Personal",E568="",F568="Yes"),0,M568))</f>
        <v/>
      </c>
      <c r="O568" s="24">
        <f>IF(OR(A568="",M568=""),"",IF(E568="Business",IFERROR(INDEX('Rate Schedule'!$B$5:$B$24,MATCH(SUMPRODUCT(MAX(('Rate Schedule'!$A$5:$A$24&lt;=A568)*('Rate Schedule'!$A$5:$A$24&lt;&gt;"")*'Rate Schedule'!$A$5:$A$24)),'Rate Schedule'!$A$5:$A$24,0)),0),IF(E568="Medical",IFERROR(INDEX('Rate Schedule'!$C$5:$C$24,MATCH(SUMPRODUCT(MAX(('Rate Schedule'!$A$5:$A$24&lt;=A568)*('Rate Schedule'!$A$5:$A$24&lt;&gt;"")*'Rate Schedule'!$A$5:$A$24)),'Rate Schedule'!$A$5:$A$24,0)),0),IF(E568="Charitable",IFERROR(INDEX('Rate Schedule'!$D$5:$D$24,MATCH(SUMPRODUCT(MAX(('Rate Schedule'!$A$5:$A$24&lt;=A568)*('Rate Schedule'!$A$5:$A$24&lt;&gt;"")*'Rate Schedule'!$A$5:$A$24)),'Rate Schedule'!$A$5:$A$24,0)),0),0))))</f>
        <v/>
      </c>
      <c r="P568" s="25">
        <f>IF(OR(M568="",O568=""),"",ROUND(N568*O568,0)/100)</f>
        <v/>
      </c>
      <c r="Q568" s="26">
        <f>IF(AND(A568="",B568="",C568="",D568="",E568="",J568="",H568=""),"",IF(A568="","Add a date",IF(A568&gt;AsOf,"After as-of date: not counted yet",IF(B568="","Add a vehicle",IF(COUNTIF(VName,B568)=0,"Vehicle not on Vehicles sheet",IF(E568="","Add a purpose",IF(AND(E568&lt;&gt;"Business",E568&lt;&gt;"Medical",E568&lt;&gt;"Charitable",E568&lt;&gt;"Personal"),"Purpose must be Business/Medical/Charitable/Personal",IF(AND(ISNUMBER(H568),ISNUMBER(I568),I568&lt;H568),"Odometer end is before start",IF(AND(NOT(ISNUMBER(H568)),NOT(ISNUMBER(I568)),NOT(ISNUMBER(J568))),"Add odometer readings or typed miles",IF(AND(ISNUMBER(H568),ISNUMBER(I568),ISNUMBER(J568),ABS((I568-H568)-J568)&gt;0.05),"Odometer and typed miles disagree",IF(AND(N568&gt;0,O568=0),"No rate for this date — check Rate Schedule",IF(AND(OR(E568="Business",E568="Medical",E568="Charitable"),F568&lt;&gt;"Yes",K568=""),"Add purpose detail for substantiation",""))))))))))))</f>
        <v/>
      </c>
      <c r="R568" s="27">
        <f>IF(OR(A568="",M568=""),"",IFERROR(INDEX('Rate Schedule'!$A$5:$A$24,MATCH(SUMPRODUCT(MAX(('Rate Schedule'!$A$5:$A$24&lt;=A568)*('Rate Schedule'!$A$5:$A$24&lt;&gt;"")*'Rate Schedule'!$A$5:$A$24)),'Rate Schedule'!$A$5:$A$24,0)),""))</f>
        <v/>
      </c>
    </row>
    <row r="569">
      <c r="A569" s="22" t="n"/>
      <c r="B569" s="10" t="n"/>
      <c r="C569" s="10" t="n"/>
      <c r="D569" s="10" t="n"/>
      <c r="E569" s="10" t="n"/>
      <c r="F569" s="10" t="n"/>
      <c r="G569" s="10" t="n"/>
      <c r="H569" s="23" t="n"/>
      <c r="I569" s="23" t="n"/>
      <c r="J569" s="23" t="n"/>
      <c r="K569" s="10" t="n"/>
      <c r="L569" s="10" t="n"/>
      <c r="M569" s="24">
        <f>IF(AND(A569="",B569="",J569="",H569=""),"",ROUND(IF(G569="Yes",2,1)*IF(AND(ISNUMBER(H569),ISNUMBER(I569),I569&gt;=H569),I569-H569,IF(ISNUMBER(J569),J569,0)),1))</f>
        <v/>
      </c>
      <c r="N569" s="24">
        <f>IF(M569="","",IF(OR(E569="Personal",E569="",F569="Yes"),0,M569))</f>
        <v/>
      </c>
      <c r="O569" s="24">
        <f>IF(OR(A569="",M569=""),"",IF(E569="Business",IFERROR(INDEX('Rate Schedule'!$B$5:$B$24,MATCH(SUMPRODUCT(MAX(('Rate Schedule'!$A$5:$A$24&lt;=A569)*('Rate Schedule'!$A$5:$A$24&lt;&gt;"")*'Rate Schedule'!$A$5:$A$24)),'Rate Schedule'!$A$5:$A$24,0)),0),IF(E569="Medical",IFERROR(INDEX('Rate Schedule'!$C$5:$C$24,MATCH(SUMPRODUCT(MAX(('Rate Schedule'!$A$5:$A$24&lt;=A569)*('Rate Schedule'!$A$5:$A$24&lt;&gt;"")*'Rate Schedule'!$A$5:$A$24)),'Rate Schedule'!$A$5:$A$24,0)),0),IF(E569="Charitable",IFERROR(INDEX('Rate Schedule'!$D$5:$D$24,MATCH(SUMPRODUCT(MAX(('Rate Schedule'!$A$5:$A$24&lt;=A569)*('Rate Schedule'!$A$5:$A$24&lt;&gt;"")*'Rate Schedule'!$A$5:$A$24)),'Rate Schedule'!$A$5:$A$24,0)),0),0))))</f>
        <v/>
      </c>
      <c r="P569" s="25">
        <f>IF(OR(M569="",O569=""),"",ROUND(N569*O569,0)/100)</f>
        <v/>
      </c>
      <c r="Q569" s="26">
        <f>IF(AND(A569="",B569="",C569="",D569="",E569="",J569="",H569=""),"",IF(A569="","Add a date",IF(A569&gt;AsOf,"After as-of date: not counted yet",IF(B569="","Add a vehicle",IF(COUNTIF(VName,B569)=0,"Vehicle not on Vehicles sheet",IF(E569="","Add a purpose",IF(AND(E569&lt;&gt;"Business",E569&lt;&gt;"Medical",E569&lt;&gt;"Charitable",E569&lt;&gt;"Personal"),"Purpose must be Business/Medical/Charitable/Personal",IF(AND(ISNUMBER(H569),ISNUMBER(I569),I569&lt;H569),"Odometer end is before start",IF(AND(NOT(ISNUMBER(H569)),NOT(ISNUMBER(I569)),NOT(ISNUMBER(J569))),"Add odometer readings or typed miles",IF(AND(ISNUMBER(H569),ISNUMBER(I569),ISNUMBER(J569),ABS((I569-H569)-J569)&gt;0.05),"Odometer and typed miles disagree",IF(AND(N569&gt;0,O569=0),"No rate for this date — check Rate Schedule",IF(AND(OR(E569="Business",E569="Medical",E569="Charitable"),F569&lt;&gt;"Yes",K569=""),"Add purpose detail for substantiation",""))))))))))))</f>
        <v/>
      </c>
      <c r="R569" s="27">
        <f>IF(OR(A569="",M569=""),"",IFERROR(INDEX('Rate Schedule'!$A$5:$A$24,MATCH(SUMPRODUCT(MAX(('Rate Schedule'!$A$5:$A$24&lt;=A569)*('Rate Schedule'!$A$5:$A$24&lt;&gt;"")*'Rate Schedule'!$A$5:$A$24)),'Rate Schedule'!$A$5:$A$24,0)),""))</f>
        <v/>
      </c>
    </row>
    <row r="570">
      <c r="A570" s="22" t="n"/>
      <c r="B570" s="10" t="n"/>
      <c r="C570" s="10" t="n"/>
      <c r="D570" s="10" t="n"/>
      <c r="E570" s="10" t="n"/>
      <c r="F570" s="10" t="n"/>
      <c r="G570" s="10" t="n"/>
      <c r="H570" s="23" t="n"/>
      <c r="I570" s="23" t="n"/>
      <c r="J570" s="23" t="n"/>
      <c r="K570" s="10" t="n"/>
      <c r="L570" s="10" t="n"/>
      <c r="M570" s="24">
        <f>IF(AND(A570="",B570="",J570="",H570=""),"",ROUND(IF(G570="Yes",2,1)*IF(AND(ISNUMBER(H570),ISNUMBER(I570),I570&gt;=H570),I570-H570,IF(ISNUMBER(J570),J570,0)),1))</f>
        <v/>
      </c>
      <c r="N570" s="24">
        <f>IF(M570="","",IF(OR(E570="Personal",E570="",F570="Yes"),0,M570))</f>
        <v/>
      </c>
      <c r="O570" s="24">
        <f>IF(OR(A570="",M570=""),"",IF(E570="Business",IFERROR(INDEX('Rate Schedule'!$B$5:$B$24,MATCH(SUMPRODUCT(MAX(('Rate Schedule'!$A$5:$A$24&lt;=A570)*('Rate Schedule'!$A$5:$A$24&lt;&gt;"")*'Rate Schedule'!$A$5:$A$24)),'Rate Schedule'!$A$5:$A$24,0)),0),IF(E570="Medical",IFERROR(INDEX('Rate Schedule'!$C$5:$C$24,MATCH(SUMPRODUCT(MAX(('Rate Schedule'!$A$5:$A$24&lt;=A570)*('Rate Schedule'!$A$5:$A$24&lt;&gt;"")*'Rate Schedule'!$A$5:$A$24)),'Rate Schedule'!$A$5:$A$24,0)),0),IF(E570="Charitable",IFERROR(INDEX('Rate Schedule'!$D$5:$D$24,MATCH(SUMPRODUCT(MAX(('Rate Schedule'!$A$5:$A$24&lt;=A570)*('Rate Schedule'!$A$5:$A$24&lt;&gt;"")*'Rate Schedule'!$A$5:$A$24)),'Rate Schedule'!$A$5:$A$24,0)),0),0))))</f>
        <v/>
      </c>
      <c r="P570" s="25">
        <f>IF(OR(M570="",O570=""),"",ROUND(N570*O570,0)/100)</f>
        <v/>
      </c>
      <c r="Q570" s="26">
        <f>IF(AND(A570="",B570="",C570="",D570="",E570="",J570="",H570=""),"",IF(A570="","Add a date",IF(A570&gt;AsOf,"After as-of date: not counted yet",IF(B570="","Add a vehicle",IF(COUNTIF(VName,B570)=0,"Vehicle not on Vehicles sheet",IF(E570="","Add a purpose",IF(AND(E570&lt;&gt;"Business",E570&lt;&gt;"Medical",E570&lt;&gt;"Charitable",E570&lt;&gt;"Personal"),"Purpose must be Business/Medical/Charitable/Personal",IF(AND(ISNUMBER(H570),ISNUMBER(I570),I570&lt;H570),"Odometer end is before start",IF(AND(NOT(ISNUMBER(H570)),NOT(ISNUMBER(I570)),NOT(ISNUMBER(J570))),"Add odometer readings or typed miles",IF(AND(ISNUMBER(H570),ISNUMBER(I570),ISNUMBER(J570),ABS((I570-H570)-J570)&gt;0.05),"Odometer and typed miles disagree",IF(AND(N570&gt;0,O570=0),"No rate for this date — check Rate Schedule",IF(AND(OR(E570="Business",E570="Medical",E570="Charitable"),F570&lt;&gt;"Yes",K570=""),"Add purpose detail for substantiation",""))))))))))))</f>
        <v/>
      </c>
      <c r="R570" s="27">
        <f>IF(OR(A570="",M570=""),"",IFERROR(INDEX('Rate Schedule'!$A$5:$A$24,MATCH(SUMPRODUCT(MAX(('Rate Schedule'!$A$5:$A$24&lt;=A570)*('Rate Schedule'!$A$5:$A$24&lt;&gt;"")*'Rate Schedule'!$A$5:$A$24)),'Rate Schedule'!$A$5:$A$24,0)),""))</f>
        <v/>
      </c>
    </row>
    <row r="571">
      <c r="A571" s="22" t="n"/>
      <c r="B571" s="10" t="n"/>
      <c r="C571" s="10" t="n"/>
      <c r="D571" s="10" t="n"/>
      <c r="E571" s="10" t="n"/>
      <c r="F571" s="10" t="n"/>
      <c r="G571" s="10" t="n"/>
      <c r="H571" s="23" t="n"/>
      <c r="I571" s="23" t="n"/>
      <c r="J571" s="23" t="n"/>
      <c r="K571" s="10" t="n"/>
      <c r="L571" s="10" t="n"/>
      <c r="M571" s="24">
        <f>IF(AND(A571="",B571="",J571="",H571=""),"",ROUND(IF(G571="Yes",2,1)*IF(AND(ISNUMBER(H571),ISNUMBER(I571),I571&gt;=H571),I571-H571,IF(ISNUMBER(J571),J571,0)),1))</f>
        <v/>
      </c>
      <c r="N571" s="24">
        <f>IF(M571="","",IF(OR(E571="Personal",E571="",F571="Yes"),0,M571))</f>
        <v/>
      </c>
      <c r="O571" s="24">
        <f>IF(OR(A571="",M571=""),"",IF(E571="Business",IFERROR(INDEX('Rate Schedule'!$B$5:$B$24,MATCH(SUMPRODUCT(MAX(('Rate Schedule'!$A$5:$A$24&lt;=A571)*('Rate Schedule'!$A$5:$A$24&lt;&gt;"")*'Rate Schedule'!$A$5:$A$24)),'Rate Schedule'!$A$5:$A$24,0)),0),IF(E571="Medical",IFERROR(INDEX('Rate Schedule'!$C$5:$C$24,MATCH(SUMPRODUCT(MAX(('Rate Schedule'!$A$5:$A$24&lt;=A571)*('Rate Schedule'!$A$5:$A$24&lt;&gt;"")*'Rate Schedule'!$A$5:$A$24)),'Rate Schedule'!$A$5:$A$24,0)),0),IF(E571="Charitable",IFERROR(INDEX('Rate Schedule'!$D$5:$D$24,MATCH(SUMPRODUCT(MAX(('Rate Schedule'!$A$5:$A$24&lt;=A571)*('Rate Schedule'!$A$5:$A$24&lt;&gt;"")*'Rate Schedule'!$A$5:$A$24)),'Rate Schedule'!$A$5:$A$24,0)),0),0))))</f>
        <v/>
      </c>
      <c r="P571" s="25">
        <f>IF(OR(M571="",O571=""),"",ROUND(N571*O571,0)/100)</f>
        <v/>
      </c>
      <c r="Q571" s="26">
        <f>IF(AND(A571="",B571="",C571="",D571="",E571="",J571="",H571=""),"",IF(A571="","Add a date",IF(A571&gt;AsOf,"After as-of date: not counted yet",IF(B571="","Add a vehicle",IF(COUNTIF(VName,B571)=0,"Vehicle not on Vehicles sheet",IF(E571="","Add a purpose",IF(AND(E571&lt;&gt;"Business",E571&lt;&gt;"Medical",E571&lt;&gt;"Charitable",E571&lt;&gt;"Personal"),"Purpose must be Business/Medical/Charitable/Personal",IF(AND(ISNUMBER(H571),ISNUMBER(I571),I571&lt;H571),"Odometer end is before start",IF(AND(NOT(ISNUMBER(H571)),NOT(ISNUMBER(I571)),NOT(ISNUMBER(J571))),"Add odometer readings or typed miles",IF(AND(ISNUMBER(H571),ISNUMBER(I571),ISNUMBER(J571),ABS((I571-H571)-J571)&gt;0.05),"Odometer and typed miles disagree",IF(AND(N571&gt;0,O571=0),"No rate for this date — check Rate Schedule",IF(AND(OR(E571="Business",E571="Medical",E571="Charitable"),F571&lt;&gt;"Yes",K571=""),"Add purpose detail for substantiation",""))))))))))))</f>
        <v/>
      </c>
      <c r="R571" s="27">
        <f>IF(OR(A571="",M571=""),"",IFERROR(INDEX('Rate Schedule'!$A$5:$A$24,MATCH(SUMPRODUCT(MAX(('Rate Schedule'!$A$5:$A$24&lt;=A571)*('Rate Schedule'!$A$5:$A$24&lt;&gt;"")*'Rate Schedule'!$A$5:$A$24)),'Rate Schedule'!$A$5:$A$24,0)),""))</f>
        <v/>
      </c>
    </row>
    <row r="572">
      <c r="A572" s="22" t="n"/>
      <c r="B572" s="10" t="n"/>
      <c r="C572" s="10" t="n"/>
      <c r="D572" s="10" t="n"/>
      <c r="E572" s="10" t="n"/>
      <c r="F572" s="10" t="n"/>
      <c r="G572" s="10" t="n"/>
      <c r="H572" s="23" t="n"/>
      <c r="I572" s="23" t="n"/>
      <c r="J572" s="23" t="n"/>
      <c r="K572" s="10" t="n"/>
      <c r="L572" s="10" t="n"/>
      <c r="M572" s="24">
        <f>IF(AND(A572="",B572="",J572="",H572=""),"",ROUND(IF(G572="Yes",2,1)*IF(AND(ISNUMBER(H572),ISNUMBER(I572),I572&gt;=H572),I572-H572,IF(ISNUMBER(J572),J572,0)),1))</f>
        <v/>
      </c>
      <c r="N572" s="24">
        <f>IF(M572="","",IF(OR(E572="Personal",E572="",F572="Yes"),0,M572))</f>
        <v/>
      </c>
      <c r="O572" s="24">
        <f>IF(OR(A572="",M572=""),"",IF(E572="Business",IFERROR(INDEX('Rate Schedule'!$B$5:$B$24,MATCH(SUMPRODUCT(MAX(('Rate Schedule'!$A$5:$A$24&lt;=A572)*('Rate Schedule'!$A$5:$A$24&lt;&gt;"")*'Rate Schedule'!$A$5:$A$24)),'Rate Schedule'!$A$5:$A$24,0)),0),IF(E572="Medical",IFERROR(INDEX('Rate Schedule'!$C$5:$C$24,MATCH(SUMPRODUCT(MAX(('Rate Schedule'!$A$5:$A$24&lt;=A572)*('Rate Schedule'!$A$5:$A$24&lt;&gt;"")*'Rate Schedule'!$A$5:$A$24)),'Rate Schedule'!$A$5:$A$24,0)),0),IF(E572="Charitable",IFERROR(INDEX('Rate Schedule'!$D$5:$D$24,MATCH(SUMPRODUCT(MAX(('Rate Schedule'!$A$5:$A$24&lt;=A572)*('Rate Schedule'!$A$5:$A$24&lt;&gt;"")*'Rate Schedule'!$A$5:$A$24)),'Rate Schedule'!$A$5:$A$24,0)),0),0))))</f>
        <v/>
      </c>
      <c r="P572" s="25">
        <f>IF(OR(M572="",O572=""),"",ROUND(N572*O572,0)/100)</f>
        <v/>
      </c>
      <c r="Q572" s="26">
        <f>IF(AND(A572="",B572="",C572="",D572="",E572="",J572="",H572=""),"",IF(A572="","Add a date",IF(A572&gt;AsOf,"After as-of date: not counted yet",IF(B572="","Add a vehicle",IF(COUNTIF(VName,B572)=0,"Vehicle not on Vehicles sheet",IF(E572="","Add a purpose",IF(AND(E572&lt;&gt;"Business",E572&lt;&gt;"Medical",E572&lt;&gt;"Charitable",E572&lt;&gt;"Personal"),"Purpose must be Business/Medical/Charitable/Personal",IF(AND(ISNUMBER(H572),ISNUMBER(I572),I572&lt;H572),"Odometer end is before start",IF(AND(NOT(ISNUMBER(H572)),NOT(ISNUMBER(I572)),NOT(ISNUMBER(J572))),"Add odometer readings or typed miles",IF(AND(ISNUMBER(H572),ISNUMBER(I572),ISNUMBER(J572),ABS((I572-H572)-J572)&gt;0.05),"Odometer and typed miles disagree",IF(AND(N572&gt;0,O572=0),"No rate for this date — check Rate Schedule",IF(AND(OR(E572="Business",E572="Medical",E572="Charitable"),F572&lt;&gt;"Yes",K572=""),"Add purpose detail for substantiation",""))))))))))))</f>
        <v/>
      </c>
      <c r="R572" s="27">
        <f>IF(OR(A572="",M572=""),"",IFERROR(INDEX('Rate Schedule'!$A$5:$A$24,MATCH(SUMPRODUCT(MAX(('Rate Schedule'!$A$5:$A$24&lt;=A572)*('Rate Schedule'!$A$5:$A$24&lt;&gt;"")*'Rate Schedule'!$A$5:$A$24)),'Rate Schedule'!$A$5:$A$24,0)),""))</f>
        <v/>
      </c>
    </row>
    <row r="573">
      <c r="A573" s="22" t="n"/>
      <c r="B573" s="10" t="n"/>
      <c r="C573" s="10" t="n"/>
      <c r="D573" s="10" t="n"/>
      <c r="E573" s="10" t="n"/>
      <c r="F573" s="10" t="n"/>
      <c r="G573" s="10" t="n"/>
      <c r="H573" s="23" t="n"/>
      <c r="I573" s="23" t="n"/>
      <c r="J573" s="23" t="n"/>
      <c r="K573" s="10" t="n"/>
      <c r="L573" s="10" t="n"/>
      <c r="M573" s="24">
        <f>IF(AND(A573="",B573="",J573="",H573=""),"",ROUND(IF(G573="Yes",2,1)*IF(AND(ISNUMBER(H573),ISNUMBER(I573),I573&gt;=H573),I573-H573,IF(ISNUMBER(J573),J573,0)),1))</f>
        <v/>
      </c>
      <c r="N573" s="24">
        <f>IF(M573="","",IF(OR(E573="Personal",E573="",F573="Yes"),0,M573))</f>
        <v/>
      </c>
      <c r="O573" s="24">
        <f>IF(OR(A573="",M573=""),"",IF(E573="Business",IFERROR(INDEX('Rate Schedule'!$B$5:$B$24,MATCH(SUMPRODUCT(MAX(('Rate Schedule'!$A$5:$A$24&lt;=A573)*('Rate Schedule'!$A$5:$A$24&lt;&gt;"")*'Rate Schedule'!$A$5:$A$24)),'Rate Schedule'!$A$5:$A$24,0)),0),IF(E573="Medical",IFERROR(INDEX('Rate Schedule'!$C$5:$C$24,MATCH(SUMPRODUCT(MAX(('Rate Schedule'!$A$5:$A$24&lt;=A573)*('Rate Schedule'!$A$5:$A$24&lt;&gt;"")*'Rate Schedule'!$A$5:$A$24)),'Rate Schedule'!$A$5:$A$24,0)),0),IF(E573="Charitable",IFERROR(INDEX('Rate Schedule'!$D$5:$D$24,MATCH(SUMPRODUCT(MAX(('Rate Schedule'!$A$5:$A$24&lt;=A573)*('Rate Schedule'!$A$5:$A$24&lt;&gt;"")*'Rate Schedule'!$A$5:$A$24)),'Rate Schedule'!$A$5:$A$24,0)),0),0))))</f>
        <v/>
      </c>
      <c r="P573" s="25">
        <f>IF(OR(M573="",O573=""),"",ROUND(N573*O573,0)/100)</f>
        <v/>
      </c>
      <c r="Q573" s="26">
        <f>IF(AND(A573="",B573="",C573="",D573="",E573="",J573="",H573=""),"",IF(A573="","Add a date",IF(A573&gt;AsOf,"After as-of date: not counted yet",IF(B573="","Add a vehicle",IF(COUNTIF(VName,B573)=0,"Vehicle not on Vehicles sheet",IF(E573="","Add a purpose",IF(AND(E573&lt;&gt;"Business",E573&lt;&gt;"Medical",E573&lt;&gt;"Charitable",E573&lt;&gt;"Personal"),"Purpose must be Business/Medical/Charitable/Personal",IF(AND(ISNUMBER(H573),ISNUMBER(I573),I573&lt;H573),"Odometer end is before start",IF(AND(NOT(ISNUMBER(H573)),NOT(ISNUMBER(I573)),NOT(ISNUMBER(J573))),"Add odometer readings or typed miles",IF(AND(ISNUMBER(H573),ISNUMBER(I573),ISNUMBER(J573),ABS((I573-H573)-J573)&gt;0.05),"Odometer and typed miles disagree",IF(AND(N573&gt;0,O573=0),"No rate for this date — check Rate Schedule",IF(AND(OR(E573="Business",E573="Medical",E573="Charitable"),F573&lt;&gt;"Yes",K573=""),"Add purpose detail for substantiation",""))))))))))))</f>
        <v/>
      </c>
      <c r="R573" s="27">
        <f>IF(OR(A573="",M573=""),"",IFERROR(INDEX('Rate Schedule'!$A$5:$A$24,MATCH(SUMPRODUCT(MAX(('Rate Schedule'!$A$5:$A$24&lt;=A573)*('Rate Schedule'!$A$5:$A$24&lt;&gt;"")*'Rate Schedule'!$A$5:$A$24)),'Rate Schedule'!$A$5:$A$24,0)),""))</f>
        <v/>
      </c>
    </row>
    <row r="574">
      <c r="A574" s="22" t="n"/>
      <c r="B574" s="10" t="n"/>
      <c r="C574" s="10" t="n"/>
      <c r="D574" s="10" t="n"/>
      <c r="E574" s="10" t="n"/>
      <c r="F574" s="10" t="n"/>
      <c r="G574" s="10" t="n"/>
      <c r="H574" s="23" t="n"/>
      <c r="I574" s="23" t="n"/>
      <c r="J574" s="23" t="n"/>
      <c r="K574" s="10" t="n"/>
      <c r="L574" s="10" t="n"/>
      <c r="M574" s="24">
        <f>IF(AND(A574="",B574="",J574="",H574=""),"",ROUND(IF(G574="Yes",2,1)*IF(AND(ISNUMBER(H574),ISNUMBER(I574),I574&gt;=H574),I574-H574,IF(ISNUMBER(J574),J574,0)),1))</f>
        <v/>
      </c>
      <c r="N574" s="24">
        <f>IF(M574="","",IF(OR(E574="Personal",E574="",F574="Yes"),0,M574))</f>
        <v/>
      </c>
      <c r="O574" s="24">
        <f>IF(OR(A574="",M574=""),"",IF(E574="Business",IFERROR(INDEX('Rate Schedule'!$B$5:$B$24,MATCH(SUMPRODUCT(MAX(('Rate Schedule'!$A$5:$A$24&lt;=A574)*('Rate Schedule'!$A$5:$A$24&lt;&gt;"")*'Rate Schedule'!$A$5:$A$24)),'Rate Schedule'!$A$5:$A$24,0)),0),IF(E574="Medical",IFERROR(INDEX('Rate Schedule'!$C$5:$C$24,MATCH(SUMPRODUCT(MAX(('Rate Schedule'!$A$5:$A$24&lt;=A574)*('Rate Schedule'!$A$5:$A$24&lt;&gt;"")*'Rate Schedule'!$A$5:$A$24)),'Rate Schedule'!$A$5:$A$24,0)),0),IF(E574="Charitable",IFERROR(INDEX('Rate Schedule'!$D$5:$D$24,MATCH(SUMPRODUCT(MAX(('Rate Schedule'!$A$5:$A$24&lt;=A574)*('Rate Schedule'!$A$5:$A$24&lt;&gt;"")*'Rate Schedule'!$A$5:$A$24)),'Rate Schedule'!$A$5:$A$24,0)),0),0))))</f>
        <v/>
      </c>
      <c r="P574" s="25">
        <f>IF(OR(M574="",O574=""),"",ROUND(N574*O574,0)/100)</f>
        <v/>
      </c>
      <c r="Q574" s="26">
        <f>IF(AND(A574="",B574="",C574="",D574="",E574="",J574="",H574=""),"",IF(A574="","Add a date",IF(A574&gt;AsOf,"After as-of date: not counted yet",IF(B574="","Add a vehicle",IF(COUNTIF(VName,B574)=0,"Vehicle not on Vehicles sheet",IF(E574="","Add a purpose",IF(AND(E574&lt;&gt;"Business",E574&lt;&gt;"Medical",E574&lt;&gt;"Charitable",E574&lt;&gt;"Personal"),"Purpose must be Business/Medical/Charitable/Personal",IF(AND(ISNUMBER(H574),ISNUMBER(I574),I574&lt;H574),"Odometer end is before start",IF(AND(NOT(ISNUMBER(H574)),NOT(ISNUMBER(I574)),NOT(ISNUMBER(J574))),"Add odometer readings or typed miles",IF(AND(ISNUMBER(H574),ISNUMBER(I574),ISNUMBER(J574),ABS((I574-H574)-J574)&gt;0.05),"Odometer and typed miles disagree",IF(AND(N574&gt;0,O574=0),"No rate for this date — check Rate Schedule",IF(AND(OR(E574="Business",E574="Medical",E574="Charitable"),F574&lt;&gt;"Yes",K574=""),"Add purpose detail for substantiation",""))))))))))))</f>
        <v/>
      </c>
      <c r="R574" s="27">
        <f>IF(OR(A574="",M574=""),"",IFERROR(INDEX('Rate Schedule'!$A$5:$A$24,MATCH(SUMPRODUCT(MAX(('Rate Schedule'!$A$5:$A$24&lt;=A574)*('Rate Schedule'!$A$5:$A$24&lt;&gt;"")*'Rate Schedule'!$A$5:$A$24)),'Rate Schedule'!$A$5:$A$24,0)),""))</f>
        <v/>
      </c>
    </row>
    <row r="575">
      <c r="A575" s="22" t="n"/>
      <c r="B575" s="10" t="n"/>
      <c r="C575" s="10" t="n"/>
      <c r="D575" s="10" t="n"/>
      <c r="E575" s="10" t="n"/>
      <c r="F575" s="10" t="n"/>
      <c r="G575" s="10" t="n"/>
      <c r="H575" s="23" t="n"/>
      <c r="I575" s="23" t="n"/>
      <c r="J575" s="23" t="n"/>
      <c r="K575" s="10" t="n"/>
      <c r="L575" s="10" t="n"/>
      <c r="M575" s="24">
        <f>IF(AND(A575="",B575="",J575="",H575=""),"",ROUND(IF(G575="Yes",2,1)*IF(AND(ISNUMBER(H575),ISNUMBER(I575),I575&gt;=H575),I575-H575,IF(ISNUMBER(J575),J575,0)),1))</f>
        <v/>
      </c>
      <c r="N575" s="24">
        <f>IF(M575="","",IF(OR(E575="Personal",E575="",F575="Yes"),0,M575))</f>
        <v/>
      </c>
      <c r="O575" s="24">
        <f>IF(OR(A575="",M575=""),"",IF(E575="Business",IFERROR(INDEX('Rate Schedule'!$B$5:$B$24,MATCH(SUMPRODUCT(MAX(('Rate Schedule'!$A$5:$A$24&lt;=A575)*('Rate Schedule'!$A$5:$A$24&lt;&gt;"")*'Rate Schedule'!$A$5:$A$24)),'Rate Schedule'!$A$5:$A$24,0)),0),IF(E575="Medical",IFERROR(INDEX('Rate Schedule'!$C$5:$C$24,MATCH(SUMPRODUCT(MAX(('Rate Schedule'!$A$5:$A$24&lt;=A575)*('Rate Schedule'!$A$5:$A$24&lt;&gt;"")*'Rate Schedule'!$A$5:$A$24)),'Rate Schedule'!$A$5:$A$24,0)),0),IF(E575="Charitable",IFERROR(INDEX('Rate Schedule'!$D$5:$D$24,MATCH(SUMPRODUCT(MAX(('Rate Schedule'!$A$5:$A$24&lt;=A575)*('Rate Schedule'!$A$5:$A$24&lt;&gt;"")*'Rate Schedule'!$A$5:$A$24)),'Rate Schedule'!$A$5:$A$24,0)),0),0))))</f>
        <v/>
      </c>
      <c r="P575" s="25">
        <f>IF(OR(M575="",O575=""),"",ROUND(N575*O575,0)/100)</f>
        <v/>
      </c>
      <c r="Q575" s="26">
        <f>IF(AND(A575="",B575="",C575="",D575="",E575="",J575="",H575=""),"",IF(A575="","Add a date",IF(A575&gt;AsOf,"After as-of date: not counted yet",IF(B575="","Add a vehicle",IF(COUNTIF(VName,B575)=0,"Vehicle not on Vehicles sheet",IF(E575="","Add a purpose",IF(AND(E575&lt;&gt;"Business",E575&lt;&gt;"Medical",E575&lt;&gt;"Charitable",E575&lt;&gt;"Personal"),"Purpose must be Business/Medical/Charitable/Personal",IF(AND(ISNUMBER(H575),ISNUMBER(I575),I575&lt;H575),"Odometer end is before start",IF(AND(NOT(ISNUMBER(H575)),NOT(ISNUMBER(I575)),NOT(ISNUMBER(J575))),"Add odometer readings or typed miles",IF(AND(ISNUMBER(H575),ISNUMBER(I575),ISNUMBER(J575),ABS((I575-H575)-J575)&gt;0.05),"Odometer and typed miles disagree",IF(AND(N575&gt;0,O575=0),"No rate for this date — check Rate Schedule",IF(AND(OR(E575="Business",E575="Medical",E575="Charitable"),F575&lt;&gt;"Yes",K575=""),"Add purpose detail for substantiation",""))))))))))))</f>
        <v/>
      </c>
      <c r="R575" s="27">
        <f>IF(OR(A575="",M575=""),"",IFERROR(INDEX('Rate Schedule'!$A$5:$A$24,MATCH(SUMPRODUCT(MAX(('Rate Schedule'!$A$5:$A$24&lt;=A575)*('Rate Schedule'!$A$5:$A$24&lt;&gt;"")*'Rate Schedule'!$A$5:$A$24)),'Rate Schedule'!$A$5:$A$24,0)),""))</f>
        <v/>
      </c>
    </row>
    <row r="576">
      <c r="A576" s="22" t="n"/>
      <c r="B576" s="10" t="n"/>
      <c r="C576" s="10" t="n"/>
      <c r="D576" s="10" t="n"/>
      <c r="E576" s="10" t="n"/>
      <c r="F576" s="10" t="n"/>
      <c r="G576" s="10" t="n"/>
      <c r="H576" s="23" t="n"/>
      <c r="I576" s="23" t="n"/>
      <c r="J576" s="23" t="n"/>
      <c r="K576" s="10" t="n"/>
      <c r="L576" s="10" t="n"/>
      <c r="M576" s="24">
        <f>IF(AND(A576="",B576="",J576="",H576=""),"",ROUND(IF(G576="Yes",2,1)*IF(AND(ISNUMBER(H576),ISNUMBER(I576),I576&gt;=H576),I576-H576,IF(ISNUMBER(J576),J576,0)),1))</f>
        <v/>
      </c>
      <c r="N576" s="24">
        <f>IF(M576="","",IF(OR(E576="Personal",E576="",F576="Yes"),0,M576))</f>
        <v/>
      </c>
      <c r="O576" s="24">
        <f>IF(OR(A576="",M576=""),"",IF(E576="Business",IFERROR(INDEX('Rate Schedule'!$B$5:$B$24,MATCH(SUMPRODUCT(MAX(('Rate Schedule'!$A$5:$A$24&lt;=A576)*('Rate Schedule'!$A$5:$A$24&lt;&gt;"")*'Rate Schedule'!$A$5:$A$24)),'Rate Schedule'!$A$5:$A$24,0)),0),IF(E576="Medical",IFERROR(INDEX('Rate Schedule'!$C$5:$C$24,MATCH(SUMPRODUCT(MAX(('Rate Schedule'!$A$5:$A$24&lt;=A576)*('Rate Schedule'!$A$5:$A$24&lt;&gt;"")*'Rate Schedule'!$A$5:$A$24)),'Rate Schedule'!$A$5:$A$24,0)),0),IF(E576="Charitable",IFERROR(INDEX('Rate Schedule'!$D$5:$D$24,MATCH(SUMPRODUCT(MAX(('Rate Schedule'!$A$5:$A$24&lt;=A576)*('Rate Schedule'!$A$5:$A$24&lt;&gt;"")*'Rate Schedule'!$A$5:$A$24)),'Rate Schedule'!$A$5:$A$24,0)),0),0))))</f>
        <v/>
      </c>
      <c r="P576" s="25">
        <f>IF(OR(M576="",O576=""),"",ROUND(N576*O576,0)/100)</f>
        <v/>
      </c>
      <c r="Q576" s="26">
        <f>IF(AND(A576="",B576="",C576="",D576="",E576="",J576="",H576=""),"",IF(A576="","Add a date",IF(A576&gt;AsOf,"After as-of date: not counted yet",IF(B576="","Add a vehicle",IF(COUNTIF(VName,B576)=0,"Vehicle not on Vehicles sheet",IF(E576="","Add a purpose",IF(AND(E576&lt;&gt;"Business",E576&lt;&gt;"Medical",E576&lt;&gt;"Charitable",E576&lt;&gt;"Personal"),"Purpose must be Business/Medical/Charitable/Personal",IF(AND(ISNUMBER(H576),ISNUMBER(I576),I576&lt;H576),"Odometer end is before start",IF(AND(NOT(ISNUMBER(H576)),NOT(ISNUMBER(I576)),NOT(ISNUMBER(J576))),"Add odometer readings or typed miles",IF(AND(ISNUMBER(H576),ISNUMBER(I576),ISNUMBER(J576),ABS((I576-H576)-J576)&gt;0.05),"Odometer and typed miles disagree",IF(AND(N576&gt;0,O576=0),"No rate for this date — check Rate Schedule",IF(AND(OR(E576="Business",E576="Medical",E576="Charitable"),F576&lt;&gt;"Yes",K576=""),"Add purpose detail for substantiation",""))))))))))))</f>
        <v/>
      </c>
      <c r="R576" s="27">
        <f>IF(OR(A576="",M576=""),"",IFERROR(INDEX('Rate Schedule'!$A$5:$A$24,MATCH(SUMPRODUCT(MAX(('Rate Schedule'!$A$5:$A$24&lt;=A576)*('Rate Schedule'!$A$5:$A$24&lt;&gt;"")*'Rate Schedule'!$A$5:$A$24)),'Rate Schedule'!$A$5:$A$24,0)),""))</f>
        <v/>
      </c>
    </row>
    <row r="577">
      <c r="A577" s="22" t="n"/>
      <c r="B577" s="10" t="n"/>
      <c r="C577" s="10" t="n"/>
      <c r="D577" s="10" t="n"/>
      <c r="E577" s="10" t="n"/>
      <c r="F577" s="10" t="n"/>
      <c r="G577" s="10" t="n"/>
      <c r="H577" s="23" t="n"/>
      <c r="I577" s="23" t="n"/>
      <c r="J577" s="23" t="n"/>
      <c r="K577" s="10" t="n"/>
      <c r="L577" s="10" t="n"/>
      <c r="M577" s="24">
        <f>IF(AND(A577="",B577="",J577="",H577=""),"",ROUND(IF(G577="Yes",2,1)*IF(AND(ISNUMBER(H577),ISNUMBER(I577),I577&gt;=H577),I577-H577,IF(ISNUMBER(J577),J577,0)),1))</f>
        <v/>
      </c>
      <c r="N577" s="24">
        <f>IF(M577="","",IF(OR(E577="Personal",E577="",F577="Yes"),0,M577))</f>
        <v/>
      </c>
      <c r="O577" s="24">
        <f>IF(OR(A577="",M577=""),"",IF(E577="Business",IFERROR(INDEX('Rate Schedule'!$B$5:$B$24,MATCH(SUMPRODUCT(MAX(('Rate Schedule'!$A$5:$A$24&lt;=A577)*('Rate Schedule'!$A$5:$A$24&lt;&gt;"")*'Rate Schedule'!$A$5:$A$24)),'Rate Schedule'!$A$5:$A$24,0)),0),IF(E577="Medical",IFERROR(INDEX('Rate Schedule'!$C$5:$C$24,MATCH(SUMPRODUCT(MAX(('Rate Schedule'!$A$5:$A$24&lt;=A577)*('Rate Schedule'!$A$5:$A$24&lt;&gt;"")*'Rate Schedule'!$A$5:$A$24)),'Rate Schedule'!$A$5:$A$24,0)),0),IF(E577="Charitable",IFERROR(INDEX('Rate Schedule'!$D$5:$D$24,MATCH(SUMPRODUCT(MAX(('Rate Schedule'!$A$5:$A$24&lt;=A577)*('Rate Schedule'!$A$5:$A$24&lt;&gt;"")*'Rate Schedule'!$A$5:$A$24)),'Rate Schedule'!$A$5:$A$24,0)),0),0))))</f>
        <v/>
      </c>
      <c r="P577" s="25">
        <f>IF(OR(M577="",O577=""),"",ROUND(N577*O577,0)/100)</f>
        <v/>
      </c>
      <c r="Q577" s="26">
        <f>IF(AND(A577="",B577="",C577="",D577="",E577="",J577="",H577=""),"",IF(A577="","Add a date",IF(A577&gt;AsOf,"After as-of date: not counted yet",IF(B577="","Add a vehicle",IF(COUNTIF(VName,B577)=0,"Vehicle not on Vehicles sheet",IF(E577="","Add a purpose",IF(AND(E577&lt;&gt;"Business",E577&lt;&gt;"Medical",E577&lt;&gt;"Charitable",E577&lt;&gt;"Personal"),"Purpose must be Business/Medical/Charitable/Personal",IF(AND(ISNUMBER(H577),ISNUMBER(I577),I577&lt;H577),"Odometer end is before start",IF(AND(NOT(ISNUMBER(H577)),NOT(ISNUMBER(I577)),NOT(ISNUMBER(J577))),"Add odometer readings or typed miles",IF(AND(ISNUMBER(H577),ISNUMBER(I577),ISNUMBER(J577),ABS((I577-H577)-J577)&gt;0.05),"Odometer and typed miles disagree",IF(AND(N577&gt;0,O577=0),"No rate for this date — check Rate Schedule",IF(AND(OR(E577="Business",E577="Medical",E577="Charitable"),F577&lt;&gt;"Yes",K577=""),"Add purpose detail for substantiation",""))))))))))))</f>
        <v/>
      </c>
      <c r="R577" s="27">
        <f>IF(OR(A577="",M577=""),"",IFERROR(INDEX('Rate Schedule'!$A$5:$A$24,MATCH(SUMPRODUCT(MAX(('Rate Schedule'!$A$5:$A$24&lt;=A577)*('Rate Schedule'!$A$5:$A$24&lt;&gt;"")*'Rate Schedule'!$A$5:$A$24)),'Rate Schedule'!$A$5:$A$24,0)),""))</f>
        <v/>
      </c>
    </row>
    <row r="578">
      <c r="A578" s="22" t="n"/>
      <c r="B578" s="10" t="n"/>
      <c r="C578" s="10" t="n"/>
      <c r="D578" s="10" t="n"/>
      <c r="E578" s="10" t="n"/>
      <c r="F578" s="10" t="n"/>
      <c r="G578" s="10" t="n"/>
      <c r="H578" s="23" t="n"/>
      <c r="I578" s="23" t="n"/>
      <c r="J578" s="23" t="n"/>
      <c r="K578" s="10" t="n"/>
      <c r="L578" s="10" t="n"/>
      <c r="M578" s="24">
        <f>IF(AND(A578="",B578="",J578="",H578=""),"",ROUND(IF(G578="Yes",2,1)*IF(AND(ISNUMBER(H578),ISNUMBER(I578),I578&gt;=H578),I578-H578,IF(ISNUMBER(J578),J578,0)),1))</f>
        <v/>
      </c>
      <c r="N578" s="24">
        <f>IF(M578="","",IF(OR(E578="Personal",E578="",F578="Yes"),0,M578))</f>
        <v/>
      </c>
      <c r="O578" s="24">
        <f>IF(OR(A578="",M578=""),"",IF(E578="Business",IFERROR(INDEX('Rate Schedule'!$B$5:$B$24,MATCH(SUMPRODUCT(MAX(('Rate Schedule'!$A$5:$A$24&lt;=A578)*('Rate Schedule'!$A$5:$A$24&lt;&gt;"")*'Rate Schedule'!$A$5:$A$24)),'Rate Schedule'!$A$5:$A$24,0)),0),IF(E578="Medical",IFERROR(INDEX('Rate Schedule'!$C$5:$C$24,MATCH(SUMPRODUCT(MAX(('Rate Schedule'!$A$5:$A$24&lt;=A578)*('Rate Schedule'!$A$5:$A$24&lt;&gt;"")*'Rate Schedule'!$A$5:$A$24)),'Rate Schedule'!$A$5:$A$24,0)),0),IF(E578="Charitable",IFERROR(INDEX('Rate Schedule'!$D$5:$D$24,MATCH(SUMPRODUCT(MAX(('Rate Schedule'!$A$5:$A$24&lt;=A578)*('Rate Schedule'!$A$5:$A$24&lt;&gt;"")*'Rate Schedule'!$A$5:$A$24)),'Rate Schedule'!$A$5:$A$24,0)),0),0))))</f>
        <v/>
      </c>
      <c r="P578" s="25">
        <f>IF(OR(M578="",O578=""),"",ROUND(N578*O578,0)/100)</f>
        <v/>
      </c>
      <c r="Q578" s="26">
        <f>IF(AND(A578="",B578="",C578="",D578="",E578="",J578="",H578=""),"",IF(A578="","Add a date",IF(A578&gt;AsOf,"After as-of date: not counted yet",IF(B578="","Add a vehicle",IF(COUNTIF(VName,B578)=0,"Vehicle not on Vehicles sheet",IF(E578="","Add a purpose",IF(AND(E578&lt;&gt;"Business",E578&lt;&gt;"Medical",E578&lt;&gt;"Charitable",E578&lt;&gt;"Personal"),"Purpose must be Business/Medical/Charitable/Personal",IF(AND(ISNUMBER(H578),ISNUMBER(I578),I578&lt;H578),"Odometer end is before start",IF(AND(NOT(ISNUMBER(H578)),NOT(ISNUMBER(I578)),NOT(ISNUMBER(J578))),"Add odometer readings or typed miles",IF(AND(ISNUMBER(H578),ISNUMBER(I578),ISNUMBER(J578),ABS((I578-H578)-J578)&gt;0.05),"Odometer and typed miles disagree",IF(AND(N578&gt;0,O578=0),"No rate for this date — check Rate Schedule",IF(AND(OR(E578="Business",E578="Medical",E578="Charitable"),F578&lt;&gt;"Yes",K578=""),"Add purpose detail for substantiation",""))))))))))))</f>
        <v/>
      </c>
      <c r="R578" s="27">
        <f>IF(OR(A578="",M578=""),"",IFERROR(INDEX('Rate Schedule'!$A$5:$A$24,MATCH(SUMPRODUCT(MAX(('Rate Schedule'!$A$5:$A$24&lt;=A578)*('Rate Schedule'!$A$5:$A$24&lt;&gt;"")*'Rate Schedule'!$A$5:$A$24)),'Rate Schedule'!$A$5:$A$24,0)),""))</f>
        <v/>
      </c>
    </row>
    <row r="579">
      <c r="A579" s="22" t="n"/>
      <c r="B579" s="10" t="n"/>
      <c r="C579" s="10" t="n"/>
      <c r="D579" s="10" t="n"/>
      <c r="E579" s="10" t="n"/>
      <c r="F579" s="10" t="n"/>
      <c r="G579" s="10" t="n"/>
      <c r="H579" s="23" t="n"/>
      <c r="I579" s="23" t="n"/>
      <c r="J579" s="23" t="n"/>
      <c r="K579" s="10" t="n"/>
      <c r="L579" s="10" t="n"/>
      <c r="M579" s="24">
        <f>IF(AND(A579="",B579="",J579="",H579=""),"",ROUND(IF(G579="Yes",2,1)*IF(AND(ISNUMBER(H579),ISNUMBER(I579),I579&gt;=H579),I579-H579,IF(ISNUMBER(J579),J579,0)),1))</f>
        <v/>
      </c>
      <c r="N579" s="24">
        <f>IF(M579="","",IF(OR(E579="Personal",E579="",F579="Yes"),0,M579))</f>
        <v/>
      </c>
      <c r="O579" s="24">
        <f>IF(OR(A579="",M579=""),"",IF(E579="Business",IFERROR(INDEX('Rate Schedule'!$B$5:$B$24,MATCH(SUMPRODUCT(MAX(('Rate Schedule'!$A$5:$A$24&lt;=A579)*('Rate Schedule'!$A$5:$A$24&lt;&gt;"")*'Rate Schedule'!$A$5:$A$24)),'Rate Schedule'!$A$5:$A$24,0)),0),IF(E579="Medical",IFERROR(INDEX('Rate Schedule'!$C$5:$C$24,MATCH(SUMPRODUCT(MAX(('Rate Schedule'!$A$5:$A$24&lt;=A579)*('Rate Schedule'!$A$5:$A$24&lt;&gt;"")*'Rate Schedule'!$A$5:$A$24)),'Rate Schedule'!$A$5:$A$24,0)),0),IF(E579="Charitable",IFERROR(INDEX('Rate Schedule'!$D$5:$D$24,MATCH(SUMPRODUCT(MAX(('Rate Schedule'!$A$5:$A$24&lt;=A579)*('Rate Schedule'!$A$5:$A$24&lt;&gt;"")*'Rate Schedule'!$A$5:$A$24)),'Rate Schedule'!$A$5:$A$24,0)),0),0))))</f>
        <v/>
      </c>
      <c r="P579" s="25">
        <f>IF(OR(M579="",O579=""),"",ROUND(N579*O579,0)/100)</f>
        <v/>
      </c>
      <c r="Q579" s="26">
        <f>IF(AND(A579="",B579="",C579="",D579="",E579="",J579="",H579=""),"",IF(A579="","Add a date",IF(A579&gt;AsOf,"After as-of date: not counted yet",IF(B579="","Add a vehicle",IF(COUNTIF(VName,B579)=0,"Vehicle not on Vehicles sheet",IF(E579="","Add a purpose",IF(AND(E579&lt;&gt;"Business",E579&lt;&gt;"Medical",E579&lt;&gt;"Charitable",E579&lt;&gt;"Personal"),"Purpose must be Business/Medical/Charitable/Personal",IF(AND(ISNUMBER(H579),ISNUMBER(I579),I579&lt;H579),"Odometer end is before start",IF(AND(NOT(ISNUMBER(H579)),NOT(ISNUMBER(I579)),NOT(ISNUMBER(J579))),"Add odometer readings or typed miles",IF(AND(ISNUMBER(H579),ISNUMBER(I579),ISNUMBER(J579),ABS((I579-H579)-J579)&gt;0.05),"Odometer and typed miles disagree",IF(AND(N579&gt;0,O579=0),"No rate for this date — check Rate Schedule",IF(AND(OR(E579="Business",E579="Medical",E579="Charitable"),F579&lt;&gt;"Yes",K579=""),"Add purpose detail for substantiation",""))))))))))))</f>
        <v/>
      </c>
      <c r="R579" s="27">
        <f>IF(OR(A579="",M579=""),"",IFERROR(INDEX('Rate Schedule'!$A$5:$A$24,MATCH(SUMPRODUCT(MAX(('Rate Schedule'!$A$5:$A$24&lt;=A579)*('Rate Schedule'!$A$5:$A$24&lt;&gt;"")*'Rate Schedule'!$A$5:$A$24)),'Rate Schedule'!$A$5:$A$24,0)),""))</f>
        <v/>
      </c>
    </row>
    <row r="580">
      <c r="A580" s="22" t="n"/>
      <c r="B580" s="10" t="n"/>
      <c r="C580" s="10" t="n"/>
      <c r="D580" s="10" t="n"/>
      <c r="E580" s="10" t="n"/>
      <c r="F580" s="10" t="n"/>
      <c r="G580" s="10" t="n"/>
      <c r="H580" s="23" t="n"/>
      <c r="I580" s="23" t="n"/>
      <c r="J580" s="23" t="n"/>
      <c r="K580" s="10" t="n"/>
      <c r="L580" s="10" t="n"/>
      <c r="M580" s="24">
        <f>IF(AND(A580="",B580="",J580="",H580=""),"",ROUND(IF(G580="Yes",2,1)*IF(AND(ISNUMBER(H580),ISNUMBER(I580),I580&gt;=H580),I580-H580,IF(ISNUMBER(J580),J580,0)),1))</f>
        <v/>
      </c>
      <c r="N580" s="24">
        <f>IF(M580="","",IF(OR(E580="Personal",E580="",F580="Yes"),0,M580))</f>
        <v/>
      </c>
      <c r="O580" s="24">
        <f>IF(OR(A580="",M580=""),"",IF(E580="Business",IFERROR(INDEX('Rate Schedule'!$B$5:$B$24,MATCH(SUMPRODUCT(MAX(('Rate Schedule'!$A$5:$A$24&lt;=A580)*('Rate Schedule'!$A$5:$A$24&lt;&gt;"")*'Rate Schedule'!$A$5:$A$24)),'Rate Schedule'!$A$5:$A$24,0)),0),IF(E580="Medical",IFERROR(INDEX('Rate Schedule'!$C$5:$C$24,MATCH(SUMPRODUCT(MAX(('Rate Schedule'!$A$5:$A$24&lt;=A580)*('Rate Schedule'!$A$5:$A$24&lt;&gt;"")*'Rate Schedule'!$A$5:$A$24)),'Rate Schedule'!$A$5:$A$24,0)),0),IF(E580="Charitable",IFERROR(INDEX('Rate Schedule'!$D$5:$D$24,MATCH(SUMPRODUCT(MAX(('Rate Schedule'!$A$5:$A$24&lt;=A580)*('Rate Schedule'!$A$5:$A$24&lt;&gt;"")*'Rate Schedule'!$A$5:$A$24)),'Rate Schedule'!$A$5:$A$24,0)),0),0))))</f>
        <v/>
      </c>
      <c r="P580" s="25">
        <f>IF(OR(M580="",O580=""),"",ROUND(N580*O580,0)/100)</f>
        <v/>
      </c>
      <c r="Q580" s="26">
        <f>IF(AND(A580="",B580="",C580="",D580="",E580="",J580="",H580=""),"",IF(A580="","Add a date",IF(A580&gt;AsOf,"After as-of date: not counted yet",IF(B580="","Add a vehicle",IF(COUNTIF(VName,B580)=0,"Vehicle not on Vehicles sheet",IF(E580="","Add a purpose",IF(AND(E580&lt;&gt;"Business",E580&lt;&gt;"Medical",E580&lt;&gt;"Charitable",E580&lt;&gt;"Personal"),"Purpose must be Business/Medical/Charitable/Personal",IF(AND(ISNUMBER(H580),ISNUMBER(I580),I580&lt;H580),"Odometer end is before start",IF(AND(NOT(ISNUMBER(H580)),NOT(ISNUMBER(I580)),NOT(ISNUMBER(J580))),"Add odometer readings or typed miles",IF(AND(ISNUMBER(H580),ISNUMBER(I580),ISNUMBER(J580),ABS((I580-H580)-J580)&gt;0.05),"Odometer and typed miles disagree",IF(AND(N580&gt;0,O580=0),"No rate for this date — check Rate Schedule",IF(AND(OR(E580="Business",E580="Medical",E580="Charitable"),F580&lt;&gt;"Yes",K580=""),"Add purpose detail for substantiation",""))))))))))))</f>
        <v/>
      </c>
      <c r="R580" s="27">
        <f>IF(OR(A580="",M580=""),"",IFERROR(INDEX('Rate Schedule'!$A$5:$A$24,MATCH(SUMPRODUCT(MAX(('Rate Schedule'!$A$5:$A$24&lt;=A580)*('Rate Schedule'!$A$5:$A$24&lt;&gt;"")*'Rate Schedule'!$A$5:$A$24)),'Rate Schedule'!$A$5:$A$24,0)),""))</f>
        <v/>
      </c>
    </row>
    <row r="581">
      <c r="A581" s="22" t="n"/>
      <c r="B581" s="10" t="n"/>
      <c r="C581" s="10" t="n"/>
      <c r="D581" s="10" t="n"/>
      <c r="E581" s="10" t="n"/>
      <c r="F581" s="10" t="n"/>
      <c r="G581" s="10" t="n"/>
      <c r="H581" s="23" t="n"/>
      <c r="I581" s="23" t="n"/>
      <c r="J581" s="23" t="n"/>
      <c r="K581" s="10" t="n"/>
      <c r="L581" s="10" t="n"/>
      <c r="M581" s="24">
        <f>IF(AND(A581="",B581="",J581="",H581=""),"",ROUND(IF(G581="Yes",2,1)*IF(AND(ISNUMBER(H581),ISNUMBER(I581),I581&gt;=H581),I581-H581,IF(ISNUMBER(J581),J581,0)),1))</f>
        <v/>
      </c>
      <c r="N581" s="24">
        <f>IF(M581="","",IF(OR(E581="Personal",E581="",F581="Yes"),0,M581))</f>
        <v/>
      </c>
      <c r="O581" s="24">
        <f>IF(OR(A581="",M581=""),"",IF(E581="Business",IFERROR(INDEX('Rate Schedule'!$B$5:$B$24,MATCH(SUMPRODUCT(MAX(('Rate Schedule'!$A$5:$A$24&lt;=A581)*('Rate Schedule'!$A$5:$A$24&lt;&gt;"")*'Rate Schedule'!$A$5:$A$24)),'Rate Schedule'!$A$5:$A$24,0)),0),IF(E581="Medical",IFERROR(INDEX('Rate Schedule'!$C$5:$C$24,MATCH(SUMPRODUCT(MAX(('Rate Schedule'!$A$5:$A$24&lt;=A581)*('Rate Schedule'!$A$5:$A$24&lt;&gt;"")*'Rate Schedule'!$A$5:$A$24)),'Rate Schedule'!$A$5:$A$24,0)),0),IF(E581="Charitable",IFERROR(INDEX('Rate Schedule'!$D$5:$D$24,MATCH(SUMPRODUCT(MAX(('Rate Schedule'!$A$5:$A$24&lt;=A581)*('Rate Schedule'!$A$5:$A$24&lt;&gt;"")*'Rate Schedule'!$A$5:$A$24)),'Rate Schedule'!$A$5:$A$24,0)),0),0))))</f>
        <v/>
      </c>
      <c r="P581" s="25">
        <f>IF(OR(M581="",O581=""),"",ROUND(N581*O581,0)/100)</f>
        <v/>
      </c>
      <c r="Q581" s="26">
        <f>IF(AND(A581="",B581="",C581="",D581="",E581="",J581="",H581=""),"",IF(A581="","Add a date",IF(A581&gt;AsOf,"After as-of date: not counted yet",IF(B581="","Add a vehicle",IF(COUNTIF(VName,B581)=0,"Vehicle not on Vehicles sheet",IF(E581="","Add a purpose",IF(AND(E581&lt;&gt;"Business",E581&lt;&gt;"Medical",E581&lt;&gt;"Charitable",E581&lt;&gt;"Personal"),"Purpose must be Business/Medical/Charitable/Personal",IF(AND(ISNUMBER(H581),ISNUMBER(I581),I581&lt;H581),"Odometer end is before start",IF(AND(NOT(ISNUMBER(H581)),NOT(ISNUMBER(I581)),NOT(ISNUMBER(J581))),"Add odometer readings or typed miles",IF(AND(ISNUMBER(H581),ISNUMBER(I581),ISNUMBER(J581),ABS((I581-H581)-J581)&gt;0.05),"Odometer and typed miles disagree",IF(AND(N581&gt;0,O581=0),"No rate for this date — check Rate Schedule",IF(AND(OR(E581="Business",E581="Medical",E581="Charitable"),F581&lt;&gt;"Yes",K581=""),"Add purpose detail for substantiation",""))))))))))))</f>
        <v/>
      </c>
      <c r="R581" s="27">
        <f>IF(OR(A581="",M581=""),"",IFERROR(INDEX('Rate Schedule'!$A$5:$A$24,MATCH(SUMPRODUCT(MAX(('Rate Schedule'!$A$5:$A$24&lt;=A581)*('Rate Schedule'!$A$5:$A$24&lt;&gt;"")*'Rate Schedule'!$A$5:$A$24)),'Rate Schedule'!$A$5:$A$24,0)),""))</f>
        <v/>
      </c>
    </row>
    <row r="582">
      <c r="A582" s="22" t="n"/>
      <c r="B582" s="10" t="n"/>
      <c r="C582" s="10" t="n"/>
      <c r="D582" s="10" t="n"/>
      <c r="E582" s="10" t="n"/>
      <c r="F582" s="10" t="n"/>
      <c r="G582" s="10" t="n"/>
      <c r="H582" s="23" t="n"/>
      <c r="I582" s="23" t="n"/>
      <c r="J582" s="23" t="n"/>
      <c r="K582" s="10" t="n"/>
      <c r="L582" s="10" t="n"/>
      <c r="M582" s="24">
        <f>IF(AND(A582="",B582="",J582="",H582=""),"",ROUND(IF(G582="Yes",2,1)*IF(AND(ISNUMBER(H582),ISNUMBER(I582),I582&gt;=H582),I582-H582,IF(ISNUMBER(J582),J582,0)),1))</f>
        <v/>
      </c>
      <c r="N582" s="24">
        <f>IF(M582="","",IF(OR(E582="Personal",E582="",F582="Yes"),0,M582))</f>
        <v/>
      </c>
      <c r="O582" s="24">
        <f>IF(OR(A582="",M582=""),"",IF(E582="Business",IFERROR(INDEX('Rate Schedule'!$B$5:$B$24,MATCH(SUMPRODUCT(MAX(('Rate Schedule'!$A$5:$A$24&lt;=A582)*('Rate Schedule'!$A$5:$A$24&lt;&gt;"")*'Rate Schedule'!$A$5:$A$24)),'Rate Schedule'!$A$5:$A$24,0)),0),IF(E582="Medical",IFERROR(INDEX('Rate Schedule'!$C$5:$C$24,MATCH(SUMPRODUCT(MAX(('Rate Schedule'!$A$5:$A$24&lt;=A582)*('Rate Schedule'!$A$5:$A$24&lt;&gt;"")*'Rate Schedule'!$A$5:$A$24)),'Rate Schedule'!$A$5:$A$24,0)),0),IF(E582="Charitable",IFERROR(INDEX('Rate Schedule'!$D$5:$D$24,MATCH(SUMPRODUCT(MAX(('Rate Schedule'!$A$5:$A$24&lt;=A582)*('Rate Schedule'!$A$5:$A$24&lt;&gt;"")*'Rate Schedule'!$A$5:$A$24)),'Rate Schedule'!$A$5:$A$24,0)),0),0))))</f>
        <v/>
      </c>
      <c r="P582" s="25">
        <f>IF(OR(M582="",O582=""),"",ROUND(N582*O582,0)/100)</f>
        <v/>
      </c>
      <c r="Q582" s="26">
        <f>IF(AND(A582="",B582="",C582="",D582="",E582="",J582="",H582=""),"",IF(A582="","Add a date",IF(A582&gt;AsOf,"After as-of date: not counted yet",IF(B582="","Add a vehicle",IF(COUNTIF(VName,B582)=0,"Vehicle not on Vehicles sheet",IF(E582="","Add a purpose",IF(AND(E582&lt;&gt;"Business",E582&lt;&gt;"Medical",E582&lt;&gt;"Charitable",E582&lt;&gt;"Personal"),"Purpose must be Business/Medical/Charitable/Personal",IF(AND(ISNUMBER(H582),ISNUMBER(I582),I582&lt;H582),"Odometer end is before start",IF(AND(NOT(ISNUMBER(H582)),NOT(ISNUMBER(I582)),NOT(ISNUMBER(J582))),"Add odometer readings or typed miles",IF(AND(ISNUMBER(H582),ISNUMBER(I582),ISNUMBER(J582),ABS((I582-H582)-J582)&gt;0.05),"Odometer and typed miles disagree",IF(AND(N582&gt;0,O582=0),"No rate for this date — check Rate Schedule",IF(AND(OR(E582="Business",E582="Medical",E582="Charitable"),F582&lt;&gt;"Yes",K582=""),"Add purpose detail for substantiation",""))))))))))))</f>
        <v/>
      </c>
      <c r="R582" s="27">
        <f>IF(OR(A582="",M582=""),"",IFERROR(INDEX('Rate Schedule'!$A$5:$A$24,MATCH(SUMPRODUCT(MAX(('Rate Schedule'!$A$5:$A$24&lt;=A582)*('Rate Schedule'!$A$5:$A$24&lt;&gt;"")*'Rate Schedule'!$A$5:$A$24)),'Rate Schedule'!$A$5:$A$24,0)),""))</f>
        <v/>
      </c>
    </row>
    <row r="583">
      <c r="A583" s="22" t="n"/>
      <c r="B583" s="10" t="n"/>
      <c r="C583" s="10" t="n"/>
      <c r="D583" s="10" t="n"/>
      <c r="E583" s="10" t="n"/>
      <c r="F583" s="10" t="n"/>
      <c r="G583" s="10" t="n"/>
      <c r="H583" s="23" t="n"/>
      <c r="I583" s="23" t="n"/>
      <c r="J583" s="23" t="n"/>
      <c r="K583" s="10" t="n"/>
      <c r="L583" s="10" t="n"/>
      <c r="M583" s="24">
        <f>IF(AND(A583="",B583="",J583="",H583=""),"",ROUND(IF(G583="Yes",2,1)*IF(AND(ISNUMBER(H583),ISNUMBER(I583),I583&gt;=H583),I583-H583,IF(ISNUMBER(J583),J583,0)),1))</f>
        <v/>
      </c>
      <c r="N583" s="24">
        <f>IF(M583="","",IF(OR(E583="Personal",E583="",F583="Yes"),0,M583))</f>
        <v/>
      </c>
      <c r="O583" s="24">
        <f>IF(OR(A583="",M583=""),"",IF(E583="Business",IFERROR(INDEX('Rate Schedule'!$B$5:$B$24,MATCH(SUMPRODUCT(MAX(('Rate Schedule'!$A$5:$A$24&lt;=A583)*('Rate Schedule'!$A$5:$A$24&lt;&gt;"")*'Rate Schedule'!$A$5:$A$24)),'Rate Schedule'!$A$5:$A$24,0)),0),IF(E583="Medical",IFERROR(INDEX('Rate Schedule'!$C$5:$C$24,MATCH(SUMPRODUCT(MAX(('Rate Schedule'!$A$5:$A$24&lt;=A583)*('Rate Schedule'!$A$5:$A$24&lt;&gt;"")*'Rate Schedule'!$A$5:$A$24)),'Rate Schedule'!$A$5:$A$24,0)),0),IF(E583="Charitable",IFERROR(INDEX('Rate Schedule'!$D$5:$D$24,MATCH(SUMPRODUCT(MAX(('Rate Schedule'!$A$5:$A$24&lt;=A583)*('Rate Schedule'!$A$5:$A$24&lt;&gt;"")*'Rate Schedule'!$A$5:$A$24)),'Rate Schedule'!$A$5:$A$24,0)),0),0))))</f>
        <v/>
      </c>
      <c r="P583" s="25">
        <f>IF(OR(M583="",O583=""),"",ROUND(N583*O583,0)/100)</f>
        <v/>
      </c>
      <c r="Q583" s="26">
        <f>IF(AND(A583="",B583="",C583="",D583="",E583="",J583="",H583=""),"",IF(A583="","Add a date",IF(A583&gt;AsOf,"After as-of date: not counted yet",IF(B583="","Add a vehicle",IF(COUNTIF(VName,B583)=0,"Vehicle not on Vehicles sheet",IF(E583="","Add a purpose",IF(AND(E583&lt;&gt;"Business",E583&lt;&gt;"Medical",E583&lt;&gt;"Charitable",E583&lt;&gt;"Personal"),"Purpose must be Business/Medical/Charitable/Personal",IF(AND(ISNUMBER(H583),ISNUMBER(I583),I583&lt;H583),"Odometer end is before start",IF(AND(NOT(ISNUMBER(H583)),NOT(ISNUMBER(I583)),NOT(ISNUMBER(J583))),"Add odometer readings or typed miles",IF(AND(ISNUMBER(H583),ISNUMBER(I583),ISNUMBER(J583),ABS((I583-H583)-J583)&gt;0.05),"Odometer and typed miles disagree",IF(AND(N583&gt;0,O583=0),"No rate for this date — check Rate Schedule",IF(AND(OR(E583="Business",E583="Medical",E583="Charitable"),F583&lt;&gt;"Yes",K583=""),"Add purpose detail for substantiation",""))))))))))))</f>
        <v/>
      </c>
      <c r="R583" s="27">
        <f>IF(OR(A583="",M583=""),"",IFERROR(INDEX('Rate Schedule'!$A$5:$A$24,MATCH(SUMPRODUCT(MAX(('Rate Schedule'!$A$5:$A$24&lt;=A583)*('Rate Schedule'!$A$5:$A$24&lt;&gt;"")*'Rate Schedule'!$A$5:$A$24)),'Rate Schedule'!$A$5:$A$24,0)),""))</f>
        <v/>
      </c>
    </row>
    <row r="584">
      <c r="A584" s="22" t="n"/>
      <c r="B584" s="10" t="n"/>
      <c r="C584" s="10" t="n"/>
      <c r="D584" s="10" t="n"/>
      <c r="E584" s="10" t="n"/>
      <c r="F584" s="10" t="n"/>
      <c r="G584" s="10" t="n"/>
      <c r="H584" s="23" t="n"/>
      <c r="I584" s="23" t="n"/>
      <c r="J584" s="23" t="n"/>
      <c r="K584" s="10" t="n"/>
      <c r="L584" s="10" t="n"/>
      <c r="M584" s="24">
        <f>IF(AND(A584="",B584="",J584="",H584=""),"",ROUND(IF(G584="Yes",2,1)*IF(AND(ISNUMBER(H584),ISNUMBER(I584),I584&gt;=H584),I584-H584,IF(ISNUMBER(J584),J584,0)),1))</f>
        <v/>
      </c>
      <c r="N584" s="24">
        <f>IF(M584="","",IF(OR(E584="Personal",E584="",F584="Yes"),0,M584))</f>
        <v/>
      </c>
      <c r="O584" s="24">
        <f>IF(OR(A584="",M584=""),"",IF(E584="Business",IFERROR(INDEX('Rate Schedule'!$B$5:$B$24,MATCH(SUMPRODUCT(MAX(('Rate Schedule'!$A$5:$A$24&lt;=A584)*('Rate Schedule'!$A$5:$A$24&lt;&gt;"")*'Rate Schedule'!$A$5:$A$24)),'Rate Schedule'!$A$5:$A$24,0)),0),IF(E584="Medical",IFERROR(INDEX('Rate Schedule'!$C$5:$C$24,MATCH(SUMPRODUCT(MAX(('Rate Schedule'!$A$5:$A$24&lt;=A584)*('Rate Schedule'!$A$5:$A$24&lt;&gt;"")*'Rate Schedule'!$A$5:$A$24)),'Rate Schedule'!$A$5:$A$24,0)),0),IF(E584="Charitable",IFERROR(INDEX('Rate Schedule'!$D$5:$D$24,MATCH(SUMPRODUCT(MAX(('Rate Schedule'!$A$5:$A$24&lt;=A584)*('Rate Schedule'!$A$5:$A$24&lt;&gt;"")*'Rate Schedule'!$A$5:$A$24)),'Rate Schedule'!$A$5:$A$24,0)),0),0))))</f>
        <v/>
      </c>
      <c r="P584" s="25">
        <f>IF(OR(M584="",O584=""),"",ROUND(N584*O584,0)/100)</f>
        <v/>
      </c>
      <c r="Q584" s="26">
        <f>IF(AND(A584="",B584="",C584="",D584="",E584="",J584="",H584=""),"",IF(A584="","Add a date",IF(A584&gt;AsOf,"After as-of date: not counted yet",IF(B584="","Add a vehicle",IF(COUNTIF(VName,B584)=0,"Vehicle not on Vehicles sheet",IF(E584="","Add a purpose",IF(AND(E584&lt;&gt;"Business",E584&lt;&gt;"Medical",E584&lt;&gt;"Charitable",E584&lt;&gt;"Personal"),"Purpose must be Business/Medical/Charitable/Personal",IF(AND(ISNUMBER(H584),ISNUMBER(I584),I584&lt;H584),"Odometer end is before start",IF(AND(NOT(ISNUMBER(H584)),NOT(ISNUMBER(I584)),NOT(ISNUMBER(J584))),"Add odometer readings or typed miles",IF(AND(ISNUMBER(H584),ISNUMBER(I584),ISNUMBER(J584),ABS((I584-H584)-J584)&gt;0.05),"Odometer and typed miles disagree",IF(AND(N584&gt;0,O584=0),"No rate for this date — check Rate Schedule",IF(AND(OR(E584="Business",E584="Medical",E584="Charitable"),F584&lt;&gt;"Yes",K584=""),"Add purpose detail for substantiation",""))))))))))))</f>
        <v/>
      </c>
      <c r="R584" s="27">
        <f>IF(OR(A584="",M584=""),"",IFERROR(INDEX('Rate Schedule'!$A$5:$A$24,MATCH(SUMPRODUCT(MAX(('Rate Schedule'!$A$5:$A$24&lt;=A584)*('Rate Schedule'!$A$5:$A$24&lt;&gt;"")*'Rate Schedule'!$A$5:$A$24)),'Rate Schedule'!$A$5:$A$24,0)),""))</f>
        <v/>
      </c>
    </row>
    <row r="585">
      <c r="A585" s="22" t="n"/>
      <c r="B585" s="10" t="n"/>
      <c r="C585" s="10" t="n"/>
      <c r="D585" s="10" t="n"/>
      <c r="E585" s="10" t="n"/>
      <c r="F585" s="10" t="n"/>
      <c r="G585" s="10" t="n"/>
      <c r="H585" s="23" t="n"/>
      <c r="I585" s="23" t="n"/>
      <c r="J585" s="23" t="n"/>
      <c r="K585" s="10" t="n"/>
      <c r="L585" s="10" t="n"/>
      <c r="M585" s="24">
        <f>IF(AND(A585="",B585="",J585="",H585=""),"",ROUND(IF(G585="Yes",2,1)*IF(AND(ISNUMBER(H585),ISNUMBER(I585),I585&gt;=H585),I585-H585,IF(ISNUMBER(J585),J585,0)),1))</f>
        <v/>
      </c>
      <c r="N585" s="24">
        <f>IF(M585="","",IF(OR(E585="Personal",E585="",F585="Yes"),0,M585))</f>
        <v/>
      </c>
      <c r="O585" s="24">
        <f>IF(OR(A585="",M585=""),"",IF(E585="Business",IFERROR(INDEX('Rate Schedule'!$B$5:$B$24,MATCH(SUMPRODUCT(MAX(('Rate Schedule'!$A$5:$A$24&lt;=A585)*('Rate Schedule'!$A$5:$A$24&lt;&gt;"")*'Rate Schedule'!$A$5:$A$24)),'Rate Schedule'!$A$5:$A$24,0)),0),IF(E585="Medical",IFERROR(INDEX('Rate Schedule'!$C$5:$C$24,MATCH(SUMPRODUCT(MAX(('Rate Schedule'!$A$5:$A$24&lt;=A585)*('Rate Schedule'!$A$5:$A$24&lt;&gt;"")*'Rate Schedule'!$A$5:$A$24)),'Rate Schedule'!$A$5:$A$24,0)),0),IF(E585="Charitable",IFERROR(INDEX('Rate Schedule'!$D$5:$D$24,MATCH(SUMPRODUCT(MAX(('Rate Schedule'!$A$5:$A$24&lt;=A585)*('Rate Schedule'!$A$5:$A$24&lt;&gt;"")*'Rate Schedule'!$A$5:$A$24)),'Rate Schedule'!$A$5:$A$24,0)),0),0))))</f>
        <v/>
      </c>
      <c r="P585" s="25">
        <f>IF(OR(M585="",O585=""),"",ROUND(N585*O585,0)/100)</f>
        <v/>
      </c>
      <c r="Q585" s="26">
        <f>IF(AND(A585="",B585="",C585="",D585="",E585="",J585="",H585=""),"",IF(A585="","Add a date",IF(A585&gt;AsOf,"After as-of date: not counted yet",IF(B585="","Add a vehicle",IF(COUNTIF(VName,B585)=0,"Vehicle not on Vehicles sheet",IF(E585="","Add a purpose",IF(AND(E585&lt;&gt;"Business",E585&lt;&gt;"Medical",E585&lt;&gt;"Charitable",E585&lt;&gt;"Personal"),"Purpose must be Business/Medical/Charitable/Personal",IF(AND(ISNUMBER(H585),ISNUMBER(I585),I585&lt;H585),"Odometer end is before start",IF(AND(NOT(ISNUMBER(H585)),NOT(ISNUMBER(I585)),NOT(ISNUMBER(J585))),"Add odometer readings or typed miles",IF(AND(ISNUMBER(H585),ISNUMBER(I585),ISNUMBER(J585),ABS((I585-H585)-J585)&gt;0.05),"Odometer and typed miles disagree",IF(AND(N585&gt;0,O585=0),"No rate for this date — check Rate Schedule",IF(AND(OR(E585="Business",E585="Medical",E585="Charitable"),F585&lt;&gt;"Yes",K585=""),"Add purpose detail for substantiation",""))))))))))))</f>
        <v/>
      </c>
      <c r="R585" s="27">
        <f>IF(OR(A585="",M585=""),"",IFERROR(INDEX('Rate Schedule'!$A$5:$A$24,MATCH(SUMPRODUCT(MAX(('Rate Schedule'!$A$5:$A$24&lt;=A585)*('Rate Schedule'!$A$5:$A$24&lt;&gt;"")*'Rate Schedule'!$A$5:$A$24)),'Rate Schedule'!$A$5:$A$24,0)),""))</f>
        <v/>
      </c>
    </row>
    <row r="586">
      <c r="A586" s="22" t="n"/>
      <c r="B586" s="10" t="n"/>
      <c r="C586" s="10" t="n"/>
      <c r="D586" s="10" t="n"/>
      <c r="E586" s="10" t="n"/>
      <c r="F586" s="10" t="n"/>
      <c r="G586" s="10" t="n"/>
      <c r="H586" s="23" t="n"/>
      <c r="I586" s="23" t="n"/>
      <c r="J586" s="23" t="n"/>
      <c r="K586" s="10" t="n"/>
      <c r="L586" s="10" t="n"/>
      <c r="M586" s="24">
        <f>IF(AND(A586="",B586="",J586="",H586=""),"",ROUND(IF(G586="Yes",2,1)*IF(AND(ISNUMBER(H586),ISNUMBER(I586),I586&gt;=H586),I586-H586,IF(ISNUMBER(J586),J586,0)),1))</f>
        <v/>
      </c>
      <c r="N586" s="24">
        <f>IF(M586="","",IF(OR(E586="Personal",E586="",F586="Yes"),0,M586))</f>
        <v/>
      </c>
      <c r="O586" s="24">
        <f>IF(OR(A586="",M586=""),"",IF(E586="Business",IFERROR(INDEX('Rate Schedule'!$B$5:$B$24,MATCH(SUMPRODUCT(MAX(('Rate Schedule'!$A$5:$A$24&lt;=A586)*('Rate Schedule'!$A$5:$A$24&lt;&gt;"")*'Rate Schedule'!$A$5:$A$24)),'Rate Schedule'!$A$5:$A$24,0)),0),IF(E586="Medical",IFERROR(INDEX('Rate Schedule'!$C$5:$C$24,MATCH(SUMPRODUCT(MAX(('Rate Schedule'!$A$5:$A$24&lt;=A586)*('Rate Schedule'!$A$5:$A$24&lt;&gt;"")*'Rate Schedule'!$A$5:$A$24)),'Rate Schedule'!$A$5:$A$24,0)),0),IF(E586="Charitable",IFERROR(INDEX('Rate Schedule'!$D$5:$D$24,MATCH(SUMPRODUCT(MAX(('Rate Schedule'!$A$5:$A$24&lt;=A586)*('Rate Schedule'!$A$5:$A$24&lt;&gt;"")*'Rate Schedule'!$A$5:$A$24)),'Rate Schedule'!$A$5:$A$24,0)),0),0))))</f>
        <v/>
      </c>
      <c r="P586" s="25">
        <f>IF(OR(M586="",O586=""),"",ROUND(N586*O586,0)/100)</f>
        <v/>
      </c>
      <c r="Q586" s="26">
        <f>IF(AND(A586="",B586="",C586="",D586="",E586="",J586="",H586=""),"",IF(A586="","Add a date",IF(A586&gt;AsOf,"After as-of date: not counted yet",IF(B586="","Add a vehicle",IF(COUNTIF(VName,B586)=0,"Vehicle not on Vehicles sheet",IF(E586="","Add a purpose",IF(AND(E586&lt;&gt;"Business",E586&lt;&gt;"Medical",E586&lt;&gt;"Charitable",E586&lt;&gt;"Personal"),"Purpose must be Business/Medical/Charitable/Personal",IF(AND(ISNUMBER(H586),ISNUMBER(I586),I586&lt;H586),"Odometer end is before start",IF(AND(NOT(ISNUMBER(H586)),NOT(ISNUMBER(I586)),NOT(ISNUMBER(J586))),"Add odometer readings or typed miles",IF(AND(ISNUMBER(H586),ISNUMBER(I586),ISNUMBER(J586),ABS((I586-H586)-J586)&gt;0.05),"Odometer and typed miles disagree",IF(AND(N586&gt;0,O586=0),"No rate for this date — check Rate Schedule",IF(AND(OR(E586="Business",E586="Medical",E586="Charitable"),F586&lt;&gt;"Yes",K586=""),"Add purpose detail for substantiation",""))))))))))))</f>
        <v/>
      </c>
      <c r="R586" s="27">
        <f>IF(OR(A586="",M586=""),"",IFERROR(INDEX('Rate Schedule'!$A$5:$A$24,MATCH(SUMPRODUCT(MAX(('Rate Schedule'!$A$5:$A$24&lt;=A586)*('Rate Schedule'!$A$5:$A$24&lt;&gt;"")*'Rate Schedule'!$A$5:$A$24)),'Rate Schedule'!$A$5:$A$24,0)),""))</f>
        <v/>
      </c>
    </row>
    <row r="587">
      <c r="A587" s="22" t="n"/>
      <c r="B587" s="10" t="n"/>
      <c r="C587" s="10" t="n"/>
      <c r="D587" s="10" t="n"/>
      <c r="E587" s="10" t="n"/>
      <c r="F587" s="10" t="n"/>
      <c r="G587" s="10" t="n"/>
      <c r="H587" s="23" t="n"/>
      <c r="I587" s="23" t="n"/>
      <c r="J587" s="23" t="n"/>
      <c r="K587" s="10" t="n"/>
      <c r="L587" s="10" t="n"/>
      <c r="M587" s="24">
        <f>IF(AND(A587="",B587="",J587="",H587=""),"",ROUND(IF(G587="Yes",2,1)*IF(AND(ISNUMBER(H587),ISNUMBER(I587),I587&gt;=H587),I587-H587,IF(ISNUMBER(J587),J587,0)),1))</f>
        <v/>
      </c>
      <c r="N587" s="24">
        <f>IF(M587="","",IF(OR(E587="Personal",E587="",F587="Yes"),0,M587))</f>
        <v/>
      </c>
      <c r="O587" s="24">
        <f>IF(OR(A587="",M587=""),"",IF(E587="Business",IFERROR(INDEX('Rate Schedule'!$B$5:$B$24,MATCH(SUMPRODUCT(MAX(('Rate Schedule'!$A$5:$A$24&lt;=A587)*('Rate Schedule'!$A$5:$A$24&lt;&gt;"")*'Rate Schedule'!$A$5:$A$24)),'Rate Schedule'!$A$5:$A$24,0)),0),IF(E587="Medical",IFERROR(INDEX('Rate Schedule'!$C$5:$C$24,MATCH(SUMPRODUCT(MAX(('Rate Schedule'!$A$5:$A$24&lt;=A587)*('Rate Schedule'!$A$5:$A$24&lt;&gt;"")*'Rate Schedule'!$A$5:$A$24)),'Rate Schedule'!$A$5:$A$24,0)),0),IF(E587="Charitable",IFERROR(INDEX('Rate Schedule'!$D$5:$D$24,MATCH(SUMPRODUCT(MAX(('Rate Schedule'!$A$5:$A$24&lt;=A587)*('Rate Schedule'!$A$5:$A$24&lt;&gt;"")*'Rate Schedule'!$A$5:$A$24)),'Rate Schedule'!$A$5:$A$24,0)),0),0))))</f>
        <v/>
      </c>
      <c r="P587" s="25">
        <f>IF(OR(M587="",O587=""),"",ROUND(N587*O587,0)/100)</f>
        <v/>
      </c>
      <c r="Q587" s="26">
        <f>IF(AND(A587="",B587="",C587="",D587="",E587="",J587="",H587=""),"",IF(A587="","Add a date",IF(A587&gt;AsOf,"After as-of date: not counted yet",IF(B587="","Add a vehicle",IF(COUNTIF(VName,B587)=0,"Vehicle not on Vehicles sheet",IF(E587="","Add a purpose",IF(AND(E587&lt;&gt;"Business",E587&lt;&gt;"Medical",E587&lt;&gt;"Charitable",E587&lt;&gt;"Personal"),"Purpose must be Business/Medical/Charitable/Personal",IF(AND(ISNUMBER(H587),ISNUMBER(I587),I587&lt;H587),"Odometer end is before start",IF(AND(NOT(ISNUMBER(H587)),NOT(ISNUMBER(I587)),NOT(ISNUMBER(J587))),"Add odometer readings or typed miles",IF(AND(ISNUMBER(H587),ISNUMBER(I587),ISNUMBER(J587),ABS((I587-H587)-J587)&gt;0.05),"Odometer and typed miles disagree",IF(AND(N587&gt;0,O587=0),"No rate for this date — check Rate Schedule",IF(AND(OR(E587="Business",E587="Medical",E587="Charitable"),F587&lt;&gt;"Yes",K587=""),"Add purpose detail for substantiation",""))))))))))))</f>
        <v/>
      </c>
      <c r="R587" s="27">
        <f>IF(OR(A587="",M587=""),"",IFERROR(INDEX('Rate Schedule'!$A$5:$A$24,MATCH(SUMPRODUCT(MAX(('Rate Schedule'!$A$5:$A$24&lt;=A587)*('Rate Schedule'!$A$5:$A$24&lt;&gt;"")*'Rate Schedule'!$A$5:$A$24)),'Rate Schedule'!$A$5:$A$24,0)),""))</f>
        <v/>
      </c>
    </row>
    <row r="588">
      <c r="A588" s="22" t="n"/>
      <c r="B588" s="10" t="n"/>
      <c r="C588" s="10" t="n"/>
      <c r="D588" s="10" t="n"/>
      <c r="E588" s="10" t="n"/>
      <c r="F588" s="10" t="n"/>
      <c r="G588" s="10" t="n"/>
      <c r="H588" s="23" t="n"/>
      <c r="I588" s="23" t="n"/>
      <c r="J588" s="23" t="n"/>
      <c r="K588" s="10" t="n"/>
      <c r="L588" s="10" t="n"/>
      <c r="M588" s="24">
        <f>IF(AND(A588="",B588="",J588="",H588=""),"",ROUND(IF(G588="Yes",2,1)*IF(AND(ISNUMBER(H588),ISNUMBER(I588),I588&gt;=H588),I588-H588,IF(ISNUMBER(J588),J588,0)),1))</f>
        <v/>
      </c>
      <c r="N588" s="24">
        <f>IF(M588="","",IF(OR(E588="Personal",E588="",F588="Yes"),0,M588))</f>
        <v/>
      </c>
      <c r="O588" s="24">
        <f>IF(OR(A588="",M588=""),"",IF(E588="Business",IFERROR(INDEX('Rate Schedule'!$B$5:$B$24,MATCH(SUMPRODUCT(MAX(('Rate Schedule'!$A$5:$A$24&lt;=A588)*('Rate Schedule'!$A$5:$A$24&lt;&gt;"")*'Rate Schedule'!$A$5:$A$24)),'Rate Schedule'!$A$5:$A$24,0)),0),IF(E588="Medical",IFERROR(INDEX('Rate Schedule'!$C$5:$C$24,MATCH(SUMPRODUCT(MAX(('Rate Schedule'!$A$5:$A$24&lt;=A588)*('Rate Schedule'!$A$5:$A$24&lt;&gt;"")*'Rate Schedule'!$A$5:$A$24)),'Rate Schedule'!$A$5:$A$24,0)),0),IF(E588="Charitable",IFERROR(INDEX('Rate Schedule'!$D$5:$D$24,MATCH(SUMPRODUCT(MAX(('Rate Schedule'!$A$5:$A$24&lt;=A588)*('Rate Schedule'!$A$5:$A$24&lt;&gt;"")*'Rate Schedule'!$A$5:$A$24)),'Rate Schedule'!$A$5:$A$24,0)),0),0))))</f>
        <v/>
      </c>
      <c r="P588" s="25">
        <f>IF(OR(M588="",O588=""),"",ROUND(N588*O588,0)/100)</f>
        <v/>
      </c>
      <c r="Q588" s="26">
        <f>IF(AND(A588="",B588="",C588="",D588="",E588="",J588="",H588=""),"",IF(A588="","Add a date",IF(A588&gt;AsOf,"After as-of date: not counted yet",IF(B588="","Add a vehicle",IF(COUNTIF(VName,B588)=0,"Vehicle not on Vehicles sheet",IF(E588="","Add a purpose",IF(AND(E588&lt;&gt;"Business",E588&lt;&gt;"Medical",E588&lt;&gt;"Charitable",E588&lt;&gt;"Personal"),"Purpose must be Business/Medical/Charitable/Personal",IF(AND(ISNUMBER(H588),ISNUMBER(I588),I588&lt;H588),"Odometer end is before start",IF(AND(NOT(ISNUMBER(H588)),NOT(ISNUMBER(I588)),NOT(ISNUMBER(J588))),"Add odometer readings or typed miles",IF(AND(ISNUMBER(H588),ISNUMBER(I588),ISNUMBER(J588),ABS((I588-H588)-J588)&gt;0.05),"Odometer and typed miles disagree",IF(AND(N588&gt;0,O588=0),"No rate for this date — check Rate Schedule",IF(AND(OR(E588="Business",E588="Medical",E588="Charitable"),F588&lt;&gt;"Yes",K588=""),"Add purpose detail for substantiation",""))))))))))))</f>
        <v/>
      </c>
      <c r="R588" s="27">
        <f>IF(OR(A588="",M588=""),"",IFERROR(INDEX('Rate Schedule'!$A$5:$A$24,MATCH(SUMPRODUCT(MAX(('Rate Schedule'!$A$5:$A$24&lt;=A588)*('Rate Schedule'!$A$5:$A$24&lt;&gt;"")*'Rate Schedule'!$A$5:$A$24)),'Rate Schedule'!$A$5:$A$24,0)),""))</f>
        <v/>
      </c>
    </row>
    <row r="589">
      <c r="A589" s="22" t="n"/>
      <c r="B589" s="10" t="n"/>
      <c r="C589" s="10" t="n"/>
      <c r="D589" s="10" t="n"/>
      <c r="E589" s="10" t="n"/>
      <c r="F589" s="10" t="n"/>
      <c r="G589" s="10" t="n"/>
      <c r="H589" s="23" t="n"/>
      <c r="I589" s="23" t="n"/>
      <c r="J589" s="23" t="n"/>
      <c r="K589" s="10" t="n"/>
      <c r="L589" s="10" t="n"/>
      <c r="M589" s="24">
        <f>IF(AND(A589="",B589="",J589="",H589=""),"",ROUND(IF(G589="Yes",2,1)*IF(AND(ISNUMBER(H589),ISNUMBER(I589),I589&gt;=H589),I589-H589,IF(ISNUMBER(J589),J589,0)),1))</f>
        <v/>
      </c>
      <c r="N589" s="24">
        <f>IF(M589="","",IF(OR(E589="Personal",E589="",F589="Yes"),0,M589))</f>
        <v/>
      </c>
      <c r="O589" s="24">
        <f>IF(OR(A589="",M589=""),"",IF(E589="Business",IFERROR(INDEX('Rate Schedule'!$B$5:$B$24,MATCH(SUMPRODUCT(MAX(('Rate Schedule'!$A$5:$A$24&lt;=A589)*('Rate Schedule'!$A$5:$A$24&lt;&gt;"")*'Rate Schedule'!$A$5:$A$24)),'Rate Schedule'!$A$5:$A$24,0)),0),IF(E589="Medical",IFERROR(INDEX('Rate Schedule'!$C$5:$C$24,MATCH(SUMPRODUCT(MAX(('Rate Schedule'!$A$5:$A$24&lt;=A589)*('Rate Schedule'!$A$5:$A$24&lt;&gt;"")*'Rate Schedule'!$A$5:$A$24)),'Rate Schedule'!$A$5:$A$24,0)),0),IF(E589="Charitable",IFERROR(INDEX('Rate Schedule'!$D$5:$D$24,MATCH(SUMPRODUCT(MAX(('Rate Schedule'!$A$5:$A$24&lt;=A589)*('Rate Schedule'!$A$5:$A$24&lt;&gt;"")*'Rate Schedule'!$A$5:$A$24)),'Rate Schedule'!$A$5:$A$24,0)),0),0))))</f>
        <v/>
      </c>
      <c r="P589" s="25">
        <f>IF(OR(M589="",O589=""),"",ROUND(N589*O589,0)/100)</f>
        <v/>
      </c>
      <c r="Q589" s="26">
        <f>IF(AND(A589="",B589="",C589="",D589="",E589="",J589="",H589=""),"",IF(A589="","Add a date",IF(A589&gt;AsOf,"After as-of date: not counted yet",IF(B589="","Add a vehicle",IF(COUNTIF(VName,B589)=0,"Vehicle not on Vehicles sheet",IF(E589="","Add a purpose",IF(AND(E589&lt;&gt;"Business",E589&lt;&gt;"Medical",E589&lt;&gt;"Charitable",E589&lt;&gt;"Personal"),"Purpose must be Business/Medical/Charitable/Personal",IF(AND(ISNUMBER(H589),ISNUMBER(I589),I589&lt;H589),"Odometer end is before start",IF(AND(NOT(ISNUMBER(H589)),NOT(ISNUMBER(I589)),NOT(ISNUMBER(J589))),"Add odometer readings or typed miles",IF(AND(ISNUMBER(H589),ISNUMBER(I589),ISNUMBER(J589),ABS((I589-H589)-J589)&gt;0.05),"Odometer and typed miles disagree",IF(AND(N589&gt;0,O589=0),"No rate for this date — check Rate Schedule",IF(AND(OR(E589="Business",E589="Medical",E589="Charitable"),F589&lt;&gt;"Yes",K589=""),"Add purpose detail for substantiation",""))))))))))))</f>
        <v/>
      </c>
      <c r="R589" s="27">
        <f>IF(OR(A589="",M589=""),"",IFERROR(INDEX('Rate Schedule'!$A$5:$A$24,MATCH(SUMPRODUCT(MAX(('Rate Schedule'!$A$5:$A$24&lt;=A589)*('Rate Schedule'!$A$5:$A$24&lt;&gt;"")*'Rate Schedule'!$A$5:$A$24)),'Rate Schedule'!$A$5:$A$24,0)),""))</f>
        <v/>
      </c>
    </row>
    <row r="590">
      <c r="A590" s="22" t="n"/>
      <c r="B590" s="10" t="n"/>
      <c r="C590" s="10" t="n"/>
      <c r="D590" s="10" t="n"/>
      <c r="E590" s="10" t="n"/>
      <c r="F590" s="10" t="n"/>
      <c r="G590" s="10" t="n"/>
      <c r="H590" s="23" t="n"/>
      <c r="I590" s="23" t="n"/>
      <c r="J590" s="23" t="n"/>
      <c r="K590" s="10" t="n"/>
      <c r="L590" s="10" t="n"/>
      <c r="M590" s="24">
        <f>IF(AND(A590="",B590="",J590="",H590=""),"",ROUND(IF(G590="Yes",2,1)*IF(AND(ISNUMBER(H590),ISNUMBER(I590),I590&gt;=H590),I590-H590,IF(ISNUMBER(J590),J590,0)),1))</f>
        <v/>
      </c>
      <c r="N590" s="24">
        <f>IF(M590="","",IF(OR(E590="Personal",E590="",F590="Yes"),0,M590))</f>
        <v/>
      </c>
      <c r="O590" s="24">
        <f>IF(OR(A590="",M590=""),"",IF(E590="Business",IFERROR(INDEX('Rate Schedule'!$B$5:$B$24,MATCH(SUMPRODUCT(MAX(('Rate Schedule'!$A$5:$A$24&lt;=A590)*('Rate Schedule'!$A$5:$A$24&lt;&gt;"")*'Rate Schedule'!$A$5:$A$24)),'Rate Schedule'!$A$5:$A$24,0)),0),IF(E590="Medical",IFERROR(INDEX('Rate Schedule'!$C$5:$C$24,MATCH(SUMPRODUCT(MAX(('Rate Schedule'!$A$5:$A$24&lt;=A590)*('Rate Schedule'!$A$5:$A$24&lt;&gt;"")*'Rate Schedule'!$A$5:$A$24)),'Rate Schedule'!$A$5:$A$24,0)),0),IF(E590="Charitable",IFERROR(INDEX('Rate Schedule'!$D$5:$D$24,MATCH(SUMPRODUCT(MAX(('Rate Schedule'!$A$5:$A$24&lt;=A590)*('Rate Schedule'!$A$5:$A$24&lt;&gt;"")*'Rate Schedule'!$A$5:$A$24)),'Rate Schedule'!$A$5:$A$24,0)),0),0))))</f>
        <v/>
      </c>
      <c r="P590" s="25">
        <f>IF(OR(M590="",O590=""),"",ROUND(N590*O590,0)/100)</f>
        <v/>
      </c>
      <c r="Q590" s="26">
        <f>IF(AND(A590="",B590="",C590="",D590="",E590="",J590="",H590=""),"",IF(A590="","Add a date",IF(A590&gt;AsOf,"After as-of date: not counted yet",IF(B590="","Add a vehicle",IF(COUNTIF(VName,B590)=0,"Vehicle not on Vehicles sheet",IF(E590="","Add a purpose",IF(AND(E590&lt;&gt;"Business",E590&lt;&gt;"Medical",E590&lt;&gt;"Charitable",E590&lt;&gt;"Personal"),"Purpose must be Business/Medical/Charitable/Personal",IF(AND(ISNUMBER(H590),ISNUMBER(I590),I590&lt;H590),"Odometer end is before start",IF(AND(NOT(ISNUMBER(H590)),NOT(ISNUMBER(I590)),NOT(ISNUMBER(J590))),"Add odometer readings or typed miles",IF(AND(ISNUMBER(H590),ISNUMBER(I590),ISNUMBER(J590),ABS((I590-H590)-J590)&gt;0.05),"Odometer and typed miles disagree",IF(AND(N590&gt;0,O590=0),"No rate for this date — check Rate Schedule",IF(AND(OR(E590="Business",E590="Medical",E590="Charitable"),F590&lt;&gt;"Yes",K590=""),"Add purpose detail for substantiation",""))))))))))))</f>
        <v/>
      </c>
      <c r="R590" s="27">
        <f>IF(OR(A590="",M590=""),"",IFERROR(INDEX('Rate Schedule'!$A$5:$A$24,MATCH(SUMPRODUCT(MAX(('Rate Schedule'!$A$5:$A$24&lt;=A590)*('Rate Schedule'!$A$5:$A$24&lt;&gt;"")*'Rate Schedule'!$A$5:$A$24)),'Rate Schedule'!$A$5:$A$24,0)),""))</f>
        <v/>
      </c>
    </row>
    <row r="591">
      <c r="A591" s="22" t="n"/>
      <c r="B591" s="10" t="n"/>
      <c r="C591" s="10" t="n"/>
      <c r="D591" s="10" t="n"/>
      <c r="E591" s="10" t="n"/>
      <c r="F591" s="10" t="n"/>
      <c r="G591" s="10" t="n"/>
      <c r="H591" s="23" t="n"/>
      <c r="I591" s="23" t="n"/>
      <c r="J591" s="23" t="n"/>
      <c r="K591" s="10" t="n"/>
      <c r="L591" s="10" t="n"/>
      <c r="M591" s="24">
        <f>IF(AND(A591="",B591="",J591="",H591=""),"",ROUND(IF(G591="Yes",2,1)*IF(AND(ISNUMBER(H591),ISNUMBER(I591),I591&gt;=H591),I591-H591,IF(ISNUMBER(J591),J591,0)),1))</f>
        <v/>
      </c>
      <c r="N591" s="24">
        <f>IF(M591="","",IF(OR(E591="Personal",E591="",F591="Yes"),0,M591))</f>
        <v/>
      </c>
      <c r="O591" s="24">
        <f>IF(OR(A591="",M591=""),"",IF(E591="Business",IFERROR(INDEX('Rate Schedule'!$B$5:$B$24,MATCH(SUMPRODUCT(MAX(('Rate Schedule'!$A$5:$A$24&lt;=A591)*('Rate Schedule'!$A$5:$A$24&lt;&gt;"")*'Rate Schedule'!$A$5:$A$24)),'Rate Schedule'!$A$5:$A$24,0)),0),IF(E591="Medical",IFERROR(INDEX('Rate Schedule'!$C$5:$C$24,MATCH(SUMPRODUCT(MAX(('Rate Schedule'!$A$5:$A$24&lt;=A591)*('Rate Schedule'!$A$5:$A$24&lt;&gt;"")*'Rate Schedule'!$A$5:$A$24)),'Rate Schedule'!$A$5:$A$24,0)),0),IF(E591="Charitable",IFERROR(INDEX('Rate Schedule'!$D$5:$D$24,MATCH(SUMPRODUCT(MAX(('Rate Schedule'!$A$5:$A$24&lt;=A591)*('Rate Schedule'!$A$5:$A$24&lt;&gt;"")*'Rate Schedule'!$A$5:$A$24)),'Rate Schedule'!$A$5:$A$24,0)),0),0))))</f>
        <v/>
      </c>
      <c r="P591" s="25">
        <f>IF(OR(M591="",O591=""),"",ROUND(N591*O591,0)/100)</f>
        <v/>
      </c>
      <c r="Q591" s="26">
        <f>IF(AND(A591="",B591="",C591="",D591="",E591="",J591="",H591=""),"",IF(A591="","Add a date",IF(A591&gt;AsOf,"After as-of date: not counted yet",IF(B591="","Add a vehicle",IF(COUNTIF(VName,B591)=0,"Vehicle not on Vehicles sheet",IF(E591="","Add a purpose",IF(AND(E591&lt;&gt;"Business",E591&lt;&gt;"Medical",E591&lt;&gt;"Charitable",E591&lt;&gt;"Personal"),"Purpose must be Business/Medical/Charitable/Personal",IF(AND(ISNUMBER(H591),ISNUMBER(I591),I591&lt;H591),"Odometer end is before start",IF(AND(NOT(ISNUMBER(H591)),NOT(ISNUMBER(I591)),NOT(ISNUMBER(J591))),"Add odometer readings or typed miles",IF(AND(ISNUMBER(H591),ISNUMBER(I591),ISNUMBER(J591),ABS((I591-H591)-J591)&gt;0.05),"Odometer and typed miles disagree",IF(AND(N591&gt;0,O591=0),"No rate for this date — check Rate Schedule",IF(AND(OR(E591="Business",E591="Medical",E591="Charitable"),F591&lt;&gt;"Yes",K591=""),"Add purpose detail for substantiation",""))))))))))))</f>
        <v/>
      </c>
      <c r="R591" s="27">
        <f>IF(OR(A591="",M591=""),"",IFERROR(INDEX('Rate Schedule'!$A$5:$A$24,MATCH(SUMPRODUCT(MAX(('Rate Schedule'!$A$5:$A$24&lt;=A591)*('Rate Schedule'!$A$5:$A$24&lt;&gt;"")*'Rate Schedule'!$A$5:$A$24)),'Rate Schedule'!$A$5:$A$24,0)),""))</f>
        <v/>
      </c>
    </row>
    <row r="592">
      <c r="A592" s="22" t="n"/>
      <c r="B592" s="10" t="n"/>
      <c r="C592" s="10" t="n"/>
      <c r="D592" s="10" t="n"/>
      <c r="E592" s="10" t="n"/>
      <c r="F592" s="10" t="n"/>
      <c r="G592" s="10" t="n"/>
      <c r="H592" s="23" t="n"/>
      <c r="I592" s="23" t="n"/>
      <c r="J592" s="23" t="n"/>
      <c r="K592" s="10" t="n"/>
      <c r="L592" s="10" t="n"/>
      <c r="M592" s="24">
        <f>IF(AND(A592="",B592="",J592="",H592=""),"",ROUND(IF(G592="Yes",2,1)*IF(AND(ISNUMBER(H592),ISNUMBER(I592),I592&gt;=H592),I592-H592,IF(ISNUMBER(J592),J592,0)),1))</f>
        <v/>
      </c>
      <c r="N592" s="24">
        <f>IF(M592="","",IF(OR(E592="Personal",E592="",F592="Yes"),0,M592))</f>
        <v/>
      </c>
      <c r="O592" s="24">
        <f>IF(OR(A592="",M592=""),"",IF(E592="Business",IFERROR(INDEX('Rate Schedule'!$B$5:$B$24,MATCH(SUMPRODUCT(MAX(('Rate Schedule'!$A$5:$A$24&lt;=A592)*('Rate Schedule'!$A$5:$A$24&lt;&gt;"")*'Rate Schedule'!$A$5:$A$24)),'Rate Schedule'!$A$5:$A$24,0)),0),IF(E592="Medical",IFERROR(INDEX('Rate Schedule'!$C$5:$C$24,MATCH(SUMPRODUCT(MAX(('Rate Schedule'!$A$5:$A$24&lt;=A592)*('Rate Schedule'!$A$5:$A$24&lt;&gt;"")*'Rate Schedule'!$A$5:$A$24)),'Rate Schedule'!$A$5:$A$24,0)),0),IF(E592="Charitable",IFERROR(INDEX('Rate Schedule'!$D$5:$D$24,MATCH(SUMPRODUCT(MAX(('Rate Schedule'!$A$5:$A$24&lt;=A592)*('Rate Schedule'!$A$5:$A$24&lt;&gt;"")*'Rate Schedule'!$A$5:$A$24)),'Rate Schedule'!$A$5:$A$24,0)),0),0))))</f>
        <v/>
      </c>
      <c r="P592" s="25">
        <f>IF(OR(M592="",O592=""),"",ROUND(N592*O592,0)/100)</f>
        <v/>
      </c>
      <c r="Q592" s="26">
        <f>IF(AND(A592="",B592="",C592="",D592="",E592="",J592="",H592=""),"",IF(A592="","Add a date",IF(A592&gt;AsOf,"After as-of date: not counted yet",IF(B592="","Add a vehicle",IF(COUNTIF(VName,B592)=0,"Vehicle not on Vehicles sheet",IF(E592="","Add a purpose",IF(AND(E592&lt;&gt;"Business",E592&lt;&gt;"Medical",E592&lt;&gt;"Charitable",E592&lt;&gt;"Personal"),"Purpose must be Business/Medical/Charitable/Personal",IF(AND(ISNUMBER(H592),ISNUMBER(I592),I592&lt;H592),"Odometer end is before start",IF(AND(NOT(ISNUMBER(H592)),NOT(ISNUMBER(I592)),NOT(ISNUMBER(J592))),"Add odometer readings or typed miles",IF(AND(ISNUMBER(H592),ISNUMBER(I592),ISNUMBER(J592),ABS((I592-H592)-J592)&gt;0.05),"Odometer and typed miles disagree",IF(AND(N592&gt;0,O592=0),"No rate for this date — check Rate Schedule",IF(AND(OR(E592="Business",E592="Medical",E592="Charitable"),F592&lt;&gt;"Yes",K592=""),"Add purpose detail for substantiation",""))))))))))))</f>
        <v/>
      </c>
      <c r="R592" s="27">
        <f>IF(OR(A592="",M592=""),"",IFERROR(INDEX('Rate Schedule'!$A$5:$A$24,MATCH(SUMPRODUCT(MAX(('Rate Schedule'!$A$5:$A$24&lt;=A592)*('Rate Schedule'!$A$5:$A$24&lt;&gt;"")*'Rate Schedule'!$A$5:$A$24)),'Rate Schedule'!$A$5:$A$24,0)),""))</f>
        <v/>
      </c>
    </row>
    <row r="593">
      <c r="A593" s="22" t="n"/>
      <c r="B593" s="10" t="n"/>
      <c r="C593" s="10" t="n"/>
      <c r="D593" s="10" t="n"/>
      <c r="E593" s="10" t="n"/>
      <c r="F593" s="10" t="n"/>
      <c r="G593" s="10" t="n"/>
      <c r="H593" s="23" t="n"/>
      <c r="I593" s="23" t="n"/>
      <c r="J593" s="23" t="n"/>
      <c r="K593" s="10" t="n"/>
      <c r="L593" s="10" t="n"/>
      <c r="M593" s="24">
        <f>IF(AND(A593="",B593="",J593="",H593=""),"",ROUND(IF(G593="Yes",2,1)*IF(AND(ISNUMBER(H593),ISNUMBER(I593),I593&gt;=H593),I593-H593,IF(ISNUMBER(J593),J593,0)),1))</f>
        <v/>
      </c>
      <c r="N593" s="24">
        <f>IF(M593="","",IF(OR(E593="Personal",E593="",F593="Yes"),0,M593))</f>
        <v/>
      </c>
      <c r="O593" s="24">
        <f>IF(OR(A593="",M593=""),"",IF(E593="Business",IFERROR(INDEX('Rate Schedule'!$B$5:$B$24,MATCH(SUMPRODUCT(MAX(('Rate Schedule'!$A$5:$A$24&lt;=A593)*('Rate Schedule'!$A$5:$A$24&lt;&gt;"")*'Rate Schedule'!$A$5:$A$24)),'Rate Schedule'!$A$5:$A$24,0)),0),IF(E593="Medical",IFERROR(INDEX('Rate Schedule'!$C$5:$C$24,MATCH(SUMPRODUCT(MAX(('Rate Schedule'!$A$5:$A$24&lt;=A593)*('Rate Schedule'!$A$5:$A$24&lt;&gt;"")*'Rate Schedule'!$A$5:$A$24)),'Rate Schedule'!$A$5:$A$24,0)),0),IF(E593="Charitable",IFERROR(INDEX('Rate Schedule'!$D$5:$D$24,MATCH(SUMPRODUCT(MAX(('Rate Schedule'!$A$5:$A$24&lt;=A593)*('Rate Schedule'!$A$5:$A$24&lt;&gt;"")*'Rate Schedule'!$A$5:$A$24)),'Rate Schedule'!$A$5:$A$24,0)),0),0))))</f>
        <v/>
      </c>
      <c r="P593" s="25">
        <f>IF(OR(M593="",O593=""),"",ROUND(N593*O593,0)/100)</f>
        <v/>
      </c>
      <c r="Q593" s="26">
        <f>IF(AND(A593="",B593="",C593="",D593="",E593="",J593="",H593=""),"",IF(A593="","Add a date",IF(A593&gt;AsOf,"After as-of date: not counted yet",IF(B593="","Add a vehicle",IF(COUNTIF(VName,B593)=0,"Vehicle not on Vehicles sheet",IF(E593="","Add a purpose",IF(AND(E593&lt;&gt;"Business",E593&lt;&gt;"Medical",E593&lt;&gt;"Charitable",E593&lt;&gt;"Personal"),"Purpose must be Business/Medical/Charitable/Personal",IF(AND(ISNUMBER(H593),ISNUMBER(I593),I593&lt;H593),"Odometer end is before start",IF(AND(NOT(ISNUMBER(H593)),NOT(ISNUMBER(I593)),NOT(ISNUMBER(J593))),"Add odometer readings or typed miles",IF(AND(ISNUMBER(H593),ISNUMBER(I593),ISNUMBER(J593),ABS((I593-H593)-J593)&gt;0.05),"Odometer and typed miles disagree",IF(AND(N593&gt;0,O593=0),"No rate for this date — check Rate Schedule",IF(AND(OR(E593="Business",E593="Medical",E593="Charitable"),F593&lt;&gt;"Yes",K593=""),"Add purpose detail for substantiation",""))))))))))))</f>
        <v/>
      </c>
      <c r="R593" s="27">
        <f>IF(OR(A593="",M593=""),"",IFERROR(INDEX('Rate Schedule'!$A$5:$A$24,MATCH(SUMPRODUCT(MAX(('Rate Schedule'!$A$5:$A$24&lt;=A593)*('Rate Schedule'!$A$5:$A$24&lt;&gt;"")*'Rate Schedule'!$A$5:$A$24)),'Rate Schedule'!$A$5:$A$24,0)),""))</f>
        <v/>
      </c>
    </row>
    <row r="594">
      <c r="A594" s="22" t="n"/>
      <c r="B594" s="10" t="n"/>
      <c r="C594" s="10" t="n"/>
      <c r="D594" s="10" t="n"/>
      <c r="E594" s="10" t="n"/>
      <c r="F594" s="10" t="n"/>
      <c r="G594" s="10" t="n"/>
      <c r="H594" s="23" t="n"/>
      <c r="I594" s="23" t="n"/>
      <c r="J594" s="23" t="n"/>
      <c r="K594" s="10" t="n"/>
      <c r="L594" s="10" t="n"/>
      <c r="M594" s="24">
        <f>IF(AND(A594="",B594="",J594="",H594=""),"",ROUND(IF(G594="Yes",2,1)*IF(AND(ISNUMBER(H594),ISNUMBER(I594),I594&gt;=H594),I594-H594,IF(ISNUMBER(J594),J594,0)),1))</f>
        <v/>
      </c>
      <c r="N594" s="24">
        <f>IF(M594="","",IF(OR(E594="Personal",E594="",F594="Yes"),0,M594))</f>
        <v/>
      </c>
      <c r="O594" s="24">
        <f>IF(OR(A594="",M594=""),"",IF(E594="Business",IFERROR(INDEX('Rate Schedule'!$B$5:$B$24,MATCH(SUMPRODUCT(MAX(('Rate Schedule'!$A$5:$A$24&lt;=A594)*('Rate Schedule'!$A$5:$A$24&lt;&gt;"")*'Rate Schedule'!$A$5:$A$24)),'Rate Schedule'!$A$5:$A$24,0)),0),IF(E594="Medical",IFERROR(INDEX('Rate Schedule'!$C$5:$C$24,MATCH(SUMPRODUCT(MAX(('Rate Schedule'!$A$5:$A$24&lt;=A594)*('Rate Schedule'!$A$5:$A$24&lt;&gt;"")*'Rate Schedule'!$A$5:$A$24)),'Rate Schedule'!$A$5:$A$24,0)),0),IF(E594="Charitable",IFERROR(INDEX('Rate Schedule'!$D$5:$D$24,MATCH(SUMPRODUCT(MAX(('Rate Schedule'!$A$5:$A$24&lt;=A594)*('Rate Schedule'!$A$5:$A$24&lt;&gt;"")*'Rate Schedule'!$A$5:$A$24)),'Rate Schedule'!$A$5:$A$24,0)),0),0))))</f>
        <v/>
      </c>
      <c r="P594" s="25">
        <f>IF(OR(M594="",O594=""),"",ROUND(N594*O594,0)/100)</f>
        <v/>
      </c>
      <c r="Q594" s="26">
        <f>IF(AND(A594="",B594="",C594="",D594="",E594="",J594="",H594=""),"",IF(A594="","Add a date",IF(A594&gt;AsOf,"After as-of date: not counted yet",IF(B594="","Add a vehicle",IF(COUNTIF(VName,B594)=0,"Vehicle not on Vehicles sheet",IF(E594="","Add a purpose",IF(AND(E594&lt;&gt;"Business",E594&lt;&gt;"Medical",E594&lt;&gt;"Charitable",E594&lt;&gt;"Personal"),"Purpose must be Business/Medical/Charitable/Personal",IF(AND(ISNUMBER(H594),ISNUMBER(I594),I594&lt;H594),"Odometer end is before start",IF(AND(NOT(ISNUMBER(H594)),NOT(ISNUMBER(I594)),NOT(ISNUMBER(J594))),"Add odometer readings or typed miles",IF(AND(ISNUMBER(H594),ISNUMBER(I594),ISNUMBER(J594),ABS((I594-H594)-J594)&gt;0.05),"Odometer and typed miles disagree",IF(AND(N594&gt;0,O594=0),"No rate for this date — check Rate Schedule",IF(AND(OR(E594="Business",E594="Medical",E594="Charitable"),F594&lt;&gt;"Yes",K594=""),"Add purpose detail for substantiation",""))))))))))))</f>
        <v/>
      </c>
      <c r="R594" s="27">
        <f>IF(OR(A594="",M594=""),"",IFERROR(INDEX('Rate Schedule'!$A$5:$A$24,MATCH(SUMPRODUCT(MAX(('Rate Schedule'!$A$5:$A$24&lt;=A594)*('Rate Schedule'!$A$5:$A$24&lt;&gt;"")*'Rate Schedule'!$A$5:$A$24)),'Rate Schedule'!$A$5:$A$24,0)),""))</f>
        <v/>
      </c>
    </row>
    <row r="595">
      <c r="A595" s="22" t="n"/>
      <c r="B595" s="10" t="n"/>
      <c r="C595" s="10" t="n"/>
      <c r="D595" s="10" t="n"/>
      <c r="E595" s="10" t="n"/>
      <c r="F595" s="10" t="n"/>
      <c r="G595" s="10" t="n"/>
      <c r="H595" s="23" t="n"/>
      <c r="I595" s="23" t="n"/>
      <c r="J595" s="23" t="n"/>
      <c r="K595" s="10" t="n"/>
      <c r="L595" s="10" t="n"/>
      <c r="M595" s="24">
        <f>IF(AND(A595="",B595="",J595="",H595=""),"",ROUND(IF(G595="Yes",2,1)*IF(AND(ISNUMBER(H595),ISNUMBER(I595),I595&gt;=H595),I595-H595,IF(ISNUMBER(J595),J595,0)),1))</f>
        <v/>
      </c>
      <c r="N595" s="24">
        <f>IF(M595="","",IF(OR(E595="Personal",E595="",F595="Yes"),0,M595))</f>
        <v/>
      </c>
      <c r="O595" s="24">
        <f>IF(OR(A595="",M595=""),"",IF(E595="Business",IFERROR(INDEX('Rate Schedule'!$B$5:$B$24,MATCH(SUMPRODUCT(MAX(('Rate Schedule'!$A$5:$A$24&lt;=A595)*('Rate Schedule'!$A$5:$A$24&lt;&gt;"")*'Rate Schedule'!$A$5:$A$24)),'Rate Schedule'!$A$5:$A$24,0)),0),IF(E595="Medical",IFERROR(INDEX('Rate Schedule'!$C$5:$C$24,MATCH(SUMPRODUCT(MAX(('Rate Schedule'!$A$5:$A$24&lt;=A595)*('Rate Schedule'!$A$5:$A$24&lt;&gt;"")*'Rate Schedule'!$A$5:$A$24)),'Rate Schedule'!$A$5:$A$24,0)),0),IF(E595="Charitable",IFERROR(INDEX('Rate Schedule'!$D$5:$D$24,MATCH(SUMPRODUCT(MAX(('Rate Schedule'!$A$5:$A$24&lt;=A595)*('Rate Schedule'!$A$5:$A$24&lt;&gt;"")*'Rate Schedule'!$A$5:$A$24)),'Rate Schedule'!$A$5:$A$24,0)),0),0))))</f>
        <v/>
      </c>
      <c r="P595" s="25">
        <f>IF(OR(M595="",O595=""),"",ROUND(N595*O595,0)/100)</f>
        <v/>
      </c>
      <c r="Q595" s="26">
        <f>IF(AND(A595="",B595="",C595="",D595="",E595="",J595="",H595=""),"",IF(A595="","Add a date",IF(A595&gt;AsOf,"After as-of date: not counted yet",IF(B595="","Add a vehicle",IF(COUNTIF(VName,B595)=0,"Vehicle not on Vehicles sheet",IF(E595="","Add a purpose",IF(AND(E595&lt;&gt;"Business",E595&lt;&gt;"Medical",E595&lt;&gt;"Charitable",E595&lt;&gt;"Personal"),"Purpose must be Business/Medical/Charitable/Personal",IF(AND(ISNUMBER(H595),ISNUMBER(I595),I595&lt;H595),"Odometer end is before start",IF(AND(NOT(ISNUMBER(H595)),NOT(ISNUMBER(I595)),NOT(ISNUMBER(J595))),"Add odometer readings or typed miles",IF(AND(ISNUMBER(H595),ISNUMBER(I595),ISNUMBER(J595),ABS((I595-H595)-J595)&gt;0.05),"Odometer and typed miles disagree",IF(AND(N595&gt;0,O595=0),"No rate for this date — check Rate Schedule",IF(AND(OR(E595="Business",E595="Medical",E595="Charitable"),F595&lt;&gt;"Yes",K595=""),"Add purpose detail for substantiation",""))))))))))))</f>
        <v/>
      </c>
      <c r="R595" s="27">
        <f>IF(OR(A595="",M595=""),"",IFERROR(INDEX('Rate Schedule'!$A$5:$A$24,MATCH(SUMPRODUCT(MAX(('Rate Schedule'!$A$5:$A$24&lt;=A595)*('Rate Schedule'!$A$5:$A$24&lt;&gt;"")*'Rate Schedule'!$A$5:$A$24)),'Rate Schedule'!$A$5:$A$24,0)),""))</f>
        <v/>
      </c>
    </row>
    <row r="596">
      <c r="A596" s="22" t="n"/>
      <c r="B596" s="10" t="n"/>
      <c r="C596" s="10" t="n"/>
      <c r="D596" s="10" t="n"/>
      <c r="E596" s="10" t="n"/>
      <c r="F596" s="10" t="n"/>
      <c r="G596" s="10" t="n"/>
      <c r="H596" s="23" t="n"/>
      <c r="I596" s="23" t="n"/>
      <c r="J596" s="23" t="n"/>
      <c r="K596" s="10" t="n"/>
      <c r="L596" s="10" t="n"/>
      <c r="M596" s="24">
        <f>IF(AND(A596="",B596="",J596="",H596=""),"",ROUND(IF(G596="Yes",2,1)*IF(AND(ISNUMBER(H596),ISNUMBER(I596),I596&gt;=H596),I596-H596,IF(ISNUMBER(J596),J596,0)),1))</f>
        <v/>
      </c>
      <c r="N596" s="24">
        <f>IF(M596="","",IF(OR(E596="Personal",E596="",F596="Yes"),0,M596))</f>
        <v/>
      </c>
      <c r="O596" s="24">
        <f>IF(OR(A596="",M596=""),"",IF(E596="Business",IFERROR(INDEX('Rate Schedule'!$B$5:$B$24,MATCH(SUMPRODUCT(MAX(('Rate Schedule'!$A$5:$A$24&lt;=A596)*('Rate Schedule'!$A$5:$A$24&lt;&gt;"")*'Rate Schedule'!$A$5:$A$24)),'Rate Schedule'!$A$5:$A$24,0)),0),IF(E596="Medical",IFERROR(INDEX('Rate Schedule'!$C$5:$C$24,MATCH(SUMPRODUCT(MAX(('Rate Schedule'!$A$5:$A$24&lt;=A596)*('Rate Schedule'!$A$5:$A$24&lt;&gt;"")*'Rate Schedule'!$A$5:$A$24)),'Rate Schedule'!$A$5:$A$24,0)),0),IF(E596="Charitable",IFERROR(INDEX('Rate Schedule'!$D$5:$D$24,MATCH(SUMPRODUCT(MAX(('Rate Schedule'!$A$5:$A$24&lt;=A596)*('Rate Schedule'!$A$5:$A$24&lt;&gt;"")*'Rate Schedule'!$A$5:$A$24)),'Rate Schedule'!$A$5:$A$24,0)),0),0))))</f>
        <v/>
      </c>
      <c r="P596" s="25">
        <f>IF(OR(M596="",O596=""),"",ROUND(N596*O596,0)/100)</f>
        <v/>
      </c>
      <c r="Q596" s="26">
        <f>IF(AND(A596="",B596="",C596="",D596="",E596="",J596="",H596=""),"",IF(A596="","Add a date",IF(A596&gt;AsOf,"After as-of date: not counted yet",IF(B596="","Add a vehicle",IF(COUNTIF(VName,B596)=0,"Vehicle not on Vehicles sheet",IF(E596="","Add a purpose",IF(AND(E596&lt;&gt;"Business",E596&lt;&gt;"Medical",E596&lt;&gt;"Charitable",E596&lt;&gt;"Personal"),"Purpose must be Business/Medical/Charitable/Personal",IF(AND(ISNUMBER(H596),ISNUMBER(I596),I596&lt;H596),"Odometer end is before start",IF(AND(NOT(ISNUMBER(H596)),NOT(ISNUMBER(I596)),NOT(ISNUMBER(J596))),"Add odometer readings or typed miles",IF(AND(ISNUMBER(H596),ISNUMBER(I596),ISNUMBER(J596),ABS((I596-H596)-J596)&gt;0.05),"Odometer and typed miles disagree",IF(AND(N596&gt;0,O596=0),"No rate for this date — check Rate Schedule",IF(AND(OR(E596="Business",E596="Medical",E596="Charitable"),F596&lt;&gt;"Yes",K596=""),"Add purpose detail for substantiation",""))))))))))))</f>
        <v/>
      </c>
      <c r="R596" s="27">
        <f>IF(OR(A596="",M596=""),"",IFERROR(INDEX('Rate Schedule'!$A$5:$A$24,MATCH(SUMPRODUCT(MAX(('Rate Schedule'!$A$5:$A$24&lt;=A596)*('Rate Schedule'!$A$5:$A$24&lt;&gt;"")*'Rate Schedule'!$A$5:$A$24)),'Rate Schedule'!$A$5:$A$24,0)),""))</f>
        <v/>
      </c>
    </row>
    <row r="597">
      <c r="A597" s="22" t="n"/>
      <c r="B597" s="10" t="n"/>
      <c r="C597" s="10" t="n"/>
      <c r="D597" s="10" t="n"/>
      <c r="E597" s="10" t="n"/>
      <c r="F597" s="10" t="n"/>
      <c r="G597" s="10" t="n"/>
      <c r="H597" s="23" t="n"/>
      <c r="I597" s="23" t="n"/>
      <c r="J597" s="23" t="n"/>
      <c r="K597" s="10" t="n"/>
      <c r="L597" s="10" t="n"/>
      <c r="M597" s="24">
        <f>IF(AND(A597="",B597="",J597="",H597=""),"",ROUND(IF(G597="Yes",2,1)*IF(AND(ISNUMBER(H597),ISNUMBER(I597),I597&gt;=H597),I597-H597,IF(ISNUMBER(J597),J597,0)),1))</f>
        <v/>
      </c>
      <c r="N597" s="24">
        <f>IF(M597="","",IF(OR(E597="Personal",E597="",F597="Yes"),0,M597))</f>
        <v/>
      </c>
      <c r="O597" s="24">
        <f>IF(OR(A597="",M597=""),"",IF(E597="Business",IFERROR(INDEX('Rate Schedule'!$B$5:$B$24,MATCH(SUMPRODUCT(MAX(('Rate Schedule'!$A$5:$A$24&lt;=A597)*('Rate Schedule'!$A$5:$A$24&lt;&gt;"")*'Rate Schedule'!$A$5:$A$24)),'Rate Schedule'!$A$5:$A$24,0)),0),IF(E597="Medical",IFERROR(INDEX('Rate Schedule'!$C$5:$C$24,MATCH(SUMPRODUCT(MAX(('Rate Schedule'!$A$5:$A$24&lt;=A597)*('Rate Schedule'!$A$5:$A$24&lt;&gt;"")*'Rate Schedule'!$A$5:$A$24)),'Rate Schedule'!$A$5:$A$24,0)),0),IF(E597="Charitable",IFERROR(INDEX('Rate Schedule'!$D$5:$D$24,MATCH(SUMPRODUCT(MAX(('Rate Schedule'!$A$5:$A$24&lt;=A597)*('Rate Schedule'!$A$5:$A$24&lt;&gt;"")*'Rate Schedule'!$A$5:$A$24)),'Rate Schedule'!$A$5:$A$24,0)),0),0))))</f>
        <v/>
      </c>
      <c r="P597" s="25">
        <f>IF(OR(M597="",O597=""),"",ROUND(N597*O597,0)/100)</f>
        <v/>
      </c>
      <c r="Q597" s="26">
        <f>IF(AND(A597="",B597="",C597="",D597="",E597="",J597="",H597=""),"",IF(A597="","Add a date",IF(A597&gt;AsOf,"After as-of date: not counted yet",IF(B597="","Add a vehicle",IF(COUNTIF(VName,B597)=0,"Vehicle not on Vehicles sheet",IF(E597="","Add a purpose",IF(AND(E597&lt;&gt;"Business",E597&lt;&gt;"Medical",E597&lt;&gt;"Charitable",E597&lt;&gt;"Personal"),"Purpose must be Business/Medical/Charitable/Personal",IF(AND(ISNUMBER(H597),ISNUMBER(I597),I597&lt;H597),"Odometer end is before start",IF(AND(NOT(ISNUMBER(H597)),NOT(ISNUMBER(I597)),NOT(ISNUMBER(J597))),"Add odometer readings or typed miles",IF(AND(ISNUMBER(H597),ISNUMBER(I597),ISNUMBER(J597),ABS((I597-H597)-J597)&gt;0.05),"Odometer and typed miles disagree",IF(AND(N597&gt;0,O597=0),"No rate for this date — check Rate Schedule",IF(AND(OR(E597="Business",E597="Medical",E597="Charitable"),F597&lt;&gt;"Yes",K597=""),"Add purpose detail for substantiation",""))))))))))))</f>
        <v/>
      </c>
      <c r="R597" s="27">
        <f>IF(OR(A597="",M597=""),"",IFERROR(INDEX('Rate Schedule'!$A$5:$A$24,MATCH(SUMPRODUCT(MAX(('Rate Schedule'!$A$5:$A$24&lt;=A597)*('Rate Schedule'!$A$5:$A$24&lt;&gt;"")*'Rate Schedule'!$A$5:$A$24)),'Rate Schedule'!$A$5:$A$24,0)),""))</f>
        <v/>
      </c>
    </row>
    <row r="598">
      <c r="A598" s="22" t="n"/>
      <c r="B598" s="10" t="n"/>
      <c r="C598" s="10" t="n"/>
      <c r="D598" s="10" t="n"/>
      <c r="E598" s="10" t="n"/>
      <c r="F598" s="10" t="n"/>
      <c r="G598" s="10" t="n"/>
      <c r="H598" s="23" t="n"/>
      <c r="I598" s="23" t="n"/>
      <c r="J598" s="23" t="n"/>
      <c r="K598" s="10" t="n"/>
      <c r="L598" s="10" t="n"/>
      <c r="M598" s="24">
        <f>IF(AND(A598="",B598="",J598="",H598=""),"",ROUND(IF(G598="Yes",2,1)*IF(AND(ISNUMBER(H598),ISNUMBER(I598),I598&gt;=H598),I598-H598,IF(ISNUMBER(J598),J598,0)),1))</f>
        <v/>
      </c>
      <c r="N598" s="24">
        <f>IF(M598="","",IF(OR(E598="Personal",E598="",F598="Yes"),0,M598))</f>
        <v/>
      </c>
      <c r="O598" s="24">
        <f>IF(OR(A598="",M598=""),"",IF(E598="Business",IFERROR(INDEX('Rate Schedule'!$B$5:$B$24,MATCH(SUMPRODUCT(MAX(('Rate Schedule'!$A$5:$A$24&lt;=A598)*('Rate Schedule'!$A$5:$A$24&lt;&gt;"")*'Rate Schedule'!$A$5:$A$24)),'Rate Schedule'!$A$5:$A$24,0)),0),IF(E598="Medical",IFERROR(INDEX('Rate Schedule'!$C$5:$C$24,MATCH(SUMPRODUCT(MAX(('Rate Schedule'!$A$5:$A$24&lt;=A598)*('Rate Schedule'!$A$5:$A$24&lt;&gt;"")*'Rate Schedule'!$A$5:$A$24)),'Rate Schedule'!$A$5:$A$24,0)),0),IF(E598="Charitable",IFERROR(INDEX('Rate Schedule'!$D$5:$D$24,MATCH(SUMPRODUCT(MAX(('Rate Schedule'!$A$5:$A$24&lt;=A598)*('Rate Schedule'!$A$5:$A$24&lt;&gt;"")*'Rate Schedule'!$A$5:$A$24)),'Rate Schedule'!$A$5:$A$24,0)),0),0))))</f>
        <v/>
      </c>
      <c r="P598" s="25">
        <f>IF(OR(M598="",O598=""),"",ROUND(N598*O598,0)/100)</f>
        <v/>
      </c>
      <c r="Q598" s="26">
        <f>IF(AND(A598="",B598="",C598="",D598="",E598="",J598="",H598=""),"",IF(A598="","Add a date",IF(A598&gt;AsOf,"After as-of date: not counted yet",IF(B598="","Add a vehicle",IF(COUNTIF(VName,B598)=0,"Vehicle not on Vehicles sheet",IF(E598="","Add a purpose",IF(AND(E598&lt;&gt;"Business",E598&lt;&gt;"Medical",E598&lt;&gt;"Charitable",E598&lt;&gt;"Personal"),"Purpose must be Business/Medical/Charitable/Personal",IF(AND(ISNUMBER(H598),ISNUMBER(I598),I598&lt;H598),"Odometer end is before start",IF(AND(NOT(ISNUMBER(H598)),NOT(ISNUMBER(I598)),NOT(ISNUMBER(J598))),"Add odometer readings or typed miles",IF(AND(ISNUMBER(H598),ISNUMBER(I598),ISNUMBER(J598),ABS((I598-H598)-J598)&gt;0.05),"Odometer and typed miles disagree",IF(AND(N598&gt;0,O598=0),"No rate for this date — check Rate Schedule",IF(AND(OR(E598="Business",E598="Medical",E598="Charitable"),F598&lt;&gt;"Yes",K598=""),"Add purpose detail for substantiation",""))))))))))))</f>
        <v/>
      </c>
      <c r="R598" s="27">
        <f>IF(OR(A598="",M598=""),"",IFERROR(INDEX('Rate Schedule'!$A$5:$A$24,MATCH(SUMPRODUCT(MAX(('Rate Schedule'!$A$5:$A$24&lt;=A598)*('Rate Schedule'!$A$5:$A$24&lt;&gt;"")*'Rate Schedule'!$A$5:$A$24)),'Rate Schedule'!$A$5:$A$24,0)),""))</f>
        <v/>
      </c>
    </row>
    <row r="599">
      <c r="A599" s="22" t="n"/>
      <c r="B599" s="10" t="n"/>
      <c r="C599" s="10" t="n"/>
      <c r="D599" s="10" t="n"/>
      <c r="E599" s="10" t="n"/>
      <c r="F599" s="10" t="n"/>
      <c r="G599" s="10" t="n"/>
      <c r="H599" s="23" t="n"/>
      <c r="I599" s="23" t="n"/>
      <c r="J599" s="23" t="n"/>
      <c r="K599" s="10" t="n"/>
      <c r="L599" s="10" t="n"/>
      <c r="M599" s="24">
        <f>IF(AND(A599="",B599="",J599="",H599=""),"",ROUND(IF(G599="Yes",2,1)*IF(AND(ISNUMBER(H599),ISNUMBER(I599),I599&gt;=H599),I599-H599,IF(ISNUMBER(J599),J599,0)),1))</f>
        <v/>
      </c>
      <c r="N599" s="24">
        <f>IF(M599="","",IF(OR(E599="Personal",E599="",F599="Yes"),0,M599))</f>
        <v/>
      </c>
      <c r="O599" s="24">
        <f>IF(OR(A599="",M599=""),"",IF(E599="Business",IFERROR(INDEX('Rate Schedule'!$B$5:$B$24,MATCH(SUMPRODUCT(MAX(('Rate Schedule'!$A$5:$A$24&lt;=A599)*('Rate Schedule'!$A$5:$A$24&lt;&gt;"")*'Rate Schedule'!$A$5:$A$24)),'Rate Schedule'!$A$5:$A$24,0)),0),IF(E599="Medical",IFERROR(INDEX('Rate Schedule'!$C$5:$C$24,MATCH(SUMPRODUCT(MAX(('Rate Schedule'!$A$5:$A$24&lt;=A599)*('Rate Schedule'!$A$5:$A$24&lt;&gt;"")*'Rate Schedule'!$A$5:$A$24)),'Rate Schedule'!$A$5:$A$24,0)),0),IF(E599="Charitable",IFERROR(INDEX('Rate Schedule'!$D$5:$D$24,MATCH(SUMPRODUCT(MAX(('Rate Schedule'!$A$5:$A$24&lt;=A599)*('Rate Schedule'!$A$5:$A$24&lt;&gt;"")*'Rate Schedule'!$A$5:$A$24)),'Rate Schedule'!$A$5:$A$24,0)),0),0))))</f>
        <v/>
      </c>
      <c r="P599" s="25">
        <f>IF(OR(M599="",O599=""),"",ROUND(N599*O599,0)/100)</f>
        <v/>
      </c>
      <c r="Q599" s="26">
        <f>IF(AND(A599="",B599="",C599="",D599="",E599="",J599="",H599=""),"",IF(A599="","Add a date",IF(A599&gt;AsOf,"After as-of date: not counted yet",IF(B599="","Add a vehicle",IF(COUNTIF(VName,B599)=0,"Vehicle not on Vehicles sheet",IF(E599="","Add a purpose",IF(AND(E599&lt;&gt;"Business",E599&lt;&gt;"Medical",E599&lt;&gt;"Charitable",E599&lt;&gt;"Personal"),"Purpose must be Business/Medical/Charitable/Personal",IF(AND(ISNUMBER(H599),ISNUMBER(I599),I599&lt;H599),"Odometer end is before start",IF(AND(NOT(ISNUMBER(H599)),NOT(ISNUMBER(I599)),NOT(ISNUMBER(J599))),"Add odometer readings or typed miles",IF(AND(ISNUMBER(H599),ISNUMBER(I599),ISNUMBER(J599),ABS((I599-H599)-J599)&gt;0.05),"Odometer and typed miles disagree",IF(AND(N599&gt;0,O599=0),"No rate for this date — check Rate Schedule",IF(AND(OR(E599="Business",E599="Medical",E599="Charitable"),F599&lt;&gt;"Yes",K599=""),"Add purpose detail for substantiation",""))))))))))))</f>
        <v/>
      </c>
      <c r="R599" s="27">
        <f>IF(OR(A599="",M599=""),"",IFERROR(INDEX('Rate Schedule'!$A$5:$A$24,MATCH(SUMPRODUCT(MAX(('Rate Schedule'!$A$5:$A$24&lt;=A599)*('Rate Schedule'!$A$5:$A$24&lt;&gt;"")*'Rate Schedule'!$A$5:$A$24)),'Rate Schedule'!$A$5:$A$24,0)),""))</f>
        <v/>
      </c>
    </row>
    <row r="600">
      <c r="A600" s="22" t="n"/>
      <c r="B600" s="10" t="n"/>
      <c r="C600" s="10" t="n"/>
      <c r="D600" s="10" t="n"/>
      <c r="E600" s="10" t="n"/>
      <c r="F600" s="10" t="n"/>
      <c r="G600" s="10" t="n"/>
      <c r="H600" s="23" t="n"/>
      <c r="I600" s="23" t="n"/>
      <c r="J600" s="23" t="n"/>
      <c r="K600" s="10" t="n"/>
      <c r="L600" s="10" t="n"/>
      <c r="M600" s="24">
        <f>IF(AND(A600="",B600="",J600="",H600=""),"",ROUND(IF(G600="Yes",2,1)*IF(AND(ISNUMBER(H600),ISNUMBER(I600),I600&gt;=H600),I600-H600,IF(ISNUMBER(J600),J600,0)),1))</f>
        <v/>
      </c>
      <c r="N600" s="24">
        <f>IF(M600="","",IF(OR(E600="Personal",E600="",F600="Yes"),0,M600))</f>
        <v/>
      </c>
      <c r="O600" s="24">
        <f>IF(OR(A600="",M600=""),"",IF(E600="Business",IFERROR(INDEX('Rate Schedule'!$B$5:$B$24,MATCH(SUMPRODUCT(MAX(('Rate Schedule'!$A$5:$A$24&lt;=A600)*('Rate Schedule'!$A$5:$A$24&lt;&gt;"")*'Rate Schedule'!$A$5:$A$24)),'Rate Schedule'!$A$5:$A$24,0)),0),IF(E600="Medical",IFERROR(INDEX('Rate Schedule'!$C$5:$C$24,MATCH(SUMPRODUCT(MAX(('Rate Schedule'!$A$5:$A$24&lt;=A600)*('Rate Schedule'!$A$5:$A$24&lt;&gt;"")*'Rate Schedule'!$A$5:$A$24)),'Rate Schedule'!$A$5:$A$24,0)),0),IF(E600="Charitable",IFERROR(INDEX('Rate Schedule'!$D$5:$D$24,MATCH(SUMPRODUCT(MAX(('Rate Schedule'!$A$5:$A$24&lt;=A600)*('Rate Schedule'!$A$5:$A$24&lt;&gt;"")*'Rate Schedule'!$A$5:$A$24)),'Rate Schedule'!$A$5:$A$24,0)),0),0))))</f>
        <v/>
      </c>
      <c r="P600" s="25">
        <f>IF(OR(M600="",O600=""),"",ROUND(N600*O600,0)/100)</f>
        <v/>
      </c>
      <c r="Q600" s="26">
        <f>IF(AND(A600="",B600="",C600="",D600="",E600="",J600="",H600=""),"",IF(A600="","Add a date",IF(A600&gt;AsOf,"After as-of date: not counted yet",IF(B600="","Add a vehicle",IF(COUNTIF(VName,B600)=0,"Vehicle not on Vehicles sheet",IF(E600="","Add a purpose",IF(AND(E600&lt;&gt;"Business",E600&lt;&gt;"Medical",E600&lt;&gt;"Charitable",E600&lt;&gt;"Personal"),"Purpose must be Business/Medical/Charitable/Personal",IF(AND(ISNUMBER(H600),ISNUMBER(I600),I600&lt;H600),"Odometer end is before start",IF(AND(NOT(ISNUMBER(H600)),NOT(ISNUMBER(I600)),NOT(ISNUMBER(J600))),"Add odometer readings or typed miles",IF(AND(ISNUMBER(H600),ISNUMBER(I600),ISNUMBER(J600),ABS((I600-H600)-J600)&gt;0.05),"Odometer and typed miles disagree",IF(AND(N600&gt;0,O600=0),"No rate for this date — check Rate Schedule",IF(AND(OR(E600="Business",E600="Medical",E600="Charitable"),F600&lt;&gt;"Yes",K600=""),"Add purpose detail for substantiation",""))))))))))))</f>
        <v/>
      </c>
      <c r="R600" s="27">
        <f>IF(OR(A600="",M600=""),"",IFERROR(INDEX('Rate Schedule'!$A$5:$A$24,MATCH(SUMPRODUCT(MAX(('Rate Schedule'!$A$5:$A$24&lt;=A600)*('Rate Schedule'!$A$5:$A$24&lt;&gt;"")*'Rate Schedule'!$A$5:$A$24)),'Rate Schedule'!$A$5:$A$24,0)),""))</f>
        <v/>
      </c>
    </row>
    <row r="601">
      <c r="A601" s="22" t="n"/>
      <c r="B601" s="10" t="n"/>
      <c r="C601" s="10" t="n"/>
      <c r="D601" s="10" t="n"/>
      <c r="E601" s="10" t="n"/>
      <c r="F601" s="10" t="n"/>
      <c r="G601" s="10" t="n"/>
      <c r="H601" s="23" t="n"/>
      <c r="I601" s="23" t="n"/>
      <c r="J601" s="23" t="n"/>
      <c r="K601" s="10" t="n"/>
      <c r="L601" s="10" t="n"/>
      <c r="M601" s="24">
        <f>IF(AND(A601="",B601="",J601="",H601=""),"",ROUND(IF(G601="Yes",2,1)*IF(AND(ISNUMBER(H601),ISNUMBER(I601),I601&gt;=H601),I601-H601,IF(ISNUMBER(J601),J601,0)),1))</f>
        <v/>
      </c>
      <c r="N601" s="24">
        <f>IF(M601="","",IF(OR(E601="Personal",E601="",F601="Yes"),0,M601))</f>
        <v/>
      </c>
      <c r="O601" s="24">
        <f>IF(OR(A601="",M601=""),"",IF(E601="Business",IFERROR(INDEX('Rate Schedule'!$B$5:$B$24,MATCH(SUMPRODUCT(MAX(('Rate Schedule'!$A$5:$A$24&lt;=A601)*('Rate Schedule'!$A$5:$A$24&lt;&gt;"")*'Rate Schedule'!$A$5:$A$24)),'Rate Schedule'!$A$5:$A$24,0)),0),IF(E601="Medical",IFERROR(INDEX('Rate Schedule'!$C$5:$C$24,MATCH(SUMPRODUCT(MAX(('Rate Schedule'!$A$5:$A$24&lt;=A601)*('Rate Schedule'!$A$5:$A$24&lt;&gt;"")*'Rate Schedule'!$A$5:$A$24)),'Rate Schedule'!$A$5:$A$24,0)),0),IF(E601="Charitable",IFERROR(INDEX('Rate Schedule'!$D$5:$D$24,MATCH(SUMPRODUCT(MAX(('Rate Schedule'!$A$5:$A$24&lt;=A601)*('Rate Schedule'!$A$5:$A$24&lt;&gt;"")*'Rate Schedule'!$A$5:$A$24)),'Rate Schedule'!$A$5:$A$24,0)),0),0))))</f>
        <v/>
      </c>
      <c r="P601" s="25">
        <f>IF(OR(M601="",O601=""),"",ROUND(N601*O601,0)/100)</f>
        <v/>
      </c>
      <c r="Q601" s="26">
        <f>IF(AND(A601="",B601="",C601="",D601="",E601="",J601="",H601=""),"",IF(A601="","Add a date",IF(A601&gt;AsOf,"After as-of date: not counted yet",IF(B601="","Add a vehicle",IF(COUNTIF(VName,B601)=0,"Vehicle not on Vehicles sheet",IF(E601="","Add a purpose",IF(AND(E601&lt;&gt;"Business",E601&lt;&gt;"Medical",E601&lt;&gt;"Charitable",E601&lt;&gt;"Personal"),"Purpose must be Business/Medical/Charitable/Personal",IF(AND(ISNUMBER(H601),ISNUMBER(I601),I601&lt;H601),"Odometer end is before start",IF(AND(NOT(ISNUMBER(H601)),NOT(ISNUMBER(I601)),NOT(ISNUMBER(J601))),"Add odometer readings or typed miles",IF(AND(ISNUMBER(H601),ISNUMBER(I601),ISNUMBER(J601),ABS((I601-H601)-J601)&gt;0.05),"Odometer and typed miles disagree",IF(AND(N601&gt;0,O601=0),"No rate for this date — check Rate Schedule",IF(AND(OR(E601="Business",E601="Medical",E601="Charitable"),F601&lt;&gt;"Yes",K601=""),"Add purpose detail for substantiation",""))))))))))))</f>
        <v/>
      </c>
      <c r="R601" s="27">
        <f>IF(OR(A601="",M601=""),"",IFERROR(INDEX('Rate Schedule'!$A$5:$A$24,MATCH(SUMPRODUCT(MAX(('Rate Schedule'!$A$5:$A$24&lt;=A601)*('Rate Schedule'!$A$5:$A$24&lt;&gt;"")*'Rate Schedule'!$A$5:$A$24)),'Rate Schedule'!$A$5:$A$24,0)),""))</f>
        <v/>
      </c>
    </row>
    <row r="602">
      <c r="A602" s="22" t="n"/>
      <c r="B602" s="10" t="n"/>
      <c r="C602" s="10" t="n"/>
      <c r="D602" s="10" t="n"/>
      <c r="E602" s="10" t="n"/>
      <c r="F602" s="10" t="n"/>
      <c r="G602" s="10" t="n"/>
      <c r="H602" s="23" t="n"/>
      <c r="I602" s="23" t="n"/>
      <c r="J602" s="23" t="n"/>
      <c r="K602" s="10" t="n"/>
      <c r="L602" s="10" t="n"/>
      <c r="M602" s="24">
        <f>IF(AND(A602="",B602="",J602="",H602=""),"",ROUND(IF(G602="Yes",2,1)*IF(AND(ISNUMBER(H602),ISNUMBER(I602),I602&gt;=H602),I602-H602,IF(ISNUMBER(J602),J602,0)),1))</f>
        <v/>
      </c>
      <c r="N602" s="24">
        <f>IF(M602="","",IF(OR(E602="Personal",E602="",F602="Yes"),0,M602))</f>
        <v/>
      </c>
      <c r="O602" s="24">
        <f>IF(OR(A602="",M602=""),"",IF(E602="Business",IFERROR(INDEX('Rate Schedule'!$B$5:$B$24,MATCH(SUMPRODUCT(MAX(('Rate Schedule'!$A$5:$A$24&lt;=A602)*('Rate Schedule'!$A$5:$A$24&lt;&gt;"")*'Rate Schedule'!$A$5:$A$24)),'Rate Schedule'!$A$5:$A$24,0)),0),IF(E602="Medical",IFERROR(INDEX('Rate Schedule'!$C$5:$C$24,MATCH(SUMPRODUCT(MAX(('Rate Schedule'!$A$5:$A$24&lt;=A602)*('Rate Schedule'!$A$5:$A$24&lt;&gt;"")*'Rate Schedule'!$A$5:$A$24)),'Rate Schedule'!$A$5:$A$24,0)),0),IF(E602="Charitable",IFERROR(INDEX('Rate Schedule'!$D$5:$D$24,MATCH(SUMPRODUCT(MAX(('Rate Schedule'!$A$5:$A$24&lt;=A602)*('Rate Schedule'!$A$5:$A$24&lt;&gt;"")*'Rate Schedule'!$A$5:$A$24)),'Rate Schedule'!$A$5:$A$24,0)),0),0))))</f>
        <v/>
      </c>
      <c r="P602" s="25">
        <f>IF(OR(M602="",O602=""),"",ROUND(N602*O602,0)/100)</f>
        <v/>
      </c>
      <c r="Q602" s="26">
        <f>IF(AND(A602="",B602="",C602="",D602="",E602="",J602="",H602=""),"",IF(A602="","Add a date",IF(A602&gt;AsOf,"After as-of date: not counted yet",IF(B602="","Add a vehicle",IF(COUNTIF(VName,B602)=0,"Vehicle not on Vehicles sheet",IF(E602="","Add a purpose",IF(AND(E602&lt;&gt;"Business",E602&lt;&gt;"Medical",E602&lt;&gt;"Charitable",E602&lt;&gt;"Personal"),"Purpose must be Business/Medical/Charitable/Personal",IF(AND(ISNUMBER(H602),ISNUMBER(I602),I602&lt;H602),"Odometer end is before start",IF(AND(NOT(ISNUMBER(H602)),NOT(ISNUMBER(I602)),NOT(ISNUMBER(J602))),"Add odometer readings or typed miles",IF(AND(ISNUMBER(H602),ISNUMBER(I602),ISNUMBER(J602),ABS((I602-H602)-J602)&gt;0.05),"Odometer and typed miles disagree",IF(AND(N602&gt;0,O602=0),"No rate for this date — check Rate Schedule",IF(AND(OR(E602="Business",E602="Medical",E602="Charitable"),F602&lt;&gt;"Yes",K602=""),"Add purpose detail for substantiation",""))))))))))))</f>
        <v/>
      </c>
      <c r="R602" s="27">
        <f>IF(OR(A602="",M602=""),"",IFERROR(INDEX('Rate Schedule'!$A$5:$A$24,MATCH(SUMPRODUCT(MAX(('Rate Schedule'!$A$5:$A$24&lt;=A602)*('Rate Schedule'!$A$5:$A$24&lt;&gt;"")*'Rate Schedule'!$A$5:$A$24)),'Rate Schedule'!$A$5:$A$24,0)),""))</f>
        <v/>
      </c>
    </row>
    <row r="603">
      <c r="A603" s="22" t="n"/>
      <c r="B603" s="10" t="n"/>
      <c r="C603" s="10" t="n"/>
      <c r="D603" s="10" t="n"/>
      <c r="E603" s="10" t="n"/>
      <c r="F603" s="10" t="n"/>
      <c r="G603" s="10" t="n"/>
      <c r="H603" s="23" t="n"/>
      <c r="I603" s="23" t="n"/>
      <c r="J603" s="23" t="n"/>
      <c r="K603" s="10" t="n"/>
      <c r="L603" s="10" t="n"/>
      <c r="M603" s="24">
        <f>IF(AND(A603="",B603="",J603="",H603=""),"",ROUND(IF(G603="Yes",2,1)*IF(AND(ISNUMBER(H603),ISNUMBER(I603),I603&gt;=H603),I603-H603,IF(ISNUMBER(J603),J603,0)),1))</f>
        <v/>
      </c>
      <c r="N603" s="24">
        <f>IF(M603="","",IF(OR(E603="Personal",E603="",F603="Yes"),0,M603))</f>
        <v/>
      </c>
      <c r="O603" s="24">
        <f>IF(OR(A603="",M603=""),"",IF(E603="Business",IFERROR(INDEX('Rate Schedule'!$B$5:$B$24,MATCH(SUMPRODUCT(MAX(('Rate Schedule'!$A$5:$A$24&lt;=A603)*('Rate Schedule'!$A$5:$A$24&lt;&gt;"")*'Rate Schedule'!$A$5:$A$24)),'Rate Schedule'!$A$5:$A$24,0)),0),IF(E603="Medical",IFERROR(INDEX('Rate Schedule'!$C$5:$C$24,MATCH(SUMPRODUCT(MAX(('Rate Schedule'!$A$5:$A$24&lt;=A603)*('Rate Schedule'!$A$5:$A$24&lt;&gt;"")*'Rate Schedule'!$A$5:$A$24)),'Rate Schedule'!$A$5:$A$24,0)),0),IF(E603="Charitable",IFERROR(INDEX('Rate Schedule'!$D$5:$D$24,MATCH(SUMPRODUCT(MAX(('Rate Schedule'!$A$5:$A$24&lt;=A603)*('Rate Schedule'!$A$5:$A$24&lt;&gt;"")*'Rate Schedule'!$A$5:$A$24)),'Rate Schedule'!$A$5:$A$24,0)),0),0))))</f>
        <v/>
      </c>
      <c r="P603" s="25">
        <f>IF(OR(M603="",O603=""),"",ROUND(N603*O603,0)/100)</f>
        <v/>
      </c>
      <c r="Q603" s="26">
        <f>IF(AND(A603="",B603="",C603="",D603="",E603="",J603="",H603=""),"",IF(A603="","Add a date",IF(A603&gt;AsOf,"After as-of date: not counted yet",IF(B603="","Add a vehicle",IF(COUNTIF(VName,B603)=0,"Vehicle not on Vehicles sheet",IF(E603="","Add a purpose",IF(AND(E603&lt;&gt;"Business",E603&lt;&gt;"Medical",E603&lt;&gt;"Charitable",E603&lt;&gt;"Personal"),"Purpose must be Business/Medical/Charitable/Personal",IF(AND(ISNUMBER(H603),ISNUMBER(I603),I603&lt;H603),"Odometer end is before start",IF(AND(NOT(ISNUMBER(H603)),NOT(ISNUMBER(I603)),NOT(ISNUMBER(J603))),"Add odometer readings or typed miles",IF(AND(ISNUMBER(H603),ISNUMBER(I603),ISNUMBER(J603),ABS((I603-H603)-J603)&gt;0.05),"Odometer and typed miles disagree",IF(AND(N603&gt;0,O603=0),"No rate for this date — check Rate Schedule",IF(AND(OR(E603="Business",E603="Medical",E603="Charitable"),F603&lt;&gt;"Yes",K603=""),"Add purpose detail for substantiation",""))))))))))))</f>
        <v/>
      </c>
      <c r="R603" s="27">
        <f>IF(OR(A603="",M603=""),"",IFERROR(INDEX('Rate Schedule'!$A$5:$A$24,MATCH(SUMPRODUCT(MAX(('Rate Schedule'!$A$5:$A$24&lt;=A603)*('Rate Schedule'!$A$5:$A$24&lt;&gt;"")*'Rate Schedule'!$A$5:$A$24)),'Rate Schedule'!$A$5:$A$24,0)),""))</f>
        <v/>
      </c>
    </row>
    <row r="604">
      <c r="A604" s="22" t="n"/>
      <c r="B604" s="10" t="n"/>
      <c r="C604" s="10" t="n"/>
      <c r="D604" s="10" t="n"/>
      <c r="E604" s="10" t="n"/>
      <c r="F604" s="10" t="n"/>
      <c r="G604" s="10" t="n"/>
      <c r="H604" s="23" t="n"/>
      <c r="I604" s="23" t="n"/>
      <c r="J604" s="23" t="n"/>
      <c r="K604" s="10" t="n"/>
      <c r="L604" s="10" t="n"/>
      <c r="M604" s="24">
        <f>IF(AND(A604="",B604="",J604="",H604=""),"",ROUND(IF(G604="Yes",2,1)*IF(AND(ISNUMBER(H604),ISNUMBER(I604),I604&gt;=H604),I604-H604,IF(ISNUMBER(J604),J604,0)),1))</f>
        <v/>
      </c>
      <c r="N604" s="24">
        <f>IF(M604="","",IF(OR(E604="Personal",E604="",F604="Yes"),0,M604))</f>
        <v/>
      </c>
      <c r="O604" s="24">
        <f>IF(OR(A604="",M604=""),"",IF(E604="Business",IFERROR(INDEX('Rate Schedule'!$B$5:$B$24,MATCH(SUMPRODUCT(MAX(('Rate Schedule'!$A$5:$A$24&lt;=A604)*('Rate Schedule'!$A$5:$A$24&lt;&gt;"")*'Rate Schedule'!$A$5:$A$24)),'Rate Schedule'!$A$5:$A$24,0)),0),IF(E604="Medical",IFERROR(INDEX('Rate Schedule'!$C$5:$C$24,MATCH(SUMPRODUCT(MAX(('Rate Schedule'!$A$5:$A$24&lt;=A604)*('Rate Schedule'!$A$5:$A$24&lt;&gt;"")*'Rate Schedule'!$A$5:$A$24)),'Rate Schedule'!$A$5:$A$24,0)),0),IF(E604="Charitable",IFERROR(INDEX('Rate Schedule'!$D$5:$D$24,MATCH(SUMPRODUCT(MAX(('Rate Schedule'!$A$5:$A$24&lt;=A604)*('Rate Schedule'!$A$5:$A$24&lt;&gt;"")*'Rate Schedule'!$A$5:$A$24)),'Rate Schedule'!$A$5:$A$24,0)),0),0))))</f>
        <v/>
      </c>
      <c r="P604" s="25">
        <f>IF(OR(M604="",O604=""),"",ROUND(N604*O604,0)/100)</f>
        <v/>
      </c>
      <c r="Q604" s="26">
        <f>IF(AND(A604="",B604="",C604="",D604="",E604="",J604="",H604=""),"",IF(A604="","Add a date",IF(A604&gt;AsOf,"After as-of date: not counted yet",IF(B604="","Add a vehicle",IF(COUNTIF(VName,B604)=0,"Vehicle not on Vehicles sheet",IF(E604="","Add a purpose",IF(AND(E604&lt;&gt;"Business",E604&lt;&gt;"Medical",E604&lt;&gt;"Charitable",E604&lt;&gt;"Personal"),"Purpose must be Business/Medical/Charitable/Personal",IF(AND(ISNUMBER(H604),ISNUMBER(I604),I604&lt;H604),"Odometer end is before start",IF(AND(NOT(ISNUMBER(H604)),NOT(ISNUMBER(I604)),NOT(ISNUMBER(J604))),"Add odometer readings or typed miles",IF(AND(ISNUMBER(H604),ISNUMBER(I604),ISNUMBER(J604),ABS((I604-H604)-J604)&gt;0.05),"Odometer and typed miles disagree",IF(AND(N604&gt;0,O604=0),"No rate for this date — check Rate Schedule",IF(AND(OR(E604="Business",E604="Medical",E604="Charitable"),F604&lt;&gt;"Yes",K604=""),"Add purpose detail for substantiation",""))))))))))))</f>
        <v/>
      </c>
      <c r="R604" s="27">
        <f>IF(OR(A604="",M604=""),"",IFERROR(INDEX('Rate Schedule'!$A$5:$A$24,MATCH(SUMPRODUCT(MAX(('Rate Schedule'!$A$5:$A$24&lt;=A604)*('Rate Schedule'!$A$5:$A$24&lt;&gt;"")*'Rate Schedule'!$A$5:$A$24)),'Rate Schedule'!$A$5:$A$24,0)),""))</f>
        <v/>
      </c>
    </row>
    <row r="605">
      <c r="A605" s="22" t="n"/>
      <c r="B605" s="10" t="n"/>
      <c r="C605" s="10" t="n"/>
      <c r="D605" s="10" t="n"/>
      <c r="E605" s="10" t="n"/>
      <c r="F605" s="10" t="n"/>
      <c r="G605" s="10" t="n"/>
      <c r="H605" s="23" t="n"/>
      <c r="I605" s="23" t="n"/>
      <c r="J605" s="23" t="n"/>
      <c r="K605" s="10" t="n"/>
      <c r="L605" s="10" t="n"/>
      <c r="M605" s="24">
        <f>IF(AND(A605="",B605="",J605="",H605=""),"",ROUND(IF(G605="Yes",2,1)*IF(AND(ISNUMBER(H605),ISNUMBER(I605),I605&gt;=H605),I605-H605,IF(ISNUMBER(J605),J605,0)),1))</f>
        <v/>
      </c>
      <c r="N605" s="24">
        <f>IF(M605="","",IF(OR(E605="Personal",E605="",F605="Yes"),0,M605))</f>
        <v/>
      </c>
      <c r="O605" s="24">
        <f>IF(OR(A605="",M605=""),"",IF(E605="Business",IFERROR(INDEX('Rate Schedule'!$B$5:$B$24,MATCH(SUMPRODUCT(MAX(('Rate Schedule'!$A$5:$A$24&lt;=A605)*('Rate Schedule'!$A$5:$A$24&lt;&gt;"")*'Rate Schedule'!$A$5:$A$24)),'Rate Schedule'!$A$5:$A$24,0)),0),IF(E605="Medical",IFERROR(INDEX('Rate Schedule'!$C$5:$C$24,MATCH(SUMPRODUCT(MAX(('Rate Schedule'!$A$5:$A$24&lt;=A605)*('Rate Schedule'!$A$5:$A$24&lt;&gt;"")*'Rate Schedule'!$A$5:$A$24)),'Rate Schedule'!$A$5:$A$24,0)),0),IF(E605="Charitable",IFERROR(INDEX('Rate Schedule'!$D$5:$D$24,MATCH(SUMPRODUCT(MAX(('Rate Schedule'!$A$5:$A$24&lt;=A605)*('Rate Schedule'!$A$5:$A$24&lt;&gt;"")*'Rate Schedule'!$A$5:$A$24)),'Rate Schedule'!$A$5:$A$24,0)),0),0))))</f>
        <v/>
      </c>
      <c r="P605" s="25">
        <f>IF(OR(M605="",O605=""),"",ROUND(N605*O605,0)/100)</f>
        <v/>
      </c>
      <c r="Q605" s="26">
        <f>IF(AND(A605="",B605="",C605="",D605="",E605="",J605="",H605=""),"",IF(A605="","Add a date",IF(A605&gt;AsOf,"After as-of date: not counted yet",IF(B605="","Add a vehicle",IF(COUNTIF(VName,B605)=0,"Vehicle not on Vehicles sheet",IF(E605="","Add a purpose",IF(AND(E605&lt;&gt;"Business",E605&lt;&gt;"Medical",E605&lt;&gt;"Charitable",E605&lt;&gt;"Personal"),"Purpose must be Business/Medical/Charitable/Personal",IF(AND(ISNUMBER(H605),ISNUMBER(I605),I605&lt;H605),"Odometer end is before start",IF(AND(NOT(ISNUMBER(H605)),NOT(ISNUMBER(I605)),NOT(ISNUMBER(J605))),"Add odometer readings or typed miles",IF(AND(ISNUMBER(H605),ISNUMBER(I605),ISNUMBER(J605),ABS((I605-H605)-J605)&gt;0.05),"Odometer and typed miles disagree",IF(AND(N605&gt;0,O605=0),"No rate for this date — check Rate Schedule",IF(AND(OR(E605="Business",E605="Medical",E605="Charitable"),F605&lt;&gt;"Yes",K605=""),"Add purpose detail for substantiation",""))))))))))))</f>
        <v/>
      </c>
      <c r="R605" s="27">
        <f>IF(OR(A605="",M605=""),"",IFERROR(INDEX('Rate Schedule'!$A$5:$A$24,MATCH(SUMPRODUCT(MAX(('Rate Schedule'!$A$5:$A$24&lt;=A605)*('Rate Schedule'!$A$5:$A$24&lt;&gt;"")*'Rate Schedule'!$A$5:$A$24)),'Rate Schedule'!$A$5:$A$24,0)),""))</f>
        <v/>
      </c>
    </row>
    <row r="606">
      <c r="A606" s="22" t="n"/>
      <c r="B606" s="10" t="n"/>
      <c r="C606" s="10" t="n"/>
      <c r="D606" s="10" t="n"/>
      <c r="E606" s="10" t="n"/>
      <c r="F606" s="10" t="n"/>
      <c r="G606" s="10" t="n"/>
      <c r="H606" s="23" t="n"/>
      <c r="I606" s="23" t="n"/>
      <c r="J606" s="23" t="n"/>
      <c r="K606" s="10" t="n"/>
      <c r="L606" s="10" t="n"/>
      <c r="M606" s="24">
        <f>IF(AND(A606="",B606="",J606="",H606=""),"",ROUND(IF(G606="Yes",2,1)*IF(AND(ISNUMBER(H606),ISNUMBER(I606),I606&gt;=H606),I606-H606,IF(ISNUMBER(J606),J606,0)),1))</f>
        <v/>
      </c>
      <c r="N606" s="24">
        <f>IF(M606="","",IF(OR(E606="Personal",E606="",F606="Yes"),0,M606))</f>
        <v/>
      </c>
      <c r="O606" s="24">
        <f>IF(OR(A606="",M606=""),"",IF(E606="Business",IFERROR(INDEX('Rate Schedule'!$B$5:$B$24,MATCH(SUMPRODUCT(MAX(('Rate Schedule'!$A$5:$A$24&lt;=A606)*('Rate Schedule'!$A$5:$A$24&lt;&gt;"")*'Rate Schedule'!$A$5:$A$24)),'Rate Schedule'!$A$5:$A$24,0)),0),IF(E606="Medical",IFERROR(INDEX('Rate Schedule'!$C$5:$C$24,MATCH(SUMPRODUCT(MAX(('Rate Schedule'!$A$5:$A$24&lt;=A606)*('Rate Schedule'!$A$5:$A$24&lt;&gt;"")*'Rate Schedule'!$A$5:$A$24)),'Rate Schedule'!$A$5:$A$24,0)),0),IF(E606="Charitable",IFERROR(INDEX('Rate Schedule'!$D$5:$D$24,MATCH(SUMPRODUCT(MAX(('Rate Schedule'!$A$5:$A$24&lt;=A606)*('Rate Schedule'!$A$5:$A$24&lt;&gt;"")*'Rate Schedule'!$A$5:$A$24)),'Rate Schedule'!$A$5:$A$24,0)),0),0))))</f>
        <v/>
      </c>
      <c r="P606" s="25">
        <f>IF(OR(M606="",O606=""),"",ROUND(N606*O606,0)/100)</f>
        <v/>
      </c>
      <c r="Q606" s="26">
        <f>IF(AND(A606="",B606="",C606="",D606="",E606="",J606="",H606=""),"",IF(A606="","Add a date",IF(A606&gt;AsOf,"After as-of date: not counted yet",IF(B606="","Add a vehicle",IF(COUNTIF(VName,B606)=0,"Vehicle not on Vehicles sheet",IF(E606="","Add a purpose",IF(AND(E606&lt;&gt;"Business",E606&lt;&gt;"Medical",E606&lt;&gt;"Charitable",E606&lt;&gt;"Personal"),"Purpose must be Business/Medical/Charitable/Personal",IF(AND(ISNUMBER(H606),ISNUMBER(I606),I606&lt;H606),"Odometer end is before start",IF(AND(NOT(ISNUMBER(H606)),NOT(ISNUMBER(I606)),NOT(ISNUMBER(J606))),"Add odometer readings or typed miles",IF(AND(ISNUMBER(H606),ISNUMBER(I606),ISNUMBER(J606),ABS((I606-H606)-J606)&gt;0.05),"Odometer and typed miles disagree",IF(AND(N606&gt;0,O606=0),"No rate for this date — check Rate Schedule",IF(AND(OR(E606="Business",E606="Medical",E606="Charitable"),F606&lt;&gt;"Yes",K606=""),"Add purpose detail for substantiation",""))))))))))))</f>
        <v/>
      </c>
      <c r="R606" s="27">
        <f>IF(OR(A606="",M606=""),"",IFERROR(INDEX('Rate Schedule'!$A$5:$A$24,MATCH(SUMPRODUCT(MAX(('Rate Schedule'!$A$5:$A$24&lt;=A606)*('Rate Schedule'!$A$5:$A$24&lt;&gt;"")*'Rate Schedule'!$A$5:$A$24)),'Rate Schedule'!$A$5:$A$24,0)),""))</f>
        <v/>
      </c>
    </row>
    <row r="607">
      <c r="A607" s="22" t="n"/>
      <c r="B607" s="10" t="n"/>
      <c r="C607" s="10" t="n"/>
      <c r="D607" s="10" t="n"/>
      <c r="E607" s="10" t="n"/>
      <c r="F607" s="10" t="n"/>
      <c r="G607" s="10" t="n"/>
      <c r="H607" s="23" t="n"/>
      <c r="I607" s="23" t="n"/>
      <c r="J607" s="23" t="n"/>
      <c r="K607" s="10" t="n"/>
      <c r="L607" s="10" t="n"/>
      <c r="M607" s="24">
        <f>IF(AND(A607="",B607="",J607="",H607=""),"",ROUND(IF(G607="Yes",2,1)*IF(AND(ISNUMBER(H607),ISNUMBER(I607),I607&gt;=H607),I607-H607,IF(ISNUMBER(J607),J607,0)),1))</f>
        <v/>
      </c>
      <c r="N607" s="24">
        <f>IF(M607="","",IF(OR(E607="Personal",E607="",F607="Yes"),0,M607))</f>
        <v/>
      </c>
      <c r="O607" s="24">
        <f>IF(OR(A607="",M607=""),"",IF(E607="Business",IFERROR(INDEX('Rate Schedule'!$B$5:$B$24,MATCH(SUMPRODUCT(MAX(('Rate Schedule'!$A$5:$A$24&lt;=A607)*('Rate Schedule'!$A$5:$A$24&lt;&gt;"")*'Rate Schedule'!$A$5:$A$24)),'Rate Schedule'!$A$5:$A$24,0)),0),IF(E607="Medical",IFERROR(INDEX('Rate Schedule'!$C$5:$C$24,MATCH(SUMPRODUCT(MAX(('Rate Schedule'!$A$5:$A$24&lt;=A607)*('Rate Schedule'!$A$5:$A$24&lt;&gt;"")*'Rate Schedule'!$A$5:$A$24)),'Rate Schedule'!$A$5:$A$24,0)),0),IF(E607="Charitable",IFERROR(INDEX('Rate Schedule'!$D$5:$D$24,MATCH(SUMPRODUCT(MAX(('Rate Schedule'!$A$5:$A$24&lt;=A607)*('Rate Schedule'!$A$5:$A$24&lt;&gt;"")*'Rate Schedule'!$A$5:$A$24)),'Rate Schedule'!$A$5:$A$24,0)),0),0))))</f>
        <v/>
      </c>
      <c r="P607" s="25">
        <f>IF(OR(M607="",O607=""),"",ROUND(N607*O607,0)/100)</f>
        <v/>
      </c>
      <c r="Q607" s="26">
        <f>IF(AND(A607="",B607="",C607="",D607="",E607="",J607="",H607=""),"",IF(A607="","Add a date",IF(A607&gt;AsOf,"After as-of date: not counted yet",IF(B607="","Add a vehicle",IF(COUNTIF(VName,B607)=0,"Vehicle not on Vehicles sheet",IF(E607="","Add a purpose",IF(AND(E607&lt;&gt;"Business",E607&lt;&gt;"Medical",E607&lt;&gt;"Charitable",E607&lt;&gt;"Personal"),"Purpose must be Business/Medical/Charitable/Personal",IF(AND(ISNUMBER(H607),ISNUMBER(I607),I607&lt;H607),"Odometer end is before start",IF(AND(NOT(ISNUMBER(H607)),NOT(ISNUMBER(I607)),NOT(ISNUMBER(J607))),"Add odometer readings or typed miles",IF(AND(ISNUMBER(H607),ISNUMBER(I607),ISNUMBER(J607),ABS((I607-H607)-J607)&gt;0.05),"Odometer and typed miles disagree",IF(AND(N607&gt;0,O607=0),"No rate for this date — check Rate Schedule",IF(AND(OR(E607="Business",E607="Medical",E607="Charitable"),F607&lt;&gt;"Yes",K607=""),"Add purpose detail for substantiation",""))))))))))))</f>
        <v/>
      </c>
      <c r="R607" s="27">
        <f>IF(OR(A607="",M607=""),"",IFERROR(INDEX('Rate Schedule'!$A$5:$A$24,MATCH(SUMPRODUCT(MAX(('Rate Schedule'!$A$5:$A$24&lt;=A607)*('Rate Schedule'!$A$5:$A$24&lt;&gt;"")*'Rate Schedule'!$A$5:$A$24)),'Rate Schedule'!$A$5:$A$24,0)),""))</f>
        <v/>
      </c>
    </row>
    <row r="608">
      <c r="A608" s="22" t="n"/>
      <c r="B608" s="10" t="n"/>
      <c r="C608" s="10" t="n"/>
      <c r="D608" s="10" t="n"/>
      <c r="E608" s="10" t="n"/>
      <c r="F608" s="10" t="n"/>
      <c r="G608" s="10" t="n"/>
      <c r="H608" s="23" t="n"/>
      <c r="I608" s="23" t="n"/>
      <c r="J608" s="23" t="n"/>
      <c r="K608" s="10" t="n"/>
      <c r="L608" s="10" t="n"/>
      <c r="M608" s="24">
        <f>IF(AND(A608="",B608="",J608="",H608=""),"",ROUND(IF(G608="Yes",2,1)*IF(AND(ISNUMBER(H608),ISNUMBER(I608),I608&gt;=H608),I608-H608,IF(ISNUMBER(J608),J608,0)),1))</f>
        <v/>
      </c>
      <c r="N608" s="24">
        <f>IF(M608="","",IF(OR(E608="Personal",E608="",F608="Yes"),0,M608))</f>
        <v/>
      </c>
      <c r="O608" s="24">
        <f>IF(OR(A608="",M608=""),"",IF(E608="Business",IFERROR(INDEX('Rate Schedule'!$B$5:$B$24,MATCH(SUMPRODUCT(MAX(('Rate Schedule'!$A$5:$A$24&lt;=A608)*('Rate Schedule'!$A$5:$A$24&lt;&gt;"")*'Rate Schedule'!$A$5:$A$24)),'Rate Schedule'!$A$5:$A$24,0)),0),IF(E608="Medical",IFERROR(INDEX('Rate Schedule'!$C$5:$C$24,MATCH(SUMPRODUCT(MAX(('Rate Schedule'!$A$5:$A$24&lt;=A608)*('Rate Schedule'!$A$5:$A$24&lt;&gt;"")*'Rate Schedule'!$A$5:$A$24)),'Rate Schedule'!$A$5:$A$24,0)),0),IF(E608="Charitable",IFERROR(INDEX('Rate Schedule'!$D$5:$D$24,MATCH(SUMPRODUCT(MAX(('Rate Schedule'!$A$5:$A$24&lt;=A608)*('Rate Schedule'!$A$5:$A$24&lt;&gt;"")*'Rate Schedule'!$A$5:$A$24)),'Rate Schedule'!$A$5:$A$24,0)),0),0))))</f>
        <v/>
      </c>
      <c r="P608" s="25">
        <f>IF(OR(M608="",O608=""),"",ROUND(N608*O608,0)/100)</f>
        <v/>
      </c>
      <c r="Q608" s="26">
        <f>IF(AND(A608="",B608="",C608="",D608="",E608="",J608="",H608=""),"",IF(A608="","Add a date",IF(A608&gt;AsOf,"After as-of date: not counted yet",IF(B608="","Add a vehicle",IF(COUNTIF(VName,B608)=0,"Vehicle not on Vehicles sheet",IF(E608="","Add a purpose",IF(AND(E608&lt;&gt;"Business",E608&lt;&gt;"Medical",E608&lt;&gt;"Charitable",E608&lt;&gt;"Personal"),"Purpose must be Business/Medical/Charitable/Personal",IF(AND(ISNUMBER(H608),ISNUMBER(I608),I608&lt;H608),"Odometer end is before start",IF(AND(NOT(ISNUMBER(H608)),NOT(ISNUMBER(I608)),NOT(ISNUMBER(J608))),"Add odometer readings or typed miles",IF(AND(ISNUMBER(H608),ISNUMBER(I608),ISNUMBER(J608),ABS((I608-H608)-J608)&gt;0.05),"Odometer and typed miles disagree",IF(AND(N608&gt;0,O608=0),"No rate for this date — check Rate Schedule",IF(AND(OR(E608="Business",E608="Medical",E608="Charitable"),F608&lt;&gt;"Yes",K608=""),"Add purpose detail for substantiation",""))))))))))))</f>
        <v/>
      </c>
      <c r="R608" s="27">
        <f>IF(OR(A608="",M608=""),"",IFERROR(INDEX('Rate Schedule'!$A$5:$A$24,MATCH(SUMPRODUCT(MAX(('Rate Schedule'!$A$5:$A$24&lt;=A608)*('Rate Schedule'!$A$5:$A$24&lt;&gt;"")*'Rate Schedule'!$A$5:$A$24)),'Rate Schedule'!$A$5:$A$24,0)),""))</f>
        <v/>
      </c>
    </row>
    <row r="609">
      <c r="A609" s="22" t="n"/>
      <c r="B609" s="10" t="n"/>
      <c r="C609" s="10" t="n"/>
      <c r="D609" s="10" t="n"/>
      <c r="E609" s="10" t="n"/>
      <c r="F609" s="10" t="n"/>
      <c r="G609" s="10" t="n"/>
      <c r="H609" s="23" t="n"/>
      <c r="I609" s="23" t="n"/>
      <c r="J609" s="23" t="n"/>
      <c r="K609" s="10" t="n"/>
      <c r="L609" s="10" t="n"/>
      <c r="M609" s="24">
        <f>IF(AND(A609="",B609="",J609="",H609=""),"",ROUND(IF(G609="Yes",2,1)*IF(AND(ISNUMBER(H609),ISNUMBER(I609),I609&gt;=H609),I609-H609,IF(ISNUMBER(J609),J609,0)),1))</f>
        <v/>
      </c>
      <c r="N609" s="24">
        <f>IF(M609="","",IF(OR(E609="Personal",E609="",F609="Yes"),0,M609))</f>
        <v/>
      </c>
      <c r="O609" s="24">
        <f>IF(OR(A609="",M609=""),"",IF(E609="Business",IFERROR(INDEX('Rate Schedule'!$B$5:$B$24,MATCH(SUMPRODUCT(MAX(('Rate Schedule'!$A$5:$A$24&lt;=A609)*('Rate Schedule'!$A$5:$A$24&lt;&gt;"")*'Rate Schedule'!$A$5:$A$24)),'Rate Schedule'!$A$5:$A$24,0)),0),IF(E609="Medical",IFERROR(INDEX('Rate Schedule'!$C$5:$C$24,MATCH(SUMPRODUCT(MAX(('Rate Schedule'!$A$5:$A$24&lt;=A609)*('Rate Schedule'!$A$5:$A$24&lt;&gt;"")*'Rate Schedule'!$A$5:$A$24)),'Rate Schedule'!$A$5:$A$24,0)),0),IF(E609="Charitable",IFERROR(INDEX('Rate Schedule'!$D$5:$D$24,MATCH(SUMPRODUCT(MAX(('Rate Schedule'!$A$5:$A$24&lt;=A609)*('Rate Schedule'!$A$5:$A$24&lt;&gt;"")*'Rate Schedule'!$A$5:$A$24)),'Rate Schedule'!$A$5:$A$24,0)),0),0))))</f>
        <v/>
      </c>
      <c r="P609" s="25">
        <f>IF(OR(M609="",O609=""),"",ROUND(N609*O609,0)/100)</f>
        <v/>
      </c>
      <c r="Q609" s="26">
        <f>IF(AND(A609="",B609="",C609="",D609="",E609="",J609="",H609=""),"",IF(A609="","Add a date",IF(A609&gt;AsOf,"After as-of date: not counted yet",IF(B609="","Add a vehicle",IF(COUNTIF(VName,B609)=0,"Vehicle not on Vehicles sheet",IF(E609="","Add a purpose",IF(AND(E609&lt;&gt;"Business",E609&lt;&gt;"Medical",E609&lt;&gt;"Charitable",E609&lt;&gt;"Personal"),"Purpose must be Business/Medical/Charitable/Personal",IF(AND(ISNUMBER(H609),ISNUMBER(I609),I609&lt;H609),"Odometer end is before start",IF(AND(NOT(ISNUMBER(H609)),NOT(ISNUMBER(I609)),NOT(ISNUMBER(J609))),"Add odometer readings or typed miles",IF(AND(ISNUMBER(H609),ISNUMBER(I609),ISNUMBER(J609),ABS((I609-H609)-J609)&gt;0.05),"Odometer and typed miles disagree",IF(AND(N609&gt;0,O609=0),"No rate for this date — check Rate Schedule",IF(AND(OR(E609="Business",E609="Medical",E609="Charitable"),F609&lt;&gt;"Yes",K609=""),"Add purpose detail for substantiation",""))))))))))))</f>
        <v/>
      </c>
      <c r="R609" s="27">
        <f>IF(OR(A609="",M609=""),"",IFERROR(INDEX('Rate Schedule'!$A$5:$A$24,MATCH(SUMPRODUCT(MAX(('Rate Schedule'!$A$5:$A$24&lt;=A609)*('Rate Schedule'!$A$5:$A$24&lt;&gt;"")*'Rate Schedule'!$A$5:$A$24)),'Rate Schedule'!$A$5:$A$24,0)),""))</f>
        <v/>
      </c>
    </row>
    <row r="610">
      <c r="A610" s="22" t="n"/>
      <c r="B610" s="10" t="n"/>
      <c r="C610" s="10" t="n"/>
      <c r="D610" s="10" t="n"/>
      <c r="E610" s="10" t="n"/>
      <c r="F610" s="10" t="n"/>
      <c r="G610" s="10" t="n"/>
      <c r="H610" s="23" t="n"/>
      <c r="I610" s="23" t="n"/>
      <c r="J610" s="23" t="n"/>
      <c r="K610" s="10" t="n"/>
      <c r="L610" s="10" t="n"/>
      <c r="M610" s="24">
        <f>IF(AND(A610="",B610="",J610="",H610=""),"",ROUND(IF(G610="Yes",2,1)*IF(AND(ISNUMBER(H610),ISNUMBER(I610),I610&gt;=H610),I610-H610,IF(ISNUMBER(J610),J610,0)),1))</f>
        <v/>
      </c>
      <c r="N610" s="24">
        <f>IF(M610="","",IF(OR(E610="Personal",E610="",F610="Yes"),0,M610))</f>
        <v/>
      </c>
      <c r="O610" s="24">
        <f>IF(OR(A610="",M610=""),"",IF(E610="Business",IFERROR(INDEX('Rate Schedule'!$B$5:$B$24,MATCH(SUMPRODUCT(MAX(('Rate Schedule'!$A$5:$A$24&lt;=A610)*('Rate Schedule'!$A$5:$A$24&lt;&gt;"")*'Rate Schedule'!$A$5:$A$24)),'Rate Schedule'!$A$5:$A$24,0)),0),IF(E610="Medical",IFERROR(INDEX('Rate Schedule'!$C$5:$C$24,MATCH(SUMPRODUCT(MAX(('Rate Schedule'!$A$5:$A$24&lt;=A610)*('Rate Schedule'!$A$5:$A$24&lt;&gt;"")*'Rate Schedule'!$A$5:$A$24)),'Rate Schedule'!$A$5:$A$24,0)),0),IF(E610="Charitable",IFERROR(INDEX('Rate Schedule'!$D$5:$D$24,MATCH(SUMPRODUCT(MAX(('Rate Schedule'!$A$5:$A$24&lt;=A610)*('Rate Schedule'!$A$5:$A$24&lt;&gt;"")*'Rate Schedule'!$A$5:$A$24)),'Rate Schedule'!$A$5:$A$24,0)),0),0))))</f>
        <v/>
      </c>
      <c r="P610" s="25">
        <f>IF(OR(M610="",O610=""),"",ROUND(N610*O610,0)/100)</f>
        <v/>
      </c>
      <c r="Q610" s="26">
        <f>IF(AND(A610="",B610="",C610="",D610="",E610="",J610="",H610=""),"",IF(A610="","Add a date",IF(A610&gt;AsOf,"After as-of date: not counted yet",IF(B610="","Add a vehicle",IF(COUNTIF(VName,B610)=0,"Vehicle not on Vehicles sheet",IF(E610="","Add a purpose",IF(AND(E610&lt;&gt;"Business",E610&lt;&gt;"Medical",E610&lt;&gt;"Charitable",E610&lt;&gt;"Personal"),"Purpose must be Business/Medical/Charitable/Personal",IF(AND(ISNUMBER(H610),ISNUMBER(I610),I610&lt;H610),"Odometer end is before start",IF(AND(NOT(ISNUMBER(H610)),NOT(ISNUMBER(I610)),NOT(ISNUMBER(J610))),"Add odometer readings or typed miles",IF(AND(ISNUMBER(H610),ISNUMBER(I610),ISNUMBER(J610),ABS((I610-H610)-J610)&gt;0.05),"Odometer and typed miles disagree",IF(AND(N610&gt;0,O610=0),"No rate for this date — check Rate Schedule",IF(AND(OR(E610="Business",E610="Medical",E610="Charitable"),F610&lt;&gt;"Yes",K610=""),"Add purpose detail for substantiation",""))))))))))))</f>
        <v/>
      </c>
      <c r="R610" s="27">
        <f>IF(OR(A610="",M610=""),"",IFERROR(INDEX('Rate Schedule'!$A$5:$A$24,MATCH(SUMPRODUCT(MAX(('Rate Schedule'!$A$5:$A$24&lt;=A610)*('Rate Schedule'!$A$5:$A$24&lt;&gt;"")*'Rate Schedule'!$A$5:$A$24)),'Rate Schedule'!$A$5:$A$24,0)),""))</f>
        <v/>
      </c>
    </row>
    <row r="611">
      <c r="A611" s="22" t="n"/>
      <c r="B611" s="10" t="n"/>
      <c r="C611" s="10" t="n"/>
      <c r="D611" s="10" t="n"/>
      <c r="E611" s="10" t="n"/>
      <c r="F611" s="10" t="n"/>
      <c r="G611" s="10" t="n"/>
      <c r="H611" s="23" t="n"/>
      <c r="I611" s="23" t="n"/>
      <c r="J611" s="23" t="n"/>
      <c r="K611" s="10" t="n"/>
      <c r="L611" s="10" t="n"/>
      <c r="M611" s="24">
        <f>IF(AND(A611="",B611="",J611="",H611=""),"",ROUND(IF(G611="Yes",2,1)*IF(AND(ISNUMBER(H611),ISNUMBER(I611),I611&gt;=H611),I611-H611,IF(ISNUMBER(J611),J611,0)),1))</f>
        <v/>
      </c>
      <c r="N611" s="24">
        <f>IF(M611="","",IF(OR(E611="Personal",E611="",F611="Yes"),0,M611))</f>
        <v/>
      </c>
      <c r="O611" s="24">
        <f>IF(OR(A611="",M611=""),"",IF(E611="Business",IFERROR(INDEX('Rate Schedule'!$B$5:$B$24,MATCH(SUMPRODUCT(MAX(('Rate Schedule'!$A$5:$A$24&lt;=A611)*('Rate Schedule'!$A$5:$A$24&lt;&gt;"")*'Rate Schedule'!$A$5:$A$24)),'Rate Schedule'!$A$5:$A$24,0)),0),IF(E611="Medical",IFERROR(INDEX('Rate Schedule'!$C$5:$C$24,MATCH(SUMPRODUCT(MAX(('Rate Schedule'!$A$5:$A$24&lt;=A611)*('Rate Schedule'!$A$5:$A$24&lt;&gt;"")*'Rate Schedule'!$A$5:$A$24)),'Rate Schedule'!$A$5:$A$24,0)),0),IF(E611="Charitable",IFERROR(INDEX('Rate Schedule'!$D$5:$D$24,MATCH(SUMPRODUCT(MAX(('Rate Schedule'!$A$5:$A$24&lt;=A611)*('Rate Schedule'!$A$5:$A$24&lt;&gt;"")*'Rate Schedule'!$A$5:$A$24)),'Rate Schedule'!$A$5:$A$24,0)),0),0))))</f>
        <v/>
      </c>
      <c r="P611" s="25">
        <f>IF(OR(M611="",O611=""),"",ROUND(N611*O611,0)/100)</f>
        <v/>
      </c>
      <c r="Q611" s="26">
        <f>IF(AND(A611="",B611="",C611="",D611="",E611="",J611="",H611=""),"",IF(A611="","Add a date",IF(A611&gt;AsOf,"After as-of date: not counted yet",IF(B611="","Add a vehicle",IF(COUNTIF(VName,B611)=0,"Vehicle not on Vehicles sheet",IF(E611="","Add a purpose",IF(AND(E611&lt;&gt;"Business",E611&lt;&gt;"Medical",E611&lt;&gt;"Charitable",E611&lt;&gt;"Personal"),"Purpose must be Business/Medical/Charitable/Personal",IF(AND(ISNUMBER(H611),ISNUMBER(I611),I611&lt;H611),"Odometer end is before start",IF(AND(NOT(ISNUMBER(H611)),NOT(ISNUMBER(I611)),NOT(ISNUMBER(J611))),"Add odometer readings or typed miles",IF(AND(ISNUMBER(H611),ISNUMBER(I611),ISNUMBER(J611),ABS((I611-H611)-J611)&gt;0.05),"Odometer and typed miles disagree",IF(AND(N611&gt;0,O611=0),"No rate for this date — check Rate Schedule",IF(AND(OR(E611="Business",E611="Medical",E611="Charitable"),F611&lt;&gt;"Yes",K611=""),"Add purpose detail for substantiation",""))))))))))))</f>
        <v/>
      </c>
      <c r="R611" s="27">
        <f>IF(OR(A611="",M611=""),"",IFERROR(INDEX('Rate Schedule'!$A$5:$A$24,MATCH(SUMPRODUCT(MAX(('Rate Schedule'!$A$5:$A$24&lt;=A611)*('Rate Schedule'!$A$5:$A$24&lt;&gt;"")*'Rate Schedule'!$A$5:$A$24)),'Rate Schedule'!$A$5:$A$24,0)),""))</f>
        <v/>
      </c>
    </row>
    <row r="612">
      <c r="A612" s="22" t="n"/>
      <c r="B612" s="10" t="n"/>
      <c r="C612" s="10" t="n"/>
      <c r="D612" s="10" t="n"/>
      <c r="E612" s="10" t="n"/>
      <c r="F612" s="10" t="n"/>
      <c r="G612" s="10" t="n"/>
      <c r="H612" s="23" t="n"/>
      <c r="I612" s="23" t="n"/>
      <c r="J612" s="23" t="n"/>
      <c r="K612" s="10" t="n"/>
      <c r="L612" s="10" t="n"/>
      <c r="M612" s="24">
        <f>IF(AND(A612="",B612="",J612="",H612=""),"",ROUND(IF(G612="Yes",2,1)*IF(AND(ISNUMBER(H612),ISNUMBER(I612),I612&gt;=H612),I612-H612,IF(ISNUMBER(J612),J612,0)),1))</f>
        <v/>
      </c>
      <c r="N612" s="24">
        <f>IF(M612="","",IF(OR(E612="Personal",E612="",F612="Yes"),0,M612))</f>
        <v/>
      </c>
      <c r="O612" s="24">
        <f>IF(OR(A612="",M612=""),"",IF(E612="Business",IFERROR(INDEX('Rate Schedule'!$B$5:$B$24,MATCH(SUMPRODUCT(MAX(('Rate Schedule'!$A$5:$A$24&lt;=A612)*('Rate Schedule'!$A$5:$A$24&lt;&gt;"")*'Rate Schedule'!$A$5:$A$24)),'Rate Schedule'!$A$5:$A$24,0)),0),IF(E612="Medical",IFERROR(INDEX('Rate Schedule'!$C$5:$C$24,MATCH(SUMPRODUCT(MAX(('Rate Schedule'!$A$5:$A$24&lt;=A612)*('Rate Schedule'!$A$5:$A$24&lt;&gt;"")*'Rate Schedule'!$A$5:$A$24)),'Rate Schedule'!$A$5:$A$24,0)),0),IF(E612="Charitable",IFERROR(INDEX('Rate Schedule'!$D$5:$D$24,MATCH(SUMPRODUCT(MAX(('Rate Schedule'!$A$5:$A$24&lt;=A612)*('Rate Schedule'!$A$5:$A$24&lt;&gt;"")*'Rate Schedule'!$A$5:$A$24)),'Rate Schedule'!$A$5:$A$24,0)),0),0))))</f>
        <v/>
      </c>
      <c r="P612" s="25">
        <f>IF(OR(M612="",O612=""),"",ROUND(N612*O612,0)/100)</f>
        <v/>
      </c>
      <c r="Q612" s="26">
        <f>IF(AND(A612="",B612="",C612="",D612="",E612="",J612="",H612=""),"",IF(A612="","Add a date",IF(A612&gt;AsOf,"After as-of date: not counted yet",IF(B612="","Add a vehicle",IF(COUNTIF(VName,B612)=0,"Vehicle not on Vehicles sheet",IF(E612="","Add a purpose",IF(AND(E612&lt;&gt;"Business",E612&lt;&gt;"Medical",E612&lt;&gt;"Charitable",E612&lt;&gt;"Personal"),"Purpose must be Business/Medical/Charitable/Personal",IF(AND(ISNUMBER(H612),ISNUMBER(I612),I612&lt;H612),"Odometer end is before start",IF(AND(NOT(ISNUMBER(H612)),NOT(ISNUMBER(I612)),NOT(ISNUMBER(J612))),"Add odometer readings or typed miles",IF(AND(ISNUMBER(H612),ISNUMBER(I612),ISNUMBER(J612),ABS((I612-H612)-J612)&gt;0.05),"Odometer and typed miles disagree",IF(AND(N612&gt;0,O612=0),"No rate for this date — check Rate Schedule",IF(AND(OR(E612="Business",E612="Medical",E612="Charitable"),F612&lt;&gt;"Yes",K612=""),"Add purpose detail for substantiation",""))))))))))))</f>
        <v/>
      </c>
      <c r="R612" s="27">
        <f>IF(OR(A612="",M612=""),"",IFERROR(INDEX('Rate Schedule'!$A$5:$A$24,MATCH(SUMPRODUCT(MAX(('Rate Schedule'!$A$5:$A$24&lt;=A612)*('Rate Schedule'!$A$5:$A$24&lt;&gt;"")*'Rate Schedule'!$A$5:$A$24)),'Rate Schedule'!$A$5:$A$24,0)),""))</f>
        <v/>
      </c>
    </row>
    <row r="613">
      <c r="A613" s="22" t="n"/>
      <c r="B613" s="10" t="n"/>
      <c r="C613" s="10" t="n"/>
      <c r="D613" s="10" t="n"/>
      <c r="E613" s="10" t="n"/>
      <c r="F613" s="10" t="n"/>
      <c r="G613" s="10" t="n"/>
      <c r="H613" s="23" t="n"/>
      <c r="I613" s="23" t="n"/>
      <c r="J613" s="23" t="n"/>
      <c r="K613" s="10" t="n"/>
      <c r="L613" s="10" t="n"/>
      <c r="M613" s="24">
        <f>IF(AND(A613="",B613="",J613="",H613=""),"",ROUND(IF(G613="Yes",2,1)*IF(AND(ISNUMBER(H613),ISNUMBER(I613),I613&gt;=H613),I613-H613,IF(ISNUMBER(J613),J613,0)),1))</f>
        <v/>
      </c>
      <c r="N613" s="24">
        <f>IF(M613="","",IF(OR(E613="Personal",E613="",F613="Yes"),0,M613))</f>
        <v/>
      </c>
      <c r="O613" s="24">
        <f>IF(OR(A613="",M613=""),"",IF(E613="Business",IFERROR(INDEX('Rate Schedule'!$B$5:$B$24,MATCH(SUMPRODUCT(MAX(('Rate Schedule'!$A$5:$A$24&lt;=A613)*('Rate Schedule'!$A$5:$A$24&lt;&gt;"")*'Rate Schedule'!$A$5:$A$24)),'Rate Schedule'!$A$5:$A$24,0)),0),IF(E613="Medical",IFERROR(INDEX('Rate Schedule'!$C$5:$C$24,MATCH(SUMPRODUCT(MAX(('Rate Schedule'!$A$5:$A$24&lt;=A613)*('Rate Schedule'!$A$5:$A$24&lt;&gt;"")*'Rate Schedule'!$A$5:$A$24)),'Rate Schedule'!$A$5:$A$24,0)),0),IF(E613="Charitable",IFERROR(INDEX('Rate Schedule'!$D$5:$D$24,MATCH(SUMPRODUCT(MAX(('Rate Schedule'!$A$5:$A$24&lt;=A613)*('Rate Schedule'!$A$5:$A$24&lt;&gt;"")*'Rate Schedule'!$A$5:$A$24)),'Rate Schedule'!$A$5:$A$24,0)),0),0))))</f>
        <v/>
      </c>
      <c r="P613" s="25">
        <f>IF(OR(M613="",O613=""),"",ROUND(N613*O613,0)/100)</f>
        <v/>
      </c>
      <c r="Q613" s="26">
        <f>IF(AND(A613="",B613="",C613="",D613="",E613="",J613="",H613=""),"",IF(A613="","Add a date",IF(A613&gt;AsOf,"After as-of date: not counted yet",IF(B613="","Add a vehicle",IF(COUNTIF(VName,B613)=0,"Vehicle not on Vehicles sheet",IF(E613="","Add a purpose",IF(AND(E613&lt;&gt;"Business",E613&lt;&gt;"Medical",E613&lt;&gt;"Charitable",E613&lt;&gt;"Personal"),"Purpose must be Business/Medical/Charitable/Personal",IF(AND(ISNUMBER(H613),ISNUMBER(I613),I613&lt;H613),"Odometer end is before start",IF(AND(NOT(ISNUMBER(H613)),NOT(ISNUMBER(I613)),NOT(ISNUMBER(J613))),"Add odometer readings or typed miles",IF(AND(ISNUMBER(H613),ISNUMBER(I613),ISNUMBER(J613),ABS((I613-H613)-J613)&gt;0.05),"Odometer and typed miles disagree",IF(AND(N613&gt;0,O613=0),"No rate for this date — check Rate Schedule",IF(AND(OR(E613="Business",E613="Medical",E613="Charitable"),F613&lt;&gt;"Yes",K613=""),"Add purpose detail for substantiation",""))))))))))))</f>
        <v/>
      </c>
      <c r="R613" s="27">
        <f>IF(OR(A613="",M613=""),"",IFERROR(INDEX('Rate Schedule'!$A$5:$A$24,MATCH(SUMPRODUCT(MAX(('Rate Schedule'!$A$5:$A$24&lt;=A613)*('Rate Schedule'!$A$5:$A$24&lt;&gt;"")*'Rate Schedule'!$A$5:$A$24)),'Rate Schedule'!$A$5:$A$24,0)),""))</f>
        <v/>
      </c>
    </row>
    <row r="614">
      <c r="A614" s="22" t="n"/>
      <c r="B614" s="10" t="n"/>
      <c r="C614" s="10" t="n"/>
      <c r="D614" s="10" t="n"/>
      <c r="E614" s="10" t="n"/>
      <c r="F614" s="10" t="n"/>
      <c r="G614" s="10" t="n"/>
      <c r="H614" s="23" t="n"/>
      <c r="I614" s="23" t="n"/>
      <c r="J614" s="23" t="n"/>
      <c r="K614" s="10" t="n"/>
      <c r="L614" s="10" t="n"/>
      <c r="M614" s="24">
        <f>IF(AND(A614="",B614="",J614="",H614=""),"",ROUND(IF(G614="Yes",2,1)*IF(AND(ISNUMBER(H614),ISNUMBER(I614),I614&gt;=H614),I614-H614,IF(ISNUMBER(J614),J614,0)),1))</f>
        <v/>
      </c>
      <c r="N614" s="24">
        <f>IF(M614="","",IF(OR(E614="Personal",E614="",F614="Yes"),0,M614))</f>
        <v/>
      </c>
      <c r="O614" s="24">
        <f>IF(OR(A614="",M614=""),"",IF(E614="Business",IFERROR(INDEX('Rate Schedule'!$B$5:$B$24,MATCH(SUMPRODUCT(MAX(('Rate Schedule'!$A$5:$A$24&lt;=A614)*('Rate Schedule'!$A$5:$A$24&lt;&gt;"")*'Rate Schedule'!$A$5:$A$24)),'Rate Schedule'!$A$5:$A$24,0)),0),IF(E614="Medical",IFERROR(INDEX('Rate Schedule'!$C$5:$C$24,MATCH(SUMPRODUCT(MAX(('Rate Schedule'!$A$5:$A$24&lt;=A614)*('Rate Schedule'!$A$5:$A$24&lt;&gt;"")*'Rate Schedule'!$A$5:$A$24)),'Rate Schedule'!$A$5:$A$24,0)),0),IF(E614="Charitable",IFERROR(INDEX('Rate Schedule'!$D$5:$D$24,MATCH(SUMPRODUCT(MAX(('Rate Schedule'!$A$5:$A$24&lt;=A614)*('Rate Schedule'!$A$5:$A$24&lt;&gt;"")*'Rate Schedule'!$A$5:$A$24)),'Rate Schedule'!$A$5:$A$24,0)),0),0))))</f>
        <v/>
      </c>
      <c r="P614" s="25">
        <f>IF(OR(M614="",O614=""),"",ROUND(N614*O614,0)/100)</f>
        <v/>
      </c>
      <c r="Q614" s="26">
        <f>IF(AND(A614="",B614="",C614="",D614="",E614="",J614="",H614=""),"",IF(A614="","Add a date",IF(A614&gt;AsOf,"After as-of date: not counted yet",IF(B614="","Add a vehicle",IF(COUNTIF(VName,B614)=0,"Vehicle not on Vehicles sheet",IF(E614="","Add a purpose",IF(AND(E614&lt;&gt;"Business",E614&lt;&gt;"Medical",E614&lt;&gt;"Charitable",E614&lt;&gt;"Personal"),"Purpose must be Business/Medical/Charitable/Personal",IF(AND(ISNUMBER(H614),ISNUMBER(I614),I614&lt;H614),"Odometer end is before start",IF(AND(NOT(ISNUMBER(H614)),NOT(ISNUMBER(I614)),NOT(ISNUMBER(J614))),"Add odometer readings or typed miles",IF(AND(ISNUMBER(H614),ISNUMBER(I614),ISNUMBER(J614),ABS((I614-H614)-J614)&gt;0.05),"Odometer and typed miles disagree",IF(AND(N614&gt;0,O614=0),"No rate for this date — check Rate Schedule",IF(AND(OR(E614="Business",E614="Medical",E614="Charitable"),F614&lt;&gt;"Yes",K614=""),"Add purpose detail for substantiation",""))))))))))))</f>
        <v/>
      </c>
      <c r="R614" s="27">
        <f>IF(OR(A614="",M614=""),"",IFERROR(INDEX('Rate Schedule'!$A$5:$A$24,MATCH(SUMPRODUCT(MAX(('Rate Schedule'!$A$5:$A$24&lt;=A614)*('Rate Schedule'!$A$5:$A$24&lt;&gt;"")*'Rate Schedule'!$A$5:$A$24)),'Rate Schedule'!$A$5:$A$24,0)),""))</f>
        <v/>
      </c>
    </row>
    <row r="615">
      <c r="A615" s="22" t="n"/>
      <c r="B615" s="10" t="n"/>
      <c r="C615" s="10" t="n"/>
      <c r="D615" s="10" t="n"/>
      <c r="E615" s="10" t="n"/>
      <c r="F615" s="10" t="n"/>
      <c r="G615" s="10" t="n"/>
      <c r="H615" s="23" t="n"/>
      <c r="I615" s="23" t="n"/>
      <c r="J615" s="23" t="n"/>
      <c r="K615" s="10" t="n"/>
      <c r="L615" s="10" t="n"/>
      <c r="M615" s="24">
        <f>IF(AND(A615="",B615="",J615="",H615=""),"",ROUND(IF(G615="Yes",2,1)*IF(AND(ISNUMBER(H615),ISNUMBER(I615),I615&gt;=H615),I615-H615,IF(ISNUMBER(J615),J615,0)),1))</f>
        <v/>
      </c>
      <c r="N615" s="24">
        <f>IF(M615="","",IF(OR(E615="Personal",E615="",F615="Yes"),0,M615))</f>
        <v/>
      </c>
      <c r="O615" s="24">
        <f>IF(OR(A615="",M615=""),"",IF(E615="Business",IFERROR(INDEX('Rate Schedule'!$B$5:$B$24,MATCH(SUMPRODUCT(MAX(('Rate Schedule'!$A$5:$A$24&lt;=A615)*('Rate Schedule'!$A$5:$A$24&lt;&gt;"")*'Rate Schedule'!$A$5:$A$24)),'Rate Schedule'!$A$5:$A$24,0)),0),IF(E615="Medical",IFERROR(INDEX('Rate Schedule'!$C$5:$C$24,MATCH(SUMPRODUCT(MAX(('Rate Schedule'!$A$5:$A$24&lt;=A615)*('Rate Schedule'!$A$5:$A$24&lt;&gt;"")*'Rate Schedule'!$A$5:$A$24)),'Rate Schedule'!$A$5:$A$24,0)),0),IF(E615="Charitable",IFERROR(INDEX('Rate Schedule'!$D$5:$D$24,MATCH(SUMPRODUCT(MAX(('Rate Schedule'!$A$5:$A$24&lt;=A615)*('Rate Schedule'!$A$5:$A$24&lt;&gt;"")*'Rate Schedule'!$A$5:$A$24)),'Rate Schedule'!$A$5:$A$24,0)),0),0))))</f>
        <v/>
      </c>
      <c r="P615" s="25">
        <f>IF(OR(M615="",O615=""),"",ROUND(N615*O615,0)/100)</f>
        <v/>
      </c>
      <c r="Q615" s="26">
        <f>IF(AND(A615="",B615="",C615="",D615="",E615="",J615="",H615=""),"",IF(A615="","Add a date",IF(A615&gt;AsOf,"After as-of date: not counted yet",IF(B615="","Add a vehicle",IF(COUNTIF(VName,B615)=0,"Vehicle not on Vehicles sheet",IF(E615="","Add a purpose",IF(AND(E615&lt;&gt;"Business",E615&lt;&gt;"Medical",E615&lt;&gt;"Charitable",E615&lt;&gt;"Personal"),"Purpose must be Business/Medical/Charitable/Personal",IF(AND(ISNUMBER(H615),ISNUMBER(I615),I615&lt;H615),"Odometer end is before start",IF(AND(NOT(ISNUMBER(H615)),NOT(ISNUMBER(I615)),NOT(ISNUMBER(J615))),"Add odometer readings or typed miles",IF(AND(ISNUMBER(H615),ISNUMBER(I615),ISNUMBER(J615),ABS((I615-H615)-J615)&gt;0.05),"Odometer and typed miles disagree",IF(AND(N615&gt;0,O615=0),"No rate for this date — check Rate Schedule",IF(AND(OR(E615="Business",E615="Medical",E615="Charitable"),F615&lt;&gt;"Yes",K615=""),"Add purpose detail for substantiation",""))))))))))))</f>
        <v/>
      </c>
      <c r="R615" s="27">
        <f>IF(OR(A615="",M615=""),"",IFERROR(INDEX('Rate Schedule'!$A$5:$A$24,MATCH(SUMPRODUCT(MAX(('Rate Schedule'!$A$5:$A$24&lt;=A615)*('Rate Schedule'!$A$5:$A$24&lt;&gt;"")*'Rate Schedule'!$A$5:$A$24)),'Rate Schedule'!$A$5:$A$24,0)),""))</f>
        <v/>
      </c>
    </row>
    <row r="616">
      <c r="A616" s="22" t="n"/>
      <c r="B616" s="10" t="n"/>
      <c r="C616" s="10" t="n"/>
      <c r="D616" s="10" t="n"/>
      <c r="E616" s="10" t="n"/>
      <c r="F616" s="10" t="n"/>
      <c r="G616" s="10" t="n"/>
      <c r="H616" s="23" t="n"/>
      <c r="I616" s="23" t="n"/>
      <c r="J616" s="23" t="n"/>
      <c r="K616" s="10" t="n"/>
      <c r="L616" s="10" t="n"/>
      <c r="M616" s="24">
        <f>IF(AND(A616="",B616="",J616="",H616=""),"",ROUND(IF(G616="Yes",2,1)*IF(AND(ISNUMBER(H616),ISNUMBER(I616),I616&gt;=H616),I616-H616,IF(ISNUMBER(J616),J616,0)),1))</f>
        <v/>
      </c>
      <c r="N616" s="24">
        <f>IF(M616="","",IF(OR(E616="Personal",E616="",F616="Yes"),0,M616))</f>
        <v/>
      </c>
      <c r="O616" s="24">
        <f>IF(OR(A616="",M616=""),"",IF(E616="Business",IFERROR(INDEX('Rate Schedule'!$B$5:$B$24,MATCH(SUMPRODUCT(MAX(('Rate Schedule'!$A$5:$A$24&lt;=A616)*('Rate Schedule'!$A$5:$A$24&lt;&gt;"")*'Rate Schedule'!$A$5:$A$24)),'Rate Schedule'!$A$5:$A$24,0)),0),IF(E616="Medical",IFERROR(INDEX('Rate Schedule'!$C$5:$C$24,MATCH(SUMPRODUCT(MAX(('Rate Schedule'!$A$5:$A$24&lt;=A616)*('Rate Schedule'!$A$5:$A$24&lt;&gt;"")*'Rate Schedule'!$A$5:$A$24)),'Rate Schedule'!$A$5:$A$24,0)),0),IF(E616="Charitable",IFERROR(INDEX('Rate Schedule'!$D$5:$D$24,MATCH(SUMPRODUCT(MAX(('Rate Schedule'!$A$5:$A$24&lt;=A616)*('Rate Schedule'!$A$5:$A$24&lt;&gt;"")*'Rate Schedule'!$A$5:$A$24)),'Rate Schedule'!$A$5:$A$24,0)),0),0))))</f>
        <v/>
      </c>
      <c r="P616" s="25">
        <f>IF(OR(M616="",O616=""),"",ROUND(N616*O616,0)/100)</f>
        <v/>
      </c>
      <c r="Q616" s="26">
        <f>IF(AND(A616="",B616="",C616="",D616="",E616="",J616="",H616=""),"",IF(A616="","Add a date",IF(A616&gt;AsOf,"After as-of date: not counted yet",IF(B616="","Add a vehicle",IF(COUNTIF(VName,B616)=0,"Vehicle not on Vehicles sheet",IF(E616="","Add a purpose",IF(AND(E616&lt;&gt;"Business",E616&lt;&gt;"Medical",E616&lt;&gt;"Charitable",E616&lt;&gt;"Personal"),"Purpose must be Business/Medical/Charitable/Personal",IF(AND(ISNUMBER(H616),ISNUMBER(I616),I616&lt;H616),"Odometer end is before start",IF(AND(NOT(ISNUMBER(H616)),NOT(ISNUMBER(I616)),NOT(ISNUMBER(J616))),"Add odometer readings or typed miles",IF(AND(ISNUMBER(H616),ISNUMBER(I616),ISNUMBER(J616),ABS((I616-H616)-J616)&gt;0.05),"Odometer and typed miles disagree",IF(AND(N616&gt;0,O616=0),"No rate for this date — check Rate Schedule",IF(AND(OR(E616="Business",E616="Medical",E616="Charitable"),F616&lt;&gt;"Yes",K616=""),"Add purpose detail for substantiation",""))))))))))))</f>
        <v/>
      </c>
      <c r="R616" s="27">
        <f>IF(OR(A616="",M616=""),"",IFERROR(INDEX('Rate Schedule'!$A$5:$A$24,MATCH(SUMPRODUCT(MAX(('Rate Schedule'!$A$5:$A$24&lt;=A616)*('Rate Schedule'!$A$5:$A$24&lt;&gt;"")*'Rate Schedule'!$A$5:$A$24)),'Rate Schedule'!$A$5:$A$24,0)),""))</f>
        <v/>
      </c>
    </row>
    <row r="617">
      <c r="A617" s="22" t="n"/>
      <c r="B617" s="10" t="n"/>
      <c r="C617" s="10" t="n"/>
      <c r="D617" s="10" t="n"/>
      <c r="E617" s="10" t="n"/>
      <c r="F617" s="10" t="n"/>
      <c r="G617" s="10" t="n"/>
      <c r="H617" s="23" t="n"/>
      <c r="I617" s="23" t="n"/>
      <c r="J617" s="23" t="n"/>
      <c r="K617" s="10" t="n"/>
      <c r="L617" s="10" t="n"/>
      <c r="M617" s="24">
        <f>IF(AND(A617="",B617="",J617="",H617=""),"",ROUND(IF(G617="Yes",2,1)*IF(AND(ISNUMBER(H617),ISNUMBER(I617),I617&gt;=H617),I617-H617,IF(ISNUMBER(J617),J617,0)),1))</f>
        <v/>
      </c>
      <c r="N617" s="24">
        <f>IF(M617="","",IF(OR(E617="Personal",E617="",F617="Yes"),0,M617))</f>
        <v/>
      </c>
      <c r="O617" s="24">
        <f>IF(OR(A617="",M617=""),"",IF(E617="Business",IFERROR(INDEX('Rate Schedule'!$B$5:$B$24,MATCH(SUMPRODUCT(MAX(('Rate Schedule'!$A$5:$A$24&lt;=A617)*('Rate Schedule'!$A$5:$A$24&lt;&gt;"")*'Rate Schedule'!$A$5:$A$24)),'Rate Schedule'!$A$5:$A$24,0)),0),IF(E617="Medical",IFERROR(INDEX('Rate Schedule'!$C$5:$C$24,MATCH(SUMPRODUCT(MAX(('Rate Schedule'!$A$5:$A$24&lt;=A617)*('Rate Schedule'!$A$5:$A$24&lt;&gt;"")*'Rate Schedule'!$A$5:$A$24)),'Rate Schedule'!$A$5:$A$24,0)),0),IF(E617="Charitable",IFERROR(INDEX('Rate Schedule'!$D$5:$D$24,MATCH(SUMPRODUCT(MAX(('Rate Schedule'!$A$5:$A$24&lt;=A617)*('Rate Schedule'!$A$5:$A$24&lt;&gt;"")*'Rate Schedule'!$A$5:$A$24)),'Rate Schedule'!$A$5:$A$24,0)),0),0))))</f>
        <v/>
      </c>
      <c r="P617" s="25">
        <f>IF(OR(M617="",O617=""),"",ROUND(N617*O617,0)/100)</f>
        <v/>
      </c>
      <c r="Q617" s="26">
        <f>IF(AND(A617="",B617="",C617="",D617="",E617="",J617="",H617=""),"",IF(A617="","Add a date",IF(A617&gt;AsOf,"After as-of date: not counted yet",IF(B617="","Add a vehicle",IF(COUNTIF(VName,B617)=0,"Vehicle not on Vehicles sheet",IF(E617="","Add a purpose",IF(AND(E617&lt;&gt;"Business",E617&lt;&gt;"Medical",E617&lt;&gt;"Charitable",E617&lt;&gt;"Personal"),"Purpose must be Business/Medical/Charitable/Personal",IF(AND(ISNUMBER(H617),ISNUMBER(I617),I617&lt;H617),"Odometer end is before start",IF(AND(NOT(ISNUMBER(H617)),NOT(ISNUMBER(I617)),NOT(ISNUMBER(J617))),"Add odometer readings or typed miles",IF(AND(ISNUMBER(H617),ISNUMBER(I617),ISNUMBER(J617),ABS((I617-H617)-J617)&gt;0.05),"Odometer and typed miles disagree",IF(AND(N617&gt;0,O617=0),"No rate for this date — check Rate Schedule",IF(AND(OR(E617="Business",E617="Medical",E617="Charitable"),F617&lt;&gt;"Yes",K617=""),"Add purpose detail for substantiation",""))))))))))))</f>
        <v/>
      </c>
      <c r="R617" s="27">
        <f>IF(OR(A617="",M617=""),"",IFERROR(INDEX('Rate Schedule'!$A$5:$A$24,MATCH(SUMPRODUCT(MAX(('Rate Schedule'!$A$5:$A$24&lt;=A617)*('Rate Schedule'!$A$5:$A$24&lt;&gt;"")*'Rate Schedule'!$A$5:$A$24)),'Rate Schedule'!$A$5:$A$24,0)),""))</f>
        <v/>
      </c>
    </row>
    <row r="618">
      <c r="A618" s="22" t="n"/>
      <c r="B618" s="10" t="n"/>
      <c r="C618" s="10" t="n"/>
      <c r="D618" s="10" t="n"/>
      <c r="E618" s="10" t="n"/>
      <c r="F618" s="10" t="n"/>
      <c r="G618" s="10" t="n"/>
      <c r="H618" s="23" t="n"/>
      <c r="I618" s="23" t="n"/>
      <c r="J618" s="23" t="n"/>
      <c r="K618" s="10" t="n"/>
      <c r="L618" s="10" t="n"/>
      <c r="M618" s="24">
        <f>IF(AND(A618="",B618="",J618="",H618=""),"",ROUND(IF(G618="Yes",2,1)*IF(AND(ISNUMBER(H618),ISNUMBER(I618),I618&gt;=H618),I618-H618,IF(ISNUMBER(J618),J618,0)),1))</f>
        <v/>
      </c>
      <c r="N618" s="24">
        <f>IF(M618="","",IF(OR(E618="Personal",E618="",F618="Yes"),0,M618))</f>
        <v/>
      </c>
      <c r="O618" s="24">
        <f>IF(OR(A618="",M618=""),"",IF(E618="Business",IFERROR(INDEX('Rate Schedule'!$B$5:$B$24,MATCH(SUMPRODUCT(MAX(('Rate Schedule'!$A$5:$A$24&lt;=A618)*('Rate Schedule'!$A$5:$A$24&lt;&gt;"")*'Rate Schedule'!$A$5:$A$24)),'Rate Schedule'!$A$5:$A$24,0)),0),IF(E618="Medical",IFERROR(INDEX('Rate Schedule'!$C$5:$C$24,MATCH(SUMPRODUCT(MAX(('Rate Schedule'!$A$5:$A$24&lt;=A618)*('Rate Schedule'!$A$5:$A$24&lt;&gt;"")*'Rate Schedule'!$A$5:$A$24)),'Rate Schedule'!$A$5:$A$24,0)),0),IF(E618="Charitable",IFERROR(INDEX('Rate Schedule'!$D$5:$D$24,MATCH(SUMPRODUCT(MAX(('Rate Schedule'!$A$5:$A$24&lt;=A618)*('Rate Schedule'!$A$5:$A$24&lt;&gt;"")*'Rate Schedule'!$A$5:$A$24)),'Rate Schedule'!$A$5:$A$24,0)),0),0))))</f>
        <v/>
      </c>
      <c r="P618" s="25">
        <f>IF(OR(M618="",O618=""),"",ROUND(N618*O618,0)/100)</f>
        <v/>
      </c>
      <c r="Q618" s="26">
        <f>IF(AND(A618="",B618="",C618="",D618="",E618="",J618="",H618=""),"",IF(A618="","Add a date",IF(A618&gt;AsOf,"After as-of date: not counted yet",IF(B618="","Add a vehicle",IF(COUNTIF(VName,B618)=0,"Vehicle not on Vehicles sheet",IF(E618="","Add a purpose",IF(AND(E618&lt;&gt;"Business",E618&lt;&gt;"Medical",E618&lt;&gt;"Charitable",E618&lt;&gt;"Personal"),"Purpose must be Business/Medical/Charitable/Personal",IF(AND(ISNUMBER(H618),ISNUMBER(I618),I618&lt;H618),"Odometer end is before start",IF(AND(NOT(ISNUMBER(H618)),NOT(ISNUMBER(I618)),NOT(ISNUMBER(J618))),"Add odometer readings or typed miles",IF(AND(ISNUMBER(H618),ISNUMBER(I618),ISNUMBER(J618),ABS((I618-H618)-J618)&gt;0.05),"Odometer and typed miles disagree",IF(AND(N618&gt;0,O618=0),"No rate for this date — check Rate Schedule",IF(AND(OR(E618="Business",E618="Medical",E618="Charitable"),F618&lt;&gt;"Yes",K618=""),"Add purpose detail for substantiation",""))))))))))))</f>
        <v/>
      </c>
      <c r="R618" s="27">
        <f>IF(OR(A618="",M618=""),"",IFERROR(INDEX('Rate Schedule'!$A$5:$A$24,MATCH(SUMPRODUCT(MAX(('Rate Schedule'!$A$5:$A$24&lt;=A618)*('Rate Schedule'!$A$5:$A$24&lt;&gt;"")*'Rate Schedule'!$A$5:$A$24)),'Rate Schedule'!$A$5:$A$24,0)),""))</f>
        <v/>
      </c>
    </row>
    <row r="619">
      <c r="A619" s="22" t="n"/>
      <c r="B619" s="10" t="n"/>
      <c r="C619" s="10" t="n"/>
      <c r="D619" s="10" t="n"/>
      <c r="E619" s="10" t="n"/>
      <c r="F619" s="10" t="n"/>
      <c r="G619" s="10" t="n"/>
      <c r="H619" s="23" t="n"/>
      <c r="I619" s="23" t="n"/>
      <c r="J619" s="23" t="n"/>
      <c r="K619" s="10" t="n"/>
      <c r="L619" s="10" t="n"/>
      <c r="M619" s="24">
        <f>IF(AND(A619="",B619="",J619="",H619=""),"",ROUND(IF(G619="Yes",2,1)*IF(AND(ISNUMBER(H619),ISNUMBER(I619),I619&gt;=H619),I619-H619,IF(ISNUMBER(J619),J619,0)),1))</f>
        <v/>
      </c>
      <c r="N619" s="24">
        <f>IF(M619="","",IF(OR(E619="Personal",E619="",F619="Yes"),0,M619))</f>
        <v/>
      </c>
      <c r="O619" s="24">
        <f>IF(OR(A619="",M619=""),"",IF(E619="Business",IFERROR(INDEX('Rate Schedule'!$B$5:$B$24,MATCH(SUMPRODUCT(MAX(('Rate Schedule'!$A$5:$A$24&lt;=A619)*('Rate Schedule'!$A$5:$A$24&lt;&gt;"")*'Rate Schedule'!$A$5:$A$24)),'Rate Schedule'!$A$5:$A$24,0)),0),IF(E619="Medical",IFERROR(INDEX('Rate Schedule'!$C$5:$C$24,MATCH(SUMPRODUCT(MAX(('Rate Schedule'!$A$5:$A$24&lt;=A619)*('Rate Schedule'!$A$5:$A$24&lt;&gt;"")*'Rate Schedule'!$A$5:$A$24)),'Rate Schedule'!$A$5:$A$24,0)),0),IF(E619="Charitable",IFERROR(INDEX('Rate Schedule'!$D$5:$D$24,MATCH(SUMPRODUCT(MAX(('Rate Schedule'!$A$5:$A$24&lt;=A619)*('Rate Schedule'!$A$5:$A$24&lt;&gt;"")*'Rate Schedule'!$A$5:$A$24)),'Rate Schedule'!$A$5:$A$24,0)),0),0))))</f>
        <v/>
      </c>
      <c r="P619" s="25">
        <f>IF(OR(M619="",O619=""),"",ROUND(N619*O619,0)/100)</f>
        <v/>
      </c>
      <c r="Q619" s="26">
        <f>IF(AND(A619="",B619="",C619="",D619="",E619="",J619="",H619=""),"",IF(A619="","Add a date",IF(A619&gt;AsOf,"After as-of date: not counted yet",IF(B619="","Add a vehicle",IF(COUNTIF(VName,B619)=0,"Vehicle not on Vehicles sheet",IF(E619="","Add a purpose",IF(AND(E619&lt;&gt;"Business",E619&lt;&gt;"Medical",E619&lt;&gt;"Charitable",E619&lt;&gt;"Personal"),"Purpose must be Business/Medical/Charitable/Personal",IF(AND(ISNUMBER(H619),ISNUMBER(I619),I619&lt;H619),"Odometer end is before start",IF(AND(NOT(ISNUMBER(H619)),NOT(ISNUMBER(I619)),NOT(ISNUMBER(J619))),"Add odometer readings or typed miles",IF(AND(ISNUMBER(H619),ISNUMBER(I619),ISNUMBER(J619),ABS((I619-H619)-J619)&gt;0.05),"Odometer and typed miles disagree",IF(AND(N619&gt;0,O619=0),"No rate for this date — check Rate Schedule",IF(AND(OR(E619="Business",E619="Medical",E619="Charitable"),F619&lt;&gt;"Yes",K619=""),"Add purpose detail for substantiation",""))))))))))))</f>
        <v/>
      </c>
      <c r="R619" s="27">
        <f>IF(OR(A619="",M619=""),"",IFERROR(INDEX('Rate Schedule'!$A$5:$A$24,MATCH(SUMPRODUCT(MAX(('Rate Schedule'!$A$5:$A$24&lt;=A619)*('Rate Schedule'!$A$5:$A$24&lt;&gt;"")*'Rate Schedule'!$A$5:$A$24)),'Rate Schedule'!$A$5:$A$24,0)),""))</f>
        <v/>
      </c>
    </row>
    <row r="620">
      <c r="A620" s="22" t="n"/>
      <c r="B620" s="10" t="n"/>
      <c r="C620" s="10" t="n"/>
      <c r="D620" s="10" t="n"/>
      <c r="E620" s="10" t="n"/>
      <c r="F620" s="10" t="n"/>
      <c r="G620" s="10" t="n"/>
      <c r="H620" s="23" t="n"/>
      <c r="I620" s="23" t="n"/>
      <c r="J620" s="23" t="n"/>
      <c r="K620" s="10" t="n"/>
      <c r="L620" s="10" t="n"/>
      <c r="M620" s="24">
        <f>IF(AND(A620="",B620="",J620="",H620=""),"",ROUND(IF(G620="Yes",2,1)*IF(AND(ISNUMBER(H620),ISNUMBER(I620),I620&gt;=H620),I620-H620,IF(ISNUMBER(J620),J620,0)),1))</f>
        <v/>
      </c>
      <c r="N620" s="24">
        <f>IF(M620="","",IF(OR(E620="Personal",E620="",F620="Yes"),0,M620))</f>
        <v/>
      </c>
      <c r="O620" s="24">
        <f>IF(OR(A620="",M620=""),"",IF(E620="Business",IFERROR(INDEX('Rate Schedule'!$B$5:$B$24,MATCH(SUMPRODUCT(MAX(('Rate Schedule'!$A$5:$A$24&lt;=A620)*('Rate Schedule'!$A$5:$A$24&lt;&gt;"")*'Rate Schedule'!$A$5:$A$24)),'Rate Schedule'!$A$5:$A$24,0)),0),IF(E620="Medical",IFERROR(INDEX('Rate Schedule'!$C$5:$C$24,MATCH(SUMPRODUCT(MAX(('Rate Schedule'!$A$5:$A$24&lt;=A620)*('Rate Schedule'!$A$5:$A$24&lt;&gt;"")*'Rate Schedule'!$A$5:$A$24)),'Rate Schedule'!$A$5:$A$24,0)),0),IF(E620="Charitable",IFERROR(INDEX('Rate Schedule'!$D$5:$D$24,MATCH(SUMPRODUCT(MAX(('Rate Schedule'!$A$5:$A$24&lt;=A620)*('Rate Schedule'!$A$5:$A$24&lt;&gt;"")*'Rate Schedule'!$A$5:$A$24)),'Rate Schedule'!$A$5:$A$24,0)),0),0))))</f>
        <v/>
      </c>
      <c r="P620" s="25">
        <f>IF(OR(M620="",O620=""),"",ROUND(N620*O620,0)/100)</f>
        <v/>
      </c>
      <c r="Q620" s="26">
        <f>IF(AND(A620="",B620="",C620="",D620="",E620="",J620="",H620=""),"",IF(A620="","Add a date",IF(A620&gt;AsOf,"After as-of date: not counted yet",IF(B620="","Add a vehicle",IF(COUNTIF(VName,B620)=0,"Vehicle not on Vehicles sheet",IF(E620="","Add a purpose",IF(AND(E620&lt;&gt;"Business",E620&lt;&gt;"Medical",E620&lt;&gt;"Charitable",E620&lt;&gt;"Personal"),"Purpose must be Business/Medical/Charitable/Personal",IF(AND(ISNUMBER(H620),ISNUMBER(I620),I620&lt;H620),"Odometer end is before start",IF(AND(NOT(ISNUMBER(H620)),NOT(ISNUMBER(I620)),NOT(ISNUMBER(J620))),"Add odometer readings or typed miles",IF(AND(ISNUMBER(H620),ISNUMBER(I620),ISNUMBER(J620),ABS((I620-H620)-J620)&gt;0.05),"Odometer and typed miles disagree",IF(AND(N620&gt;0,O620=0),"No rate for this date — check Rate Schedule",IF(AND(OR(E620="Business",E620="Medical",E620="Charitable"),F620&lt;&gt;"Yes",K620=""),"Add purpose detail for substantiation",""))))))))))))</f>
        <v/>
      </c>
      <c r="R620" s="27">
        <f>IF(OR(A620="",M620=""),"",IFERROR(INDEX('Rate Schedule'!$A$5:$A$24,MATCH(SUMPRODUCT(MAX(('Rate Schedule'!$A$5:$A$24&lt;=A620)*('Rate Schedule'!$A$5:$A$24&lt;&gt;"")*'Rate Schedule'!$A$5:$A$24)),'Rate Schedule'!$A$5:$A$24,0)),""))</f>
        <v/>
      </c>
    </row>
    <row r="621">
      <c r="A621" s="22" t="n"/>
      <c r="B621" s="10" t="n"/>
      <c r="C621" s="10" t="n"/>
      <c r="D621" s="10" t="n"/>
      <c r="E621" s="10" t="n"/>
      <c r="F621" s="10" t="n"/>
      <c r="G621" s="10" t="n"/>
      <c r="H621" s="23" t="n"/>
      <c r="I621" s="23" t="n"/>
      <c r="J621" s="23" t="n"/>
      <c r="K621" s="10" t="n"/>
      <c r="L621" s="10" t="n"/>
      <c r="M621" s="24">
        <f>IF(AND(A621="",B621="",J621="",H621=""),"",ROUND(IF(G621="Yes",2,1)*IF(AND(ISNUMBER(H621),ISNUMBER(I621),I621&gt;=H621),I621-H621,IF(ISNUMBER(J621),J621,0)),1))</f>
        <v/>
      </c>
      <c r="N621" s="24">
        <f>IF(M621="","",IF(OR(E621="Personal",E621="",F621="Yes"),0,M621))</f>
        <v/>
      </c>
      <c r="O621" s="24">
        <f>IF(OR(A621="",M621=""),"",IF(E621="Business",IFERROR(INDEX('Rate Schedule'!$B$5:$B$24,MATCH(SUMPRODUCT(MAX(('Rate Schedule'!$A$5:$A$24&lt;=A621)*('Rate Schedule'!$A$5:$A$24&lt;&gt;"")*'Rate Schedule'!$A$5:$A$24)),'Rate Schedule'!$A$5:$A$24,0)),0),IF(E621="Medical",IFERROR(INDEX('Rate Schedule'!$C$5:$C$24,MATCH(SUMPRODUCT(MAX(('Rate Schedule'!$A$5:$A$24&lt;=A621)*('Rate Schedule'!$A$5:$A$24&lt;&gt;"")*'Rate Schedule'!$A$5:$A$24)),'Rate Schedule'!$A$5:$A$24,0)),0),IF(E621="Charitable",IFERROR(INDEX('Rate Schedule'!$D$5:$D$24,MATCH(SUMPRODUCT(MAX(('Rate Schedule'!$A$5:$A$24&lt;=A621)*('Rate Schedule'!$A$5:$A$24&lt;&gt;"")*'Rate Schedule'!$A$5:$A$24)),'Rate Schedule'!$A$5:$A$24,0)),0),0))))</f>
        <v/>
      </c>
      <c r="P621" s="25">
        <f>IF(OR(M621="",O621=""),"",ROUND(N621*O621,0)/100)</f>
        <v/>
      </c>
      <c r="Q621" s="26">
        <f>IF(AND(A621="",B621="",C621="",D621="",E621="",J621="",H621=""),"",IF(A621="","Add a date",IF(A621&gt;AsOf,"After as-of date: not counted yet",IF(B621="","Add a vehicle",IF(COUNTIF(VName,B621)=0,"Vehicle not on Vehicles sheet",IF(E621="","Add a purpose",IF(AND(E621&lt;&gt;"Business",E621&lt;&gt;"Medical",E621&lt;&gt;"Charitable",E621&lt;&gt;"Personal"),"Purpose must be Business/Medical/Charitable/Personal",IF(AND(ISNUMBER(H621),ISNUMBER(I621),I621&lt;H621),"Odometer end is before start",IF(AND(NOT(ISNUMBER(H621)),NOT(ISNUMBER(I621)),NOT(ISNUMBER(J621))),"Add odometer readings or typed miles",IF(AND(ISNUMBER(H621),ISNUMBER(I621),ISNUMBER(J621),ABS((I621-H621)-J621)&gt;0.05),"Odometer and typed miles disagree",IF(AND(N621&gt;0,O621=0),"No rate for this date — check Rate Schedule",IF(AND(OR(E621="Business",E621="Medical",E621="Charitable"),F621&lt;&gt;"Yes",K621=""),"Add purpose detail for substantiation",""))))))))))))</f>
        <v/>
      </c>
      <c r="R621" s="27">
        <f>IF(OR(A621="",M621=""),"",IFERROR(INDEX('Rate Schedule'!$A$5:$A$24,MATCH(SUMPRODUCT(MAX(('Rate Schedule'!$A$5:$A$24&lt;=A621)*('Rate Schedule'!$A$5:$A$24&lt;&gt;"")*'Rate Schedule'!$A$5:$A$24)),'Rate Schedule'!$A$5:$A$24,0)),""))</f>
        <v/>
      </c>
    </row>
    <row r="622">
      <c r="A622" s="22" t="n"/>
      <c r="B622" s="10" t="n"/>
      <c r="C622" s="10" t="n"/>
      <c r="D622" s="10" t="n"/>
      <c r="E622" s="10" t="n"/>
      <c r="F622" s="10" t="n"/>
      <c r="G622" s="10" t="n"/>
      <c r="H622" s="23" t="n"/>
      <c r="I622" s="23" t="n"/>
      <c r="J622" s="23" t="n"/>
      <c r="K622" s="10" t="n"/>
      <c r="L622" s="10" t="n"/>
      <c r="M622" s="24">
        <f>IF(AND(A622="",B622="",J622="",H622=""),"",ROUND(IF(G622="Yes",2,1)*IF(AND(ISNUMBER(H622),ISNUMBER(I622),I622&gt;=H622),I622-H622,IF(ISNUMBER(J622),J622,0)),1))</f>
        <v/>
      </c>
      <c r="N622" s="24">
        <f>IF(M622="","",IF(OR(E622="Personal",E622="",F622="Yes"),0,M622))</f>
        <v/>
      </c>
      <c r="O622" s="24">
        <f>IF(OR(A622="",M622=""),"",IF(E622="Business",IFERROR(INDEX('Rate Schedule'!$B$5:$B$24,MATCH(SUMPRODUCT(MAX(('Rate Schedule'!$A$5:$A$24&lt;=A622)*('Rate Schedule'!$A$5:$A$24&lt;&gt;"")*'Rate Schedule'!$A$5:$A$24)),'Rate Schedule'!$A$5:$A$24,0)),0),IF(E622="Medical",IFERROR(INDEX('Rate Schedule'!$C$5:$C$24,MATCH(SUMPRODUCT(MAX(('Rate Schedule'!$A$5:$A$24&lt;=A622)*('Rate Schedule'!$A$5:$A$24&lt;&gt;"")*'Rate Schedule'!$A$5:$A$24)),'Rate Schedule'!$A$5:$A$24,0)),0),IF(E622="Charitable",IFERROR(INDEX('Rate Schedule'!$D$5:$D$24,MATCH(SUMPRODUCT(MAX(('Rate Schedule'!$A$5:$A$24&lt;=A622)*('Rate Schedule'!$A$5:$A$24&lt;&gt;"")*'Rate Schedule'!$A$5:$A$24)),'Rate Schedule'!$A$5:$A$24,0)),0),0))))</f>
        <v/>
      </c>
      <c r="P622" s="25">
        <f>IF(OR(M622="",O622=""),"",ROUND(N622*O622,0)/100)</f>
        <v/>
      </c>
      <c r="Q622" s="26">
        <f>IF(AND(A622="",B622="",C622="",D622="",E622="",J622="",H622=""),"",IF(A622="","Add a date",IF(A622&gt;AsOf,"After as-of date: not counted yet",IF(B622="","Add a vehicle",IF(COUNTIF(VName,B622)=0,"Vehicle not on Vehicles sheet",IF(E622="","Add a purpose",IF(AND(E622&lt;&gt;"Business",E622&lt;&gt;"Medical",E622&lt;&gt;"Charitable",E622&lt;&gt;"Personal"),"Purpose must be Business/Medical/Charitable/Personal",IF(AND(ISNUMBER(H622),ISNUMBER(I622),I622&lt;H622),"Odometer end is before start",IF(AND(NOT(ISNUMBER(H622)),NOT(ISNUMBER(I622)),NOT(ISNUMBER(J622))),"Add odometer readings or typed miles",IF(AND(ISNUMBER(H622),ISNUMBER(I622),ISNUMBER(J622),ABS((I622-H622)-J622)&gt;0.05),"Odometer and typed miles disagree",IF(AND(N622&gt;0,O622=0),"No rate for this date — check Rate Schedule",IF(AND(OR(E622="Business",E622="Medical",E622="Charitable"),F622&lt;&gt;"Yes",K622=""),"Add purpose detail for substantiation",""))))))))))))</f>
        <v/>
      </c>
      <c r="R622" s="27">
        <f>IF(OR(A622="",M622=""),"",IFERROR(INDEX('Rate Schedule'!$A$5:$A$24,MATCH(SUMPRODUCT(MAX(('Rate Schedule'!$A$5:$A$24&lt;=A622)*('Rate Schedule'!$A$5:$A$24&lt;&gt;"")*'Rate Schedule'!$A$5:$A$24)),'Rate Schedule'!$A$5:$A$24,0)),""))</f>
        <v/>
      </c>
    </row>
    <row r="623">
      <c r="A623" s="22" t="n"/>
      <c r="B623" s="10" t="n"/>
      <c r="C623" s="10" t="n"/>
      <c r="D623" s="10" t="n"/>
      <c r="E623" s="10" t="n"/>
      <c r="F623" s="10" t="n"/>
      <c r="G623" s="10" t="n"/>
      <c r="H623" s="23" t="n"/>
      <c r="I623" s="23" t="n"/>
      <c r="J623" s="23" t="n"/>
      <c r="K623" s="10" t="n"/>
      <c r="L623" s="10" t="n"/>
      <c r="M623" s="24">
        <f>IF(AND(A623="",B623="",J623="",H623=""),"",ROUND(IF(G623="Yes",2,1)*IF(AND(ISNUMBER(H623),ISNUMBER(I623),I623&gt;=H623),I623-H623,IF(ISNUMBER(J623),J623,0)),1))</f>
        <v/>
      </c>
      <c r="N623" s="24">
        <f>IF(M623="","",IF(OR(E623="Personal",E623="",F623="Yes"),0,M623))</f>
        <v/>
      </c>
      <c r="O623" s="24">
        <f>IF(OR(A623="",M623=""),"",IF(E623="Business",IFERROR(INDEX('Rate Schedule'!$B$5:$B$24,MATCH(SUMPRODUCT(MAX(('Rate Schedule'!$A$5:$A$24&lt;=A623)*('Rate Schedule'!$A$5:$A$24&lt;&gt;"")*'Rate Schedule'!$A$5:$A$24)),'Rate Schedule'!$A$5:$A$24,0)),0),IF(E623="Medical",IFERROR(INDEX('Rate Schedule'!$C$5:$C$24,MATCH(SUMPRODUCT(MAX(('Rate Schedule'!$A$5:$A$24&lt;=A623)*('Rate Schedule'!$A$5:$A$24&lt;&gt;"")*'Rate Schedule'!$A$5:$A$24)),'Rate Schedule'!$A$5:$A$24,0)),0),IF(E623="Charitable",IFERROR(INDEX('Rate Schedule'!$D$5:$D$24,MATCH(SUMPRODUCT(MAX(('Rate Schedule'!$A$5:$A$24&lt;=A623)*('Rate Schedule'!$A$5:$A$24&lt;&gt;"")*'Rate Schedule'!$A$5:$A$24)),'Rate Schedule'!$A$5:$A$24,0)),0),0))))</f>
        <v/>
      </c>
      <c r="P623" s="25">
        <f>IF(OR(M623="",O623=""),"",ROUND(N623*O623,0)/100)</f>
        <v/>
      </c>
      <c r="Q623" s="26">
        <f>IF(AND(A623="",B623="",C623="",D623="",E623="",J623="",H623=""),"",IF(A623="","Add a date",IF(A623&gt;AsOf,"After as-of date: not counted yet",IF(B623="","Add a vehicle",IF(COUNTIF(VName,B623)=0,"Vehicle not on Vehicles sheet",IF(E623="","Add a purpose",IF(AND(E623&lt;&gt;"Business",E623&lt;&gt;"Medical",E623&lt;&gt;"Charitable",E623&lt;&gt;"Personal"),"Purpose must be Business/Medical/Charitable/Personal",IF(AND(ISNUMBER(H623),ISNUMBER(I623),I623&lt;H623),"Odometer end is before start",IF(AND(NOT(ISNUMBER(H623)),NOT(ISNUMBER(I623)),NOT(ISNUMBER(J623))),"Add odometer readings or typed miles",IF(AND(ISNUMBER(H623),ISNUMBER(I623),ISNUMBER(J623),ABS((I623-H623)-J623)&gt;0.05),"Odometer and typed miles disagree",IF(AND(N623&gt;0,O623=0),"No rate for this date — check Rate Schedule",IF(AND(OR(E623="Business",E623="Medical",E623="Charitable"),F623&lt;&gt;"Yes",K623=""),"Add purpose detail for substantiation",""))))))))))))</f>
        <v/>
      </c>
      <c r="R623" s="27">
        <f>IF(OR(A623="",M623=""),"",IFERROR(INDEX('Rate Schedule'!$A$5:$A$24,MATCH(SUMPRODUCT(MAX(('Rate Schedule'!$A$5:$A$24&lt;=A623)*('Rate Schedule'!$A$5:$A$24&lt;&gt;"")*'Rate Schedule'!$A$5:$A$24)),'Rate Schedule'!$A$5:$A$24,0)),""))</f>
        <v/>
      </c>
    </row>
    <row r="624">
      <c r="A624" s="22" t="n"/>
      <c r="B624" s="10" t="n"/>
      <c r="C624" s="10" t="n"/>
      <c r="D624" s="10" t="n"/>
      <c r="E624" s="10" t="n"/>
      <c r="F624" s="10" t="n"/>
      <c r="G624" s="10" t="n"/>
      <c r="H624" s="23" t="n"/>
      <c r="I624" s="23" t="n"/>
      <c r="J624" s="23" t="n"/>
      <c r="K624" s="10" t="n"/>
      <c r="L624" s="10" t="n"/>
      <c r="M624" s="24">
        <f>IF(AND(A624="",B624="",J624="",H624=""),"",ROUND(IF(G624="Yes",2,1)*IF(AND(ISNUMBER(H624),ISNUMBER(I624),I624&gt;=H624),I624-H624,IF(ISNUMBER(J624),J624,0)),1))</f>
        <v/>
      </c>
      <c r="N624" s="24">
        <f>IF(M624="","",IF(OR(E624="Personal",E624="",F624="Yes"),0,M624))</f>
        <v/>
      </c>
      <c r="O624" s="24">
        <f>IF(OR(A624="",M624=""),"",IF(E624="Business",IFERROR(INDEX('Rate Schedule'!$B$5:$B$24,MATCH(SUMPRODUCT(MAX(('Rate Schedule'!$A$5:$A$24&lt;=A624)*('Rate Schedule'!$A$5:$A$24&lt;&gt;"")*'Rate Schedule'!$A$5:$A$24)),'Rate Schedule'!$A$5:$A$24,0)),0),IF(E624="Medical",IFERROR(INDEX('Rate Schedule'!$C$5:$C$24,MATCH(SUMPRODUCT(MAX(('Rate Schedule'!$A$5:$A$24&lt;=A624)*('Rate Schedule'!$A$5:$A$24&lt;&gt;"")*'Rate Schedule'!$A$5:$A$24)),'Rate Schedule'!$A$5:$A$24,0)),0),IF(E624="Charitable",IFERROR(INDEX('Rate Schedule'!$D$5:$D$24,MATCH(SUMPRODUCT(MAX(('Rate Schedule'!$A$5:$A$24&lt;=A624)*('Rate Schedule'!$A$5:$A$24&lt;&gt;"")*'Rate Schedule'!$A$5:$A$24)),'Rate Schedule'!$A$5:$A$24,0)),0),0))))</f>
        <v/>
      </c>
      <c r="P624" s="25">
        <f>IF(OR(M624="",O624=""),"",ROUND(N624*O624,0)/100)</f>
        <v/>
      </c>
      <c r="Q624" s="26">
        <f>IF(AND(A624="",B624="",C624="",D624="",E624="",J624="",H624=""),"",IF(A624="","Add a date",IF(A624&gt;AsOf,"After as-of date: not counted yet",IF(B624="","Add a vehicle",IF(COUNTIF(VName,B624)=0,"Vehicle not on Vehicles sheet",IF(E624="","Add a purpose",IF(AND(E624&lt;&gt;"Business",E624&lt;&gt;"Medical",E624&lt;&gt;"Charitable",E624&lt;&gt;"Personal"),"Purpose must be Business/Medical/Charitable/Personal",IF(AND(ISNUMBER(H624),ISNUMBER(I624),I624&lt;H624),"Odometer end is before start",IF(AND(NOT(ISNUMBER(H624)),NOT(ISNUMBER(I624)),NOT(ISNUMBER(J624))),"Add odometer readings or typed miles",IF(AND(ISNUMBER(H624),ISNUMBER(I624),ISNUMBER(J624),ABS((I624-H624)-J624)&gt;0.05),"Odometer and typed miles disagree",IF(AND(N624&gt;0,O624=0),"No rate for this date — check Rate Schedule",IF(AND(OR(E624="Business",E624="Medical",E624="Charitable"),F624&lt;&gt;"Yes",K624=""),"Add purpose detail for substantiation",""))))))))))))</f>
        <v/>
      </c>
      <c r="R624" s="27">
        <f>IF(OR(A624="",M624=""),"",IFERROR(INDEX('Rate Schedule'!$A$5:$A$24,MATCH(SUMPRODUCT(MAX(('Rate Schedule'!$A$5:$A$24&lt;=A624)*('Rate Schedule'!$A$5:$A$24&lt;&gt;"")*'Rate Schedule'!$A$5:$A$24)),'Rate Schedule'!$A$5:$A$24,0)),""))</f>
        <v/>
      </c>
    </row>
    <row r="625">
      <c r="A625" s="22" t="n"/>
      <c r="B625" s="10" t="n"/>
      <c r="C625" s="10" t="n"/>
      <c r="D625" s="10" t="n"/>
      <c r="E625" s="10" t="n"/>
      <c r="F625" s="10" t="n"/>
      <c r="G625" s="10" t="n"/>
      <c r="H625" s="23" t="n"/>
      <c r="I625" s="23" t="n"/>
      <c r="J625" s="23" t="n"/>
      <c r="K625" s="10" t="n"/>
      <c r="L625" s="10" t="n"/>
      <c r="M625" s="24">
        <f>IF(AND(A625="",B625="",J625="",H625=""),"",ROUND(IF(G625="Yes",2,1)*IF(AND(ISNUMBER(H625),ISNUMBER(I625),I625&gt;=H625),I625-H625,IF(ISNUMBER(J625),J625,0)),1))</f>
        <v/>
      </c>
      <c r="N625" s="24">
        <f>IF(M625="","",IF(OR(E625="Personal",E625="",F625="Yes"),0,M625))</f>
        <v/>
      </c>
      <c r="O625" s="24">
        <f>IF(OR(A625="",M625=""),"",IF(E625="Business",IFERROR(INDEX('Rate Schedule'!$B$5:$B$24,MATCH(SUMPRODUCT(MAX(('Rate Schedule'!$A$5:$A$24&lt;=A625)*('Rate Schedule'!$A$5:$A$24&lt;&gt;"")*'Rate Schedule'!$A$5:$A$24)),'Rate Schedule'!$A$5:$A$24,0)),0),IF(E625="Medical",IFERROR(INDEX('Rate Schedule'!$C$5:$C$24,MATCH(SUMPRODUCT(MAX(('Rate Schedule'!$A$5:$A$24&lt;=A625)*('Rate Schedule'!$A$5:$A$24&lt;&gt;"")*'Rate Schedule'!$A$5:$A$24)),'Rate Schedule'!$A$5:$A$24,0)),0),IF(E625="Charitable",IFERROR(INDEX('Rate Schedule'!$D$5:$D$24,MATCH(SUMPRODUCT(MAX(('Rate Schedule'!$A$5:$A$24&lt;=A625)*('Rate Schedule'!$A$5:$A$24&lt;&gt;"")*'Rate Schedule'!$A$5:$A$24)),'Rate Schedule'!$A$5:$A$24,0)),0),0))))</f>
        <v/>
      </c>
      <c r="P625" s="25">
        <f>IF(OR(M625="",O625=""),"",ROUND(N625*O625,0)/100)</f>
        <v/>
      </c>
      <c r="Q625" s="26">
        <f>IF(AND(A625="",B625="",C625="",D625="",E625="",J625="",H625=""),"",IF(A625="","Add a date",IF(A625&gt;AsOf,"After as-of date: not counted yet",IF(B625="","Add a vehicle",IF(COUNTIF(VName,B625)=0,"Vehicle not on Vehicles sheet",IF(E625="","Add a purpose",IF(AND(E625&lt;&gt;"Business",E625&lt;&gt;"Medical",E625&lt;&gt;"Charitable",E625&lt;&gt;"Personal"),"Purpose must be Business/Medical/Charitable/Personal",IF(AND(ISNUMBER(H625),ISNUMBER(I625),I625&lt;H625),"Odometer end is before start",IF(AND(NOT(ISNUMBER(H625)),NOT(ISNUMBER(I625)),NOT(ISNUMBER(J625))),"Add odometer readings or typed miles",IF(AND(ISNUMBER(H625),ISNUMBER(I625),ISNUMBER(J625),ABS((I625-H625)-J625)&gt;0.05),"Odometer and typed miles disagree",IF(AND(N625&gt;0,O625=0),"No rate for this date — check Rate Schedule",IF(AND(OR(E625="Business",E625="Medical",E625="Charitable"),F625&lt;&gt;"Yes",K625=""),"Add purpose detail for substantiation",""))))))))))))</f>
        <v/>
      </c>
      <c r="R625" s="27">
        <f>IF(OR(A625="",M625=""),"",IFERROR(INDEX('Rate Schedule'!$A$5:$A$24,MATCH(SUMPRODUCT(MAX(('Rate Schedule'!$A$5:$A$24&lt;=A625)*('Rate Schedule'!$A$5:$A$24&lt;&gt;"")*'Rate Schedule'!$A$5:$A$24)),'Rate Schedule'!$A$5:$A$24,0)),""))</f>
        <v/>
      </c>
    </row>
    <row r="626">
      <c r="A626" s="22" t="n"/>
      <c r="B626" s="10" t="n"/>
      <c r="C626" s="10" t="n"/>
      <c r="D626" s="10" t="n"/>
      <c r="E626" s="10" t="n"/>
      <c r="F626" s="10" t="n"/>
      <c r="G626" s="10" t="n"/>
      <c r="H626" s="23" t="n"/>
      <c r="I626" s="23" t="n"/>
      <c r="J626" s="23" t="n"/>
      <c r="K626" s="10" t="n"/>
      <c r="L626" s="10" t="n"/>
      <c r="M626" s="24">
        <f>IF(AND(A626="",B626="",J626="",H626=""),"",ROUND(IF(G626="Yes",2,1)*IF(AND(ISNUMBER(H626),ISNUMBER(I626),I626&gt;=H626),I626-H626,IF(ISNUMBER(J626),J626,0)),1))</f>
        <v/>
      </c>
      <c r="N626" s="24">
        <f>IF(M626="","",IF(OR(E626="Personal",E626="",F626="Yes"),0,M626))</f>
        <v/>
      </c>
      <c r="O626" s="24">
        <f>IF(OR(A626="",M626=""),"",IF(E626="Business",IFERROR(INDEX('Rate Schedule'!$B$5:$B$24,MATCH(SUMPRODUCT(MAX(('Rate Schedule'!$A$5:$A$24&lt;=A626)*('Rate Schedule'!$A$5:$A$24&lt;&gt;"")*'Rate Schedule'!$A$5:$A$24)),'Rate Schedule'!$A$5:$A$24,0)),0),IF(E626="Medical",IFERROR(INDEX('Rate Schedule'!$C$5:$C$24,MATCH(SUMPRODUCT(MAX(('Rate Schedule'!$A$5:$A$24&lt;=A626)*('Rate Schedule'!$A$5:$A$24&lt;&gt;"")*'Rate Schedule'!$A$5:$A$24)),'Rate Schedule'!$A$5:$A$24,0)),0),IF(E626="Charitable",IFERROR(INDEX('Rate Schedule'!$D$5:$D$24,MATCH(SUMPRODUCT(MAX(('Rate Schedule'!$A$5:$A$24&lt;=A626)*('Rate Schedule'!$A$5:$A$24&lt;&gt;"")*'Rate Schedule'!$A$5:$A$24)),'Rate Schedule'!$A$5:$A$24,0)),0),0))))</f>
        <v/>
      </c>
      <c r="P626" s="25">
        <f>IF(OR(M626="",O626=""),"",ROUND(N626*O626,0)/100)</f>
        <v/>
      </c>
      <c r="Q626" s="26">
        <f>IF(AND(A626="",B626="",C626="",D626="",E626="",J626="",H626=""),"",IF(A626="","Add a date",IF(A626&gt;AsOf,"After as-of date: not counted yet",IF(B626="","Add a vehicle",IF(COUNTIF(VName,B626)=0,"Vehicle not on Vehicles sheet",IF(E626="","Add a purpose",IF(AND(E626&lt;&gt;"Business",E626&lt;&gt;"Medical",E626&lt;&gt;"Charitable",E626&lt;&gt;"Personal"),"Purpose must be Business/Medical/Charitable/Personal",IF(AND(ISNUMBER(H626),ISNUMBER(I626),I626&lt;H626),"Odometer end is before start",IF(AND(NOT(ISNUMBER(H626)),NOT(ISNUMBER(I626)),NOT(ISNUMBER(J626))),"Add odometer readings or typed miles",IF(AND(ISNUMBER(H626),ISNUMBER(I626),ISNUMBER(J626),ABS((I626-H626)-J626)&gt;0.05),"Odometer and typed miles disagree",IF(AND(N626&gt;0,O626=0),"No rate for this date — check Rate Schedule",IF(AND(OR(E626="Business",E626="Medical",E626="Charitable"),F626&lt;&gt;"Yes",K626=""),"Add purpose detail for substantiation",""))))))))))))</f>
        <v/>
      </c>
      <c r="R626" s="27">
        <f>IF(OR(A626="",M626=""),"",IFERROR(INDEX('Rate Schedule'!$A$5:$A$24,MATCH(SUMPRODUCT(MAX(('Rate Schedule'!$A$5:$A$24&lt;=A626)*('Rate Schedule'!$A$5:$A$24&lt;&gt;"")*'Rate Schedule'!$A$5:$A$24)),'Rate Schedule'!$A$5:$A$24,0)),""))</f>
        <v/>
      </c>
    </row>
    <row r="627">
      <c r="A627" s="22" t="n"/>
      <c r="B627" s="10" t="n"/>
      <c r="C627" s="10" t="n"/>
      <c r="D627" s="10" t="n"/>
      <c r="E627" s="10" t="n"/>
      <c r="F627" s="10" t="n"/>
      <c r="G627" s="10" t="n"/>
      <c r="H627" s="23" t="n"/>
      <c r="I627" s="23" t="n"/>
      <c r="J627" s="23" t="n"/>
      <c r="K627" s="10" t="n"/>
      <c r="L627" s="10" t="n"/>
      <c r="M627" s="24">
        <f>IF(AND(A627="",B627="",J627="",H627=""),"",ROUND(IF(G627="Yes",2,1)*IF(AND(ISNUMBER(H627),ISNUMBER(I627),I627&gt;=H627),I627-H627,IF(ISNUMBER(J627),J627,0)),1))</f>
        <v/>
      </c>
      <c r="N627" s="24">
        <f>IF(M627="","",IF(OR(E627="Personal",E627="",F627="Yes"),0,M627))</f>
        <v/>
      </c>
      <c r="O627" s="24">
        <f>IF(OR(A627="",M627=""),"",IF(E627="Business",IFERROR(INDEX('Rate Schedule'!$B$5:$B$24,MATCH(SUMPRODUCT(MAX(('Rate Schedule'!$A$5:$A$24&lt;=A627)*('Rate Schedule'!$A$5:$A$24&lt;&gt;"")*'Rate Schedule'!$A$5:$A$24)),'Rate Schedule'!$A$5:$A$24,0)),0),IF(E627="Medical",IFERROR(INDEX('Rate Schedule'!$C$5:$C$24,MATCH(SUMPRODUCT(MAX(('Rate Schedule'!$A$5:$A$24&lt;=A627)*('Rate Schedule'!$A$5:$A$24&lt;&gt;"")*'Rate Schedule'!$A$5:$A$24)),'Rate Schedule'!$A$5:$A$24,0)),0),IF(E627="Charitable",IFERROR(INDEX('Rate Schedule'!$D$5:$D$24,MATCH(SUMPRODUCT(MAX(('Rate Schedule'!$A$5:$A$24&lt;=A627)*('Rate Schedule'!$A$5:$A$24&lt;&gt;"")*'Rate Schedule'!$A$5:$A$24)),'Rate Schedule'!$A$5:$A$24,0)),0),0))))</f>
        <v/>
      </c>
      <c r="P627" s="25">
        <f>IF(OR(M627="",O627=""),"",ROUND(N627*O627,0)/100)</f>
        <v/>
      </c>
      <c r="Q627" s="26">
        <f>IF(AND(A627="",B627="",C627="",D627="",E627="",J627="",H627=""),"",IF(A627="","Add a date",IF(A627&gt;AsOf,"After as-of date: not counted yet",IF(B627="","Add a vehicle",IF(COUNTIF(VName,B627)=0,"Vehicle not on Vehicles sheet",IF(E627="","Add a purpose",IF(AND(E627&lt;&gt;"Business",E627&lt;&gt;"Medical",E627&lt;&gt;"Charitable",E627&lt;&gt;"Personal"),"Purpose must be Business/Medical/Charitable/Personal",IF(AND(ISNUMBER(H627),ISNUMBER(I627),I627&lt;H627),"Odometer end is before start",IF(AND(NOT(ISNUMBER(H627)),NOT(ISNUMBER(I627)),NOT(ISNUMBER(J627))),"Add odometer readings or typed miles",IF(AND(ISNUMBER(H627),ISNUMBER(I627),ISNUMBER(J627),ABS((I627-H627)-J627)&gt;0.05),"Odometer and typed miles disagree",IF(AND(N627&gt;0,O627=0),"No rate for this date — check Rate Schedule",IF(AND(OR(E627="Business",E627="Medical",E627="Charitable"),F627&lt;&gt;"Yes",K627=""),"Add purpose detail for substantiation",""))))))))))))</f>
        <v/>
      </c>
      <c r="R627" s="27">
        <f>IF(OR(A627="",M627=""),"",IFERROR(INDEX('Rate Schedule'!$A$5:$A$24,MATCH(SUMPRODUCT(MAX(('Rate Schedule'!$A$5:$A$24&lt;=A627)*('Rate Schedule'!$A$5:$A$24&lt;&gt;"")*'Rate Schedule'!$A$5:$A$24)),'Rate Schedule'!$A$5:$A$24,0)),""))</f>
        <v/>
      </c>
    </row>
    <row r="628">
      <c r="A628" s="22" t="n"/>
      <c r="B628" s="10" t="n"/>
      <c r="C628" s="10" t="n"/>
      <c r="D628" s="10" t="n"/>
      <c r="E628" s="10" t="n"/>
      <c r="F628" s="10" t="n"/>
      <c r="G628" s="10" t="n"/>
      <c r="H628" s="23" t="n"/>
      <c r="I628" s="23" t="n"/>
      <c r="J628" s="23" t="n"/>
      <c r="K628" s="10" t="n"/>
      <c r="L628" s="10" t="n"/>
      <c r="M628" s="24">
        <f>IF(AND(A628="",B628="",J628="",H628=""),"",ROUND(IF(G628="Yes",2,1)*IF(AND(ISNUMBER(H628),ISNUMBER(I628),I628&gt;=H628),I628-H628,IF(ISNUMBER(J628),J628,0)),1))</f>
        <v/>
      </c>
      <c r="N628" s="24">
        <f>IF(M628="","",IF(OR(E628="Personal",E628="",F628="Yes"),0,M628))</f>
        <v/>
      </c>
      <c r="O628" s="24">
        <f>IF(OR(A628="",M628=""),"",IF(E628="Business",IFERROR(INDEX('Rate Schedule'!$B$5:$B$24,MATCH(SUMPRODUCT(MAX(('Rate Schedule'!$A$5:$A$24&lt;=A628)*('Rate Schedule'!$A$5:$A$24&lt;&gt;"")*'Rate Schedule'!$A$5:$A$24)),'Rate Schedule'!$A$5:$A$24,0)),0),IF(E628="Medical",IFERROR(INDEX('Rate Schedule'!$C$5:$C$24,MATCH(SUMPRODUCT(MAX(('Rate Schedule'!$A$5:$A$24&lt;=A628)*('Rate Schedule'!$A$5:$A$24&lt;&gt;"")*'Rate Schedule'!$A$5:$A$24)),'Rate Schedule'!$A$5:$A$24,0)),0),IF(E628="Charitable",IFERROR(INDEX('Rate Schedule'!$D$5:$D$24,MATCH(SUMPRODUCT(MAX(('Rate Schedule'!$A$5:$A$24&lt;=A628)*('Rate Schedule'!$A$5:$A$24&lt;&gt;"")*'Rate Schedule'!$A$5:$A$24)),'Rate Schedule'!$A$5:$A$24,0)),0),0))))</f>
        <v/>
      </c>
      <c r="P628" s="25">
        <f>IF(OR(M628="",O628=""),"",ROUND(N628*O628,0)/100)</f>
        <v/>
      </c>
      <c r="Q628" s="26">
        <f>IF(AND(A628="",B628="",C628="",D628="",E628="",J628="",H628=""),"",IF(A628="","Add a date",IF(A628&gt;AsOf,"After as-of date: not counted yet",IF(B628="","Add a vehicle",IF(COUNTIF(VName,B628)=0,"Vehicle not on Vehicles sheet",IF(E628="","Add a purpose",IF(AND(E628&lt;&gt;"Business",E628&lt;&gt;"Medical",E628&lt;&gt;"Charitable",E628&lt;&gt;"Personal"),"Purpose must be Business/Medical/Charitable/Personal",IF(AND(ISNUMBER(H628),ISNUMBER(I628),I628&lt;H628),"Odometer end is before start",IF(AND(NOT(ISNUMBER(H628)),NOT(ISNUMBER(I628)),NOT(ISNUMBER(J628))),"Add odometer readings or typed miles",IF(AND(ISNUMBER(H628),ISNUMBER(I628),ISNUMBER(J628),ABS((I628-H628)-J628)&gt;0.05),"Odometer and typed miles disagree",IF(AND(N628&gt;0,O628=0),"No rate for this date — check Rate Schedule",IF(AND(OR(E628="Business",E628="Medical",E628="Charitable"),F628&lt;&gt;"Yes",K628=""),"Add purpose detail for substantiation",""))))))))))))</f>
        <v/>
      </c>
      <c r="R628" s="27">
        <f>IF(OR(A628="",M628=""),"",IFERROR(INDEX('Rate Schedule'!$A$5:$A$24,MATCH(SUMPRODUCT(MAX(('Rate Schedule'!$A$5:$A$24&lt;=A628)*('Rate Schedule'!$A$5:$A$24&lt;&gt;"")*'Rate Schedule'!$A$5:$A$24)),'Rate Schedule'!$A$5:$A$24,0)),""))</f>
        <v/>
      </c>
    </row>
    <row r="629">
      <c r="A629" s="22" t="n"/>
      <c r="B629" s="10" t="n"/>
      <c r="C629" s="10" t="n"/>
      <c r="D629" s="10" t="n"/>
      <c r="E629" s="10" t="n"/>
      <c r="F629" s="10" t="n"/>
      <c r="G629" s="10" t="n"/>
      <c r="H629" s="23" t="n"/>
      <c r="I629" s="23" t="n"/>
      <c r="J629" s="23" t="n"/>
      <c r="K629" s="10" t="n"/>
      <c r="L629" s="10" t="n"/>
      <c r="M629" s="24">
        <f>IF(AND(A629="",B629="",J629="",H629=""),"",ROUND(IF(G629="Yes",2,1)*IF(AND(ISNUMBER(H629),ISNUMBER(I629),I629&gt;=H629),I629-H629,IF(ISNUMBER(J629),J629,0)),1))</f>
        <v/>
      </c>
      <c r="N629" s="24">
        <f>IF(M629="","",IF(OR(E629="Personal",E629="",F629="Yes"),0,M629))</f>
        <v/>
      </c>
      <c r="O629" s="24">
        <f>IF(OR(A629="",M629=""),"",IF(E629="Business",IFERROR(INDEX('Rate Schedule'!$B$5:$B$24,MATCH(SUMPRODUCT(MAX(('Rate Schedule'!$A$5:$A$24&lt;=A629)*('Rate Schedule'!$A$5:$A$24&lt;&gt;"")*'Rate Schedule'!$A$5:$A$24)),'Rate Schedule'!$A$5:$A$24,0)),0),IF(E629="Medical",IFERROR(INDEX('Rate Schedule'!$C$5:$C$24,MATCH(SUMPRODUCT(MAX(('Rate Schedule'!$A$5:$A$24&lt;=A629)*('Rate Schedule'!$A$5:$A$24&lt;&gt;"")*'Rate Schedule'!$A$5:$A$24)),'Rate Schedule'!$A$5:$A$24,0)),0),IF(E629="Charitable",IFERROR(INDEX('Rate Schedule'!$D$5:$D$24,MATCH(SUMPRODUCT(MAX(('Rate Schedule'!$A$5:$A$24&lt;=A629)*('Rate Schedule'!$A$5:$A$24&lt;&gt;"")*'Rate Schedule'!$A$5:$A$24)),'Rate Schedule'!$A$5:$A$24,0)),0),0))))</f>
        <v/>
      </c>
      <c r="P629" s="25">
        <f>IF(OR(M629="",O629=""),"",ROUND(N629*O629,0)/100)</f>
        <v/>
      </c>
      <c r="Q629" s="26">
        <f>IF(AND(A629="",B629="",C629="",D629="",E629="",J629="",H629=""),"",IF(A629="","Add a date",IF(A629&gt;AsOf,"After as-of date: not counted yet",IF(B629="","Add a vehicle",IF(COUNTIF(VName,B629)=0,"Vehicle not on Vehicles sheet",IF(E629="","Add a purpose",IF(AND(E629&lt;&gt;"Business",E629&lt;&gt;"Medical",E629&lt;&gt;"Charitable",E629&lt;&gt;"Personal"),"Purpose must be Business/Medical/Charitable/Personal",IF(AND(ISNUMBER(H629),ISNUMBER(I629),I629&lt;H629),"Odometer end is before start",IF(AND(NOT(ISNUMBER(H629)),NOT(ISNUMBER(I629)),NOT(ISNUMBER(J629))),"Add odometer readings or typed miles",IF(AND(ISNUMBER(H629),ISNUMBER(I629),ISNUMBER(J629),ABS((I629-H629)-J629)&gt;0.05),"Odometer and typed miles disagree",IF(AND(N629&gt;0,O629=0),"No rate for this date — check Rate Schedule",IF(AND(OR(E629="Business",E629="Medical",E629="Charitable"),F629&lt;&gt;"Yes",K629=""),"Add purpose detail for substantiation",""))))))))))))</f>
        <v/>
      </c>
      <c r="R629" s="27">
        <f>IF(OR(A629="",M629=""),"",IFERROR(INDEX('Rate Schedule'!$A$5:$A$24,MATCH(SUMPRODUCT(MAX(('Rate Schedule'!$A$5:$A$24&lt;=A629)*('Rate Schedule'!$A$5:$A$24&lt;&gt;"")*'Rate Schedule'!$A$5:$A$24)),'Rate Schedule'!$A$5:$A$24,0)),""))</f>
        <v/>
      </c>
    </row>
    <row r="630">
      <c r="A630" s="22" t="n"/>
      <c r="B630" s="10" t="n"/>
      <c r="C630" s="10" t="n"/>
      <c r="D630" s="10" t="n"/>
      <c r="E630" s="10" t="n"/>
      <c r="F630" s="10" t="n"/>
      <c r="G630" s="10" t="n"/>
      <c r="H630" s="23" t="n"/>
      <c r="I630" s="23" t="n"/>
      <c r="J630" s="23" t="n"/>
      <c r="K630" s="10" t="n"/>
      <c r="L630" s="10" t="n"/>
      <c r="M630" s="24">
        <f>IF(AND(A630="",B630="",J630="",H630=""),"",ROUND(IF(G630="Yes",2,1)*IF(AND(ISNUMBER(H630),ISNUMBER(I630),I630&gt;=H630),I630-H630,IF(ISNUMBER(J630),J630,0)),1))</f>
        <v/>
      </c>
      <c r="N630" s="24">
        <f>IF(M630="","",IF(OR(E630="Personal",E630="",F630="Yes"),0,M630))</f>
        <v/>
      </c>
      <c r="O630" s="24">
        <f>IF(OR(A630="",M630=""),"",IF(E630="Business",IFERROR(INDEX('Rate Schedule'!$B$5:$B$24,MATCH(SUMPRODUCT(MAX(('Rate Schedule'!$A$5:$A$24&lt;=A630)*('Rate Schedule'!$A$5:$A$24&lt;&gt;"")*'Rate Schedule'!$A$5:$A$24)),'Rate Schedule'!$A$5:$A$24,0)),0),IF(E630="Medical",IFERROR(INDEX('Rate Schedule'!$C$5:$C$24,MATCH(SUMPRODUCT(MAX(('Rate Schedule'!$A$5:$A$24&lt;=A630)*('Rate Schedule'!$A$5:$A$24&lt;&gt;"")*'Rate Schedule'!$A$5:$A$24)),'Rate Schedule'!$A$5:$A$24,0)),0),IF(E630="Charitable",IFERROR(INDEX('Rate Schedule'!$D$5:$D$24,MATCH(SUMPRODUCT(MAX(('Rate Schedule'!$A$5:$A$24&lt;=A630)*('Rate Schedule'!$A$5:$A$24&lt;&gt;"")*'Rate Schedule'!$A$5:$A$24)),'Rate Schedule'!$A$5:$A$24,0)),0),0))))</f>
        <v/>
      </c>
      <c r="P630" s="25">
        <f>IF(OR(M630="",O630=""),"",ROUND(N630*O630,0)/100)</f>
        <v/>
      </c>
      <c r="Q630" s="26">
        <f>IF(AND(A630="",B630="",C630="",D630="",E630="",J630="",H630=""),"",IF(A630="","Add a date",IF(A630&gt;AsOf,"After as-of date: not counted yet",IF(B630="","Add a vehicle",IF(COUNTIF(VName,B630)=0,"Vehicle not on Vehicles sheet",IF(E630="","Add a purpose",IF(AND(E630&lt;&gt;"Business",E630&lt;&gt;"Medical",E630&lt;&gt;"Charitable",E630&lt;&gt;"Personal"),"Purpose must be Business/Medical/Charitable/Personal",IF(AND(ISNUMBER(H630),ISNUMBER(I630),I630&lt;H630),"Odometer end is before start",IF(AND(NOT(ISNUMBER(H630)),NOT(ISNUMBER(I630)),NOT(ISNUMBER(J630))),"Add odometer readings or typed miles",IF(AND(ISNUMBER(H630),ISNUMBER(I630),ISNUMBER(J630),ABS((I630-H630)-J630)&gt;0.05),"Odometer and typed miles disagree",IF(AND(N630&gt;0,O630=0),"No rate for this date — check Rate Schedule",IF(AND(OR(E630="Business",E630="Medical",E630="Charitable"),F630&lt;&gt;"Yes",K630=""),"Add purpose detail for substantiation",""))))))))))))</f>
        <v/>
      </c>
      <c r="R630" s="27">
        <f>IF(OR(A630="",M630=""),"",IFERROR(INDEX('Rate Schedule'!$A$5:$A$24,MATCH(SUMPRODUCT(MAX(('Rate Schedule'!$A$5:$A$24&lt;=A630)*('Rate Schedule'!$A$5:$A$24&lt;&gt;"")*'Rate Schedule'!$A$5:$A$24)),'Rate Schedule'!$A$5:$A$24,0)),""))</f>
        <v/>
      </c>
    </row>
    <row r="631">
      <c r="A631" s="22" t="n"/>
      <c r="B631" s="10" t="n"/>
      <c r="C631" s="10" t="n"/>
      <c r="D631" s="10" t="n"/>
      <c r="E631" s="10" t="n"/>
      <c r="F631" s="10" t="n"/>
      <c r="G631" s="10" t="n"/>
      <c r="H631" s="23" t="n"/>
      <c r="I631" s="23" t="n"/>
      <c r="J631" s="23" t="n"/>
      <c r="K631" s="10" t="n"/>
      <c r="L631" s="10" t="n"/>
      <c r="M631" s="24">
        <f>IF(AND(A631="",B631="",J631="",H631=""),"",ROUND(IF(G631="Yes",2,1)*IF(AND(ISNUMBER(H631),ISNUMBER(I631),I631&gt;=H631),I631-H631,IF(ISNUMBER(J631),J631,0)),1))</f>
        <v/>
      </c>
      <c r="N631" s="24">
        <f>IF(M631="","",IF(OR(E631="Personal",E631="",F631="Yes"),0,M631))</f>
        <v/>
      </c>
      <c r="O631" s="24">
        <f>IF(OR(A631="",M631=""),"",IF(E631="Business",IFERROR(INDEX('Rate Schedule'!$B$5:$B$24,MATCH(SUMPRODUCT(MAX(('Rate Schedule'!$A$5:$A$24&lt;=A631)*('Rate Schedule'!$A$5:$A$24&lt;&gt;"")*'Rate Schedule'!$A$5:$A$24)),'Rate Schedule'!$A$5:$A$24,0)),0),IF(E631="Medical",IFERROR(INDEX('Rate Schedule'!$C$5:$C$24,MATCH(SUMPRODUCT(MAX(('Rate Schedule'!$A$5:$A$24&lt;=A631)*('Rate Schedule'!$A$5:$A$24&lt;&gt;"")*'Rate Schedule'!$A$5:$A$24)),'Rate Schedule'!$A$5:$A$24,0)),0),IF(E631="Charitable",IFERROR(INDEX('Rate Schedule'!$D$5:$D$24,MATCH(SUMPRODUCT(MAX(('Rate Schedule'!$A$5:$A$24&lt;=A631)*('Rate Schedule'!$A$5:$A$24&lt;&gt;"")*'Rate Schedule'!$A$5:$A$24)),'Rate Schedule'!$A$5:$A$24,0)),0),0))))</f>
        <v/>
      </c>
      <c r="P631" s="25">
        <f>IF(OR(M631="",O631=""),"",ROUND(N631*O631,0)/100)</f>
        <v/>
      </c>
      <c r="Q631" s="26">
        <f>IF(AND(A631="",B631="",C631="",D631="",E631="",J631="",H631=""),"",IF(A631="","Add a date",IF(A631&gt;AsOf,"After as-of date: not counted yet",IF(B631="","Add a vehicle",IF(COUNTIF(VName,B631)=0,"Vehicle not on Vehicles sheet",IF(E631="","Add a purpose",IF(AND(E631&lt;&gt;"Business",E631&lt;&gt;"Medical",E631&lt;&gt;"Charitable",E631&lt;&gt;"Personal"),"Purpose must be Business/Medical/Charitable/Personal",IF(AND(ISNUMBER(H631),ISNUMBER(I631),I631&lt;H631),"Odometer end is before start",IF(AND(NOT(ISNUMBER(H631)),NOT(ISNUMBER(I631)),NOT(ISNUMBER(J631))),"Add odometer readings or typed miles",IF(AND(ISNUMBER(H631),ISNUMBER(I631),ISNUMBER(J631),ABS((I631-H631)-J631)&gt;0.05),"Odometer and typed miles disagree",IF(AND(N631&gt;0,O631=0),"No rate for this date — check Rate Schedule",IF(AND(OR(E631="Business",E631="Medical",E631="Charitable"),F631&lt;&gt;"Yes",K631=""),"Add purpose detail for substantiation",""))))))))))))</f>
        <v/>
      </c>
      <c r="R631" s="27">
        <f>IF(OR(A631="",M631=""),"",IFERROR(INDEX('Rate Schedule'!$A$5:$A$24,MATCH(SUMPRODUCT(MAX(('Rate Schedule'!$A$5:$A$24&lt;=A631)*('Rate Schedule'!$A$5:$A$24&lt;&gt;"")*'Rate Schedule'!$A$5:$A$24)),'Rate Schedule'!$A$5:$A$24,0)),""))</f>
        <v/>
      </c>
    </row>
    <row r="632">
      <c r="A632" s="22" t="n"/>
      <c r="B632" s="10" t="n"/>
      <c r="C632" s="10" t="n"/>
      <c r="D632" s="10" t="n"/>
      <c r="E632" s="10" t="n"/>
      <c r="F632" s="10" t="n"/>
      <c r="G632" s="10" t="n"/>
      <c r="H632" s="23" t="n"/>
      <c r="I632" s="23" t="n"/>
      <c r="J632" s="23" t="n"/>
      <c r="K632" s="10" t="n"/>
      <c r="L632" s="10" t="n"/>
      <c r="M632" s="24">
        <f>IF(AND(A632="",B632="",J632="",H632=""),"",ROUND(IF(G632="Yes",2,1)*IF(AND(ISNUMBER(H632),ISNUMBER(I632),I632&gt;=H632),I632-H632,IF(ISNUMBER(J632),J632,0)),1))</f>
        <v/>
      </c>
      <c r="N632" s="24">
        <f>IF(M632="","",IF(OR(E632="Personal",E632="",F632="Yes"),0,M632))</f>
        <v/>
      </c>
      <c r="O632" s="24">
        <f>IF(OR(A632="",M632=""),"",IF(E632="Business",IFERROR(INDEX('Rate Schedule'!$B$5:$B$24,MATCH(SUMPRODUCT(MAX(('Rate Schedule'!$A$5:$A$24&lt;=A632)*('Rate Schedule'!$A$5:$A$24&lt;&gt;"")*'Rate Schedule'!$A$5:$A$24)),'Rate Schedule'!$A$5:$A$24,0)),0),IF(E632="Medical",IFERROR(INDEX('Rate Schedule'!$C$5:$C$24,MATCH(SUMPRODUCT(MAX(('Rate Schedule'!$A$5:$A$24&lt;=A632)*('Rate Schedule'!$A$5:$A$24&lt;&gt;"")*'Rate Schedule'!$A$5:$A$24)),'Rate Schedule'!$A$5:$A$24,0)),0),IF(E632="Charitable",IFERROR(INDEX('Rate Schedule'!$D$5:$D$24,MATCH(SUMPRODUCT(MAX(('Rate Schedule'!$A$5:$A$24&lt;=A632)*('Rate Schedule'!$A$5:$A$24&lt;&gt;"")*'Rate Schedule'!$A$5:$A$24)),'Rate Schedule'!$A$5:$A$24,0)),0),0))))</f>
        <v/>
      </c>
      <c r="P632" s="25">
        <f>IF(OR(M632="",O632=""),"",ROUND(N632*O632,0)/100)</f>
        <v/>
      </c>
      <c r="Q632" s="26">
        <f>IF(AND(A632="",B632="",C632="",D632="",E632="",J632="",H632=""),"",IF(A632="","Add a date",IF(A632&gt;AsOf,"After as-of date: not counted yet",IF(B632="","Add a vehicle",IF(COUNTIF(VName,B632)=0,"Vehicle not on Vehicles sheet",IF(E632="","Add a purpose",IF(AND(E632&lt;&gt;"Business",E632&lt;&gt;"Medical",E632&lt;&gt;"Charitable",E632&lt;&gt;"Personal"),"Purpose must be Business/Medical/Charitable/Personal",IF(AND(ISNUMBER(H632),ISNUMBER(I632),I632&lt;H632),"Odometer end is before start",IF(AND(NOT(ISNUMBER(H632)),NOT(ISNUMBER(I632)),NOT(ISNUMBER(J632))),"Add odometer readings or typed miles",IF(AND(ISNUMBER(H632),ISNUMBER(I632),ISNUMBER(J632),ABS((I632-H632)-J632)&gt;0.05),"Odometer and typed miles disagree",IF(AND(N632&gt;0,O632=0),"No rate for this date — check Rate Schedule",IF(AND(OR(E632="Business",E632="Medical",E632="Charitable"),F632&lt;&gt;"Yes",K632=""),"Add purpose detail for substantiation",""))))))))))))</f>
        <v/>
      </c>
      <c r="R632" s="27">
        <f>IF(OR(A632="",M632=""),"",IFERROR(INDEX('Rate Schedule'!$A$5:$A$24,MATCH(SUMPRODUCT(MAX(('Rate Schedule'!$A$5:$A$24&lt;=A632)*('Rate Schedule'!$A$5:$A$24&lt;&gt;"")*'Rate Schedule'!$A$5:$A$24)),'Rate Schedule'!$A$5:$A$24,0)),""))</f>
        <v/>
      </c>
    </row>
    <row r="633">
      <c r="A633" s="22" t="n"/>
      <c r="B633" s="10" t="n"/>
      <c r="C633" s="10" t="n"/>
      <c r="D633" s="10" t="n"/>
      <c r="E633" s="10" t="n"/>
      <c r="F633" s="10" t="n"/>
      <c r="G633" s="10" t="n"/>
      <c r="H633" s="23" t="n"/>
      <c r="I633" s="23" t="n"/>
      <c r="J633" s="23" t="n"/>
      <c r="K633" s="10" t="n"/>
      <c r="L633" s="10" t="n"/>
      <c r="M633" s="24">
        <f>IF(AND(A633="",B633="",J633="",H633=""),"",ROUND(IF(G633="Yes",2,1)*IF(AND(ISNUMBER(H633),ISNUMBER(I633),I633&gt;=H633),I633-H633,IF(ISNUMBER(J633),J633,0)),1))</f>
        <v/>
      </c>
      <c r="N633" s="24">
        <f>IF(M633="","",IF(OR(E633="Personal",E633="",F633="Yes"),0,M633))</f>
        <v/>
      </c>
      <c r="O633" s="24">
        <f>IF(OR(A633="",M633=""),"",IF(E633="Business",IFERROR(INDEX('Rate Schedule'!$B$5:$B$24,MATCH(SUMPRODUCT(MAX(('Rate Schedule'!$A$5:$A$24&lt;=A633)*('Rate Schedule'!$A$5:$A$24&lt;&gt;"")*'Rate Schedule'!$A$5:$A$24)),'Rate Schedule'!$A$5:$A$24,0)),0),IF(E633="Medical",IFERROR(INDEX('Rate Schedule'!$C$5:$C$24,MATCH(SUMPRODUCT(MAX(('Rate Schedule'!$A$5:$A$24&lt;=A633)*('Rate Schedule'!$A$5:$A$24&lt;&gt;"")*'Rate Schedule'!$A$5:$A$24)),'Rate Schedule'!$A$5:$A$24,0)),0),IF(E633="Charitable",IFERROR(INDEX('Rate Schedule'!$D$5:$D$24,MATCH(SUMPRODUCT(MAX(('Rate Schedule'!$A$5:$A$24&lt;=A633)*('Rate Schedule'!$A$5:$A$24&lt;&gt;"")*'Rate Schedule'!$A$5:$A$24)),'Rate Schedule'!$A$5:$A$24,0)),0),0))))</f>
        <v/>
      </c>
      <c r="P633" s="25">
        <f>IF(OR(M633="",O633=""),"",ROUND(N633*O633,0)/100)</f>
        <v/>
      </c>
      <c r="Q633" s="26">
        <f>IF(AND(A633="",B633="",C633="",D633="",E633="",J633="",H633=""),"",IF(A633="","Add a date",IF(A633&gt;AsOf,"After as-of date: not counted yet",IF(B633="","Add a vehicle",IF(COUNTIF(VName,B633)=0,"Vehicle not on Vehicles sheet",IF(E633="","Add a purpose",IF(AND(E633&lt;&gt;"Business",E633&lt;&gt;"Medical",E633&lt;&gt;"Charitable",E633&lt;&gt;"Personal"),"Purpose must be Business/Medical/Charitable/Personal",IF(AND(ISNUMBER(H633),ISNUMBER(I633),I633&lt;H633),"Odometer end is before start",IF(AND(NOT(ISNUMBER(H633)),NOT(ISNUMBER(I633)),NOT(ISNUMBER(J633))),"Add odometer readings or typed miles",IF(AND(ISNUMBER(H633),ISNUMBER(I633),ISNUMBER(J633),ABS((I633-H633)-J633)&gt;0.05),"Odometer and typed miles disagree",IF(AND(N633&gt;0,O633=0),"No rate for this date — check Rate Schedule",IF(AND(OR(E633="Business",E633="Medical",E633="Charitable"),F633&lt;&gt;"Yes",K633=""),"Add purpose detail for substantiation",""))))))))))))</f>
        <v/>
      </c>
      <c r="R633" s="27">
        <f>IF(OR(A633="",M633=""),"",IFERROR(INDEX('Rate Schedule'!$A$5:$A$24,MATCH(SUMPRODUCT(MAX(('Rate Schedule'!$A$5:$A$24&lt;=A633)*('Rate Schedule'!$A$5:$A$24&lt;&gt;"")*'Rate Schedule'!$A$5:$A$24)),'Rate Schedule'!$A$5:$A$24,0)),""))</f>
        <v/>
      </c>
    </row>
    <row r="634">
      <c r="A634" s="22" t="n"/>
      <c r="B634" s="10" t="n"/>
      <c r="C634" s="10" t="n"/>
      <c r="D634" s="10" t="n"/>
      <c r="E634" s="10" t="n"/>
      <c r="F634" s="10" t="n"/>
      <c r="G634" s="10" t="n"/>
      <c r="H634" s="23" t="n"/>
      <c r="I634" s="23" t="n"/>
      <c r="J634" s="23" t="n"/>
      <c r="K634" s="10" t="n"/>
      <c r="L634" s="10" t="n"/>
      <c r="M634" s="24">
        <f>IF(AND(A634="",B634="",J634="",H634=""),"",ROUND(IF(G634="Yes",2,1)*IF(AND(ISNUMBER(H634),ISNUMBER(I634),I634&gt;=H634),I634-H634,IF(ISNUMBER(J634),J634,0)),1))</f>
        <v/>
      </c>
      <c r="N634" s="24">
        <f>IF(M634="","",IF(OR(E634="Personal",E634="",F634="Yes"),0,M634))</f>
        <v/>
      </c>
      <c r="O634" s="24">
        <f>IF(OR(A634="",M634=""),"",IF(E634="Business",IFERROR(INDEX('Rate Schedule'!$B$5:$B$24,MATCH(SUMPRODUCT(MAX(('Rate Schedule'!$A$5:$A$24&lt;=A634)*('Rate Schedule'!$A$5:$A$24&lt;&gt;"")*'Rate Schedule'!$A$5:$A$24)),'Rate Schedule'!$A$5:$A$24,0)),0),IF(E634="Medical",IFERROR(INDEX('Rate Schedule'!$C$5:$C$24,MATCH(SUMPRODUCT(MAX(('Rate Schedule'!$A$5:$A$24&lt;=A634)*('Rate Schedule'!$A$5:$A$24&lt;&gt;"")*'Rate Schedule'!$A$5:$A$24)),'Rate Schedule'!$A$5:$A$24,0)),0),IF(E634="Charitable",IFERROR(INDEX('Rate Schedule'!$D$5:$D$24,MATCH(SUMPRODUCT(MAX(('Rate Schedule'!$A$5:$A$24&lt;=A634)*('Rate Schedule'!$A$5:$A$24&lt;&gt;"")*'Rate Schedule'!$A$5:$A$24)),'Rate Schedule'!$A$5:$A$24,0)),0),0))))</f>
        <v/>
      </c>
      <c r="P634" s="25">
        <f>IF(OR(M634="",O634=""),"",ROUND(N634*O634,0)/100)</f>
        <v/>
      </c>
      <c r="Q634" s="26">
        <f>IF(AND(A634="",B634="",C634="",D634="",E634="",J634="",H634=""),"",IF(A634="","Add a date",IF(A634&gt;AsOf,"After as-of date: not counted yet",IF(B634="","Add a vehicle",IF(COUNTIF(VName,B634)=0,"Vehicle not on Vehicles sheet",IF(E634="","Add a purpose",IF(AND(E634&lt;&gt;"Business",E634&lt;&gt;"Medical",E634&lt;&gt;"Charitable",E634&lt;&gt;"Personal"),"Purpose must be Business/Medical/Charitable/Personal",IF(AND(ISNUMBER(H634),ISNUMBER(I634),I634&lt;H634),"Odometer end is before start",IF(AND(NOT(ISNUMBER(H634)),NOT(ISNUMBER(I634)),NOT(ISNUMBER(J634))),"Add odometer readings or typed miles",IF(AND(ISNUMBER(H634),ISNUMBER(I634),ISNUMBER(J634),ABS((I634-H634)-J634)&gt;0.05),"Odometer and typed miles disagree",IF(AND(N634&gt;0,O634=0),"No rate for this date — check Rate Schedule",IF(AND(OR(E634="Business",E634="Medical",E634="Charitable"),F634&lt;&gt;"Yes",K634=""),"Add purpose detail for substantiation",""))))))))))))</f>
        <v/>
      </c>
      <c r="R634" s="27">
        <f>IF(OR(A634="",M634=""),"",IFERROR(INDEX('Rate Schedule'!$A$5:$A$24,MATCH(SUMPRODUCT(MAX(('Rate Schedule'!$A$5:$A$24&lt;=A634)*('Rate Schedule'!$A$5:$A$24&lt;&gt;"")*'Rate Schedule'!$A$5:$A$24)),'Rate Schedule'!$A$5:$A$24,0)),""))</f>
        <v/>
      </c>
    </row>
    <row r="635">
      <c r="A635" s="22" t="n"/>
      <c r="B635" s="10" t="n"/>
      <c r="C635" s="10" t="n"/>
      <c r="D635" s="10" t="n"/>
      <c r="E635" s="10" t="n"/>
      <c r="F635" s="10" t="n"/>
      <c r="G635" s="10" t="n"/>
      <c r="H635" s="23" t="n"/>
      <c r="I635" s="23" t="n"/>
      <c r="J635" s="23" t="n"/>
      <c r="K635" s="10" t="n"/>
      <c r="L635" s="10" t="n"/>
      <c r="M635" s="24">
        <f>IF(AND(A635="",B635="",J635="",H635=""),"",ROUND(IF(G635="Yes",2,1)*IF(AND(ISNUMBER(H635),ISNUMBER(I635),I635&gt;=H635),I635-H635,IF(ISNUMBER(J635),J635,0)),1))</f>
        <v/>
      </c>
      <c r="N635" s="24">
        <f>IF(M635="","",IF(OR(E635="Personal",E635="",F635="Yes"),0,M635))</f>
        <v/>
      </c>
      <c r="O635" s="24">
        <f>IF(OR(A635="",M635=""),"",IF(E635="Business",IFERROR(INDEX('Rate Schedule'!$B$5:$B$24,MATCH(SUMPRODUCT(MAX(('Rate Schedule'!$A$5:$A$24&lt;=A635)*('Rate Schedule'!$A$5:$A$24&lt;&gt;"")*'Rate Schedule'!$A$5:$A$24)),'Rate Schedule'!$A$5:$A$24,0)),0),IF(E635="Medical",IFERROR(INDEX('Rate Schedule'!$C$5:$C$24,MATCH(SUMPRODUCT(MAX(('Rate Schedule'!$A$5:$A$24&lt;=A635)*('Rate Schedule'!$A$5:$A$24&lt;&gt;"")*'Rate Schedule'!$A$5:$A$24)),'Rate Schedule'!$A$5:$A$24,0)),0),IF(E635="Charitable",IFERROR(INDEX('Rate Schedule'!$D$5:$D$24,MATCH(SUMPRODUCT(MAX(('Rate Schedule'!$A$5:$A$24&lt;=A635)*('Rate Schedule'!$A$5:$A$24&lt;&gt;"")*'Rate Schedule'!$A$5:$A$24)),'Rate Schedule'!$A$5:$A$24,0)),0),0))))</f>
        <v/>
      </c>
      <c r="P635" s="25">
        <f>IF(OR(M635="",O635=""),"",ROUND(N635*O635,0)/100)</f>
        <v/>
      </c>
      <c r="Q635" s="26">
        <f>IF(AND(A635="",B635="",C635="",D635="",E635="",J635="",H635=""),"",IF(A635="","Add a date",IF(A635&gt;AsOf,"After as-of date: not counted yet",IF(B635="","Add a vehicle",IF(COUNTIF(VName,B635)=0,"Vehicle not on Vehicles sheet",IF(E635="","Add a purpose",IF(AND(E635&lt;&gt;"Business",E635&lt;&gt;"Medical",E635&lt;&gt;"Charitable",E635&lt;&gt;"Personal"),"Purpose must be Business/Medical/Charitable/Personal",IF(AND(ISNUMBER(H635),ISNUMBER(I635),I635&lt;H635),"Odometer end is before start",IF(AND(NOT(ISNUMBER(H635)),NOT(ISNUMBER(I635)),NOT(ISNUMBER(J635))),"Add odometer readings or typed miles",IF(AND(ISNUMBER(H635),ISNUMBER(I635),ISNUMBER(J635),ABS((I635-H635)-J635)&gt;0.05),"Odometer and typed miles disagree",IF(AND(N635&gt;0,O635=0),"No rate for this date — check Rate Schedule",IF(AND(OR(E635="Business",E635="Medical",E635="Charitable"),F635&lt;&gt;"Yes",K635=""),"Add purpose detail for substantiation",""))))))))))))</f>
        <v/>
      </c>
      <c r="R635" s="27">
        <f>IF(OR(A635="",M635=""),"",IFERROR(INDEX('Rate Schedule'!$A$5:$A$24,MATCH(SUMPRODUCT(MAX(('Rate Schedule'!$A$5:$A$24&lt;=A635)*('Rate Schedule'!$A$5:$A$24&lt;&gt;"")*'Rate Schedule'!$A$5:$A$24)),'Rate Schedule'!$A$5:$A$24,0)),""))</f>
        <v/>
      </c>
    </row>
    <row r="636">
      <c r="A636" s="22" t="n"/>
      <c r="B636" s="10" t="n"/>
      <c r="C636" s="10" t="n"/>
      <c r="D636" s="10" t="n"/>
      <c r="E636" s="10" t="n"/>
      <c r="F636" s="10" t="n"/>
      <c r="G636" s="10" t="n"/>
      <c r="H636" s="23" t="n"/>
      <c r="I636" s="23" t="n"/>
      <c r="J636" s="23" t="n"/>
      <c r="K636" s="10" t="n"/>
      <c r="L636" s="10" t="n"/>
      <c r="M636" s="24">
        <f>IF(AND(A636="",B636="",J636="",H636=""),"",ROUND(IF(G636="Yes",2,1)*IF(AND(ISNUMBER(H636),ISNUMBER(I636),I636&gt;=H636),I636-H636,IF(ISNUMBER(J636),J636,0)),1))</f>
        <v/>
      </c>
      <c r="N636" s="24">
        <f>IF(M636="","",IF(OR(E636="Personal",E636="",F636="Yes"),0,M636))</f>
        <v/>
      </c>
      <c r="O636" s="24">
        <f>IF(OR(A636="",M636=""),"",IF(E636="Business",IFERROR(INDEX('Rate Schedule'!$B$5:$B$24,MATCH(SUMPRODUCT(MAX(('Rate Schedule'!$A$5:$A$24&lt;=A636)*('Rate Schedule'!$A$5:$A$24&lt;&gt;"")*'Rate Schedule'!$A$5:$A$24)),'Rate Schedule'!$A$5:$A$24,0)),0),IF(E636="Medical",IFERROR(INDEX('Rate Schedule'!$C$5:$C$24,MATCH(SUMPRODUCT(MAX(('Rate Schedule'!$A$5:$A$24&lt;=A636)*('Rate Schedule'!$A$5:$A$24&lt;&gt;"")*'Rate Schedule'!$A$5:$A$24)),'Rate Schedule'!$A$5:$A$24,0)),0),IF(E636="Charitable",IFERROR(INDEX('Rate Schedule'!$D$5:$D$24,MATCH(SUMPRODUCT(MAX(('Rate Schedule'!$A$5:$A$24&lt;=A636)*('Rate Schedule'!$A$5:$A$24&lt;&gt;"")*'Rate Schedule'!$A$5:$A$24)),'Rate Schedule'!$A$5:$A$24,0)),0),0))))</f>
        <v/>
      </c>
      <c r="P636" s="25">
        <f>IF(OR(M636="",O636=""),"",ROUND(N636*O636,0)/100)</f>
        <v/>
      </c>
      <c r="Q636" s="26">
        <f>IF(AND(A636="",B636="",C636="",D636="",E636="",J636="",H636=""),"",IF(A636="","Add a date",IF(A636&gt;AsOf,"After as-of date: not counted yet",IF(B636="","Add a vehicle",IF(COUNTIF(VName,B636)=0,"Vehicle not on Vehicles sheet",IF(E636="","Add a purpose",IF(AND(E636&lt;&gt;"Business",E636&lt;&gt;"Medical",E636&lt;&gt;"Charitable",E636&lt;&gt;"Personal"),"Purpose must be Business/Medical/Charitable/Personal",IF(AND(ISNUMBER(H636),ISNUMBER(I636),I636&lt;H636),"Odometer end is before start",IF(AND(NOT(ISNUMBER(H636)),NOT(ISNUMBER(I636)),NOT(ISNUMBER(J636))),"Add odometer readings or typed miles",IF(AND(ISNUMBER(H636),ISNUMBER(I636),ISNUMBER(J636),ABS((I636-H636)-J636)&gt;0.05),"Odometer and typed miles disagree",IF(AND(N636&gt;0,O636=0),"No rate for this date — check Rate Schedule",IF(AND(OR(E636="Business",E636="Medical",E636="Charitable"),F636&lt;&gt;"Yes",K636=""),"Add purpose detail for substantiation",""))))))))))))</f>
        <v/>
      </c>
      <c r="R636" s="27">
        <f>IF(OR(A636="",M636=""),"",IFERROR(INDEX('Rate Schedule'!$A$5:$A$24,MATCH(SUMPRODUCT(MAX(('Rate Schedule'!$A$5:$A$24&lt;=A636)*('Rate Schedule'!$A$5:$A$24&lt;&gt;"")*'Rate Schedule'!$A$5:$A$24)),'Rate Schedule'!$A$5:$A$24,0)),""))</f>
        <v/>
      </c>
    </row>
    <row r="637">
      <c r="A637" s="22" t="n"/>
      <c r="B637" s="10" t="n"/>
      <c r="C637" s="10" t="n"/>
      <c r="D637" s="10" t="n"/>
      <c r="E637" s="10" t="n"/>
      <c r="F637" s="10" t="n"/>
      <c r="G637" s="10" t="n"/>
      <c r="H637" s="23" t="n"/>
      <c r="I637" s="23" t="n"/>
      <c r="J637" s="23" t="n"/>
      <c r="K637" s="10" t="n"/>
      <c r="L637" s="10" t="n"/>
      <c r="M637" s="24">
        <f>IF(AND(A637="",B637="",J637="",H637=""),"",ROUND(IF(G637="Yes",2,1)*IF(AND(ISNUMBER(H637),ISNUMBER(I637),I637&gt;=H637),I637-H637,IF(ISNUMBER(J637),J637,0)),1))</f>
        <v/>
      </c>
      <c r="N637" s="24">
        <f>IF(M637="","",IF(OR(E637="Personal",E637="",F637="Yes"),0,M637))</f>
        <v/>
      </c>
      <c r="O637" s="24">
        <f>IF(OR(A637="",M637=""),"",IF(E637="Business",IFERROR(INDEX('Rate Schedule'!$B$5:$B$24,MATCH(SUMPRODUCT(MAX(('Rate Schedule'!$A$5:$A$24&lt;=A637)*('Rate Schedule'!$A$5:$A$24&lt;&gt;"")*'Rate Schedule'!$A$5:$A$24)),'Rate Schedule'!$A$5:$A$24,0)),0),IF(E637="Medical",IFERROR(INDEX('Rate Schedule'!$C$5:$C$24,MATCH(SUMPRODUCT(MAX(('Rate Schedule'!$A$5:$A$24&lt;=A637)*('Rate Schedule'!$A$5:$A$24&lt;&gt;"")*'Rate Schedule'!$A$5:$A$24)),'Rate Schedule'!$A$5:$A$24,0)),0),IF(E637="Charitable",IFERROR(INDEX('Rate Schedule'!$D$5:$D$24,MATCH(SUMPRODUCT(MAX(('Rate Schedule'!$A$5:$A$24&lt;=A637)*('Rate Schedule'!$A$5:$A$24&lt;&gt;"")*'Rate Schedule'!$A$5:$A$24)),'Rate Schedule'!$A$5:$A$24,0)),0),0))))</f>
        <v/>
      </c>
      <c r="P637" s="25">
        <f>IF(OR(M637="",O637=""),"",ROUND(N637*O637,0)/100)</f>
        <v/>
      </c>
      <c r="Q637" s="26">
        <f>IF(AND(A637="",B637="",C637="",D637="",E637="",J637="",H637=""),"",IF(A637="","Add a date",IF(A637&gt;AsOf,"After as-of date: not counted yet",IF(B637="","Add a vehicle",IF(COUNTIF(VName,B637)=0,"Vehicle not on Vehicles sheet",IF(E637="","Add a purpose",IF(AND(E637&lt;&gt;"Business",E637&lt;&gt;"Medical",E637&lt;&gt;"Charitable",E637&lt;&gt;"Personal"),"Purpose must be Business/Medical/Charitable/Personal",IF(AND(ISNUMBER(H637),ISNUMBER(I637),I637&lt;H637),"Odometer end is before start",IF(AND(NOT(ISNUMBER(H637)),NOT(ISNUMBER(I637)),NOT(ISNUMBER(J637))),"Add odometer readings or typed miles",IF(AND(ISNUMBER(H637),ISNUMBER(I637),ISNUMBER(J637),ABS((I637-H637)-J637)&gt;0.05),"Odometer and typed miles disagree",IF(AND(N637&gt;0,O637=0),"No rate for this date — check Rate Schedule",IF(AND(OR(E637="Business",E637="Medical",E637="Charitable"),F637&lt;&gt;"Yes",K637=""),"Add purpose detail for substantiation",""))))))))))))</f>
        <v/>
      </c>
      <c r="R637" s="27">
        <f>IF(OR(A637="",M637=""),"",IFERROR(INDEX('Rate Schedule'!$A$5:$A$24,MATCH(SUMPRODUCT(MAX(('Rate Schedule'!$A$5:$A$24&lt;=A637)*('Rate Schedule'!$A$5:$A$24&lt;&gt;"")*'Rate Schedule'!$A$5:$A$24)),'Rate Schedule'!$A$5:$A$24,0)),""))</f>
        <v/>
      </c>
    </row>
    <row r="638">
      <c r="A638" s="22" t="n"/>
      <c r="B638" s="10" t="n"/>
      <c r="C638" s="10" t="n"/>
      <c r="D638" s="10" t="n"/>
      <c r="E638" s="10" t="n"/>
      <c r="F638" s="10" t="n"/>
      <c r="G638" s="10" t="n"/>
      <c r="H638" s="23" t="n"/>
      <c r="I638" s="23" t="n"/>
      <c r="J638" s="23" t="n"/>
      <c r="K638" s="10" t="n"/>
      <c r="L638" s="10" t="n"/>
      <c r="M638" s="24">
        <f>IF(AND(A638="",B638="",J638="",H638=""),"",ROUND(IF(G638="Yes",2,1)*IF(AND(ISNUMBER(H638),ISNUMBER(I638),I638&gt;=H638),I638-H638,IF(ISNUMBER(J638),J638,0)),1))</f>
        <v/>
      </c>
      <c r="N638" s="24">
        <f>IF(M638="","",IF(OR(E638="Personal",E638="",F638="Yes"),0,M638))</f>
        <v/>
      </c>
      <c r="O638" s="24">
        <f>IF(OR(A638="",M638=""),"",IF(E638="Business",IFERROR(INDEX('Rate Schedule'!$B$5:$B$24,MATCH(SUMPRODUCT(MAX(('Rate Schedule'!$A$5:$A$24&lt;=A638)*('Rate Schedule'!$A$5:$A$24&lt;&gt;"")*'Rate Schedule'!$A$5:$A$24)),'Rate Schedule'!$A$5:$A$24,0)),0),IF(E638="Medical",IFERROR(INDEX('Rate Schedule'!$C$5:$C$24,MATCH(SUMPRODUCT(MAX(('Rate Schedule'!$A$5:$A$24&lt;=A638)*('Rate Schedule'!$A$5:$A$24&lt;&gt;"")*'Rate Schedule'!$A$5:$A$24)),'Rate Schedule'!$A$5:$A$24,0)),0),IF(E638="Charitable",IFERROR(INDEX('Rate Schedule'!$D$5:$D$24,MATCH(SUMPRODUCT(MAX(('Rate Schedule'!$A$5:$A$24&lt;=A638)*('Rate Schedule'!$A$5:$A$24&lt;&gt;"")*'Rate Schedule'!$A$5:$A$24)),'Rate Schedule'!$A$5:$A$24,0)),0),0))))</f>
        <v/>
      </c>
      <c r="P638" s="25">
        <f>IF(OR(M638="",O638=""),"",ROUND(N638*O638,0)/100)</f>
        <v/>
      </c>
      <c r="Q638" s="26">
        <f>IF(AND(A638="",B638="",C638="",D638="",E638="",J638="",H638=""),"",IF(A638="","Add a date",IF(A638&gt;AsOf,"After as-of date: not counted yet",IF(B638="","Add a vehicle",IF(COUNTIF(VName,B638)=0,"Vehicle not on Vehicles sheet",IF(E638="","Add a purpose",IF(AND(E638&lt;&gt;"Business",E638&lt;&gt;"Medical",E638&lt;&gt;"Charitable",E638&lt;&gt;"Personal"),"Purpose must be Business/Medical/Charitable/Personal",IF(AND(ISNUMBER(H638),ISNUMBER(I638),I638&lt;H638),"Odometer end is before start",IF(AND(NOT(ISNUMBER(H638)),NOT(ISNUMBER(I638)),NOT(ISNUMBER(J638))),"Add odometer readings or typed miles",IF(AND(ISNUMBER(H638),ISNUMBER(I638),ISNUMBER(J638),ABS((I638-H638)-J638)&gt;0.05),"Odometer and typed miles disagree",IF(AND(N638&gt;0,O638=0),"No rate for this date — check Rate Schedule",IF(AND(OR(E638="Business",E638="Medical",E638="Charitable"),F638&lt;&gt;"Yes",K638=""),"Add purpose detail for substantiation",""))))))))))))</f>
        <v/>
      </c>
      <c r="R638" s="27">
        <f>IF(OR(A638="",M638=""),"",IFERROR(INDEX('Rate Schedule'!$A$5:$A$24,MATCH(SUMPRODUCT(MAX(('Rate Schedule'!$A$5:$A$24&lt;=A638)*('Rate Schedule'!$A$5:$A$24&lt;&gt;"")*'Rate Schedule'!$A$5:$A$24)),'Rate Schedule'!$A$5:$A$24,0)),""))</f>
        <v/>
      </c>
    </row>
    <row r="639">
      <c r="A639" s="22" t="n"/>
      <c r="B639" s="10" t="n"/>
      <c r="C639" s="10" t="n"/>
      <c r="D639" s="10" t="n"/>
      <c r="E639" s="10" t="n"/>
      <c r="F639" s="10" t="n"/>
      <c r="G639" s="10" t="n"/>
      <c r="H639" s="23" t="n"/>
      <c r="I639" s="23" t="n"/>
      <c r="J639" s="23" t="n"/>
      <c r="K639" s="10" t="n"/>
      <c r="L639" s="10" t="n"/>
      <c r="M639" s="24">
        <f>IF(AND(A639="",B639="",J639="",H639=""),"",ROUND(IF(G639="Yes",2,1)*IF(AND(ISNUMBER(H639),ISNUMBER(I639),I639&gt;=H639),I639-H639,IF(ISNUMBER(J639),J639,0)),1))</f>
        <v/>
      </c>
      <c r="N639" s="24">
        <f>IF(M639="","",IF(OR(E639="Personal",E639="",F639="Yes"),0,M639))</f>
        <v/>
      </c>
      <c r="O639" s="24">
        <f>IF(OR(A639="",M639=""),"",IF(E639="Business",IFERROR(INDEX('Rate Schedule'!$B$5:$B$24,MATCH(SUMPRODUCT(MAX(('Rate Schedule'!$A$5:$A$24&lt;=A639)*('Rate Schedule'!$A$5:$A$24&lt;&gt;"")*'Rate Schedule'!$A$5:$A$24)),'Rate Schedule'!$A$5:$A$24,0)),0),IF(E639="Medical",IFERROR(INDEX('Rate Schedule'!$C$5:$C$24,MATCH(SUMPRODUCT(MAX(('Rate Schedule'!$A$5:$A$24&lt;=A639)*('Rate Schedule'!$A$5:$A$24&lt;&gt;"")*'Rate Schedule'!$A$5:$A$24)),'Rate Schedule'!$A$5:$A$24,0)),0),IF(E639="Charitable",IFERROR(INDEX('Rate Schedule'!$D$5:$D$24,MATCH(SUMPRODUCT(MAX(('Rate Schedule'!$A$5:$A$24&lt;=A639)*('Rate Schedule'!$A$5:$A$24&lt;&gt;"")*'Rate Schedule'!$A$5:$A$24)),'Rate Schedule'!$A$5:$A$24,0)),0),0))))</f>
        <v/>
      </c>
      <c r="P639" s="25">
        <f>IF(OR(M639="",O639=""),"",ROUND(N639*O639,0)/100)</f>
        <v/>
      </c>
      <c r="Q639" s="26">
        <f>IF(AND(A639="",B639="",C639="",D639="",E639="",J639="",H639=""),"",IF(A639="","Add a date",IF(A639&gt;AsOf,"After as-of date: not counted yet",IF(B639="","Add a vehicle",IF(COUNTIF(VName,B639)=0,"Vehicle not on Vehicles sheet",IF(E639="","Add a purpose",IF(AND(E639&lt;&gt;"Business",E639&lt;&gt;"Medical",E639&lt;&gt;"Charitable",E639&lt;&gt;"Personal"),"Purpose must be Business/Medical/Charitable/Personal",IF(AND(ISNUMBER(H639),ISNUMBER(I639),I639&lt;H639),"Odometer end is before start",IF(AND(NOT(ISNUMBER(H639)),NOT(ISNUMBER(I639)),NOT(ISNUMBER(J639))),"Add odometer readings or typed miles",IF(AND(ISNUMBER(H639),ISNUMBER(I639),ISNUMBER(J639),ABS((I639-H639)-J639)&gt;0.05),"Odometer and typed miles disagree",IF(AND(N639&gt;0,O639=0),"No rate for this date — check Rate Schedule",IF(AND(OR(E639="Business",E639="Medical",E639="Charitable"),F639&lt;&gt;"Yes",K639=""),"Add purpose detail for substantiation",""))))))))))))</f>
        <v/>
      </c>
      <c r="R639" s="27">
        <f>IF(OR(A639="",M639=""),"",IFERROR(INDEX('Rate Schedule'!$A$5:$A$24,MATCH(SUMPRODUCT(MAX(('Rate Schedule'!$A$5:$A$24&lt;=A639)*('Rate Schedule'!$A$5:$A$24&lt;&gt;"")*'Rate Schedule'!$A$5:$A$24)),'Rate Schedule'!$A$5:$A$24,0)),""))</f>
        <v/>
      </c>
    </row>
    <row r="640">
      <c r="A640" s="22" t="n"/>
      <c r="B640" s="10" t="n"/>
      <c r="C640" s="10" t="n"/>
      <c r="D640" s="10" t="n"/>
      <c r="E640" s="10" t="n"/>
      <c r="F640" s="10" t="n"/>
      <c r="G640" s="10" t="n"/>
      <c r="H640" s="23" t="n"/>
      <c r="I640" s="23" t="n"/>
      <c r="J640" s="23" t="n"/>
      <c r="K640" s="10" t="n"/>
      <c r="L640" s="10" t="n"/>
      <c r="M640" s="24">
        <f>IF(AND(A640="",B640="",J640="",H640=""),"",ROUND(IF(G640="Yes",2,1)*IF(AND(ISNUMBER(H640),ISNUMBER(I640),I640&gt;=H640),I640-H640,IF(ISNUMBER(J640),J640,0)),1))</f>
        <v/>
      </c>
      <c r="N640" s="24">
        <f>IF(M640="","",IF(OR(E640="Personal",E640="",F640="Yes"),0,M640))</f>
        <v/>
      </c>
      <c r="O640" s="24">
        <f>IF(OR(A640="",M640=""),"",IF(E640="Business",IFERROR(INDEX('Rate Schedule'!$B$5:$B$24,MATCH(SUMPRODUCT(MAX(('Rate Schedule'!$A$5:$A$24&lt;=A640)*('Rate Schedule'!$A$5:$A$24&lt;&gt;"")*'Rate Schedule'!$A$5:$A$24)),'Rate Schedule'!$A$5:$A$24,0)),0),IF(E640="Medical",IFERROR(INDEX('Rate Schedule'!$C$5:$C$24,MATCH(SUMPRODUCT(MAX(('Rate Schedule'!$A$5:$A$24&lt;=A640)*('Rate Schedule'!$A$5:$A$24&lt;&gt;"")*'Rate Schedule'!$A$5:$A$24)),'Rate Schedule'!$A$5:$A$24,0)),0),IF(E640="Charitable",IFERROR(INDEX('Rate Schedule'!$D$5:$D$24,MATCH(SUMPRODUCT(MAX(('Rate Schedule'!$A$5:$A$24&lt;=A640)*('Rate Schedule'!$A$5:$A$24&lt;&gt;"")*'Rate Schedule'!$A$5:$A$24)),'Rate Schedule'!$A$5:$A$24,0)),0),0))))</f>
        <v/>
      </c>
      <c r="P640" s="25">
        <f>IF(OR(M640="",O640=""),"",ROUND(N640*O640,0)/100)</f>
        <v/>
      </c>
      <c r="Q640" s="26">
        <f>IF(AND(A640="",B640="",C640="",D640="",E640="",J640="",H640=""),"",IF(A640="","Add a date",IF(A640&gt;AsOf,"After as-of date: not counted yet",IF(B640="","Add a vehicle",IF(COUNTIF(VName,B640)=0,"Vehicle not on Vehicles sheet",IF(E640="","Add a purpose",IF(AND(E640&lt;&gt;"Business",E640&lt;&gt;"Medical",E640&lt;&gt;"Charitable",E640&lt;&gt;"Personal"),"Purpose must be Business/Medical/Charitable/Personal",IF(AND(ISNUMBER(H640),ISNUMBER(I640),I640&lt;H640),"Odometer end is before start",IF(AND(NOT(ISNUMBER(H640)),NOT(ISNUMBER(I640)),NOT(ISNUMBER(J640))),"Add odometer readings or typed miles",IF(AND(ISNUMBER(H640),ISNUMBER(I640),ISNUMBER(J640),ABS((I640-H640)-J640)&gt;0.05),"Odometer and typed miles disagree",IF(AND(N640&gt;0,O640=0),"No rate for this date — check Rate Schedule",IF(AND(OR(E640="Business",E640="Medical",E640="Charitable"),F640&lt;&gt;"Yes",K640=""),"Add purpose detail for substantiation",""))))))))))))</f>
        <v/>
      </c>
      <c r="R640" s="27">
        <f>IF(OR(A640="",M640=""),"",IFERROR(INDEX('Rate Schedule'!$A$5:$A$24,MATCH(SUMPRODUCT(MAX(('Rate Schedule'!$A$5:$A$24&lt;=A640)*('Rate Schedule'!$A$5:$A$24&lt;&gt;"")*'Rate Schedule'!$A$5:$A$24)),'Rate Schedule'!$A$5:$A$24,0)),""))</f>
        <v/>
      </c>
    </row>
    <row r="641">
      <c r="A641" s="22" t="n"/>
      <c r="B641" s="10" t="n"/>
      <c r="C641" s="10" t="n"/>
      <c r="D641" s="10" t="n"/>
      <c r="E641" s="10" t="n"/>
      <c r="F641" s="10" t="n"/>
      <c r="G641" s="10" t="n"/>
      <c r="H641" s="23" t="n"/>
      <c r="I641" s="23" t="n"/>
      <c r="J641" s="23" t="n"/>
      <c r="K641" s="10" t="n"/>
      <c r="L641" s="10" t="n"/>
      <c r="M641" s="24">
        <f>IF(AND(A641="",B641="",J641="",H641=""),"",ROUND(IF(G641="Yes",2,1)*IF(AND(ISNUMBER(H641),ISNUMBER(I641),I641&gt;=H641),I641-H641,IF(ISNUMBER(J641),J641,0)),1))</f>
        <v/>
      </c>
      <c r="N641" s="24">
        <f>IF(M641="","",IF(OR(E641="Personal",E641="",F641="Yes"),0,M641))</f>
        <v/>
      </c>
      <c r="O641" s="24">
        <f>IF(OR(A641="",M641=""),"",IF(E641="Business",IFERROR(INDEX('Rate Schedule'!$B$5:$B$24,MATCH(SUMPRODUCT(MAX(('Rate Schedule'!$A$5:$A$24&lt;=A641)*('Rate Schedule'!$A$5:$A$24&lt;&gt;"")*'Rate Schedule'!$A$5:$A$24)),'Rate Schedule'!$A$5:$A$24,0)),0),IF(E641="Medical",IFERROR(INDEX('Rate Schedule'!$C$5:$C$24,MATCH(SUMPRODUCT(MAX(('Rate Schedule'!$A$5:$A$24&lt;=A641)*('Rate Schedule'!$A$5:$A$24&lt;&gt;"")*'Rate Schedule'!$A$5:$A$24)),'Rate Schedule'!$A$5:$A$24,0)),0),IF(E641="Charitable",IFERROR(INDEX('Rate Schedule'!$D$5:$D$24,MATCH(SUMPRODUCT(MAX(('Rate Schedule'!$A$5:$A$24&lt;=A641)*('Rate Schedule'!$A$5:$A$24&lt;&gt;"")*'Rate Schedule'!$A$5:$A$24)),'Rate Schedule'!$A$5:$A$24,0)),0),0))))</f>
        <v/>
      </c>
      <c r="P641" s="25">
        <f>IF(OR(M641="",O641=""),"",ROUND(N641*O641,0)/100)</f>
        <v/>
      </c>
      <c r="Q641" s="26">
        <f>IF(AND(A641="",B641="",C641="",D641="",E641="",J641="",H641=""),"",IF(A641="","Add a date",IF(A641&gt;AsOf,"After as-of date: not counted yet",IF(B641="","Add a vehicle",IF(COUNTIF(VName,B641)=0,"Vehicle not on Vehicles sheet",IF(E641="","Add a purpose",IF(AND(E641&lt;&gt;"Business",E641&lt;&gt;"Medical",E641&lt;&gt;"Charitable",E641&lt;&gt;"Personal"),"Purpose must be Business/Medical/Charitable/Personal",IF(AND(ISNUMBER(H641),ISNUMBER(I641),I641&lt;H641),"Odometer end is before start",IF(AND(NOT(ISNUMBER(H641)),NOT(ISNUMBER(I641)),NOT(ISNUMBER(J641))),"Add odometer readings or typed miles",IF(AND(ISNUMBER(H641),ISNUMBER(I641),ISNUMBER(J641),ABS((I641-H641)-J641)&gt;0.05),"Odometer and typed miles disagree",IF(AND(N641&gt;0,O641=0),"No rate for this date — check Rate Schedule",IF(AND(OR(E641="Business",E641="Medical",E641="Charitable"),F641&lt;&gt;"Yes",K641=""),"Add purpose detail for substantiation",""))))))))))))</f>
        <v/>
      </c>
      <c r="R641" s="27">
        <f>IF(OR(A641="",M641=""),"",IFERROR(INDEX('Rate Schedule'!$A$5:$A$24,MATCH(SUMPRODUCT(MAX(('Rate Schedule'!$A$5:$A$24&lt;=A641)*('Rate Schedule'!$A$5:$A$24&lt;&gt;"")*'Rate Schedule'!$A$5:$A$24)),'Rate Schedule'!$A$5:$A$24,0)),""))</f>
        <v/>
      </c>
    </row>
    <row r="642">
      <c r="A642" s="22" t="n"/>
      <c r="B642" s="10" t="n"/>
      <c r="C642" s="10" t="n"/>
      <c r="D642" s="10" t="n"/>
      <c r="E642" s="10" t="n"/>
      <c r="F642" s="10" t="n"/>
      <c r="G642" s="10" t="n"/>
      <c r="H642" s="23" t="n"/>
      <c r="I642" s="23" t="n"/>
      <c r="J642" s="23" t="n"/>
      <c r="K642" s="10" t="n"/>
      <c r="L642" s="10" t="n"/>
      <c r="M642" s="24">
        <f>IF(AND(A642="",B642="",J642="",H642=""),"",ROUND(IF(G642="Yes",2,1)*IF(AND(ISNUMBER(H642),ISNUMBER(I642),I642&gt;=H642),I642-H642,IF(ISNUMBER(J642),J642,0)),1))</f>
        <v/>
      </c>
      <c r="N642" s="24">
        <f>IF(M642="","",IF(OR(E642="Personal",E642="",F642="Yes"),0,M642))</f>
        <v/>
      </c>
      <c r="O642" s="24">
        <f>IF(OR(A642="",M642=""),"",IF(E642="Business",IFERROR(INDEX('Rate Schedule'!$B$5:$B$24,MATCH(SUMPRODUCT(MAX(('Rate Schedule'!$A$5:$A$24&lt;=A642)*('Rate Schedule'!$A$5:$A$24&lt;&gt;"")*'Rate Schedule'!$A$5:$A$24)),'Rate Schedule'!$A$5:$A$24,0)),0),IF(E642="Medical",IFERROR(INDEX('Rate Schedule'!$C$5:$C$24,MATCH(SUMPRODUCT(MAX(('Rate Schedule'!$A$5:$A$24&lt;=A642)*('Rate Schedule'!$A$5:$A$24&lt;&gt;"")*'Rate Schedule'!$A$5:$A$24)),'Rate Schedule'!$A$5:$A$24,0)),0),IF(E642="Charitable",IFERROR(INDEX('Rate Schedule'!$D$5:$D$24,MATCH(SUMPRODUCT(MAX(('Rate Schedule'!$A$5:$A$24&lt;=A642)*('Rate Schedule'!$A$5:$A$24&lt;&gt;"")*'Rate Schedule'!$A$5:$A$24)),'Rate Schedule'!$A$5:$A$24,0)),0),0))))</f>
        <v/>
      </c>
      <c r="P642" s="25">
        <f>IF(OR(M642="",O642=""),"",ROUND(N642*O642,0)/100)</f>
        <v/>
      </c>
      <c r="Q642" s="26">
        <f>IF(AND(A642="",B642="",C642="",D642="",E642="",J642="",H642=""),"",IF(A642="","Add a date",IF(A642&gt;AsOf,"After as-of date: not counted yet",IF(B642="","Add a vehicle",IF(COUNTIF(VName,B642)=0,"Vehicle not on Vehicles sheet",IF(E642="","Add a purpose",IF(AND(E642&lt;&gt;"Business",E642&lt;&gt;"Medical",E642&lt;&gt;"Charitable",E642&lt;&gt;"Personal"),"Purpose must be Business/Medical/Charitable/Personal",IF(AND(ISNUMBER(H642),ISNUMBER(I642),I642&lt;H642),"Odometer end is before start",IF(AND(NOT(ISNUMBER(H642)),NOT(ISNUMBER(I642)),NOT(ISNUMBER(J642))),"Add odometer readings or typed miles",IF(AND(ISNUMBER(H642),ISNUMBER(I642),ISNUMBER(J642),ABS((I642-H642)-J642)&gt;0.05),"Odometer and typed miles disagree",IF(AND(N642&gt;0,O642=0),"No rate for this date — check Rate Schedule",IF(AND(OR(E642="Business",E642="Medical",E642="Charitable"),F642&lt;&gt;"Yes",K642=""),"Add purpose detail for substantiation",""))))))))))))</f>
        <v/>
      </c>
      <c r="R642" s="27">
        <f>IF(OR(A642="",M642=""),"",IFERROR(INDEX('Rate Schedule'!$A$5:$A$24,MATCH(SUMPRODUCT(MAX(('Rate Schedule'!$A$5:$A$24&lt;=A642)*('Rate Schedule'!$A$5:$A$24&lt;&gt;"")*'Rate Schedule'!$A$5:$A$24)),'Rate Schedule'!$A$5:$A$24,0)),""))</f>
        <v/>
      </c>
    </row>
    <row r="643">
      <c r="A643" s="22" t="n"/>
      <c r="B643" s="10" t="n"/>
      <c r="C643" s="10" t="n"/>
      <c r="D643" s="10" t="n"/>
      <c r="E643" s="10" t="n"/>
      <c r="F643" s="10" t="n"/>
      <c r="G643" s="10" t="n"/>
      <c r="H643" s="23" t="n"/>
      <c r="I643" s="23" t="n"/>
      <c r="J643" s="23" t="n"/>
      <c r="K643" s="10" t="n"/>
      <c r="L643" s="10" t="n"/>
      <c r="M643" s="24">
        <f>IF(AND(A643="",B643="",J643="",H643=""),"",ROUND(IF(G643="Yes",2,1)*IF(AND(ISNUMBER(H643),ISNUMBER(I643),I643&gt;=H643),I643-H643,IF(ISNUMBER(J643),J643,0)),1))</f>
        <v/>
      </c>
      <c r="N643" s="24">
        <f>IF(M643="","",IF(OR(E643="Personal",E643="",F643="Yes"),0,M643))</f>
        <v/>
      </c>
      <c r="O643" s="24">
        <f>IF(OR(A643="",M643=""),"",IF(E643="Business",IFERROR(INDEX('Rate Schedule'!$B$5:$B$24,MATCH(SUMPRODUCT(MAX(('Rate Schedule'!$A$5:$A$24&lt;=A643)*('Rate Schedule'!$A$5:$A$24&lt;&gt;"")*'Rate Schedule'!$A$5:$A$24)),'Rate Schedule'!$A$5:$A$24,0)),0),IF(E643="Medical",IFERROR(INDEX('Rate Schedule'!$C$5:$C$24,MATCH(SUMPRODUCT(MAX(('Rate Schedule'!$A$5:$A$24&lt;=A643)*('Rate Schedule'!$A$5:$A$24&lt;&gt;"")*'Rate Schedule'!$A$5:$A$24)),'Rate Schedule'!$A$5:$A$24,0)),0),IF(E643="Charitable",IFERROR(INDEX('Rate Schedule'!$D$5:$D$24,MATCH(SUMPRODUCT(MAX(('Rate Schedule'!$A$5:$A$24&lt;=A643)*('Rate Schedule'!$A$5:$A$24&lt;&gt;"")*'Rate Schedule'!$A$5:$A$24)),'Rate Schedule'!$A$5:$A$24,0)),0),0))))</f>
        <v/>
      </c>
      <c r="P643" s="25">
        <f>IF(OR(M643="",O643=""),"",ROUND(N643*O643,0)/100)</f>
        <v/>
      </c>
      <c r="Q643" s="26">
        <f>IF(AND(A643="",B643="",C643="",D643="",E643="",J643="",H643=""),"",IF(A643="","Add a date",IF(A643&gt;AsOf,"After as-of date: not counted yet",IF(B643="","Add a vehicle",IF(COUNTIF(VName,B643)=0,"Vehicle not on Vehicles sheet",IF(E643="","Add a purpose",IF(AND(E643&lt;&gt;"Business",E643&lt;&gt;"Medical",E643&lt;&gt;"Charitable",E643&lt;&gt;"Personal"),"Purpose must be Business/Medical/Charitable/Personal",IF(AND(ISNUMBER(H643),ISNUMBER(I643),I643&lt;H643),"Odometer end is before start",IF(AND(NOT(ISNUMBER(H643)),NOT(ISNUMBER(I643)),NOT(ISNUMBER(J643))),"Add odometer readings or typed miles",IF(AND(ISNUMBER(H643),ISNUMBER(I643),ISNUMBER(J643),ABS((I643-H643)-J643)&gt;0.05),"Odometer and typed miles disagree",IF(AND(N643&gt;0,O643=0),"No rate for this date — check Rate Schedule",IF(AND(OR(E643="Business",E643="Medical",E643="Charitable"),F643&lt;&gt;"Yes",K643=""),"Add purpose detail for substantiation",""))))))))))))</f>
        <v/>
      </c>
      <c r="R643" s="27">
        <f>IF(OR(A643="",M643=""),"",IFERROR(INDEX('Rate Schedule'!$A$5:$A$24,MATCH(SUMPRODUCT(MAX(('Rate Schedule'!$A$5:$A$24&lt;=A643)*('Rate Schedule'!$A$5:$A$24&lt;&gt;"")*'Rate Schedule'!$A$5:$A$24)),'Rate Schedule'!$A$5:$A$24,0)),""))</f>
        <v/>
      </c>
    </row>
    <row r="644">
      <c r="A644" s="22" t="n"/>
      <c r="B644" s="10" t="n"/>
      <c r="C644" s="10" t="n"/>
      <c r="D644" s="10" t="n"/>
      <c r="E644" s="10" t="n"/>
      <c r="F644" s="10" t="n"/>
      <c r="G644" s="10" t="n"/>
      <c r="H644" s="23" t="n"/>
      <c r="I644" s="23" t="n"/>
      <c r="J644" s="23" t="n"/>
      <c r="K644" s="10" t="n"/>
      <c r="L644" s="10" t="n"/>
      <c r="M644" s="24">
        <f>IF(AND(A644="",B644="",J644="",H644=""),"",ROUND(IF(G644="Yes",2,1)*IF(AND(ISNUMBER(H644),ISNUMBER(I644),I644&gt;=H644),I644-H644,IF(ISNUMBER(J644),J644,0)),1))</f>
        <v/>
      </c>
      <c r="N644" s="24">
        <f>IF(M644="","",IF(OR(E644="Personal",E644="",F644="Yes"),0,M644))</f>
        <v/>
      </c>
      <c r="O644" s="24">
        <f>IF(OR(A644="",M644=""),"",IF(E644="Business",IFERROR(INDEX('Rate Schedule'!$B$5:$B$24,MATCH(SUMPRODUCT(MAX(('Rate Schedule'!$A$5:$A$24&lt;=A644)*('Rate Schedule'!$A$5:$A$24&lt;&gt;"")*'Rate Schedule'!$A$5:$A$24)),'Rate Schedule'!$A$5:$A$24,0)),0),IF(E644="Medical",IFERROR(INDEX('Rate Schedule'!$C$5:$C$24,MATCH(SUMPRODUCT(MAX(('Rate Schedule'!$A$5:$A$24&lt;=A644)*('Rate Schedule'!$A$5:$A$24&lt;&gt;"")*'Rate Schedule'!$A$5:$A$24)),'Rate Schedule'!$A$5:$A$24,0)),0),IF(E644="Charitable",IFERROR(INDEX('Rate Schedule'!$D$5:$D$24,MATCH(SUMPRODUCT(MAX(('Rate Schedule'!$A$5:$A$24&lt;=A644)*('Rate Schedule'!$A$5:$A$24&lt;&gt;"")*'Rate Schedule'!$A$5:$A$24)),'Rate Schedule'!$A$5:$A$24,0)),0),0))))</f>
        <v/>
      </c>
      <c r="P644" s="25">
        <f>IF(OR(M644="",O644=""),"",ROUND(N644*O644,0)/100)</f>
        <v/>
      </c>
      <c r="Q644" s="26">
        <f>IF(AND(A644="",B644="",C644="",D644="",E644="",J644="",H644=""),"",IF(A644="","Add a date",IF(A644&gt;AsOf,"After as-of date: not counted yet",IF(B644="","Add a vehicle",IF(COUNTIF(VName,B644)=0,"Vehicle not on Vehicles sheet",IF(E644="","Add a purpose",IF(AND(E644&lt;&gt;"Business",E644&lt;&gt;"Medical",E644&lt;&gt;"Charitable",E644&lt;&gt;"Personal"),"Purpose must be Business/Medical/Charitable/Personal",IF(AND(ISNUMBER(H644),ISNUMBER(I644),I644&lt;H644),"Odometer end is before start",IF(AND(NOT(ISNUMBER(H644)),NOT(ISNUMBER(I644)),NOT(ISNUMBER(J644))),"Add odometer readings or typed miles",IF(AND(ISNUMBER(H644),ISNUMBER(I644),ISNUMBER(J644),ABS((I644-H644)-J644)&gt;0.05),"Odometer and typed miles disagree",IF(AND(N644&gt;0,O644=0),"No rate for this date — check Rate Schedule",IF(AND(OR(E644="Business",E644="Medical",E644="Charitable"),F644&lt;&gt;"Yes",K644=""),"Add purpose detail for substantiation",""))))))))))))</f>
        <v/>
      </c>
      <c r="R644" s="27">
        <f>IF(OR(A644="",M644=""),"",IFERROR(INDEX('Rate Schedule'!$A$5:$A$24,MATCH(SUMPRODUCT(MAX(('Rate Schedule'!$A$5:$A$24&lt;=A644)*('Rate Schedule'!$A$5:$A$24&lt;&gt;"")*'Rate Schedule'!$A$5:$A$24)),'Rate Schedule'!$A$5:$A$24,0)),""))</f>
        <v/>
      </c>
    </row>
    <row r="645">
      <c r="A645" s="22" t="n"/>
      <c r="B645" s="10" t="n"/>
      <c r="C645" s="10" t="n"/>
      <c r="D645" s="10" t="n"/>
      <c r="E645" s="10" t="n"/>
      <c r="F645" s="10" t="n"/>
      <c r="G645" s="10" t="n"/>
      <c r="H645" s="23" t="n"/>
      <c r="I645" s="23" t="n"/>
      <c r="J645" s="23" t="n"/>
      <c r="K645" s="10" t="n"/>
      <c r="L645" s="10" t="n"/>
      <c r="M645" s="24">
        <f>IF(AND(A645="",B645="",J645="",H645=""),"",ROUND(IF(G645="Yes",2,1)*IF(AND(ISNUMBER(H645),ISNUMBER(I645),I645&gt;=H645),I645-H645,IF(ISNUMBER(J645),J645,0)),1))</f>
        <v/>
      </c>
      <c r="N645" s="24">
        <f>IF(M645="","",IF(OR(E645="Personal",E645="",F645="Yes"),0,M645))</f>
        <v/>
      </c>
      <c r="O645" s="24">
        <f>IF(OR(A645="",M645=""),"",IF(E645="Business",IFERROR(INDEX('Rate Schedule'!$B$5:$B$24,MATCH(SUMPRODUCT(MAX(('Rate Schedule'!$A$5:$A$24&lt;=A645)*('Rate Schedule'!$A$5:$A$24&lt;&gt;"")*'Rate Schedule'!$A$5:$A$24)),'Rate Schedule'!$A$5:$A$24,0)),0),IF(E645="Medical",IFERROR(INDEX('Rate Schedule'!$C$5:$C$24,MATCH(SUMPRODUCT(MAX(('Rate Schedule'!$A$5:$A$24&lt;=A645)*('Rate Schedule'!$A$5:$A$24&lt;&gt;"")*'Rate Schedule'!$A$5:$A$24)),'Rate Schedule'!$A$5:$A$24,0)),0),IF(E645="Charitable",IFERROR(INDEX('Rate Schedule'!$D$5:$D$24,MATCH(SUMPRODUCT(MAX(('Rate Schedule'!$A$5:$A$24&lt;=A645)*('Rate Schedule'!$A$5:$A$24&lt;&gt;"")*'Rate Schedule'!$A$5:$A$24)),'Rate Schedule'!$A$5:$A$24,0)),0),0))))</f>
        <v/>
      </c>
      <c r="P645" s="25">
        <f>IF(OR(M645="",O645=""),"",ROUND(N645*O645,0)/100)</f>
        <v/>
      </c>
      <c r="Q645" s="26">
        <f>IF(AND(A645="",B645="",C645="",D645="",E645="",J645="",H645=""),"",IF(A645="","Add a date",IF(A645&gt;AsOf,"After as-of date: not counted yet",IF(B645="","Add a vehicle",IF(COUNTIF(VName,B645)=0,"Vehicle not on Vehicles sheet",IF(E645="","Add a purpose",IF(AND(E645&lt;&gt;"Business",E645&lt;&gt;"Medical",E645&lt;&gt;"Charitable",E645&lt;&gt;"Personal"),"Purpose must be Business/Medical/Charitable/Personal",IF(AND(ISNUMBER(H645),ISNUMBER(I645),I645&lt;H645),"Odometer end is before start",IF(AND(NOT(ISNUMBER(H645)),NOT(ISNUMBER(I645)),NOT(ISNUMBER(J645))),"Add odometer readings or typed miles",IF(AND(ISNUMBER(H645),ISNUMBER(I645),ISNUMBER(J645),ABS((I645-H645)-J645)&gt;0.05),"Odometer and typed miles disagree",IF(AND(N645&gt;0,O645=0),"No rate for this date — check Rate Schedule",IF(AND(OR(E645="Business",E645="Medical",E645="Charitable"),F645&lt;&gt;"Yes",K645=""),"Add purpose detail for substantiation",""))))))))))))</f>
        <v/>
      </c>
      <c r="R645" s="27">
        <f>IF(OR(A645="",M645=""),"",IFERROR(INDEX('Rate Schedule'!$A$5:$A$24,MATCH(SUMPRODUCT(MAX(('Rate Schedule'!$A$5:$A$24&lt;=A645)*('Rate Schedule'!$A$5:$A$24&lt;&gt;"")*'Rate Schedule'!$A$5:$A$24)),'Rate Schedule'!$A$5:$A$24,0)),""))</f>
        <v/>
      </c>
    </row>
    <row r="646">
      <c r="A646" s="22" t="n"/>
      <c r="B646" s="10" t="n"/>
      <c r="C646" s="10" t="n"/>
      <c r="D646" s="10" t="n"/>
      <c r="E646" s="10" t="n"/>
      <c r="F646" s="10" t="n"/>
      <c r="G646" s="10" t="n"/>
      <c r="H646" s="23" t="n"/>
      <c r="I646" s="23" t="n"/>
      <c r="J646" s="23" t="n"/>
      <c r="K646" s="10" t="n"/>
      <c r="L646" s="10" t="n"/>
      <c r="M646" s="24">
        <f>IF(AND(A646="",B646="",J646="",H646=""),"",ROUND(IF(G646="Yes",2,1)*IF(AND(ISNUMBER(H646),ISNUMBER(I646),I646&gt;=H646),I646-H646,IF(ISNUMBER(J646),J646,0)),1))</f>
        <v/>
      </c>
      <c r="N646" s="24">
        <f>IF(M646="","",IF(OR(E646="Personal",E646="",F646="Yes"),0,M646))</f>
        <v/>
      </c>
      <c r="O646" s="24">
        <f>IF(OR(A646="",M646=""),"",IF(E646="Business",IFERROR(INDEX('Rate Schedule'!$B$5:$B$24,MATCH(SUMPRODUCT(MAX(('Rate Schedule'!$A$5:$A$24&lt;=A646)*('Rate Schedule'!$A$5:$A$24&lt;&gt;"")*'Rate Schedule'!$A$5:$A$24)),'Rate Schedule'!$A$5:$A$24,0)),0),IF(E646="Medical",IFERROR(INDEX('Rate Schedule'!$C$5:$C$24,MATCH(SUMPRODUCT(MAX(('Rate Schedule'!$A$5:$A$24&lt;=A646)*('Rate Schedule'!$A$5:$A$24&lt;&gt;"")*'Rate Schedule'!$A$5:$A$24)),'Rate Schedule'!$A$5:$A$24,0)),0),IF(E646="Charitable",IFERROR(INDEX('Rate Schedule'!$D$5:$D$24,MATCH(SUMPRODUCT(MAX(('Rate Schedule'!$A$5:$A$24&lt;=A646)*('Rate Schedule'!$A$5:$A$24&lt;&gt;"")*'Rate Schedule'!$A$5:$A$24)),'Rate Schedule'!$A$5:$A$24,0)),0),0))))</f>
        <v/>
      </c>
      <c r="P646" s="25">
        <f>IF(OR(M646="",O646=""),"",ROUND(N646*O646,0)/100)</f>
        <v/>
      </c>
      <c r="Q646" s="26">
        <f>IF(AND(A646="",B646="",C646="",D646="",E646="",J646="",H646=""),"",IF(A646="","Add a date",IF(A646&gt;AsOf,"After as-of date: not counted yet",IF(B646="","Add a vehicle",IF(COUNTIF(VName,B646)=0,"Vehicle not on Vehicles sheet",IF(E646="","Add a purpose",IF(AND(E646&lt;&gt;"Business",E646&lt;&gt;"Medical",E646&lt;&gt;"Charitable",E646&lt;&gt;"Personal"),"Purpose must be Business/Medical/Charitable/Personal",IF(AND(ISNUMBER(H646),ISNUMBER(I646),I646&lt;H646),"Odometer end is before start",IF(AND(NOT(ISNUMBER(H646)),NOT(ISNUMBER(I646)),NOT(ISNUMBER(J646))),"Add odometer readings or typed miles",IF(AND(ISNUMBER(H646),ISNUMBER(I646),ISNUMBER(J646),ABS((I646-H646)-J646)&gt;0.05),"Odometer and typed miles disagree",IF(AND(N646&gt;0,O646=0),"No rate for this date — check Rate Schedule",IF(AND(OR(E646="Business",E646="Medical",E646="Charitable"),F646&lt;&gt;"Yes",K646=""),"Add purpose detail for substantiation",""))))))))))))</f>
        <v/>
      </c>
      <c r="R646" s="27">
        <f>IF(OR(A646="",M646=""),"",IFERROR(INDEX('Rate Schedule'!$A$5:$A$24,MATCH(SUMPRODUCT(MAX(('Rate Schedule'!$A$5:$A$24&lt;=A646)*('Rate Schedule'!$A$5:$A$24&lt;&gt;"")*'Rate Schedule'!$A$5:$A$24)),'Rate Schedule'!$A$5:$A$24,0)),""))</f>
        <v/>
      </c>
    </row>
    <row r="647">
      <c r="A647" s="22" t="n"/>
      <c r="B647" s="10" t="n"/>
      <c r="C647" s="10" t="n"/>
      <c r="D647" s="10" t="n"/>
      <c r="E647" s="10" t="n"/>
      <c r="F647" s="10" t="n"/>
      <c r="G647" s="10" t="n"/>
      <c r="H647" s="23" t="n"/>
      <c r="I647" s="23" t="n"/>
      <c r="J647" s="23" t="n"/>
      <c r="K647" s="10" t="n"/>
      <c r="L647" s="10" t="n"/>
      <c r="M647" s="24">
        <f>IF(AND(A647="",B647="",J647="",H647=""),"",ROUND(IF(G647="Yes",2,1)*IF(AND(ISNUMBER(H647),ISNUMBER(I647),I647&gt;=H647),I647-H647,IF(ISNUMBER(J647),J647,0)),1))</f>
        <v/>
      </c>
      <c r="N647" s="24">
        <f>IF(M647="","",IF(OR(E647="Personal",E647="",F647="Yes"),0,M647))</f>
        <v/>
      </c>
      <c r="O647" s="24">
        <f>IF(OR(A647="",M647=""),"",IF(E647="Business",IFERROR(INDEX('Rate Schedule'!$B$5:$B$24,MATCH(SUMPRODUCT(MAX(('Rate Schedule'!$A$5:$A$24&lt;=A647)*('Rate Schedule'!$A$5:$A$24&lt;&gt;"")*'Rate Schedule'!$A$5:$A$24)),'Rate Schedule'!$A$5:$A$24,0)),0),IF(E647="Medical",IFERROR(INDEX('Rate Schedule'!$C$5:$C$24,MATCH(SUMPRODUCT(MAX(('Rate Schedule'!$A$5:$A$24&lt;=A647)*('Rate Schedule'!$A$5:$A$24&lt;&gt;"")*'Rate Schedule'!$A$5:$A$24)),'Rate Schedule'!$A$5:$A$24,0)),0),IF(E647="Charitable",IFERROR(INDEX('Rate Schedule'!$D$5:$D$24,MATCH(SUMPRODUCT(MAX(('Rate Schedule'!$A$5:$A$24&lt;=A647)*('Rate Schedule'!$A$5:$A$24&lt;&gt;"")*'Rate Schedule'!$A$5:$A$24)),'Rate Schedule'!$A$5:$A$24,0)),0),0))))</f>
        <v/>
      </c>
      <c r="P647" s="25">
        <f>IF(OR(M647="",O647=""),"",ROUND(N647*O647,0)/100)</f>
        <v/>
      </c>
      <c r="Q647" s="26">
        <f>IF(AND(A647="",B647="",C647="",D647="",E647="",J647="",H647=""),"",IF(A647="","Add a date",IF(A647&gt;AsOf,"After as-of date: not counted yet",IF(B647="","Add a vehicle",IF(COUNTIF(VName,B647)=0,"Vehicle not on Vehicles sheet",IF(E647="","Add a purpose",IF(AND(E647&lt;&gt;"Business",E647&lt;&gt;"Medical",E647&lt;&gt;"Charitable",E647&lt;&gt;"Personal"),"Purpose must be Business/Medical/Charitable/Personal",IF(AND(ISNUMBER(H647),ISNUMBER(I647),I647&lt;H647),"Odometer end is before start",IF(AND(NOT(ISNUMBER(H647)),NOT(ISNUMBER(I647)),NOT(ISNUMBER(J647))),"Add odometer readings or typed miles",IF(AND(ISNUMBER(H647),ISNUMBER(I647),ISNUMBER(J647),ABS((I647-H647)-J647)&gt;0.05),"Odometer and typed miles disagree",IF(AND(N647&gt;0,O647=0),"No rate for this date — check Rate Schedule",IF(AND(OR(E647="Business",E647="Medical",E647="Charitable"),F647&lt;&gt;"Yes",K647=""),"Add purpose detail for substantiation",""))))))))))))</f>
        <v/>
      </c>
      <c r="R647" s="27">
        <f>IF(OR(A647="",M647=""),"",IFERROR(INDEX('Rate Schedule'!$A$5:$A$24,MATCH(SUMPRODUCT(MAX(('Rate Schedule'!$A$5:$A$24&lt;=A647)*('Rate Schedule'!$A$5:$A$24&lt;&gt;"")*'Rate Schedule'!$A$5:$A$24)),'Rate Schedule'!$A$5:$A$24,0)),""))</f>
        <v/>
      </c>
    </row>
    <row r="648">
      <c r="A648" s="22" t="n"/>
      <c r="B648" s="10" t="n"/>
      <c r="C648" s="10" t="n"/>
      <c r="D648" s="10" t="n"/>
      <c r="E648" s="10" t="n"/>
      <c r="F648" s="10" t="n"/>
      <c r="G648" s="10" t="n"/>
      <c r="H648" s="23" t="n"/>
      <c r="I648" s="23" t="n"/>
      <c r="J648" s="23" t="n"/>
      <c r="K648" s="10" t="n"/>
      <c r="L648" s="10" t="n"/>
      <c r="M648" s="24">
        <f>IF(AND(A648="",B648="",J648="",H648=""),"",ROUND(IF(G648="Yes",2,1)*IF(AND(ISNUMBER(H648),ISNUMBER(I648),I648&gt;=H648),I648-H648,IF(ISNUMBER(J648),J648,0)),1))</f>
        <v/>
      </c>
      <c r="N648" s="24">
        <f>IF(M648="","",IF(OR(E648="Personal",E648="",F648="Yes"),0,M648))</f>
        <v/>
      </c>
      <c r="O648" s="24">
        <f>IF(OR(A648="",M648=""),"",IF(E648="Business",IFERROR(INDEX('Rate Schedule'!$B$5:$B$24,MATCH(SUMPRODUCT(MAX(('Rate Schedule'!$A$5:$A$24&lt;=A648)*('Rate Schedule'!$A$5:$A$24&lt;&gt;"")*'Rate Schedule'!$A$5:$A$24)),'Rate Schedule'!$A$5:$A$24,0)),0),IF(E648="Medical",IFERROR(INDEX('Rate Schedule'!$C$5:$C$24,MATCH(SUMPRODUCT(MAX(('Rate Schedule'!$A$5:$A$24&lt;=A648)*('Rate Schedule'!$A$5:$A$24&lt;&gt;"")*'Rate Schedule'!$A$5:$A$24)),'Rate Schedule'!$A$5:$A$24,0)),0),IF(E648="Charitable",IFERROR(INDEX('Rate Schedule'!$D$5:$D$24,MATCH(SUMPRODUCT(MAX(('Rate Schedule'!$A$5:$A$24&lt;=A648)*('Rate Schedule'!$A$5:$A$24&lt;&gt;"")*'Rate Schedule'!$A$5:$A$24)),'Rate Schedule'!$A$5:$A$24,0)),0),0))))</f>
        <v/>
      </c>
      <c r="P648" s="25">
        <f>IF(OR(M648="",O648=""),"",ROUND(N648*O648,0)/100)</f>
        <v/>
      </c>
      <c r="Q648" s="26">
        <f>IF(AND(A648="",B648="",C648="",D648="",E648="",J648="",H648=""),"",IF(A648="","Add a date",IF(A648&gt;AsOf,"After as-of date: not counted yet",IF(B648="","Add a vehicle",IF(COUNTIF(VName,B648)=0,"Vehicle not on Vehicles sheet",IF(E648="","Add a purpose",IF(AND(E648&lt;&gt;"Business",E648&lt;&gt;"Medical",E648&lt;&gt;"Charitable",E648&lt;&gt;"Personal"),"Purpose must be Business/Medical/Charitable/Personal",IF(AND(ISNUMBER(H648),ISNUMBER(I648),I648&lt;H648),"Odometer end is before start",IF(AND(NOT(ISNUMBER(H648)),NOT(ISNUMBER(I648)),NOT(ISNUMBER(J648))),"Add odometer readings or typed miles",IF(AND(ISNUMBER(H648),ISNUMBER(I648),ISNUMBER(J648),ABS((I648-H648)-J648)&gt;0.05),"Odometer and typed miles disagree",IF(AND(N648&gt;0,O648=0),"No rate for this date — check Rate Schedule",IF(AND(OR(E648="Business",E648="Medical",E648="Charitable"),F648&lt;&gt;"Yes",K648=""),"Add purpose detail for substantiation",""))))))))))))</f>
        <v/>
      </c>
      <c r="R648" s="27">
        <f>IF(OR(A648="",M648=""),"",IFERROR(INDEX('Rate Schedule'!$A$5:$A$24,MATCH(SUMPRODUCT(MAX(('Rate Schedule'!$A$5:$A$24&lt;=A648)*('Rate Schedule'!$A$5:$A$24&lt;&gt;"")*'Rate Schedule'!$A$5:$A$24)),'Rate Schedule'!$A$5:$A$24,0)),""))</f>
        <v/>
      </c>
    </row>
    <row r="649">
      <c r="A649" s="22" t="n"/>
      <c r="B649" s="10" t="n"/>
      <c r="C649" s="10" t="n"/>
      <c r="D649" s="10" t="n"/>
      <c r="E649" s="10" t="n"/>
      <c r="F649" s="10" t="n"/>
      <c r="G649" s="10" t="n"/>
      <c r="H649" s="23" t="n"/>
      <c r="I649" s="23" t="n"/>
      <c r="J649" s="23" t="n"/>
      <c r="K649" s="10" t="n"/>
      <c r="L649" s="10" t="n"/>
      <c r="M649" s="24">
        <f>IF(AND(A649="",B649="",J649="",H649=""),"",ROUND(IF(G649="Yes",2,1)*IF(AND(ISNUMBER(H649),ISNUMBER(I649),I649&gt;=H649),I649-H649,IF(ISNUMBER(J649),J649,0)),1))</f>
        <v/>
      </c>
      <c r="N649" s="24">
        <f>IF(M649="","",IF(OR(E649="Personal",E649="",F649="Yes"),0,M649))</f>
        <v/>
      </c>
      <c r="O649" s="24">
        <f>IF(OR(A649="",M649=""),"",IF(E649="Business",IFERROR(INDEX('Rate Schedule'!$B$5:$B$24,MATCH(SUMPRODUCT(MAX(('Rate Schedule'!$A$5:$A$24&lt;=A649)*('Rate Schedule'!$A$5:$A$24&lt;&gt;"")*'Rate Schedule'!$A$5:$A$24)),'Rate Schedule'!$A$5:$A$24,0)),0),IF(E649="Medical",IFERROR(INDEX('Rate Schedule'!$C$5:$C$24,MATCH(SUMPRODUCT(MAX(('Rate Schedule'!$A$5:$A$24&lt;=A649)*('Rate Schedule'!$A$5:$A$24&lt;&gt;"")*'Rate Schedule'!$A$5:$A$24)),'Rate Schedule'!$A$5:$A$24,0)),0),IF(E649="Charitable",IFERROR(INDEX('Rate Schedule'!$D$5:$D$24,MATCH(SUMPRODUCT(MAX(('Rate Schedule'!$A$5:$A$24&lt;=A649)*('Rate Schedule'!$A$5:$A$24&lt;&gt;"")*'Rate Schedule'!$A$5:$A$24)),'Rate Schedule'!$A$5:$A$24,0)),0),0))))</f>
        <v/>
      </c>
      <c r="P649" s="25">
        <f>IF(OR(M649="",O649=""),"",ROUND(N649*O649,0)/100)</f>
        <v/>
      </c>
      <c r="Q649" s="26">
        <f>IF(AND(A649="",B649="",C649="",D649="",E649="",J649="",H649=""),"",IF(A649="","Add a date",IF(A649&gt;AsOf,"After as-of date: not counted yet",IF(B649="","Add a vehicle",IF(COUNTIF(VName,B649)=0,"Vehicle not on Vehicles sheet",IF(E649="","Add a purpose",IF(AND(E649&lt;&gt;"Business",E649&lt;&gt;"Medical",E649&lt;&gt;"Charitable",E649&lt;&gt;"Personal"),"Purpose must be Business/Medical/Charitable/Personal",IF(AND(ISNUMBER(H649),ISNUMBER(I649),I649&lt;H649),"Odometer end is before start",IF(AND(NOT(ISNUMBER(H649)),NOT(ISNUMBER(I649)),NOT(ISNUMBER(J649))),"Add odometer readings or typed miles",IF(AND(ISNUMBER(H649),ISNUMBER(I649),ISNUMBER(J649),ABS((I649-H649)-J649)&gt;0.05),"Odometer and typed miles disagree",IF(AND(N649&gt;0,O649=0),"No rate for this date — check Rate Schedule",IF(AND(OR(E649="Business",E649="Medical",E649="Charitable"),F649&lt;&gt;"Yes",K649=""),"Add purpose detail for substantiation",""))))))))))))</f>
        <v/>
      </c>
      <c r="R649" s="27">
        <f>IF(OR(A649="",M649=""),"",IFERROR(INDEX('Rate Schedule'!$A$5:$A$24,MATCH(SUMPRODUCT(MAX(('Rate Schedule'!$A$5:$A$24&lt;=A649)*('Rate Schedule'!$A$5:$A$24&lt;&gt;"")*'Rate Schedule'!$A$5:$A$24)),'Rate Schedule'!$A$5:$A$24,0)),""))</f>
        <v/>
      </c>
    </row>
    <row r="650">
      <c r="A650" s="22" t="n"/>
      <c r="B650" s="10" t="n"/>
      <c r="C650" s="10" t="n"/>
      <c r="D650" s="10" t="n"/>
      <c r="E650" s="10" t="n"/>
      <c r="F650" s="10" t="n"/>
      <c r="G650" s="10" t="n"/>
      <c r="H650" s="23" t="n"/>
      <c r="I650" s="23" t="n"/>
      <c r="J650" s="23" t="n"/>
      <c r="K650" s="10" t="n"/>
      <c r="L650" s="10" t="n"/>
      <c r="M650" s="24">
        <f>IF(AND(A650="",B650="",J650="",H650=""),"",ROUND(IF(G650="Yes",2,1)*IF(AND(ISNUMBER(H650),ISNUMBER(I650),I650&gt;=H650),I650-H650,IF(ISNUMBER(J650),J650,0)),1))</f>
        <v/>
      </c>
      <c r="N650" s="24">
        <f>IF(M650="","",IF(OR(E650="Personal",E650="",F650="Yes"),0,M650))</f>
        <v/>
      </c>
      <c r="O650" s="24">
        <f>IF(OR(A650="",M650=""),"",IF(E650="Business",IFERROR(INDEX('Rate Schedule'!$B$5:$B$24,MATCH(SUMPRODUCT(MAX(('Rate Schedule'!$A$5:$A$24&lt;=A650)*('Rate Schedule'!$A$5:$A$24&lt;&gt;"")*'Rate Schedule'!$A$5:$A$24)),'Rate Schedule'!$A$5:$A$24,0)),0),IF(E650="Medical",IFERROR(INDEX('Rate Schedule'!$C$5:$C$24,MATCH(SUMPRODUCT(MAX(('Rate Schedule'!$A$5:$A$24&lt;=A650)*('Rate Schedule'!$A$5:$A$24&lt;&gt;"")*'Rate Schedule'!$A$5:$A$24)),'Rate Schedule'!$A$5:$A$24,0)),0),IF(E650="Charitable",IFERROR(INDEX('Rate Schedule'!$D$5:$D$24,MATCH(SUMPRODUCT(MAX(('Rate Schedule'!$A$5:$A$24&lt;=A650)*('Rate Schedule'!$A$5:$A$24&lt;&gt;"")*'Rate Schedule'!$A$5:$A$24)),'Rate Schedule'!$A$5:$A$24,0)),0),0))))</f>
        <v/>
      </c>
      <c r="P650" s="25">
        <f>IF(OR(M650="",O650=""),"",ROUND(N650*O650,0)/100)</f>
        <v/>
      </c>
      <c r="Q650" s="26">
        <f>IF(AND(A650="",B650="",C650="",D650="",E650="",J650="",H650=""),"",IF(A650="","Add a date",IF(A650&gt;AsOf,"After as-of date: not counted yet",IF(B650="","Add a vehicle",IF(COUNTIF(VName,B650)=0,"Vehicle not on Vehicles sheet",IF(E650="","Add a purpose",IF(AND(E650&lt;&gt;"Business",E650&lt;&gt;"Medical",E650&lt;&gt;"Charitable",E650&lt;&gt;"Personal"),"Purpose must be Business/Medical/Charitable/Personal",IF(AND(ISNUMBER(H650),ISNUMBER(I650),I650&lt;H650),"Odometer end is before start",IF(AND(NOT(ISNUMBER(H650)),NOT(ISNUMBER(I650)),NOT(ISNUMBER(J650))),"Add odometer readings or typed miles",IF(AND(ISNUMBER(H650),ISNUMBER(I650),ISNUMBER(J650),ABS((I650-H650)-J650)&gt;0.05),"Odometer and typed miles disagree",IF(AND(N650&gt;0,O650=0),"No rate for this date — check Rate Schedule",IF(AND(OR(E650="Business",E650="Medical",E650="Charitable"),F650&lt;&gt;"Yes",K650=""),"Add purpose detail for substantiation",""))))))))))))</f>
        <v/>
      </c>
      <c r="R650" s="27">
        <f>IF(OR(A650="",M650=""),"",IFERROR(INDEX('Rate Schedule'!$A$5:$A$24,MATCH(SUMPRODUCT(MAX(('Rate Schedule'!$A$5:$A$24&lt;=A650)*('Rate Schedule'!$A$5:$A$24&lt;&gt;"")*'Rate Schedule'!$A$5:$A$24)),'Rate Schedule'!$A$5:$A$24,0)),""))</f>
        <v/>
      </c>
    </row>
    <row r="651">
      <c r="A651" s="22" t="n"/>
      <c r="B651" s="10" t="n"/>
      <c r="C651" s="10" t="n"/>
      <c r="D651" s="10" t="n"/>
      <c r="E651" s="10" t="n"/>
      <c r="F651" s="10" t="n"/>
      <c r="G651" s="10" t="n"/>
      <c r="H651" s="23" t="n"/>
      <c r="I651" s="23" t="n"/>
      <c r="J651" s="23" t="n"/>
      <c r="K651" s="10" t="n"/>
      <c r="L651" s="10" t="n"/>
      <c r="M651" s="24">
        <f>IF(AND(A651="",B651="",J651="",H651=""),"",ROUND(IF(G651="Yes",2,1)*IF(AND(ISNUMBER(H651),ISNUMBER(I651),I651&gt;=H651),I651-H651,IF(ISNUMBER(J651),J651,0)),1))</f>
        <v/>
      </c>
      <c r="N651" s="24">
        <f>IF(M651="","",IF(OR(E651="Personal",E651="",F651="Yes"),0,M651))</f>
        <v/>
      </c>
      <c r="O651" s="24">
        <f>IF(OR(A651="",M651=""),"",IF(E651="Business",IFERROR(INDEX('Rate Schedule'!$B$5:$B$24,MATCH(SUMPRODUCT(MAX(('Rate Schedule'!$A$5:$A$24&lt;=A651)*('Rate Schedule'!$A$5:$A$24&lt;&gt;"")*'Rate Schedule'!$A$5:$A$24)),'Rate Schedule'!$A$5:$A$24,0)),0),IF(E651="Medical",IFERROR(INDEX('Rate Schedule'!$C$5:$C$24,MATCH(SUMPRODUCT(MAX(('Rate Schedule'!$A$5:$A$24&lt;=A651)*('Rate Schedule'!$A$5:$A$24&lt;&gt;"")*'Rate Schedule'!$A$5:$A$24)),'Rate Schedule'!$A$5:$A$24,0)),0),IF(E651="Charitable",IFERROR(INDEX('Rate Schedule'!$D$5:$D$24,MATCH(SUMPRODUCT(MAX(('Rate Schedule'!$A$5:$A$24&lt;=A651)*('Rate Schedule'!$A$5:$A$24&lt;&gt;"")*'Rate Schedule'!$A$5:$A$24)),'Rate Schedule'!$A$5:$A$24,0)),0),0))))</f>
        <v/>
      </c>
      <c r="P651" s="25">
        <f>IF(OR(M651="",O651=""),"",ROUND(N651*O651,0)/100)</f>
        <v/>
      </c>
      <c r="Q651" s="26">
        <f>IF(AND(A651="",B651="",C651="",D651="",E651="",J651="",H651=""),"",IF(A651="","Add a date",IF(A651&gt;AsOf,"After as-of date: not counted yet",IF(B651="","Add a vehicle",IF(COUNTIF(VName,B651)=0,"Vehicle not on Vehicles sheet",IF(E651="","Add a purpose",IF(AND(E651&lt;&gt;"Business",E651&lt;&gt;"Medical",E651&lt;&gt;"Charitable",E651&lt;&gt;"Personal"),"Purpose must be Business/Medical/Charitable/Personal",IF(AND(ISNUMBER(H651),ISNUMBER(I651),I651&lt;H651),"Odometer end is before start",IF(AND(NOT(ISNUMBER(H651)),NOT(ISNUMBER(I651)),NOT(ISNUMBER(J651))),"Add odometer readings or typed miles",IF(AND(ISNUMBER(H651),ISNUMBER(I651),ISNUMBER(J651),ABS((I651-H651)-J651)&gt;0.05),"Odometer and typed miles disagree",IF(AND(N651&gt;0,O651=0),"No rate for this date — check Rate Schedule",IF(AND(OR(E651="Business",E651="Medical",E651="Charitable"),F651&lt;&gt;"Yes",K651=""),"Add purpose detail for substantiation",""))))))))))))</f>
        <v/>
      </c>
      <c r="R651" s="27">
        <f>IF(OR(A651="",M651=""),"",IFERROR(INDEX('Rate Schedule'!$A$5:$A$24,MATCH(SUMPRODUCT(MAX(('Rate Schedule'!$A$5:$A$24&lt;=A651)*('Rate Schedule'!$A$5:$A$24&lt;&gt;"")*'Rate Schedule'!$A$5:$A$24)),'Rate Schedule'!$A$5:$A$24,0)),""))</f>
        <v/>
      </c>
    </row>
    <row r="652">
      <c r="A652" s="22" t="n"/>
      <c r="B652" s="10" t="n"/>
      <c r="C652" s="10" t="n"/>
      <c r="D652" s="10" t="n"/>
      <c r="E652" s="10" t="n"/>
      <c r="F652" s="10" t="n"/>
      <c r="G652" s="10" t="n"/>
      <c r="H652" s="23" t="n"/>
      <c r="I652" s="23" t="n"/>
      <c r="J652" s="23" t="n"/>
      <c r="K652" s="10" t="n"/>
      <c r="L652" s="10" t="n"/>
      <c r="M652" s="24">
        <f>IF(AND(A652="",B652="",J652="",H652=""),"",ROUND(IF(G652="Yes",2,1)*IF(AND(ISNUMBER(H652),ISNUMBER(I652),I652&gt;=H652),I652-H652,IF(ISNUMBER(J652),J652,0)),1))</f>
        <v/>
      </c>
      <c r="N652" s="24">
        <f>IF(M652="","",IF(OR(E652="Personal",E652="",F652="Yes"),0,M652))</f>
        <v/>
      </c>
      <c r="O652" s="24">
        <f>IF(OR(A652="",M652=""),"",IF(E652="Business",IFERROR(INDEX('Rate Schedule'!$B$5:$B$24,MATCH(SUMPRODUCT(MAX(('Rate Schedule'!$A$5:$A$24&lt;=A652)*('Rate Schedule'!$A$5:$A$24&lt;&gt;"")*'Rate Schedule'!$A$5:$A$24)),'Rate Schedule'!$A$5:$A$24,0)),0),IF(E652="Medical",IFERROR(INDEX('Rate Schedule'!$C$5:$C$24,MATCH(SUMPRODUCT(MAX(('Rate Schedule'!$A$5:$A$24&lt;=A652)*('Rate Schedule'!$A$5:$A$24&lt;&gt;"")*'Rate Schedule'!$A$5:$A$24)),'Rate Schedule'!$A$5:$A$24,0)),0),IF(E652="Charitable",IFERROR(INDEX('Rate Schedule'!$D$5:$D$24,MATCH(SUMPRODUCT(MAX(('Rate Schedule'!$A$5:$A$24&lt;=A652)*('Rate Schedule'!$A$5:$A$24&lt;&gt;"")*'Rate Schedule'!$A$5:$A$24)),'Rate Schedule'!$A$5:$A$24,0)),0),0))))</f>
        <v/>
      </c>
      <c r="P652" s="25">
        <f>IF(OR(M652="",O652=""),"",ROUND(N652*O652,0)/100)</f>
        <v/>
      </c>
      <c r="Q652" s="26">
        <f>IF(AND(A652="",B652="",C652="",D652="",E652="",J652="",H652=""),"",IF(A652="","Add a date",IF(A652&gt;AsOf,"After as-of date: not counted yet",IF(B652="","Add a vehicle",IF(COUNTIF(VName,B652)=0,"Vehicle not on Vehicles sheet",IF(E652="","Add a purpose",IF(AND(E652&lt;&gt;"Business",E652&lt;&gt;"Medical",E652&lt;&gt;"Charitable",E652&lt;&gt;"Personal"),"Purpose must be Business/Medical/Charitable/Personal",IF(AND(ISNUMBER(H652),ISNUMBER(I652),I652&lt;H652),"Odometer end is before start",IF(AND(NOT(ISNUMBER(H652)),NOT(ISNUMBER(I652)),NOT(ISNUMBER(J652))),"Add odometer readings or typed miles",IF(AND(ISNUMBER(H652),ISNUMBER(I652),ISNUMBER(J652),ABS((I652-H652)-J652)&gt;0.05),"Odometer and typed miles disagree",IF(AND(N652&gt;0,O652=0),"No rate for this date — check Rate Schedule",IF(AND(OR(E652="Business",E652="Medical",E652="Charitable"),F652&lt;&gt;"Yes",K652=""),"Add purpose detail for substantiation",""))))))))))))</f>
        <v/>
      </c>
      <c r="R652" s="27">
        <f>IF(OR(A652="",M652=""),"",IFERROR(INDEX('Rate Schedule'!$A$5:$A$24,MATCH(SUMPRODUCT(MAX(('Rate Schedule'!$A$5:$A$24&lt;=A652)*('Rate Schedule'!$A$5:$A$24&lt;&gt;"")*'Rate Schedule'!$A$5:$A$24)),'Rate Schedule'!$A$5:$A$24,0)),""))</f>
        <v/>
      </c>
    </row>
    <row r="653">
      <c r="A653" s="22" t="n"/>
      <c r="B653" s="10" t="n"/>
      <c r="C653" s="10" t="n"/>
      <c r="D653" s="10" t="n"/>
      <c r="E653" s="10" t="n"/>
      <c r="F653" s="10" t="n"/>
      <c r="G653" s="10" t="n"/>
      <c r="H653" s="23" t="n"/>
      <c r="I653" s="23" t="n"/>
      <c r="J653" s="23" t="n"/>
      <c r="K653" s="10" t="n"/>
      <c r="L653" s="10" t="n"/>
      <c r="M653" s="24">
        <f>IF(AND(A653="",B653="",J653="",H653=""),"",ROUND(IF(G653="Yes",2,1)*IF(AND(ISNUMBER(H653),ISNUMBER(I653),I653&gt;=H653),I653-H653,IF(ISNUMBER(J653),J653,0)),1))</f>
        <v/>
      </c>
      <c r="N653" s="24">
        <f>IF(M653="","",IF(OR(E653="Personal",E653="",F653="Yes"),0,M653))</f>
        <v/>
      </c>
      <c r="O653" s="24">
        <f>IF(OR(A653="",M653=""),"",IF(E653="Business",IFERROR(INDEX('Rate Schedule'!$B$5:$B$24,MATCH(SUMPRODUCT(MAX(('Rate Schedule'!$A$5:$A$24&lt;=A653)*('Rate Schedule'!$A$5:$A$24&lt;&gt;"")*'Rate Schedule'!$A$5:$A$24)),'Rate Schedule'!$A$5:$A$24,0)),0),IF(E653="Medical",IFERROR(INDEX('Rate Schedule'!$C$5:$C$24,MATCH(SUMPRODUCT(MAX(('Rate Schedule'!$A$5:$A$24&lt;=A653)*('Rate Schedule'!$A$5:$A$24&lt;&gt;"")*'Rate Schedule'!$A$5:$A$24)),'Rate Schedule'!$A$5:$A$24,0)),0),IF(E653="Charitable",IFERROR(INDEX('Rate Schedule'!$D$5:$D$24,MATCH(SUMPRODUCT(MAX(('Rate Schedule'!$A$5:$A$24&lt;=A653)*('Rate Schedule'!$A$5:$A$24&lt;&gt;"")*'Rate Schedule'!$A$5:$A$24)),'Rate Schedule'!$A$5:$A$24,0)),0),0))))</f>
        <v/>
      </c>
      <c r="P653" s="25">
        <f>IF(OR(M653="",O653=""),"",ROUND(N653*O653,0)/100)</f>
        <v/>
      </c>
      <c r="Q653" s="26">
        <f>IF(AND(A653="",B653="",C653="",D653="",E653="",J653="",H653=""),"",IF(A653="","Add a date",IF(A653&gt;AsOf,"After as-of date: not counted yet",IF(B653="","Add a vehicle",IF(COUNTIF(VName,B653)=0,"Vehicle not on Vehicles sheet",IF(E653="","Add a purpose",IF(AND(E653&lt;&gt;"Business",E653&lt;&gt;"Medical",E653&lt;&gt;"Charitable",E653&lt;&gt;"Personal"),"Purpose must be Business/Medical/Charitable/Personal",IF(AND(ISNUMBER(H653),ISNUMBER(I653),I653&lt;H653),"Odometer end is before start",IF(AND(NOT(ISNUMBER(H653)),NOT(ISNUMBER(I653)),NOT(ISNUMBER(J653))),"Add odometer readings or typed miles",IF(AND(ISNUMBER(H653),ISNUMBER(I653),ISNUMBER(J653),ABS((I653-H653)-J653)&gt;0.05),"Odometer and typed miles disagree",IF(AND(N653&gt;0,O653=0),"No rate for this date — check Rate Schedule",IF(AND(OR(E653="Business",E653="Medical",E653="Charitable"),F653&lt;&gt;"Yes",K653=""),"Add purpose detail for substantiation",""))))))))))))</f>
        <v/>
      </c>
      <c r="R653" s="27">
        <f>IF(OR(A653="",M653=""),"",IFERROR(INDEX('Rate Schedule'!$A$5:$A$24,MATCH(SUMPRODUCT(MAX(('Rate Schedule'!$A$5:$A$24&lt;=A653)*('Rate Schedule'!$A$5:$A$24&lt;&gt;"")*'Rate Schedule'!$A$5:$A$24)),'Rate Schedule'!$A$5:$A$24,0)),""))</f>
        <v/>
      </c>
    </row>
    <row r="654">
      <c r="A654" s="22" t="n"/>
      <c r="B654" s="10" t="n"/>
      <c r="C654" s="10" t="n"/>
      <c r="D654" s="10" t="n"/>
      <c r="E654" s="10" t="n"/>
      <c r="F654" s="10" t="n"/>
      <c r="G654" s="10" t="n"/>
      <c r="H654" s="23" t="n"/>
      <c r="I654" s="23" t="n"/>
      <c r="J654" s="23" t="n"/>
      <c r="K654" s="10" t="n"/>
      <c r="L654" s="10" t="n"/>
      <c r="M654" s="24">
        <f>IF(AND(A654="",B654="",J654="",H654=""),"",ROUND(IF(G654="Yes",2,1)*IF(AND(ISNUMBER(H654),ISNUMBER(I654),I654&gt;=H654),I654-H654,IF(ISNUMBER(J654),J654,0)),1))</f>
        <v/>
      </c>
      <c r="N654" s="24">
        <f>IF(M654="","",IF(OR(E654="Personal",E654="",F654="Yes"),0,M654))</f>
        <v/>
      </c>
      <c r="O654" s="24">
        <f>IF(OR(A654="",M654=""),"",IF(E654="Business",IFERROR(INDEX('Rate Schedule'!$B$5:$B$24,MATCH(SUMPRODUCT(MAX(('Rate Schedule'!$A$5:$A$24&lt;=A654)*('Rate Schedule'!$A$5:$A$24&lt;&gt;"")*'Rate Schedule'!$A$5:$A$24)),'Rate Schedule'!$A$5:$A$24,0)),0),IF(E654="Medical",IFERROR(INDEX('Rate Schedule'!$C$5:$C$24,MATCH(SUMPRODUCT(MAX(('Rate Schedule'!$A$5:$A$24&lt;=A654)*('Rate Schedule'!$A$5:$A$24&lt;&gt;"")*'Rate Schedule'!$A$5:$A$24)),'Rate Schedule'!$A$5:$A$24,0)),0),IF(E654="Charitable",IFERROR(INDEX('Rate Schedule'!$D$5:$D$24,MATCH(SUMPRODUCT(MAX(('Rate Schedule'!$A$5:$A$24&lt;=A654)*('Rate Schedule'!$A$5:$A$24&lt;&gt;"")*'Rate Schedule'!$A$5:$A$24)),'Rate Schedule'!$A$5:$A$24,0)),0),0))))</f>
        <v/>
      </c>
      <c r="P654" s="25">
        <f>IF(OR(M654="",O654=""),"",ROUND(N654*O654,0)/100)</f>
        <v/>
      </c>
      <c r="Q654" s="26">
        <f>IF(AND(A654="",B654="",C654="",D654="",E654="",J654="",H654=""),"",IF(A654="","Add a date",IF(A654&gt;AsOf,"After as-of date: not counted yet",IF(B654="","Add a vehicle",IF(COUNTIF(VName,B654)=0,"Vehicle not on Vehicles sheet",IF(E654="","Add a purpose",IF(AND(E654&lt;&gt;"Business",E654&lt;&gt;"Medical",E654&lt;&gt;"Charitable",E654&lt;&gt;"Personal"),"Purpose must be Business/Medical/Charitable/Personal",IF(AND(ISNUMBER(H654),ISNUMBER(I654),I654&lt;H654),"Odometer end is before start",IF(AND(NOT(ISNUMBER(H654)),NOT(ISNUMBER(I654)),NOT(ISNUMBER(J654))),"Add odometer readings or typed miles",IF(AND(ISNUMBER(H654),ISNUMBER(I654),ISNUMBER(J654),ABS((I654-H654)-J654)&gt;0.05),"Odometer and typed miles disagree",IF(AND(N654&gt;0,O654=0),"No rate for this date — check Rate Schedule",IF(AND(OR(E654="Business",E654="Medical",E654="Charitable"),F654&lt;&gt;"Yes",K654=""),"Add purpose detail for substantiation",""))))))))))))</f>
        <v/>
      </c>
      <c r="R654" s="27">
        <f>IF(OR(A654="",M654=""),"",IFERROR(INDEX('Rate Schedule'!$A$5:$A$24,MATCH(SUMPRODUCT(MAX(('Rate Schedule'!$A$5:$A$24&lt;=A654)*('Rate Schedule'!$A$5:$A$24&lt;&gt;"")*'Rate Schedule'!$A$5:$A$24)),'Rate Schedule'!$A$5:$A$24,0)),""))</f>
        <v/>
      </c>
    </row>
    <row r="655">
      <c r="A655" s="22" t="n"/>
      <c r="B655" s="10" t="n"/>
      <c r="C655" s="10" t="n"/>
      <c r="D655" s="10" t="n"/>
      <c r="E655" s="10" t="n"/>
      <c r="F655" s="10" t="n"/>
      <c r="G655" s="10" t="n"/>
      <c r="H655" s="23" t="n"/>
      <c r="I655" s="23" t="n"/>
      <c r="J655" s="23" t="n"/>
      <c r="K655" s="10" t="n"/>
      <c r="L655" s="10" t="n"/>
      <c r="M655" s="24">
        <f>IF(AND(A655="",B655="",J655="",H655=""),"",ROUND(IF(G655="Yes",2,1)*IF(AND(ISNUMBER(H655),ISNUMBER(I655),I655&gt;=H655),I655-H655,IF(ISNUMBER(J655),J655,0)),1))</f>
        <v/>
      </c>
      <c r="N655" s="24">
        <f>IF(M655="","",IF(OR(E655="Personal",E655="",F655="Yes"),0,M655))</f>
        <v/>
      </c>
      <c r="O655" s="24">
        <f>IF(OR(A655="",M655=""),"",IF(E655="Business",IFERROR(INDEX('Rate Schedule'!$B$5:$B$24,MATCH(SUMPRODUCT(MAX(('Rate Schedule'!$A$5:$A$24&lt;=A655)*('Rate Schedule'!$A$5:$A$24&lt;&gt;"")*'Rate Schedule'!$A$5:$A$24)),'Rate Schedule'!$A$5:$A$24,0)),0),IF(E655="Medical",IFERROR(INDEX('Rate Schedule'!$C$5:$C$24,MATCH(SUMPRODUCT(MAX(('Rate Schedule'!$A$5:$A$24&lt;=A655)*('Rate Schedule'!$A$5:$A$24&lt;&gt;"")*'Rate Schedule'!$A$5:$A$24)),'Rate Schedule'!$A$5:$A$24,0)),0),IF(E655="Charitable",IFERROR(INDEX('Rate Schedule'!$D$5:$D$24,MATCH(SUMPRODUCT(MAX(('Rate Schedule'!$A$5:$A$24&lt;=A655)*('Rate Schedule'!$A$5:$A$24&lt;&gt;"")*'Rate Schedule'!$A$5:$A$24)),'Rate Schedule'!$A$5:$A$24,0)),0),0))))</f>
        <v/>
      </c>
      <c r="P655" s="25">
        <f>IF(OR(M655="",O655=""),"",ROUND(N655*O655,0)/100)</f>
        <v/>
      </c>
      <c r="Q655" s="26">
        <f>IF(AND(A655="",B655="",C655="",D655="",E655="",J655="",H655=""),"",IF(A655="","Add a date",IF(A655&gt;AsOf,"After as-of date: not counted yet",IF(B655="","Add a vehicle",IF(COUNTIF(VName,B655)=0,"Vehicle not on Vehicles sheet",IF(E655="","Add a purpose",IF(AND(E655&lt;&gt;"Business",E655&lt;&gt;"Medical",E655&lt;&gt;"Charitable",E655&lt;&gt;"Personal"),"Purpose must be Business/Medical/Charitable/Personal",IF(AND(ISNUMBER(H655),ISNUMBER(I655),I655&lt;H655),"Odometer end is before start",IF(AND(NOT(ISNUMBER(H655)),NOT(ISNUMBER(I655)),NOT(ISNUMBER(J655))),"Add odometer readings or typed miles",IF(AND(ISNUMBER(H655),ISNUMBER(I655),ISNUMBER(J655),ABS((I655-H655)-J655)&gt;0.05),"Odometer and typed miles disagree",IF(AND(N655&gt;0,O655=0),"No rate for this date — check Rate Schedule",IF(AND(OR(E655="Business",E655="Medical",E655="Charitable"),F655&lt;&gt;"Yes",K655=""),"Add purpose detail for substantiation",""))))))))))))</f>
        <v/>
      </c>
      <c r="R655" s="27">
        <f>IF(OR(A655="",M655=""),"",IFERROR(INDEX('Rate Schedule'!$A$5:$A$24,MATCH(SUMPRODUCT(MAX(('Rate Schedule'!$A$5:$A$24&lt;=A655)*('Rate Schedule'!$A$5:$A$24&lt;&gt;"")*'Rate Schedule'!$A$5:$A$24)),'Rate Schedule'!$A$5:$A$24,0)),""))</f>
        <v/>
      </c>
    </row>
    <row r="656">
      <c r="A656" s="22" t="n"/>
      <c r="B656" s="10" t="n"/>
      <c r="C656" s="10" t="n"/>
      <c r="D656" s="10" t="n"/>
      <c r="E656" s="10" t="n"/>
      <c r="F656" s="10" t="n"/>
      <c r="G656" s="10" t="n"/>
      <c r="H656" s="23" t="n"/>
      <c r="I656" s="23" t="n"/>
      <c r="J656" s="23" t="n"/>
      <c r="K656" s="10" t="n"/>
      <c r="L656" s="10" t="n"/>
      <c r="M656" s="24">
        <f>IF(AND(A656="",B656="",J656="",H656=""),"",ROUND(IF(G656="Yes",2,1)*IF(AND(ISNUMBER(H656),ISNUMBER(I656),I656&gt;=H656),I656-H656,IF(ISNUMBER(J656),J656,0)),1))</f>
        <v/>
      </c>
      <c r="N656" s="24">
        <f>IF(M656="","",IF(OR(E656="Personal",E656="",F656="Yes"),0,M656))</f>
        <v/>
      </c>
      <c r="O656" s="24">
        <f>IF(OR(A656="",M656=""),"",IF(E656="Business",IFERROR(INDEX('Rate Schedule'!$B$5:$B$24,MATCH(SUMPRODUCT(MAX(('Rate Schedule'!$A$5:$A$24&lt;=A656)*('Rate Schedule'!$A$5:$A$24&lt;&gt;"")*'Rate Schedule'!$A$5:$A$24)),'Rate Schedule'!$A$5:$A$24,0)),0),IF(E656="Medical",IFERROR(INDEX('Rate Schedule'!$C$5:$C$24,MATCH(SUMPRODUCT(MAX(('Rate Schedule'!$A$5:$A$24&lt;=A656)*('Rate Schedule'!$A$5:$A$24&lt;&gt;"")*'Rate Schedule'!$A$5:$A$24)),'Rate Schedule'!$A$5:$A$24,0)),0),IF(E656="Charitable",IFERROR(INDEX('Rate Schedule'!$D$5:$D$24,MATCH(SUMPRODUCT(MAX(('Rate Schedule'!$A$5:$A$24&lt;=A656)*('Rate Schedule'!$A$5:$A$24&lt;&gt;"")*'Rate Schedule'!$A$5:$A$24)),'Rate Schedule'!$A$5:$A$24,0)),0),0))))</f>
        <v/>
      </c>
      <c r="P656" s="25">
        <f>IF(OR(M656="",O656=""),"",ROUND(N656*O656,0)/100)</f>
        <v/>
      </c>
      <c r="Q656" s="26">
        <f>IF(AND(A656="",B656="",C656="",D656="",E656="",J656="",H656=""),"",IF(A656="","Add a date",IF(A656&gt;AsOf,"After as-of date: not counted yet",IF(B656="","Add a vehicle",IF(COUNTIF(VName,B656)=0,"Vehicle not on Vehicles sheet",IF(E656="","Add a purpose",IF(AND(E656&lt;&gt;"Business",E656&lt;&gt;"Medical",E656&lt;&gt;"Charitable",E656&lt;&gt;"Personal"),"Purpose must be Business/Medical/Charitable/Personal",IF(AND(ISNUMBER(H656),ISNUMBER(I656),I656&lt;H656),"Odometer end is before start",IF(AND(NOT(ISNUMBER(H656)),NOT(ISNUMBER(I656)),NOT(ISNUMBER(J656))),"Add odometer readings or typed miles",IF(AND(ISNUMBER(H656),ISNUMBER(I656),ISNUMBER(J656),ABS((I656-H656)-J656)&gt;0.05),"Odometer and typed miles disagree",IF(AND(N656&gt;0,O656=0),"No rate for this date — check Rate Schedule",IF(AND(OR(E656="Business",E656="Medical",E656="Charitable"),F656&lt;&gt;"Yes",K656=""),"Add purpose detail for substantiation",""))))))))))))</f>
        <v/>
      </c>
      <c r="R656" s="27">
        <f>IF(OR(A656="",M656=""),"",IFERROR(INDEX('Rate Schedule'!$A$5:$A$24,MATCH(SUMPRODUCT(MAX(('Rate Schedule'!$A$5:$A$24&lt;=A656)*('Rate Schedule'!$A$5:$A$24&lt;&gt;"")*'Rate Schedule'!$A$5:$A$24)),'Rate Schedule'!$A$5:$A$24,0)),""))</f>
        <v/>
      </c>
    </row>
    <row r="657">
      <c r="A657" s="22" t="n"/>
      <c r="B657" s="10" t="n"/>
      <c r="C657" s="10" t="n"/>
      <c r="D657" s="10" t="n"/>
      <c r="E657" s="10" t="n"/>
      <c r="F657" s="10" t="n"/>
      <c r="G657" s="10" t="n"/>
      <c r="H657" s="23" t="n"/>
      <c r="I657" s="23" t="n"/>
      <c r="J657" s="23" t="n"/>
      <c r="K657" s="10" t="n"/>
      <c r="L657" s="10" t="n"/>
      <c r="M657" s="24">
        <f>IF(AND(A657="",B657="",J657="",H657=""),"",ROUND(IF(G657="Yes",2,1)*IF(AND(ISNUMBER(H657),ISNUMBER(I657),I657&gt;=H657),I657-H657,IF(ISNUMBER(J657),J657,0)),1))</f>
        <v/>
      </c>
      <c r="N657" s="24">
        <f>IF(M657="","",IF(OR(E657="Personal",E657="",F657="Yes"),0,M657))</f>
        <v/>
      </c>
      <c r="O657" s="24">
        <f>IF(OR(A657="",M657=""),"",IF(E657="Business",IFERROR(INDEX('Rate Schedule'!$B$5:$B$24,MATCH(SUMPRODUCT(MAX(('Rate Schedule'!$A$5:$A$24&lt;=A657)*('Rate Schedule'!$A$5:$A$24&lt;&gt;"")*'Rate Schedule'!$A$5:$A$24)),'Rate Schedule'!$A$5:$A$24,0)),0),IF(E657="Medical",IFERROR(INDEX('Rate Schedule'!$C$5:$C$24,MATCH(SUMPRODUCT(MAX(('Rate Schedule'!$A$5:$A$24&lt;=A657)*('Rate Schedule'!$A$5:$A$24&lt;&gt;"")*'Rate Schedule'!$A$5:$A$24)),'Rate Schedule'!$A$5:$A$24,0)),0),IF(E657="Charitable",IFERROR(INDEX('Rate Schedule'!$D$5:$D$24,MATCH(SUMPRODUCT(MAX(('Rate Schedule'!$A$5:$A$24&lt;=A657)*('Rate Schedule'!$A$5:$A$24&lt;&gt;"")*'Rate Schedule'!$A$5:$A$24)),'Rate Schedule'!$A$5:$A$24,0)),0),0))))</f>
        <v/>
      </c>
      <c r="P657" s="25">
        <f>IF(OR(M657="",O657=""),"",ROUND(N657*O657,0)/100)</f>
        <v/>
      </c>
      <c r="Q657" s="26">
        <f>IF(AND(A657="",B657="",C657="",D657="",E657="",J657="",H657=""),"",IF(A657="","Add a date",IF(A657&gt;AsOf,"After as-of date: not counted yet",IF(B657="","Add a vehicle",IF(COUNTIF(VName,B657)=0,"Vehicle not on Vehicles sheet",IF(E657="","Add a purpose",IF(AND(E657&lt;&gt;"Business",E657&lt;&gt;"Medical",E657&lt;&gt;"Charitable",E657&lt;&gt;"Personal"),"Purpose must be Business/Medical/Charitable/Personal",IF(AND(ISNUMBER(H657),ISNUMBER(I657),I657&lt;H657),"Odometer end is before start",IF(AND(NOT(ISNUMBER(H657)),NOT(ISNUMBER(I657)),NOT(ISNUMBER(J657))),"Add odometer readings or typed miles",IF(AND(ISNUMBER(H657),ISNUMBER(I657),ISNUMBER(J657),ABS((I657-H657)-J657)&gt;0.05),"Odometer and typed miles disagree",IF(AND(N657&gt;0,O657=0),"No rate for this date — check Rate Schedule",IF(AND(OR(E657="Business",E657="Medical",E657="Charitable"),F657&lt;&gt;"Yes",K657=""),"Add purpose detail for substantiation",""))))))))))))</f>
        <v/>
      </c>
      <c r="R657" s="27">
        <f>IF(OR(A657="",M657=""),"",IFERROR(INDEX('Rate Schedule'!$A$5:$A$24,MATCH(SUMPRODUCT(MAX(('Rate Schedule'!$A$5:$A$24&lt;=A657)*('Rate Schedule'!$A$5:$A$24&lt;&gt;"")*'Rate Schedule'!$A$5:$A$24)),'Rate Schedule'!$A$5:$A$24,0)),""))</f>
        <v/>
      </c>
    </row>
    <row r="658">
      <c r="A658" s="22" t="n"/>
      <c r="B658" s="10" t="n"/>
      <c r="C658" s="10" t="n"/>
      <c r="D658" s="10" t="n"/>
      <c r="E658" s="10" t="n"/>
      <c r="F658" s="10" t="n"/>
      <c r="G658" s="10" t="n"/>
      <c r="H658" s="23" t="n"/>
      <c r="I658" s="23" t="n"/>
      <c r="J658" s="23" t="n"/>
      <c r="K658" s="10" t="n"/>
      <c r="L658" s="10" t="n"/>
      <c r="M658" s="24">
        <f>IF(AND(A658="",B658="",J658="",H658=""),"",ROUND(IF(G658="Yes",2,1)*IF(AND(ISNUMBER(H658),ISNUMBER(I658),I658&gt;=H658),I658-H658,IF(ISNUMBER(J658),J658,0)),1))</f>
        <v/>
      </c>
      <c r="N658" s="24">
        <f>IF(M658="","",IF(OR(E658="Personal",E658="",F658="Yes"),0,M658))</f>
        <v/>
      </c>
      <c r="O658" s="24">
        <f>IF(OR(A658="",M658=""),"",IF(E658="Business",IFERROR(INDEX('Rate Schedule'!$B$5:$B$24,MATCH(SUMPRODUCT(MAX(('Rate Schedule'!$A$5:$A$24&lt;=A658)*('Rate Schedule'!$A$5:$A$24&lt;&gt;"")*'Rate Schedule'!$A$5:$A$24)),'Rate Schedule'!$A$5:$A$24,0)),0),IF(E658="Medical",IFERROR(INDEX('Rate Schedule'!$C$5:$C$24,MATCH(SUMPRODUCT(MAX(('Rate Schedule'!$A$5:$A$24&lt;=A658)*('Rate Schedule'!$A$5:$A$24&lt;&gt;"")*'Rate Schedule'!$A$5:$A$24)),'Rate Schedule'!$A$5:$A$24,0)),0),IF(E658="Charitable",IFERROR(INDEX('Rate Schedule'!$D$5:$D$24,MATCH(SUMPRODUCT(MAX(('Rate Schedule'!$A$5:$A$24&lt;=A658)*('Rate Schedule'!$A$5:$A$24&lt;&gt;"")*'Rate Schedule'!$A$5:$A$24)),'Rate Schedule'!$A$5:$A$24,0)),0),0))))</f>
        <v/>
      </c>
      <c r="P658" s="25">
        <f>IF(OR(M658="",O658=""),"",ROUND(N658*O658,0)/100)</f>
        <v/>
      </c>
      <c r="Q658" s="26">
        <f>IF(AND(A658="",B658="",C658="",D658="",E658="",J658="",H658=""),"",IF(A658="","Add a date",IF(A658&gt;AsOf,"After as-of date: not counted yet",IF(B658="","Add a vehicle",IF(COUNTIF(VName,B658)=0,"Vehicle not on Vehicles sheet",IF(E658="","Add a purpose",IF(AND(E658&lt;&gt;"Business",E658&lt;&gt;"Medical",E658&lt;&gt;"Charitable",E658&lt;&gt;"Personal"),"Purpose must be Business/Medical/Charitable/Personal",IF(AND(ISNUMBER(H658),ISNUMBER(I658),I658&lt;H658),"Odometer end is before start",IF(AND(NOT(ISNUMBER(H658)),NOT(ISNUMBER(I658)),NOT(ISNUMBER(J658))),"Add odometer readings or typed miles",IF(AND(ISNUMBER(H658),ISNUMBER(I658),ISNUMBER(J658),ABS((I658-H658)-J658)&gt;0.05),"Odometer and typed miles disagree",IF(AND(N658&gt;0,O658=0),"No rate for this date — check Rate Schedule",IF(AND(OR(E658="Business",E658="Medical",E658="Charitable"),F658&lt;&gt;"Yes",K658=""),"Add purpose detail for substantiation",""))))))))))))</f>
        <v/>
      </c>
      <c r="R658" s="27">
        <f>IF(OR(A658="",M658=""),"",IFERROR(INDEX('Rate Schedule'!$A$5:$A$24,MATCH(SUMPRODUCT(MAX(('Rate Schedule'!$A$5:$A$24&lt;=A658)*('Rate Schedule'!$A$5:$A$24&lt;&gt;"")*'Rate Schedule'!$A$5:$A$24)),'Rate Schedule'!$A$5:$A$24,0)),""))</f>
        <v/>
      </c>
    </row>
    <row r="659">
      <c r="A659" s="22" t="n"/>
      <c r="B659" s="10" t="n"/>
      <c r="C659" s="10" t="n"/>
      <c r="D659" s="10" t="n"/>
      <c r="E659" s="10" t="n"/>
      <c r="F659" s="10" t="n"/>
      <c r="G659" s="10" t="n"/>
      <c r="H659" s="23" t="n"/>
      <c r="I659" s="23" t="n"/>
      <c r="J659" s="23" t="n"/>
      <c r="K659" s="10" t="n"/>
      <c r="L659" s="10" t="n"/>
      <c r="M659" s="24">
        <f>IF(AND(A659="",B659="",J659="",H659=""),"",ROUND(IF(G659="Yes",2,1)*IF(AND(ISNUMBER(H659),ISNUMBER(I659),I659&gt;=H659),I659-H659,IF(ISNUMBER(J659),J659,0)),1))</f>
        <v/>
      </c>
      <c r="N659" s="24">
        <f>IF(M659="","",IF(OR(E659="Personal",E659="",F659="Yes"),0,M659))</f>
        <v/>
      </c>
      <c r="O659" s="24">
        <f>IF(OR(A659="",M659=""),"",IF(E659="Business",IFERROR(INDEX('Rate Schedule'!$B$5:$B$24,MATCH(SUMPRODUCT(MAX(('Rate Schedule'!$A$5:$A$24&lt;=A659)*('Rate Schedule'!$A$5:$A$24&lt;&gt;"")*'Rate Schedule'!$A$5:$A$24)),'Rate Schedule'!$A$5:$A$24,0)),0),IF(E659="Medical",IFERROR(INDEX('Rate Schedule'!$C$5:$C$24,MATCH(SUMPRODUCT(MAX(('Rate Schedule'!$A$5:$A$24&lt;=A659)*('Rate Schedule'!$A$5:$A$24&lt;&gt;"")*'Rate Schedule'!$A$5:$A$24)),'Rate Schedule'!$A$5:$A$24,0)),0),IF(E659="Charitable",IFERROR(INDEX('Rate Schedule'!$D$5:$D$24,MATCH(SUMPRODUCT(MAX(('Rate Schedule'!$A$5:$A$24&lt;=A659)*('Rate Schedule'!$A$5:$A$24&lt;&gt;"")*'Rate Schedule'!$A$5:$A$24)),'Rate Schedule'!$A$5:$A$24,0)),0),0))))</f>
        <v/>
      </c>
      <c r="P659" s="25">
        <f>IF(OR(M659="",O659=""),"",ROUND(N659*O659,0)/100)</f>
        <v/>
      </c>
      <c r="Q659" s="26">
        <f>IF(AND(A659="",B659="",C659="",D659="",E659="",J659="",H659=""),"",IF(A659="","Add a date",IF(A659&gt;AsOf,"After as-of date: not counted yet",IF(B659="","Add a vehicle",IF(COUNTIF(VName,B659)=0,"Vehicle not on Vehicles sheet",IF(E659="","Add a purpose",IF(AND(E659&lt;&gt;"Business",E659&lt;&gt;"Medical",E659&lt;&gt;"Charitable",E659&lt;&gt;"Personal"),"Purpose must be Business/Medical/Charitable/Personal",IF(AND(ISNUMBER(H659),ISNUMBER(I659),I659&lt;H659),"Odometer end is before start",IF(AND(NOT(ISNUMBER(H659)),NOT(ISNUMBER(I659)),NOT(ISNUMBER(J659))),"Add odometer readings or typed miles",IF(AND(ISNUMBER(H659),ISNUMBER(I659),ISNUMBER(J659),ABS((I659-H659)-J659)&gt;0.05),"Odometer and typed miles disagree",IF(AND(N659&gt;0,O659=0),"No rate for this date — check Rate Schedule",IF(AND(OR(E659="Business",E659="Medical",E659="Charitable"),F659&lt;&gt;"Yes",K659=""),"Add purpose detail for substantiation",""))))))))))))</f>
        <v/>
      </c>
      <c r="R659" s="27">
        <f>IF(OR(A659="",M659=""),"",IFERROR(INDEX('Rate Schedule'!$A$5:$A$24,MATCH(SUMPRODUCT(MAX(('Rate Schedule'!$A$5:$A$24&lt;=A659)*('Rate Schedule'!$A$5:$A$24&lt;&gt;"")*'Rate Schedule'!$A$5:$A$24)),'Rate Schedule'!$A$5:$A$24,0)),""))</f>
        <v/>
      </c>
    </row>
    <row r="660">
      <c r="A660" s="22" t="n"/>
      <c r="B660" s="10" t="n"/>
      <c r="C660" s="10" t="n"/>
      <c r="D660" s="10" t="n"/>
      <c r="E660" s="10" t="n"/>
      <c r="F660" s="10" t="n"/>
      <c r="G660" s="10" t="n"/>
      <c r="H660" s="23" t="n"/>
      <c r="I660" s="23" t="n"/>
      <c r="J660" s="23" t="n"/>
      <c r="K660" s="10" t="n"/>
      <c r="L660" s="10" t="n"/>
      <c r="M660" s="24">
        <f>IF(AND(A660="",B660="",J660="",H660=""),"",ROUND(IF(G660="Yes",2,1)*IF(AND(ISNUMBER(H660),ISNUMBER(I660),I660&gt;=H660),I660-H660,IF(ISNUMBER(J660),J660,0)),1))</f>
        <v/>
      </c>
      <c r="N660" s="24">
        <f>IF(M660="","",IF(OR(E660="Personal",E660="",F660="Yes"),0,M660))</f>
        <v/>
      </c>
      <c r="O660" s="24">
        <f>IF(OR(A660="",M660=""),"",IF(E660="Business",IFERROR(INDEX('Rate Schedule'!$B$5:$B$24,MATCH(SUMPRODUCT(MAX(('Rate Schedule'!$A$5:$A$24&lt;=A660)*('Rate Schedule'!$A$5:$A$24&lt;&gt;"")*'Rate Schedule'!$A$5:$A$24)),'Rate Schedule'!$A$5:$A$24,0)),0),IF(E660="Medical",IFERROR(INDEX('Rate Schedule'!$C$5:$C$24,MATCH(SUMPRODUCT(MAX(('Rate Schedule'!$A$5:$A$24&lt;=A660)*('Rate Schedule'!$A$5:$A$24&lt;&gt;"")*'Rate Schedule'!$A$5:$A$24)),'Rate Schedule'!$A$5:$A$24,0)),0),IF(E660="Charitable",IFERROR(INDEX('Rate Schedule'!$D$5:$D$24,MATCH(SUMPRODUCT(MAX(('Rate Schedule'!$A$5:$A$24&lt;=A660)*('Rate Schedule'!$A$5:$A$24&lt;&gt;"")*'Rate Schedule'!$A$5:$A$24)),'Rate Schedule'!$A$5:$A$24,0)),0),0))))</f>
        <v/>
      </c>
      <c r="P660" s="25">
        <f>IF(OR(M660="",O660=""),"",ROUND(N660*O660,0)/100)</f>
        <v/>
      </c>
      <c r="Q660" s="26">
        <f>IF(AND(A660="",B660="",C660="",D660="",E660="",J660="",H660=""),"",IF(A660="","Add a date",IF(A660&gt;AsOf,"After as-of date: not counted yet",IF(B660="","Add a vehicle",IF(COUNTIF(VName,B660)=0,"Vehicle not on Vehicles sheet",IF(E660="","Add a purpose",IF(AND(E660&lt;&gt;"Business",E660&lt;&gt;"Medical",E660&lt;&gt;"Charitable",E660&lt;&gt;"Personal"),"Purpose must be Business/Medical/Charitable/Personal",IF(AND(ISNUMBER(H660),ISNUMBER(I660),I660&lt;H660),"Odometer end is before start",IF(AND(NOT(ISNUMBER(H660)),NOT(ISNUMBER(I660)),NOT(ISNUMBER(J660))),"Add odometer readings or typed miles",IF(AND(ISNUMBER(H660),ISNUMBER(I660),ISNUMBER(J660),ABS((I660-H660)-J660)&gt;0.05),"Odometer and typed miles disagree",IF(AND(N660&gt;0,O660=0),"No rate for this date — check Rate Schedule",IF(AND(OR(E660="Business",E660="Medical",E660="Charitable"),F660&lt;&gt;"Yes",K660=""),"Add purpose detail for substantiation",""))))))))))))</f>
        <v/>
      </c>
      <c r="R660" s="27">
        <f>IF(OR(A660="",M660=""),"",IFERROR(INDEX('Rate Schedule'!$A$5:$A$24,MATCH(SUMPRODUCT(MAX(('Rate Schedule'!$A$5:$A$24&lt;=A660)*('Rate Schedule'!$A$5:$A$24&lt;&gt;"")*'Rate Schedule'!$A$5:$A$24)),'Rate Schedule'!$A$5:$A$24,0)),""))</f>
        <v/>
      </c>
    </row>
    <row r="661">
      <c r="A661" s="22" t="n"/>
      <c r="B661" s="10" t="n"/>
      <c r="C661" s="10" t="n"/>
      <c r="D661" s="10" t="n"/>
      <c r="E661" s="10" t="n"/>
      <c r="F661" s="10" t="n"/>
      <c r="G661" s="10" t="n"/>
      <c r="H661" s="23" t="n"/>
      <c r="I661" s="23" t="n"/>
      <c r="J661" s="23" t="n"/>
      <c r="K661" s="10" t="n"/>
      <c r="L661" s="10" t="n"/>
      <c r="M661" s="24">
        <f>IF(AND(A661="",B661="",J661="",H661=""),"",ROUND(IF(G661="Yes",2,1)*IF(AND(ISNUMBER(H661),ISNUMBER(I661),I661&gt;=H661),I661-H661,IF(ISNUMBER(J661),J661,0)),1))</f>
        <v/>
      </c>
      <c r="N661" s="24">
        <f>IF(M661="","",IF(OR(E661="Personal",E661="",F661="Yes"),0,M661))</f>
        <v/>
      </c>
      <c r="O661" s="24">
        <f>IF(OR(A661="",M661=""),"",IF(E661="Business",IFERROR(INDEX('Rate Schedule'!$B$5:$B$24,MATCH(SUMPRODUCT(MAX(('Rate Schedule'!$A$5:$A$24&lt;=A661)*('Rate Schedule'!$A$5:$A$24&lt;&gt;"")*'Rate Schedule'!$A$5:$A$24)),'Rate Schedule'!$A$5:$A$24,0)),0),IF(E661="Medical",IFERROR(INDEX('Rate Schedule'!$C$5:$C$24,MATCH(SUMPRODUCT(MAX(('Rate Schedule'!$A$5:$A$24&lt;=A661)*('Rate Schedule'!$A$5:$A$24&lt;&gt;"")*'Rate Schedule'!$A$5:$A$24)),'Rate Schedule'!$A$5:$A$24,0)),0),IF(E661="Charitable",IFERROR(INDEX('Rate Schedule'!$D$5:$D$24,MATCH(SUMPRODUCT(MAX(('Rate Schedule'!$A$5:$A$24&lt;=A661)*('Rate Schedule'!$A$5:$A$24&lt;&gt;"")*'Rate Schedule'!$A$5:$A$24)),'Rate Schedule'!$A$5:$A$24,0)),0),0))))</f>
        <v/>
      </c>
      <c r="P661" s="25">
        <f>IF(OR(M661="",O661=""),"",ROUND(N661*O661,0)/100)</f>
        <v/>
      </c>
      <c r="Q661" s="26">
        <f>IF(AND(A661="",B661="",C661="",D661="",E661="",J661="",H661=""),"",IF(A661="","Add a date",IF(A661&gt;AsOf,"After as-of date: not counted yet",IF(B661="","Add a vehicle",IF(COUNTIF(VName,B661)=0,"Vehicle not on Vehicles sheet",IF(E661="","Add a purpose",IF(AND(E661&lt;&gt;"Business",E661&lt;&gt;"Medical",E661&lt;&gt;"Charitable",E661&lt;&gt;"Personal"),"Purpose must be Business/Medical/Charitable/Personal",IF(AND(ISNUMBER(H661),ISNUMBER(I661),I661&lt;H661),"Odometer end is before start",IF(AND(NOT(ISNUMBER(H661)),NOT(ISNUMBER(I661)),NOT(ISNUMBER(J661))),"Add odometer readings or typed miles",IF(AND(ISNUMBER(H661),ISNUMBER(I661),ISNUMBER(J661),ABS((I661-H661)-J661)&gt;0.05),"Odometer and typed miles disagree",IF(AND(N661&gt;0,O661=0),"No rate for this date — check Rate Schedule",IF(AND(OR(E661="Business",E661="Medical",E661="Charitable"),F661&lt;&gt;"Yes",K661=""),"Add purpose detail for substantiation",""))))))))))))</f>
        <v/>
      </c>
      <c r="R661" s="27">
        <f>IF(OR(A661="",M661=""),"",IFERROR(INDEX('Rate Schedule'!$A$5:$A$24,MATCH(SUMPRODUCT(MAX(('Rate Schedule'!$A$5:$A$24&lt;=A661)*('Rate Schedule'!$A$5:$A$24&lt;&gt;"")*'Rate Schedule'!$A$5:$A$24)),'Rate Schedule'!$A$5:$A$24,0)),""))</f>
        <v/>
      </c>
    </row>
    <row r="662">
      <c r="A662" s="22" t="n"/>
      <c r="B662" s="10" t="n"/>
      <c r="C662" s="10" t="n"/>
      <c r="D662" s="10" t="n"/>
      <c r="E662" s="10" t="n"/>
      <c r="F662" s="10" t="n"/>
      <c r="G662" s="10" t="n"/>
      <c r="H662" s="23" t="n"/>
      <c r="I662" s="23" t="n"/>
      <c r="J662" s="23" t="n"/>
      <c r="K662" s="10" t="n"/>
      <c r="L662" s="10" t="n"/>
      <c r="M662" s="24">
        <f>IF(AND(A662="",B662="",J662="",H662=""),"",ROUND(IF(G662="Yes",2,1)*IF(AND(ISNUMBER(H662),ISNUMBER(I662),I662&gt;=H662),I662-H662,IF(ISNUMBER(J662),J662,0)),1))</f>
        <v/>
      </c>
      <c r="N662" s="24">
        <f>IF(M662="","",IF(OR(E662="Personal",E662="",F662="Yes"),0,M662))</f>
        <v/>
      </c>
      <c r="O662" s="24">
        <f>IF(OR(A662="",M662=""),"",IF(E662="Business",IFERROR(INDEX('Rate Schedule'!$B$5:$B$24,MATCH(SUMPRODUCT(MAX(('Rate Schedule'!$A$5:$A$24&lt;=A662)*('Rate Schedule'!$A$5:$A$24&lt;&gt;"")*'Rate Schedule'!$A$5:$A$24)),'Rate Schedule'!$A$5:$A$24,0)),0),IF(E662="Medical",IFERROR(INDEX('Rate Schedule'!$C$5:$C$24,MATCH(SUMPRODUCT(MAX(('Rate Schedule'!$A$5:$A$24&lt;=A662)*('Rate Schedule'!$A$5:$A$24&lt;&gt;"")*'Rate Schedule'!$A$5:$A$24)),'Rate Schedule'!$A$5:$A$24,0)),0),IF(E662="Charitable",IFERROR(INDEX('Rate Schedule'!$D$5:$D$24,MATCH(SUMPRODUCT(MAX(('Rate Schedule'!$A$5:$A$24&lt;=A662)*('Rate Schedule'!$A$5:$A$24&lt;&gt;"")*'Rate Schedule'!$A$5:$A$24)),'Rate Schedule'!$A$5:$A$24,0)),0),0))))</f>
        <v/>
      </c>
      <c r="P662" s="25">
        <f>IF(OR(M662="",O662=""),"",ROUND(N662*O662,0)/100)</f>
        <v/>
      </c>
      <c r="Q662" s="26">
        <f>IF(AND(A662="",B662="",C662="",D662="",E662="",J662="",H662=""),"",IF(A662="","Add a date",IF(A662&gt;AsOf,"After as-of date: not counted yet",IF(B662="","Add a vehicle",IF(COUNTIF(VName,B662)=0,"Vehicle not on Vehicles sheet",IF(E662="","Add a purpose",IF(AND(E662&lt;&gt;"Business",E662&lt;&gt;"Medical",E662&lt;&gt;"Charitable",E662&lt;&gt;"Personal"),"Purpose must be Business/Medical/Charitable/Personal",IF(AND(ISNUMBER(H662),ISNUMBER(I662),I662&lt;H662),"Odometer end is before start",IF(AND(NOT(ISNUMBER(H662)),NOT(ISNUMBER(I662)),NOT(ISNUMBER(J662))),"Add odometer readings or typed miles",IF(AND(ISNUMBER(H662),ISNUMBER(I662),ISNUMBER(J662),ABS((I662-H662)-J662)&gt;0.05),"Odometer and typed miles disagree",IF(AND(N662&gt;0,O662=0),"No rate for this date — check Rate Schedule",IF(AND(OR(E662="Business",E662="Medical",E662="Charitable"),F662&lt;&gt;"Yes",K662=""),"Add purpose detail for substantiation",""))))))))))))</f>
        <v/>
      </c>
      <c r="R662" s="27">
        <f>IF(OR(A662="",M662=""),"",IFERROR(INDEX('Rate Schedule'!$A$5:$A$24,MATCH(SUMPRODUCT(MAX(('Rate Schedule'!$A$5:$A$24&lt;=A662)*('Rate Schedule'!$A$5:$A$24&lt;&gt;"")*'Rate Schedule'!$A$5:$A$24)),'Rate Schedule'!$A$5:$A$24,0)),""))</f>
        <v/>
      </c>
    </row>
    <row r="663">
      <c r="A663" s="22" t="n"/>
      <c r="B663" s="10" t="n"/>
      <c r="C663" s="10" t="n"/>
      <c r="D663" s="10" t="n"/>
      <c r="E663" s="10" t="n"/>
      <c r="F663" s="10" t="n"/>
      <c r="G663" s="10" t="n"/>
      <c r="H663" s="23" t="n"/>
      <c r="I663" s="23" t="n"/>
      <c r="J663" s="23" t="n"/>
      <c r="K663" s="10" t="n"/>
      <c r="L663" s="10" t="n"/>
      <c r="M663" s="24">
        <f>IF(AND(A663="",B663="",J663="",H663=""),"",ROUND(IF(G663="Yes",2,1)*IF(AND(ISNUMBER(H663),ISNUMBER(I663),I663&gt;=H663),I663-H663,IF(ISNUMBER(J663),J663,0)),1))</f>
        <v/>
      </c>
      <c r="N663" s="24">
        <f>IF(M663="","",IF(OR(E663="Personal",E663="",F663="Yes"),0,M663))</f>
        <v/>
      </c>
      <c r="O663" s="24">
        <f>IF(OR(A663="",M663=""),"",IF(E663="Business",IFERROR(INDEX('Rate Schedule'!$B$5:$B$24,MATCH(SUMPRODUCT(MAX(('Rate Schedule'!$A$5:$A$24&lt;=A663)*('Rate Schedule'!$A$5:$A$24&lt;&gt;"")*'Rate Schedule'!$A$5:$A$24)),'Rate Schedule'!$A$5:$A$24,0)),0),IF(E663="Medical",IFERROR(INDEX('Rate Schedule'!$C$5:$C$24,MATCH(SUMPRODUCT(MAX(('Rate Schedule'!$A$5:$A$24&lt;=A663)*('Rate Schedule'!$A$5:$A$24&lt;&gt;"")*'Rate Schedule'!$A$5:$A$24)),'Rate Schedule'!$A$5:$A$24,0)),0),IF(E663="Charitable",IFERROR(INDEX('Rate Schedule'!$D$5:$D$24,MATCH(SUMPRODUCT(MAX(('Rate Schedule'!$A$5:$A$24&lt;=A663)*('Rate Schedule'!$A$5:$A$24&lt;&gt;"")*'Rate Schedule'!$A$5:$A$24)),'Rate Schedule'!$A$5:$A$24,0)),0),0))))</f>
        <v/>
      </c>
      <c r="P663" s="25">
        <f>IF(OR(M663="",O663=""),"",ROUND(N663*O663,0)/100)</f>
        <v/>
      </c>
      <c r="Q663" s="26">
        <f>IF(AND(A663="",B663="",C663="",D663="",E663="",J663="",H663=""),"",IF(A663="","Add a date",IF(A663&gt;AsOf,"After as-of date: not counted yet",IF(B663="","Add a vehicle",IF(COUNTIF(VName,B663)=0,"Vehicle not on Vehicles sheet",IF(E663="","Add a purpose",IF(AND(E663&lt;&gt;"Business",E663&lt;&gt;"Medical",E663&lt;&gt;"Charitable",E663&lt;&gt;"Personal"),"Purpose must be Business/Medical/Charitable/Personal",IF(AND(ISNUMBER(H663),ISNUMBER(I663),I663&lt;H663),"Odometer end is before start",IF(AND(NOT(ISNUMBER(H663)),NOT(ISNUMBER(I663)),NOT(ISNUMBER(J663))),"Add odometer readings or typed miles",IF(AND(ISNUMBER(H663),ISNUMBER(I663),ISNUMBER(J663),ABS((I663-H663)-J663)&gt;0.05),"Odometer and typed miles disagree",IF(AND(N663&gt;0,O663=0),"No rate for this date — check Rate Schedule",IF(AND(OR(E663="Business",E663="Medical",E663="Charitable"),F663&lt;&gt;"Yes",K663=""),"Add purpose detail for substantiation",""))))))))))))</f>
        <v/>
      </c>
      <c r="R663" s="27">
        <f>IF(OR(A663="",M663=""),"",IFERROR(INDEX('Rate Schedule'!$A$5:$A$24,MATCH(SUMPRODUCT(MAX(('Rate Schedule'!$A$5:$A$24&lt;=A663)*('Rate Schedule'!$A$5:$A$24&lt;&gt;"")*'Rate Schedule'!$A$5:$A$24)),'Rate Schedule'!$A$5:$A$24,0)),""))</f>
        <v/>
      </c>
    </row>
    <row r="664">
      <c r="A664" s="22" t="n"/>
      <c r="B664" s="10" t="n"/>
      <c r="C664" s="10" t="n"/>
      <c r="D664" s="10" t="n"/>
      <c r="E664" s="10" t="n"/>
      <c r="F664" s="10" t="n"/>
      <c r="G664" s="10" t="n"/>
      <c r="H664" s="23" t="n"/>
      <c r="I664" s="23" t="n"/>
      <c r="J664" s="23" t="n"/>
      <c r="K664" s="10" t="n"/>
      <c r="L664" s="10" t="n"/>
      <c r="M664" s="24">
        <f>IF(AND(A664="",B664="",J664="",H664=""),"",ROUND(IF(G664="Yes",2,1)*IF(AND(ISNUMBER(H664),ISNUMBER(I664),I664&gt;=H664),I664-H664,IF(ISNUMBER(J664),J664,0)),1))</f>
        <v/>
      </c>
      <c r="N664" s="24">
        <f>IF(M664="","",IF(OR(E664="Personal",E664="",F664="Yes"),0,M664))</f>
        <v/>
      </c>
      <c r="O664" s="24">
        <f>IF(OR(A664="",M664=""),"",IF(E664="Business",IFERROR(INDEX('Rate Schedule'!$B$5:$B$24,MATCH(SUMPRODUCT(MAX(('Rate Schedule'!$A$5:$A$24&lt;=A664)*('Rate Schedule'!$A$5:$A$24&lt;&gt;"")*'Rate Schedule'!$A$5:$A$24)),'Rate Schedule'!$A$5:$A$24,0)),0),IF(E664="Medical",IFERROR(INDEX('Rate Schedule'!$C$5:$C$24,MATCH(SUMPRODUCT(MAX(('Rate Schedule'!$A$5:$A$24&lt;=A664)*('Rate Schedule'!$A$5:$A$24&lt;&gt;"")*'Rate Schedule'!$A$5:$A$24)),'Rate Schedule'!$A$5:$A$24,0)),0),IF(E664="Charitable",IFERROR(INDEX('Rate Schedule'!$D$5:$D$24,MATCH(SUMPRODUCT(MAX(('Rate Schedule'!$A$5:$A$24&lt;=A664)*('Rate Schedule'!$A$5:$A$24&lt;&gt;"")*'Rate Schedule'!$A$5:$A$24)),'Rate Schedule'!$A$5:$A$24,0)),0),0))))</f>
        <v/>
      </c>
      <c r="P664" s="25">
        <f>IF(OR(M664="",O664=""),"",ROUND(N664*O664,0)/100)</f>
        <v/>
      </c>
      <c r="Q664" s="26">
        <f>IF(AND(A664="",B664="",C664="",D664="",E664="",J664="",H664=""),"",IF(A664="","Add a date",IF(A664&gt;AsOf,"After as-of date: not counted yet",IF(B664="","Add a vehicle",IF(COUNTIF(VName,B664)=0,"Vehicle not on Vehicles sheet",IF(E664="","Add a purpose",IF(AND(E664&lt;&gt;"Business",E664&lt;&gt;"Medical",E664&lt;&gt;"Charitable",E664&lt;&gt;"Personal"),"Purpose must be Business/Medical/Charitable/Personal",IF(AND(ISNUMBER(H664),ISNUMBER(I664),I664&lt;H664),"Odometer end is before start",IF(AND(NOT(ISNUMBER(H664)),NOT(ISNUMBER(I664)),NOT(ISNUMBER(J664))),"Add odometer readings or typed miles",IF(AND(ISNUMBER(H664),ISNUMBER(I664),ISNUMBER(J664),ABS((I664-H664)-J664)&gt;0.05),"Odometer and typed miles disagree",IF(AND(N664&gt;0,O664=0),"No rate for this date — check Rate Schedule",IF(AND(OR(E664="Business",E664="Medical",E664="Charitable"),F664&lt;&gt;"Yes",K664=""),"Add purpose detail for substantiation",""))))))))))))</f>
        <v/>
      </c>
      <c r="R664" s="27">
        <f>IF(OR(A664="",M664=""),"",IFERROR(INDEX('Rate Schedule'!$A$5:$A$24,MATCH(SUMPRODUCT(MAX(('Rate Schedule'!$A$5:$A$24&lt;=A664)*('Rate Schedule'!$A$5:$A$24&lt;&gt;"")*'Rate Schedule'!$A$5:$A$24)),'Rate Schedule'!$A$5:$A$24,0)),""))</f>
        <v/>
      </c>
    </row>
    <row r="665">
      <c r="A665" s="22" t="n"/>
      <c r="B665" s="10" t="n"/>
      <c r="C665" s="10" t="n"/>
      <c r="D665" s="10" t="n"/>
      <c r="E665" s="10" t="n"/>
      <c r="F665" s="10" t="n"/>
      <c r="G665" s="10" t="n"/>
      <c r="H665" s="23" t="n"/>
      <c r="I665" s="23" t="n"/>
      <c r="J665" s="23" t="n"/>
      <c r="K665" s="10" t="n"/>
      <c r="L665" s="10" t="n"/>
      <c r="M665" s="24">
        <f>IF(AND(A665="",B665="",J665="",H665=""),"",ROUND(IF(G665="Yes",2,1)*IF(AND(ISNUMBER(H665),ISNUMBER(I665),I665&gt;=H665),I665-H665,IF(ISNUMBER(J665),J665,0)),1))</f>
        <v/>
      </c>
      <c r="N665" s="24">
        <f>IF(M665="","",IF(OR(E665="Personal",E665="",F665="Yes"),0,M665))</f>
        <v/>
      </c>
      <c r="O665" s="24">
        <f>IF(OR(A665="",M665=""),"",IF(E665="Business",IFERROR(INDEX('Rate Schedule'!$B$5:$B$24,MATCH(SUMPRODUCT(MAX(('Rate Schedule'!$A$5:$A$24&lt;=A665)*('Rate Schedule'!$A$5:$A$24&lt;&gt;"")*'Rate Schedule'!$A$5:$A$24)),'Rate Schedule'!$A$5:$A$24,0)),0),IF(E665="Medical",IFERROR(INDEX('Rate Schedule'!$C$5:$C$24,MATCH(SUMPRODUCT(MAX(('Rate Schedule'!$A$5:$A$24&lt;=A665)*('Rate Schedule'!$A$5:$A$24&lt;&gt;"")*'Rate Schedule'!$A$5:$A$24)),'Rate Schedule'!$A$5:$A$24,0)),0),IF(E665="Charitable",IFERROR(INDEX('Rate Schedule'!$D$5:$D$24,MATCH(SUMPRODUCT(MAX(('Rate Schedule'!$A$5:$A$24&lt;=A665)*('Rate Schedule'!$A$5:$A$24&lt;&gt;"")*'Rate Schedule'!$A$5:$A$24)),'Rate Schedule'!$A$5:$A$24,0)),0),0))))</f>
        <v/>
      </c>
      <c r="P665" s="25">
        <f>IF(OR(M665="",O665=""),"",ROUND(N665*O665,0)/100)</f>
        <v/>
      </c>
      <c r="Q665" s="26">
        <f>IF(AND(A665="",B665="",C665="",D665="",E665="",J665="",H665=""),"",IF(A665="","Add a date",IF(A665&gt;AsOf,"After as-of date: not counted yet",IF(B665="","Add a vehicle",IF(COUNTIF(VName,B665)=0,"Vehicle not on Vehicles sheet",IF(E665="","Add a purpose",IF(AND(E665&lt;&gt;"Business",E665&lt;&gt;"Medical",E665&lt;&gt;"Charitable",E665&lt;&gt;"Personal"),"Purpose must be Business/Medical/Charitable/Personal",IF(AND(ISNUMBER(H665),ISNUMBER(I665),I665&lt;H665),"Odometer end is before start",IF(AND(NOT(ISNUMBER(H665)),NOT(ISNUMBER(I665)),NOT(ISNUMBER(J665))),"Add odometer readings or typed miles",IF(AND(ISNUMBER(H665),ISNUMBER(I665),ISNUMBER(J665),ABS((I665-H665)-J665)&gt;0.05),"Odometer and typed miles disagree",IF(AND(N665&gt;0,O665=0),"No rate for this date — check Rate Schedule",IF(AND(OR(E665="Business",E665="Medical",E665="Charitable"),F665&lt;&gt;"Yes",K665=""),"Add purpose detail for substantiation",""))))))))))))</f>
        <v/>
      </c>
      <c r="R665" s="27">
        <f>IF(OR(A665="",M665=""),"",IFERROR(INDEX('Rate Schedule'!$A$5:$A$24,MATCH(SUMPRODUCT(MAX(('Rate Schedule'!$A$5:$A$24&lt;=A665)*('Rate Schedule'!$A$5:$A$24&lt;&gt;"")*'Rate Schedule'!$A$5:$A$24)),'Rate Schedule'!$A$5:$A$24,0)),""))</f>
        <v/>
      </c>
    </row>
    <row r="666">
      <c r="A666" s="22" t="n"/>
      <c r="B666" s="10" t="n"/>
      <c r="C666" s="10" t="n"/>
      <c r="D666" s="10" t="n"/>
      <c r="E666" s="10" t="n"/>
      <c r="F666" s="10" t="n"/>
      <c r="G666" s="10" t="n"/>
      <c r="H666" s="23" t="n"/>
      <c r="I666" s="23" t="n"/>
      <c r="J666" s="23" t="n"/>
      <c r="K666" s="10" t="n"/>
      <c r="L666" s="10" t="n"/>
      <c r="M666" s="24">
        <f>IF(AND(A666="",B666="",J666="",H666=""),"",ROUND(IF(G666="Yes",2,1)*IF(AND(ISNUMBER(H666),ISNUMBER(I666),I666&gt;=H666),I666-H666,IF(ISNUMBER(J666),J666,0)),1))</f>
        <v/>
      </c>
      <c r="N666" s="24">
        <f>IF(M666="","",IF(OR(E666="Personal",E666="",F666="Yes"),0,M666))</f>
        <v/>
      </c>
      <c r="O666" s="24">
        <f>IF(OR(A666="",M666=""),"",IF(E666="Business",IFERROR(INDEX('Rate Schedule'!$B$5:$B$24,MATCH(SUMPRODUCT(MAX(('Rate Schedule'!$A$5:$A$24&lt;=A666)*('Rate Schedule'!$A$5:$A$24&lt;&gt;"")*'Rate Schedule'!$A$5:$A$24)),'Rate Schedule'!$A$5:$A$24,0)),0),IF(E666="Medical",IFERROR(INDEX('Rate Schedule'!$C$5:$C$24,MATCH(SUMPRODUCT(MAX(('Rate Schedule'!$A$5:$A$24&lt;=A666)*('Rate Schedule'!$A$5:$A$24&lt;&gt;"")*'Rate Schedule'!$A$5:$A$24)),'Rate Schedule'!$A$5:$A$24,0)),0),IF(E666="Charitable",IFERROR(INDEX('Rate Schedule'!$D$5:$D$24,MATCH(SUMPRODUCT(MAX(('Rate Schedule'!$A$5:$A$24&lt;=A666)*('Rate Schedule'!$A$5:$A$24&lt;&gt;"")*'Rate Schedule'!$A$5:$A$24)),'Rate Schedule'!$A$5:$A$24,0)),0),0))))</f>
        <v/>
      </c>
      <c r="P666" s="25">
        <f>IF(OR(M666="",O666=""),"",ROUND(N666*O666,0)/100)</f>
        <v/>
      </c>
      <c r="Q666" s="26">
        <f>IF(AND(A666="",B666="",C666="",D666="",E666="",J666="",H666=""),"",IF(A666="","Add a date",IF(A666&gt;AsOf,"After as-of date: not counted yet",IF(B666="","Add a vehicle",IF(COUNTIF(VName,B666)=0,"Vehicle not on Vehicles sheet",IF(E666="","Add a purpose",IF(AND(E666&lt;&gt;"Business",E666&lt;&gt;"Medical",E666&lt;&gt;"Charitable",E666&lt;&gt;"Personal"),"Purpose must be Business/Medical/Charitable/Personal",IF(AND(ISNUMBER(H666),ISNUMBER(I666),I666&lt;H666),"Odometer end is before start",IF(AND(NOT(ISNUMBER(H666)),NOT(ISNUMBER(I666)),NOT(ISNUMBER(J666))),"Add odometer readings or typed miles",IF(AND(ISNUMBER(H666),ISNUMBER(I666),ISNUMBER(J666),ABS((I666-H666)-J666)&gt;0.05),"Odometer and typed miles disagree",IF(AND(N666&gt;0,O666=0),"No rate for this date — check Rate Schedule",IF(AND(OR(E666="Business",E666="Medical",E666="Charitable"),F666&lt;&gt;"Yes",K666=""),"Add purpose detail for substantiation",""))))))))))))</f>
        <v/>
      </c>
      <c r="R666" s="27">
        <f>IF(OR(A666="",M666=""),"",IFERROR(INDEX('Rate Schedule'!$A$5:$A$24,MATCH(SUMPRODUCT(MAX(('Rate Schedule'!$A$5:$A$24&lt;=A666)*('Rate Schedule'!$A$5:$A$24&lt;&gt;"")*'Rate Schedule'!$A$5:$A$24)),'Rate Schedule'!$A$5:$A$24,0)),""))</f>
        <v/>
      </c>
    </row>
    <row r="667">
      <c r="A667" s="22" t="n"/>
      <c r="B667" s="10" t="n"/>
      <c r="C667" s="10" t="n"/>
      <c r="D667" s="10" t="n"/>
      <c r="E667" s="10" t="n"/>
      <c r="F667" s="10" t="n"/>
      <c r="G667" s="10" t="n"/>
      <c r="H667" s="23" t="n"/>
      <c r="I667" s="23" t="n"/>
      <c r="J667" s="23" t="n"/>
      <c r="K667" s="10" t="n"/>
      <c r="L667" s="10" t="n"/>
      <c r="M667" s="24">
        <f>IF(AND(A667="",B667="",J667="",H667=""),"",ROUND(IF(G667="Yes",2,1)*IF(AND(ISNUMBER(H667),ISNUMBER(I667),I667&gt;=H667),I667-H667,IF(ISNUMBER(J667),J667,0)),1))</f>
        <v/>
      </c>
      <c r="N667" s="24">
        <f>IF(M667="","",IF(OR(E667="Personal",E667="",F667="Yes"),0,M667))</f>
        <v/>
      </c>
      <c r="O667" s="24">
        <f>IF(OR(A667="",M667=""),"",IF(E667="Business",IFERROR(INDEX('Rate Schedule'!$B$5:$B$24,MATCH(SUMPRODUCT(MAX(('Rate Schedule'!$A$5:$A$24&lt;=A667)*('Rate Schedule'!$A$5:$A$24&lt;&gt;"")*'Rate Schedule'!$A$5:$A$24)),'Rate Schedule'!$A$5:$A$24,0)),0),IF(E667="Medical",IFERROR(INDEX('Rate Schedule'!$C$5:$C$24,MATCH(SUMPRODUCT(MAX(('Rate Schedule'!$A$5:$A$24&lt;=A667)*('Rate Schedule'!$A$5:$A$24&lt;&gt;"")*'Rate Schedule'!$A$5:$A$24)),'Rate Schedule'!$A$5:$A$24,0)),0),IF(E667="Charitable",IFERROR(INDEX('Rate Schedule'!$D$5:$D$24,MATCH(SUMPRODUCT(MAX(('Rate Schedule'!$A$5:$A$24&lt;=A667)*('Rate Schedule'!$A$5:$A$24&lt;&gt;"")*'Rate Schedule'!$A$5:$A$24)),'Rate Schedule'!$A$5:$A$24,0)),0),0))))</f>
        <v/>
      </c>
      <c r="P667" s="25">
        <f>IF(OR(M667="",O667=""),"",ROUND(N667*O667,0)/100)</f>
        <v/>
      </c>
      <c r="Q667" s="26">
        <f>IF(AND(A667="",B667="",C667="",D667="",E667="",J667="",H667=""),"",IF(A667="","Add a date",IF(A667&gt;AsOf,"After as-of date: not counted yet",IF(B667="","Add a vehicle",IF(COUNTIF(VName,B667)=0,"Vehicle not on Vehicles sheet",IF(E667="","Add a purpose",IF(AND(E667&lt;&gt;"Business",E667&lt;&gt;"Medical",E667&lt;&gt;"Charitable",E667&lt;&gt;"Personal"),"Purpose must be Business/Medical/Charitable/Personal",IF(AND(ISNUMBER(H667),ISNUMBER(I667),I667&lt;H667),"Odometer end is before start",IF(AND(NOT(ISNUMBER(H667)),NOT(ISNUMBER(I667)),NOT(ISNUMBER(J667))),"Add odometer readings or typed miles",IF(AND(ISNUMBER(H667),ISNUMBER(I667),ISNUMBER(J667),ABS((I667-H667)-J667)&gt;0.05),"Odometer and typed miles disagree",IF(AND(N667&gt;0,O667=0),"No rate for this date — check Rate Schedule",IF(AND(OR(E667="Business",E667="Medical",E667="Charitable"),F667&lt;&gt;"Yes",K667=""),"Add purpose detail for substantiation",""))))))))))))</f>
        <v/>
      </c>
      <c r="R667" s="27">
        <f>IF(OR(A667="",M667=""),"",IFERROR(INDEX('Rate Schedule'!$A$5:$A$24,MATCH(SUMPRODUCT(MAX(('Rate Schedule'!$A$5:$A$24&lt;=A667)*('Rate Schedule'!$A$5:$A$24&lt;&gt;"")*'Rate Schedule'!$A$5:$A$24)),'Rate Schedule'!$A$5:$A$24,0)),""))</f>
        <v/>
      </c>
    </row>
    <row r="668">
      <c r="A668" s="22" t="n"/>
      <c r="B668" s="10" t="n"/>
      <c r="C668" s="10" t="n"/>
      <c r="D668" s="10" t="n"/>
      <c r="E668" s="10" t="n"/>
      <c r="F668" s="10" t="n"/>
      <c r="G668" s="10" t="n"/>
      <c r="H668" s="23" t="n"/>
      <c r="I668" s="23" t="n"/>
      <c r="J668" s="23" t="n"/>
      <c r="K668" s="10" t="n"/>
      <c r="L668" s="10" t="n"/>
      <c r="M668" s="24">
        <f>IF(AND(A668="",B668="",J668="",H668=""),"",ROUND(IF(G668="Yes",2,1)*IF(AND(ISNUMBER(H668),ISNUMBER(I668),I668&gt;=H668),I668-H668,IF(ISNUMBER(J668),J668,0)),1))</f>
        <v/>
      </c>
      <c r="N668" s="24">
        <f>IF(M668="","",IF(OR(E668="Personal",E668="",F668="Yes"),0,M668))</f>
        <v/>
      </c>
      <c r="O668" s="24">
        <f>IF(OR(A668="",M668=""),"",IF(E668="Business",IFERROR(INDEX('Rate Schedule'!$B$5:$B$24,MATCH(SUMPRODUCT(MAX(('Rate Schedule'!$A$5:$A$24&lt;=A668)*('Rate Schedule'!$A$5:$A$24&lt;&gt;"")*'Rate Schedule'!$A$5:$A$24)),'Rate Schedule'!$A$5:$A$24,0)),0),IF(E668="Medical",IFERROR(INDEX('Rate Schedule'!$C$5:$C$24,MATCH(SUMPRODUCT(MAX(('Rate Schedule'!$A$5:$A$24&lt;=A668)*('Rate Schedule'!$A$5:$A$24&lt;&gt;"")*'Rate Schedule'!$A$5:$A$24)),'Rate Schedule'!$A$5:$A$24,0)),0),IF(E668="Charitable",IFERROR(INDEX('Rate Schedule'!$D$5:$D$24,MATCH(SUMPRODUCT(MAX(('Rate Schedule'!$A$5:$A$24&lt;=A668)*('Rate Schedule'!$A$5:$A$24&lt;&gt;"")*'Rate Schedule'!$A$5:$A$24)),'Rate Schedule'!$A$5:$A$24,0)),0),0))))</f>
        <v/>
      </c>
      <c r="P668" s="25">
        <f>IF(OR(M668="",O668=""),"",ROUND(N668*O668,0)/100)</f>
        <v/>
      </c>
      <c r="Q668" s="26">
        <f>IF(AND(A668="",B668="",C668="",D668="",E668="",J668="",H668=""),"",IF(A668="","Add a date",IF(A668&gt;AsOf,"After as-of date: not counted yet",IF(B668="","Add a vehicle",IF(COUNTIF(VName,B668)=0,"Vehicle not on Vehicles sheet",IF(E668="","Add a purpose",IF(AND(E668&lt;&gt;"Business",E668&lt;&gt;"Medical",E668&lt;&gt;"Charitable",E668&lt;&gt;"Personal"),"Purpose must be Business/Medical/Charitable/Personal",IF(AND(ISNUMBER(H668),ISNUMBER(I668),I668&lt;H668),"Odometer end is before start",IF(AND(NOT(ISNUMBER(H668)),NOT(ISNUMBER(I668)),NOT(ISNUMBER(J668))),"Add odometer readings or typed miles",IF(AND(ISNUMBER(H668),ISNUMBER(I668),ISNUMBER(J668),ABS((I668-H668)-J668)&gt;0.05),"Odometer and typed miles disagree",IF(AND(N668&gt;0,O668=0),"No rate for this date — check Rate Schedule",IF(AND(OR(E668="Business",E668="Medical",E668="Charitable"),F668&lt;&gt;"Yes",K668=""),"Add purpose detail for substantiation",""))))))))))))</f>
        <v/>
      </c>
      <c r="R668" s="27">
        <f>IF(OR(A668="",M668=""),"",IFERROR(INDEX('Rate Schedule'!$A$5:$A$24,MATCH(SUMPRODUCT(MAX(('Rate Schedule'!$A$5:$A$24&lt;=A668)*('Rate Schedule'!$A$5:$A$24&lt;&gt;"")*'Rate Schedule'!$A$5:$A$24)),'Rate Schedule'!$A$5:$A$24,0)),""))</f>
        <v/>
      </c>
    </row>
    <row r="669">
      <c r="A669" s="22" t="n"/>
      <c r="B669" s="10" t="n"/>
      <c r="C669" s="10" t="n"/>
      <c r="D669" s="10" t="n"/>
      <c r="E669" s="10" t="n"/>
      <c r="F669" s="10" t="n"/>
      <c r="G669" s="10" t="n"/>
      <c r="H669" s="23" t="n"/>
      <c r="I669" s="23" t="n"/>
      <c r="J669" s="23" t="n"/>
      <c r="K669" s="10" t="n"/>
      <c r="L669" s="10" t="n"/>
      <c r="M669" s="24">
        <f>IF(AND(A669="",B669="",J669="",H669=""),"",ROUND(IF(G669="Yes",2,1)*IF(AND(ISNUMBER(H669),ISNUMBER(I669),I669&gt;=H669),I669-H669,IF(ISNUMBER(J669),J669,0)),1))</f>
        <v/>
      </c>
      <c r="N669" s="24">
        <f>IF(M669="","",IF(OR(E669="Personal",E669="",F669="Yes"),0,M669))</f>
        <v/>
      </c>
      <c r="O669" s="24">
        <f>IF(OR(A669="",M669=""),"",IF(E669="Business",IFERROR(INDEX('Rate Schedule'!$B$5:$B$24,MATCH(SUMPRODUCT(MAX(('Rate Schedule'!$A$5:$A$24&lt;=A669)*('Rate Schedule'!$A$5:$A$24&lt;&gt;"")*'Rate Schedule'!$A$5:$A$24)),'Rate Schedule'!$A$5:$A$24,0)),0),IF(E669="Medical",IFERROR(INDEX('Rate Schedule'!$C$5:$C$24,MATCH(SUMPRODUCT(MAX(('Rate Schedule'!$A$5:$A$24&lt;=A669)*('Rate Schedule'!$A$5:$A$24&lt;&gt;"")*'Rate Schedule'!$A$5:$A$24)),'Rate Schedule'!$A$5:$A$24,0)),0),IF(E669="Charitable",IFERROR(INDEX('Rate Schedule'!$D$5:$D$24,MATCH(SUMPRODUCT(MAX(('Rate Schedule'!$A$5:$A$24&lt;=A669)*('Rate Schedule'!$A$5:$A$24&lt;&gt;"")*'Rate Schedule'!$A$5:$A$24)),'Rate Schedule'!$A$5:$A$24,0)),0),0))))</f>
        <v/>
      </c>
      <c r="P669" s="25">
        <f>IF(OR(M669="",O669=""),"",ROUND(N669*O669,0)/100)</f>
        <v/>
      </c>
      <c r="Q669" s="26">
        <f>IF(AND(A669="",B669="",C669="",D669="",E669="",J669="",H669=""),"",IF(A669="","Add a date",IF(A669&gt;AsOf,"After as-of date: not counted yet",IF(B669="","Add a vehicle",IF(COUNTIF(VName,B669)=0,"Vehicle not on Vehicles sheet",IF(E669="","Add a purpose",IF(AND(E669&lt;&gt;"Business",E669&lt;&gt;"Medical",E669&lt;&gt;"Charitable",E669&lt;&gt;"Personal"),"Purpose must be Business/Medical/Charitable/Personal",IF(AND(ISNUMBER(H669),ISNUMBER(I669),I669&lt;H669),"Odometer end is before start",IF(AND(NOT(ISNUMBER(H669)),NOT(ISNUMBER(I669)),NOT(ISNUMBER(J669))),"Add odometer readings or typed miles",IF(AND(ISNUMBER(H669),ISNUMBER(I669),ISNUMBER(J669),ABS((I669-H669)-J669)&gt;0.05),"Odometer and typed miles disagree",IF(AND(N669&gt;0,O669=0),"No rate for this date — check Rate Schedule",IF(AND(OR(E669="Business",E669="Medical",E669="Charitable"),F669&lt;&gt;"Yes",K669=""),"Add purpose detail for substantiation",""))))))))))))</f>
        <v/>
      </c>
      <c r="R669" s="27">
        <f>IF(OR(A669="",M669=""),"",IFERROR(INDEX('Rate Schedule'!$A$5:$A$24,MATCH(SUMPRODUCT(MAX(('Rate Schedule'!$A$5:$A$24&lt;=A669)*('Rate Schedule'!$A$5:$A$24&lt;&gt;"")*'Rate Schedule'!$A$5:$A$24)),'Rate Schedule'!$A$5:$A$24,0)),""))</f>
        <v/>
      </c>
    </row>
    <row r="670">
      <c r="A670" s="22" t="n"/>
      <c r="B670" s="10" t="n"/>
      <c r="C670" s="10" t="n"/>
      <c r="D670" s="10" t="n"/>
      <c r="E670" s="10" t="n"/>
      <c r="F670" s="10" t="n"/>
      <c r="G670" s="10" t="n"/>
      <c r="H670" s="23" t="n"/>
      <c r="I670" s="23" t="n"/>
      <c r="J670" s="23" t="n"/>
      <c r="K670" s="10" t="n"/>
      <c r="L670" s="10" t="n"/>
      <c r="M670" s="24">
        <f>IF(AND(A670="",B670="",J670="",H670=""),"",ROUND(IF(G670="Yes",2,1)*IF(AND(ISNUMBER(H670),ISNUMBER(I670),I670&gt;=H670),I670-H670,IF(ISNUMBER(J670),J670,0)),1))</f>
        <v/>
      </c>
      <c r="N670" s="24">
        <f>IF(M670="","",IF(OR(E670="Personal",E670="",F670="Yes"),0,M670))</f>
        <v/>
      </c>
      <c r="O670" s="24">
        <f>IF(OR(A670="",M670=""),"",IF(E670="Business",IFERROR(INDEX('Rate Schedule'!$B$5:$B$24,MATCH(SUMPRODUCT(MAX(('Rate Schedule'!$A$5:$A$24&lt;=A670)*('Rate Schedule'!$A$5:$A$24&lt;&gt;"")*'Rate Schedule'!$A$5:$A$24)),'Rate Schedule'!$A$5:$A$24,0)),0),IF(E670="Medical",IFERROR(INDEX('Rate Schedule'!$C$5:$C$24,MATCH(SUMPRODUCT(MAX(('Rate Schedule'!$A$5:$A$24&lt;=A670)*('Rate Schedule'!$A$5:$A$24&lt;&gt;"")*'Rate Schedule'!$A$5:$A$24)),'Rate Schedule'!$A$5:$A$24,0)),0),IF(E670="Charitable",IFERROR(INDEX('Rate Schedule'!$D$5:$D$24,MATCH(SUMPRODUCT(MAX(('Rate Schedule'!$A$5:$A$24&lt;=A670)*('Rate Schedule'!$A$5:$A$24&lt;&gt;"")*'Rate Schedule'!$A$5:$A$24)),'Rate Schedule'!$A$5:$A$24,0)),0),0))))</f>
        <v/>
      </c>
      <c r="P670" s="25">
        <f>IF(OR(M670="",O670=""),"",ROUND(N670*O670,0)/100)</f>
        <v/>
      </c>
      <c r="Q670" s="26">
        <f>IF(AND(A670="",B670="",C670="",D670="",E670="",J670="",H670=""),"",IF(A670="","Add a date",IF(A670&gt;AsOf,"After as-of date: not counted yet",IF(B670="","Add a vehicle",IF(COUNTIF(VName,B670)=0,"Vehicle not on Vehicles sheet",IF(E670="","Add a purpose",IF(AND(E670&lt;&gt;"Business",E670&lt;&gt;"Medical",E670&lt;&gt;"Charitable",E670&lt;&gt;"Personal"),"Purpose must be Business/Medical/Charitable/Personal",IF(AND(ISNUMBER(H670),ISNUMBER(I670),I670&lt;H670),"Odometer end is before start",IF(AND(NOT(ISNUMBER(H670)),NOT(ISNUMBER(I670)),NOT(ISNUMBER(J670))),"Add odometer readings or typed miles",IF(AND(ISNUMBER(H670),ISNUMBER(I670),ISNUMBER(J670),ABS((I670-H670)-J670)&gt;0.05),"Odometer and typed miles disagree",IF(AND(N670&gt;0,O670=0),"No rate for this date — check Rate Schedule",IF(AND(OR(E670="Business",E670="Medical",E670="Charitable"),F670&lt;&gt;"Yes",K670=""),"Add purpose detail for substantiation",""))))))))))))</f>
        <v/>
      </c>
      <c r="R670" s="27">
        <f>IF(OR(A670="",M670=""),"",IFERROR(INDEX('Rate Schedule'!$A$5:$A$24,MATCH(SUMPRODUCT(MAX(('Rate Schedule'!$A$5:$A$24&lt;=A670)*('Rate Schedule'!$A$5:$A$24&lt;&gt;"")*'Rate Schedule'!$A$5:$A$24)),'Rate Schedule'!$A$5:$A$24,0)),""))</f>
        <v/>
      </c>
    </row>
    <row r="671">
      <c r="A671" s="22" t="n"/>
      <c r="B671" s="10" t="n"/>
      <c r="C671" s="10" t="n"/>
      <c r="D671" s="10" t="n"/>
      <c r="E671" s="10" t="n"/>
      <c r="F671" s="10" t="n"/>
      <c r="G671" s="10" t="n"/>
      <c r="H671" s="23" t="n"/>
      <c r="I671" s="23" t="n"/>
      <c r="J671" s="23" t="n"/>
      <c r="K671" s="10" t="n"/>
      <c r="L671" s="10" t="n"/>
      <c r="M671" s="24">
        <f>IF(AND(A671="",B671="",J671="",H671=""),"",ROUND(IF(G671="Yes",2,1)*IF(AND(ISNUMBER(H671),ISNUMBER(I671),I671&gt;=H671),I671-H671,IF(ISNUMBER(J671),J671,0)),1))</f>
        <v/>
      </c>
      <c r="N671" s="24">
        <f>IF(M671="","",IF(OR(E671="Personal",E671="",F671="Yes"),0,M671))</f>
        <v/>
      </c>
      <c r="O671" s="24">
        <f>IF(OR(A671="",M671=""),"",IF(E671="Business",IFERROR(INDEX('Rate Schedule'!$B$5:$B$24,MATCH(SUMPRODUCT(MAX(('Rate Schedule'!$A$5:$A$24&lt;=A671)*('Rate Schedule'!$A$5:$A$24&lt;&gt;"")*'Rate Schedule'!$A$5:$A$24)),'Rate Schedule'!$A$5:$A$24,0)),0),IF(E671="Medical",IFERROR(INDEX('Rate Schedule'!$C$5:$C$24,MATCH(SUMPRODUCT(MAX(('Rate Schedule'!$A$5:$A$24&lt;=A671)*('Rate Schedule'!$A$5:$A$24&lt;&gt;"")*'Rate Schedule'!$A$5:$A$24)),'Rate Schedule'!$A$5:$A$24,0)),0),IF(E671="Charitable",IFERROR(INDEX('Rate Schedule'!$D$5:$D$24,MATCH(SUMPRODUCT(MAX(('Rate Schedule'!$A$5:$A$24&lt;=A671)*('Rate Schedule'!$A$5:$A$24&lt;&gt;"")*'Rate Schedule'!$A$5:$A$24)),'Rate Schedule'!$A$5:$A$24,0)),0),0))))</f>
        <v/>
      </c>
      <c r="P671" s="25">
        <f>IF(OR(M671="",O671=""),"",ROUND(N671*O671,0)/100)</f>
        <v/>
      </c>
      <c r="Q671" s="26">
        <f>IF(AND(A671="",B671="",C671="",D671="",E671="",J671="",H671=""),"",IF(A671="","Add a date",IF(A671&gt;AsOf,"After as-of date: not counted yet",IF(B671="","Add a vehicle",IF(COUNTIF(VName,B671)=0,"Vehicle not on Vehicles sheet",IF(E671="","Add a purpose",IF(AND(E671&lt;&gt;"Business",E671&lt;&gt;"Medical",E671&lt;&gt;"Charitable",E671&lt;&gt;"Personal"),"Purpose must be Business/Medical/Charitable/Personal",IF(AND(ISNUMBER(H671),ISNUMBER(I671),I671&lt;H671),"Odometer end is before start",IF(AND(NOT(ISNUMBER(H671)),NOT(ISNUMBER(I671)),NOT(ISNUMBER(J671))),"Add odometer readings or typed miles",IF(AND(ISNUMBER(H671),ISNUMBER(I671),ISNUMBER(J671),ABS((I671-H671)-J671)&gt;0.05),"Odometer and typed miles disagree",IF(AND(N671&gt;0,O671=0),"No rate for this date — check Rate Schedule",IF(AND(OR(E671="Business",E671="Medical",E671="Charitable"),F671&lt;&gt;"Yes",K671=""),"Add purpose detail for substantiation",""))))))))))))</f>
        <v/>
      </c>
      <c r="R671" s="27">
        <f>IF(OR(A671="",M671=""),"",IFERROR(INDEX('Rate Schedule'!$A$5:$A$24,MATCH(SUMPRODUCT(MAX(('Rate Schedule'!$A$5:$A$24&lt;=A671)*('Rate Schedule'!$A$5:$A$24&lt;&gt;"")*'Rate Schedule'!$A$5:$A$24)),'Rate Schedule'!$A$5:$A$24,0)),""))</f>
        <v/>
      </c>
    </row>
    <row r="672">
      <c r="A672" s="22" t="n"/>
      <c r="B672" s="10" t="n"/>
      <c r="C672" s="10" t="n"/>
      <c r="D672" s="10" t="n"/>
      <c r="E672" s="10" t="n"/>
      <c r="F672" s="10" t="n"/>
      <c r="G672" s="10" t="n"/>
      <c r="H672" s="23" t="n"/>
      <c r="I672" s="23" t="n"/>
      <c r="J672" s="23" t="n"/>
      <c r="K672" s="10" t="n"/>
      <c r="L672" s="10" t="n"/>
      <c r="M672" s="24">
        <f>IF(AND(A672="",B672="",J672="",H672=""),"",ROUND(IF(G672="Yes",2,1)*IF(AND(ISNUMBER(H672),ISNUMBER(I672),I672&gt;=H672),I672-H672,IF(ISNUMBER(J672),J672,0)),1))</f>
        <v/>
      </c>
      <c r="N672" s="24">
        <f>IF(M672="","",IF(OR(E672="Personal",E672="",F672="Yes"),0,M672))</f>
        <v/>
      </c>
      <c r="O672" s="24">
        <f>IF(OR(A672="",M672=""),"",IF(E672="Business",IFERROR(INDEX('Rate Schedule'!$B$5:$B$24,MATCH(SUMPRODUCT(MAX(('Rate Schedule'!$A$5:$A$24&lt;=A672)*('Rate Schedule'!$A$5:$A$24&lt;&gt;"")*'Rate Schedule'!$A$5:$A$24)),'Rate Schedule'!$A$5:$A$24,0)),0),IF(E672="Medical",IFERROR(INDEX('Rate Schedule'!$C$5:$C$24,MATCH(SUMPRODUCT(MAX(('Rate Schedule'!$A$5:$A$24&lt;=A672)*('Rate Schedule'!$A$5:$A$24&lt;&gt;"")*'Rate Schedule'!$A$5:$A$24)),'Rate Schedule'!$A$5:$A$24,0)),0),IF(E672="Charitable",IFERROR(INDEX('Rate Schedule'!$D$5:$D$24,MATCH(SUMPRODUCT(MAX(('Rate Schedule'!$A$5:$A$24&lt;=A672)*('Rate Schedule'!$A$5:$A$24&lt;&gt;"")*'Rate Schedule'!$A$5:$A$24)),'Rate Schedule'!$A$5:$A$24,0)),0),0))))</f>
        <v/>
      </c>
      <c r="P672" s="25">
        <f>IF(OR(M672="",O672=""),"",ROUND(N672*O672,0)/100)</f>
        <v/>
      </c>
      <c r="Q672" s="26">
        <f>IF(AND(A672="",B672="",C672="",D672="",E672="",J672="",H672=""),"",IF(A672="","Add a date",IF(A672&gt;AsOf,"After as-of date: not counted yet",IF(B672="","Add a vehicle",IF(COUNTIF(VName,B672)=0,"Vehicle not on Vehicles sheet",IF(E672="","Add a purpose",IF(AND(E672&lt;&gt;"Business",E672&lt;&gt;"Medical",E672&lt;&gt;"Charitable",E672&lt;&gt;"Personal"),"Purpose must be Business/Medical/Charitable/Personal",IF(AND(ISNUMBER(H672),ISNUMBER(I672),I672&lt;H672),"Odometer end is before start",IF(AND(NOT(ISNUMBER(H672)),NOT(ISNUMBER(I672)),NOT(ISNUMBER(J672))),"Add odometer readings or typed miles",IF(AND(ISNUMBER(H672),ISNUMBER(I672),ISNUMBER(J672),ABS((I672-H672)-J672)&gt;0.05),"Odometer and typed miles disagree",IF(AND(N672&gt;0,O672=0),"No rate for this date — check Rate Schedule",IF(AND(OR(E672="Business",E672="Medical",E672="Charitable"),F672&lt;&gt;"Yes",K672=""),"Add purpose detail for substantiation",""))))))))))))</f>
        <v/>
      </c>
      <c r="R672" s="27">
        <f>IF(OR(A672="",M672=""),"",IFERROR(INDEX('Rate Schedule'!$A$5:$A$24,MATCH(SUMPRODUCT(MAX(('Rate Schedule'!$A$5:$A$24&lt;=A672)*('Rate Schedule'!$A$5:$A$24&lt;&gt;"")*'Rate Schedule'!$A$5:$A$24)),'Rate Schedule'!$A$5:$A$24,0)),""))</f>
        <v/>
      </c>
    </row>
    <row r="673">
      <c r="A673" s="22" t="n"/>
      <c r="B673" s="10" t="n"/>
      <c r="C673" s="10" t="n"/>
      <c r="D673" s="10" t="n"/>
      <c r="E673" s="10" t="n"/>
      <c r="F673" s="10" t="n"/>
      <c r="G673" s="10" t="n"/>
      <c r="H673" s="23" t="n"/>
      <c r="I673" s="23" t="n"/>
      <c r="J673" s="23" t="n"/>
      <c r="K673" s="10" t="n"/>
      <c r="L673" s="10" t="n"/>
      <c r="M673" s="24">
        <f>IF(AND(A673="",B673="",J673="",H673=""),"",ROUND(IF(G673="Yes",2,1)*IF(AND(ISNUMBER(H673),ISNUMBER(I673),I673&gt;=H673),I673-H673,IF(ISNUMBER(J673),J673,0)),1))</f>
        <v/>
      </c>
      <c r="N673" s="24">
        <f>IF(M673="","",IF(OR(E673="Personal",E673="",F673="Yes"),0,M673))</f>
        <v/>
      </c>
      <c r="O673" s="24">
        <f>IF(OR(A673="",M673=""),"",IF(E673="Business",IFERROR(INDEX('Rate Schedule'!$B$5:$B$24,MATCH(SUMPRODUCT(MAX(('Rate Schedule'!$A$5:$A$24&lt;=A673)*('Rate Schedule'!$A$5:$A$24&lt;&gt;"")*'Rate Schedule'!$A$5:$A$24)),'Rate Schedule'!$A$5:$A$24,0)),0),IF(E673="Medical",IFERROR(INDEX('Rate Schedule'!$C$5:$C$24,MATCH(SUMPRODUCT(MAX(('Rate Schedule'!$A$5:$A$24&lt;=A673)*('Rate Schedule'!$A$5:$A$24&lt;&gt;"")*'Rate Schedule'!$A$5:$A$24)),'Rate Schedule'!$A$5:$A$24,0)),0),IF(E673="Charitable",IFERROR(INDEX('Rate Schedule'!$D$5:$D$24,MATCH(SUMPRODUCT(MAX(('Rate Schedule'!$A$5:$A$24&lt;=A673)*('Rate Schedule'!$A$5:$A$24&lt;&gt;"")*'Rate Schedule'!$A$5:$A$24)),'Rate Schedule'!$A$5:$A$24,0)),0),0))))</f>
        <v/>
      </c>
      <c r="P673" s="25">
        <f>IF(OR(M673="",O673=""),"",ROUND(N673*O673,0)/100)</f>
        <v/>
      </c>
      <c r="Q673" s="26">
        <f>IF(AND(A673="",B673="",C673="",D673="",E673="",J673="",H673=""),"",IF(A673="","Add a date",IF(A673&gt;AsOf,"After as-of date: not counted yet",IF(B673="","Add a vehicle",IF(COUNTIF(VName,B673)=0,"Vehicle not on Vehicles sheet",IF(E673="","Add a purpose",IF(AND(E673&lt;&gt;"Business",E673&lt;&gt;"Medical",E673&lt;&gt;"Charitable",E673&lt;&gt;"Personal"),"Purpose must be Business/Medical/Charitable/Personal",IF(AND(ISNUMBER(H673),ISNUMBER(I673),I673&lt;H673),"Odometer end is before start",IF(AND(NOT(ISNUMBER(H673)),NOT(ISNUMBER(I673)),NOT(ISNUMBER(J673))),"Add odometer readings or typed miles",IF(AND(ISNUMBER(H673),ISNUMBER(I673),ISNUMBER(J673),ABS((I673-H673)-J673)&gt;0.05),"Odometer and typed miles disagree",IF(AND(N673&gt;0,O673=0),"No rate for this date — check Rate Schedule",IF(AND(OR(E673="Business",E673="Medical",E673="Charitable"),F673&lt;&gt;"Yes",K673=""),"Add purpose detail for substantiation",""))))))))))))</f>
        <v/>
      </c>
      <c r="R673" s="27">
        <f>IF(OR(A673="",M673=""),"",IFERROR(INDEX('Rate Schedule'!$A$5:$A$24,MATCH(SUMPRODUCT(MAX(('Rate Schedule'!$A$5:$A$24&lt;=A673)*('Rate Schedule'!$A$5:$A$24&lt;&gt;"")*'Rate Schedule'!$A$5:$A$24)),'Rate Schedule'!$A$5:$A$24,0)),""))</f>
        <v/>
      </c>
    </row>
    <row r="674">
      <c r="A674" s="22" t="n"/>
      <c r="B674" s="10" t="n"/>
      <c r="C674" s="10" t="n"/>
      <c r="D674" s="10" t="n"/>
      <c r="E674" s="10" t="n"/>
      <c r="F674" s="10" t="n"/>
      <c r="G674" s="10" t="n"/>
      <c r="H674" s="23" t="n"/>
      <c r="I674" s="23" t="n"/>
      <c r="J674" s="23" t="n"/>
      <c r="K674" s="10" t="n"/>
      <c r="L674" s="10" t="n"/>
      <c r="M674" s="24">
        <f>IF(AND(A674="",B674="",J674="",H674=""),"",ROUND(IF(G674="Yes",2,1)*IF(AND(ISNUMBER(H674),ISNUMBER(I674),I674&gt;=H674),I674-H674,IF(ISNUMBER(J674),J674,0)),1))</f>
        <v/>
      </c>
      <c r="N674" s="24">
        <f>IF(M674="","",IF(OR(E674="Personal",E674="",F674="Yes"),0,M674))</f>
        <v/>
      </c>
      <c r="O674" s="24">
        <f>IF(OR(A674="",M674=""),"",IF(E674="Business",IFERROR(INDEX('Rate Schedule'!$B$5:$B$24,MATCH(SUMPRODUCT(MAX(('Rate Schedule'!$A$5:$A$24&lt;=A674)*('Rate Schedule'!$A$5:$A$24&lt;&gt;"")*'Rate Schedule'!$A$5:$A$24)),'Rate Schedule'!$A$5:$A$24,0)),0),IF(E674="Medical",IFERROR(INDEX('Rate Schedule'!$C$5:$C$24,MATCH(SUMPRODUCT(MAX(('Rate Schedule'!$A$5:$A$24&lt;=A674)*('Rate Schedule'!$A$5:$A$24&lt;&gt;"")*'Rate Schedule'!$A$5:$A$24)),'Rate Schedule'!$A$5:$A$24,0)),0),IF(E674="Charitable",IFERROR(INDEX('Rate Schedule'!$D$5:$D$24,MATCH(SUMPRODUCT(MAX(('Rate Schedule'!$A$5:$A$24&lt;=A674)*('Rate Schedule'!$A$5:$A$24&lt;&gt;"")*'Rate Schedule'!$A$5:$A$24)),'Rate Schedule'!$A$5:$A$24,0)),0),0))))</f>
        <v/>
      </c>
      <c r="P674" s="25">
        <f>IF(OR(M674="",O674=""),"",ROUND(N674*O674,0)/100)</f>
        <v/>
      </c>
      <c r="Q674" s="26">
        <f>IF(AND(A674="",B674="",C674="",D674="",E674="",J674="",H674=""),"",IF(A674="","Add a date",IF(A674&gt;AsOf,"After as-of date: not counted yet",IF(B674="","Add a vehicle",IF(COUNTIF(VName,B674)=0,"Vehicle not on Vehicles sheet",IF(E674="","Add a purpose",IF(AND(E674&lt;&gt;"Business",E674&lt;&gt;"Medical",E674&lt;&gt;"Charitable",E674&lt;&gt;"Personal"),"Purpose must be Business/Medical/Charitable/Personal",IF(AND(ISNUMBER(H674),ISNUMBER(I674),I674&lt;H674),"Odometer end is before start",IF(AND(NOT(ISNUMBER(H674)),NOT(ISNUMBER(I674)),NOT(ISNUMBER(J674))),"Add odometer readings or typed miles",IF(AND(ISNUMBER(H674),ISNUMBER(I674),ISNUMBER(J674),ABS((I674-H674)-J674)&gt;0.05),"Odometer and typed miles disagree",IF(AND(N674&gt;0,O674=0),"No rate for this date — check Rate Schedule",IF(AND(OR(E674="Business",E674="Medical",E674="Charitable"),F674&lt;&gt;"Yes",K674=""),"Add purpose detail for substantiation",""))))))))))))</f>
        <v/>
      </c>
      <c r="R674" s="27">
        <f>IF(OR(A674="",M674=""),"",IFERROR(INDEX('Rate Schedule'!$A$5:$A$24,MATCH(SUMPRODUCT(MAX(('Rate Schedule'!$A$5:$A$24&lt;=A674)*('Rate Schedule'!$A$5:$A$24&lt;&gt;"")*'Rate Schedule'!$A$5:$A$24)),'Rate Schedule'!$A$5:$A$24,0)),""))</f>
        <v/>
      </c>
    </row>
    <row r="675">
      <c r="A675" s="22" t="n"/>
      <c r="B675" s="10" t="n"/>
      <c r="C675" s="10" t="n"/>
      <c r="D675" s="10" t="n"/>
      <c r="E675" s="10" t="n"/>
      <c r="F675" s="10" t="n"/>
      <c r="G675" s="10" t="n"/>
      <c r="H675" s="23" t="n"/>
      <c r="I675" s="23" t="n"/>
      <c r="J675" s="23" t="n"/>
      <c r="K675" s="10" t="n"/>
      <c r="L675" s="10" t="n"/>
      <c r="M675" s="24">
        <f>IF(AND(A675="",B675="",J675="",H675=""),"",ROUND(IF(G675="Yes",2,1)*IF(AND(ISNUMBER(H675),ISNUMBER(I675),I675&gt;=H675),I675-H675,IF(ISNUMBER(J675),J675,0)),1))</f>
        <v/>
      </c>
      <c r="N675" s="24">
        <f>IF(M675="","",IF(OR(E675="Personal",E675="",F675="Yes"),0,M675))</f>
        <v/>
      </c>
      <c r="O675" s="24">
        <f>IF(OR(A675="",M675=""),"",IF(E675="Business",IFERROR(INDEX('Rate Schedule'!$B$5:$B$24,MATCH(SUMPRODUCT(MAX(('Rate Schedule'!$A$5:$A$24&lt;=A675)*('Rate Schedule'!$A$5:$A$24&lt;&gt;"")*'Rate Schedule'!$A$5:$A$24)),'Rate Schedule'!$A$5:$A$24,0)),0),IF(E675="Medical",IFERROR(INDEX('Rate Schedule'!$C$5:$C$24,MATCH(SUMPRODUCT(MAX(('Rate Schedule'!$A$5:$A$24&lt;=A675)*('Rate Schedule'!$A$5:$A$24&lt;&gt;"")*'Rate Schedule'!$A$5:$A$24)),'Rate Schedule'!$A$5:$A$24,0)),0),IF(E675="Charitable",IFERROR(INDEX('Rate Schedule'!$D$5:$D$24,MATCH(SUMPRODUCT(MAX(('Rate Schedule'!$A$5:$A$24&lt;=A675)*('Rate Schedule'!$A$5:$A$24&lt;&gt;"")*'Rate Schedule'!$A$5:$A$24)),'Rate Schedule'!$A$5:$A$24,0)),0),0))))</f>
        <v/>
      </c>
      <c r="P675" s="25">
        <f>IF(OR(M675="",O675=""),"",ROUND(N675*O675,0)/100)</f>
        <v/>
      </c>
      <c r="Q675" s="26">
        <f>IF(AND(A675="",B675="",C675="",D675="",E675="",J675="",H675=""),"",IF(A675="","Add a date",IF(A675&gt;AsOf,"After as-of date: not counted yet",IF(B675="","Add a vehicle",IF(COUNTIF(VName,B675)=0,"Vehicle not on Vehicles sheet",IF(E675="","Add a purpose",IF(AND(E675&lt;&gt;"Business",E675&lt;&gt;"Medical",E675&lt;&gt;"Charitable",E675&lt;&gt;"Personal"),"Purpose must be Business/Medical/Charitable/Personal",IF(AND(ISNUMBER(H675),ISNUMBER(I675),I675&lt;H675),"Odometer end is before start",IF(AND(NOT(ISNUMBER(H675)),NOT(ISNUMBER(I675)),NOT(ISNUMBER(J675))),"Add odometer readings or typed miles",IF(AND(ISNUMBER(H675),ISNUMBER(I675),ISNUMBER(J675),ABS((I675-H675)-J675)&gt;0.05),"Odometer and typed miles disagree",IF(AND(N675&gt;0,O675=0),"No rate for this date — check Rate Schedule",IF(AND(OR(E675="Business",E675="Medical",E675="Charitable"),F675&lt;&gt;"Yes",K675=""),"Add purpose detail for substantiation",""))))))))))))</f>
        <v/>
      </c>
      <c r="R675" s="27">
        <f>IF(OR(A675="",M675=""),"",IFERROR(INDEX('Rate Schedule'!$A$5:$A$24,MATCH(SUMPRODUCT(MAX(('Rate Schedule'!$A$5:$A$24&lt;=A675)*('Rate Schedule'!$A$5:$A$24&lt;&gt;"")*'Rate Schedule'!$A$5:$A$24)),'Rate Schedule'!$A$5:$A$24,0)),""))</f>
        <v/>
      </c>
    </row>
    <row r="676">
      <c r="A676" s="22" t="n"/>
      <c r="B676" s="10" t="n"/>
      <c r="C676" s="10" t="n"/>
      <c r="D676" s="10" t="n"/>
      <c r="E676" s="10" t="n"/>
      <c r="F676" s="10" t="n"/>
      <c r="G676" s="10" t="n"/>
      <c r="H676" s="23" t="n"/>
      <c r="I676" s="23" t="n"/>
      <c r="J676" s="23" t="n"/>
      <c r="K676" s="10" t="n"/>
      <c r="L676" s="10" t="n"/>
      <c r="M676" s="24">
        <f>IF(AND(A676="",B676="",J676="",H676=""),"",ROUND(IF(G676="Yes",2,1)*IF(AND(ISNUMBER(H676),ISNUMBER(I676),I676&gt;=H676),I676-H676,IF(ISNUMBER(J676),J676,0)),1))</f>
        <v/>
      </c>
      <c r="N676" s="24">
        <f>IF(M676="","",IF(OR(E676="Personal",E676="",F676="Yes"),0,M676))</f>
        <v/>
      </c>
      <c r="O676" s="24">
        <f>IF(OR(A676="",M676=""),"",IF(E676="Business",IFERROR(INDEX('Rate Schedule'!$B$5:$B$24,MATCH(SUMPRODUCT(MAX(('Rate Schedule'!$A$5:$A$24&lt;=A676)*('Rate Schedule'!$A$5:$A$24&lt;&gt;"")*'Rate Schedule'!$A$5:$A$24)),'Rate Schedule'!$A$5:$A$24,0)),0),IF(E676="Medical",IFERROR(INDEX('Rate Schedule'!$C$5:$C$24,MATCH(SUMPRODUCT(MAX(('Rate Schedule'!$A$5:$A$24&lt;=A676)*('Rate Schedule'!$A$5:$A$24&lt;&gt;"")*'Rate Schedule'!$A$5:$A$24)),'Rate Schedule'!$A$5:$A$24,0)),0),IF(E676="Charitable",IFERROR(INDEX('Rate Schedule'!$D$5:$D$24,MATCH(SUMPRODUCT(MAX(('Rate Schedule'!$A$5:$A$24&lt;=A676)*('Rate Schedule'!$A$5:$A$24&lt;&gt;"")*'Rate Schedule'!$A$5:$A$24)),'Rate Schedule'!$A$5:$A$24,0)),0),0))))</f>
        <v/>
      </c>
      <c r="P676" s="25">
        <f>IF(OR(M676="",O676=""),"",ROUND(N676*O676,0)/100)</f>
        <v/>
      </c>
      <c r="Q676" s="26">
        <f>IF(AND(A676="",B676="",C676="",D676="",E676="",J676="",H676=""),"",IF(A676="","Add a date",IF(A676&gt;AsOf,"After as-of date: not counted yet",IF(B676="","Add a vehicle",IF(COUNTIF(VName,B676)=0,"Vehicle not on Vehicles sheet",IF(E676="","Add a purpose",IF(AND(E676&lt;&gt;"Business",E676&lt;&gt;"Medical",E676&lt;&gt;"Charitable",E676&lt;&gt;"Personal"),"Purpose must be Business/Medical/Charitable/Personal",IF(AND(ISNUMBER(H676),ISNUMBER(I676),I676&lt;H676),"Odometer end is before start",IF(AND(NOT(ISNUMBER(H676)),NOT(ISNUMBER(I676)),NOT(ISNUMBER(J676))),"Add odometer readings or typed miles",IF(AND(ISNUMBER(H676),ISNUMBER(I676),ISNUMBER(J676),ABS((I676-H676)-J676)&gt;0.05),"Odometer and typed miles disagree",IF(AND(N676&gt;0,O676=0),"No rate for this date — check Rate Schedule",IF(AND(OR(E676="Business",E676="Medical",E676="Charitable"),F676&lt;&gt;"Yes",K676=""),"Add purpose detail for substantiation",""))))))))))))</f>
        <v/>
      </c>
      <c r="R676" s="27">
        <f>IF(OR(A676="",M676=""),"",IFERROR(INDEX('Rate Schedule'!$A$5:$A$24,MATCH(SUMPRODUCT(MAX(('Rate Schedule'!$A$5:$A$24&lt;=A676)*('Rate Schedule'!$A$5:$A$24&lt;&gt;"")*'Rate Schedule'!$A$5:$A$24)),'Rate Schedule'!$A$5:$A$24,0)),""))</f>
        <v/>
      </c>
    </row>
    <row r="677">
      <c r="A677" s="22" t="n"/>
      <c r="B677" s="10" t="n"/>
      <c r="C677" s="10" t="n"/>
      <c r="D677" s="10" t="n"/>
      <c r="E677" s="10" t="n"/>
      <c r="F677" s="10" t="n"/>
      <c r="G677" s="10" t="n"/>
      <c r="H677" s="23" t="n"/>
      <c r="I677" s="23" t="n"/>
      <c r="J677" s="23" t="n"/>
      <c r="K677" s="10" t="n"/>
      <c r="L677" s="10" t="n"/>
      <c r="M677" s="24">
        <f>IF(AND(A677="",B677="",J677="",H677=""),"",ROUND(IF(G677="Yes",2,1)*IF(AND(ISNUMBER(H677),ISNUMBER(I677),I677&gt;=H677),I677-H677,IF(ISNUMBER(J677),J677,0)),1))</f>
        <v/>
      </c>
      <c r="N677" s="24">
        <f>IF(M677="","",IF(OR(E677="Personal",E677="",F677="Yes"),0,M677))</f>
        <v/>
      </c>
      <c r="O677" s="24">
        <f>IF(OR(A677="",M677=""),"",IF(E677="Business",IFERROR(INDEX('Rate Schedule'!$B$5:$B$24,MATCH(SUMPRODUCT(MAX(('Rate Schedule'!$A$5:$A$24&lt;=A677)*('Rate Schedule'!$A$5:$A$24&lt;&gt;"")*'Rate Schedule'!$A$5:$A$24)),'Rate Schedule'!$A$5:$A$24,0)),0),IF(E677="Medical",IFERROR(INDEX('Rate Schedule'!$C$5:$C$24,MATCH(SUMPRODUCT(MAX(('Rate Schedule'!$A$5:$A$24&lt;=A677)*('Rate Schedule'!$A$5:$A$24&lt;&gt;"")*'Rate Schedule'!$A$5:$A$24)),'Rate Schedule'!$A$5:$A$24,0)),0),IF(E677="Charitable",IFERROR(INDEX('Rate Schedule'!$D$5:$D$24,MATCH(SUMPRODUCT(MAX(('Rate Schedule'!$A$5:$A$24&lt;=A677)*('Rate Schedule'!$A$5:$A$24&lt;&gt;"")*'Rate Schedule'!$A$5:$A$24)),'Rate Schedule'!$A$5:$A$24,0)),0),0))))</f>
        <v/>
      </c>
      <c r="P677" s="25">
        <f>IF(OR(M677="",O677=""),"",ROUND(N677*O677,0)/100)</f>
        <v/>
      </c>
      <c r="Q677" s="26">
        <f>IF(AND(A677="",B677="",C677="",D677="",E677="",J677="",H677=""),"",IF(A677="","Add a date",IF(A677&gt;AsOf,"After as-of date: not counted yet",IF(B677="","Add a vehicle",IF(COUNTIF(VName,B677)=0,"Vehicle not on Vehicles sheet",IF(E677="","Add a purpose",IF(AND(E677&lt;&gt;"Business",E677&lt;&gt;"Medical",E677&lt;&gt;"Charitable",E677&lt;&gt;"Personal"),"Purpose must be Business/Medical/Charitable/Personal",IF(AND(ISNUMBER(H677),ISNUMBER(I677),I677&lt;H677),"Odometer end is before start",IF(AND(NOT(ISNUMBER(H677)),NOT(ISNUMBER(I677)),NOT(ISNUMBER(J677))),"Add odometer readings or typed miles",IF(AND(ISNUMBER(H677),ISNUMBER(I677),ISNUMBER(J677),ABS((I677-H677)-J677)&gt;0.05),"Odometer and typed miles disagree",IF(AND(N677&gt;0,O677=0),"No rate for this date — check Rate Schedule",IF(AND(OR(E677="Business",E677="Medical",E677="Charitable"),F677&lt;&gt;"Yes",K677=""),"Add purpose detail for substantiation",""))))))))))))</f>
        <v/>
      </c>
      <c r="R677" s="27">
        <f>IF(OR(A677="",M677=""),"",IFERROR(INDEX('Rate Schedule'!$A$5:$A$24,MATCH(SUMPRODUCT(MAX(('Rate Schedule'!$A$5:$A$24&lt;=A677)*('Rate Schedule'!$A$5:$A$24&lt;&gt;"")*'Rate Schedule'!$A$5:$A$24)),'Rate Schedule'!$A$5:$A$24,0)),""))</f>
        <v/>
      </c>
    </row>
    <row r="678">
      <c r="A678" s="22" t="n"/>
      <c r="B678" s="10" t="n"/>
      <c r="C678" s="10" t="n"/>
      <c r="D678" s="10" t="n"/>
      <c r="E678" s="10" t="n"/>
      <c r="F678" s="10" t="n"/>
      <c r="G678" s="10" t="n"/>
      <c r="H678" s="23" t="n"/>
      <c r="I678" s="23" t="n"/>
      <c r="J678" s="23" t="n"/>
      <c r="K678" s="10" t="n"/>
      <c r="L678" s="10" t="n"/>
      <c r="M678" s="24">
        <f>IF(AND(A678="",B678="",J678="",H678=""),"",ROUND(IF(G678="Yes",2,1)*IF(AND(ISNUMBER(H678),ISNUMBER(I678),I678&gt;=H678),I678-H678,IF(ISNUMBER(J678),J678,0)),1))</f>
        <v/>
      </c>
      <c r="N678" s="24">
        <f>IF(M678="","",IF(OR(E678="Personal",E678="",F678="Yes"),0,M678))</f>
        <v/>
      </c>
      <c r="O678" s="24">
        <f>IF(OR(A678="",M678=""),"",IF(E678="Business",IFERROR(INDEX('Rate Schedule'!$B$5:$B$24,MATCH(SUMPRODUCT(MAX(('Rate Schedule'!$A$5:$A$24&lt;=A678)*('Rate Schedule'!$A$5:$A$24&lt;&gt;"")*'Rate Schedule'!$A$5:$A$24)),'Rate Schedule'!$A$5:$A$24,0)),0),IF(E678="Medical",IFERROR(INDEX('Rate Schedule'!$C$5:$C$24,MATCH(SUMPRODUCT(MAX(('Rate Schedule'!$A$5:$A$24&lt;=A678)*('Rate Schedule'!$A$5:$A$24&lt;&gt;"")*'Rate Schedule'!$A$5:$A$24)),'Rate Schedule'!$A$5:$A$24,0)),0),IF(E678="Charitable",IFERROR(INDEX('Rate Schedule'!$D$5:$D$24,MATCH(SUMPRODUCT(MAX(('Rate Schedule'!$A$5:$A$24&lt;=A678)*('Rate Schedule'!$A$5:$A$24&lt;&gt;"")*'Rate Schedule'!$A$5:$A$24)),'Rate Schedule'!$A$5:$A$24,0)),0),0))))</f>
        <v/>
      </c>
      <c r="P678" s="25">
        <f>IF(OR(M678="",O678=""),"",ROUND(N678*O678,0)/100)</f>
        <v/>
      </c>
      <c r="Q678" s="26">
        <f>IF(AND(A678="",B678="",C678="",D678="",E678="",J678="",H678=""),"",IF(A678="","Add a date",IF(A678&gt;AsOf,"After as-of date: not counted yet",IF(B678="","Add a vehicle",IF(COUNTIF(VName,B678)=0,"Vehicle not on Vehicles sheet",IF(E678="","Add a purpose",IF(AND(E678&lt;&gt;"Business",E678&lt;&gt;"Medical",E678&lt;&gt;"Charitable",E678&lt;&gt;"Personal"),"Purpose must be Business/Medical/Charitable/Personal",IF(AND(ISNUMBER(H678),ISNUMBER(I678),I678&lt;H678),"Odometer end is before start",IF(AND(NOT(ISNUMBER(H678)),NOT(ISNUMBER(I678)),NOT(ISNUMBER(J678))),"Add odometer readings or typed miles",IF(AND(ISNUMBER(H678),ISNUMBER(I678),ISNUMBER(J678),ABS((I678-H678)-J678)&gt;0.05),"Odometer and typed miles disagree",IF(AND(N678&gt;0,O678=0),"No rate for this date — check Rate Schedule",IF(AND(OR(E678="Business",E678="Medical",E678="Charitable"),F678&lt;&gt;"Yes",K678=""),"Add purpose detail for substantiation",""))))))))))))</f>
        <v/>
      </c>
      <c r="R678" s="27">
        <f>IF(OR(A678="",M678=""),"",IFERROR(INDEX('Rate Schedule'!$A$5:$A$24,MATCH(SUMPRODUCT(MAX(('Rate Schedule'!$A$5:$A$24&lt;=A678)*('Rate Schedule'!$A$5:$A$24&lt;&gt;"")*'Rate Schedule'!$A$5:$A$24)),'Rate Schedule'!$A$5:$A$24,0)),""))</f>
        <v/>
      </c>
    </row>
    <row r="679">
      <c r="A679" s="22" t="n"/>
      <c r="B679" s="10" t="n"/>
      <c r="C679" s="10" t="n"/>
      <c r="D679" s="10" t="n"/>
      <c r="E679" s="10" t="n"/>
      <c r="F679" s="10" t="n"/>
      <c r="G679" s="10" t="n"/>
      <c r="H679" s="23" t="n"/>
      <c r="I679" s="23" t="n"/>
      <c r="J679" s="23" t="n"/>
      <c r="K679" s="10" t="n"/>
      <c r="L679" s="10" t="n"/>
      <c r="M679" s="24">
        <f>IF(AND(A679="",B679="",J679="",H679=""),"",ROUND(IF(G679="Yes",2,1)*IF(AND(ISNUMBER(H679),ISNUMBER(I679),I679&gt;=H679),I679-H679,IF(ISNUMBER(J679),J679,0)),1))</f>
        <v/>
      </c>
      <c r="N679" s="24">
        <f>IF(M679="","",IF(OR(E679="Personal",E679="",F679="Yes"),0,M679))</f>
        <v/>
      </c>
      <c r="O679" s="24">
        <f>IF(OR(A679="",M679=""),"",IF(E679="Business",IFERROR(INDEX('Rate Schedule'!$B$5:$B$24,MATCH(SUMPRODUCT(MAX(('Rate Schedule'!$A$5:$A$24&lt;=A679)*('Rate Schedule'!$A$5:$A$24&lt;&gt;"")*'Rate Schedule'!$A$5:$A$24)),'Rate Schedule'!$A$5:$A$24,0)),0),IF(E679="Medical",IFERROR(INDEX('Rate Schedule'!$C$5:$C$24,MATCH(SUMPRODUCT(MAX(('Rate Schedule'!$A$5:$A$24&lt;=A679)*('Rate Schedule'!$A$5:$A$24&lt;&gt;"")*'Rate Schedule'!$A$5:$A$24)),'Rate Schedule'!$A$5:$A$24,0)),0),IF(E679="Charitable",IFERROR(INDEX('Rate Schedule'!$D$5:$D$24,MATCH(SUMPRODUCT(MAX(('Rate Schedule'!$A$5:$A$24&lt;=A679)*('Rate Schedule'!$A$5:$A$24&lt;&gt;"")*'Rate Schedule'!$A$5:$A$24)),'Rate Schedule'!$A$5:$A$24,0)),0),0))))</f>
        <v/>
      </c>
      <c r="P679" s="25">
        <f>IF(OR(M679="",O679=""),"",ROUND(N679*O679,0)/100)</f>
        <v/>
      </c>
      <c r="Q679" s="26">
        <f>IF(AND(A679="",B679="",C679="",D679="",E679="",J679="",H679=""),"",IF(A679="","Add a date",IF(A679&gt;AsOf,"After as-of date: not counted yet",IF(B679="","Add a vehicle",IF(COUNTIF(VName,B679)=0,"Vehicle not on Vehicles sheet",IF(E679="","Add a purpose",IF(AND(E679&lt;&gt;"Business",E679&lt;&gt;"Medical",E679&lt;&gt;"Charitable",E679&lt;&gt;"Personal"),"Purpose must be Business/Medical/Charitable/Personal",IF(AND(ISNUMBER(H679),ISNUMBER(I679),I679&lt;H679),"Odometer end is before start",IF(AND(NOT(ISNUMBER(H679)),NOT(ISNUMBER(I679)),NOT(ISNUMBER(J679))),"Add odometer readings or typed miles",IF(AND(ISNUMBER(H679),ISNUMBER(I679),ISNUMBER(J679),ABS((I679-H679)-J679)&gt;0.05),"Odometer and typed miles disagree",IF(AND(N679&gt;0,O679=0),"No rate for this date — check Rate Schedule",IF(AND(OR(E679="Business",E679="Medical",E679="Charitable"),F679&lt;&gt;"Yes",K679=""),"Add purpose detail for substantiation",""))))))))))))</f>
        <v/>
      </c>
      <c r="R679" s="27">
        <f>IF(OR(A679="",M679=""),"",IFERROR(INDEX('Rate Schedule'!$A$5:$A$24,MATCH(SUMPRODUCT(MAX(('Rate Schedule'!$A$5:$A$24&lt;=A679)*('Rate Schedule'!$A$5:$A$24&lt;&gt;"")*'Rate Schedule'!$A$5:$A$24)),'Rate Schedule'!$A$5:$A$24,0)),""))</f>
        <v/>
      </c>
    </row>
    <row r="680">
      <c r="A680" s="22" t="n"/>
      <c r="B680" s="10" t="n"/>
      <c r="C680" s="10" t="n"/>
      <c r="D680" s="10" t="n"/>
      <c r="E680" s="10" t="n"/>
      <c r="F680" s="10" t="n"/>
      <c r="G680" s="10" t="n"/>
      <c r="H680" s="23" t="n"/>
      <c r="I680" s="23" t="n"/>
      <c r="J680" s="23" t="n"/>
      <c r="K680" s="10" t="n"/>
      <c r="L680" s="10" t="n"/>
      <c r="M680" s="24">
        <f>IF(AND(A680="",B680="",J680="",H680=""),"",ROUND(IF(G680="Yes",2,1)*IF(AND(ISNUMBER(H680),ISNUMBER(I680),I680&gt;=H680),I680-H680,IF(ISNUMBER(J680),J680,0)),1))</f>
        <v/>
      </c>
      <c r="N680" s="24">
        <f>IF(M680="","",IF(OR(E680="Personal",E680="",F680="Yes"),0,M680))</f>
        <v/>
      </c>
      <c r="O680" s="24">
        <f>IF(OR(A680="",M680=""),"",IF(E680="Business",IFERROR(INDEX('Rate Schedule'!$B$5:$B$24,MATCH(SUMPRODUCT(MAX(('Rate Schedule'!$A$5:$A$24&lt;=A680)*('Rate Schedule'!$A$5:$A$24&lt;&gt;"")*'Rate Schedule'!$A$5:$A$24)),'Rate Schedule'!$A$5:$A$24,0)),0),IF(E680="Medical",IFERROR(INDEX('Rate Schedule'!$C$5:$C$24,MATCH(SUMPRODUCT(MAX(('Rate Schedule'!$A$5:$A$24&lt;=A680)*('Rate Schedule'!$A$5:$A$24&lt;&gt;"")*'Rate Schedule'!$A$5:$A$24)),'Rate Schedule'!$A$5:$A$24,0)),0),IF(E680="Charitable",IFERROR(INDEX('Rate Schedule'!$D$5:$D$24,MATCH(SUMPRODUCT(MAX(('Rate Schedule'!$A$5:$A$24&lt;=A680)*('Rate Schedule'!$A$5:$A$24&lt;&gt;"")*'Rate Schedule'!$A$5:$A$24)),'Rate Schedule'!$A$5:$A$24,0)),0),0))))</f>
        <v/>
      </c>
      <c r="P680" s="25">
        <f>IF(OR(M680="",O680=""),"",ROUND(N680*O680,0)/100)</f>
        <v/>
      </c>
      <c r="Q680" s="26">
        <f>IF(AND(A680="",B680="",C680="",D680="",E680="",J680="",H680=""),"",IF(A680="","Add a date",IF(A680&gt;AsOf,"After as-of date: not counted yet",IF(B680="","Add a vehicle",IF(COUNTIF(VName,B680)=0,"Vehicle not on Vehicles sheet",IF(E680="","Add a purpose",IF(AND(E680&lt;&gt;"Business",E680&lt;&gt;"Medical",E680&lt;&gt;"Charitable",E680&lt;&gt;"Personal"),"Purpose must be Business/Medical/Charitable/Personal",IF(AND(ISNUMBER(H680),ISNUMBER(I680),I680&lt;H680),"Odometer end is before start",IF(AND(NOT(ISNUMBER(H680)),NOT(ISNUMBER(I680)),NOT(ISNUMBER(J680))),"Add odometer readings or typed miles",IF(AND(ISNUMBER(H680),ISNUMBER(I680),ISNUMBER(J680),ABS((I680-H680)-J680)&gt;0.05),"Odometer and typed miles disagree",IF(AND(N680&gt;0,O680=0),"No rate for this date — check Rate Schedule",IF(AND(OR(E680="Business",E680="Medical",E680="Charitable"),F680&lt;&gt;"Yes",K680=""),"Add purpose detail for substantiation",""))))))))))))</f>
        <v/>
      </c>
      <c r="R680" s="27">
        <f>IF(OR(A680="",M680=""),"",IFERROR(INDEX('Rate Schedule'!$A$5:$A$24,MATCH(SUMPRODUCT(MAX(('Rate Schedule'!$A$5:$A$24&lt;=A680)*('Rate Schedule'!$A$5:$A$24&lt;&gt;"")*'Rate Schedule'!$A$5:$A$24)),'Rate Schedule'!$A$5:$A$24,0)),""))</f>
        <v/>
      </c>
    </row>
    <row r="681">
      <c r="A681" s="22" t="n"/>
      <c r="B681" s="10" t="n"/>
      <c r="C681" s="10" t="n"/>
      <c r="D681" s="10" t="n"/>
      <c r="E681" s="10" t="n"/>
      <c r="F681" s="10" t="n"/>
      <c r="G681" s="10" t="n"/>
      <c r="H681" s="23" t="n"/>
      <c r="I681" s="23" t="n"/>
      <c r="J681" s="23" t="n"/>
      <c r="K681" s="10" t="n"/>
      <c r="L681" s="10" t="n"/>
      <c r="M681" s="24">
        <f>IF(AND(A681="",B681="",J681="",H681=""),"",ROUND(IF(G681="Yes",2,1)*IF(AND(ISNUMBER(H681),ISNUMBER(I681),I681&gt;=H681),I681-H681,IF(ISNUMBER(J681),J681,0)),1))</f>
        <v/>
      </c>
      <c r="N681" s="24">
        <f>IF(M681="","",IF(OR(E681="Personal",E681="",F681="Yes"),0,M681))</f>
        <v/>
      </c>
      <c r="O681" s="24">
        <f>IF(OR(A681="",M681=""),"",IF(E681="Business",IFERROR(INDEX('Rate Schedule'!$B$5:$B$24,MATCH(SUMPRODUCT(MAX(('Rate Schedule'!$A$5:$A$24&lt;=A681)*('Rate Schedule'!$A$5:$A$24&lt;&gt;"")*'Rate Schedule'!$A$5:$A$24)),'Rate Schedule'!$A$5:$A$24,0)),0),IF(E681="Medical",IFERROR(INDEX('Rate Schedule'!$C$5:$C$24,MATCH(SUMPRODUCT(MAX(('Rate Schedule'!$A$5:$A$24&lt;=A681)*('Rate Schedule'!$A$5:$A$24&lt;&gt;"")*'Rate Schedule'!$A$5:$A$24)),'Rate Schedule'!$A$5:$A$24,0)),0),IF(E681="Charitable",IFERROR(INDEX('Rate Schedule'!$D$5:$D$24,MATCH(SUMPRODUCT(MAX(('Rate Schedule'!$A$5:$A$24&lt;=A681)*('Rate Schedule'!$A$5:$A$24&lt;&gt;"")*'Rate Schedule'!$A$5:$A$24)),'Rate Schedule'!$A$5:$A$24,0)),0),0))))</f>
        <v/>
      </c>
      <c r="P681" s="25">
        <f>IF(OR(M681="",O681=""),"",ROUND(N681*O681,0)/100)</f>
        <v/>
      </c>
      <c r="Q681" s="26">
        <f>IF(AND(A681="",B681="",C681="",D681="",E681="",J681="",H681=""),"",IF(A681="","Add a date",IF(A681&gt;AsOf,"After as-of date: not counted yet",IF(B681="","Add a vehicle",IF(COUNTIF(VName,B681)=0,"Vehicle not on Vehicles sheet",IF(E681="","Add a purpose",IF(AND(E681&lt;&gt;"Business",E681&lt;&gt;"Medical",E681&lt;&gt;"Charitable",E681&lt;&gt;"Personal"),"Purpose must be Business/Medical/Charitable/Personal",IF(AND(ISNUMBER(H681),ISNUMBER(I681),I681&lt;H681),"Odometer end is before start",IF(AND(NOT(ISNUMBER(H681)),NOT(ISNUMBER(I681)),NOT(ISNUMBER(J681))),"Add odometer readings or typed miles",IF(AND(ISNUMBER(H681),ISNUMBER(I681),ISNUMBER(J681),ABS((I681-H681)-J681)&gt;0.05),"Odometer and typed miles disagree",IF(AND(N681&gt;0,O681=0),"No rate for this date — check Rate Schedule",IF(AND(OR(E681="Business",E681="Medical",E681="Charitable"),F681&lt;&gt;"Yes",K681=""),"Add purpose detail for substantiation",""))))))))))))</f>
        <v/>
      </c>
      <c r="R681" s="27">
        <f>IF(OR(A681="",M681=""),"",IFERROR(INDEX('Rate Schedule'!$A$5:$A$24,MATCH(SUMPRODUCT(MAX(('Rate Schedule'!$A$5:$A$24&lt;=A681)*('Rate Schedule'!$A$5:$A$24&lt;&gt;"")*'Rate Schedule'!$A$5:$A$24)),'Rate Schedule'!$A$5:$A$24,0)),""))</f>
        <v/>
      </c>
    </row>
    <row r="682">
      <c r="A682" s="22" t="n"/>
      <c r="B682" s="10" t="n"/>
      <c r="C682" s="10" t="n"/>
      <c r="D682" s="10" t="n"/>
      <c r="E682" s="10" t="n"/>
      <c r="F682" s="10" t="n"/>
      <c r="G682" s="10" t="n"/>
      <c r="H682" s="23" t="n"/>
      <c r="I682" s="23" t="n"/>
      <c r="J682" s="23" t="n"/>
      <c r="K682" s="10" t="n"/>
      <c r="L682" s="10" t="n"/>
      <c r="M682" s="24">
        <f>IF(AND(A682="",B682="",J682="",H682=""),"",ROUND(IF(G682="Yes",2,1)*IF(AND(ISNUMBER(H682),ISNUMBER(I682),I682&gt;=H682),I682-H682,IF(ISNUMBER(J682),J682,0)),1))</f>
        <v/>
      </c>
      <c r="N682" s="24">
        <f>IF(M682="","",IF(OR(E682="Personal",E682="",F682="Yes"),0,M682))</f>
        <v/>
      </c>
      <c r="O682" s="24">
        <f>IF(OR(A682="",M682=""),"",IF(E682="Business",IFERROR(INDEX('Rate Schedule'!$B$5:$B$24,MATCH(SUMPRODUCT(MAX(('Rate Schedule'!$A$5:$A$24&lt;=A682)*('Rate Schedule'!$A$5:$A$24&lt;&gt;"")*'Rate Schedule'!$A$5:$A$24)),'Rate Schedule'!$A$5:$A$24,0)),0),IF(E682="Medical",IFERROR(INDEX('Rate Schedule'!$C$5:$C$24,MATCH(SUMPRODUCT(MAX(('Rate Schedule'!$A$5:$A$24&lt;=A682)*('Rate Schedule'!$A$5:$A$24&lt;&gt;"")*'Rate Schedule'!$A$5:$A$24)),'Rate Schedule'!$A$5:$A$24,0)),0),IF(E682="Charitable",IFERROR(INDEX('Rate Schedule'!$D$5:$D$24,MATCH(SUMPRODUCT(MAX(('Rate Schedule'!$A$5:$A$24&lt;=A682)*('Rate Schedule'!$A$5:$A$24&lt;&gt;"")*'Rate Schedule'!$A$5:$A$24)),'Rate Schedule'!$A$5:$A$24,0)),0),0))))</f>
        <v/>
      </c>
      <c r="P682" s="25">
        <f>IF(OR(M682="",O682=""),"",ROUND(N682*O682,0)/100)</f>
        <v/>
      </c>
      <c r="Q682" s="26">
        <f>IF(AND(A682="",B682="",C682="",D682="",E682="",J682="",H682=""),"",IF(A682="","Add a date",IF(A682&gt;AsOf,"After as-of date: not counted yet",IF(B682="","Add a vehicle",IF(COUNTIF(VName,B682)=0,"Vehicle not on Vehicles sheet",IF(E682="","Add a purpose",IF(AND(E682&lt;&gt;"Business",E682&lt;&gt;"Medical",E682&lt;&gt;"Charitable",E682&lt;&gt;"Personal"),"Purpose must be Business/Medical/Charitable/Personal",IF(AND(ISNUMBER(H682),ISNUMBER(I682),I682&lt;H682),"Odometer end is before start",IF(AND(NOT(ISNUMBER(H682)),NOT(ISNUMBER(I682)),NOT(ISNUMBER(J682))),"Add odometer readings or typed miles",IF(AND(ISNUMBER(H682),ISNUMBER(I682),ISNUMBER(J682),ABS((I682-H682)-J682)&gt;0.05),"Odometer and typed miles disagree",IF(AND(N682&gt;0,O682=0),"No rate for this date — check Rate Schedule",IF(AND(OR(E682="Business",E682="Medical",E682="Charitable"),F682&lt;&gt;"Yes",K682=""),"Add purpose detail for substantiation",""))))))))))))</f>
        <v/>
      </c>
      <c r="R682" s="27">
        <f>IF(OR(A682="",M682=""),"",IFERROR(INDEX('Rate Schedule'!$A$5:$A$24,MATCH(SUMPRODUCT(MAX(('Rate Schedule'!$A$5:$A$24&lt;=A682)*('Rate Schedule'!$A$5:$A$24&lt;&gt;"")*'Rate Schedule'!$A$5:$A$24)),'Rate Schedule'!$A$5:$A$24,0)),""))</f>
        <v/>
      </c>
    </row>
    <row r="683">
      <c r="A683" s="22" t="n"/>
      <c r="B683" s="10" t="n"/>
      <c r="C683" s="10" t="n"/>
      <c r="D683" s="10" t="n"/>
      <c r="E683" s="10" t="n"/>
      <c r="F683" s="10" t="n"/>
      <c r="G683" s="10" t="n"/>
      <c r="H683" s="23" t="n"/>
      <c r="I683" s="23" t="n"/>
      <c r="J683" s="23" t="n"/>
      <c r="K683" s="10" t="n"/>
      <c r="L683" s="10" t="n"/>
      <c r="M683" s="24">
        <f>IF(AND(A683="",B683="",J683="",H683=""),"",ROUND(IF(G683="Yes",2,1)*IF(AND(ISNUMBER(H683),ISNUMBER(I683),I683&gt;=H683),I683-H683,IF(ISNUMBER(J683),J683,0)),1))</f>
        <v/>
      </c>
      <c r="N683" s="24">
        <f>IF(M683="","",IF(OR(E683="Personal",E683="",F683="Yes"),0,M683))</f>
        <v/>
      </c>
      <c r="O683" s="24">
        <f>IF(OR(A683="",M683=""),"",IF(E683="Business",IFERROR(INDEX('Rate Schedule'!$B$5:$B$24,MATCH(SUMPRODUCT(MAX(('Rate Schedule'!$A$5:$A$24&lt;=A683)*('Rate Schedule'!$A$5:$A$24&lt;&gt;"")*'Rate Schedule'!$A$5:$A$24)),'Rate Schedule'!$A$5:$A$24,0)),0),IF(E683="Medical",IFERROR(INDEX('Rate Schedule'!$C$5:$C$24,MATCH(SUMPRODUCT(MAX(('Rate Schedule'!$A$5:$A$24&lt;=A683)*('Rate Schedule'!$A$5:$A$24&lt;&gt;"")*'Rate Schedule'!$A$5:$A$24)),'Rate Schedule'!$A$5:$A$24,0)),0),IF(E683="Charitable",IFERROR(INDEX('Rate Schedule'!$D$5:$D$24,MATCH(SUMPRODUCT(MAX(('Rate Schedule'!$A$5:$A$24&lt;=A683)*('Rate Schedule'!$A$5:$A$24&lt;&gt;"")*'Rate Schedule'!$A$5:$A$24)),'Rate Schedule'!$A$5:$A$24,0)),0),0))))</f>
        <v/>
      </c>
      <c r="P683" s="25">
        <f>IF(OR(M683="",O683=""),"",ROUND(N683*O683,0)/100)</f>
        <v/>
      </c>
      <c r="Q683" s="26">
        <f>IF(AND(A683="",B683="",C683="",D683="",E683="",J683="",H683=""),"",IF(A683="","Add a date",IF(A683&gt;AsOf,"After as-of date: not counted yet",IF(B683="","Add a vehicle",IF(COUNTIF(VName,B683)=0,"Vehicle not on Vehicles sheet",IF(E683="","Add a purpose",IF(AND(E683&lt;&gt;"Business",E683&lt;&gt;"Medical",E683&lt;&gt;"Charitable",E683&lt;&gt;"Personal"),"Purpose must be Business/Medical/Charitable/Personal",IF(AND(ISNUMBER(H683),ISNUMBER(I683),I683&lt;H683),"Odometer end is before start",IF(AND(NOT(ISNUMBER(H683)),NOT(ISNUMBER(I683)),NOT(ISNUMBER(J683))),"Add odometer readings or typed miles",IF(AND(ISNUMBER(H683),ISNUMBER(I683),ISNUMBER(J683),ABS((I683-H683)-J683)&gt;0.05),"Odometer and typed miles disagree",IF(AND(N683&gt;0,O683=0),"No rate for this date — check Rate Schedule",IF(AND(OR(E683="Business",E683="Medical",E683="Charitable"),F683&lt;&gt;"Yes",K683=""),"Add purpose detail for substantiation",""))))))))))))</f>
        <v/>
      </c>
      <c r="R683" s="27">
        <f>IF(OR(A683="",M683=""),"",IFERROR(INDEX('Rate Schedule'!$A$5:$A$24,MATCH(SUMPRODUCT(MAX(('Rate Schedule'!$A$5:$A$24&lt;=A683)*('Rate Schedule'!$A$5:$A$24&lt;&gt;"")*'Rate Schedule'!$A$5:$A$24)),'Rate Schedule'!$A$5:$A$24,0)),""))</f>
        <v/>
      </c>
    </row>
    <row r="684">
      <c r="A684" s="22" t="n"/>
      <c r="B684" s="10" t="n"/>
      <c r="C684" s="10" t="n"/>
      <c r="D684" s="10" t="n"/>
      <c r="E684" s="10" t="n"/>
      <c r="F684" s="10" t="n"/>
      <c r="G684" s="10" t="n"/>
      <c r="H684" s="23" t="n"/>
      <c r="I684" s="23" t="n"/>
      <c r="J684" s="23" t="n"/>
      <c r="K684" s="10" t="n"/>
      <c r="L684" s="10" t="n"/>
      <c r="M684" s="24">
        <f>IF(AND(A684="",B684="",J684="",H684=""),"",ROUND(IF(G684="Yes",2,1)*IF(AND(ISNUMBER(H684),ISNUMBER(I684),I684&gt;=H684),I684-H684,IF(ISNUMBER(J684),J684,0)),1))</f>
        <v/>
      </c>
      <c r="N684" s="24">
        <f>IF(M684="","",IF(OR(E684="Personal",E684="",F684="Yes"),0,M684))</f>
        <v/>
      </c>
      <c r="O684" s="24">
        <f>IF(OR(A684="",M684=""),"",IF(E684="Business",IFERROR(INDEX('Rate Schedule'!$B$5:$B$24,MATCH(SUMPRODUCT(MAX(('Rate Schedule'!$A$5:$A$24&lt;=A684)*('Rate Schedule'!$A$5:$A$24&lt;&gt;"")*'Rate Schedule'!$A$5:$A$24)),'Rate Schedule'!$A$5:$A$24,0)),0),IF(E684="Medical",IFERROR(INDEX('Rate Schedule'!$C$5:$C$24,MATCH(SUMPRODUCT(MAX(('Rate Schedule'!$A$5:$A$24&lt;=A684)*('Rate Schedule'!$A$5:$A$24&lt;&gt;"")*'Rate Schedule'!$A$5:$A$24)),'Rate Schedule'!$A$5:$A$24,0)),0),IF(E684="Charitable",IFERROR(INDEX('Rate Schedule'!$D$5:$D$24,MATCH(SUMPRODUCT(MAX(('Rate Schedule'!$A$5:$A$24&lt;=A684)*('Rate Schedule'!$A$5:$A$24&lt;&gt;"")*'Rate Schedule'!$A$5:$A$24)),'Rate Schedule'!$A$5:$A$24,0)),0),0))))</f>
        <v/>
      </c>
      <c r="P684" s="25">
        <f>IF(OR(M684="",O684=""),"",ROUND(N684*O684,0)/100)</f>
        <v/>
      </c>
      <c r="Q684" s="26">
        <f>IF(AND(A684="",B684="",C684="",D684="",E684="",J684="",H684=""),"",IF(A684="","Add a date",IF(A684&gt;AsOf,"After as-of date: not counted yet",IF(B684="","Add a vehicle",IF(COUNTIF(VName,B684)=0,"Vehicle not on Vehicles sheet",IF(E684="","Add a purpose",IF(AND(E684&lt;&gt;"Business",E684&lt;&gt;"Medical",E684&lt;&gt;"Charitable",E684&lt;&gt;"Personal"),"Purpose must be Business/Medical/Charitable/Personal",IF(AND(ISNUMBER(H684),ISNUMBER(I684),I684&lt;H684),"Odometer end is before start",IF(AND(NOT(ISNUMBER(H684)),NOT(ISNUMBER(I684)),NOT(ISNUMBER(J684))),"Add odometer readings or typed miles",IF(AND(ISNUMBER(H684),ISNUMBER(I684),ISNUMBER(J684),ABS((I684-H684)-J684)&gt;0.05),"Odometer and typed miles disagree",IF(AND(N684&gt;0,O684=0),"No rate for this date — check Rate Schedule",IF(AND(OR(E684="Business",E684="Medical",E684="Charitable"),F684&lt;&gt;"Yes",K684=""),"Add purpose detail for substantiation",""))))))))))))</f>
        <v/>
      </c>
      <c r="R684" s="27">
        <f>IF(OR(A684="",M684=""),"",IFERROR(INDEX('Rate Schedule'!$A$5:$A$24,MATCH(SUMPRODUCT(MAX(('Rate Schedule'!$A$5:$A$24&lt;=A684)*('Rate Schedule'!$A$5:$A$24&lt;&gt;"")*'Rate Schedule'!$A$5:$A$24)),'Rate Schedule'!$A$5:$A$24,0)),""))</f>
        <v/>
      </c>
    </row>
    <row r="685">
      <c r="A685" s="22" t="n"/>
      <c r="B685" s="10" t="n"/>
      <c r="C685" s="10" t="n"/>
      <c r="D685" s="10" t="n"/>
      <c r="E685" s="10" t="n"/>
      <c r="F685" s="10" t="n"/>
      <c r="G685" s="10" t="n"/>
      <c r="H685" s="23" t="n"/>
      <c r="I685" s="23" t="n"/>
      <c r="J685" s="23" t="n"/>
      <c r="K685" s="10" t="n"/>
      <c r="L685" s="10" t="n"/>
      <c r="M685" s="24">
        <f>IF(AND(A685="",B685="",J685="",H685=""),"",ROUND(IF(G685="Yes",2,1)*IF(AND(ISNUMBER(H685),ISNUMBER(I685),I685&gt;=H685),I685-H685,IF(ISNUMBER(J685),J685,0)),1))</f>
        <v/>
      </c>
      <c r="N685" s="24">
        <f>IF(M685="","",IF(OR(E685="Personal",E685="",F685="Yes"),0,M685))</f>
        <v/>
      </c>
      <c r="O685" s="24">
        <f>IF(OR(A685="",M685=""),"",IF(E685="Business",IFERROR(INDEX('Rate Schedule'!$B$5:$B$24,MATCH(SUMPRODUCT(MAX(('Rate Schedule'!$A$5:$A$24&lt;=A685)*('Rate Schedule'!$A$5:$A$24&lt;&gt;"")*'Rate Schedule'!$A$5:$A$24)),'Rate Schedule'!$A$5:$A$24,0)),0),IF(E685="Medical",IFERROR(INDEX('Rate Schedule'!$C$5:$C$24,MATCH(SUMPRODUCT(MAX(('Rate Schedule'!$A$5:$A$24&lt;=A685)*('Rate Schedule'!$A$5:$A$24&lt;&gt;"")*'Rate Schedule'!$A$5:$A$24)),'Rate Schedule'!$A$5:$A$24,0)),0),IF(E685="Charitable",IFERROR(INDEX('Rate Schedule'!$D$5:$D$24,MATCH(SUMPRODUCT(MAX(('Rate Schedule'!$A$5:$A$24&lt;=A685)*('Rate Schedule'!$A$5:$A$24&lt;&gt;"")*'Rate Schedule'!$A$5:$A$24)),'Rate Schedule'!$A$5:$A$24,0)),0),0))))</f>
        <v/>
      </c>
      <c r="P685" s="25">
        <f>IF(OR(M685="",O685=""),"",ROUND(N685*O685,0)/100)</f>
        <v/>
      </c>
      <c r="Q685" s="26">
        <f>IF(AND(A685="",B685="",C685="",D685="",E685="",J685="",H685=""),"",IF(A685="","Add a date",IF(A685&gt;AsOf,"After as-of date: not counted yet",IF(B685="","Add a vehicle",IF(COUNTIF(VName,B685)=0,"Vehicle not on Vehicles sheet",IF(E685="","Add a purpose",IF(AND(E685&lt;&gt;"Business",E685&lt;&gt;"Medical",E685&lt;&gt;"Charitable",E685&lt;&gt;"Personal"),"Purpose must be Business/Medical/Charitable/Personal",IF(AND(ISNUMBER(H685),ISNUMBER(I685),I685&lt;H685),"Odometer end is before start",IF(AND(NOT(ISNUMBER(H685)),NOT(ISNUMBER(I685)),NOT(ISNUMBER(J685))),"Add odometer readings or typed miles",IF(AND(ISNUMBER(H685),ISNUMBER(I685),ISNUMBER(J685),ABS((I685-H685)-J685)&gt;0.05),"Odometer and typed miles disagree",IF(AND(N685&gt;0,O685=0),"No rate for this date — check Rate Schedule",IF(AND(OR(E685="Business",E685="Medical",E685="Charitable"),F685&lt;&gt;"Yes",K685=""),"Add purpose detail for substantiation",""))))))))))))</f>
        <v/>
      </c>
      <c r="R685" s="27">
        <f>IF(OR(A685="",M685=""),"",IFERROR(INDEX('Rate Schedule'!$A$5:$A$24,MATCH(SUMPRODUCT(MAX(('Rate Schedule'!$A$5:$A$24&lt;=A685)*('Rate Schedule'!$A$5:$A$24&lt;&gt;"")*'Rate Schedule'!$A$5:$A$24)),'Rate Schedule'!$A$5:$A$24,0)),""))</f>
        <v/>
      </c>
    </row>
    <row r="686">
      <c r="A686" s="22" t="n"/>
      <c r="B686" s="10" t="n"/>
      <c r="C686" s="10" t="n"/>
      <c r="D686" s="10" t="n"/>
      <c r="E686" s="10" t="n"/>
      <c r="F686" s="10" t="n"/>
      <c r="G686" s="10" t="n"/>
      <c r="H686" s="23" t="n"/>
      <c r="I686" s="23" t="n"/>
      <c r="J686" s="23" t="n"/>
      <c r="K686" s="10" t="n"/>
      <c r="L686" s="10" t="n"/>
      <c r="M686" s="24">
        <f>IF(AND(A686="",B686="",J686="",H686=""),"",ROUND(IF(G686="Yes",2,1)*IF(AND(ISNUMBER(H686),ISNUMBER(I686),I686&gt;=H686),I686-H686,IF(ISNUMBER(J686),J686,0)),1))</f>
        <v/>
      </c>
      <c r="N686" s="24">
        <f>IF(M686="","",IF(OR(E686="Personal",E686="",F686="Yes"),0,M686))</f>
        <v/>
      </c>
      <c r="O686" s="24">
        <f>IF(OR(A686="",M686=""),"",IF(E686="Business",IFERROR(INDEX('Rate Schedule'!$B$5:$B$24,MATCH(SUMPRODUCT(MAX(('Rate Schedule'!$A$5:$A$24&lt;=A686)*('Rate Schedule'!$A$5:$A$24&lt;&gt;"")*'Rate Schedule'!$A$5:$A$24)),'Rate Schedule'!$A$5:$A$24,0)),0),IF(E686="Medical",IFERROR(INDEX('Rate Schedule'!$C$5:$C$24,MATCH(SUMPRODUCT(MAX(('Rate Schedule'!$A$5:$A$24&lt;=A686)*('Rate Schedule'!$A$5:$A$24&lt;&gt;"")*'Rate Schedule'!$A$5:$A$24)),'Rate Schedule'!$A$5:$A$24,0)),0),IF(E686="Charitable",IFERROR(INDEX('Rate Schedule'!$D$5:$D$24,MATCH(SUMPRODUCT(MAX(('Rate Schedule'!$A$5:$A$24&lt;=A686)*('Rate Schedule'!$A$5:$A$24&lt;&gt;"")*'Rate Schedule'!$A$5:$A$24)),'Rate Schedule'!$A$5:$A$24,0)),0),0))))</f>
        <v/>
      </c>
      <c r="P686" s="25">
        <f>IF(OR(M686="",O686=""),"",ROUND(N686*O686,0)/100)</f>
        <v/>
      </c>
      <c r="Q686" s="26">
        <f>IF(AND(A686="",B686="",C686="",D686="",E686="",J686="",H686=""),"",IF(A686="","Add a date",IF(A686&gt;AsOf,"After as-of date: not counted yet",IF(B686="","Add a vehicle",IF(COUNTIF(VName,B686)=0,"Vehicle not on Vehicles sheet",IF(E686="","Add a purpose",IF(AND(E686&lt;&gt;"Business",E686&lt;&gt;"Medical",E686&lt;&gt;"Charitable",E686&lt;&gt;"Personal"),"Purpose must be Business/Medical/Charitable/Personal",IF(AND(ISNUMBER(H686),ISNUMBER(I686),I686&lt;H686),"Odometer end is before start",IF(AND(NOT(ISNUMBER(H686)),NOT(ISNUMBER(I686)),NOT(ISNUMBER(J686))),"Add odometer readings or typed miles",IF(AND(ISNUMBER(H686),ISNUMBER(I686),ISNUMBER(J686),ABS((I686-H686)-J686)&gt;0.05),"Odometer and typed miles disagree",IF(AND(N686&gt;0,O686=0),"No rate for this date — check Rate Schedule",IF(AND(OR(E686="Business",E686="Medical",E686="Charitable"),F686&lt;&gt;"Yes",K686=""),"Add purpose detail for substantiation",""))))))))))))</f>
        <v/>
      </c>
      <c r="R686" s="27">
        <f>IF(OR(A686="",M686=""),"",IFERROR(INDEX('Rate Schedule'!$A$5:$A$24,MATCH(SUMPRODUCT(MAX(('Rate Schedule'!$A$5:$A$24&lt;=A686)*('Rate Schedule'!$A$5:$A$24&lt;&gt;"")*'Rate Schedule'!$A$5:$A$24)),'Rate Schedule'!$A$5:$A$24,0)),""))</f>
        <v/>
      </c>
    </row>
    <row r="687">
      <c r="A687" s="22" t="n"/>
      <c r="B687" s="10" t="n"/>
      <c r="C687" s="10" t="n"/>
      <c r="D687" s="10" t="n"/>
      <c r="E687" s="10" t="n"/>
      <c r="F687" s="10" t="n"/>
      <c r="G687" s="10" t="n"/>
      <c r="H687" s="23" t="n"/>
      <c r="I687" s="23" t="n"/>
      <c r="J687" s="23" t="n"/>
      <c r="K687" s="10" t="n"/>
      <c r="L687" s="10" t="n"/>
      <c r="M687" s="24">
        <f>IF(AND(A687="",B687="",J687="",H687=""),"",ROUND(IF(G687="Yes",2,1)*IF(AND(ISNUMBER(H687),ISNUMBER(I687),I687&gt;=H687),I687-H687,IF(ISNUMBER(J687),J687,0)),1))</f>
        <v/>
      </c>
      <c r="N687" s="24">
        <f>IF(M687="","",IF(OR(E687="Personal",E687="",F687="Yes"),0,M687))</f>
        <v/>
      </c>
      <c r="O687" s="24">
        <f>IF(OR(A687="",M687=""),"",IF(E687="Business",IFERROR(INDEX('Rate Schedule'!$B$5:$B$24,MATCH(SUMPRODUCT(MAX(('Rate Schedule'!$A$5:$A$24&lt;=A687)*('Rate Schedule'!$A$5:$A$24&lt;&gt;"")*'Rate Schedule'!$A$5:$A$24)),'Rate Schedule'!$A$5:$A$24,0)),0),IF(E687="Medical",IFERROR(INDEX('Rate Schedule'!$C$5:$C$24,MATCH(SUMPRODUCT(MAX(('Rate Schedule'!$A$5:$A$24&lt;=A687)*('Rate Schedule'!$A$5:$A$24&lt;&gt;"")*'Rate Schedule'!$A$5:$A$24)),'Rate Schedule'!$A$5:$A$24,0)),0),IF(E687="Charitable",IFERROR(INDEX('Rate Schedule'!$D$5:$D$24,MATCH(SUMPRODUCT(MAX(('Rate Schedule'!$A$5:$A$24&lt;=A687)*('Rate Schedule'!$A$5:$A$24&lt;&gt;"")*'Rate Schedule'!$A$5:$A$24)),'Rate Schedule'!$A$5:$A$24,0)),0),0))))</f>
        <v/>
      </c>
      <c r="P687" s="25">
        <f>IF(OR(M687="",O687=""),"",ROUND(N687*O687,0)/100)</f>
        <v/>
      </c>
      <c r="Q687" s="26">
        <f>IF(AND(A687="",B687="",C687="",D687="",E687="",J687="",H687=""),"",IF(A687="","Add a date",IF(A687&gt;AsOf,"After as-of date: not counted yet",IF(B687="","Add a vehicle",IF(COUNTIF(VName,B687)=0,"Vehicle not on Vehicles sheet",IF(E687="","Add a purpose",IF(AND(E687&lt;&gt;"Business",E687&lt;&gt;"Medical",E687&lt;&gt;"Charitable",E687&lt;&gt;"Personal"),"Purpose must be Business/Medical/Charitable/Personal",IF(AND(ISNUMBER(H687),ISNUMBER(I687),I687&lt;H687),"Odometer end is before start",IF(AND(NOT(ISNUMBER(H687)),NOT(ISNUMBER(I687)),NOT(ISNUMBER(J687))),"Add odometer readings or typed miles",IF(AND(ISNUMBER(H687),ISNUMBER(I687),ISNUMBER(J687),ABS((I687-H687)-J687)&gt;0.05),"Odometer and typed miles disagree",IF(AND(N687&gt;0,O687=0),"No rate for this date — check Rate Schedule",IF(AND(OR(E687="Business",E687="Medical",E687="Charitable"),F687&lt;&gt;"Yes",K687=""),"Add purpose detail for substantiation",""))))))))))))</f>
        <v/>
      </c>
      <c r="R687" s="27">
        <f>IF(OR(A687="",M687=""),"",IFERROR(INDEX('Rate Schedule'!$A$5:$A$24,MATCH(SUMPRODUCT(MAX(('Rate Schedule'!$A$5:$A$24&lt;=A687)*('Rate Schedule'!$A$5:$A$24&lt;&gt;"")*'Rate Schedule'!$A$5:$A$24)),'Rate Schedule'!$A$5:$A$24,0)),""))</f>
        <v/>
      </c>
    </row>
    <row r="688">
      <c r="A688" s="22" t="n"/>
      <c r="B688" s="10" t="n"/>
      <c r="C688" s="10" t="n"/>
      <c r="D688" s="10" t="n"/>
      <c r="E688" s="10" t="n"/>
      <c r="F688" s="10" t="n"/>
      <c r="G688" s="10" t="n"/>
      <c r="H688" s="23" t="n"/>
      <c r="I688" s="23" t="n"/>
      <c r="J688" s="23" t="n"/>
      <c r="K688" s="10" t="n"/>
      <c r="L688" s="10" t="n"/>
      <c r="M688" s="24">
        <f>IF(AND(A688="",B688="",J688="",H688=""),"",ROUND(IF(G688="Yes",2,1)*IF(AND(ISNUMBER(H688),ISNUMBER(I688),I688&gt;=H688),I688-H688,IF(ISNUMBER(J688),J688,0)),1))</f>
        <v/>
      </c>
      <c r="N688" s="24">
        <f>IF(M688="","",IF(OR(E688="Personal",E688="",F688="Yes"),0,M688))</f>
        <v/>
      </c>
      <c r="O688" s="24">
        <f>IF(OR(A688="",M688=""),"",IF(E688="Business",IFERROR(INDEX('Rate Schedule'!$B$5:$B$24,MATCH(SUMPRODUCT(MAX(('Rate Schedule'!$A$5:$A$24&lt;=A688)*('Rate Schedule'!$A$5:$A$24&lt;&gt;"")*'Rate Schedule'!$A$5:$A$24)),'Rate Schedule'!$A$5:$A$24,0)),0),IF(E688="Medical",IFERROR(INDEX('Rate Schedule'!$C$5:$C$24,MATCH(SUMPRODUCT(MAX(('Rate Schedule'!$A$5:$A$24&lt;=A688)*('Rate Schedule'!$A$5:$A$24&lt;&gt;"")*'Rate Schedule'!$A$5:$A$24)),'Rate Schedule'!$A$5:$A$24,0)),0),IF(E688="Charitable",IFERROR(INDEX('Rate Schedule'!$D$5:$D$24,MATCH(SUMPRODUCT(MAX(('Rate Schedule'!$A$5:$A$24&lt;=A688)*('Rate Schedule'!$A$5:$A$24&lt;&gt;"")*'Rate Schedule'!$A$5:$A$24)),'Rate Schedule'!$A$5:$A$24,0)),0),0))))</f>
        <v/>
      </c>
      <c r="P688" s="25">
        <f>IF(OR(M688="",O688=""),"",ROUND(N688*O688,0)/100)</f>
        <v/>
      </c>
      <c r="Q688" s="26">
        <f>IF(AND(A688="",B688="",C688="",D688="",E688="",J688="",H688=""),"",IF(A688="","Add a date",IF(A688&gt;AsOf,"After as-of date: not counted yet",IF(B688="","Add a vehicle",IF(COUNTIF(VName,B688)=0,"Vehicle not on Vehicles sheet",IF(E688="","Add a purpose",IF(AND(E688&lt;&gt;"Business",E688&lt;&gt;"Medical",E688&lt;&gt;"Charitable",E688&lt;&gt;"Personal"),"Purpose must be Business/Medical/Charitable/Personal",IF(AND(ISNUMBER(H688),ISNUMBER(I688),I688&lt;H688),"Odometer end is before start",IF(AND(NOT(ISNUMBER(H688)),NOT(ISNUMBER(I688)),NOT(ISNUMBER(J688))),"Add odometer readings or typed miles",IF(AND(ISNUMBER(H688),ISNUMBER(I688),ISNUMBER(J688),ABS((I688-H688)-J688)&gt;0.05),"Odometer and typed miles disagree",IF(AND(N688&gt;0,O688=0),"No rate for this date — check Rate Schedule",IF(AND(OR(E688="Business",E688="Medical",E688="Charitable"),F688&lt;&gt;"Yes",K688=""),"Add purpose detail for substantiation",""))))))))))))</f>
        <v/>
      </c>
      <c r="R688" s="27">
        <f>IF(OR(A688="",M688=""),"",IFERROR(INDEX('Rate Schedule'!$A$5:$A$24,MATCH(SUMPRODUCT(MAX(('Rate Schedule'!$A$5:$A$24&lt;=A688)*('Rate Schedule'!$A$5:$A$24&lt;&gt;"")*'Rate Schedule'!$A$5:$A$24)),'Rate Schedule'!$A$5:$A$24,0)),""))</f>
        <v/>
      </c>
    </row>
    <row r="689">
      <c r="A689" s="22" t="n"/>
      <c r="B689" s="10" t="n"/>
      <c r="C689" s="10" t="n"/>
      <c r="D689" s="10" t="n"/>
      <c r="E689" s="10" t="n"/>
      <c r="F689" s="10" t="n"/>
      <c r="G689" s="10" t="n"/>
      <c r="H689" s="23" t="n"/>
      <c r="I689" s="23" t="n"/>
      <c r="J689" s="23" t="n"/>
      <c r="K689" s="10" t="n"/>
      <c r="L689" s="10" t="n"/>
      <c r="M689" s="24">
        <f>IF(AND(A689="",B689="",J689="",H689=""),"",ROUND(IF(G689="Yes",2,1)*IF(AND(ISNUMBER(H689),ISNUMBER(I689),I689&gt;=H689),I689-H689,IF(ISNUMBER(J689),J689,0)),1))</f>
        <v/>
      </c>
      <c r="N689" s="24">
        <f>IF(M689="","",IF(OR(E689="Personal",E689="",F689="Yes"),0,M689))</f>
        <v/>
      </c>
      <c r="O689" s="24">
        <f>IF(OR(A689="",M689=""),"",IF(E689="Business",IFERROR(INDEX('Rate Schedule'!$B$5:$B$24,MATCH(SUMPRODUCT(MAX(('Rate Schedule'!$A$5:$A$24&lt;=A689)*('Rate Schedule'!$A$5:$A$24&lt;&gt;"")*'Rate Schedule'!$A$5:$A$24)),'Rate Schedule'!$A$5:$A$24,0)),0),IF(E689="Medical",IFERROR(INDEX('Rate Schedule'!$C$5:$C$24,MATCH(SUMPRODUCT(MAX(('Rate Schedule'!$A$5:$A$24&lt;=A689)*('Rate Schedule'!$A$5:$A$24&lt;&gt;"")*'Rate Schedule'!$A$5:$A$24)),'Rate Schedule'!$A$5:$A$24,0)),0),IF(E689="Charitable",IFERROR(INDEX('Rate Schedule'!$D$5:$D$24,MATCH(SUMPRODUCT(MAX(('Rate Schedule'!$A$5:$A$24&lt;=A689)*('Rate Schedule'!$A$5:$A$24&lt;&gt;"")*'Rate Schedule'!$A$5:$A$24)),'Rate Schedule'!$A$5:$A$24,0)),0),0))))</f>
        <v/>
      </c>
      <c r="P689" s="25">
        <f>IF(OR(M689="",O689=""),"",ROUND(N689*O689,0)/100)</f>
        <v/>
      </c>
      <c r="Q689" s="26">
        <f>IF(AND(A689="",B689="",C689="",D689="",E689="",J689="",H689=""),"",IF(A689="","Add a date",IF(A689&gt;AsOf,"After as-of date: not counted yet",IF(B689="","Add a vehicle",IF(COUNTIF(VName,B689)=0,"Vehicle not on Vehicles sheet",IF(E689="","Add a purpose",IF(AND(E689&lt;&gt;"Business",E689&lt;&gt;"Medical",E689&lt;&gt;"Charitable",E689&lt;&gt;"Personal"),"Purpose must be Business/Medical/Charitable/Personal",IF(AND(ISNUMBER(H689),ISNUMBER(I689),I689&lt;H689),"Odometer end is before start",IF(AND(NOT(ISNUMBER(H689)),NOT(ISNUMBER(I689)),NOT(ISNUMBER(J689))),"Add odometer readings or typed miles",IF(AND(ISNUMBER(H689),ISNUMBER(I689),ISNUMBER(J689),ABS((I689-H689)-J689)&gt;0.05),"Odometer and typed miles disagree",IF(AND(N689&gt;0,O689=0),"No rate for this date — check Rate Schedule",IF(AND(OR(E689="Business",E689="Medical",E689="Charitable"),F689&lt;&gt;"Yes",K689=""),"Add purpose detail for substantiation",""))))))))))))</f>
        <v/>
      </c>
      <c r="R689" s="27">
        <f>IF(OR(A689="",M689=""),"",IFERROR(INDEX('Rate Schedule'!$A$5:$A$24,MATCH(SUMPRODUCT(MAX(('Rate Schedule'!$A$5:$A$24&lt;=A689)*('Rate Schedule'!$A$5:$A$24&lt;&gt;"")*'Rate Schedule'!$A$5:$A$24)),'Rate Schedule'!$A$5:$A$24,0)),""))</f>
        <v/>
      </c>
    </row>
    <row r="690">
      <c r="A690" s="22" t="n"/>
      <c r="B690" s="10" t="n"/>
      <c r="C690" s="10" t="n"/>
      <c r="D690" s="10" t="n"/>
      <c r="E690" s="10" t="n"/>
      <c r="F690" s="10" t="n"/>
      <c r="G690" s="10" t="n"/>
      <c r="H690" s="23" t="n"/>
      <c r="I690" s="23" t="n"/>
      <c r="J690" s="23" t="n"/>
      <c r="K690" s="10" t="n"/>
      <c r="L690" s="10" t="n"/>
      <c r="M690" s="24">
        <f>IF(AND(A690="",B690="",J690="",H690=""),"",ROUND(IF(G690="Yes",2,1)*IF(AND(ISNUMBER(H690),ISNUMBER(I690),I690&gt;=H690),I690-H690,IF(ISNUMBER(J690),J690,0)),1))</f>
        <v/>
      </c>
      <c r="N690" s="24">
        <f>IF(M690="","",IF(OR(E690="Personal",E690="",F690="Yes"),0,M690))</f>
        <v/>
      </c>
      <c r="O690" s="24">
        <f>IF(OR(A690="",M690=""),"",IF(E690="Business",IFERROR(INDEX('Rate Schedule'!$B$5:$B$24,MATCH(SUMPRODUCT(MAX(('Rate Schedule'!$A$5:$A$24&lt;=A690)*('Rate Schedule'!$A$5:$A$24&lt;&gt;"")*'Rate Schedule'!$A$5:$A$24)),'Rate Schedule'!$A$5:$A$24,0)),0),IF(E690="Medical",IFERROR(INDEX('Rate Schedule'!$C$5:$C$24,MATCH(SUMPRODUCT(MAX(('Rate Schedule'!$A$5:$A$24&lt;=A690)*('Rate Schedule'!$A$5:$A$24&lt;&gt;"")*'Rate Schedule'!$A$5:$A$24)),'Rate Schedule'!$A$5:$A$24,0)),0),IF(E690="Charitable",IFERROR(INDEX('Rate Schedule'!$D$5:$D$24,MATCH(SUMPRODUCT(MAX(('Rate Schedule'!$A$5:$A$24&lt;=A690)*('Rate Schedule'!$A$5:$A$24&lt;&gt;"")*'Rate Schedule'!$A$5:$A$24)),'Rate Schedule'!$A$5:$A$24,0)),0),0))))</f>
        <v/>
      </c>
      <c r="P690" s="25">
        <f>IF(OR(M690="",O690=""),"",ROUND(N690*O690,0)/100)</f>
        <v/>
      </c>
      <c r="Q690" s="26">
        <f>IF(AND(A690="",B690="",C690="",D690="",E690="",J690="",H690=""),"",IF(A690="","Add a date",IF(A690&gt;AsOf,"After as-of date: not counted yet",IF(B690="","Add a vehicle",IF(COUNTIF(VName,B690)=0,"Vehicle not on Vehicles sheet",IF(E690="","Add a purpose",IF(AND(E690&lt;&gt;"Business",E690&lt;&gt;"Medical",E690&lt;&gt;"Charitable",E690&lt;&gt;"Personal"),"Purpose must be Business/Medical/Charitable/Personal",IF(AND(ISNUMBER(H690),ISNUMBER(I690),I690&lt;H690),"Odometer end is before start",IF(AND(NOT(ISNUMBER(H690)),NOT(ISNUMBER(I690)),NOT(ISNUMBER(J690))),"Add odometer readings or typed miles",IF(AND(ISNUMBER(H690),ISNUMBER(I690),ISNUMBER(J690),ABS((I690-H690)-J690)&gt;0.05),"Odometer and typed miles disagree",IF(AND(N690&gt;0,O690=0),"No rate for this date — check Rate Schedule",IF(AND(OR(E690="Business",E690="Medical",E690="Charitable"),F690&lt;&gt;"Yes",K690=""),"Add purpose detail for substantiation",""))))))))))))</f>
        <v/>
      </c>
      <c r="R690" s="27">
        <f>IF(OR(A690="",M690=""),"",IFERROR(INDEX('Rate Schedule'!$A$5:$A$24,MATCH(SUMPRODUCT(MAX(('Rate Schedule'!$A$5:$A$24&lt;=A690)*('Rate Schedule'!$A$5:$A$24&lt;&gt;"")*'Rate Schedule'!$A$5:$A$24)),'Rate Schedule'!$A$5:$A$24,0)),""))</f>
        <v/>
      </c>
    </row>
    <row r="691">
      <c r="A691" s="22" t="n"/>
      <c r="B691" s="10" t="n"/>
      <c r="C691" s="10" t="n"/>
      <c r="D691" s="10" t="n"/>
      <c r="E691" s="10" t="n"/>
      <c r="F691" s="10" t="n"/>
      <c r="G691" s="10" t="n"/>
      <c r="H691" s="23" t="n"/>
      <c r="I691" s="23" t="n"/>
      <c r="J691" s="23" t="n"/>
      <c r="K691" s="10" t="n"/>
      <c r="L691" s="10" t="n"/>
      <c r="M691" s="24">
        <f>IF(AND(A691="",B691="",J691="",H691=""),"",ROUND(IF(G691="Yes",2,1)*IF(AND(ISNUMBER(H691),ISNUMBER(I691),I691&gt;=H691),I691-H691,IF(ISNUMBER(J691),J691,0)),1))</f>
        <v/>
      </c>
      <c r="N691" s="24">
        <f>IF(M691="","",IF(OR(E691="Personal",E691="",F691="Yes"),0,M691))</f>
        <v/>
      </c>
      <c r="O691" s="24">
        <f>IF(OR(A691="",M691=""),"",IF(E691="Business",IFERROR(INDEX('Rate Schedule'!$B$5:$B$24,MATCH(SUMPRODUCT(MAX(('Rate Schedule'!$A$5:$A$24&lt;=A691)*('Rate Schedule'!$A$5:$A$24&lt;&gt;"")*'Rate Schedule'!$A$5:$A$24)),'Rate Schedule'!$A$5:$A$24,0)),0),IF(E691="Medical",IFERROR(INDEX('Rate Schedule'!$C$5:$C$24,MATCH(SUMPRODUCT(MAX(('Rate Schedule'!$A$5:$A$24&lt;=A691)*('Rate Schedule'!$A$5:$A$24&lt;&gt;"")*'Rate Schedule'!$A$5:$A$24)),'Rate Schedule'!$A$5:$A$24,0)),0),IF(E691="Charitable",IFERROR(INDEX('Rate Schedule'!$D$5:$D$24,MATCH(SUMPRODUCT(MAX(('Rate Schedule'!$A$5:$A$24&lt;=A691)*('Rate Schedule'!$A$5:$A$24&lt;&gt;"")*'Rate Schedule'!$A$5:$A$24)),'Rate Schedule'!$A$5:$A$24,0)),0),0))))</f>
        <v/>
      </c>
      <c r="P691" s="25">
        <f>IF(OR(M691="",O691=""),"",ROUND(N691*O691,0)/100)</f>
        <v/>
      </c>
      <c r="Q691" s="26">
        <f>IF(AND(A691="",B691="",C691="",D691="",E691="",J691="",H691=""),"",IF(A691="","Add a date",IF(A691&gt;AsOf,"After as-of date: not counted yet",IF(B691="","Add a vehicle",IF(COUNTIF(VName,B691)=0,"Vehicle not on Vehicles sheet",IF(E691="","Add a purpose",IF(AND(E691&lt;&gt;"Business",E691&lt;&gt;"Medical",E691&lt;&gt;"Charitable",E691&lt;&gt;"Personal"),"Purpose must be Business/Medical/Charitable/Personal",IF(AND(ISNUMBER(H691),ISNUMBER(I691),I691&lt;H691),"Odometer end is before start",IF(AND(NOT(ISNUMBER(H691)),NOT(ISNUMBER(I691)),NOT(ISNUMBER(J691))),"Add odometer readings or typed miles",IF(AND(ISNUMBER(H691),ISNUMBER(I691),ISNUMBER(J691),ABS((I691-H691)-J691)&gt;0.05),"Odometer and typed miles disagree",IF(AND(N691&gt;0,O691=0),"No rate for this date — check Rate Schedule",IF(AND(OR(E691="Business",E691="Medical",E691="Charitable"),F691&lt;&gt;"Yes",K691=""),"Add purpose detail for substantiation",""))))))))))))</f>
        <v/>
      </c>
      <c r="R691" s="27">
        <f>IF(OR(A691="",M691=""),"",IFERROR(INDEX('Rate Schedule'!$A$5:$A$24,MATCH(SUMPRODUCT(MAX(('Rate Schedule'!$A$5:$A$24&lt;=A691)*('Rate Schedule'!$A$5:$A$24&lt;&gt;"")*'Rate Schedule'!$A$5:$A$24)),'Rate Schedule'!$A$5:$A$24,0)),""))</f>
        <v/>
      </c>
    </row>
    <row r="692">
      <c r="A692" s="22" t="n"/>
      <c r="B692" s="10" t="n"/>
      <c r="C692" s="10" t="n"/>
      <c r="D692" s="10" t="n"/>
      <c r="E692" s="10" t="n"/>
      <c r="F692" s="10" t="n"/>
      <c r="G692" s="10" t="n"/>
      <c r="H692" s="23" t="n"/>
      <c r="I692" s="23" t="n"/>
      <c r="J692" s="23" t="n"/>
      <c r="K692" s="10" t="n"/>
      <c r="L692" s="10" t="n"/>
      <c r="M692" s="24">
        <f>IF(AND(A692="",B692="",J692="",H692=""),"",ROUND(IF(G692="Yes",2,1)*IF(AND(ISNUMBER(H692),ISNUMBER(I692),I692&gt;=H692),I692-H692,IF(ISNUMBER(J692),J692,0)),1))</f>
        <v/>
      </c>
      <c r="N692" s="24">
        <f>IF(M692="","",IF(OR(E692="Personal",E692="",F692="Yes"),0,M692))</f>
        <v/>
      </c>
      <c r="O692" s="24">
        <f>IF(OR(A692="",M692=""),"",IF(E692="Business",IFERROR(INDEX('Rate Schedule'!$B$5:$B$24,MATCH(SUMPRODUCT(MAX(('Rate Schedule'!$A$5:$A$24&lt;=A692)*('Rate Schedule'!$A$5:$A$24&lt;&gt;"")*'Rate Schedule'!$A$5:$A$24)),'Rate Schedule'!$A$5:$A$24,0)),0),IF(E692="Medical",IFERROR(INDEX('Rate Schedule'!$C$5:$C$24,MATCH(SUMPRODUCT(MAX(('Rate Schedule'!$A$5:$A$24&lt;=A692)*('Rate Schedule'!$A$5:$A$24&lt;&gt;"")*'Rate Schedule'!$A$5:$A$24)),'Rate Schedule'!$A$5:$A$24,0)),0),IF(E692="Charitable",IFERROR(INDEX('Rate Schedule'!$D$5:$D$24,MATCH(SUMPRODUCT(MAX(('Rate Schedule'!$A$5:$A$24&lt;=A692)*('Rate Schedule'!$A$5:$A$24&lt;&gt;"")*'Rate Schedule'!$A$5:$A$24)),'Rate Schedule'!$A$5:$A$24,0)),0),0))))</f>
        <v/>
      </c>
      <c r="P692" s="25">
        <f>IF(OR(M692="",O692=""),"",ROUND(N692*O692,0)/100)</f>
        <v/>
      </c>
      <c r="Q692" s="26">
        <f>IF(AND(A692="",B692="",C692="",D692="",E692="",J692="",H692=""),"",IF(A692="","Add a date",IF(A692&gt;AsOf,"After as-of date: not counted yet",IF(B692="","Add a vehicle",IF(COUNTIF(VName,B692)=0,"Vehicle not on Vehicles sheet",IF(E692="","Add a purpose",IF(AND(E692&lt;&gt;"Business",E692&lt;&gt;"Medical",E692&lt;&gt;"Charitable",E692&lt;&gt;"Personal"),"Purpose must be Business/Medical/Charitable/Personal",IF(AND(ISNUMBER(H692),ISNUMBER(I692),I692&lt;H692),"Odometer end is before start",IF(AND(NOT(ISNUMBER(H692)),NOT(ISNUMBER(I692)),NOT(ISNUMBER(J692))),"Add odometer readings or typed miles",IF(AND(ISNUMBER(H692),ISNUMBER(I692),ISNUMBER(J692),ABS((I692-H692)-J692)&gt;0.05),"Odometer and typed miles disagree",IF(AND(N692&gt;0,O692=0),"No rate for this date — check Rate Schedule",IF(AND(OR(E692="Business",E692="Medical",E692="Charitable"),F692&lt;&gt;"Yes",K692=""),"Add purpose detail for substantiation",""))))))))))))</f>
        <v/>
      </c>
      <c r="R692" s="27">
        <f>IF(OR(A692="",M692=""),"",IFERROR(INDEX('Rate Schedule'!$A$5:$A$24,MATCH(SUMPRODUCT(MAX(('Rate Schedule'!$A$5:$A$24&lt;=A692)*('Rate Schedule'!$A$5:$A$24&lt;&gt;"")*'Rate Schedule'!$A$5:$A$24)),'Rate Schedule'!$A$5:$A$24,0)),""))</f>
        <v/>
      </c>
    </row>
    <row r="693">
      <c r="A693" s="22" t="n"/>
      <c r="B693" s="10" t="n"/>
      <c r="C693" s="10" t="n"/>
      <c r="D693" s="10" t="n"/>
      <c r="E693" s="10" t="n"/>
      <c r="F693" s="10" t="n"/>
      <c r="G693" s="10" t="n"/>
      <c r="H693" s="23" t="n"/>
      <c r="I693" s="23" t="n"/>
      <c r="J693" s="23" t="n"/>
      <c r="K693" s="10" t="n"/>
      <c r="L693" s="10" t="n"/>
      <c r="M693" s="24">
        <f>IF(AND(A693="",B693="",J693="",H693=""),"",ROUND(IF(G693="Yes",2,1)*IF(AND(ISNUMBER(H693),ISNUMBER(I693),I693&gt;=H693),I693-H693,IF(ISNUMBER(J693),J693,0)),1))</f>
        <v/>
      </c>
      <c r="N693" s="24">
        <f>IF(M693="","",IF(OR(E693="Personal",E693="",F693="Yes"),0,M693))</f>
        <v/>
      </c>
      <c r="O693" s="24">
        <f>IF(OR(A693="",M693=""),"",IF(E693="Business",IFERROR(INDEX('Rate Schedule'!$B$5:$B$24,MATCH(SUMPRODUCT(MAX(('Rate Schedule'!$A$5:$A$24&lt;=A693)*('Rate Schedule'!$A$5:$A$24&lt;&gt;"")*'Rate Schedule'!$A$5:$A$24)),'Rate Schedule'!$A$5:$A$24,0)),0),IF(E693="Medical",IFERROR(INDEX('Rate Schedule'!$C$5:$C$24,MATCH(SUMPRODUCT(MAX(('Rate Schedule'!$A$5:$A$24&lt;=A693)*('Rate Schedule'!$A$5:$A$24&lt;&gt;"")*'Rate Schedule'!$A$5:$A$24)),'Rate Schedule'!$A$5:$A$24,0)),0),IF(E693="Charitable",IFERROR(INDEX('Rate Schedule'!$D$5:$D$24,MATCH(SUMPRODUCT(MAX(('Rate Schedule'!$A$5:$A$24&lt;=A693)*('Rate Schedule'!$A$5:$A$24&lt;&gt;"")*'Rate Schedule'!$A$5:$A$24)),'Rate Schedule'!$A$5:$A$24,0)),0),0))))</f>
        <v/>
      </c>
      <c r="P693" s="25">
        <f>IF(OR(M693="",O693=""),"",ROUND(N693*O693,0)/100)</f>
        <v/>
      </c>
      <c r="Q693" s="26">
        <f>IF(AND(A693="",B693="",C693="",D693="",E693="",J693="",H693=""),"",IF(A693="","Add a date",IF(A693&gt;AsOf,"After as-of date: not counted yet",IF(B693="","Add a vehicle",IF(COUNTIF(VName,B693)=0,"Vehicle not on Vehicles sheet",IF(E693="","Add a purpose",IF(AND(E693&lt;&gt;"Business",E693&lt;&gt;"Medical",E693&lt;&gt;"Charitable",E693&lt;&gt;"Personal"),"Purpose must be Business/Medical/Charitable/Personal",IF(AND(ISNUMBER(H693),ISNUMBER(I693),I693&lt;H693),"Odometer end is before start",IF(AND(NOT(ISNUMBER(H693)),NOT(ISNUMBER(I693)),NOT(ISNUMBER(J693))),"Add odometer readings or typed miles",IF(AND(ISNUMBER(H693),ISNUMBER(I693),ISNUMBER(J693),ABS((I693-H693)-J693)&gt;0.05),"Odometer and typed miles disagree",IF(AND(N693&gt;0,O693=0),"No rate for this date — check Rate Schedule",IF(AND(OR(E693="Business",E693="Medical",E693="Charitable"),F693&lt;&gt;"Yes",K693=""),"Add purpose detail for substantiation",""))))))))))))</f>
        <v/>
      </c>
      <c r="R693" s="27">
        <f>IF(OR(A693="",M693=""),"",IFERROR(INDEX('Rate Schedule'!$A$5:$A$24,MATCH(SUMPRODUCT(MAX(('Rate Schedule'!$A$5:$A$24&lt;=A693)*('Rate Schedule'!$A$5:$A$24&lt;&gt;"")*'Rate Schedule'!$A$5:$A$24)),'Rate Schedule'!$A$5:$A$24,0)),""))</f>
        <v/>
      </c>
    </row>
    <row r="694">
      <c r="A694" s="22" t="n"/>
      <c r="B694" s="10" t="n"/>
      <c r="C694" s="10" t="n"/>
      <c r="D694" s="10" t="n"/>
      <c r="E694" s="10" t="n"/>
      <c r="F694" s="10" t="n"/>
      <c r="G694" s="10" t="n"/>
      <c r="H694" s="23" t="n"/>
      <c r="I694" s="23" t="n"/>
      <c r="J694" s="23" t="n"/>
      <c r="K694" s="10" t="n"/>
      <c r="L694" s="10" t="n"/>
      <c r="M694" s="24">
        <f>IF(AND(A694="",B694="",J694="",H694=""),"",ROUND(IF(G694="Yes",2,1)*IF(AND(ISNUMBER(H694),ISNUMBER(I694),I694&gt;=H694),I694-H694,IF(ISNUMBER(J694),J694,0)),1))</f>
        <v/>
      </c>
      <c r="N694" s="24">
        <f>IF(M694="","",IF(OR(E694="Personal",E694="",F694="Yes"),0,M694))</f>
        <v/>
      </c>
      <c r="O694" s="24">
        <f>IF(OR(A694="",M694=""),"",IF(E694="Business",IFERROR(INDEX('Rate Schedule'!$B$5:$B$24,MATCH(SUMPRODUCT(MAX(('Rate Schedule'!$A$5:$A$24&lt;=A694)*('Rate Schedule'!$A$5:$A$24&lt;&gt;"")*'Rate Schedule'!$A$5:$A$24)),'Rate Schedule'!$A$5:$A$24,0)),0),IF(E694="Medical",IFERROR(INDEX('Rate Schedule'!$C$5:$C$24,MATCH(SUMPRODUCT(MAX(('Rate Schedule'!$A$5:$A$24&lt;=A694)*('Rate Schedule'!$A$5:$A$24&lt;&gt;"")*'Rate Schedule'!$A$5:$A$24)),'Rate Schedule'!$A$5:$A$24,0)),0),IF(E694="Charitable",IFERROR(INDEX('Rate Schedule'!$D$5:$D$24,MATCH(SUMPRODUCT(MAX(('Rate Schedule'!$A$5:$A$24&lt;=A694)*('Rate Schedule'!$A$5:$A$24&lt;&gt;"")*'Rate Schedule'!$A$5:$A$24)),'Rate Schedule'!$A$5:$A$24,0)),0),0))))</f>
        <v/>
      </c>
      <c r="P694" s="25">
        <f>IF(OR(M694="",O694=""),"",ROUND(N694*O694,0)/100)</f>
        <v/>
      </c>
      <c r="Q694" s="26">
        <f>IF(AND(A694="",B694="",C694="",D694="",E694="",J694="",H694=""),"",IF(A694="","Add a date",IF(A694&gt;AsOf,"After as-of date: not counted yet",IF(B694="","Add a vehicle",IF(COUNTIF(VName,B694)=0,"Vehicle not on Vehicles sheet",IF(E694="","Add a purpose",IF(AND(E694&lt;&gt;"Business",E694&lt;&gt;"Medical",E694&lt;&gt;"Charitable",E694&lt;&gt;"Personal"),"Purpose must be Business/Medical/Charitable/Personal",IF(AND(ISNUMBER(H694),ISNUMBER(I694),I694&lt;H694),"Odometer end is before start",IF(AND(NOT(ISNUMBER(H694)),NOT(ISNUMBER(I694)),NOT(ISNUMBER(J694))),"Add odometer readings or typed miles",IF(AND(ISNUMBER(H694),ISNUMBER(I694),ISNUMBER(J694),ABS((I694-H694)-J694)&gt;0.05),"Odometer and typed miles disagree",IF(AND(N694&gt;0,O694=0),"No rate for this date — check Rate Schedule",IF(AND(OR(E694="Business",E694="Medical",E694="Charitable"),F694&lt;&gt;"Yes",K694=""),"Add purpose detail for substantiation",""))))))))))))</f>
        <v/>
      </c>
      <c r="R694" s="27">
        <f>IF(OR(A694="",M694=""),"",IFERROR(INDEX('Rate Schedule'!$A$5:$A$24,MATCH(SUMPRODUCT(MAX(('Rate Schedule'!$A$5:$A$24&lt;=A694)*('Rate Schedule'!$A$5:$A$24&lt;&gt;"")*'Rate Schedule'!$A$5:$A$24)),'Rate Schedule'!$A$5:$A$24,0)),""))</f>
        <v/>
      </c>
    </row>
    <row r="695">
      <c r="A695" s="22" t="n"/>
      <c r="B695" s="10" t="n"/>
      <c r="C695" s="10" t="n"/>
      <c r="D695" s="10" t="n"/>
      <c r="E695" s="10" t="n"/>
      <c r="F695" s="10" t="n"/>
      <c r="G695" s="10" t="n"/>
      <c r="H695" s="23" t="n"/>
      <c r="I695" s="23" t="n"/>
      <c r="J695" s="23" t="n"/>
      <c r="K695" s="10" t="n"/>
      <c r="L695" s="10" t="n"/>
      <c r="M695" s="24">
        <f>IF(AND(A695="",B695="",J695="",H695=""),"",ROUND(IF(G695="Yes",2,1)*IF(AND(ISNUMBER(H695),ISNUMBER(I695),I695&gt;=H695),I695-H695,IF(ISNUMBER(J695),J695,0)),1))</f>
        <v/>
      </c>
      <c r="N695" s="24">
        <f>IF(M695="","",IF(OR(E695="Personal",E695="",F695="Yes"),0,M695))</f>
        <v/>
      </c>
      <c r="O695" s="24">
        <f>IF(OR(A695="",M695=""),"",IF(E695="Business",IFERROR(INDEX('Rate Schedule'!$B$5:$B$24,MATCH(SUMPRODUCT(MAX(('Rate Schedule'!$A$5:$A$24&lt;=A695)*('Rate Schedule'!$A$5:$A$24&lt;&gt;"")*'Rate Schedule'!$A$5:$A$24)),'Rate Schedule'!$A$5:$A$24,0)),0),IF(E695="Medical",IFERROR(INDEX('Rate Schedule'!$C$5:$C$24,MATCH(SUMPRODUCT(MAX(('Rate Schedule'!$A$5:$A$24&lt;=A695)*('Rate Schedule'!$A$5:$A$24&lt;&gt;"")*'Rate Schedule'!$A$5:$A$24)),'Rate Schedule'!$A$5:$A$24,0)),0),IF(E695="Charitable",IFERROR(INDEX('Rate Schedule'!$D$5:$D$24,MATCH(SUMPRODUCT(MAX(('Rate Schedule'!$A$5:$A$24&lt;=A695)*('Rate Schedule'!$A$5:$A$24&lt;&gt;"")*'Rate Schedule'!$A$5:$A$24)),'Rate Schedule'!$A$5:$A$24,0)),0),0))))</f>
        <v/>
      </c>
      <c r="P695" s="25">
        <f>IF(OR(M695="",O695=""),"",ROUND(N695*O695,0)/100)</f>
        <v/>
      </c>
      <c r="Q695" s="26">
        <f>IF(AND(A695="",B695="",C695="",D695="",E695="",J695="",H695=""),"",IF(A695="","Add a date",IF(A695&gt;AsOf,"After as-of date: not counted yet",IF(B695="","Add a vehicle",IF(COUNTIF(VName,B695)=0,"Vehicle not on Vehicles sheet",IF(E695="","Add a purpose",IF(AND(E695&lt;&gt;"Business",E695&lt;&gt;"Medical",E695&lt;&gt;"Charitable",E695&lt;&gt;"Personal"),"Purpose must be Business/Medical/Charitable/Personal",IF(AND(ISNUMBER(H695),ISNUMBER(I695),I695&lt;H695),"Odometer end is before start",IF(AND(NOT(ISNUMBER(H695)),NOT(ISNUMBER(I695)),NOT(ISNUMBER(J695))),"Add odometer readings or typed miles",IF(AND(ISNUMBER(H695),ISNUMBER(I695),ISNUMBER(J695),ABS((I695-H695)-J695)&gt;0.05),"Odometer and typed miles disagree",IF(AND(N695&gt;0,O695=0),"No rate for this date — check Rate Schedule",IF(AND(OR(E695="Business",E695="Medical",E695="Charitable"),F695&lt;&gt;"Yes",K695=""),"Add purpose detail for substantiation",""))))))))))))</f>
        <v/>
      </c>
      <c r="R695" s="27">
        <f>IF(OR(A695="",M695=""),"",IFERROR(INDEX('Rate Schedule'!$A$5:$A$24,MATCH(SUMPRODUCT(MAX(('Rate Schedule'!$A$5:$A$24&lt;=A695)*('Rate Schedule'!$A$5:$A$24&lt;&gt;"")*'Rate Schedule'!$A$5:$A$24)),'Rate Schedule'!$A$5:$A$24,0)),""))</f>
        <v/>
      </c>
    </row>
    <row r="696">
      <c r="A696" s="22" t="n"/>
      <c r="B696" s="10" t="n"/>
      <c r="C696" s="10" t="n"/>
      <c r="D696" s="10" t="n"/>
      <c r="E696" s="10" t="n"/>
      <c r="F696" s="10" t="n"/>
      <c r="G696" s="10" t="n"/>
      <c r="H696" s="23" t="n"/>
      <c r="I696" s="23" t="n"/>
      <c r="J696" s="23" t="n"/>
      <c r="K696" s="10" t="n"/>
      <c r="L696" s="10" t="n"/>
      <c r="M696" s="24">
        <f>IF(AND(A696="",B696="",J696="",H696=""),"",ROUND(IF(G696="Yes",2,1)*IF(AND(ISNUMBER(H696),ISNUMBER(I696),I696&gt;=H696),I696-H696,IF(ISNUMBER(J696),J696,0)),1))</f>
        <v/>
      </c>
      <c r="N696" s="24">
        <f>IF(M696="","",IF(OR(E696="Personal",E696="",F696="Yes"),0,M696))</f>
        <v/>
      </c>
      <c r="O696" s="24">
        <f>IF(OR(A696="",M696=""),"",IF(E696="Business",IFERROR(INDEX('Rate Schedule'!$B$5:$B$24,MATCH(SUMPRODUCT(MAX(('Rate Schedule'!$A$5:$A$24&lt;=A696)*('Rate Schedule'!$A$5:$A$24&lt;&gt;"")*'Rate Schedule'!$A$5:$A$24)),'Rate Schedule'!$A$5:$A$24,0)),0),IF(E696="Medical",IFERROR(INDEX('Rate Schedule'!$C$5:$C$24,MATCH(SUMPRODUCT(MAX(('Rate Schedule'!$A$5:$A$24&lt;=A696)*('Rate Schedule'!$A$5:$A$24&lt;&gt;"")*'Rate Schedule'!$A$5:$A$24)),'Rate Schedule'!$A$5:$A$24,0)),0),IF(E696="Charitable",IFERROR(INDEX('Rate Schedule'!$D$5:$D$24,MATCH(SUMPRODUCT(MAX(('Rate Schedule'!$A$5:$A$24&lt;=A696)*('Rate Schedule'!$A$5:$A$24&lt;&gt;"")*'Rate Schedule'!$A$5:$A$24)),'Rate Schedule'!$A$5:$A$24,0)),0),0))))</f>
        <v/>
      </c>
      <c r="P696" s="25">
        <f>IF(OR(M696="",O696=""),"",ROUND(N696*O696,0)/100)</f>
        <v/>
      </c>
      <c r="Q696" s="26">
        <f>IF(AND(A696="",B696="",C696="",D696="",E696="",J696="",H696=""),"",IF(A696="","Add a date",IF(A696&gt;AsOf,"After as-of date: not counted yet",IF(B696="","Add a vehicle",IF(COUNTIF(VName,B696)=0,"Vehicle not on Vehicles sheet",IF(E696="","Add a purpose",IF(AND(E696&lt;&gt;"Business",E696&lt;&gt;"Medical",E696&lt;&gt;"Charitable",E696&lt;&gt;"Personal"),"Purpose must be Business/Medical/Charitable/Personal",IF(AND(ISNUMBER(H696),ISNUMBER(I696),I696&lt;H696),"Odometer end is before start",IF(AND(NOT(ISNUMBER(H696)),NOT(ISNUMBER(I696)),NOT(ISNUMBER(J696))),"Add odometer readings or typed miles",IF(AND(ISNUMBER(H696),ISNUMBER(I696),ISNUMBER(J696),ABS((I696-H696)-J696)&gt;0.05),"Odometer and typed miles disagree",IF(AND(N696&gt;0,O696=0),"No rate for this date — check Rate Schedule",IF(AND(OR(E696="Business",E696="Medical",E696="Charitable"),F696&lt;&gt;"Yes",K696=""),"Add purpose detail for substantiation",""))))))))))))</f>
        <v/>
      </c>
      <c r="R696" s="27">
        <f>IF(OR(A696="",M696=""),"",IFERROR(INDEX('Rate Schedule'!$A$5:$A$24,MATCH(SUMPRODUCT(MAX(('Rate Schedule'!$A$5:$A$24&lt;=A696)*('Rate Schedule'!$A$5:$A$24&lt;&gt;"")*'Rate Schedule'!$A$5:$A$24)),'Rate Schedule'!$A$5:$A$24,0)),""))</f>
        <v/>
      </c>
    </row>
    <row r="697">
      <c r="A697" s="22" t="n"/>
      <c r="B697" s="10" t="n"/>
      <c r="C697" s="10" t="n"/>
      <c r="D697" s="10" t="n"/>
      <c r="E697" s="10" t="n"/>
      <c r="F697" s="10" t="n"/>
      <c r="G697" s="10" t="n"/>
      <c r="H697" s="23" t="n"/>
      <c r="I697" s="23" t="n"/>
      <c r="J697" s="23" t="n"/>
      <c r="K697" s="10" t="n"/>
      <c r="L697" s="10" t="n"/>
      <c r="M697" s="24">
        <f>IF(AND(A697="",B697="",J697="",H697=""),"",ROUND(IF(G697="Yes",2,1)*IF(AND(ISNUMBER(H697),ISNUMBER(I697),I697&gt;=H697),I697-H697,IF(ISNUMBER(J697),J697,0)),1))</f>
        <v/>
      </c>
      <c r="N697" s="24">
        <f>IF(M697="","",IF(OR(E697="Personal",E697="",F697="Yes"),0,M697))</f>
        <v/>
      </c>
      <c r="O697" s="24">
        <f>IF(OR(A697="",M697=""),"",IF(E697="Business",IFERROR(INDEX('Rate Schedule'!$B$5:$B$24,MATCH(SUMPRODUCT(MAX(('Rate Schedule'!$A$5:$A$24&lt;=A697)*('Rate Schedule'!$A$5:$A$24&lt;&gt;"")*'Rate Schedule'!$A$5:$A$24)),'Rate Schedule'!$A$5:$A$24,0)),0),IF(E697="Medical",IFERROR(INDEX('Rate Schedule'!$C$5:$C$24,MATCH(SUMPRODUCT(MAX(('Rate Schedule'!$A$5:$A$24&lt;=A697)*('Rate Schedule'!$A$5:$A$24&lt;&gt;"")*'Rate Schedule'!$A$5:$A$24)),'Rate Schedule'!$A$5:$A$24,0)),0),IF(E697="Charitable",IFERROR(INDEX('Rate Schedule'!$D$5:$D$24,MATCH(SUMPRODUCT(MAX(('Rate Schedule'!$A$5:$A$24&lt;=A697)*('Rate Schedule'!$A$5:$A$24&lt;&gt;"")*'Rate Schedule'!$A$5:$A$24)),'Rate Schedule'!$A$5:$A$24,0)),0),0))))</f>
        <v/>
      </c>
      <c r="P697" s="25">
        <f>IF(OR(M697="",O697=""),"",ROUND(N697*O697,0)/100)</f>
        <v/>
      </c>
      <c r="Q697" s="26">
        <f>IF(AND(A697="",B697="",C697="",D697="",E697="",J697="",H697=""),"",IF(A697="","Add a date",IF(A697&gt;AsOf,"After as-of date: not counted yet",IF(B697="","Add a vehicle",IF(COUNTIF(VName,B697)=0,"Vehicle not on Vehicles sheet",IF(E697="","Add a purpose",IF(AND(E697&lt;&gt;"Business",E697&lt;&gt;"Medical",E697&lt;&gt;"Charitable",E697&lt;&gt;"Personal"),"Purpose must be Business/Medical/Charitable/Personal",IF(AND(ISNUMBER(H697),ISNUMBER(I697),I697&lt;H697),"Odometer end is before start",IF(AND(NOT(ISNUMBER(H697)),NOT(ISNUMBER(I697)),NOT(ISNUMBER(J697))),"Add odometer readings or typed miles",IF(AND(ISNUMBER(H697),ISNUMBER(I697),ISNUMBER(J697),ABS((I697-H697)-J697)&gt;0.05),"Odometer and typed miles disagree",IF(AND(N697&gt;0,O697=0),"No rate for this date — check Rate Schedule",IF(AND(OR(E697="Business",E697="Medical",E697="Charitable"),F697&lt;&gt;"Yes",K697=""),"Add purpose detail for substantiation",""))))))))))))</f>
        <v/>
      </c>
      <c r="R697" s="27">
        <f>IF(OR(A697="",M697=""),"",IFERROR(INDEX('Rate Schedule'!$A$5:$A$24,MATCH(SUMPRODUCT(MAX(('Rate Schedule'!$A$5:$A$24&lt;=A697)*('Rate Schedule'!$A$5:$A$24&lt;&gt;"")*'Rate Schedule'!$A$5:$A$24)),'Rate Schedule'!$A$5:$A$24,0)),""))</f>
        <v/>
      </c>
    </row>
    <row r="698">
      <c r="A698" s="22" t="n"/>
      <c r="B698" s="10" t="n"/>
      <c r="C698" s="10" t="n"/>
      <c r="D698" s="10" t="n"/>
      <c r="E698" s="10" t="n"/>
      <c r="F698" s="10" t="n"/>
      <c r="G698" s="10" t="n"/>
      <c r="H698" s="23" t="n"/>
      <c r="I698" s="23" t="n"/>
      <c r="J698" s="23" t="n"/>
      <c r="K698" s="10" t="n"/>
      <c r="L698" s="10" t="n"/>
      <c r="M698" s="24">
        <f>IF(AND(A698="",B698="",J698="",H698=""),"",ROUND(IF(G698="Yes",2,1)*IF(AND(ISNUMBER(H698),ISNUMBER(I698),I698&gt;=H698),I698-H698,IF(ISNUMBER(J698),J698,0)),1))</f>
        <v/>
      </c>
      <c r="N698" s="24">
        <f>IF(M698="","",IF(OR(E698="Personal",E698="",F698="Yes"),0,M698))</f>
        <v/>
      </c>
      <c r="O698" s="24">
        <f>IF(OR(A698="",M698=""),"",IF(E698="Business",IFERROR(INDEX('Rate Schedule'!$B$5:$B$24,MATCH(SUMPRODUCT(MAX(('Rate Schedule'!$A$5:$A$24&lt;=A698)*('Rate Schedule'!$A$5:$A$24&lt;&gt;"")*'Rate Schedule'!$A$5:$A$24)),'Rate Schedule'!$A$5:$A$24,0)),0),IF(E698="Medical",IFERROR(INDEX('Rate Schedule'!$C$5:$C$24,MATCH(SUMPRODUCT(MAX(('Rate Schedule'!$A$5:$A$24&lt;=A698)*('Rate Schedule'!$A$5:$A$24&lt;&gt;"")*'Rate Schedule'!$A$5:$A$24)),'Rate Schedule'!$A$5:$A$24,0)),0),IF(E698="Charitable",IFERROR(INDEX('Rate Schedule'!$D$5:$D$24,MATCH(SUMPRODUCT(MAX(('Rate Schedule'!$A$5:$A$24&lt;=A698)*('Rate Schedule'!$A$5:$A$24&lt;&gt;"")*'Rate Schedule'!$A$5:$A$24)),'Rate Schedule'!$A$5:$A$24,0)),0),0))))</f>
        <v/>
      </c>
      <c r="P698" s="25">
        <f>IF(OR(M698="",O698=""),"",ROUND(N698*O698,0)/100)</f>
        <v/>
      </c>
      <c r="Q698" s="26">
        <f>IF(AND(A698="",B698="",C698="",D698="",E698="",J698="",H698=""),"",IF(A698="","Add a date",IF(A698&gt;AsOf,"After as-of date: not counted yet",IF(B698="","Add a vehicle",IF(COUNTIF(VName,B698)=0,"Vehicle not on Vehicles sheet",IF(E698="","Add a purpose",IF(AND(E698&lt;&gt;"Business",E698&lt;&gt;"Medical",E698&lt;&gt;"Charitable",E698&lt;&gt;"Personal"),"Purpose must be Business/Medical/Charitable/Personal",IF(AND(ISNUMBER(H698),ISNUMBER(I698),I698&lt;H698),"Odometer end is before start",IF(AND(NOT(ISNUMBER(H698)),NOT(ISNUMBER(I698)),NOT(ISNUMBER(J698))),"Add odometer readings or typed miles",IF(AND(ISNUMBER(H698),ISNUMBER(I698),ISNUMBER(J698),ABS((I698-H698)-J698)&gt;0.05),"Odometer and typed miles disagree",IF(AND(N698&gt;0,O698=0),"No rate for this date — check Rate Schedule",IF(AND(OR(E698="Business",E698="Medical",E698="Charitable"),F698&lt;&gt;"Yes",K698=""),"Add purpose detail for substantiation",""))))))))))))</f>
        <v/>
      </c>
      <c r="R698" s="27">
        <f>IF(OR(A698="",M698=""),"",IFERROR(INDEX('Rate Schedule'!$A$5:$A$24,MATCH(SUMPRODUCT(MAX(('Rate Schedule'!$A$5:$A$24&lt;=A698)*('Rate Schedule'!$A$5:$A$24&lt;&gt;"")*'Rate Schedule'!$A$5:$A$24)),'Rate Schedule'!$A$5:$A$24,0)),""))</f>
        <v/>
      </c>
    </row>
    <row r="699">
      <c r="A699" s="22" t="n"/>
      <c r="B699" s="10" t="n"/>
      <c r="C699" s="10" t="n"/>
      <c r="D699" s="10" t="n"/>
      <c r="E699" s="10" t="n"/>
      <c r="F699" s="10" t="n"/>
      <c r="G699" s="10" t="n"/>
      <c r="H699" s="23" t="n"/>
      <c r="I699" s="23" t="n"/>
      <c r="J699" s="23" t="n"/>
      <c r="K699" s="10" t="n"/>
      <c r="L699" s="10" t="n"/>
      <c r="M699" s="24">
        <f>IF(AND(A699="",B699="",J699="",H699=""),"",ROUND(IF(G699="Yes",2,1)*IF(AND(ISNUMBER(H699),ISNUMBER(I699),I699&gt;=H699),I699-H699,IF(ISNUMBER(J699),J699,0)),1))</f>
        <v/>
      </c>
      <c r="N699" s="24">
        <f>IF(M699="","",IF(OR(E699="Personal",E699="",F699="Yes"),0,M699))</f>
        <v/>
      </c>
      <c r="O699" s="24">
        <f>IF(OR(A699="",M699=""),"",IF(E699="Business",IFERROR(INDEX('Rate Schedule'!$B$5:$B$24,MATCH(SUMPRODUCT(MAX(('Rate Schedule'!$A$5:$A$24&lt;=A699)*('Rate Schedule'!$A$5:$A$24&lt;&gt;"")*'Rate Schedule'!$A$5:$A$24)),'Rate Schedule'!$A$5:$A$24,0)),0),IF(E699="Medical",IFERROR(INDEX('Rate Schedule'!$C$5:$C$24,MATCH(SUMPRODUCT(MAX(('Rate Schedule'!$A$5:$A$24&lt;=A699)*('Rate Schedule'!$A$5:$A$24&lt;&gt;"")*'Rate Schedule'!$A$5:$A$24)),'Rate Schedule'!$A$5:$A$24,0)),0),IF(E699="Charitable",IFERROR(INDEX('Rate Schedule'!$D$5:$D$24,MATCH(SUMPRODUCT(MAX(('Rate Schedule'!$A$5:$A$24&lt;=A699)*('Rate Schedule'!$A$5:$A$24&lt;&gt;"")*'Rate Schedule'!$A$5:$A$24)),'Rate Schedule'!$A$5:$A$24,0)),0),0))))</f>
        <v/>
      </c>
      <c r="P699" s="25">
        <f>IF(OR(M699="",O699=""),"",ROUND(N699*O699,0)/100)</f>
        <v/>
      </c>
      <c r="Q699" s="26">
        <f>IF(AND(A699="",B699="",C699="",D699="",E699="",J699="",H699=""),"",IF(A699="","Add a date",IF(A699&gt;AsOf,"After as-of date: not counted yet",IF(B699="","Add a vehicle",IF(COUNTIF(VName,B699)=0,"Vehicle not on Vehicles sheet",IF(E699="","Add a purpose",IF(AND(E699&lt;&gt;"Business",E699&lt;&gt;"Medical",E699&lt;&gt;"Charitable",E699&lt;&gt;"Personal"),"Purpose must be Business/Medical/Charitable/Personal",IF(AND(ISNUMBER(H699),ISNUMBER(I699),I699&lt;H699),"Odometer end is before start",IF(AND(NOT(ISNUMBER(H699)),NOT(ISNUMBER(I699)),NOT(ISNUMBER(J699))),"Add odometer readings or typed miles",IF(AND(ISNUMBER(H699),ISNUMBER(I699),ISNUMBER(J699),ABS((I699-H699)-J699)&gt;0.05),"Odometer and typed miles disagree",IF(AND(N699&gt;0,O699=0),"No rate for this date — check Rate Schedule",IF(AND(OR(E699="Business",E699="Medical",E699="Charitable"),F699&lt;&gt;"Yes",K699=""),"Add purpose detail for substantiation",""))))))))))))</f>
        <v/>
      </c>
      <c r="R699" s="27">
        <f>IF(OR(A699="",M699=""),"",IFERROR(INDEX('Rate Schedule'!$A$5:$A$24,MATCH(SUMPRODUCT(MAX(('Rate Schedule'!$A$5:$A$24&lt;=A699)*('Rate Schedule'!$A$5:$A$24&lt;&gt;"")*'Rate Schedule'!$A$5:$A$24)),'Rate Schedule'!$A$5:$A$24,0)),""))</f>
        <v/>
      </c>
    </row>
    <row r="700">
      <c r="A700" s="22" t="n"/>
      <c r="B700" s="10" t="n"/>
      <c r="C700" s="10" t="n"/>
      <c r="D700" s="10" t="n"/>
      <c r="E700" s="10" t="n"/>
      <c r="F700" s="10" t="n"/>
      <c r="G700" s="10" t="n"/>
      <c r="H700" s="23" t="n"/>
      <c r="I700" s="23" t="n"/>
      <c r="J700" s="23" t="n"/>
      <c r="K700" s="10" t="n"/>
      <c r="L700" s="10" t="n"/>
      <c r="M700" s="24">
        <f>IF(AND(A700="",B700="",J700="",H700=""),"",ROUND(IF(G700="Yes",2,1)*IF(AND(ISNUMBER(H700),ISNUMBER(I700),I700&gt;=H700),I700-H700,IF(ISNUMBER(J700),J700,0)),1))</f>
        <v/>
      </c>
      <c r="N700" s="24">
        <f>IF(M700="","",IF(OR(E700="Personal",E700="",F700="Yes"),0,M700))</f>
        <v/>
      </c>
      <c r="O700" s="24">
        <f>IF(OR(A700="",M700=""),"",IF(E700="Business",IFERROR(INDEX('Rate Schedule'!$B$5:$B$24,MATCH(SUMPRODUCT(MAX(('Rate Schedule'!$A$5:$A$24&lt;=A700)*('Rate Schedule'!$A$5:$A$24&lt;&gt;"")*'Rate Schedule'!$A$5:$A$24)),'Rate Schedule'!$A$5:$A$24,0)),0),IF(E700="Medical",IFERROR(INDEX('Rate Schedule'!$C$5:$C$24,MATCH(SUMPRODUCT(MAX(('Rate Schedule'!$A$5:$A$24&lt;=A700)*('Rate Schedule'!$A$5:$A$24&lt;&gt;"")*'Rate Schedule'!$A$5:$A$24)),'Rate Schedule'!$A$5:$A$24,0)),0),IF(E700="Charitable",IFERROR(INDEX('Rate Schedule'!$D$5:$D$24,MATCH(SUMPRODUCT(MAX(('Rate Schedule'!$A$5:$A$24&lt;=A700)*('Rate Schedule'!$A$5:$A$24&lt;&gt;"")*'Rate Schedule'!$A$5:$A$24)),'Rate Schedule'!$A$5:$A$24,0)),0),0))))</f>
        <v/>
      </c>
      <c r="P700" s="25">
        <f>IF(OR(M700="",O700=""),"",ROUND(N700*O700,0)/100)</f>
        <v/>
      </c>
      <c r="Q700" s="26">
        <f>IF(AND(A700="",B700="",C700="",D700="",E700="",J700="",H700=""),"",IF(A700="","Add a date",IF(A700&gt;AsOf,"After as-of date: not counted yet",IF(B700="","Add a vehicle",IF(COUNTIF(VName,B700)=0,"Vehicle not on Vehicles sheet",IF(E700="","Add a purpose",IF(AND(E700&lt;&gt;"Business",E700&lt;&gt;"Medical",E700&lt;&gt;"Charitable",E700&lt;&gt;"Personal"),"Purpose must be Business/Medical/Charitable/Personal",IF(AND(ISNUMBER(H700),ISNUMBER(I700),I700&lt;H700),"Odometer end is before start",IF(AND(NOT(ISNUMBER(H700)),NOT(ISNUMBER(I700)),NOT(ISNUMBER(J700))),"Add odometer readings or typed miles",IF(AND(ISNUMBER(H700),ISNUMBER(I700),ISNUMBER(J700),ABS((I700-H700)-J700)&gt;0.05),"Odometer and typed miles disagree",IF(AND(N700&gt;0,O700=0),"No rate for this date — check Rate Schedule",IF(AND(OR(E700="Business",E700="Medical",E700="Charitable"),F700&lt;&gt;"Yes",K700=""),"Add purpose detail for substantiation",""))))))))))))</f>
        <v/>
      </c>
      <c r="R700" s="27">
        <f>IF(OR(A700="",M700=""),"",IFERROR(INDEX('Rate Schedule'!$A$5:$A$24,MATCH(SUMPRODUCT(MAX(('Rate Schedule'!$A$5:$A$24&lt;=A700)*('Rate Schedule'!$A$5:$A$24&lt;&gt;"")*'Rate Schedule'!$A$5:$A$24)),'Rate Schedule'!$A$5:$A$24,0)),""))</f>
        <v/>
      </c>
    </row>
    <row r="701">
      <c r="A701" s="22" t="n"/>
      <c r="B701" s="10" t="n"/>
      <c r="C701" s="10" t="n"/>
      <c r="D701" s="10" t="n"/>
      <c r="E701" s="10" t="n"/>
      <c r="F701" s="10" t="n"/>
      <c r="G701" s="10" t="n"/>
      <c r="H701" s="23" t="n"/>
      <c r="I701" s="23" t="n"/>
      <c r="J701" s="23" t="n"/>
      <c r="K701" s="10" t="n"/>
      <c r="L701" s="10" t="n"/>
      <c r="M701" s="24">
        <f>IF(AND(A701="",B701="",J701="",H701=""),"",ROUND(IF(G701="Yes",2,1)*IF(AND(ISNUMBER(H701),ISNUMBER(I701),I701&gt;=H701),I701-H701,IF(ISNUMBER(J701),J701,0)),1))</f>
        <v/>
      </c>
      <c r="N701" s="24">
        <f>IF(M701="","",IF(OR(E701="Personal",E701="",F701="Yes"),0,M701))</f>
        <v/>
      </c>
      <c r="O701" s="24">
        <f>IF(OR(A701="",M701=""),"",IF(E701="Business",IFERROR(INDEX('Rate Schedule'!$B$5:$B$24,MATCH(SUMPRODUCT(MAX(('Rate Schedule'!$A$5:$A$24&lt;=A701)*('Rate Schedule'!$A$5:$A$24&lt;&gt;"")*'Rate Schedule'!$A$5:$A$24)),'Rate Schedule'!$A$5:$A$24,0)),0),IF(E701="Medical",IFERROR(INDEX('Rate Schedule'!$C$5:$C$24,MATCH(SUMPRODUCT(MAX(('Rate Schedule'!$A$5:$A$24&lt;=A701)*('Rate Schedule'!$A$5:$A$24&lt;&gt;"")*'Rate Schedule'!$A$5:$A$24)),'Rate Schedule'!$A$5:$A$24,0)),0),IF(E701="Charitable",IFERROR(INDEX('Rate Schedule'!$D$5:$D$24,MATCH(SUMPRODUCT(MAX(('Rate Schedule'!$A$5:$A$24&lt;=A701)*('Rate Schedule'!$A$5:$A$24&lt;&gt;"")*'Rate Schedule'!$A$5:$A$24)),'Rate Schedule'!$A$5:$A$24,0)),0),0))))</f>
        <v/>
      </c>
      <c r="P701" s="25">
        <f>IF(OR(M701="",O701=""),"",ROUND(N701*O701,0)/100)</f>
        <v/>
      </c>
      <c r="Q701" s="26">
        <f>IF(AND(A701="",B701="",C701="",D701="",E701="",J701="",H701=""),"",IF(A701="","Add a date",IF(A701&gt;AsOf,"After as-of date: not counted yet",IF(B701="","Add a vehicle",IF(COUNTIF(VName,B701)=0,"Vehicle not on Vehicles sheet",IF(E701="","Add a purpose",IF(AND(E701&lt;&gt;"Business",E701&lt;&gt;"Medical",E701&lt;&gt;"Charitable",E701&lt;&gt;"Personal"),"Purpose must be Business/Medical/Charitable/Personal",IF(AND(ISNUMBER(H701),ISNUMBER(I701),I701&lt;H701),"Odometer end is before start",IF(AND(NOT(ISNUMBER(H701)),NOT(ISNUMBER(I701)),NOT(ISNUMBER(J701))),"Add odometer readings or typed miles",IF(AND(ISNUMBER(H701),ISNUMBER(I701),ISNUMBER(J701),ABS((I701-H701)-J701)&gt;0.05),"Odometer and typed miles disagree",IF(AND(N701&gt;0,O701=0),"No rate for this date — check Rate Schedule",IF(AND(OR(E701="Business",E701="Medical",E701="Charitable"),F701&lt;&gt;"Yes",K701=""),"Add purpose detail for substantiation",""))))))))))))</f>
        <v/>
      </c>
      <c r="R701" s="27">
        <f>IF(OR(A701="",M701=""),"",IFERROR(INDEX('Rate Schedule'!$A$5:$A$24,MATCH(SUMPRODUCT(MAX(('Rate Schedule'!$A$5:$A$24&lt;=A701)*('Rate Schedule'!$A$5:$A$24&lt;&gt;"")*'Rate Schedule'!$A$5:$A$24)),'Rate Schedule'!$A$5:$A$24,0)),""))</f>
        <v/>
      </c>
    </row>
    <row r="702">
      <c r="A702" s="22" t="n"/>
      <c r="B702" s="10" t="n"/>
      <c r="C702" s="10" t="n"/>
      <c r="D702" s="10" t="n"/>
      <c r="E702" s="10" t="n"/>
      <c r="F702" s="10" t="n"/>
      <c r="G702" s="10" t="n"/>
      <c r="H702" s="23" t="n"/>
      <c r="I702" s="23" t="n"/>
      <c r="J702" s="23" t="n"/>
      <c r="K702" s="10" t="n"/>
      <c r="L702" s="10" t="n"/>
      <c r="M702" s="24">
        <f>IF(AND(A702="",B702="",J702="",H702=""),"",ROUND(IF(G702="Yes",2,1)*IF(AND(ISNUMBER(H702),ISNUMBER(I702),I702&gt;=H702),I702-H702,IF(ISNUMBER(J702),J702,0)),1))</f>
        <v/>
      </c>
      <c r="N702" s="24">
        <f>IF(M702="","",IF(OR(E702="Personal",E702="",F702="Yes"),0,M702))</f>
        <v/>
      </c>
      <c r="O702" s="24">
        <f>IF(OR(A702="",M702=""),"",IF(E702="Business",IFERROR(INDEX('Rate Schedule'!$B$5:$B$24,MATCH(SUMPRODUCT(MAX(('Rate Schedule'!$A$5:$A$24&lt;=A702)*('Rate Schedule'!$A$5:$A$24&lt;&gt;"")*'Rate Schedule'!$A$5:$A$24)),'Rate Schedule'!$A$5:$A$24,0)),0),IF(E702="Medical",IFERROR(INDEX('Rate Schedule'!$C$5:$C$24,MATCH(SUMPRODUCT(MAX(('Rate Schedule'!$A$5:$A$24&lt;=A702)*('Rate Schedule'!$A$5:$A$24&lt;&gt;"")*'Rate Schedule'!$A$5:$A$24)),'Rate Schedule'!$A$5:$A$24,0)),0),IF(E702="Charitable",IFERROR(INDEX('Rate Schedule'!$D$5:$D$24,MATCH(SUMPRODUCT(MAX(('Rate Schedule'!$A$5:$A$24&lt;=A702)*('Rate Schedule'!$A$5:$A$24&lt;&gt;"")*'Rate Schedule'!$A$5:$A$24)),'Rate Schedule'!$A$5:$A$24,0)),0),0))))</f>
        <v/>
      </c>
      <c r="P702" s="25">
        <f>IF(OR(M702="",O702=""),"",ROUND(N702*O702,0)/100)</f>
        <v/>
      </c>
      <c r="Q702" s="26">
        <f>IF(AND(A702="",B702="",C702="",D702="",E702="",J702="",H702=""),"",IF(A702="","Add a date",IF(A702&gt;AsOf,"After as-of date: not counted yet",IF(B702="","Add a vehicle",IF(COUNTIF(VName,B702)=0,"Vehicle not on Vehicles sheet",IF(E702="","Add a purpose",IF(AND(E702&lt;&gt;"Business",E702&lt;&gt;"Medical",E702&lt;&gt;"Charitable",E702&lt;&gt;"Personal"),"Purpose must be Business/Medical/Charitable/Personal",IF(AND(ISNUMBER(H702),ISNUMBER(I702),I702&lt;H702),"Odometer end is before start",IF(AND(NOT(ISNUMBER(H702)),NOT(ISNUMBER(I702)),NOT(ISNUMBER(J702))),"Add odometer readings or typed miles",IF(AND(ISNUMBER(H702),ISNUMBER(I702),ISNUMBER(J702),ABS((I702-H702)-J702)&gt;0.05),"Odometer and typed miles disagree",IF(AND(N702&gt;0,O702=0),"No rate for this date — check Rate Schedule",IF(AND(OR(E702="Business",E702="Medical",E702="Charitable"),F702&lt;&gt;"Yes",K702=""),"Add purpose detail for substantiation",""))))))))))))</f>
        <v/>
      </c>
      <c r="R702" s="27">
        <f>IF(OR(A702="",M702=""),"",IFERROR(INDEX('Rate Schedule'!$A$5:$A$24,MATCH(SUMPRODUCT(MAX(('Rate Schedule'!$A$5:$A$24&lt;=A702)*('Rate Schedule'!$A$5:$A$24&lt;&gt;"")*'Rate Schedule'!$A$5:$A$24)),'Rate Schedule'!$A$5:$A$24,0)),""))</f>
        <v/>
      </c>
    </row>
    <row r="703">
      <c r="A703" s="22" t="n"/>
      <c r="B703" s="10" t="n"/>
      <c r="C703" s="10" t="n"/>
      <c r="D703" s="10" t="n"/>
      <c r="E703" s="10" t="n"/>
      <c r="F703" s="10" t="n"/>
      <c r="G703" s="10" t="n"/>
      <c r="H703" s="23" t="n"/>
      <c r="I703" s="23" t="n"/>
      <c r="J703" s="23" t="n"/>
      <c r="K703" s="10" t="n"/>
      <c r="L703" s="10" t="n"/>
      <c r="M703" s="24">
        <f>IF(AND(A703="",B703="",J703="",H703=""),"",ROUND(IF(G703="Yes",2,1)*IF(AND(ISNUMBER(H703),ISNUMBER(I703),I703&gt;=H703),I703-H703,IF(ISNUMBER(J703),J703,0)),1))</f>
        <v/>
      </c>
      <c r="N703" s="24">
        <f>IF(M703="","",IF(OR(E703="Personal",E703="",F703="Yes"),0,M703))</f>
        <v/>
      </c>
      <c r="O703" s="24">
        <f>IF(OR(A703="",M703=""),"",IF(E703="Business",IFERROR(INDEX('Rate Schedule'!$B$5:$B$24,MATCH(SUMPRODUCT(MAX(('Rate Schedule'!$A$5:$A$24&lt;=A703)*('Rate Schedule'!$A$5:$A$24&lt;&gt;"")*'Rate Schedule'!$A$5:$A$24)),'Rate Schedule'!$A$5:$A$24,0)),0),IF(E703="Medical",IFERROR(INDEX('Rate Schedule'!$C$5:$C$24,MATCH(SUMPRODUCT(MAX(('Rate Schedule'!$A$5:$A$24&lt;=A703)*('Rate Schedule'!$A$5:$A$24&lt;&gt;"")*'Rate Schedule'!$A$5:$A$24)),'Rate Schedule'!$A$5:$A$24,0)),0),IF(E703="Charitable",IFERROR(INDEX('Rate Schedule'!$D$5:$D$24,MATCH(SUMPRODUCT(MAX(('Rate Schedule'!$A$5:$A$24&lt;=A703)*('Rate Schedule'!$A$5:$A$24&lt;&gt;"")*'Rate Schedule'!$A$5:$A$24)),'Rate Schedule'!$A$5:$A$24,0)),0),0))))</f>
        <v/>
      </c>
      <c r="P703" s="25">
        <f>IF(OR(M703="",O703=""),"",ROUND(N703*O703,0)/100)</f>
        <v/>
      </c>
      <c r="Q703" s="26">
        <f>IF(AND(A703="",B703="",C703="",D703="",E703="",J703="",H703=""),"",IF(A703="","Add a date",IF(A703&gt;AsOf,"After as-of date: not counted yet",IF(B703="","Add a vehicle",IF(COUNTIF(VName,B703)=0,"Vehicle not on Vehicles sheet",IF(E703="","Add a purpose",IF(AND(E703&lt;&gt;"Business",E703&lt;&gt;"Medical",E703&lt;&gt;"Charitable",E703&lt;&gt;"Personal"),"Purpose must be Business/Medical/Charitable/Personal",IF(AND(ISNUMBER(H703),ISNUMBER(I703),I703&lt;H703),"Odometer end is before start",IF(AND(NOT(ISNUMBER(H703)),NOT(ISNUMBER(I703)),NOT(ISNUMBER(J703))),"Add odometer readings or typed miles",IF(AND(ISNUMBER(H703),ISNUMBER(I703),ISNUMBER(J703),ABS((I703-H703)-J703)&gt;0.05),"Odometer and typed miles disagree",IF(AND(N703&gt;0,O703=0),"No rate for this date — check Rate Schedule",IF(AND(OR(E703="Business",E703="Medical",E703="Charitable"),F703&lt;&gt;"Yes",K703=""),"Add purpose detail for substantiation",""))))))))))))</f>
        <v/>
      </c>
      <c r="R703" s="27">
        <f>IF(OR(A703="",M703=""),"",IFERROR(INDEX('Rate Schedule'!$A$5:$A$24,MATCH(SUMPRODUCT(MAX(('Rate Schedule'!$A$5:$A$24&lt;=A703)*('Rate Schedule'!$A$5:$A$24&lt;&gt;"")*'Rate Schedule'!$A$5:$A$24)),'Rate Schedule'!$A$5:$A$24,0)),""))</f>
        <v/>
      </c>
    </row>
    <row r="704">
      <c r="A704" s="22" t="n"/>
      <c r="B704" s="10" t="n"/>
      <c r="C704" s="10" t="n"/>
      <c r="D704" s="10" t="n"/>
      <c r="E704" s="10" t="n"/>
      <c r="F704" s="10" t="n"/>
      <c r="G704" s="10" t="n"/>
      <c r="H704" s="23" t="n"/>
      <c r="I704" s="23" t="n"/>
      <c r="J704" s="23" t="n"/>
      <c r="K704" s="10" t="n"/>
      <c r="L704" s="10" t="n"/>
      <c r="M704" s="24">
        <f>IF(AND(A704="",B704="",J704="",H704=""),"",ROUND(IF(G704="Yes",2,1)*IF(AND(ISNUMBER(H704),ISNUMBER(I704),I704&gt;=H704),I704-H704,IF(ISNUMBER(J704),J704,0)),1))</f>
        <v/>
      </c>
      <c r="N704" s="24">
        <f>IF(M704="","",IF(OR(E704="Personal",E704="",F704="Yes"),0,M704))</f>
        <v/>
      </c>
      <c r="O704" s="24">
        <f>IF(OR(A704="",M704=""),"",IF(E704="Business",IFERROR(INDEX('Rate Schedule'!$B$5:$B$24,MATCH(SUMPRODUCT(MAX(('Rate Schedule'!$A$5:$A$24&lt;=A704)*('Rate Schedule'!$A$5:$A$24&lt;&gt;"")*'Rate Schedule'!$A$5:$A$24)),'Rate Schedule'!$A$5:$A$24,0)),0),IF(E704="Medical",IFERROR(INDEX('Rate Schedule'!$C$5:$C$24,MATCH(SUMPRODUCT(MAX(('Rate Schedule'!$A$5:$A$24&lt;=A704)*('Rate Schedule'!$A$5:$A$24&lt;&gt;"")*'Rate Schedule'!$A$5:$A$24)),'Rate Schedule'!$A$5:$A$24,0)),0),IF(E704="Charitable",IFERROR(INDEX('Rate Schedule'!$D$5:$D$24,MATCH(SUMPRODUCT(MAX(('Rate Schedule'!$A$5:$A$24&lt;=A704)*('Rate Schedule'!$A$5:$A$24&lt;&gt;"")*'Rate Schedule'!$A$5:$A$24)),'Rate Schedule'!$A$5:$A$24,0)),0),0))))</f>
        <v/>
      </c>
      <c r="P704" s="25">
        <f>IF(OR(M704="",O704=""),"",ROUND(N704*O704,0)/100)</f>
        <v/>
      </c>
      <c r="Q704" s="26">
        <f>IF(AND(A704="",B704="",C704="",D704="",E704="",J704="",H704=""),"",IF(A704="","Add a date",IF(A704&gt;AsOf,"After as-of date: not counted yet",IF(B704="","Add a vehicle",IF(COUNTIF(VName,B704)=0,"Vehicle not on Vehicles sheet",IF(E704="","Add a purpose",IF(AND(E704&lt;&gt;"Business",E704&lt;&gt;"Medical",E704&lt;&gt;"Charitable",E704&lt;&gt;"Personal"),"Purpose must be Business/Medical/Charitable/Personal",IF(AND(ISNUMBER(H704),ISNUMBER(I704),I704&lt;H704),"Odometer end is before start",IF(AND(NOT(ISNUMBER(H704)),NOT(ISNUMBER(I704)),NOT(ISNUMBER(J704))),"Add odometer readings or typed miles",IF(AND(ISNUMBER(H704),ISNUMBER(I704),ISNUMBER(J704),ABS((I704-H704)-J704)&gt;0.05),"Odometer and typed miles disagree",IF(AND(N704&gt;0,O704=0),"No rate for this date — check Rate Schedule",IF(AND(OR(E704="Business",E704="Medical",E704="Charitable"),F704&lt;&gt;"Yes",K704=""),"Add purpose detail for substantiation",""))))))))))))</f>
        <v/>
      </c>
      <c r="R704" s="27">
        <f>IF(OR(A704="",M704=""),"",IFERROR(INDEX('Rate Schedule'!$A$5:$A$24,MATCH(SUMPRODUCT(MAX(('Rate Schedule'!$A$5:$A$24&lt;=A704)*('Rate Schedule'!$A$5:$A$24&lt;&gt;"")*'Rate Schedule'!$A$5:$A$24)),'Rate Schedule'!$A$5:$A$24,0)),""))</f>
        <v/>
      </c>
    </row>
    <row r="705">
      <c r="A705" s="22" t="n"/>
      <c r="B705" s="10" t="n"/>
      <c r="C705" s="10" t="n"/>
      <c r="D705" s="10" t="n"/>
      <c r="E705" s="10" t="n"/>
      <c r="F705" s="10" t="n"/>
      <c r="G705" s="10" t="n"/>
      <c r="H705" s="23" t="n"/>
      <c r="I705" s="23" t="n"/>
      <c r="J705" s="23" t="n"/>
      <c r="K705" s="10" t="n"/>
      <c r="L705" s="10" t="n"/>
      <c r="M705" s="24">
        <f>IF(AND(A705="",B705="",J705="",H705=""),"",ROUND(IF(G705="Yes",2,1)*IF(AND(ISNUMBER(H705),ISNUMBER(I705),I705&gt;=H705),I705-H705,IF(ISNUMBER(J705),J705,0)),1))</f>
        <v/>
      </c>
      <c r="N705" s="24">
        <f>IF(M705="","",IF(OR(E705="Personal",E705="",F705="Yes"),0,M705))</f>
        <v/>
      </c>
      <c r="O705" s="24">
        <f>IF(OR(A705="",M705=""),"",IF(E705="Business",IFERROR(INDEX('Rate Schedule'!$B$5:$B$24,MATCH(SUMPRODUCT(MAX(('Rate Schedule'!$A$5:$A$24&lt;=A705)*('Rate Schedule'!$A$5:$A$24&lt;&gt;"")*'Rate Schedule'!$A$5:$A$24)),'Rate Schedule'!$A$5:$A$24,0)),0),IF(E705="Medical",IFERROR(INDEX('Rate Schedule'!$C$5:$C$24,MATCH(SUMPRODUCT(MAX(('Rate Schedule'!$A$5:$A$24&lt;=A705)*('Rate Schedule'!$A$5:$A$24&lt;&gt;"")*'Rate Schedule'!$A$5:$A$24)),'Rate Schedule'!$A$5:$A$24,0)),0),IF(E705="Charitable",IFERROR(INDEX('Rate Schedule'!$D$5:$D$24,MATCH(SUMPRODUCT(MAX(('Rate Schedule'!$A$5:$A$24&lt;=A705)*('Rate Schedule'!$A$5:$A$24&lt;&gt;"")*'Rate Schedule'!$A$5:$A$24)),'Rate Schedule'!$A$5:$A$24,0)),0),0))))</f>
        <v/>
      </c>
      <c r="P705" s="25">
        <f>IF(OR(M705="",O705=""),"",ROUND(N705*O705,0)/100)</f>
        <v/>
      </c>
      <c r="Q705" s="26">
        <f>IF(AND(A705="",B705="",C705="",D705="",E705="",J705="",H705=""),"",IF(A705="","Add a date",IF(A705&gt;AsOf,"After as-of date: not counted yet",IF(B705="","Add a vehicle",IF(COUNTIF(VName,B705)=0,"Vehicle not on Vehicles sheet",IF(E705="","Add a purpose",IF(AND(E705&lt;&gt;"Business",E705&lt;&gt;"Medical",E705&lt;&gt;"Charitable",E705&lt;&gt;"Personal"),"Purpose must be Business/Medical/Charitable/Personal",IF(AND(ISNUMBER(H705),ISNUMBER(I705),I705&lt;H705),"Odometer end is before start",IF(AND(NOT(ISNUMBER(H705)),NOT(ISNUMBER(I705)),NOT(ISNUMBER(J705))),"Add odometer readings or typed miles",IF(AND(ISNUMBER(H705),ISNUMBER(I705),ISNUMBER(J705),ABS((I705-H705)-J705)&gt;0.05),"Odometer and typed miles disagree",IF(AND(N705&gt;0,O705=0),"No rate for this date — check Rate Schedule",IF(AND(OR(E705="Business",E705="Medical",E705="Charitable"),F705&lt;&gt;"Yes",K705=""),"Add purpose detail for substantiation",""))))))))))))</f>
        <v/>
      </c>
      <c r="R705" s="27">
        <f>IF(OR(A705="",M705=""),"",IFERROR(INDEX('Rate Schedule'!$A$5:$A$24,MATCH(SUMPRODUCT(MAX(('Rate Schedule'!$A$5:$A$24&lt;=A705)*('Rate Schedule'!$A$5:$A$24&lt;&gt;"")*'Rate Schedule'!$A$5:$A$24)),'Rate Schedule'!$A$5:$A$24,0)),""))</f>
        <v/>
      </c>
    </row>
    <row r="706">
      <c r="A706" s="22" t="n"/>
      <c r="B706" s="10" t="n"/>
      <c r="C706" s="10" t="n"/>
      <c r="D706" s="10" t="n"/>
      <c r="E706" s="10" t="n"/>
      <c r="F706" s="10" t="n"/>
      <c r="G706" s="10" t="n"/>
      <c r="H706" s="23" t="n"/>
      <c r="I706" s="23" t="n"/>
      <c r="J706" s="23" t="n"/>
      <c r="K706" s="10" t="n"/>
      <c r="L706" s="10" t="n"/>
      <c r="M706" s="24">
        <f>IF(AND(A706="",B706="",J706="",H706=""),"",ROUND(IF(G706="Yes",2,1)*IF(AND(ISNUMBER(H706),ISNUMBER(I706),I706&gt;=H706),I706-H706,IF(ISNUMBER(J706),J706,0)),1))</f>
        <v/>
      </c>
      <c r="N706" s="24">
        <f>IF(M706="","",IF(OR(E706="Personal",E706="",F706="Yes"),0,M706))</f>
        <v/>
      </c>
      <c r="O706" s="24">
        <f>IF(OR(A706="",M706=""),"",IF(E706="Business",IFERROR(INDEX('Rate Schedule'!$B$5:$B$24,MATCH(SUMPRODUCT(MAX(('Rate Schedule'!$A$5:$A$24&lt;=A706)*('Rate Schedule'!$A$5:$A$24&lt;&gt;"")*'Rate Schedule'!$A$5:$A$24)),'Rate Schedule'!$A$5:$A$24,0)),0),IF(E706="Medical",IFERROR(INDEX('Rate Schedule'!$C$5:$C$24,MATCH(SUMPRODUCT(MAX(('Rate Schedule'!$A$5:$A$24&lt;=A706)*('Rate Schedule'!$A$5:$A$24&lt;&gt;"")*'Rate Schedule'!$A$5:$A$24)),'Rate Schedule'!$A$5:$A$24,0)),0),IF(E706="Charitable",IFERROR(INDEX('Rate Schedule'!$D$5:$D$24,MATCH(SUMPRODUCT(MAX(('Rate Schedule'!$A$5:$A$24&lt;=A706)*('Rate Schedule'!$A$5:$A$24&lt;&gt;"")*'Rate Schedule'!$A$5:$A$24)),'Rate Schedule'!$A$5:$A$24,0)),0),0))))</f>
        <v/>
      </c>
      <c r="P706" s="25">
        <f>IF(OR(M706="",O706=""),"",ROUND(N706*O706,0)/100)</f>
        <v/>
      </c>
      <c r="Q706" s="26">
        <f>IF(AND(A706="",B706="",C706="",D706="",E706="",J706="",H706=""),"",IF(A706="","Add a date",IF(A706&gt;AsOf,"After as-of date: not counted yet",IF(B706="","Add a vehicle",IF(COUNTIF(VName,B706)=0,"Vehicle not on Vehicles sheet",IF(E706="","Add a purpose",IF(AND(E706&lt;&gt;"Business",E706&lt;&gt;"Medical",E706&lt;&gt;"Charitable",E706&lt;&gt;"Personal"),"Purpose must be Business/Medical/Charitable/Personal",IF(AND(ISNUMBER(H706),ISNUMBER(I706),I706&lt;H706),"Odometer end is before start",IF(AND(NOT(ISNUMBER(H706)),NOT(ISNUMBER(I706)),NOT(ISNUMBER(J706))),"Add odometer readings or typed miles",IF(AND(ISNUMBER(H706),ISNUMBER(I706),ISNUMBER(J706),ABS((I706-H706)-J706)&gt;0.05),"Odometer and typed miles disagree",IF(AND(N706&gt;0,O706=0),"No rate for this date — check Rate Schedule",IF(AND(OR(E706="Business",E706="Medical",E706="Charitable"),F706&lt;&gt;"Yes",K706=""),"Add purpose detail for substantiation",""))))))))))))</f>
        <v/>
      </c>
      <c r="R706" s="27">
        <f>IF(OR(A706="",M706=""),"",IFERROR(INDEX('Rate Schedule'!$A$5:$A$24,MATCH(SUMPRODUCT(MAX(('Rate Schedule'!$A$5:$A$24&lt;=A706)*('Rate Schedule'!$A$5:$A$24&lt;&gt;"")*'Rate Schedule'!$A$5:$A$24)),'Rate Schedule'!$A$5:$A$24,0)),""))</f>
        <v/>
      </c>
    </row>
    <row r="707">
      <c r="A707" s="22" t="n"/>
      <c r="B707" s="10" t="n"/>
      <c r="C707" s="10" t="n"/>
      <c r="D707" s="10" t="n"/>
      <c r="E707" s="10" t="n"/>
      <c r="F707" s="10" t="n"/>
      <c r="G707" s="10" t="n"/>
      <c r="H707" s="23" t="n"/>
      <c r="I707" s="23" t="n"/>
      <c r="J707" s="23" t="n"/>
      <c r="K707" s="10" t="n"/>
      <c r="L707" s="10" t="n"/>
      <c r="M707" s="24">
        <f>IF(AND(A707="",B707="",J707="",H707=""),"",ROUND(IF(G707="Yes",2,1)*IF(AND(ISNUMBER(H707),ISNUMBER(I707),I707&gt;=H707),I707-H707,IF(ISNUMBER(J707),J707,0)),1))</f>
        <v/>
      </c>
      <c r="N707" s="24">
        <f>IF(M707="","",IF(OR(E707="Personal",E707="",F707="Yes"),0,M707))</f>
        <v/>
      </c>
      <c r="O707" s="24">
        <f>IF(OR(A707="",M707=""),"",IF(E707="Business",IFERROR(INDEX('Rate Schedule'!$B$5:$B$24,MATCH(SUMPRODUCT(MAX(('Rate Schedule'!$A$5:$A$24&lt;=A707)*('Rate Schedule'!$A$5:$A$24&lt;&gt;"")*'Rate Schedule'!$A$5:$A$24)),'Rate Schedule'!$A$5:$A$24,0)),0),IF(E707="Medical",IFERROR(INDEX('Rate Schedule'!$C$5:$C$24,MATCH(SUMPRODUCT(MAX(('Rate Schedule'!$A$5:$A$24&lt;=A707)*('Rate Schedule'!$A$5:$A$24&lt;&gt;"")*'Rate Schedule'!$A$5:$A$24)),'Rate Schedule'!$A$5:$A$24,0)),0),IF(E707="Charitable",IFERROR(INDEX('Rate Schedule'!$D$5:$D$24,MATCH(SUMPRODUCT(MAX(('Rate Schedule'!$A$5:$A$24&lt;=A707)*('Rate Schedule'!$A$5:$A$24&lt;&gt;"")*'Rate Schedule'!$A$5:$A$24)),'Rate Schedule'!$A$5:$A$24,0)),0),0))))</f>
        <v/>
      </c>
      <c r="P707" s="25">
        <f>IF(OR(M707="",O707=""),"",ROUND(N707*O707,0)/100)</f>
        <v/>
      </c>
      <c r="Q707" s="26">
        <f>IF(AND(A707="",B707="",C707="",D707="",E707="",J707="",H707=""),"",IF(A707="","Add a date",IF(A707&gt;AsOf,"After as-of date: not counted yet",IF(B707="","Add a vehicle",IF(COUNTIF(VName,B707)=0,"Vehicle not on Vehicles sheet",IF(E707="","Add a purpose",IF(AND(E707&lt;&gt;"Business",E707&lt;&gt;"Medical",E707&lt;&gt;"Charitable",E707&lt;&gt;"Personal"),"Purpose must be Business/Medical/Charitable/Personal",IF(AND(ISNUMBER(H707),ISNUMBER(I707),I707&lt;H707),"Odometer end is before start",IF(AND(NOT(ISNUMBER(H707)),NOT(ISNUMBER(I707)),NOT(ISNUMBER(J707))),"Add odometer readings or typed miles",IF(AND(ISNUMBER(H707),ISNUMBER(I707),ISNUMBER(J707),ABS((I707-H707)-J707)&gt;0.05),"Odometer and typed miles disagree",IF(AND(N707&gt;0,O707=0),"No rate for this date — check Rate Schedule",IF(AND(OR(E707="Business",E707="Medical",E707="Charitable"),F707&lt;&gt;"Yes",K707=""),"Add purpose detail for substantiation",""))))))))))))</f>
        <v/>
      </c>
      <c r="R707" s="27">
        <f>IF(OR(A707="",M707=""),"",IFERROR(INDEX('Rate Schedule'!$A$5:$A$24,MATCH(SUMPRODUCT(MAX(('Rate Schedule'!$A$5:$A$24&lt;=A707)*('Rate Schedule'!$A$5:$A$24&lt;&gt;"")*'Rate Schedule'!$A$5:$A$24)),'Rate Schedule'!$A$5:$A$24,0)),""))</f>
        <v/>
      </c>
    </row>
    <row r="708">
      <c r="A708" s="22" t="n"/>
      <c r="B708" s="10" t="n"/>
      <c r="C708" s="10" t="n"/>
      <c r="D708" s="10" t="n"/>
      <c r="E708" s="10" t="n"/>
      <c r="F708" s="10" t="n"/>
      <c r="G708" s="10" t="n"/>
      <c r="H708" s="23" t="n"/>
      <c r="I708" s="23" t="n"/>
      <c r="J708" s="23" t="n"/>
      <c r="K708" s="10" t="n"/>
      <c r="L708" s="10" t="n"/>
      <c r="M708" s="24">
        <f>IF(AND(A708="",B708="",J708="",H708=""),"",ROUND(IF(G708="Yes",2,1)*IF(AND(ISNUMBER(H708),ISNUMBER(I708),I708&gt;=H708),I708-H708,IF(ISNUMBER(J708),J708,0)),1))</f>
        <v/>
      </c>
      <c r="N708" s="24">
        <f>IF(M708="","",IF(OR(E708="Personal",E708="",F708="Yes"),0,M708))</f>
        <v/>
      </c>
      <c r="O708" s="24">
        <f>IF(OR(A708="",M708=""),"",IF(E708="Business",IFERROR(INDEX('Rate Schedule'!$B$5:$B$24,MATCH(SUMPRODUCT(MAX(('Rate Schedule'!$A$5:$A$24&lt;=A708)*('Rate Schedule'!$A$5:$A$24&lt;&gt;"")*'Rate Schedule'!$A$5:$A$24)),'Rate Schedule'!$A$5:$A$24,0)),0),IF(E708="Medical",IFERROR(INDEX('Rate Schedule'!$C$5:$C$24,MATCH(SUMPRODUCT(MAX(('Rate Schedule'!$A$5:$A$24&lt;=A708)*('Rate Schedule'!$A$5:$A$24&lt;&gt;"")*'Rate Schedule'!$A$5:$A$24)),'Rate Schedule'!$A$5:$A$24,0)),0),IF(E708="Charitable",IFERROR(INDEX('Rate Schedule'!$D$5:$D$24,MATCH(SUMPRODUCT(MAX(('Rate Schedule'!$A$5:$A$24&lt;=A708)*('Rate Schedule'!$A$5:$A$24&lt;&gt;"")*'Rate Schedule'!$A$5:$A$24)),'Rate Schedule'!$A$5:$A$24,0)),0),0))))</f>
        <v/>
      </c>
      <c r="P708" s="25">
        <f>IF(OR(M708="",O708=""),"",ROUND(N708*O708,0)/100)</f>
        <v/>
      </c>
      <c r="Q708" s="26">
        <f>IF(AND(A708="",B708="",C708="",D708="",E708="",J708="",H708=""),"",IF(A708="","Add a date",IF(A708&gt;AsOf,"After as-of date: not counted yet",IF(B708="","Add a vehicle",IF(COUNTIF(VName,B708)=0,"Vehicle not on Vehicles sheet",IF(E708="","Add a purpose",IF(AND(E708&lt;&gt;"Business",E708&lt;&gt;"Medical",E708&lt;&gt;"Charitable",E708&lt;&gt;"Personal"),"Purpose must be Business/Medical/Charitable/Personal",IF(AND(ISNUMBER(H708),ISNUMBER(I708),I708&lt;H708),"Odometer end is before start",IF(AND(NOT(ISNUMBER(H708)),NOT(ISNUMBER(I708)),NOT(ISNUMBER(J708))),"Add odometer readings or typed miles",IF(AND(ISNUMBER(H708),ISNUMBER(I708),ISNUMBER(J708),ABS((I708-H708)-J708)&gt;0.05),"Odometer and typed miles disagree",IF(AND(N708&gt;0,O708=0),"No rate for this date — check Rate Schedule",IF(AND(OR(E708="Business",E708="Medical",E708="Charitable"),F708&lt;&gt;"Yes",K708=""),"Add purpose detail for substantiation",""))))))))))))</f>
        <v/>
      </c>
      <c r="R708" s="27">
        <f>IF(OR(A708="",M708=""),"",IFERROR(INDEX('Rate Schedule'!$A$5:$A$24,MATCH(SUMPRODUCT(MAX(('Rate Schedule'!$A$5:$A$24&lt;=A708)*('Rate Schedule'!$A$5:$A$24&lt;&gt;"")*'Rate Schedule'!$A$5:$A$24)),'Rate Schedule'!$A$5:$A$24,0)),""))</f>
        <v/>
      </c>
    </row>
    <row r="709">
      <c r="A709" s="22" t="n"/>
      <c r="B709" s="10" t="n"/>
      <c r="C709" s="10" t="n"/>
      <c r="D709" s="10" t="n"/>
      <c r="E709" s="10" t="n"/>
      <c r="F709" s="10" t="n"/>
      <c r="G709" s="10" t="n"/>
      <c r="H709" s="23" t="n"/>
      <c r="I709" s="23" t="n"/>
      <c r="J709" s="23" t="n"/>
      <c r="K709" s="10" t="n"/>
      <c r="L709" s="10" t="n"/>
      <c r="M709" s="24">
        <f>IF(AND(A709="",B709="",J709="",H709=""),"",ROUND(IF(G709="Yes",2,1)*IF(AND(ISNUMBER(H709),ISNUMBER(I709),I709&gt;=H709),I709-H709,IF(ISNUMBER(J709),J709,0)),1))</f>
        <v/>
      </c>
      <c r="N709" s="24">
        <f>IF(M709="","",IF(OR(E709="Personal",E709="",F709="Yes"),0,M709))</f>
        <v/>
      </c>
      <c r="O709" s="24">
        <f>IF(OR(A709="",M709=""),"",IF(E709="Business",IFERROR(INDEX('Rate Schedule'!$B$5:$B$24,MATCH(SUMPRODUCT(MAX(('Rate Schedule'!$A$5:$A$24&lt;=A709)*('Rate Schedule'!$A$5:$A$24&lt;&gt;"")*'Rate Schedule'!$A$5:$A$24)),'Rate Schedule'!$A$5:$A$24,0)),0),IF(E709="Medical",IFERROR(INDEX('Rate Schedule'!$C$5:$C$24,MATCH(SUMPRODUCT(MAX(('Rate Schedule'!$A$5:$A$24&lt;=A709)*('Rate Schedule'!$A$5:$A$24&lt;&gt;"")*'Rate Schedule'!$A$5:$A$24)),'Rate Schedule'!$A$5:$A$24,0)),0),IF(E709="Charitable",IFERROR(INDEX('Rate Schedule'!$D$5:$D$24,MATCH(SUMPRODUCT(MAX(('Rate Schedule'!$A$5:$A$24&lt;=A709)*('Rate Schedule'!$A$5:$A$24&lt;&gt;"")*'Rate Schedule'!$A$5:$A$24)),'Rate Schedule'!$A$5:$A$24,0)),0),0))))</f>
        <v/>
      </c>
      <c r="P709" s="25">
        <f>IF(OR(M709="",O709=""),"",ROUND(N709*O709,0)/100)</f>
        <v/>
      </c>
      <c r="Q709" s="26">
        <f>IF(AND(A709="",B709="",C709="",D709="",E709="",J709="",H709=""),"",IF(A709="","Add a date",IF(A709&gt;AsOf,"After as-of date: not counted yet",IF(B709="","Add a vehicle",IF(COUNTIF(VName,B709)=0,"Vehicle not on Vehicles sheet",IF(E709="","Add a purpose",IF(AND(E709&lt;&gt;"Business",E709&lt;&gt;"Medical",E709&lt;&gt;"Charitable",E709&lt;&gt;"Personal"),"Purpose must be Business/Medical/Charitable/Personal",IF(AND(ISNUMBER(H709),ISNUMBER(I709),I709&lt;H709),"Odometer end is before start",IF(AND(NOT(ISNUMBER(H709)),NOT(ISNUMBER(I709)),NOT(ISNUMBER(J709))),"Add odometer readings or typed miles",IF(AND(ISNUMBER(H709),ISNUMBER(I709),ISNUMBER(J709),ABS((I709-H709)-J709)&gt;0.05),"Odometer and typed miles disagree",IF(AND(N709&gt;0,O709=0),"No rate for this date — check Rate Schedule",IF(AND(OR(E709="Business",E709="Medical",E709="Charitable"),F709&lt;&gt;"Yes",K709=""),"Add purpose detail for substantiation",""))))))))))))</f>
        <v/>
      </c>
      <c r="R709" s="27">
        <f>IF(OR(A709="",M709=""),"",IFERROR(INDEX('Rate Schedule'!$A$5:$A$24,MATCH(SUMPRODUCT(MAX(('Rate Schedule'!$A$5:$A$24&lt;=A709)*('Rate Schedule'!$A$5:$A$24&lt;&gt;"")*'Rate Schedule'!$A$5:$A$24)),'Rate Schedule'!$A$5:$A$24,0)),""))</f>
        <v/>
      </c>
    </row>
    <row r="710">
      <c r="A710" s="22" t="n"/>
      <c r="B710" s="10" t="n"/>
      <c r="C710" s="10" t="n"/>
      <c r="D710" s="10" t="n"/>
      <c r="E710" s="10" t="n"/>
      <c r="F710" s="10" t="n"/>
      <c r="G710" s="10" t="n"/>
      <c r="H710" s="23" t="n"/>
      <c r="I710" s="23" t="n"/>
      <c r="J710" s="23" t="n"/>
      <c r="K710" s="10" t="n"/>
      <c r="L710" s="10" t="n"/>
      <c r="M710" s="24">
        <f>IF(AND(A710="",B710="",J710="",H710=""),"",ROUND(IF(G710="Yes",2,1)*IF(AND(ISNUMBER(H710),ISNUMBER(I710),I710&gt;=H710),I710-H710,IF(ISNUMBER(J710),J710,0)),1))</f>
        <v/>
      </c>
      <c r="N710" s="24">
        <f>IF(M710="","",IF(OR(E710="Personal",E710="",F710="Yes"),0,M710))</f>
        <v/>
      </c>
      <c r="O710" s="24">
        <f>IF(OR(A710="",M710=""),"",IF(E710="Business",IFERROR(INDEX('Rate Schedule'!$B$5:$B$24,MATCH(SUMPRODUCT(MAX(('Rate Schedule'!$A$5:$A$24&lt;=A710)*('Rate Schedule'!$A$5:$A$24&lt;&gt;"")*'Rate Schedule'!$A$5:$A$24)),'Rate Schedule'!$A$5:$A$24,0)),0),IF(E710="Medical",IFERROR(INDEX('Rate Schedule'!$C$5:$C$24,MATCH(SUMPRODUCT(MAX(('Rate Schedule'!$A$5:$A$24&lt;=A710)*('Rate Schedule'!$A$5:$A$24&lt;&gt;"")*'Rate Schedule'!$A$5:$A$24)),'Rate Schedule'!$A$5:$A$24,0)),0),IF(E710="Charitable",IFERROR(INDEX('Rate Schedule'!$D$5:$D$24,MATCH(SUMPRODUCT(MAX(('Rate Schedule'!$A$5:$A$24&lt;=A710)*('Rate Schedule'!$A$5:$A$24&lt;&gt;"")*'Rate Schedule'!$A$5:$A$24)),'Rate Schedule'!$A$5:$A$24,0)),0),0))))</f>
        <v/>
      </c>
      <c r="P710" s="25">
        <f>IF(OR(M710="",O710=""),"",ROUND(N710*O710,0)/100)</f>
        <v/>
      </c>
      <c r="Q710" s="26">
        <f>IF(AND(A710="",B710="",C710="",D710="",E710="",J710="",H710=""),"",IF(A710="","Add a date",IF(A710&gt;AsOf,"After as-of date: not counted yet",IF(B710="","Add a vehicle",IF(COUNTIF(VName,B710)=0,"Vehicle not on Vehicles sheet",IF(E710="","Add a purpose",IF(AND(E710&lt;&gt;"Business",E710&lt;&gt;"Medical",E710&lt;&gt;"Charitable",E710&lt;&gt;"Personal"),"Purpose must be Business/Medical/Charitable/Personal",IF(AND(ISNUMBER(H710),ISNUMBER(I710),I710&lt;H710),"Odometer end is before start",IF(AND(NOT(ISNUMBER(H710)),NOT(ISNUMBER(I710)),NOT(ISNUMBER(J710))),"Add odometer readings or typed miles",IF(AND(ISNUMBER(H710),ISNUMBER(I710),ISNUMBER(J710),ABS((I710-H710)-J710)&gt;0.05),"Odometer and typed miles disagree",IF(AND(N710&gt;0,O710=0),"No rate for this date — check Rate Schedule",IF(AND(OR(E710="Business",E710="Medical",E710="Charitable"),F710&lt;&gt;"Yes",K710=""),"Add purpose detail for substantiation",""))))))))))))</f>
        <v/>
      </c>
      <c r="R710" s="27">
        <f>IF(OR(A710="",M710=""),"",IFERROR(INDEX('Rate Schedule'!$A$5:$A$24,MATCH(SUMPRODUCT(MAX(('Rate Schedule'!$A$5:$A$24&lt;=A710)*('Rate Schedule'!$A$5:$A$24&lt;&gt;"")*'Rate Schedule'!$A$5:$A$24)),'Rate Schedule'!$A$5:$A$24,0)),""))</f>
        <v/>
      </c>
    </row>
    <row r="711">
      <c r="A711" s="22" t="n"/>
      <c r="B711" s="10" t="n"/>
      <c r="C711" s="10" t="n"/>
      <c r="D711" s="10" t="n"/>
      <c r="E711" s="10" t="n"/>
      <c r="F711" s="10" t="n"/>
      <c r="G711" s="10" t="n"/>
      <c r="H711" s="23" t="n"/>
      <c r="I711" s="23" t="n"/>
      <c r="J711" s="23" t="n"/>
      <c r="K711" s="10" t="n"/>
      <c r="L711" s="10" t="n"/>
      <c r="M711" s="24">
        <f>IF(AND(A711="",B711="",J711="",H711=""),"",ROUND(IF(G711="Yes",2,1)*IF(AND(ISNUMBER(H711),ISNUMBER(I711),I711&gt;=H711),I711-H711,IF(ISNUMBER(J711),J711,0)),1))</f>
        <v/>
      </c>
      <c r="N711" s="24">
        <f>IF(M711="","",IF(OR(E711="Personal",E711="",F711="Yes"),0,M711))</f>
        <v/>
      </c>
      <c r="O711" s="24">
        <f>IF(OR(A711="",M711=""),"",IF(E711="Business",IFERROR(INDEX('Rate Schedule'!$B$5:$B$24,MATCH(SUMPRODUCT(MAX(('Rate Schedule'!$A$5:$A$24&lt;=A711)*('Rate Schedule'!$A$5:$A$24&lt;&gt;"")*'Rate Schedule'!$A$5:$A$24)),'Rate Schedule'!$A$5:$A$24,0)),0),IF(E711="Medical",IFERROR(INDEX('Rate Schedule'!$C$5:$C$24,MATCH(SUMPRODUCT(MAX(('Rate Schedule'!$A$5:$A$24&lt;=A711)*('Rate Schedule'!$A$5:$A$24&lt;&gt;"")*'Rate Schedule'!$A$5:$A$24)),'Rate Schedule'!$A$5:$A$24,0)),0),IF(E711="Charitable",IFERROR(INDEX('Rate Schedule'!$D$5:$D$24,MATCH(SUMPRODUCT(MAX(('Rate Schedule'!$A$5:$A$24&lt;=A711)*('Rate Schedule'!$A$5:$A$24&lt;&gt;"")*'Rate Schedule'!$A$5:$A$24)),'Rate Schedule'!$A$5:$A$24,0)),0),0))))</f>
        <v/>
      </c>
      <c r="P711" s="25">
        <f>IF(OR(M711="",O711=""),"",ROUND(N711*O711,0)/100)</f>
        <v/>
      </c>
      <c r="Q711" s="26">
        <f>IF(AND(A711="",B711="",C711="",D711="",E711="",J711="",H711=""),"",IF(A711="","Add a date",IF(A711&gt;AsOf,"After as-of date: not counted yet",IF(B711="","Add a vehicle",IF(COUNTIF(VName,B711)=0,"Vehicle not on Vehicles sheet",IF(E711="","Add a purpose",IF(AND(E711&lt;&gt;"Business",E711&lt;&gt;"Medical",E711&lt;&gt;"Charitable",E711&lt;&gt;"Personal"),"Purpose must be Business/Medical/Charitable/Personal",IF(AND(ISNUMBER(H711),ISNUMBER(I711),I711&lt;H711),"Odometer end is before start",IF(AND(NOT(ISNUMBER(H711)),NOT(ISNUMBER(I711)),NOT(ISNUMBER(J711))),"Add odometer readings or typed miles",IF(AND(ISNUMBER(H711),ISNUMBER(I711),ISNUMBER(J711),ABS((I711-H711)-J711)&gt;0.05),"Odometer and typed miles disagree",IF(AND(N711&gt;0,O711=0),"No rate for this date — check Rate Schedule",IF(AND(OR(E711="Business",E711="Medical",E711="Charitable"),F711&lt;&gt;"Yes",K711=""),"Add purpose detail for substantiation",""))))))))))))</f>
        <v/>
      </c>
      <c r="R711" s="27">
        <f>IF(OR(A711="",M711=""),"",IFERROR(INDEX('Rate Schedule'!$A$5:$A$24,MATCH(SUMPRODUCT(MAX(('Rate Schedule'!$A$5:$A$24&lt;=A711)*('Rate Schedule'!$A$5:$A$24&lt;&gt;"")*'Rate Schedule'!$A$5:$A$24)),'Rate Schedule'!$A$5:$A$24,0)),""))</f>
        <v/>
      </c>
    </row>
    <row r="712">
      <c r="A712" s="22" t="n"/>
      <c r="B712" s="10" t="n"/>
      <c r="C712" s="10" t="n"/>
      <c r="D712" s="10" t="n"/>
      <c r="E712" s="10" t="n"/>
      <c r="F712" s="10" t="n"/>
      <c r="G712" s="10" t="n"/>
      <c r="H712" s="23" t="n"/>
      <c r="I712" s="23" t="n"/>
      <c r="J712" s="23" t="n"/>
      <c r="K712" s="10" t="n"/>
      <c r="L712" s="10" t="n"/>
      <c r="M712" s="24">
        <f>IF(AND(A712="",B712="",J712="",H712=""),"",ROUND(IF(G712="Yes",2,1)*IF(AND(ISNUMBER(H712),ISNUMBER(I712),I712&gt;=H712),I712-H712,IF(ISNUMBER(J712),J712,0)),1))</f>
        <v/>
      </c>
      <c r="N712" s="24">
        <f>IF(M712="","",IF(OR(E712="Personal",E712="",F712="Yes"),0,M712))</f>
        <v/>
      </c>
      <c r="O712" s="24">
        <f>IF(OR(A712="",M712=""),"",IF(E712="Business",IFERROR(INDEX('Rate Schedule'!$B$5:$B$24,MATCH(SUMPRODUCT(MAX(('Rate Schedule'!$A$5:$A$24&lt;=A712)*('Rate Schedule'!$A$5:$A$24&lt;&gt;"")*'Rate Schedule'!$A$5:$A$24)),'Rate Schedule'!$A$5:$A$24,0)),0),IF(E712="Medical",IFERROR(INDEX('Rate Schedule'!$C$5:$C$24,MATCH(SUMPRODUCT(MAX(('Rate Schedule'!$A$5:$A$24&lt;=A712)*('Rate Schedule'!$A$5:$A$24&lt;&gt;"")*'Rate Schedule'!$A$5:$A$24)),'Rate Schedule'!$A$5:$A$24,0)),0),IF(E712="Charitable",IFERROR(INDEX('Rate Schedule'!$D$5:$D$24,MATCH(SUMPRODUCT(MAX(('Rate Schedule'!$A$5:$A$24&lt;=A712)*('Rate Schedule'!$A$5:$A$24&lt;&gt;"")*'Rate Schedule'!$A$5:$A$24)),'Rate Schedule'!$A$5:$A$24,0)),0),0))))</f>
        <v/>
      </c>
      <c r="P712" s="25">
        <f>IF(OR(M712="",O712=""),"",ROUND(N712*O712,0)/100)</f>
        <v/>
      </c>
      <c r="Q712" s="26">
        <f>IF(AND(A712="",B712="",C712="",D712="",E712="",J712="",H712=""),"",IF(A712="","Add a date",IF(A712&gt;AsOf,"After as-of date: not counted yet",IF(B712="","Add a vehicle",IF(COUNTIF(VName,B712)=0,"Vehicle not on Vehicles sheet",IF(E712="","Add a purpose",IF(AND(E712&lt;&gt;"Business",E712&lt;&gt;"Medical",E712&lt;&gt;"Charitable",E712&lt;&gt;"Personal"),"Purpose must be Business/Medical/Charitable/Personal",IF(AND(ISNUMBER(H712),ISNUMBER(I712),I712&lt;H712),"Odometer end is before start",IF(AND(NOT(ISNUMBER(H712)),NOT(ISNUMBER(I712)),NOT(ISNUMBER(J712))),"Add odometer readings or typed miles",IF(AND(ISNUMBER(H712),ISNUMBER(I712),ISNUMBER(J712),ABS((I712-H712)-J712)&gt;0.05),"Odometer and typed miles disagree",IF(AND(N712&gt;0,O712=0),"No rate for this date — check Rate Schedule",IF(AND(OR(E712="Business",E712="Medical",E712="Charitable"),F712&lt;&gt;"Yes",K712=""),"Add purpose detail for substantiation",""))))))))))))</f>
        <v/>
      </c>
      <c r="R712" s="27">
        <f>IF(OR(A712="",M712=""),"",IFERROR(INDEX('Rate Schedule'!$A$5:$A$24,MATCH(SUMPRODUCT(MAX(('Rate Schedule'!$A$5:$A$24&lt;=A712)*('Rate Schedule'!$A$5:$A$24&lt;&gt;"")*'Rate Schedule'!$A$5:$A$24)),'Rate Schedule'!$A$5:$A$24,0)),""))</f>
        <v/>
      </c>
    </row>
    <row r="713">
      <c r="A713" s="22" t="n"/>
      <c r="B713" s="10" t="n"/>
      <c r="C713" s="10" t="n"/>
      <c r="D713" s="10" t="n"/>
      <c r="E713" s="10" t="n"/>
      <c r="F713" s="10" t="n"/>
      <c r="G713" s="10" t="n"/>
      <c r="H713" s="23" t="n"/>
      <c r="I713" s="23" t="n"/>
      <c r="J713" s="23" t="n"/>
      <c r="K713" s="10" t="n"/>
      <c r="L713" s="10" t="n"/>
      <c r="M713" s="24">
        <f>IF(AND(A713="",B713="",J713="",H713=""),"",ROUND(IF(G713="Yes",2,1)*IF(AND(ISNUMBER(H713),ISNUMBER(I713),I713&gt;=H713),I713-H713,IF(ISNUMBER(J713),J713,0)),1))</f>
        <v/>
      </c>
      <c r="N713" s="24">
        <f>IF(M713="","",IF(OR(E713="Personal",E713="",F713="Yes"),0,M713))</f>
        <v/>
      </c>
      <c r="O713" s="24">
        <f>IF(OR(A713="",M713=""),"",IF(E713="Business",IFERROR(INDEX('Rate Schedule'!$B$5:$B$24,MATCH(SUMPRODUCT(MAX(('Rate Schedule'!$A$5:$A$24&lt;=A713)*('Rate Schedule'!$A$5:$A$24&lt;&gt;"")*'Rate Schedule'!$A$5:$A$24)),'Rate Schedule'!$A$5:$A$24,0)),0),IF(E713="Medical",IFERROR(INDEX('Rate Schedule'!$C$5:$C$24,MATCH(SUMPRODUCT(MAX(('Rate Schedule'!$A$5:$A$24&lt;=A713)*('Rate Schedule'!$A$5:$A$24&lt;&gt;"")*'Rate Schedule'!$A$5:$A$24)),'Rate Schedule'!$A$5:$A$24,0)),0),IF(E713="Charitable",IFERROR(INDEX('Rate Schedule'!$D$5:$D$24,MATCH(SUMPRODUCT(MAX(('Rate Schedule'!$A$5:$A$24&lt;=A713)*('Rate Schedule'!$A$5:$A$24&lt;&gt;"")*'Rate Schedule'!$A$5:$A$24)),'Rate Schedule'!$A$5:$A$24,0)),0),0))))</f>
        <v/>
      </c>
      <c r="P713" s="25">
        <f>IF(OR(M713="",O713=""),"",ROUND(N713*O713,0)/100)</f>
        <v/>
      </c>
      <c r="Q713" s="26">
        <f>IF(AND(A713="",B713="",C713="",D713="",E713="",J713="",H713=""),"",IF(A713="","Add a date",IF(A713&gt;AsOf,"After as-of date: not counted yet",IF(B713="","Add a vehicle",IF(COUNTIF(VName,B713)=0,"Vehicle not on Vehicles sheet",IF(E713="","Add a purpose",IF(AND(E713&lt;&gt;"Business",E713&lt;&gt;"Medical",E713&lt;&gt;"Charitable",E713&lt;&gt;"Personal"),"Purpose must be Business/Medical/Charitable/Personal",IF(AND(ISNUMBER(H713),ISNUMBER(I713),I713&lt;H713),"Odometer end is before start",IF(AND(NOT(ISNUMBER(H713)),NOT(ISNUMBER(I713)),NOT(ISNUMBER(J713))),"Add odometer readings or typed miles",IF(AND(ISNUMBER(H713),ISNUMBER(I713),ISNUMBER(J713),ABS((I713-H713)-J713)&gt;0.05),"Odometer and typed miles disagree",IF(AND(N713&gt;0,O713=0),"No rate for this date — check Rate Schedule",IF(AND(OR(E713="Business",E713="Medical",E713="Charitable"),F713&lt;&gt;"Yes",K713=""),"Add purpose detail for substantiation",""))))))))))))</f>
        <v/>
      </c>
      <c r="R713" s="27">
        <f>IF(OR(A713="",M713=""),"",IFERROR(INDEX('Rate Schedule'!$A$5:$A$24,MATCH(SUMPRODUCT(MAX(('Rate Schedule'!$A$5:$A$24&lt;=A713)*('Rate Schedule'!$A$5:$A$24&lt;&gt;"")*'Rate Schedule'!$A$5:$A$24)),'Rate Schedule'!$A$5:$A$24,0)),""))</f>
        <v/>
      </c>
    </row>
    <row r="714">
      <c r="A714" s="22" t="n"/>
      <c r="B714" s="10" t="n"/>
      <c r="C714" s="10" t="n"/>
      <c r="D714" s="10" t="n"/>
      <c r="E714" s="10" t="n"/>
      <c r="F714" s="10" t="n"/>
      <c r="G714" s="10" t="n"/>
      <c r="H714" s="23" t="n"/>
      <c r="I714" s="23" t="n"/>
      <c r="J714" s="23" t="n"/>
      <c r="K714" s="10" t="n"/>
      <c r="L714" s="10" t="n"/>
      <c r="M714" s="24">
        <f>IF(AND(A714="",B714="",J714="",H714=""),"",ROUND(IF(G714="Yes",2,1)*IF(AND(ISNUMBER(H714),ISNUMBER(I714),I714&gt;=H714),I714-H714,IF(ISNUMBER(J714),J714,0)),1))</f>
        <v/>
      </c>
      <c r="N714" s="24">
        <f>IF(M714="","",IF(OR(E714="Personal",E714="",F714="Yes"),0,M714))</f>
        <v/>
      </c>
      <c r="O714" s="24">
        <f>IF(OR(A714="",M714=""),"",IF(E714="Business",IFERROR(INDEX('Rate Schedule'!$B$5:$B$24,MATCH(SUMPRODUCT(MAX(('Rate Schedule'!$A$5:$A$24&lt;=A714)*('Rate Schedule'!$A$5:$A$24&lt;&gt;"")*'Rate Schedule'!$A$5:$A$24)),'Rate Schedule'!$A$5:$A$24,0)),0),IF(E714="Medical",IFERROR(INDEX('Rate Schedule'!$C$5:$C$24,MATCH(SUMPRODUCT(MAX(('Rate Schedule'!$A$5:$A$24&lt;=A714)*('Rate Schedule'!$A$5:$A$24&lt;&gt;"")*'Rate Schedule'!$A$5:$A$24)),'Rate Schedule'!$A$5:$A$24,0)),0),IF(E714="Charitable",IFERROR(INDEX('Rate Schedule'!$D$5:$D$24,MATCH(SUMPRODUCT(MAX(('Rate Schedule'!$A$5:$A$24&lt;=A714)*('Rate Schedule'!$A$5:$A$24&lt;&gt;"")*'Rate Schedule'!$A$5:$A$24)),'Rate Schedule'!$A$5:$A$24,0)),0),0))))</f>
        <v/>
      </c>
      <c r="P714" s="25">
        <f>IF(OR(M714="",O714=""),"",ROUND(N714*O714,0)/100)</f>
        <v/>
      </c>
      <c r="Q714" s="26">
        <f>IF(AND(A714="",B714="",C714="",D714="",E714="",J714="",H714=""),"",IF(A714="","Add a date",IF(A714&gt;AsOf,"After as-of date: not counted yet",IF(B714="","Add a vehicle",IF(COUNTIF(VName,B714)=0,"Vehicle not on Vehicles sheet",IF(E714="","Add a purpose",IF(AND(E714&lt;&gt;"Business",E714&lt;&gt;"Medical",E714&lt;&gt;"Charitable",E714&lt;&gt;"Personal"),"Purpose must be Business/Medical/Charitable/Personal",IF(AND(ISNUMBER(H714),ISNUMBER(I714),I714&lt;H714),"Odometer end is before start",IF(AND(NOT(ISNUMBER(H714)),NOT(ISNUMBER(I714)),NOT(ISNUMBER(J714))),"Add odometer readings or typed miles",IF(AND(ISNUMBER(H714),ISNUMBER(I714),ISNUMBER(J714),ABS((I714-H714)-J714)&gt;0.05),"Odometer and typed miles disagree",IF(AND(N714&gt;0,O714=0),"No rate for this date — check Rate Schedule",IF(AND(OR(E714="Business",E714="Medical",E714="Charitable"),F714&lt;&gt;"Yes",K714=""),"Add purpose detail for substantiation",""))))))))))))</f>
        <v/>
      </c>
      <c r="R714" s="27">
        <f>IF(OR(A714="",M714=""),"",IFERROR(INDEX('Rate Schedule'!$A$5:$A$24,MATCH(SUMPRODUCT(MAX(('Rate Schedule'!$A$5:$A$24&lt;=A714)*('Rate Schedule'!$A$5:$A$24&lt;&gt;"")*'Rate Schedule'!$A$5:$A$24)),'Rate Schedule'!$A$5:$A$24,0)),""))</f>
        <v/>
      </c>
    </row>
    <row r="715">
      <c r="A715" s="22" t="n"/>
      <c r="B715" s="10" t="n"/>
      <c r="C715" s="10" t="n"/>
      <c r="D715" s="10" t="n"/>
      <c r="E715" s="10" t="n"/>
      <c r="F715" s="10" t="n"/>
      <c r="G715" s="10" t="n"/>
      <c r="H715" s="23" t="n"/>
      <c r="I715" s="23" t="n"/>
      <c r="J715" s="23" t="n"/>
      <c r="K715" s="10" t="n"/>
      <c r="L715" s="10" t="n"/>
      <c r="M715" s="24">
        <f>IF(AND(A715="",B715="",J715="",H715=""),"",ROUND(IF(G715="Yes",2,1)*IF(AND(ISNUMBER(H715),ISNUMBER(I715),I715&gt;=H715),I715-H715,IF(ISNUMBER(J715),J715,0)),1))</f>
        <v/>
      </c>
      <c r="N715" s="24">
        <f>IF(M715="","",IF(OR(E715="Personal",E715="",F715="Yes"),0,M715))</f>
        <v/>
      </c>
      <c r="O715" s="24">
        <f>IF(OR(A715="",M715=""),"",IF(E715="Business",IFERROR(INDEX('Rate Schedule'!$B$5:$B$24,MATCH(SUMPRODUCT(MAX(('Rate Schedule'!$A$5:$A$24&lt;=A715)*('Rate Schedule'!$A$5:$A$24&lt;&gt;"")*'Rate Schedule'!$A$5:$A$24)),'Rate Schedule'!$A$5:$A$24,0)),0),IF(E715="Medical",IFERROR(INDEX('Rate Schedule'!$C$5:$C$24,MATCH(SUMPRODUCT(MAX(('Rate Schedule'!$A$5:$A$24&lt;=A715)*('Rate Schedule'!$A$5:$A$24&lt;&gt;"")*'Rate Schedule'!$A$5:$A$24)),'Rate Schedule'!$A$5:$A$24,0)),0),IF(E715="Charitable",IFERROR(INDEX('Rate Schedule'!$D$5:$D$24,MATCH(SUMPRODUCT(MAX(('Rate Schedule'!$A$5:$A$24&lt;=A715)*('Rate Schedule'!$A$5:$A$24&lt;&gt;"")*'Rate Schedule'!$A$5:$A$24)),'Rate Schedule'!$A$5:$A$24,0)),0),0))))</f>
        <v/>
      </c>
      <c r="P715" s="25">
        <f>IF(OR(M715="",O715=""),"",ROUND(N715*O715,0)/100)</f>
        <v/>
      </c>
      <c r="Q715" s="26">
        <f>IF(AND(A715="",B715="",C715="",D715="",E715="",J715="",H715=""),"",IF(A715="","Add a date",IF(A715&gt;AsOf,"After as-of date: not counted yet",IF(B715="","Add a vehicle",IF(COUNTIF(VName,B715)=0,"Vehicle not on Vehicles sheet",IF(E715="","Add a purpose",IF(AND(E715&lt;&gt;"Business",E715&lt;&gt;"Medical",E715&lt;&gt;"Charitable",E715&lt;&gt;"Personal"),"Purpose must be Business/Medical/Charitable/Personal",IF(AND(ISNUMBER(H715),ISNUMBER(I715),I715&lt;H715),"Odometer end is before start",IF(AND(NOT(ISNUMBER(H715)),NOT(ISNUMBER(I715)),NOT(ISNUMBER(J715))),"Add odometer readings or typed miles",IF(AND(ISNUMBER(H715),ISNUMBER(I715),ISNUMBER(J715),ABS((I715-H715)-J715)&gt;0.05),"Odometer and typed miles disagree",IF(AND(N715&gt;0,O715=0),"No rate for this date — check Rate Schedule",IF(AND(OR(E715="Business",E715="Medical",E715="Charitable"),F715&lt;&gt;"Yes",K715=""),"Add purpose detail for substantiation",""))))))))))))</f>
        <v/>
      </c>
      <c r="R715" s="27">
        <f>IF(OR(A715="",M715=""),"",IFERROR(INDEX('Rate Schedule'!$A$5:$A$24,MATCH(SUMPRODUCT(MAX(('Rate Schedule'!$A$5:$A$24&lt;=A715)*('Rate Schedule'!$A$5:$A$24&lt;&gt;"")*'Rate Schedule'!$A$5:$A$24)),'Rate Schedule'!$A$5:$A$24,0)),""))</f>
        <v/>
      </c>
    </row>
    <row r="716">
      <c r="A716" s="22" t="n"/>
      <c r="B716" s="10" t="n"/>
      <c r="C716" s="10" t="n"/>
      <c r="D716" s="10" t="n"/>
      <c r="E716" s="10" t="n"/>
      <c r="F716" s="10" t="n"/>
      <c r="G716" s="10" t="n"/>
      <c r="H716" s="23" t="n"/>
      <c r="I716" s="23" t="n"/>
      <c r="J716" s="23" t="n"/>
      <c r="K716" s="10" t="n"/>
      <c r="L716" s="10" t="n"/>
      <c r="M716" s="24">
        <f>IF(AND(A716="",B716="",J716="",H716=""),"",ROUND(IF(G716="Yes",2,1)*IF(AND(ISNUMBER(H716),ISNUMBER(I716),I716&gt;=H716),I716-H716,IF(ISNUMBER(J716),J716,0)),1))</f>
        <v/>
      </c>
      <c r="N716" s="24">
        <f>IF(M716="","",IF(OR(E716="Personal",E716="",F716="Yes"),0,M716))</f>
        <v/>
      </c>
      <c r="O716" s="24">
        <f>IF(OR(A716="",M716=""),"",IF(E716="Business",IFERROR(INDEX('Rate Schedule'!$B$5:$B$24,MATCH(SUMPRODUCT(MAX(('Rate Schedule'!$A$5:$A$24&lt;=A716)*('Rate Schedule'!$A$5:$A$24&lt;&gt;"")*'Rate Schedule'!$A$5:$A$24)),'Rate Schedule'!$A$5:$A$24,0)),0),IF(E716="Medical",IFERROR(INDEX('Rate Schedule'!$C$5:$C$24,MATCH(SUMPRODUCT(MAX(('Rate Schedule'!$A$5:$A$24&lt;=A716)*('Rate Schedule'!$A$5:$A$24&lt;&gt;"")*'Rate Schedule'!$A$5:$A$24)),'Rate Schedule'!$A$5:$A$24,0)),0),IF(E716="Charitable",IFERROR(INDEX('Rate Schedule'!$D$5:$D$24,MATCH(SUMPRODUCT(MAX(('Rate Schedule'!$A$5:$A$24&lt;=A716)*('Rate Schedule'!$A$5:$A$24&lt;&gt;"")*'Rate Schedule'!$A$5:$A$24)),'Rate Schedule'!$A$5:$A$24,0)),0),0))))</f>
        <v/>
      </c>
      <c r="P716" s="25">
        <f>IF(OR(M716="",O716=""),"",ROUND(N716*O716,0)/100)</f>
        <v/>
      </c>
      <c r="Q716" s="26">
        <f>IF(AND(A716="",B716="",C716="",D716="",E716="",J716="",H716=""),"",IF(A716="","Add a date",IF(A716&gt;AsOf,"After as-of date: not counted yet",IF(B716="","Add a vehicle",IF(COUNTIF(VName,B716)=0,"Vehicle not on Vehicles sheet",IF(E716="","Add a purpose",IF(AND(E716&lt;&gt;"Business",E716&lt;&gt;"Medical",E716&lt;&gt;"Charitable",E716&lt;&gt;"Personal"),"Purpose must be Business/Medical/Charitable/Personal",IF(AND(ISNUMBER(H716),ISNUMBER(I716),I716&lt;H716),"Odometer end is before start",IF(AND(NOT(ISNUMBER(H716)),NOT(ISNUMBER(I716)),NOT(ISNUMBER(J716))),"Add odometer readings or typed miles",IF(AND(ISNUMBER(H716),ISNUMBER(I716),ISNUMBER(J716),ABS((I716-H716)-J716)&gt;0.05),"Odometer and typed miles disagree",IF(AND(N716&gt;0,O716=0),"No rate for this date — check Rate Schedule",IF(AND(OR(E716="Business",E716="Medical",E716="Charitable"),F716&lt;&gt;"Yes",K716=""),"Add purpose detail for substantiation",""))))))))))))</f>
        <v/>
      </c>
      <c r="R716" s="27">
        <f>IF(OR(A716="",M716=""),"",IFERROR(INDEX('Rate Schedule'!$A$5:$A$24,MATCH(SUMPRODUCT(MAX(('Rate Schedule'!$A$5:$A$24&lt;=A716)*('Rate Schedule'!$A$5:$A$24&lt;&gt;"")*'Rate Schedule'!$A$5:$A$24)),'Rate Schedule'!$A$5:$A$24,0)),""))</f>
        <v/>
      </c>
    </row>
    <row r="717">
      <c r="A717" s="22" t="n"/>
      <c r="B717" s="10" t="n"/>
      <c r="C717" s="10" t="n"/>
      <c r="D717" s="10" t="n"/>
      <c r="E717" s="10" t="n"/>
      <c r="F717" s="10" t="n"/>
      <c r="G717" s="10" t="n"/>
      <c r="H717" s="23" t="n"/>
      <c r="I717" s="23" t="n"/>
      <c r="J717" s="23" t="n"/>
      <c r="K717" s="10" t="n"/>
      <c r="L717" s="10" t="n"/>
      <c r="M717" s="24">
        <f>IF(AND(A717="",B717="",J717="",H717=""),"",ROUND(IF(G717="Yes",2,1)*IF(AND(ISNUMBER(H717),ISNUMBER(I717),I717&gt;=H717),I717-H717,IF(ISNUMBER(J717),J717,0)),1))</f>
        <v/>
      </c>
      <c r="N717" s="24">
        <f>IF(M717="","",IF(OR(E717="Personal",E717="",F717="Yes"),0,M717))</f>
        <v/>
      </c>
      <c r="O717" s="24">
        <f>IF(OR(A717="",M717=""),"",IF(E717="Business",IFERROR(INDEX('Rate Schedule'!$B$5:$B$24,MATCH(SUMPRODUCT(MAX(('Rate Schedule'!$A$5:$A$24&lt;=A717)*('Rate Schedule'!$A$5:$A$24&lt;&gt;"")*'Rate Schedule'!$A$5:$A$24)),'Rate Schedule'!$A$5:$A$24,0)),0),IF(E717="Medical",IFERROR(INDEX('Rate Schedule'!$C$5:$C$24,MATCH(SUMPRODUCT(MAX(('Rate Schedule'!$A$5:$A$24&lt;=A717)*('Rate Schedule'!$A$5:$A$24&lt;&gt;"")*'Rate Schedule'!$A$5:$A$24)),'Rate Schedule'!$A$5:$A$24,0)),0),IF(E717="Charitable",IFERROR(INDEX('Rate Schedule'!$D$5:$D$24,MATCH(SUMPRODUCT(MAX(('Rate Schedule'!$A$5:$A$24&lt;=A717)*('Rate Schedule'!$A$5:$A$24&lt;&gt;"")*'Rate Schedule'!$A$5:$A$24)),'Rate Schedule'!$A$5:$A$24,0)),0),0))))</f>
        <v/>
      </c>
      <c r="P717" s="25">
        <f>IF(OR(M717="",O717=""),"",ROUND(N717*O717,0)/100)</f>
        <v/>
      </c>
      <c r="Q717" s="26">
        <f>IF(AND(A717="",B717="",C717="",D717="",E717="",J717="",H717=""),"",IF(A717="","Add a date",IF(A717&gt;AsOf,"After as-of date: not counted yet",IF(B717="","Add a vehicle",IF(COUNTIF(VName,B717)=0,"Vehicle not on Vehicles sheet",IF(E717="","Add a purpose",IF(AND(E717&lt;&gt;"Business",E717&lt;&gt;"Medical",E717&lt;&gt;"Charitable",E717&lt;&gt;"Personal"),"Purpose must be Business/Medical/Charitable/Personal",IF(AND(ISNUMBER(H717),ISNUMBER(I717),I717&lt;H717),"Odometer end is before start",IF(AND(NOT(ISNUMBER(H717)),NOT(ISNUMBER(I717)),NOT(ISNUMBER(J717))),"Add odometer readings or typed miles",IF(AND(ISNUMBER(H717),ISNUMBER(I717),ISNUMBER(J717),ABS((I717-H717)-J717)&gt;0.05),"Odometer and typed miles disagree",IF(AND(N717&gt;0,O717=0),"No rate for this date — check Rate Schedule",IF(AND(OR(E717="Business",E717="Medical",E717="Charitable"),F717&lt;&gt;"Yes",K717=""),"Add purpose detail for substantiation",""))))))))))))</f>
        <v/>
      </c>
      <c r="R717" s="27">
        <f>IF(OR(A717="",M717=""),"",IFERROR(INDEX('Rate Schedule'!$A$5:$A$24,MATCH(SUMPRODUCT(MAX(('Rate Schedule'!$A$5:$A$24&lt;=A717)*('Rate Schedule'!$A$5:$A$24&lt;&gt;"")*'Rate Schedule'!$A$5:$A$24)),'Rate Schedule'!$A$5:$A$24,0)),""))</f>
        <v/>
      </c>
    </row>
    <row r="718">
      <c r="A718" s="22" t="n"/>
      <c r="B718" s="10" t="n"/>
      <c r="C718" s="10" t="n"/>
      <c r="D718" s="10" t="n"/>
      <c r="E718" s="10" t="n"/>
      <c r="F718" s="10" t="n"/>
      <c r="G718" s="10" t="n"/>
      <c r="H718" s="23" t="n"/>
      <c r="I718" s="23" t="n"/>
      <c r="J718" s="23" t="n"/>
      <c r="K718" s="10" t="n"/>
      <c r="L718" s="10" t="n"/>
      <c r="M718" s="24">
        <f>IF(AND(A718="",B718="",J718="",H718=""),"",ROUND(IF(G718="Yes",2,1)*IF(AND(ISNUMBER(H718),ISNUMBER(I718),I718&gt;=H718),I718-H718,IF(ISNUMBER(J718),J718,0)),1))</f>
        <v/>
      </c>
      <c r="N718" s="24">
        <f>IF(M718="","",IF(OR(E718="Personal",E718="",F718="Yes"),0,M718))</f>
        <v/>
      </c>
      <c r="O718" s="24">
        <f>IF(OR(A718="",M718=""),"",IF(E718="Business",IFERROR(INDEX('Rate Schedule'!$B$5:$B$24,MATCH(SUMPRODUCT(MAX(('Rate Schedule'!$A$5:$A$24&lt;=A718)*('Rate Schedule'!$A$5:$A$24&lt;&gt;"")*'Rate Schedule'!$A$5:$A$24)),'Rate Schedule'!$A$5:$A$24,0)),0),IF(E718="Medical",IFERROR(INDEX('Rate Schedule'!$C$5:$C$24,MATCH(SUMPRODUCT(MAX(('Rate Schedule'!$A$5:$A$24&lt;=A718)*('Rate Schedule'!$A$5:$A$24&lt;&gt;"")*'Rate Schedule'!$A$5:$A$24)),'Rate Schedule'!$A$5:$A$24,0)),0),IF(E718="Charitable",IFERROR(INDEX('Rate Schedule'!$D$5:$D$24,MATCH(SUMPRODUCT(MAX(('Rate Schedule'!$A$5:$A$24&lt;=A718)*('Rate Schedule'!$A$5:$A$24&lt;&gt;"")*'Rate Schedule'!$A$5:$A$24)),'Rate Schedule'!$A$5:$A$24,0)),0),0))))</f>
        <v/>
      </c>
      <c r="P718" s="25">
        <f>IF(OR(M718="",O718=""),"",ROUND(N718*O718,0)/100)</f>
        <v/>
      </c>
      <c r="Q718" s="26">
        <f>IF(AND(A718="",B718="",C718="",D718="",E718="",J718="",H718=""),"",IF(A718="","Add a date",IF(A718&gt;AsOf,"After as-of date: not counted yet",IF(B718="","Add a vehicle",IF(COUNTIF(VName,B718)=0,"Vehicle not on Vehicles sheet",IF(E718="","Add a purpose",IF(AND(E718&lt;&gt;"Business",E718&lt;&gt;"Medical",E718&lt;&gt;"Charitable",E718&lt;&gt;"Personal"),"Purpose must be Business/Medical/Charitable/Personal",IF(AND(ISNUMBER(H718),ISNUMBER(I718),I718&lt;H718),"Odometer end is before start",IF(AND(NOT(ISNUMBER(H718)),NOT(ISNUMBER(I718)),NOT(ISNUMBER(J718))),"Add odometer readings or typed miles",IF(AND(ISNUMBER(H718),ISNUMBER(I718),ISNUMBER(J718),ABS((I718-H718)-J718)&gt;0.05),"Odometer and typed miles disagree",IF(AND(N718&gt;0,O718=0),"No rate for this date — check Rate Schedule",IF(AND(OR(E718="Business",E718="Medical",E718="Charitable"),F718&lt;&gt;"Yes",K718=""),"Add purpose detail for substantiation",""))))))))))))</f>
        <v/>
      </c>
      <c r="R718" s="27">
        <f>IF(OR(A718="",M718=""),"",IFERROR(INDEX('Rate Schedule'!$A$5:$A$24,MATCH(SUMPRODUCT(MAX(('Rate Schedule'!$A$5:$A$24&lt;=A718)*('Rate Schedule'!$A$5:$A$24&lt;&gt;"")*'Rate Schedule'!$A$5:$A$24)),'Rate Schedule'!$A$5:$A$24,0)),""))</f>
        <v/>
      </c>
    </row>
    <row r="719">
      <c r="A719" s="22" t="n"/>
      <c r="B719" s="10" t="n"/>
      <c r="C719" s="10" t="n"/>
      <c r="D719" s="10" t="n"/>
      <c r="E719" s="10" t="n"/>
      <c r="F719" s="10" t="n"/>
      <c r="G719" s="10" t="n"/>
      <c r="H719" s="23" t="n"/>
      <c r="I719" s="23" t="n"/>
      <c r="J719" s="23" t="n"/>
      <c r="K719" s="10" t="n"/>
      <c r="L719" s="10" t="n"/>
      <c r="M719" s="24">
        <f>IF(AND(A719="",B719="",J719="",H719=""),"",ROUND(IF(G719="Yes",2,1)*IF(AND(ISNUMBER(H719),ISNUMBER(I719),I719&gt;=H719),I719-H719,IF(ISNUMBER(J719),J719,0)),1))</f>
        <v/>
      </c>
      <c r="N719" s="24">
        <f>IF(M719="","",IF(OR(E719="Personal",E719="",F719="Yes"),0,M719))</f>
        <v/>
      </c>
      <c r="O719" s="24">
        <f>IF(OR(A719="",M719=""),"",IF(E719="Business",IFERROR(INDEX('Rate Schedule'!$B$5:$B$24,MATCH(SUMPRODUCT(MAX(('Rate Schedule'!$A$5:$A$24&lt;=A719)*('Rate Schedule'!$A$5:$A$24&lt;&gt;"")*'Rate Schedule'!$A$5:$A$24)),'Rate Schedule'!$A$5:$A$24,0)),0),IF(E719="Medical",IFERROR(INDEX('Rate Schedule'!$C$5:$C$24,MATCH(SUMPRODUCT(MAX(('Rate Schedule'!$A$5:$A$24&lt;=A719)*('Rate Schedule'!$A$5:$A$24&lt;&gt;"")*'Rate Schedule'!$A$5:$A$24)),'Rate Schedule'!$A$5:$A$24,0)),0),IF(E719="Charitable",IFERROR(INDEX('Rate Schedule'!$D$5:$D$24,MATCH(SUMPRODUCT(MAX(('Rate Schedule'!$A$5:$A$24&lt;=A719)*('Rate Schedule'!$A$5:$A$24&lt;&gt;"")*'Rate Schedule'!$A$5:$A$24)),'Rate Schedule'!$A$5:$A$24,0)),0),0))))</f>
        <v/>
      </c>
      <c r="P719" s="25">
        <f>IF(OR(M719="",O719=""),"",ROUND(N719*O719,0)/100)</f>
        <v/>
      </c>
      <c r="Q719" s="26">
        <f>IF(AND(A719="",B719="",C719="",D719="",E719="",J719="",H719=""),"",IF(A719="","Add a date",IF(A719&gt;AsOf,"After as-of date: not counted yet",IF(B719="","Add a vehicle",IF(COUNTIF(VName,B719)=0,"Vehicle not on Vehicles sheet",IF(E719="","Add a purpose",IF(AND(E719&lt;&gt;"Business",E719&lt;&gt;"Medical",E719&lt;&gt;"Charitable",E719&lt;&gt;"Personal"),"Purpose must be Business/Medical/Charitable/Personal",IF(AND(ISNUMBER(H719),ISNUMBER(I719),I719&lt;H719),"Odometer end is before start",IF(AND(NOT(ISNUMBER(H719)),NOT(ISNUMBER(I719)),NOT(ISNUMBER(J719))),"Add odometer readings or typed miles",IF(AND(ISNUMBER(H719),ISNUMBER(I719),ISNUMBER(J719),ABS((I719-H719)-J719)&gt;0.05),"Odometer and typed miles disagree",IF(AND(N719&gt;0,O719=0),"No rate for this date — check Rate Schedule",IF(AND(OR(E719="Business",E719="Medical",E719="Charitable"),F719&lt;&gt;"Yes",K719=""),"Add purpose detail for substantiation",""))))))))))))</f>
        <v/>
      </c>
      <c r="R719" s="27">
        <f>IF(OR(A719="",M719=""),"",IFERROR(INDEX('Rate Schedule'!$A$5:$A$24,MATCH(SUMPRODUCT(MAX(('Rate Schedule'!$A$5:$A$24&lt;=A719)*('Rate Schedule'!$A$5:$A$24&lt;&gt;"")*'Rate Schedule'!$A$5:$A$24)),'Rate Schedule'!$A$5:$A$24,0)),""))</f>
        <v/>
      </c>
    </row>
    <row r="720">
      <c r="A720" s="22" t="n"/>
      <c r="B720" s="10" t="n"/>
      <c r="C720" s="10" t="n"/>
      <c r="D720" s="10" t="n"/>
      <c r="E720" s="10" t="n"/>
      <c r="F720" s="10" t="n"/>
      <c r="G720" s="10" t="n"/>
      <c r="H720" s="23" t="n"/>
      <c r="I720" s="23" t="n"/>
      <c r="J720" s="23" t="n"/>
      <c r="K720" s="10" t="n"/>
      <c r="L720" s="10" t="n"/>
      <c r="M720" s="24">
        <f>IF(AND(A720="",B720="",J720="",H720=""),"",ROUND(IF(G720="Yes",2,1)*IF(AND(ISNUMBER(H720),ISNUMBER(I720),I720&gt;=H720),I720-H720,IF(ISNUMBER(J720),J720,0)),1))</f>
        <v/>
      </c>
      <c r="N720" s="24">
        <f>IF(M720="","",IF(OR(E720="Personal",E720="",F720="Yes"),0,M720))</f>
        <v/>
      </c>
      <c r="O720" s="24">
        <f>IF(OR(A720="",M720=""),"",IF(E720="Business",IFERROR(INDEX('Rate Schedule'!$B$5:$B$24,MATCH(SUMPRODUCT(MAX(('Rate Schedule'!$A$5:$A$24&lt;=A720)*('Rate Schedule'!$A$5:$A$24&lt;&gt;"")*'Rate Schedule'!$A$5:$A$24)),'Rate Schedule'!$A$5:$A$24,0)),0),IF(E720="Medical",IFERROR(INDEX('Rate Schedule'!$C$5:$C$24,MATCH(SUMPRODUCT(MAX(('Rate Schedule'!$A$5:$A$24&lt;=A720)*('Rate Schedule'!$A$5:$A$24&lt;&gt;"")*'Rate Schedule'!$A$5:$A$24)),'Rate Schedule'!$A$5:$A$24,0)),0),IF(E720="Charitable",IFERROR(INDEX('Rate Schedule'!$D$5:$D$24,MATCH(SUMPRODUCT(MAX(('Rate Schedule'!$A$5:$A$24&lt;=A720)*('Rate Schedule'!$A$5:$A$24&lt;&gt;"")*'Rate Schedule'!$A$5:$A$24)),'Rate Schedule'!$A$5:$A$24,0)),0),0))))</f>
        <v/>
      </c>
      <c r="P720" s="25">
        <f>IF(OR(M720="",O720=""),"",ROUND(N720*O720,0)/100)</f>
        <v/>
      </c>
      <c r="Q720" s="26">
        <f>IF(AND(A720="",B720="",C720="",D720="",E720="",J720="",H720=""),"",IF(A720="","Add a date",IF(A720&gt;AsOf,"After as-of date: not counted yet",IF(B720="","Add a vehicle",IF(COUNTIF(VName,B720)=0,"Vehicle not on Vehicles sheet",IF(E720="","Add a purpose",IF(AND(E720&lt;&gt;"Business",E720&lt;&gt;"Medical",E720&lt;&gt;"Charitable",E720&lt;&gt;"Personal"),"Purpose must be Business/Medical/Charitable/Personal",IF(AND(ISNUMBER(H720),ISNUMBER(I720),I720&lt;H720),"Odometer end is before start",IF(AND(NOT(ISNUMBER(H720)),NOT(ISNUMBER(I720)),NOT(ISNUMBER(J720))),"Add odometer readings or typed miles",IF(AND(ISNUMBER(H720),ISNUMBER(I720),ISNUMBER(J720),ABS((I720-H720)-J720)&gt;0.05),"Odometer and typed miles disagree",IF(AND(N720&gt;0,O720=0),"No rate for this date — check Rate Schedule",IF(AND(OR(E720="Business",E720="Medical",E720="Charitable"),F720&lt;&gt;"Yes",K720=""),"Add purpose detail for substantiation",""))))))))))))</f>
        <v/>
      </c>
      <c r="R720" s="27">
        <f>IF(OR(A720="",M720=""),"",IFERROR(INDEX('Rate Schedule'!$A$5:$A$24,MATCH(SUMPRODUCT(MAX(('Rate Schedule'!$A$5:$A$24&lt;=A720)*('Rate Schedule'!$A$5:$A$24&lt;&gt;"")*'Rate Schedule'!$A$5:$A$24)),'Rate Schedule'!$A$5:$A$24,0)),""))</f>
        <v/>
      </c>
    </row>
    <row r="721">
      <c r="A721" s="22" t="n"/>
      <c r="B721" s="10" t="n"/>
      <c r="C721" s="10" t="n"/>
      <c r="D721" s="10" t="n"/>
      <c r="E721" s="10" t="n"/>
      <c r="F721" s="10" t="n"/>
      <c r="G721" s="10" t="n"/>
      <c r="H721" s="23" t="n"/>
      <c r="I721" s="23" t="n"/>
      <c r="J721" s="23" t="n"/>
      <c r="K721" s="10" t="n"/>
      <c r="L721" s="10" t="n"/>
      <c r="M721" s="24">
        <f>IF(AND(A721="",B721="",J721="",H721=""),"",ROUND(IF(G721="Yes",2,1)*IF(AND(ISNUMBER(H721),ISNUMBER(I721),I721&gt;=H721),I721-H721,IF(ISNUMBER(J721),J721,0)),1))</f>
        <v/>
      </c>
      <c r="N721" s="24">
        <f>IF(M721="","",IF(OR(E721="Personal",E721="",F721="Yes"),0,M721))</f>
        <v/>
      </c>
      <c r="O721" s="24">
        <f>IF(OR(A721="",M721=""),"",IF(E721="Business",IFERROR(INDEX('Rate Schedule'!$B$5:$B$24,MATCH(SUMPRODUCT(MAX(('Rate Schedule'!$A$5:$A$24&lt;=A721)*('Rate Schedule'!$A$5:$A$24&lt;&gt;"")*'Rate Schedule'!$A$5:$A$24)),'Rate Schedule'!$A$5:$A$24,0)),0),IF(E721="Medical",IFERROR(INDEX('Rate Schedule'!$C$5:$C$24,MATCH(SUMPRODUCT(MAX(('Rate Schedule'!$A$5:$A$24&lt;=A721)*('Rate Schedule'!$A$5:$A$24&lt;&gt;"")*'Rate Schedule'!$A$5:$A$24)),'Rate Schedule'!$A$5:$A$24,0)),0),IF(E721="Charitable",IFERROR(INDEX('Rate Schedule'!$D$5:$D$24,MATCH(SUMPRODUCT(MAX(('Rate Schedule'!$A$5:$A$24&lt;=A721)*('Rate Schedule'!$A$5:$A$24&lt;&gt;"")*'Rate Schedule'!$A$5:$A$24)),'Rate Schedule'!$A$5:$A$24,0)),0),0))))</f>
        <v/>
      </c>
      <c r="P721" s="25">
        <f>IF(OR(M721="",O721=""),"",ROUND(N721*O721,0)/100)</f>
        <v/>
      </c>
      <c r="Q721" s="26">
        <f>IF(AND(A721="",B721="",C721="",D721="",E721="",J721="",H721=""),"",IF(A721="","Add a date",IF(A721&gt;AsOf,"After as-of date: not counted yet",IF(B721="","Add a vehicle",IF(COUNTIF(VName,B721)=0,"Vehicle not on Vehicles sheet",IF(E721="","Add a purpose",IF(AND(E721&lt;&gt;"Business",E721&lt;&gt;"Medical",E721&lt;&gt;"Charitable",E721&lt;&gt;"Personal"),"Purpose must be Business/Medical/Charitable/Personal",IF(AND(ISNUMBER(H721),ISNUMBER(I721),I721&lt;H721),"Odometer end is before start",IF(AND(NOT(ISNUMBER(H721)),NOT(ISNUMBER(I721)),NOT(ISNUMBER(J721))),"Add odometer readings or typed miles",IF(AND(ISNUMBER(H721),ISNUMBER(I721),ISNUMBER(J721),ABS((I721-H721)-J721)&gt;0.05),"Odometer and typed miles disagree",IF(AND(N721&gt;0,O721=0),"No rate for this date — check Rate Schedule",IF(AND(OR(E721="Business",E721="Medical",E721="Charitable"),F721&lt;&gt;"Yes",K721=""),"Add purpose detail for substantiation",""))))))))))))</f>
        <v/>
      </c>
      <c r="R721" s="27">
        <f>IF(OR(A721="",M721=""),"",IFERROR(INDEX('Rate Schedule'!$A$5:$A$24,MATCH(SUMPRODUCT(MAX(('Rate Schedule'!$A$5:$A$24&lt;=A721)*('Rate Schedule'!$A$5:$A$24&lt;&gt;"")*'Rate Schedule'!$A$5:$A$24)),'Rate Schedule'!$A$5:$A$24,0)),""))</f>
        <v/>
      </c>
    </row>
    <row r="722">
      <c r="A722" s="22" t="n"/>
      <c r="B722" s="10" t="n"/>
      <c r="C722" s="10" t="n"/>
      <c r="D722" s="10" t="n"/>
      <c r="E722" s="10" t="n"/>
      <c r="F722" s="10" t="n"/>
      <c r="G722" s="10" t="n"/>
      <c r="H722" s="23" t="n"/>
      <c r="I722" s="23" t="n"/>
      <c r="J722" s="23" t="n"/>
      <c r="K722" s="10" t="n"/>
      <c r="L722" s="10" t="n"/>
      <c r="M722" s="24">
        <f>IF(AND(A722="",B722="",J722="",H722=""),"",ROUND(IF(G722="Yes",2,1)*IF(AND(ISNUMBER(H722),ISNUMBER(I722),I722&gt;=H722),I722-H722,IF(ISNUMBER(J722),J722,0)),1))</f>
        <v/>
      </c>
      <c r="N722" s="24">
        <f>IF(M722="","",IF(OR(E722="Personal",E722="",F722="Yes"),0,M722))</f>
        <v/>
      </c>
      <c r="O722" s="24">
        <f>IF(OR(A722="",M722=""),"",IF(E722="Business",IFERROR(INDEX('Rate Schedule'!$B$5:$B$24,MATCH(SUMPRODUCT(MAX(('Rate Schedule'!$A$5:$A$24&lt;=A722)*('Rate Schedule'!$A$5:$A$24&lt;&gt;"")*'Rate Schedule'!$A$5:$A$24)),'Rate Schedule'!$A$5:$A$24,0)),0),IF(E722="Medical",IFERROR(INDEX('Rate Schedule'!$C$5:$C$24,MATCH(SUMPRODUCT(MAX(('Rate Schedule'!$A$5:$A$24&lt;=A722)*('Rate Schedule'!$A$5:$A$24&lt;&gt;"")*'Rate Schedule'!$A$5:$A$24)),'Rate Schedule'!$A$5:$A$24,0)),0),IF(E722="Charitable",IFERROR(INDEX('Rate Schedule'!$D$5:$D$24,MATCH(SUMPRODUCT(MAX(('Rate Schedule'!$A$5:$A$24&lt;=A722)*('Rate Schedule'!$A$5:$A$24&lt;&gt;"")*'Rate Schedule'!$A$5:$A$24)),'Rate Schedule'!$A$5:$A$24,0)),0),0))))</f>
        <v/>
      </c>
      <c r="P722" s="25">
        <f>IF(OR(M722="",O722=""),"",ROUND(N722*O722,0)/100)</f>
        <v/>
      </c>
      <c r="Q722" s="26">
        <f>IF(AND(A722="",B722="",C722="",D722="",E722="",J722="",H722=""),"",IF(A722="","Add a date",IF(A722&gt;AsOf,"After as-of date: not counted yet",IF(B722="","Add a vehicle",IF(COUNTIF(VName,B722)=0,"Vehicle not on Vehicles sheet",IF(E722="","Add a purpose",IF(AND(E722&lt;&gt;"Business",E722&lt;&gt;"Medical",E722&lt;&gt;"Charitable",E722&lt;&gt;"Personal"),"Purpose must be Business/Medical/Charitable/Personal",IF(AND(ISNUMBER(H722),ISNUMBER(I722),I722&lt;H722),"Odometer end is before start",IF(AND(NOT(ISNUMBER(H722)),NOT(ISNUMBER(I722)),NOT(ISNUMBER(J722))),"Add odometer readings or typed miles",IF(AND(ISNUMBER(H722),ISNUMBER(I722),ISNUMBER(J722),ABS((I722-H722)-J722)&gt;0.05),"Odometer and typed miles disagree",IF(AND(N722&gt;0,O722=0),"No rate for this date — check Rate Schedule",IF(AND(OR(E722="Business",E722="Medical",E722="Charitable"),F722&lt;&gt;"Yes",K722=""),"Add purpose detail for substantiation",""))))))))))))</f>
        <v/>
      </c>
      <c r="R722" s="27">
        <f>IF(OR(A722="",M722=""),"",IFERROR(INDEX('Rate Schedule'!$A$5:$A$24,MATCH(SUMPRODUCT(MAX(('Rate Schedule'!$A$5:$A$24&lt;=A722)*('Rate Schedule'!$A$5:$A$24&lt;&gt;"")*'Rate Schedule'!$A$5:$A$24)),'Rate Schedule'!$A$5:$A$24,0)),""))</f>
        <v/>
      </c>
    </row>
    <row r="723">
      <c r="A723" s="22" t="n"/>
      <c r="B723" s="10" t="n"/>
      <c r="C723" s="10" t="n"/>
      <c r="D723" s="10" t="n"/>
      <c r="E723" s="10" t="n"/>
      <c r="F723" s="10" t="n"/>
      <c r="G723" s="10" t="n"/>
      <c r="H723" s="23" t="n"/>
      <c r="I723" s="23" t="n"/>
      <c r="J723" s="23" t="n"/>
      <c r="K723" s="10" t="n"/>
      <c r="L723" s="10" t="n"/>
      <c r="M723" s="24">
        <f>IF(AND(A723="",B723="",J723="",H723=""),"",ROUND(IF(G723="Yes",2,1)*IF(AND(ISNUMBER(H723),ISNUMBER(I723),I723&gt;=H723),I723-H723,IF(ISNUMBER(J723),J723,0)),1))</f>
        <v/>
      </c>
      <c r="N723" s="24">
        <f>IF(M723="","",IF(OR(E723="Personal",E723="",F723="Yes"),0,M723))</f>
        <v/>
      </c>
      <c r="O723" s="24">
        <f>IF(OR(A723="",M723=""),"",IF(E723="Business",IFERROR(INDEX('Rate Schedule'!$B$5:$B$24,MATCH(SUMPRODUCT(MAX(('Rate Schedule'!$A$5:$A$24&lt;=A723)*('Rate Schedule'!$A$5:$A$24&lt;&gt;"")*'Rate Schedule'!$A$5:$A$24)),'Rate Schedule'!$A$5:$A$24,0)),0),IF(E723="Medical",IFERROR(INDEX('Rate Schedule'!$C$5:$C$24,MATCH(SUMPRODUCT(MAX(('Rate Schedule'!$A$5:$A$24&lt;=A723)*('Rate Schedule'!$A$5:$A$24&lt;&gt;"")*'Rate Schedule'!$A$5:$A$24)),'Rate Schedule'!$A$5:$A$24,0)),0),IF(E723="Charitable",IFERROR(INDEX('Rate Schedule'!$D$5:$D$24,MATCH(SUMPRODUCT(MAX(('Rate Schedule'!$A$5:$A$24&lt;=A723)*('Rate Schedule'!$A$5:$A$24&lt;&gt;"")*'Rate Schedule'!$A$5:$A$24)),'Rate Schedule'!$A$5:$A$24,0)),0),0))))</f>
        <v/>
      </c>
      <c r="P723" s="25">
        <f>IF(OR(M723="",O723=""),"",ROUND(N723*O723,0)/100)</f>
        <v/>
      </c>
      <c r="Q723" s="26">
        <f>IF(AND(A723="",B723="",C723="",D723="",E723="",J723="",H723=""),"",IF(A723="","Add a date",IF(A723&gt;AsOf,"After as-of date: not counted yet",IF(B723="","Add a vehicle",IF(COUNTIF(VName,B723)=0,"Vehicle not on Vehicles sheet",IF(E723="","Add a purpose",IF(AND(E723&lt;&gt;"Business",E723&lt;&gt;"Medical",E723&lt;&gt;"Charitable",E723&lt;&gt;"Personal"),"Purpose must be Business/Medical/Charitable/Personal",IF(AND(ISNUMBER(H723),ISNUMBER(I723),I723&lt;H723),"Odometer end is before start",IF(AND(NOT(ISNUMBER(H723)),NOT(ISNUMBER(I723)),NOT(ISNUMBER(J723))),"Add odometer readings or typed miles",IF(AND(ISNUMBER(H723),ISNUMBER(I723),ISNUMBER(J723),ABS((I723-H723)-J723)&gt;0.05),"Odometer and typed miles disagree",IF(AND(N723&gt;0,O723=0),"No rate for this date — check Rate Schedule",IF(AND(OR(E723="Business",E723="Medical",E723="Charitable"),F723&lt;&gt;"Yes",K723=""),"Add purpose detail for substantiation",""))))))))))))</f>
        <v/>
      </c>
      <c r="R723" s="27">
        <f>IF(OR(A723="",M723=""),"",IFERROR(INDEX('Rate Schedule'!$A$5:$A$24,MATCH(SUMPRODUCT(MAX(('Rate Schedule'!$A$5:$A$24&lt;=A723)*('Rate Schedule'!$A$5:$A$24&lt;&gt;"")*'Rate Schedule'!$A$5:$A$24)),'Rate Schedule'!$A$5:$A$24,0)),""))</f>
        <v/>
      </c>
    </row>
    <row r="724">
      <c r="A724" s="22" t="n"/>
      <c r="B724" s="10" t="n"/>
      <c r="C724" s="10" t="n"/>
      <c r="D724" s="10" t="n"/>
      <c r="E724" s="10" t="n"/>
      <c r="F724" s="10" t="n"/>
      <c r="G724" s="10" t="n"/>
      <c r="H724" s="23" t="n"/>
      <c r="I724" s="23" t="n"/>
      <c r="J724" s="23" t="n"/>
      <c r="K724" s="10" t="n"/>
      <c r="L724" s="10" t="n"/>
      <c r="M724" s="24">
        <f>IF(AND(A724="",B724="",J724="",H724=""),"",ROUND(IF(G724="Yes",2,1)*IF(AND(ISNUMBER(H724),ISNUMBER(I724),I724&gt;=H724),I724-H724,IF(ISNUMBER(J724),J724,0)),1))</f>
        <v/>
      </c>
      <c r="N724" s="24">
        <f>IF(M724="","",IF(OR(E724="Personal",E724="",F724="Yes"),0,M724))</f>
        <v/>
      </c>
      <c r="O724" s="24">
        <f>IF(OR(A724="",M724=""),"",IF(E724="Business",IFERROR(INDEX('Rate Schedule'!$B$5:$B$24,MATCH(SUMPRODUCT(MAX(('Rate Schedule'!$A$5:$A$24&lt;=A724)*('Rate Schedule'!$A$5:$A$24&lt;&gt;"")*'Rate Schedule'!$A$5:$A$24)),'Rate Schedule'!$A$5:$A$24,0)),0),IF(E724="Medical",IFERROR(INDEX('Rate Schedule'!$C$5:$C$24,MATCH(SUMPRODUCT(MAX(('Rate Schedule'!$A$5:$A$24&lt;=A724)*('Rate Schedule'!$A$5:$A$24&lt;&gt;"")*'Rate Schedule'!$A$5:$A$24)),'Rate Schedule'!$A$5:$A$24,0)),0),IF(E724="Charitable",IFERROR(INDEX('Rate Schedule'!$D$5:$D$24,MATCH(SUMPRODUCT(MAX(('Rate Schedule'!$A$5:$A$24&lt;=A724)*('Rate Schedule'!$A$5:$A$24&lt;&gt;"")*'Rate Schedule'!$A$5:$A$24)),'Rate Schedule'!$A$5:$A$24,0)),0),0))))</f>
        <v/>
      </c>
      <c r="P724" s="25">
        <f>IF(OR(M724="",O724=""),"",ROUND(N724*O724,0)/100)</f>
        <v/>
      </c>
      <c r="Q724" s="26">
        <f>IF(AND(A724="",B724="",C724="",D724="",E724="",J724="",H724=""),"",IF(A724="","Add a date",IF(A724&gt;AsOf,"After as-of date: not counted yet",IF(B724="","Add a vehicle",IF(COUNTIF(VName,B724)=0,"Vehicle not on Vehicles sheet",IF(E724="","Add a purpose",IF(AND(E724&lt;&gt;"Business",E724&lt;&gt;"Medical",E724&lt;&gt;"Charitable",E724&lt;&gt;"Personal"),"Purpose must be Business/Medical/Charitable/Personal",IF(AND(ISNUMBER(H724),ISNUMBER(I724),I724&lt;H724),"Odometer end is before start",IF(AND(NOT(ISNUMBER(H724)),NOT(ISNUMBER(I724)),NOT(ISNUMBER(J724))),"Add odometer readings or typed miles",IF(AND(ISNUMBER(H724),ISNUMBER(I724),ISNUMBER(J724),ABS((I724-H724)-J724)&gt;0.05),"Odometer and typed miles disagree",IF(AND(N724&gt;0,O724=0),"No rate for this date — check Rate Schedule",IF(AND(OR(E724="Business",E724="Medical",E724="Charitable"),F724&lt;&gt;"Yes",K724=""),"Add purpose detail for substantiation",""))))))))))))</f>
        <v/>
      </c>
      <c r="R724" s="27">
        <f>IF(OR(A724="",M724=""),"",IFERROR(INDEX('Rate Schedule'!$A$5:$A$24,MATCH(SUMPRODUCT(MAX(('Rate Schedule'!$A$5:$A$24&lt;=A724)*('Rate Schedule'!$A$5:$A$24&lt;&gt;"")*'Rate Schedule'!$A$5:$A$24)),'Rate Schedule'!$A$5:$A$24,0)),""))</f>
        <v/>
      </c>
    </row>
    <row r="725">
      <c r="A725" s="22" t="n"/>
      <c r="B725" s="10" t="n"/>
      <c r="C725" s="10" t="n"/>
      <c r="D725" s="10" t="n"/>
      <c r="E725" s="10" t="n"/>
      <c r="F725" s="10" t="n"/>
      <c r="G725" s="10" t="n"/>
      <c r="H725" s="23" t="n"/>
      <c r="I725" s="23" t="n"/>
      <c r="J725" s="23" t="n"/>
      <c r="K725" s="10" t="n"/>
      <c r="L725" s="10" t="n"/>
      <c r="M725" s="24">
        <f>IF(AND(A725="",B725="",J725="",H725=""),"",ROUND(IF(G725="Yes",2,1)*IF(AND(ISNUMBER(H725),ISNUMBER(I725),I725&gt;=H725),I725-H725,IF(ISNUMBER(J725),J725,0)),1))</f>
        <v/>
      </c>
      <c r="N725" s="24">
        <f>IF(M725="","",IF(OR(E725="Personal",E725="",F725="Yes"),0,M725))</f>
        <v/>
      </c>
      <c r="O725" s="24">
        <f>IF(OR(A725="",M725=""),"",IF(E725="Business",IFERROR(INDEX('Rate Schedule'!$B$5:$B$24,MATCH(SUMPRODUCT(MAX(('Rate Schedule'!$A$5:$A$24&lt;=A725)*('Rate Schedule'!$A$5:$A$24&lt;&gt;"")*'Rate Schedule'!$A$5:$A$24)),'Rate Schedule'!$A$5:$A$24,0)),0),IF(E725="Medical",IFERROR(INDEX('Rate Schedule'!$C$5:$C$24,MATCH(SUMPRODUCT(MAX(('Rate Schedule'!$A$5:$A$24&lt;=A725)*('Rate Schedule'!$A$5:$A$24&lt;&gt;"")*'Rate Schedule'!$A$5:$A$24)),'Rate Schedule'!$A$5:$A$24,0)),0),IF(E725="Charitable",IFERROR(INDEX('Rate Schedule'!$D$5:$D$24,MATCH(SUMPRODUCT(MAX(('Rate Schedule'!$A$5:$A$24&lt;=A725)*('Rate Schedule'!$A$5:$A$24&lt;&gt;"")*'Rate Schedule'!$A$5:$A$24)),'Rate Schedule'!$A$5:$A$24,0)),0),0))))</f>
        <v/>
      </c>
      <c r="P725" s="25">
        <f>IF(OR(M725="",O725=""),"",ROUND(N725*O725,0)/100)</f>
        <v/>
      </c>
      <c r="Q725" s="26">
        <f>IF(AND(A725="",B725="",C725="",D725="",E725="",J725="",H725=""),"",IF(A725="","Add a date",IF(A725&gt;AsOf,"After as-of date: not counted yet",IF(B725="","Add a vehicle",IF(COUNTIF(VName,B725)=0,"Vehicle not on Vehicles sheet",IF(E725="","Add a purpose",IF(AND(E725&lt;&gt;"Business",E725&lt;&gt;"Medical",E725&lt;&gt;"Charitable",E725&lt;&gt;"Personal"),"Purpose must be Business/Medical/Charitable/Personal",IF(AND(ISNUMBER(H725),ISNUMBER(I725),I725&lt;H725),"Odometer end is before start",IF(AND(NOT(ISNUMBER(H725)),NOT(ISNUMBER(I725)),NOT(ISNUMBER(J725))),"Add odometer readings or typed miles",IF(AND(ISNUMBER(H725),ISNUMBER(I725),ISNUMBER(J725),ABS((I725-H725)-J725)&gt;0.05),"Odometer and typed miles disagree",IF(AND(N725&gt;0,O725=0),"No rate for this date — check Rate Schedule",IF(AND(OR(E725="Business",E725="Medical",E725="Charitable"),F725&lt;&gt;"Yes",K725=""),"Add purpose detail for substantiation",""))))))))))))</f>
        <v/>
      </c>
      <c r="R725" s="27">
        <f>IF(OR(A725="",M725=""),"",IFERROR(INDEX('Rate Schedule'!$A$5:$A$24,MATCH(SUMPRODUCT(MAX(('Rate Schedule'!$A$5:$A$24&lt;=A725)*('Rate Schedule'!$A$5:$A$24&lt;&gt;"")*'Rate Schedule'!$A$5:$A$24)),'Rate Schedule'!$A$5:$A$24,0)),""))</f>
        <v/>
      </c>
    </row>
    <row r="726">
      <c r="A726" s="22" t="n"/>
      <c r="B726" s="10" t="n"/>
      <c r="C726" s="10" t="n"/>
      <c r="D726" s="10" t="n"/>
      <c r="E726" s="10" t="n"/>
      <c r="F726" s="10" t="n"/>
      <c r="G726" s="10" t="n"/>
      <c r="H726" s="23" t="n"/>
      <c r="I726" s="23" t="n"/>
      <c r="J726" s="23" t="n"/>
      <c r="K726" s="10" t="n"/>
      <c r="L726" s="10" t="n"/>
      <c r="M726" s="24">
        <f>IF(AND(A726="",B726="",J726="",H726=""),"",ROUND(IF(G726="Yes",2,1)*IF(AND(ISNUMBER(H726),ISNUMBER(I726),I726&gt;=H726),I726-H726,IF(ISNUMBER(J726),J726,0)),1))</f>
        <v/>
      </c>
      <c r="N726" s="24">
        <f>IF(M726="","",IF(OR(E726="Personal",E726="",F726="Yes"),0,M726))</f>
        <v/>
      </c>
      <c r="O726" s="24">
        <f>IF(OR(A726="",M726=""),"",IF(E726="Business",IFERROR(INDEX('Rate Schedule'!$B$5:$B$24,MATCH(SUMPRODUCT(MAX(('Rate Schedule'!$A$5:$A$24&lt;=A726)*('Rate Schedule'!$A$5:$A$24&lt;&gt;"")*'Rate Schedule'!$A$5:$A$24)),'Rate Schedule'!$A$5:$A$24,0)),0),IF(E726="Medical",IFERROR(INDEX('Rate Schedule'!$C$5:$C$24,MATCH(SUMPRODUCT(MAX(('Rate Schedule'!$A$5:$A$24&lt;=A726)*('Rate Schedule'!$A$5:$A$24&lt;&gt;"")*'Rate Schedule'!$A$5:$A$24)),'Rate Schedule'!$A$5:$A$24,0)),0),IF(E726="Charitable",IFERROR(INDEX('Rate Schedule'!$D$5:$D$24,MATCH(SUMPRODUCT(MAX(('Rate Schedule'!$A$5:$A$24&lt;=A726)*('Rate Schedule'!$A$5:$A$24&lt;&gt;"")*'Rate Schedule'!$A$5:$A$24)),'Rate Schedule'!$A$5:$A$24,0)),0),0))))</f>
        <v/>
      </c>
      <c r="P726" s="25">
        <f>IF(OR(M726="",O726=""),"",ROUND(N726*O726,0)/100)</f>
        <v/>
      </c>
      <c r="Q726" s="26">
        <f>IF(AND(A726="",B726="",C726="",D726="",E726="",J726="",H726=""),"",IF(A726="","Add a date",IF(A726&gt;AsOf,"After as-of date: not counted yet",IF(B726="","Add a vehicle",IF(COUNTIF(VName,B726)=0,"Vehicle not on Vehicles sheet",IF(E726="","Add a purpose",IF(AND(E726&lt;&gt;"Business",E726&lt;&gt;"Medical",E726&lt;&gt;"Charitable",E726&lt;&gt;"Personal"),"Purpose must be Business/Medical/Charitable/Personal",IF(AND(ISNUMBER(H726),ISNUMBER(I726),I726&lt;H726),"Odometer end is before start",IF(AND(NOT(ISNUMBER(H726)),NOT(ISNUMBER(I726)),NOT(ISNUMBER(J726))),"Add odometer readings or typed miles",IF(AND(ISNUMBER(H726),ISNUMBER(I726),ISNUMBER(J726),ABS((I726-H726)-J726)&gt;0.05),"Odometer and typed miles disagree",IF(AND(N726&gt;0,O726=0),"No rate for this date — check Rate Schedule",IF(AND(OR(E726="Business",E726="Medical",E726="Charitable"),F726&lt;&gt;"Yes",K726=""),"Add purpose detail for substantiation",""))))))))))))</f>
        <v/>
      </c>
      <c r="R726" s="27">
        <f>IF(OR(A726="",M726=""),"",IFERROR(INDEX('Rate Schedule'!$A$5:$A$24,MATCH(SUMPRODUCT(MAX(('Rate Schedule'!$A$5:$A$24&lt;=A726)*('Rate Schedule'!$A$5:$A$24&lt;&gt;"")*'Rate Schedule'!$A$5:$A$24)),'Rate Schedule'!$A$5:$A$24,0)),""))</f>
        <v/>
      </c>
    </row>
    <row r="727">
      <c r="A727" s="22" t="n"/>
      <c r="B727" s="10" t="n"/>
      <c r="C727" s="10" t="n"/>
      <c r="D727" s="10" t="n"/>
      <c r="E727" s="10" t="n"/>
      <c r="F727" s="10" t="n"/>
      <c r="G727" s="10" t="n"/>
      <c r="H727" s="23" t="n"/>
      <c r="I727" s="23" t="n"/>
      <c r="J727" s="23" t="n"/>
      <c r="K727" s="10" t="n"/>
      <c r="L727" s="10" t="n"/>
      <c r="M727" s="24">
        <f>IF(AND(A727="",B727="",J727="",H727=""),"",ROUND(IF(G727="Yes",2,1)*IF(AND(ISNUMBER(H727),ISNUMBER(I727),I727&gt;=H727),I727-H727,IF(ISNUMBER(J727),J727,0)),1))</f>
        <v/>
      </c>
      <c r="N727" s="24">
        <f>IF(M727="","",IF(OR(E727="Personal",E727="",F727="Yes"),0,M727))</f>
        <v/>
      </c>
      <c r="O727" s="24">
        <f>IF(OR(A727="",M727=""),"",IF(E727="Business",IFERROR(INDEX('Rate Schedule'!$B$5:$B$24,MATCH(SUMPRODUCT(MAX(('Rate Schedule'!$A$5:$A$24&lt;=A727)*('Rate Schedule'!$A$5:$A$24&lt;&gt;"")*'Rate Schedule'!$A$5:$A$24)),'Rate Schedule'!$A$5:$A$24,0)),0),IF(E727="Medical",IFERROR(INDEX('Rate Schedule'!$C$5:$C$24,MATCH(SUMPRODUCT(MAX(('Rate Schedule'!$A$5:$A$24&lt;=A727)*('Rate Schedule'!$A$5:$A$24&lt;&gt;"")*'Rate Schedule'!$A$5:$A$24)),'Rate Schedule'!$A$5:$A$24,0)),0),IF(E727="Charitable",IFERROR(INDEX('Rate Schedule'!$D$5:$D$24,MATCH(SUMPRODUCT(MAX(('Rate Schedule'!$A$5:$A$24&lt;=A727)*('Rate Schedule'!$A$5:$A$24&lt;&gt;"")*'Rate Schedule'!$A$5:$A$24)),'Rate Schedule'!$A$5:$A$24,0)),0),0))))</f>
        <v/>
      </c>
      <c r="P727" s="25">
        <f>IF(OR(M727="",O727=""),"",ROUND(N727*O727,0)/100)</f>
        <v/>
      </c>
      <c r="Q727" s="26">
        <f>IF(AND(A727="",B727="",C727="",D727="",E727="",J727="",H727=""),"",IF(A727="","Add a date",IF(A727&gt;AsOf,"After as-of date: not counted yet",IF(B727="","Add a vehicle",IF(COUNTIF(VName,B727)=0,"Vehicle not on Vehicles sheet",IF(E727="","Add a purpose",IF(AND(E727&lt;&gt;"Business",E727&lt;&gt;"Medical",E727&lt;&gt;"Charitable",E727&lt;&gt;"Personal"),"Purpose must be Business/Medical/Charitable/Personal",IF(AND(ISNUMBER(H727),ISNUMBER(I727),I727&lt;H727),"Odometer end is before start",IF(AND(NOT(ISNUMBER(H727)),NOT(ISNUMBER(I727)),NOT(ISNUMBER(J727))),"Add odometer readings or typed miles",IF(AND(ISNUMBER(H727),ISNUMBER(I727),ISNUMBER(J727),ABS((I727-H727)-J727)&gt;0.05),"Odometer and typed miles disagree",IF(AND(N727&gt;0,O727=0),"No rate for this date — check Rate Schedule",IF(AND(OR(E727="Business",E727="Medical",E727="Charitable"),F727&lt;&gt;"Yes",K727=""),"Add purpose detail for substantiation",""))))))))))))</f>
        <v/>
      </c>
      <c r="R727" s="27">
        <f>IF(OR(A727="",M727=""),"",IFERROR(INDEX('Rate Schedule'!$A$5:$A$24,MATCH(SUMPRODUCT(MAX(('Rate Schedule'!$A$5:$A$24&lt;=A727)*('Rate Schedule'!$A$5:$A$24&lt;&gt;"")*'Rate Schedule'!$A$5:$A$24)),'Rate Schedule'!$A$5:$A$24,0)),""))</f>
        <v/>
      </c>
    </row>
    <row r="728">
      <c r="A728" s="22" t="n"/>
      <c r="B728" s="10" t="n"/>
      <c r="C728" s="10" t="n"/>
      <c r="D728" s="10" t="n"/>
      <c r="E728" s="10" t="n"/>
      <c r="F728" s="10" t="n"/>
      <c r="G728" s="10" t="n"/>
      <c r="H728" s="23" t="n"/>
      <c r="I728" s="23" t="n"/>
      <c r="J728" s="23" t="n"/>
      <c r="K728" s="10" t="n"/>
      <c r="L728" s="10" t="n"/>
      <c r="M728" s="24">
        <f>IF(AND(A728="",B728="",J728="",H728=""),"",ROUND(IF(G728="Yes",2,1)*IF(AND(ISNUMBER(H728),ISNUMBER(I728),I728&gt;=H728),I728-H728,IF(ISNUMBER(J728),J728,0)),1))</f>
        <v/>
      </c>
      <c r="N728" s="24">
        <f>IF(M728="","",IF(OR(E728="Personal",E728="",F728="Yes"),0,M728))</f>
        <v/>
      </c>
      <c r="O728" s="24">
        <f>IF(OR(A728="",M728=""),"",IF(E728="Business",IFERROR(INDEX('Rate Schedule'!$B$5:$B$24,MATCH(SUMPRODUCT(MAX(('Rate Schedule'!$A$5:$A$24&lt;=A728)*('Rate Schedule'!$A$5:$A$24&lt;&gt;"")*'Rate Schedule'!$A$5:$A$24)),'Rate Schedule'!$A$5:$A$24,0)),0),IF(E728="Medical",IFERROR(INDEX('Rate Schedule'!$C$5:$C$24,MATCH(SUMPRODUCT(MAX(('Rate Schedule'!$A$5:$A$24&lt;=A728)*('Rate Schedule'!$A$5:$A$24&lt;&gt;"")*'Rate Schedule'!$A$5:$A$24)),'Rate Schedule'!$A$5:$A$24,0)),0),IF(E728="Charitable",IFERROR(INDEX('Rate Schedule'!$D$5:$D$24,MATCH(SUMPRODUCT(MAX(('Rate Schedule'!$A$5:$A$24&lt;=A728)*('Rate Schedule'!$A$5:$A$24&lt;&gt;"")*'Rate Schedule'!$A$5:$A$24)),'Rate Schedule'!$A$5:$A$24,0)),0),0))))</f>
        <v/>
      </c>
      <c r="P728" s="25">
        <f>IF(OR(M728="",O728=""),"",ROUND(N728*O728,0)/100)</f>
        <v/>
      </c>
      <c r="Q728" s="26">
        <f>IF(AND(A728="",B728="",C728="",D728="",E728="",J728="",H728=""),"",IF(A728="","Add a date",IF(A728&gt;AsOf,"After as-of date: not counted yet",IF(B728="","Add a vehicle",IF(COUNTIF(VName,B728)=0,"Vehicle not on Vehicles sheet",IF(E728="","Add a purpose",IF(AND(E728&lt;&gt;"Business",E728&lt;&gt;"Medical",E728&lt;&gt;"Charitable",E728&lt;&gt;"Personal"),"Purpose must be Business/Medical/Charitable/Personal",IF(AND(ISNUMBER(H728),ISNUMBER(I728),I728&lt;H728),"Odometer end is before start",IF(AND(NOT(ISNUMBER(H728)),NOT(ISNUMBER(I728)),NOT(ISNUMBER(J728))),"Add odometer readings or typed miles",IF(AND(ISNUMBER(H728),ISNUMBER(I728),ISNUMBER(J728),ABS((I728-H728)-J728)&gt;0.05),"Odometer and typed miles disagree",IF(AND(N728&gt;0,O728=0),"No rate for this date — check Rate Schedule",IF(AND(OR(E728="Business",E728="Medical",E728="Charitable"),F728&lt;&gt;"Yes",K728=""),"Add purpose detail for substantiation",""))))))))))))</f>
        <v/>
      </c>
      <c r="R728" s="27">
        <f>IF(OR(A728="",M728=""),"",IFERROR(INDEX('Rate Schedule'!$A$5:$A$24,MATCH(SUMPRODUCT(MAX(('Rate Schedule'!$A$5:$A$24&lt;=A728)*('Rate Schedule'!$A$5:$A$24&lt;&gt;"")*'Rate Schedule'!$A$5:$A$24)),'Rate Schedule'!$A$5:$A$24,0)),""))</f>
        <v/>
      </c>
    </row>
    <row r="729">
      <c r="A729" s="22" t="n"/>
      <c r="B729" s="10" t="n"/>
      <c r="C729" s="10" t="n"/>
      <c r="D729" s="10" t="n"/>
      <c r="E729" s="10" t="n"/>
      <c r="F729" s="10" t="n"/>
      <c r="G729" s="10" t="n"/>
      <c r="H729" s="23" t="n"/>
      <c r="I729" s="23" t="n"/>
      <c r="J729" s="23" t="n"/>
      <c r="K729" s="10" t="n"/>
      <c r="L729" s="10" t="n"/>
      <c r="M729" s="24">
        <f>IF(AND(A729="",B729="",J729="",H729=""),"",ROUND(IF(G729="Yes",2,1)*IF(AND(ISNUMBER(H729),ISNUMBER(I729),I729&gt;=H729),I729-H729,IF(ISNUMBER(J729),J729,0)),1))</f>
        <v/>
      </c>
      <c r="N729" s="24">
        <f>IF(M729="","",IF(OR(E729="Personal",E729="",F729="Yes"),0,M729))</f>
        <v/>
      </c>
      <c r="O729" s="24">
        <f>IF(OR(A729="",M729=""),"",IF(E729="Business",IFERROR(INDEX('Rate Schedule'!$B$5:$B$24,MATCH(SUMPRODUCT(MAX(('Rate Schedule'!$A$5:$A$24&lt;=A729)*('Rate Schedule'!$A$5:$A$24&lt;&gt;"")*'Rate Schedule'!$A$5:$A$24)),'Rate Schedule'!$A$5:$A$24,0)),0),IF(E729="Medical",IFERROR(INDEX('Rate Schedule'!$C$5:$C$24,MATCH(SUMPRODUCT(MAX(('Rate Schedule'!$A$5:$A$24&lt;=A729)*('Rate Schedule'!$A$5:$A$24&lt;&gt;"")*'Rate Schedule'!$A$5:$A$24)),'Rate Schedule'!$A$5:$A$24,0)),0),IF(E729="Charitable",IFERROR(INDEX('Rate Schedule'!$D$5:$D$24,MATCH(SUMPRODUCT(MAX(('Rate Schedule'!$A$5:$A$24&lt;=A729)*('Rate Schedule'!$A$5:$A$24&lt;&gt;"")*'Rate Schedule'!$A$5:$A$24)),'Rate Schedule'!$A$5:$A$24,0)),0),0))))</f>
        <v/>
      </c>
      <c r="P729" s="25">
        <f>IF(OR(M729="",O729=""),"",ROUND(N729*O729,0)/100)</f>
        <v/>
      </c>
      <c r="Q729" s="26">
        <f>IF(AND(A729="",B729="",C729="",D729="",E729="",J729="",H729=""),"",IF(A729="","Add a date",IF(A729&gt;AsOf,"After as-of date: not counted yet",IF(B729="","Add a vehicle",IF(COUNTIF(VName,B729)=0,"Vehicle not on Vehicles sheet",IF(E729="","Add a purpose",IF(AND(E729&lt;&gt;"Business",E729&lt;&gt;"Medical",E729&lt;&gt;"Charitable",E729&lt;&gt;"Personal"),"Purpose must be Business/Medical/Charitable/Personal",IF(AND(ISNUMBER(H729),ISNUMBER(I729),I729&lt;H729),"Odometer end is before start",IF(AND(NOT(ISNUMBER(H729)),NOT(ISNUMBER(I729)),NOT(ISNUMBER(J729))),"Add odometer readings or typed miles",IF(AND(ISNUMBER(H729),ISNUMBER(I729),ISNUMBER(J729),ABS((I729-H729)-J729)&gt;0.05),"Odometer and typed miles disagree",IF(AND(N729&gt;0,O729=0),"No rate for this date — check Rate Schedule",IF(AND(OR(E729="Business",E729="Medical",E729="Charitable"),F729&lt;&gt;"Yes",K729=""),"Add purpose detail for substantiation",""))))))))))))</f>
        <v/>
      </c>
      <c r="R729" s="27">
        <f>IF(OR(A729="",M729=""),"",IFERROR(INDEX('Rate Schedule'!$A$5:$A$24,MATCH(SUMPRODUCT(MAX(('Rate Schedule'!$A$5:$A$24&lt;=A729)*('Rate Schedule'!$A$5:$A$24&lt;&gt;"")*'Rate Schedule'!$A$5:$A$24)),'Rate Schedule'!$A$5:$A$24,0)),""))</f>
        <v/>
      </c>
    </row>
    <row r="730">
      <c r="A730" s="22" t="n"/>
      <c r="B730" s="10" t="n"/>
      <c r="C730" s="10" t="n"/>
      <c r="D730" s="10" t="n"/>
      <c r="E730" s="10" t="n"/>
      <c r="F730" s="10" t="n"/>
      <c r="G730" s="10" t="n"/>
      <c r="H730" s="23" t="n"/>
      <c r="I730" s="23" t="n"/>
      <c r="J730" s="23" t="n"/>
      <c r="K730" s="10" t="n"/>
      <c r="L730" s="10" t="n"/>
      <c r="M730" s="24">
        <f>IF(AND(A730="",B730="",J730="",H730=""),"",ROUND(IF(G730="Yes",2,1)*IF(AND(ISNUMBER(H730),ISNUMBER(I730),I730&gt;=H730),I730-H730,IF(ISNUMBER(J730),J730,0)),1))</f>
        <v/>
      </c>
      <c r="N730" s="24">
        <f>IF(M730="","",IF(OR(E730="Personal",E730="",F730="Yes"),0,M730))</f>
        <v/>
      </c>
      <c r="O730" s="24">
        <f>IF(OR(A730="",M730=""),"",IF(E730="Business",IFERROR(INDEX('Rate Schedule'!$B$5:$B$24,MATCH(SUMPRODUCT(MAX(('Rate Schedule'!$A$5:$A$24&lt;=A730)*('Rate Schedule'!$A$5:$A$24&lt;&gt;"")*'Rate Schedule'!$A$5:$A$24)),'Rate Schedule'!$A$5:$A$24,0)),0),IF(E730="Medical",IFERROR(INDEX('Rate Schedule'!$C$5:$C$24,MATCH(SUMPRODUCT(MAX(('Rate Schedule'!$A$5:$A$24&lt;=A730)*('Rate Schedule'!$A$5:$A$24&lt;&gt;"")*'Rate Schedule'!$A$5:$A$24)),'Rate Schedule'!$A$5:$A$24,0)),0),IF(E730="Charitable",IFERROR(INDEX('Rate Schedule'!$D$5:$D$24,MATCH(SUMPRODUCT(MAX(('Rate Schedule'!$A$5:$A$24&lt;=A730)*('Rate Schedule'!$A$5:$A$24&lt;&gt;"")*'Rate Schedule'!$A$5:$A$24)),'Rate Schedule'!$A$5:$A$24,0)),0),0))))</f>
        <v/>
      </c>
      <c r="P730" s="25">
        <f>IF(OR(M730="",O730=""),"",ROUND(N730*O730,0)/100)</f>
        <v/>
      </c>
      <c r="Q730" s="26">
        <f>IF(AND(A730="",B730="",C730="",D730="",E730="",J730="",H730=""),"",IF(A730="","Add a date",IF(A730&gt;AsOf,"After as-of date: not counted yet",IF(B730="","Add a vehicle",IF(COUNTIF(VName,B730)=0,"Vehicle not on Vehicles sheet",IF(E730="","Add a purpose",IF(AND(E730&lt;&gt;"Business",E730&lt;&gt;"Medical",E730&lt;&gt;"Charitable",E730&lt;&gt;"Personal"),"Purpose must be Business/Medical/Charitable/Personal",IF(AND(ISNUMBER(H730),ISNUMBER(I730),I730&lt;H730),"Odometer end is before start",IF(AND(NOT(ISNUMBER(H730)),NOT(ISNUMBER(I730)),NOT(ISNUMBER(J730))),"Add odometer readings or typed miles",IF(AND(ISNUMBER(H730),ISNUMBER(I730),ISNUMBER(J730),ABS((I730-H730)-J730)&gt;0.05),"Odometer and typed miles disagree",IF(AND(N730&gt;0,O730=0),"No rate for this date — check Rate Schedule",IF(AND(OR(E730="Business",E730="Medical",E730="Charitable"),F730&lt;&gt;"Yes",K730=""),"Add purpose detail for substantiation",""))))))))))))</f>
        <v/>
      </c>
      <c r="R730" s="27">
        <f>IF(OR(A730="",M730=""),"",IFERROR(INDEX('Rate Schedule'!$A$5:$A$24,MATCH(SUMPRODUCT(MAX(('Rate Schedule'!$A$5:$A$24&lt;=A730)*('Rate Schedule'!$A$5:$A$24&lt;&gt;"")*'Rate Schedule'!$A$5:$A$24)),'Rate Schedule'!$A$5:$A$24,0)),""))</f>
        <v/>
      </c>
    </row>
    <row r="731">
      <c r="A731" s="22" t="n"/>
      <c r="B731" s="10" t="n"/>
      <c r="C731" s="10" t="n"/>
      <c r="D731" s="10" t="n"/>
      <c r="E731" s="10" t="n"/>
      <c r="F731" s="10" t="n"/>
      <c r="G731" s="10" t="n"/>
      <c r="H731" s="23" t="n"/>
      <c r="I731" s="23" t="n"/>
      <c r="J731" s="23" t="n"/>
      <c r="K731" s="10" t="n"/>
      <c r="L731" s="10" t="n"/>
      <c r="M731" s="24">
        <f>IF(AND(A731="",B731="",J731="",H731=""),"",ROUND(IF(G731="Yes",2,1)*IF(AND(ISNUMBER(H731),ISNUMBER(I731),I731&gt;=H731),I731-H731,IF(ISNUMBER(J731),J731,0)),1))</f>
        <v/>
      </c>
      <c r="N731" s="24">
        <f>IF(M731="","",IF(OR(E731="Personal",E731="",F731="Yes"),0,M731))</f>
        <v/>
      </c>
      <c r="O731" s="24">
        <f>IF(OR(A731="",M731=""),"",IF(E731="Business",IFERROR(INDEX('Rate Schedule'!$B$5:$B$24,MATCH(SUMPRODUCT(MAX(('Rate Schedule'!$A$5:$A$24&lt;=A731)*('Rate Schedule'!$A$5:$A$24&lt;&gt;"")*'Rate Schedule'!$A$5:$A$24)),'Rate Schedule'!$A$5:$A$24,0)),0),IF(E731="Medical",IFERROR(INDEX('Rate Schedule'!$C$5:$C$24,MATCH(SUMPRODUCT(MAX(('Rate Schedule'!$A$5:$A$24&lt;=A731)*('Rate Schedule'!$A$5:$A$24&lt;&gt;"")*'Rate Schedule'!$A$5:$A$24)),'Rate Schedule'!$A$5:$A$24,0)),0),IF(E731="Charitable",IFERROR(INDEX('Rate Schedule'!$D$5:$D$24,MATCH(SUMPRODUCT(MAX(('Rate Schedule'!$A$5:$A$24&lt;=A731)*('Rate Schedule'!$A$5:$A$24&lt;&gt;"")*'Rate Schedule'!$A$5:$A$24)),'Rate Schedule'!$A$5:$A$24,0)),0),0))))</f>
        <v/>
      </c>
      <c r="P731" s="25">
        <f>IF(OR(M731="",O731=""),"",ROUND(N731*O731,0)/100)</f>
        <v/>
      </c>
      <c r="Q731" s="26">
        <f>IF(AND(A731="",B731="",C731="",D731="",E731="",J731="",H731=""),"",IF(A731="","Add a date",IF(A731&gt;AsOf,"After as-of date: not counted yet",IF(B731="","Add a vehicle",IF(COUNTIF(VName,B731)=0,"Vehicle not on Vehicles sheet",IF(E731="","Add a purpose",IF(AND(E731&lt;&gt;"Business",E731&lt;&gt;"Medical",E731&lt;&gt;"Charitable",E731&lt;&gt;"Personal"),"Purpose must be Business/Medical/Charitable/Personal",IF(AND(ISNUMBER(H731),ISNUMBER(I731),I731&lt;H731),"Odometer end is before start",IF(AND(NOT(ISNUMBER(H731)),NOT(ISNUMBER(I731)),NOT(ISNUMBER(J731))),"Add odometer readings or typed miles",IF(AND(ISNUMBER(H731),ISNUMBER(I731),ISNUMBER(J731),ABS((I731-H731)-J731)&gt;0.05),"Odometer and typed miles disagree",IF(AND(N731&gt;0,O731=0),"No rate for this date — check Rate Schedule",IF(AND(OR(E731="Business",E731="Medical",E731="Charitable"),F731&lt;&gt;"Yes",K731=""),"Add purpose detail for substantiation",""))))))))))))</f>
        <v/>
      </c>
      <c r="R731" s="27">
        <f>IF(OR(A731="",M731=""),"",IFERROR(INDEX('Rate Schedule'!$A$5:$A$24,MATCH(SUMPRODUCT(MAX(('Rate Schedule'!$A$5:$A$24&lt;=A731)*('Rate Schedule'!$A$5:$A$24&lt;&gt;"")*'Rate Schedule'!$A$5:$A$24)),'Rate Schedule'!$A$5:$A$24,0)),""))</f>
        <v/>
      </c>
    </row>
    <row r="732">
      <c r="A732" s="22" t="n"/>
      <c r="B732" s="10" t="n"/>
      <c r="C732" s="10" t="n"/>
      <c r="D732" s="10" t="n"/>
      <c r="E732" s="10" t="n"/>
      <c r="F732" s="10" t="n"/>
      <c r="G732" s="10" t="n"/>
      <c r="H732" s="23" t="n"/>
      <c r="I732" s="23" t="n"/>
      <c r="J732" s="23" t="n"/>
      <c r="K732" s="10" t="n"/>
      <c r="L732" s="10" t="n"/>
      <c r="M732" s="24">
        <f>IF(AND(A732="",B732="",J732="",H732=""),"",ROUND(IF(G732="Yes",2,1)*IF(AND(ISNUMBER(H732),ISNUMBER(I732),I732&gt;=H732),I732-H732,IF(ISNUMBER(J732),J732,0)),1))</f>
        <v/>
      </c>
      <c r="N732" s="24">
        <f>IF(M732="","",IF(OR(E732="Personal",E732="",F732="Yes"),0,M732))</f>
        <v/>
      </c>
      <c r="O732" s="24">
        <f>IF(OR(A732="",M732=""),"",IF(E732="Business",IFERROR(INDEX('Rate Schedule'!$B$5:$B$24,MATCH(SUMPRODUCT(MAX(('Rate Schedule'!$A$5:$A$24&lt;=A732)*('Rate Schedule'!$A$5:$A$24&lt;&gt;"")*'Rate Schedule'!$A$5:$A$24)),'Rate Schedule'!$A$5:$A$24,0)),0),IF(E732="Medical",IFERROR(INDEX('Rate Schedule'!$C$5:$C$24,MATCH(SUMPRODUCT(MAX(('Rate Schedule'!$A$5:$A$24&lt;=A732)*('Rate Schedule'!$A$5:$A$24&lt;&gt;"")*'Rate Schedule'!$A$5:$A$24)),'Rate Schedule'!$A$5:$A$24,0)),0),IF(E732="Charitable",IFERROR(INDEX('Rate Schedule'!$D$5:$D$24,MATCH(SUMPRODUCT(MAX(('Rate Schedule'!$A$5:$A$24&lt;=A732)*('Rate Schedule'!$A$5:$A$24&lt;&gt;"")*'Rate Schedule'!$A$5:$A$24)),'Rate Schedule'!$A$5:$A$24,0)),0),0))))</f>
        <v/>
      </c>
      <c r="P732" s="25">
        <f>IF(OR(M732="",O732=""),"",ROUND(N732*O732,0)/100)</f>
        <v/>
      </c>
      <c r="Q732" s="26">
        <f>IF(AND(A732="",B732="",C732="",D732="",E732="",J732="",H732=""),"",IF(A732="","Add a date",IF(A732&gt;AsOf,"After as-of date: not counted yet",IF(B732="","Add a vehicle",IF(COUNTIF(VName,B732)=0,"Vehicle not on Vehicles sheet",IF(E732="","Add a purpose",IF(AND(E732&lt;&gt;"Business",E732&lt;&gt;"Medical",E732&lt;&gt;"Charitable",E732&lt;&gt;"Personal"),"Purpose must be Business/Medical/Charitable/Personal",IF(AND(ISNUMBER(H732),ISNUMBER(I732),I732&lt;H732),"Odometer end is before start",IF(AND(NOT(ISNUMBER(H732)),NOT(ISNUMBER(I732)),NOT(ISNUMBER(J732))),"Add odometer readings or typed miles",IF(AND(ISNUMBER(H732),ISNUMBER(I732),ISNUMBER(J732),ABS((I732-H732)-J732)&gt;0.05),"Odometer and typed miles disagree",IF(AND(N732&gt;0,O732=0),"No rate for this date — check Rate Schedule",IF(AND(OR(E732="Business",E732="Medical",E732="Charitable"),F732&lt;&gt;"Yes",K732=""),"Add purpose detail for substantiation",""))))))))))))</f>
        <v/>
      </c>
      <c r="R732" s="27">
        <f>IF(OR(A732="",M732=""),"",IFERROR(INDEX('Rate Schedule'!$A$5:$A$24,MATCH(SUMPRODUCT(MAX(('Rate Schedule'!$A$5:$A$24&lt;=A732)*('Rate Schedule'!$A$5:$A$24&lt;&gt;"")*'Rate Schedule'!$A$5:$A$24)),'Rate Schedule'!$A$5:$A$24,0)),""))</f>
        <v/>
      </c>
    </row>
    <row r="733">
      <c r="A733" s="22" t="n"/>
      <c r="B733" s="10" t="n"/>
      <c r="C733" s="10" t="n"/>
      <c r="D733" s="10" t="n"/>
      <c r="E733" s="10" t="n"/>
      <c r="F733" s="10" t="n"/>
      <c r="G733" s="10" t="n"/>
      <c r="H733" s="23" t="n"/>
      <c r="I733" s="23" t="n"/>
      <c r="J733" s="23" t="n"/>
      <c r="K733" s="10" t="n"/>
      <c r="L733" s="10" t="n"/>
      <c r="M733" s="24">
        <f>IF(AND(A733="",B733="",J733="",H733=""),"",ROUND(IF(G733="Yes",2,1)*IF(AND(ISNUMBER(H733),ISNUMBER(I733),I733&gt;=H733),I733-H733,IF(ISNUMBER(J733),J733,0)),1))</f>
        <v/>
      </c>
      <c r="N733" s="24">
        <f>IF(M733="","",IF(OR(E733="Personal",E733="",F733="Yes"),0,M733))</f>
        <v/>
      </c>
      <c r="O733" s="24">
        <f>IF(OR(A733="",M733=""),"",IF(E733="Business",IFERROR(INDEX('Rate Schedule'!$B$5:$B$24,MATCH(SUMPRODUCT(MAX(('Rate Schedule'!$A$5:$A$24&lt;=A733)*('Rate Schedule'!$A$5:$A$24&lt;&gt;"")*'Rate Schedule'!$A$5:$A$24)),'Rate Schedule'!$A$5:$A$24,0)),0),IF(E733="Medical",IFERROR(INDEX('Rate Schedule'!$C$5:$C$24,MATCH(SUMPRODUCT(MAX(('Rate Schedule'!$A$5:$A$24&lt;=A733)*('Rate Schedule'!$A$5:$A$24&lt;&gt;"")*'Rate Schedule'!$A$5:$A$24)),'Rate Schedule'!$A$5:$A$24,0)),0),IF(E733="Charitable",IFERROR(INDEX('Rate Schedule'!$D$5:$D$24,MATCH(SUMPRODUCT(MAX(('Rate Schedule'!$A$5:$A$24&lt;=A733)*('Rate Schedule'!$A$5:$A$24&lt;&gt;"")*'Rate Schedule'!$A$5:$A$24)),'Rate Schedule'!$A$5:$A$24,0)),0),0))))</f>
        <v/>
      </c>
      <c r="P733" s="25">
        <f>IF(OR(M733="",O733=""),"",ROUND(N733*O733,0)/100)</f>
        <v/>
      </c>
      <c r="Q733" s="26">
        <f>IF(AND(A733="",B733="",C733="",D733="",E733="",J733="",H733=""),"",IF(A733="","Add a date",IF(A733&gt;AsOf,"After as-of date: not counted yet",IF(B733="","Add a vehicle",IF(COUNTIF(VName,B733)=0,"Vehicle not on Vehicles sheet",IF(E733="","Add a purpose",IF(AND(E733&lt;&gt;"Business",E733&lt;&gt;"Medical",E733&lt;&gt;"Charitable",E733&lt;&gt;"Personal"),"Purpose must be Business/Medical/Charitable/Personal",IF(AND(ISNUMBER(H733),ISNUMBER(I733),I733&lt;H733),"Odometer end is before start",IF(AND(NOT(ISNUMBER(H733)),NOT(ISNUMBER(I733)),NOT(ISNUMBER(J733))),"Add odometer readings or typed miles",IF(AND(ISNUMBER(H733),ISNUMBER(I733),ISNUMBER(J733),ABS((I733-H733)-J733)&gt;0.05),"Odometer and typed miles disagree",IF(AND(N733&gt;0,O733=0),"No rate for this date — check Rate Schedule",IF(AND(OR(E733="Business",E733="Medical",E733="Charitable"),F733&lt;&gt;"Yes",K733=""),"Add purpose detail for substantiation",""))))))))))))</f>
        <v/>
      </c>
      <c r="R733" s="27">
        <f>IF(OR(A733="",M733=""),"",IFERROR(INDEX('Rate Schedule'!$A$5:$A$24,MATCH(SUMPRODUCT(MAX(('Rate Schedule'!$A$5:$A$24&lt;=A733)*('Rate Schedule'!$A$5:$A$24&lt;&gt;"")*'Rate Schedule'!$A$5:$A$24)),'Rate Schedule'!$A$5:$A$24,0)),""))</f>
        <v/>
      </c>
    </row>
    <row r="734">
      <c r="A734" s="22" t="n"/>
      <c r="B734" s="10" t="n"/>
      <c r="C734" s="10" t="n"/>
      <c r="D734" s="10" t="n"/>
      <c r="E734" s="10" t="n"/>
      <c r="F734" s="10" t="n"/>
      <c r="G734" s="10" t="n"/>
      <c r="H734" s="23" t="n"/>
      <c r="I734" s="23" t="n"/>
      <c r="J734" s="23" t="n"/>
      <c r="K734" s="10" t="n"/>
      <c r="L734" s="10" t="n"/>
      <c r="M734" s="24">
        <f>IF(AND(A734="",B734="",J734="",H734=""),"",ROUND(IF(G734="Yes",2,1)*IF(AND(ISNUMBER(H734),ISNUMBER(I734),I734&gt;=H734),I734-H734,IF(ISNUMBER(J734),J734,0)),1))</f>
        <v/>
      </c>
      <c r="N734" s="24">
        <f>IF(M734="","",IF(OR(E734="Personal",E734="",F734="Yes"),0,M734))</f>
        <v/>
      </c>
      <c r="O734" s="24">
        <f>IF(OR(A734="",M734=""),"",IF(E734="Business",IFERROR(INDEX('Rate Schedule'!$B$5:$B$24,MATCH(SUMPRODUCT(MAX(('Rate Schedule'!$A$5:$A$24&lt;=A734)*('Rate Schedule'!$A$5:$A$24&lt;&gt;"")*'Rate Schedule'!$A$5:$A$24)),'Rate Schedule'!$A$5:$A$24,0)),0),IF(E734="Medical",IFERROR(INDEX('Rate Schedule'!$C$5:$C$24,MATCH(SUMPRODUCT(MAX(('Rate Schedule'!$A$5:$A$24&lt;=A734)*('Rate Schedule'!$A$5:$A$24&lt;&gt;"")*'Rate Schedule'!$A$5:$A$24)),'Rate Schedule'!$A$5:$A$24,0)),0),IF(E734="Charitable",IFERROR(INDEX('Rate Schedule'!$D$5:$D$24,MATCH(SUMPRODUCT(MAX(('Rate Schedule'!$A$5:$A$24&lt;=A734)*('Rate Schedule'!$A$5:$A$24&lt;&gt;"")*'Rate Schedule'!$A$5:$A$24)),'Rate Schedule'!$A$5:$A$24,0)),0),0))))</f>
        <v/>
      </c>
      <c r="P734" s="25">
        <f>IF(OR(M734="",O734=""),"",ROUND(N734*O734,0)/100)</f>
        <v/>
      </c>
      <c r="Q734" s="26">
        <f>IF(AND(A734="",B734="",C734="",D734="",E734="",J734="",H734=""),"",IF(A734="","Add a date",IF(A734&gt;AsOf,"After as-of date: not counted yet",IF(B734="","Add a vehicle",IF(COUNTIF(VName,B734)=0,"Vehicle not on Vehicles sheet",IF(E734="","Add a purpose",IF(AND(E734&lt;&gt;"Business",E734&lt;&gt;"Medical",E734&lt;&gt;"Charitable",E734&lt;&gt;"Personal"),"Purpose must be Business/Medical/Charitable/Personal",IF(AND(ISNUMBER(H734),ISNUMBER(I734),I734&lt;H734),"Odometer end is before start",IF(AND(NOT(ISNUMBER(H734)),NOT(ISNUMBER(I734)),NOT(ISNUMBER(J734))),"Add odometer readings or typed miles",IF(AND(ISNUMBER(H734),ISNUMBER(I734),ISNUMBER(J734),ABS((I734-H734)-J734)&gt;0.05),"Odometer and typed miles disagree",IF(AND(N734&gt;0,O734=0),"No rate for this date — check Rate Schedule",IF(AND(OR(E734="Business",E734="Medical",E734="Charitable"),F734&lt;&gt;"Yes",K734=""),"Add purpose detail for substantiation",""))))))))))))</f>
        <v/>
      </c>
      <c r="R734" s="27">
        <f>IF(OR(A734="",M734=""),"",IFERROR(INDEX('Rate Schedule'!$A$5:$A$24,MATCH(SUMPRODUCT(MAX(('Rate Schedule'!$A$5:$A$24&lt;=A734)*('Rate Schedule'!$A$5:$A$24&lt;&gt;"")*'Rate Schedule'!$A$5:$A$24)),'Rate Schedule'!$A$5:$A$24,0)),""))</f>
        <v/>
      </c>
    </row>
    <row r="735">
      <c r="A735" s="22" t="n"/>
      <c r="B735" s="10" t="n"/>
      <c r="C735" s="10" t="n"/>
      <c r="D735" s="10" t="n"/>
      <c r="E735" s="10" t="n"/>
      <c r="F735" s="10" t="n"/>
      <c r="G735" s="10" t="n"/>
      <c r="H735" s="23" t="n"/>
      <c r="I735" s="23" t="n"/>
      <c r="J735" s="23" t="n"/>
      <c r="K735" s="10" t="n"/>
      <c r="L735" s="10" t="n"/>
      <c r="M735" s="24">
        <f>IF(AND(A735="",B735="",J735="",H735=""),"",ROUND(IF(G735="Yes",2,1)*IF(AND(ISNUMBER(H735),ISNUMBER(I735),I735&gt;=H735),I735-H735,IF(ISNUMBER(J735),J735,0)),1))</f>
        <v/>
      </c>
      <c r="N735" s="24">
        <f>IF(M735="","",IF(OR(E735="Personal",E735="",F735="Yes"),0,M735))</f>
        <v/>
      </c>
      <c r="O735" s="24">
        <f>IF(OR(A735="",M735=""),"",IF(E735="Business",IFERROR(INDEX('Rate Schedule'!$B$5:$B$24,MATCH(SUMPRODUCT(MAX(('Rate Schedule'!$A$5:$A$24&lt;=A735)*('Rate Schedule'!$A$5:$A$24&lt;&gt;"")*'Rate Schedule'!$A$5:$A$24)),'Rate Schedule'!$A$5:$A$24,0)),0),IF(E735="Medical",IFERROR(INDEX('Rate Schedule'!$C$5:$C$24,MATCH(SUMPRODUCT(MAX(('Rate Schedule'!$A$5:$A$24&lt;=A735)*('Rate Schedule'!$A$5:$A$24&lt;&gt;"")*'Rate Schedule'!$A$5:$A$24)),'Rate Schedule'!$A$5:$A$24,0)),0),IF(E735="Charitable",IFERROR(INDEX('Rate Schedule'!$D$5:$D$24,MATCH(SUMPRODUCT(MAX(('Rate Schedule'!$A$5:$A$24&lt;=A735)*('Rate Schedule'!$A$5:$A$24&lt;&gt;"")*'Rate Schedule'!$A$5:$A$24)),'Rate Schedule'!$A$5:$A$24,0)),0),0))))</f>
        <v/>
      </c>
      <c r="P735" s="25">
        <f>IF(OR(M735="",O735=""),"",ROUND(N735*O735,0)/100)</f>
        <v/>
      </c>
      <c r="Q735" s="26">
        <f>IF(AND(A735="",B735="",C735="",D735="",E735="",J735="",H735=""),"",IF(A735="","Add a date",IF(A735&gt;AsOf,"After as-of date: not counted yet",IF(B735="","Add a vehicle",IF(COUNTIF(VName,B735)=0,"Vehicle not on Vehicles sheet",IF(E735="","Add a purpose",IF(AND(E735&lt;&gt;"Business",E735&lt;&gt;"Medical",E735&lt;&gt;"Charitable",E735&lt;&gt;"Personal"),"Purpose must be Business/Medical/Charitable/Personal",IF(AND(ISNUMBER(H735),ISNUMBER(I735),I735&lt;H735),"Odometer end is before start",IF(AND(NOT(ISNUMBER(H735)),NOT(ISNUMBER(I735)),NOT(ISNUMBER(J735))),"Add odometer readings or typed miles",IF(AND(ISNUMBER(H735),ISNUMBER(I735),ISNUMBER(J735),ABS((I735-H735)-J735)&gt;0.05),"Odometer and typed miles disagree",IF(AND(N735&gt;0,O735=0),"No rate for this date — check Rate Schedule",IF(AND(OR(E735="Business",E735="Medical",E735="Charitable"),F735&lt;&gt;"Yes",K735=""),"Add purpose detail for substantiation",""))))))))))))</f>
        <v/>
      </c>
      <c r="R735" s="27">
        <f>IF(OR(A735="",M735=""),"",IFERROR(INDEX('Rate Schedule'!$A$5:$A$24,MATCH(SUMPRODUCT(MAX(('Rate Schedule'!$A$5:$A$24&lt;=A735)*('Rate Schedule'!$A$5:$A$24&lt;&gt;"")*'Rate Schedule'!$A$5:$A$24)),'Rate Schedule'!$A$5:$A$24,0)),""))</f>
        <v/>
      </c>
    </row>
    <row r="736">
      <c r="A736" s="22" t="n"/>
      <c r="B736" s="10" t="n"/>
      <c r="C736" s="10" t="n"/>
      <c r="D736" s="10" t="n"/>
      <c r="E736" s="10" t="n"/>
      <c r="F736" s="10" t="n"/>
      <c r="G736" s="10" t="n"/>
      <c r="H736" s="23" t="n"/>
      <c r="I736" s="23" t="n"/>
      <c r="J736" s="23" t="n"/>
      <c r="K736" s="10" t="n"/>
      <c r="L736" s="10" t="n"/>
      <c r="M736" s="24">
        <f>IF(AND(A736="",B736="",J736="",H736=""),"",ROUND(IF(G736="Yes",2,1)*IF(AND(ISNUMBER(H736),ISNUMBER(I736),I736&gt;=H736),I736-H736,IF(ISNUMBER(J736),J736,0)),1))</f>
        <v/>
      </c>
      <c r="N736" s="24">
        <f>IF(M736="","",IF(OR(E736="Personal",E736="",F736="Yes"),0,M736))</f>
        <v/>
      </c>
      <c r="O736" s="24">
        <f>IF(OR(A736="",M736=""),"",IF(E736="Business",IFERROR(INDEX('Rate Schedule'!$B$5:$B$24,MATCH(SUMPRODUCT(MAX(('Rate Schedule'!$A$5:$A$24&lt;=A736)*('Rate Schedule'!$A$5:$A$24&lt;&gt;"")*'Rate Schedule'!$A$5:$A$24)),'Rate Schedule'!$A$5:$A$24,0)),0),IF(E736="Medical",IFERROR(INDEX('Rate Schedule'!$C$5:$C$24,MATCH(SUMPRODUCT(MAX(('Rate Schedule'!$A$5:$A$24&lt;=A736)*('Rate Schedule'!$A$5:$A$24&lt;&gt;"")*'Rate Schedule'!$A$5:$A$24)),'Rate Schedule'!$A$5:$A$24,0)),0),IF(E736="Charitable",IFERROR(INDEX('Rate Schedule'!$D$5:$D$24,MATCH(SUMPRODUCT(MAX(('Rate Schedule'!$A$5:$A$24&lt;=A736)*('Rate Schedule'!$A$5:$A$24&lt;&gt;"")*'Rate Schedule'!$A$5:$A$24)),'Rate Schedule'!$A$5:$A$24,0)),0),0))))</f>
        <v/>
      </c>
      <c r="P736" s="25">
        <f>IF(OR(M736="",O736=""),"",ROUND(N736*O736,0)/100)</f>
        <v/>
      </c>
      <c r="Q736" s="26">
        <f>IF(AND(A736="",B736="",C736="",D736="",E736="",J736="",H736=""),"",IF(A736="","Add a date",IF(A736&gt;AsOf,"After as-of date: not counted yet",IF(B736="","Add a vehicle",IF(COUNTIF(VName,B736)=0,"Vehicle not on Vehicles sheet",IF(E736="","Add a purpose",IF(AND(E736&lt;&gt;"Business",E736&lt;&gt;"Medical",E736&lt;&gt;"Charitable",E736&lt;&gt;"Personal"),"Purpose must be Business/Medical/Charitable/Personal",IF(AND(ISNUMBER(H736),ISNUMBER(I736),I736&lt;H736),"Odometer end is before start",IF(AND(NOT(ISNUMBER(H736)),NOT(ISNUMBER(I736)),NOT(ISNUMBER(J736))),"Add odometer readings or typed miles",IF(AND(ISNUMBER(H736),ISNUMBER(I736),ISNUMBER(J736),ABS((I736-H736)-J736)&gt;0.05),"Odometer and typed miles disagree",IF(AND(N736&gt;0,O736=0),"No rate for this date — check Rate Schedule",IF(AND(OR(E736="Business",E736="Medical",E736="Charitable"),F736&lt;&gt;"Yes",K736=""),"Add purpose detail for substantiation",""))))))))))))</f>
        <v/>
      </c>
      <c r="R736" s="27">
        <f>IF(OR(A736="",M736=""),"",IFERROR(INDEX('Rate Schedule'!$A$5:$A$24,MATCH(SUMPRODUCT(MAX(('Rate Schedule'!$A$5:$A$24&lt;=A736)*('Rate Schedule'!$A$5:$A$24&lt;&gt;"")*'Rate Schedule'!$A$5:$A$24)),'Rate Schedule'!$A$5:$A$24,0)),""))</f>
        <v/>
      </c>
    </row>
    <row r="737">
      <c r="A737" s="22" t="n"/>
      <c r="B737" s="10" t="n"/>
      <c r="C737" s="10" t="n"/>
      <c r="D737" s="10" t="n"/>
      <c r="E737" s="10" t="n"/>
      <c r="F737" s="10" t="n"/>
      <c r="G737" s="10" t="n"/>
      <c r="H737" s="23" t="n"/>
      <c r="I737" s="23" t="n"/>
      <c r="J737" s="23" t="n"/>
      <c r="K737" s="10" t="n"/>
      <c r="L737" s="10" t="n"/>
      <c r="M737" s="24">
        <f>IF(AND(A737="",B737="",J737="",H737=""),"",ROUND(IF(G737="Yes",2,1)*IF(AND(ISNUMBER(H737),ISNUMBER(I737),I737&gt;=H737),I737-H737,IF(ISNUMBER(J737),J737,0)),1))</f>
        <v/>
      </c>
      <c r="N737" s="24">
        <f>IF(M737="","",IF(OR(E737="Personal",E737="",F737="Yes"),0,M737))</f>
        <v/>
      </c>
      <c r="O737" s="24">
        <f>IF(OR(A737="",M737=""),"",IF(E737="Business",IFERROR(INDEX('Rate Schedule'!$B$5:$B$24,MATCH(SUMPRODUCT(MAX(('Rate Schedule'!$A$5:$A$24&lt;=A737)*('Rate Schedule'!$A$5:$A$24&lt;&gt;"")*'Rate Schedule'!$A$5:$A$24)),'Rate Schedule'!$A$5:$A$24,0)),0),IF(E737="Medical",IFERROR(INDEX('Rate Schedule'!$C$5:$C$24,MATCH(SUMPRODUCT(MAX(('Rate Schedule'!$A$5:$A$24&lt;=A737)*('Rate Schedule'!$A$5:$A$24&lt;&gt;"")*'Rate Schedule'!$A$5:$A$24)),'Rate Schedule'!$A$5:$A$24,0)),0),IF(E737="Charitable",IFERROR(INDEX('Rate Schedule'!$D$5:$D$24,MATCH(SUMPRODUCT(MAX(('Rate Schedule'!$A$5:$A$24&lt;=A737)*('Rate Schedule'!$A$5:$A$24&lt;&gt;"")*'Rate Schedule'!$A$5:$A$24)),'Rate Schedule'!$A$5:$A$24,0)),0),0))))</f>
        <v/>
      </c>
      <c r="P737" s="25">
        <f>IF(OR(M737="",O737=""),"",ROUND(N737*O737,0)/100)</f>
        <v/>
      </c>
      <c r="Q737" s="26">
        <f>IF(AND(A737="",B737="",C737="",D737="",E737="",J737="",H737=""),"",IF(A737="","Add a date",IF(A737&gt;AsOf,"After as-of date: not counted yet",IF(B737="","Add a vehicle",IF(COUNTIF(VName,B737)=0,"Vehicle not on Vehicles sheet",IF(E737="","Add a purpose",IF(AND(E737&lt;&gt;"Business",E737&lt;&gt;"Medical",E737&lt;&gt;"Charitable",E737&lt;&gt;"Personal"),"Purpose must be Business/Medical/Charitable/Personal",IF(AND(ISNUMBER(H737),ISNUMBER(I737),I737&lt;H737),"Odometer end is before start",IF(AND(NOT(ISNUMBER(H737)),NOT(ISNUMBER(I737)),NOT(ISNUMBER(J737))),"Add odometer readings or typed miles",IF(AND(ISNUMBER(H737),ISNUMBER(I737),ISNUMBER(J737),ABS((I737-H737)-J737)&gt;0.05),"Odometer and typed miles disagree",IF(AND(N737&gt;0,O737=0),"No rate for this date — check Rate Schedule",IF(AND(OR(E737="Business",E737="Medical",E737="Charitable"),F737&lt;&gt;"Yes",K737=""),"Add purpose detail for substantiation",""))))))))))))</f>
        <v/>
      </c>
      <c r="R737" s="27">
        <f>IF(OR(A737="",M737=""),"",IFERROR(INDEX('Rate Schedule'!$A$5:$A$24,MATCH(SUMPRODUCT(MAX(('Rate Schedule'!$A$5:$A$24&lt;=A737)*('Rate Schedule'!$A$5:$A$24&lt;&gt;"")*'Rate Schedule'!$A$5:$A$24)),'Rate Schedule'!$A$5:$A$24,0)),""))</f>
        <v/>
      </c>
    </row>
    <row r="738">
      <c r="A738" s="22" t="n"/>
      <c r="B738" s="10" t="n"/>
      <c r="C738" s="10" t="n"/>
      <c r="D738" s="10" t="n"/>
      <c r="E738" s="10" t="n"/>
      <c r="F738" s="10" t="n"/>
      <c r="G738" s="10" t="n"/>
      <c r="H738" s="23" t="n"/>
      <c r="I738" s="23" t="n"/>
      <c r="J738" s="23" t="n"/>
      <c r="K738" s="10" t="n"/>
      <c r="L738" s="10" t="n"/>
      <c r="M738" s="24">
        <f>IF(AND(A738="",B738="",J738="",H738=""),"",ROUND(IF(G738="Yes",2,1)*IF(AND(ISNUMBER(H738),ISNUMBER(I738),I738&gt;=H738),I738-H738,IF(ISNUMBER(J738),J738,0)),1))</f>
        <v/>
      </c>
      <c r="N738" s="24">
        <f>IF(M738="","",IF(OR(E738="Personal",E738="",F738="Yes"),0,M738))</f>
        <v/>
      </c>
      <c r="O738" s="24">
        <f>IF(OR(A738="",M738=""),"",IF(E738="Business",IFERROR(INDEX('Rate Schedule'!$B$5:$B$24,MATCH(SUMPRODUCT(MAX(('Rate Schedule'!$A$5:$A$24&lt;=A738)*('Rate Schedule'!$A$5:$A$24&lt;&gt;"")*'Rate Schedule'!$A$5:$A$24)),'Rate Schedule'!$A$5:$A$24,0)),0),IF(E738="Medical",IFERROR(INDEX('Rate Schedule'!$C$5:$C$24,MATCH(SUMPRODUCT(MAX(('Rate Schedule'!$A$5:$A$24&lt;=A738)*('Rate Schedule'!$A$5:$A$24&lt;&gt;"")*'Rate Schedule'!$A$5:$A$24)),'Rate Schedule'!$A$5:$A$24,0)),0),IF(E738="Charitable",IFERROR(INDEX('Rate Schedule'!$D$5:$D$24,MATCH(SUMPRODUCT(MAX(('Rate Schedule'!$A$5:$A$24&lt;=A738)*('Rate Schedule'!$A$5:$A$24&lt;&gt;"")*'Rate Schedule'!$A$5:$A$24)),'Rate Schedule'!$A$5:$A$24,0)),0),0))))</f>
        <v/>
      </c>
      <c r="P738" s="25">
        <f>IF(OR(M738="",O738=""),"",ROUND(N738*O738,0)/100)</f>
        <v/>
      </c>
      <c r="Q738" s="26">
        <f>IF(AND(A738="",B738="",C738="",D738="",E738="",J738="",H738=""),"",IF(A738="","Add a date",IF(A738&gt;AsOf,"After as-of date: not counted yet",IF(B738="","Add a vehicle",IF(COUNTIF(VName,B738)=0,"Vehicle not on Vehicles sheet",IF(E738="","Add a purpose",IF(AND(E738&lt;&gt;"Business",E738&lt;&gt;"Medical",E738&lt;&gt;"Charitable",E738&lt;&gt;"Personal"),"Purpose must be Business/Medical/Charitable/Personal",IF(AND(ISNUMBER(H738),ISNUMBER(I738),I738&lt;H738),"Odometer end is before start",IF(AND(NOT(ISNUMBER(H738)),NOT(ISNUMBER(I738)),NOT(ISNUMBER(J738))),"Add odometer readings or typed miles",IF(AND(ISNUMBER(H738),ISNUMBER(I738),ISNUMBER(J738),ABS((I738-H738)-J738)&gt;0.05),"Odometer and typed miles disagree",IF(AND(N738&gt;0,O738=0),"No rate for this date — check Rate Schedule",IF(AND(OR(E738="Business",E738="Medical",E738="Charitable"),F738&lt;&gt;"Yes",K738=""),"Add purpose detail for substantiation",""))))))))))))</f>
        <v/>
      </c>
      <c r="R738" s="27">
        <f>IF(OR(A738="",M738=""),"",IFERROR(INDEX('Rate Schedule'!$A$5:$A$24,MATCH(SUMPRODUCT(MAX(('Rate Schedule'!$A$5:$A$24&lt;=A738)*('Rate Schedule'!$A$5:$A$24&lt;&gt;"")*'Rate Schedule'!$A$5:$A$24)),'Rate Schedule'!$A$5:$A$24,0)),""))</f>
        <v/>
      </c>
    </row>
    <row r="739">
      <c r="A739" s="22" t="n"/>
      <c r="B739" s="10" t="n"/>
      <c r="C739" s="10" t="n"/>
      <c r="D739" s="10" t="n"/>
      <c r="E739" s="10" t="n"/>
      <c r="F739" s="10" t="n"/>
      <c r="G739" s="10" t="n"/>
      <c r="H739" s="23" t="n"/>
      <c r="I739" s="23" t="n"/>
      <c r="J739" s="23" t="n"/>
      <c r="K739" s="10" t="n"/>
      <c r="L739" s="10" t="n"/>
      <c r="M739" s="24">
        <f>IF(AND(A739="",B739="",J739="",H739=""),"",ROUND(IF(G739="Yes",2,1)*IF(AND(ISNUMBER(H739),ISNUMBER(I739),I739&gt;=H739),I739-H739,IF(ISNUMBER(J739),J739,0)),1))</f>
        <v/>
      </c>
      <c r="N739" s="24">
        <f>IF(M739="","",IF(OR(E739="Personal",E739="",F739="Yes"),0,M739))</f>
        <v/>
      </c>
      <c r="O739" s="24">
        <f>IF(OR(A739="",M739=""),"",IF(E739="Business",IFERROR(INDEX('Rate Schedule'!$B$5:$B$24,MATCH(SUMPRODUCT(MAX(('Rate Schedule'!$A$5:$A$24&lt;=A739)*('Rate Schedule'!$A$5:$A$24&lt;&gt;"")*'Rate Schedule'!$A$5:$A$24)),'Rate Schedule'!$A$5:$A$24,0)),0),IF(E739="Medical",IFERROR(INDEX('Rate Schedule'!$C$5:$C$24,MATCH(SUMPRODUCT(MAX(('Rate Schedule'!$A$5:$A$24&lt;=A739)*('Rate Schedule'!$A$5:$A$24&lt;&gt;"")*'Rate Schedule'!$A$5:$A$24)),'Rate Schedule'!$A$5:$A$24,0)),0),IF(E739="Charitable",IFERROR(INDEX('Rate Schedule'!$D$5:$D$24,MATCH(SUMPRODUCT(MAX(('Rate Schedule'!$A$5:$A$24&lt;=A739)*('Rate Schedule'!$A$5:$A$24&lt;&gt;"")*'Rate Schedule'!$A$5:$A$24)),'Rate Schedule'!$A$5:$A$24,0)),0),0))))</f>
        <v/>
      </c>
      <c r="P739" s="25">
        <f>IF(OR(M739="",O739=""),"",ROUND(N739*O739,0)/100)</f>
        <v/>
      </c>
      <c r="Q739" s="26">
        <f>IF(AND(A739="",B739="",C739="",D739="",E739="",J739="",H739=""),"",IF(A739="","Add a date",IF(A739&gt;AsOf,"After as-of date: not counted yet",IF(B739="","Add a vehicle",IF(COUNTIF(VName,B739)=0,"Vehicle not on Vehicles sheet",IF(E739="","Add a purpose",IF(AND(E739&lt;&gt;"Business",E739&lt;&gt;"Medical",E739&lt;&gt;"Charitable",E739&lt;&gt;"Personal"),"Purpose must be Business/Medical/Charitable/Personal",IF(AND(ISNUMBER(H739),ISNUMBER(I739),I739&lt;H739),"Odometer end is before start",IF(AND(NOT(ISNUMBER(H739)),NOT(ISNUMBER(I739)),NOT(ISNUMBER(J739))),"Add odometer readings or typed miles",IF(AND(ISNUMBER(H739),ISNUMBER(I739),ISNUMBER(J739),ABS((I739-H739)-J739)&gt;0.05),"Odometer and typed miles disagree",IF(AND(N739&gt;0,O739=0),"No rate for this date — check Rate Schedule",IF(AND(OR(E739="Business",E739="Medical",E739="Charitable"),F739&lt;&gt;"Yes",K739=""),"Add purpose detail for substantiation",""))))))))))))</f>
        <v/>
      </c>
      <c r="R739" s="27">
        <f>IF(OR(A739="",M739=""),"",IFERROR(INDEX('Rate Schedule'!$A$5:$A$24,MATCH(SUMPRODUCT(MAX(('Rate Schedule'!$A$5:$A$24&lt;=A739)*('Rate Schedule'!$A$5:$A$24&lt;&gt;"")*'Rate Schedule'!$A$5:$A$24)),'Rate Schedule'!$A$5:$A$24,0)),""))</f>
        <v/>
      </c>
    </row>
    <row r="740">
      <c r="A740" s="22" t="n"/>
      <c r="B740" s="10" t="n"/>
      <c r="C740" s="10" t="n"/>
      <c r="D740" s="10" t="n"/>
      <c r="E740" s="10" t="n"/>
      <c r="F740" s="10" t="n"/>
      <c r="G740" s="10" t="n"/>
      <c r="H740" s="23" t="n"/>
      <c r="I740" s="23" t="n"/>
      <c r="J740" s="23" t="n"/>
      <c r="K740" s="10" t="n"/>
      <c r="L740" s="10" t="n"/>
      <c r="M740" s="24">
        <f>IF(AND(A740="",B740="",J740="",H740=""),"",ROUND(IF(G740="Yes",2,1)*IF(AND(ISNUMBER(H740),ISNUMBER(I740),I740&gt;=H740),I740-H740,IF(ISNUMBER(J740),J740,0)),1))</f>
        <v/>
      </c>
      <c r="N740" s="24">
        <f>IF(M740="","",IF(OR(E740="Personal",E740="",F740="Yes"),0,M740))</f>
        <v/>
      </c>
      <c r="O740" s="24">
        <f>IF(OR(A740="",M740=""),"",IF(E740="Business",IFERROR(INDEX('Rate Schedule'!$B$5:$B$24,MATCH(SUMPRODUCT(MAX(('Rate Schedule'!$A$5:$A$24&lt;=A740)*('Rate Schedule'!$A$5:$A$24&lt;&gt;"")*'Rate Schedule'!$A$5:$A$24)),'Rate Schedule'!$A$5:$A$24,0)),0),IF(E740="Medical",IFERROR(INDEX('Rate Schedule'!$C$5:$C$24,MATCH(SUMPRODUCT(MAX(('Rate Schedule'!$A$5:$A$24&lt;=A740)*('Rate Schedule'!$A$5:$A$24&lt;&gt;"")*'Rate Schedule'!$A$5:$A$24)),'Rate Schedule'!$A$5:$A$24,0)),0),IF(E740="Charitable",IFERROR(INDEX('Rate Schedule'!$D$5:$D$24,MATCH(SUMPRODUCT(MAX(('Rate Schedule'!$A$5:$A$24&lt;=A740)*('Rate Schedule'!$A$5:$A$24&lt;&gt;"")*'Rate Schedule'!$A$5:$A$24)),'Rate Schedule'!$A$5:$A$24,0)),0),0))))</f>
        <v/>
      </c>
      <c r="P740" s="25">
        <f>IF(OR(M740="",O740=""),"",ROUND(N740*O740,0)/100)</f>
        <v/>
      </c>
      <c r="Q740" s="26">
        <f>IF(AND(A740="",B740="",C740="",D740="",E740="",J740="",H740=""),"",IF(A740="","Add a date",IF(A740&gt;AsOf,"After as-of date: not counted yet",IF(B740="","Add a vehicle",IF(COUNTIF(VName,B740)=0,"Vehicle not on Vehicles sheet",IF(E740="","Add a purpose",IF(AND(E740&lt;&gt;"Business",E740&lt;&gt;"Medical",E740&lt;&gt;"Charitable",E740&lt;&gt;"Personal"),"Purpose must be Business/Medical/Charitable/Personal",IF(AND(ISNUMBER(H740),ISNUMBER(I740),I740&lt;H740),"Odometer end is before start",IF(AND(NOT(ISNUMBER(H740)),NOT(ISNUMBER(I740)),NOT(ISNUMBER(J740))),"Add odometer readings or typed miles",IF(AND(ISNUMBER(H740),ISNUMBER(I740),ISNUMBER(J740),ABS((I740-H740)-J740)&gt;0.05),"Odometer and typed miles disagree",IF(AND(N740&gt;0,O740=0),"No rate for this date — check Rate Schedule",IF(AND(OR(E740="Business",E740="Medical",E740="Charitable"),F740&lt;&gt;"Yes",K740=""),"Add purpose detail for substantiation",""))))))))))))</f>
        <v/>
      </c>
      <c r="R740" s="27">
        <f>IF(OR(A740="",M740=""),"",IFERROR(INDEX('Rate Schedule'!$A$5:$A$24,MATCH(SUMPRODUCT(MAX(('Rate Schedule'!$A$5:$A$24&lt;=A740)*('Rate Schedule'!$A$5:$A$24&lt;&gt;"")*'Rate Schedule'!$A$5:$A$24)),'Rate Schedule'!$A$5:$A$24,0)),""))</f>
        <v/>
      </c>
    </row>
    <row r="741">
      <c r="A741" s="22" t="n"/>
      <c r="B741" s="10" t="n"/>
      <c r="C741" s="10" t="n"/>
      <c r="D741" s="10" t="n"/>
      <c r="E741" s="10" t="n"/>
      <c r="F741" s="10" t="n"/>
      <c r="G741" s="10" t="n"/>
      <c r="H741" s="23" t="n"/>
      <c r="I741" s="23" t="n"/>
      <c r="J741" s="23" t="n"/>
      <c r="K741" s="10" t="n"/>
      <c r="L741" s="10" t="n"/>
      <c r="M741" s="24">
        <f>IF(AND(A741="",B741="",J741="",H741=""),"",ROUND(IF(G741="Yes",2,1)*IF(AND(ISNUMBER(H741),ISNUMBER(I741),I741&gt;=H741),I741-H741,IF(ISNUMBER(J741),J741,0)),1))</f>
        <v/>
      </c>
      <c r="N741" s="24">
        <f>IF(M741="","",IF(OR(E741="Personal",E741="",F741="Yes"),0,M741))</f>
        <v/>
      </c>
      <c r="O741" s="24">
        <f>IF(OR(A741="",M741=""),"",IF(E741="Business",IFERROR(INDEX('Rate Schedule'!$B$5:$B$24,MATCH(SUMPRODUCT(MAX(('Rate Schedule'!$A$5:$A$24&lt;=A741)*('Rate Schedule'!$A$5:$A$24&lt;&gt;"")*'Rate Schedule'!$A$5:$A$24)),'Rate Schedule'!$A$5:$A$24,0)),0),IF(E741="Medical",IFERROR(INDEX('Rate Schedule'!$C$5:$C$24,MATCH(SUMPRODUCT(MAX(('Rate Schedule'!$A$5:$A$24&lt;=A741)*('Rate Schedule'!$A$5:$A$24&lt;&gt;"")*'Rate Schedule'!$A$5:$A$24)),'Rate Schedule'!$A$5:$A$24,0)),0),IF(E741="Charitable",IFERROR(INDEX('Rate Schedule'!$D$5:$D$24,MATCH(SUMPRODUCT(MAX(('Rate Schedule'!$A$5:$A$24&lt;=A741)*('Rate Schedule'!$A$5:$A$24&lt;&gt;"")*'Rate Schedule'!$A$5:$A$24)),'Rate Schedule'!$A$5:$A$24,0)),0),0))))</f>
        <v/>
      </c>
      <c r="P741" s="25">
        <f>IF(OR(M741="",O741=""),"",ROUND(N741*O741,0)/100)</f>
        <v/>
      </c>
      <c r="Q741" s="26">
        <f>IF(AND(A741="",B741="",C741="",D741="",E741="",J741="",H741=""),"",IF(A741="","Add a date",IF(A741&gt;AsOf,"After as-of date: not counted yet",IF(B741="","Add a vehicle",IF(COUNTIF(VName,B741)=0,"Vehicle not on Vehicles sheet",IF(E741="","Add a purpose",IF(AND(E741&lt;&gt;"Business",E741&lt;&gt;"Medical",E741&lt;&gt;"Charitable",E741&lt;&gt;"Personal"),"Purpose must be Business/Medical/Charitable/Personal",IF(AND(ISNUMBER(H741),ISNUMBER(I741),I741&lt;H741),"Odometer end is before start",IF(AND(NOT(ISNUMBER(H741)),NOT(ISNUMBER(I741)),NOT(ISNUMBER(J741))),"Add odometer readings or typed miles",IF(AND(ISNUMBER(H741),ISNUMBER(I741),ISNUMBER(J741),ABS((I741-H741)-J741)&gt;0.05),"Odometer and typed miles disagree",IF(AND(N741&gt;0,O741=0),"No rate for this date — check Rate Schedule",IF(AND(OR(E741="Business",E741="Medical",E741="Charitable"),F741&lt;&gt;"Yes",K741=""),"Add purpose detail for substantiation",""))))))))))))</f>
        <v/>
      </c>
      <c r="R741" s="27">
        <f>IF(OR(A741="",M741=""),"",IFERROR(INDEX('Rate Schedule'!$A$5:$A$24,MATCH(SUMPRODUCT(MAX(('Rate Schedule'!$A$5:$A$24&lt;=A741)*('Rate Schedule'!$A$5:$A$24&lt;&gt;"")*'Rate Schedule'!$A$5:$A$24)),'Rate Schedule'!$A$5:$A$24,0)),""))</f>
        <v/>
      </c>
    </row>
    <row r="742">
      <c r="A742" s="22" t="n"/>
      <c r="B742" s="10" t="n"/>
      <c r="C742" s="10" t="n"/>
      <c r="D742" s="10" t="n"/>
      <c r="E742" s="10" t="n"/>
      <c r="F742" s="10" t="n"/>
      <c r="G742" s="10" t="n"/>
      <c r="H742" s="23" t="n"/>
      <c r="I742" s="23" t="n"/>
      <c r="J742" s="23" t="n"/>
      <c r="K742" s="10" t="n"/>
      <c r="L742" s="10" t="n"/>
      <c r="M742" s="24">
        <f>IF(AND(A742="",B742="",J742="",H742=""),"",ROUND(IF(G742="Yes",2,1)*IF(AND(ISNUMBER(H742),ISNUMBER(I742),I742&gt;=H742),I742-H742,IF(ISNUMBER(J742),J742,0)),1))</f>
        <v/>
      </c>
      <c r="N742" s="24">
        <f>IF(M742="","",IF(OR(E742="Personal",E742="",F742="Yes"),0,M742))</f>
        <v/>
      </c>
      <c r="O742" s="24">
        <f>IF(OR(A742="",M742=""),"",IF(E742="Business",IFERROR(INDEX('Rate Schedule'!$B$5:$B$24,MATCH(SUMPRODUCT(MAX(('Rate Schedule'!$A$5:$A$24&lt;=A742)*('Rate Schedule'!$A$5:$A$24&lt;&gt;"")*'Rate Schedule'!$A$5:$A$24)),'Rate Schedule'!$A$5:$A$24,0)),0),IF(E742="Medical",IFERROR(INDEX('Rate Schedule'!$C$5:$C$24,MATCH(SUMPRODUCT(MAX(('Rate Schedule'!$A$5:$A$24&lt;=A742)*('Rate Schedule'!$A$5:$A$24&lt;&gt;"")*'Rate Schedule'!$A$5:$A$24)),'Rate Schedule'!$A$5:$A$24,0)),0),IF(E742="Charitable",IFERROR(INDEX('Rate Schedule'!$D$5:$D$24,MATCH(SUMPRODUCT(MAX(('Rate Schedule'!$A$5:$A$24&lt;=A742)*('Rate Schedule'!$A$5:$A$24&lt;&gt;"")*'Rate Schedule'!$A$5:$A$24)),'Rate Schedule'!$A$5:$A$24,0)),0),0))))</f>
        <v/>
      </c>
      <c r="P742" s="25">
        <f>IF(OR(M742="",O742=""),"",ROUND(N742*O742,0)/100)</f>
        <v/>
      </c>
      <c r="Q742" s="26">
        <f>IF(AND(A742="",B742="",C742="",D742="",E742="",J742="",H742=""),"",IF(A742="","Add a date",IF(A742&gt;AsOf,"After as-of date: not counted yet",IF(B742="","Add a vehicle",IF(COUNTIF(VName,B742)=0,"Vehicle not on Vehicles sheet",IF(E742="","Add a purpose",IF(AND(E742&lt;&gt;"Business",E742&lt;&gt;"Medical",E742&lt;&gt;"Charitable",E742&lt;&gt;"Personal"),"Purpose must be Business/Medical/Charitable/Personal",IF(AND(ISNUMBER(H742),ISNUMBER(I742),I742&lt;H742),"Odometer end is before start",IF(AND(NOT(ISNUMBER(H742)),NOT(ISNUMBER(I742)),NOT(ISNUMBER(J742))),"Add odometer readings or typed miles",IF(AND(ISNUMBER(H742),ISNUMBER(I742),ISNUMBER(J742),ABS((I742-H742)-J742)&gt;0.05),"Odometer and typed miles disagree",IF(AND(N742&gt;0,O742=0),"No rate for this date — check Rate Schedule",IF(AND(OR(E742="Business",E742="Medical",E742="Charitable"),F742&lt;&gt;"Yes",K742=""),"Add purpose detail for substantiation",""))))))))))))</f>
        <v/>
      </c>
      <c r="R742" s="27">
        <f>IF(OR(A742="",M742=""),"",IFERROR(INDEX('Rate Schedule'!$A$5:$A$24,MATCH(SUMPRODUCT(MAX(('Rate Schedule'!$A$5:$A$24&lt;=A742)*('Rate Schedule'!$A$5:$A$24&lt;&gt;"")*'Rate Schedule'!$A$5:$A$24)),'Rate Schedule'!$A$5:$A$24,0)),""))</f>
        <v/>
      </c>
    </row>
    <row r="743">
      <c r="A743" s="22" t="n"/>
      <c r="B743" s="10" t="n"/>
      <c r="C743" s="10" t="n"/>
      <c r="D743" s="10" t="n"/>
      <c r="E743" s="10" t="n"/>
      <c r="F743" s="10" t="n"/>
      <c r="G743" s="10" t="n"/>
      <c r="H743" s="23" t="n"/>
      <c r="I743" s="23" t="n"/>
      <c r="J743" s="23" t="n"/>
      <c r="K743" s="10" t="n"/>
      <c r="L743" s="10" t="n"/>
      <c r="M743" s="24">
        <f>IF(AND(A743="",B743="",J743="",H743=""),"",ROUND(IF(G743="Yes",2,1)*IF(AND(ISNUMBER(H743),ISNUMBER(I743),I743&gt;=H743),I743-H743,IF(ISNUMBER(J743),J743,0)),1))</f>
        <v/>
      </c>
      <c r="N743" s="24">
        <f>IF(M743="","",IF(OR(E743="Personal",E743="",F743="Yes"),0,M743))</f>
        <v/>
      </c>
      <c r="O743" s="24">
        <f>IF(OR(A743="",M743=""),"",IF(E743="Business",IFERROR(INDEX('Rate Schedule'!$B$5:$B$24,MATCH(SUMPRODUCT(MAX(('Rate Schedule'!$A$5:$A$24&lt;=A743)*('Rate Schedule'!$A$5:$A$24&lt;&gt;"")*'Rate Schedule'!$A$5:$A$24)),'Rate Schedule'!$A$5:$A$24,0)),0),IF(E743="Medical",IFERROR(INDEX('Rate Schedule'!$C$5:$C$24,MATCH(SUMPRODUCT(MAX(('Rate Schedule'!$A$5:$A$24&lt;=A743)*('Rate Schedule'!$A$5:$A$24&lt;&gt;"")*'Rate Schedule'!$A$5:$A$24)),'Rate Schedule'!$A$5:$A$24,0)),0),IF(E743="Charitable",IFERROR(INDEX('Rate Schedule'!$D$5:$D$24,MATCH(SUMPRODUCT(MAX(('Rate Schedule'!$A$5:$A$24&lt;=A743)*('Rate Schedule'!$A$5:$A$24&lt;&gt;"")*'Rate Schedule'!$A$5:$A$24)),'Rate Schedule'!$A$5:$A$24,0)),0),0))))</f>
        <v/>
      </c>
      <c r="P743" s="25">
        <f>IF(OR(M743="",O743=""),"",ROUND(N743*O743,0)/100)</f>
        <v/>
      </c>
      <c r="Q743" s="26">
        <f>IF(AND(A743="",B743="",C743="",D743="",E743="",J743="",H743=""),"",IF(A743="","Add a date",IF(A743&gt;AsOf,"After as-of date: not counted yet",IF(B743="","Add a vehicle",IF(COUNTIF(VName,B743)=0,"Vehicle not on Vehicles sheet",IF(E743="","Add a purpose",IF(AND(E743&lt;&gt;"Business",E743&lt;&gt;"Medical",E743&lt;&gt;"Charitable",E743&lt;&gt;"Personal"),"Purpose must be Business/Medical/Charitable/Personal",IF(AND(ISNUMBER(H743),ISNUMBER(I743),I743&lt;H743),"Odometer end is before start",IF(AND(NOT(ISNUMBER(H743)),NOT(ISNUMBER(I743)),NOT(ISNUMBER(J743))),"Add odometer readings or typed miles",IF(AND(ISNUMBER(H743),ISNUMBER(I743),ISNUMBER(J743),ABS((I743-H743)-J743)&gt;0.05),"Odometer and typed miles disagree",IF(AND(N743&gt;0,O743=0),"No rate for this date — check Rate Schedule",IF(AND(OR(E743="Business",E743="Medical",E743="Charitable"),F743&lt;&gt;"Yes",K743=""),"Add purpose detail for substantiation",""))))))))))))</f>
        <v/>
      </c>
      <c r="R743" s="27">
        <f>IF(OR(A743="",M743=""),"",IFERROR(INDEX('Rate Schedule'!$A$5:$A$24,MATCH(SUMPRODUCT(MAX(('Rate Schedule'!$A$5:$A$24&lt;=A743)*('Rate Schedule'!$A$5:$A$24&lt;&gt;"")*'Rate Schedule'!$A$5:$A$24)),'Rate Schedule'!$A$5:$A$24,0)),""))</f>
        <v/>
      </c>
    </row>
    <row r="744">
      <c r="A744" s="22" t="n"/>
      <c r="B744" s="10" t="n"/>
      <c r="C744" s="10" t="n"/>
      <c r="D744" s="10" t="n"/>
      <c r="E744" s="10" t="n"/>
      <c r="F744" s="10" t="n"/>
      <c r="G744" s="10" t="n"/>
      <c r="H744" s="23" t="n"/>
      <c r="I744" s="23" t="n"/>
      <c r="J744" s="23" t="n"/>
      <c r="K744" s="10" t="n"/>
      <c r="L744" s="10" t="n"/>
      <c r="M744" s="24">
        <f>IF(AND(A744="",B744="",J744="",H744=""),"",ROUND(IF(G744="Yes",2,1)*IF(AND(ISNUMBER(H744),ISNUMBER(I744),I744&gt;=H744),I744-H744,IF(ISNUMBER(J744),J744,0)),1))</f>
        <v/>
      </c>
      <c r="N744" s="24">
        <f>IF(M744="","",IF(OR(E744="Personal",E744="",F744="Yes"),0,M744))</f>
        <v/>
      </c>
      <c r="O744" s="24">
        <f>IF(OR(A744="",M744=""),"",IF(E744="Business",IFERROR(INDEX('Rate Schedule'!$B$5:$B$24,MATCH(SUMPRODUCT(MAX(('Rate Schedule'!$A$5:$A$24&lt;=A744)*('Rate Schedule'!$A$5:$A$24&lt;&gt;"")*'Rate Schedule'!$A$5:$A$24)),'Rate Schedule'!$A$5:$A$24,0)),0),IF(E744="Medical",IFERROR(INDEX('Rate Schedule'!$C$5:$C$24,MATCH(SUMPRODUCT(MAX(('Rate Schedule'!$A$5:$A$24&lt;=A744)*('Rate Schedule'!$A$5:$A$24&lt;&gt;"")*'Rate Schedule'!$A$5:$A$24)),'Rate Schedule'!$A$5:$A$24,0)),0),IF(E744="Charitable",IFERROR(INDEX('Rate Schedule'!$D$5:$D$24,MATCH(SUMPRODUCT(MAX(('Rate Schedule'!$A$5:$A$24&lt;=A744)*('Rate Schedule'!$A$5:$A$24&lt;&gt;"")*'Rate Schedule'!$A$5:$A$24)),'Rate Schedule'!$A$5:$A$24,0)),0),0))))</f>
        <v/>
      </c>
      <c r="P744" s="25">
        <f>IF(OR(M744="",O744=""),"",ROUND(N744*O744,0)/100)</f>
        <v/>
      </c>
      <c r="Q744" s="26">
        <f>IF(AND(A744="",B744="",C744="",D744="",E744="",J744="",H744=""),"",IF(A744="","Add a date",IF(A744&gt;AsOf,"After as-of date: not counted yet",IF(B744="","Add a vehicle",IF(COUNTIF(VName,B744)=0,"Vehicle not on Vehicles sheet",IF(E744="","Add a purpose",IF(AND(E744&lt;&gt;"Business",E744&lt;&gt;"Medical",E744&lt;&gt;"Charitable",E744&lt;&gt;"Personal"),"Purpose must be Business/Medical/Charitable/Personal",IF(AND(ISNUMBER(H744),ISNUMBER(I744),I744&lt;H744),"Odometer end is before start",IF(AND(NOT(ISNUMBER(H744)),NOT(ISNUMBER(I744)),NOT(ISNUMBER(J744))),"Add odometer readings or typed miles",IF(AND(ISNUMBER(H744),ISNUMBER(I744),ISNUMBER(J744),ABS((I744-H744)-J744)&gt;0.05),"Odometer and typed miles disagree",IF(AND(N744&gt;0,O744=0),"No rate for this date — check Rate Schedule",IF(AND(OR(E744="Business",E744="Medical",E744="Charitable"),F744&lt;&gt;"Yes",K744=""),"Add purpose detail for substantiation",""))))))))))))</f>
        <v/>
      </c>
      <c r="R744" s="27">
        <f>IF(OR(A744="",M744=""),"",IFERROR(INDEX('Rate Schedule'!$A$5:$A$24,MATCH(SUMPRODUCT(MAX(('Rate Schedule'!$A$5:$A$24&lt;=A744)*('Rate Schedule'!$A$5:$A$24&lt;&gt;"")*'Rate Schedule'!$A$5:$A$24)),'Rate Schedule'!$A$5:$A$24,0)),""))</f>
        <v/>
      </c>
    </row>
    <row r="745">
      <c r="A745" s="22" t="n"/>
      <c r="B745" s="10" t="n"/>
      <c r="C745" s="10" t="n"/>
      <c r="D745" s="10" t="n"/>
      <c r="E745" s="10" t="n"/>
      <c r="F745" s="10" t="n"/>
      <c r="G745" s="10" t="n"/>
      <c r="H745" s="23" t="n"/>
      <c r="I745" s="23" t="n"/>
      <c r="J745" s="23" t="n"/>
      <c r="K745" s="10" t="n"/>
      <c r="L745" s="10" t="n"/>
      <c r="M745" s="24">
        <f>IF(AND(A745="",B745="",J745="",H745=""),"",ROUND(IF(G745="Yes",2,1)*IF(AND(ISNUMBER(H745),ISNUMBER(I745),I745&gt;=H745),I745-H745,IF(ISNUMBER(J745),J745,0)),1))</f>
        <v/>
      </c>
      <c r="N745" s="24">
        <f>IF(M745="","",IF(OR(E745="Personal",E745="",F745="Yes"),0,M745))</f>
        <v/>
      </c>
      <c r="O745" s="24">
        <f>IF(OR(A745="",M745=""),"",IF(E745="Business",IFERROR(INDEX('Rate Schedule'!$B$5:$B$24,MATCH(SUMPRODUCT(MAX(('Rate Schedule'!$A$5:$A$24&lt;=A745)*('Rate Schedule'!$A$5:$A$24&lt;&gt;"")*'Rate Schedule'!$A$5:$A$24)),'Rate Schedule'!$A$5:$A$24,0)),0),IF(E745="Medical",IFERROR(INDEX('Rate Schedule'!$C$5:$C$24,MATCH(SUMPRODUCT(MAX(('Rate Schedule'!$A$5:$A$24&lt;=A745)*('Rate Schedule'!$A$5:$A$24&lt;&gt;"")*'Rate Schedule'!$A$5:$A$24)),'Rate Schedule'!$A$5:$A$24,0)),0),IF(E745="Charitable",IFERROR(INDEX('Rate Schedule'!$D$5:$D$24,MATCH(SUMPRODUCT(MAX(('Rate Schedule'!$A$5:$A$24&lt;=A745)*('Rate Schedule'!$A$5:$A$24&lt;&gt;"")*'Rate Schedule'!$A$5:$A$24)),'Rate Schedule'!$A$5:$A$24,0)),0),0))))</f>
        <v/>
      </c>
      <c r="P745" s="25">
        <f>IF(OR(M745="",O745=""),"",ROUND(N745*O745,0)/100)</f>
        <v/>
      </c>
      <c r="Q745" s="26">
        <f>IF(AND(A745="",B745="",C745="",D745="",E745="",J745="",H745=""),"",IF(A745="","Add a date",IF(A745&gt;AsOf,"After as-of date: not counted yet",IF(B745="","Add a vehicle",IF(COUNTIF(VName,B745)=0,"Vehicle not on Vehicles sheet",IF(E745="","Add a purpose",IF(AND(E745&lt;&gt;"Business",E745&lt;&gt;"Medical",E745&lt;&gt;"Charitable",E745&lt;&gt;"Personal"),"Purpose must be Business/Medical/Charitable/Personal",IF(AND(ISNUMBER(H745),ISNUMBER(I745),I745&lt;H745),"Odometer end is before start",IF(AND(NOT(ISNUMBER(H745)),NOT(ISNUMBER(I745)),NOT(ISNUMBER(J745))),"Add odometer readings or typed miles",IF(AND(ISNUMBER(H745),ISNUMBER(I745),ISNUMBER(J745),ABS((I745-H745)-J745)&gt;0.05),"Odometer and typed miles disagree",IF(AND(N745&gt;0,O745=0),"No rate for this date — check Rate Schedule",IF(AND(OR(E745="Business",E745="Medical",E745="Charitable"),F745&lt;&gt;"Yes",K745=""),"Add purpose detail for substantiation",""))))))))))))</f>
        <v/>
      </c>
      <c r="R745" s="27">
        <f>IF(OR(A745="",M745=""),"",IFERROR(INDEX('Rate Schedule'!$A$5:$A$24,MATCH(SUMPRODUCT(MAX(('Rate Schedule'!$A$5:$A$24&lt;=A745)*('Rate Schedule'!$A$5:$A$24&lt;&gt;"")*'Rate Schedule'!$A$5:$A$24)),'Rate Schedule'!$A$5:$A$24,0)),""))</f>
        <v/>
      </c>
    </row>
    <row r="746">
      <c r="A746" s="22" t="n"/>
      <c r="B746" s="10" t="n"/>
      <c r="C746" s="10" t="n"/>
      <c r="D746" s="10" t="n"/>
      <c r="E746" s="10" t="n"/>
      <c r="F746" s="10" t="n"/>
      <c r="G746" s="10" t="n"/>
      <c r="H746" s="23" t="n"/>
      <c r="I746" s="23" t="n"/>
      <c r="J746" s="23" t="n"/>
      <c r="K746" s="10" t="n"/>
      <c r="L746" s="10" t="n"/>
      <c r="M746" s="24">
        <f>IF(AND(A746="",B746="",J746="",H746=""),"",ROUND(IF(G746="Yes",2,1)*IF(AND(ISNUMBER(H746),ISNUMBER(I746),I746&gt;=H746),I746-H746,IF(ISNUMBER(J746),J746,0)),1))</f>
        <v/>
      </c>
      <c r="N746" s="24">
        <f>IF(M746="","",IF(OR(E746="Personal",E746="",F746="Yes"),0,M746))</f>
        <v/>
      </c>
      <c r="O746" s="24">
        <f>IF(OR(A746="",M746=""),"",IF(E746="Business",IFERROR(INDEX('Rate Schedule'!$B$5:$B$24,MATCH(SUMPRODUCT(MAX(('Rate Schedule'!$A$5:$A$24&lt;=A746)*('Rate Schedule'!$A$5:$A$24&lt;&gt;"")*'Rate Schedule'!$A$5:$A$24)),'Rate Schedule'!$A$5:$A$24,0)),0),IF(E746="Medical",IFERROR(INDEX('Rate Schedule'!$C$5:$C$24,MATCH(SUMPRODUCT(MAX(('Rate Schedule'!$A$5:$A$24&lt;=A746)*('Rate Schedule'!$A$5:$A$24&lt;&gt;"")*'Rate Schedule'!$A$5:$A$24)),'Rate Schedule'!$A$5:$A$24,0)),0),IF(E746="Charitable",IFERROR(INDEX('Rate Schedule'!$D$5:$D$24,MATCH(SUMPRODUCT(MAX(('Rate Schedule'!$A$5:$A$24&lt;=A746)*('Rate Schedule'!$A$5:$A$24&lt;&gt;"")*'Rate Schedule'!$A$5:$A$24)),'Rate Schedule'!$A$5:$A$24,0)),0),0))))</f>
        <v/>
      </c>
      <c r="P746" s="25">
        <f>IF(OR(M746="",O746=""),"",ROUND(N746*O746,0)/100)</f>
        <v/>
      </c>
      <c r="Q746" s="26">
        <f>IF(AND(A746="",B746="",C746="",D746="",E746="",J746="",H746=""),"",IF(A746="","Add a date",IF(A746&gt;AsOf,"After as-of date: not counted yet",IF(B746="","Add a vehicle",IF(COUNTIF(VName,B746)=0,"Vehicle not on Vehicles sheet",IF(E746="","Add a purpose",IF(AND(E746&lt;&gt;"Business",E746&lt;&gt;"Medical",E746&lt;&gt;"Charitable",E746&lt;&gt;"Personal"),"Purpose must be Business/Medical/Charitable/Personal",IF(AND(ISNUMBER(H746),ISNUMBER(I746),I746&lt;H746),"Odometer end is before start",IF(AND(NOT(ISNUMBER(H746)),NOT(ISNUMBER(I746)),NOT(ISNUMBER(J746))),"Add odometer readings or typed miles",IF(AND(ISNUMBER(H746),ISNUMBER(I746),ISNUMBER(J746),ABS((I746-H746)-J746)&gt;0.05),"Odometer and typed miles disagree",IF(AND(N746&gt;0,O746=0),"No rate for this date — check Rate Schedule",IF(AND(OR(E746="Business",E746="Medical",E746="Charitable"),F746&lt;&gt;"Yes",K746=""),"Add purpose detail for substantiation",""))))))))))))</f>
        <v/>
      </c>
      <c r="R746" s="27">
        <f>IF(OR(A746="",M746=""),"",IFERROR(INDEX('Rate Schedule'!$A$5:$A$24,MATCH(SUMPRODUCT(MAX(('Rate Schedule'!$A$5:$A$24&lt;=A746)*('Rate Schedule'!$A$5:$A$24&lt;&gt;"")*'Rate Schedule'!$A$5:$A$24)),'Rate Schedule'!$A$5:$A$24,0)),""))</f>
        <v/>
      </c>
    </row>
    <row r="747">
      <c r="A747" s="22" t="n"/>
      <c r="B747" s="10" t="n"/>
      <c r="C747" s="10" t="n"/>
      <c r="D747" s="10" t="n"/>
      <c r="E747" s="10" t="n"/>
      <c r="F747" s="10" t="n"/>
      <c r="G747" s="10" t="n"/>
      <c r="H747" s="23" t="n"/>
      <c r="I747" s="23" t="n"/>
      <c r="J747" s="23" t="n"/>
      <c r="K747" s="10" t="n"/>
      <c r="L747" s="10" t="n"/>
      <c r="M747" s="24">
        <f>IF(AND(A747="",B747="",J747="",H747=""),"",ROUND(IF(G747="Yes",2,1)*IF(AND(ISNUMBER(H747),ISNUMBER(I747),I747&gt;=H747),I747-H747,IF(ISNUMBER(J747),J747,0)),1))</f>
        <v/>
      </c>
      <c r="N747" s="24">
        <f>IF(M747="","",IF(OR(E747="Personal",E747="",F747="Yes"),0,M747))</f>
        <v/>
      </c>
      <c r="O747" s="24">
        <f>IF(OR(A747="",M747=""),"",IF(E747="Business",IFERROR(INDEX('Rate Schedule'!$B$5:$B$24,MATCH(SUMPRODUCT(MAX(('Rate Schedule'!$A$5:$A$24&lt;=A747)*('Rate Schedule'!$A$5:$A$24&lt;&gt;"")*'Rate Schedule'!$A$5:$A$24)),'Rate Schedule'!$A$5:$A$24,0)),0),IF(E747="Medical",IFERROR(INDEX('Rate Schedule'!$C$5:$C$24,MATCH(SUMPRODUCT(MAX(('Rate Schedule'!$A$5:$A$24&lt;=A747)*('Rate Schedule'!$A$5:$A$24&lt;&gt;"")*'Rate Schedule'!$A$5:$A$24)),'Rate Schedule'!$A$5:$A$24,0)),0),IF(E747="Charitable",IFERROR(INDEX('Rate Schedule'!$D$5:$D$24,MATCH(SUMPRODUCT(MAX(('Rate Schedule'!$A$5:$A$24&lt;=A747)*('Rate Schedule'!$A$5:$A$24&lt;&gt;"")*'Rate Schedule'!$A$5:$A$24)),'Rate Schedule'!$A$5:$A$24,0)),0),0))))</f>
        <v/>
      </c>
      <c r="P747" s="25">
        <f>IF(OR(M747="",O747=""),"",ROUND(N747*O747,0)/100)</f>
        <v/>
      </c>
      <c r="Q747" s="26">
        <f>IF(AND(A747="",B747="",C747="",D747="",E747="",J747="",H747=""),"",IF(A747="","Add a date",IF(A747&gt;AsOf,"After as-of date: not counted yet",IF(B747="","Add a vehicle",IF(COUNTIF(VName,B747)=0,"Vehicle not on Vehicles sheet",IF(E747="","Add a purpose",IF(AND(E747&lt;&gt;"Business",E747&lt;&gt;"Medical",E747&lt;&gt;"Charitable",E747&lt;&gt;"Personal"),"Purpose must be Business/Medical/Charitable/Personal",IF(AND(ISNUMBER(H747),ISNUMBER(I747),I747&lt;H747),"Odometer end is before start",IF(AND(NOT(ISNUMBER(H747)),NOT(ISNUMBER(I747)),NOT(ISNUMBER(J747))),"Add odometer readings or typed miles",IF(AND(ISNUMBER(H747),ISNUMBER(I747),ISNUMBER(J747),ABS((I747-H747)-J747)&gt;0.05),"Odometer and typed miles disagree",IF(AND(N747&gt;0,O747=0),"No rate for this date — check Rate Schedule",IF(AND(OR(E747="Business",E747="Medical",E747="Charitable"),F747&lt;&gt;"Yes",K747=""),"Add purpose detail for substantiation",""))))))))))))</f>
        <v/>
      </c>
      <c r="R747" s="27">
        <f>IF(OR(A747="",M747=""),"",IFERROR(INDEX('Rate Schedule'!$A$5:$A$24,MATCH(SUMPRODUCT(MAX(('Rate Schedule'!$A$5:$A$24&lt;=A747)*('Rate Schedule'!$A$5:$A$24&lt;&gt;"")*'Rate Schedule'!$A$5:$A$24)),'Rate Schedule'!$A$5:$A$24,0)),""))</f>
        <v/>
      </c>
    </row>
    <row r="748">
      <c r="A748" s="22" t="n"/>
      <c r="B748" s="10" t="n"/>
      <c r="C748" s="10" t="n"/>
      <c r="D748" s="10" t="n"/>
      <c r="E748" s="10" t="n"/>
      <c r="F748" s="10" t="n"/>
      <c r="G748" s="10" t="n"/>
      <c r="H748" s="23" t="n"/>
      <c r="I748" s="23" t="n"/>
      <c r="J748" s="23" t="n"/>
      <c r="K748" s="10" t="n"/>
      <c r="L748" s="10" t="n"/>
      <c r="M748" s="24">
        <f>IF(AND(A748="",B748="",J748="",H748=""),"",ROUND(IF(G748="Yes",2,1)*IF(AND(ISNUMBER(H748),ISNUMBER(I748),I748&gt;=H748),I748-H748,IF(ISNUMBER(J748),J748,0)),1))</f>
        <v/>
      </c>
      <c r="N748" s="24">
        <f>IF(M748="","",IF(OR(E748="Personal",E748="",F748="Yes"),0,M748))</f>
        <v/>
      </c>
      <c r="O748" s="24">
        <f>IF(OR(A748="",M748=""),"",IF(E748="Business",IFERROR(INDEX('Rate Schedule'!$B$5:$B$24,MATCH(SUMPRODUCT(MAX(('Rate Schedule'!$A$5:$A$24&lt;=A748)*('Rate Schedule'!$A$5:$A$24&lt;&gt;"")*'Rate Schedule'!$A$5:$A$24)),'Rate Schedule'!$A$5:$A$24,0)),0),IF(E748="Medical",IFERROR(INDEX('Rate Schedule'!$C$5:$C$24,MATCH(SUMPRODUCT(MAX(('Rate Schedule'!$A$5:$A$24&lt;=A748)*('Rate Schedule'!$A$5:$A$24&lt;&gt;"")*'Rate Schedule'!$A$5:$A$24)),'Rate Schedule'!$A$5:$A$24,0)),0),IF(E748="Charitable",IFERROR(INDEX('Rate Schedule'!$D$5:$D$24,MATCH(SUMPRODUCT(MAX(('Rate Schedule'!$A$5:$A$24&lt;=A748)*('Rate Schedule'!$A$5:$A$24&lt;&gt;"")*'Rate Schedule'!$A$5:$A$24)),'Rate Schedule'!$A$5:$A$24,0)),0),0))))</f>
        <v/>
      </c>
      <c r="P748" s="25">
        <f>IF(OR(M748="",O748=""),"",ROUND(N748*O748,0)/100)</f>
        <v/>
      </c>
      <c r="Q748" s="26">
        <f>IF(AND(A748="",B748="",C748="",D748="",E748="",J748="",H748=""),"",IF(A748="","Add a date",IF(A748&gt;AsOf,"After as-of date: not counted yet",IF(B748="","Add a vehicle",IF(COUNTIF(VName,B748)=0,"Vehicle not on Vehicles sheet",IF(E748="","Add a purpose",IF(AND(E748&lt;&gt;"Business",E748&lt;&gt;"Medical",E748&lt;&gt;"Charitable",E748&lt;&gt;"Personal"),"Purpose must be Business/Medical/Charitable/Personal",IF(AND(ISNUMBER(H748),ISNUMBER(I748),I748&lt;H748),"Odometer end is before start",IF(AND(NOT(ISNUMBER(H748)),NOT(ISNUMBER(I748)),NOT(ISNUMBER(J748))),"Add odometer readings or typed miles",IF(AND(ISNUMBER(H748),ISNUMBER(I748),ISNUMBER(J748),ABS((I748-H748)-J748)&gt;0.05),"Odometer and typed miles disagree",IF(AND(N748&gt;0,O748=0),"No rate for this date — check Rate Schedule",IF(AND(OR(E748="Business",E748="Medical",E748="Charitable"),F748&lt;&gt;"Yes",K748=""),"Add purpose detail for substantiation",""))))))))))))</f>
        <v/>
      </c>
      <c r="R748" s="27">
        <f>IF(OR(A748="",M748=""),"",IFERROR(INDEX('Rate Schedule'!$A$5:$A$24,MATCH(SUMPRODUCT(MAX(('Rate Schedule'!$A$5:$A$24&lt;=A748)*('Rate Schedule'!$A$5:$A$24&lt;&gt;"")*'Rate Schedule'!$A$5:$A$24)),'Rate Schedule'!$A$5:$A$24,0)),""))</f>
        <v/>
      </c>
    </row>
    <row r="749">
      <c r="A749" s="22" t="n"/>
      <c r="B749" s="10" t="n"/>
      <c r="C749" s="10" t="n"/>
      <c r="D749" s="10" t="n"/>
      <c r="E749" s="10" t="n"/>
      <c r="F749" s="10" t="n"/>
      <c r="G749" s="10" t="n"/>
      <c r="H749" s="23" t="n"/>
      <c r="I749" s="23" t="n"/>
      <c r="J749" s="23" t="n"/>
      <c r="K749" s="10" t="n"/>
      <c r="L749" s="10" t="n"/>
      <c r="M749" s="24">
        <f>IF(AND(A749="",B749="",J749="",H749=""),"",ROUND(IF(G749="Yes",2,1)*IF(AND(ISNUMBER(H749),ISNUMBER(I749),I749&gt;=H749),I749-H749,IF(ISNUMBER(J749),J749,0)),1))</f>
        <v/>
      </c>
      <c r="N749" s="24">
        <f>IF(M749="","",IF(OR(E749="Personal",E749="",F749="Yes"),0,M749))</f>
        <v/>
      </c>
      <c r="O749" s="24">
        <f>IF(OR(A749="",M749=""),"",IF(E749="Business",IFERROR(INDEX('Rate Schedule'!$B$5:$B$24,MATCH(SUMPRODUCT(MAX(('Rate Schedule'!$A$5:$A$24&lt;=A749)*('Rate Schedule'!$A$5:$A$24&lt;&gt;"")*'Rate Schedule'!$A$5:$A$24)),'Rate Schedule'!$A$5:$A$24,0)),0),IF(E749="Medical",IFERROR(INDEX('Rate Schedule'!$C$5:$C$24,MATCH(SUMPRODUCT(MAX(('Rate Schedule'!$A$5:$A$24&lt;=A749)*('Rate Schedule'!$A$5:$A$24&lt;&gt;"")*'Rate Schedule'!$A$5:$A$24)),'Rate Schedule'!$A$5:$A$24,0)),0),IF(E749="Charitable",IFERROR(INDEX('Rate Schedule'!$D$5:$D$24,MATCH(SUMPRODUCT(MAX(('Rate Schedule'!$A$5:$A$24&lt;=A749)*('Rate Schedule'!$A$5:$A$24&lt;&gt;"")*'Rate Schedule'!$A$5:$A$24)),'Rate Schedule'!$A$5:$A$24,0)),0),0))))</f>
        <v/>
      </c>
      <c r="P749" s="25">
        <f>IF(OR(M749="",O749=""),"",ROUND(N749*O749,0)/100)</f>
        <v/>
      </c>
      <c r="Q749" s="26">
        <f>IF(AND(A749="",B749="",C749="",D749="",E749="",J749="",H749=""),"",IF(A749="","Add a date",IF(A749&gt;AsOf,"After as-of date: not counted yet",IF(B749="","Add a vehicle",IF(COUNTIF(VName,B749)=0,"Vehicle not on Vehicles sheet",IF(E749="","Add a purpose",IF(AND(E749&lt;&gt;"Business",E749&lt;&gt;"Medical",E749&lt;&gt;"Charitable",E749&lt;&gt;"Personal"),"Purpose must be Business/Medical/Charitable/Personal",IF(AND(ISNUMBER(H749),ISNUMBER(I749),I749&lt;H749),"Odometer end is before start",IF(AND(NOT(ISNUMBER(H749)),NOT(ISNUMBER(I749)),NOT(ISNUMBER(J749))),"Add odometer readings or typed miles",IF(AND(ISNUMBER(H749),ISNUMBER(I749),ISNUMBER(J749),ABS((I749-H749)-J749)&gt;0.05),"Odometer and typed miles disagree",IF(AND(N749&gt;0,O749=0),"No rate for this date — check Rate Schedule",IF(AND(OR(E749="Business",E749="Medical",E749="Charitable"),F749&lt;&gt;"Yes",K749=""),"Add purpose detail for substantiation",""))))))))))))</f>
        <v/>
      </c>
      <c r="R749" s="27">
        <f>IF(OR(A749="",M749=""),"",IFERROR(INDEX('Rate Schedule'!$A$5:$A$24,MATCH(SUMPRODUCT(MAX(('Rate Schedule'!$A$5:$A$24&lt;=A749)*('Rate Schedule'!$A$5:$A$24&lt;&gt;"")*'Rate Schedule'!$A$5:$A$24)),'Rate Schedule'!$A$5:$A$24,0)),""))</f>
        <v/>
      </c>
    </row>
    <row r="750">
      <c r="A750" s="22" t="n"/>
      <c r="B750" s="10" t="n"/>
      <c r="C750" s="10" t="n"/>
      <c r="D750" s="10" t="n"/>
      <c r="E750" s="10" t="n"/>
      <c r="F750" s="10" t="n"/>
      <c r="G750" s="10" t="n"/>
      <c r="H750" s="23" t="n"/>
      <c r="I750" s="23" t="n"/>
      <c r="J750" s="23" t="n"/>
      <c r="K750" s="10" t="n"/>
      <c r="L750" s="10" t="n"/>
      <c r="M750" s="24">
        <f>IF(AND(A750="",B750="",J750="",H750=""),"",ROUND(IF(G750="Yes",2,1)*IF(AND(ISNUMBER(H750),ISNUMBER(I750),I750&gt;=H750),I750-H750,IF(ISNUMBER(J750),J750,0)),1))</f>
        <v/>
      </c>
      <c r="N750" s="24">
        <f>IF(M750="","",IF(OR(E750="Personal",E750="",F750="Yes"),0,M750))</f>
        <v/>
      </c>
      <c r="O750" s="24">
        <f>IF(OR(A750="",M750=""),"",IF(E750="Business",IFERROR(INDEX('Rate Schedule'!$B$5:$B$24,MATCH(SUMPRODUCT(MAX(('Rate Schedule'!$A$5:$A$24&lt;=A750)*('Rate Schedule'!$A$5:$A$24&lt;&gt;"")*'Rate Schedule'!$A$5:$A$24)),'Rate Schedule'!$A$5:$A$24,0)),0),IF(E750="Medical",IFERROR(INDEX('Rate Schedule'!$C$5:$C$24,MATCH(SUMPRODUCT(MAX(('Rate Schedule'!$A$5:$A$24&lt;=A750)*('Rate Schedule'!$A$5:$A$24&lt;&gt;"")*'Rate Schedule'!$A$5:$A$24)),'Rate Schedule'!$A$5:$A$24,0)),0),IF(E750="Charitable",IFERROR(INDEX('Rate Schedule'!$D$5:$D$24,MATCH(SUMPRODUCT(MAX(('Rate Schedule'!$A$5:$A$24&lt;=A750)*('Rate Schedule'!$A$5:$A$24&lt;&gt;"")*'Rate Schedule'!$A$5:$A$24)),'Rate Schedule'!$A$5:$A$24,0)),0),0))))</f>
        <v/>
      </c>
      <c r="P750" s="25">
        <f>IF(OR(M750="",O750=""),"",ROUND(N750*O750,0)/100)</f>
        <v/>
      </c>
      <c r="Q750" s="26">
        <f>IF(AND(A750="",B750="",C750="",D750="",E750="",J750="",H750=""),"",IF(A750="","Add a date",IF(A750&gt;AsOf,"After as-of date: not counted yet",IF(B750="","Add a vehicle",IF(COUNTIF(VName,B750)=0,"Vehicle not on Vehicles sheet",IF(E750="","Add a purpose",IF(AND(E750&lt;&gt;"Business",E750&lt;&gt;"Medical",E750&lt;&gt;"Charitable",E750&lt;&gt;"Personal"),"Purpose must be Business/Medical/Charitable/Personal",IF(AND(ISNUMBER(H750),ISNUMBER(I750),I750&lt;H750),"Odometer end is before start",IF(AND(NOT(ISNUMBER(H750)),NOT(ISNUMBER(I750)),NOT(ISNUMBER(J750))),"Add odometer readings or typed miles",IF(AND(ISNUMBER(H750),ISNUMBER(I750),ISNUMBER(J750),ABS((I750-H750)-J750)&gt;0.05),"Odometer and typed miles disagree",IF(AND(N750&gt;0,O750=0),"No rate for this date — check Rate Schedule",IF(AND(OR(E750="Business",E750="Medical",E750="Charitable"),F750&lt;&gt;"Yes",K750=""),"Add purpose detail for substantiation",""))))))))))))</f>
        <v/>
      </c>
      <c r="R750" s="27">
        <f>IF(OR(A750="",M750=""),"",IFERROR(INDEX('Rate Schedule'!$A$5:$A$24,MATCH(SUMPRODUCT(MAX(('Rate Schedule'!$A$5:$A$24&lt;=A750)*('Rate Schedule'!$A$5:$A$24&lt;&gt;"")*'Rate Schedule'!$A$5:$A$24)),'Rate Schedule'!$A$5:$A$24,0)),""))</f>
        <v/>
      </c>
    </row>
    <row r="751">
      <c r="A751" s="22" t="n"/>
      <c r="B751" s="10" t="n"/>
      <c r="C751" s="10" t="n"/>
      <c r="D751" s="10" t="n"/>
      <c r="E751" s="10" t="n"/>
      <c r="F751" s="10" t="n"/>
      <c r="G751" s="10" t="n"/>
      <c r="H751" s="23" t="n"/>
      <c r="I751" s="23" t="n"/>
      <c r="J751" s="23" t="n"/>
      <c r="K751" s="10" t="n"/>
      <c r="L751" s="10" t="n"/>
      <c r="M751" s="24">
        <f>IF(AND(A751="",B751="",J751="",H751=""),"",ROUND(IF(G751="Yes",2,1)*IF(AND(ISNUMBER(H751),ISNUMBER(I751),I751&gt;=H751),I751-H751,IF(ISNUMBER(J751),J751,0)),1))</f>
        <v/>
      </c>
      <c r="N751" s="24">
        <f>IF(M751="","",IF(OR(E751="Personal",E751="",F751="Yes"),0,M751))</f>
        <v/>
      </c>
      <c r="O751" s="24">
        <f>IF(OR(A751="",M751=""),"",IF(E751="Business",IFERROR(INDEX('Rate Schedule'!$B$5:$B$24,MATCH(SUMPRODUCT(MAX(('Rate Schedule'!$A$5:$A$24&lt;=A751)*('Rate Schedule'!$A$5:$A$24&lt;&gt;"")*'Rate Schedule'!$A$5:$A$24)),'Rate Schedule'!$A$5:$A$24,0)),0),IF(E751="Medical",IFERROR(INDEX('Rate Schedule'!$C$5:$C$24,MATCH(SUMPRODUCT(MAX(('Rate Schedule'!$A$5:$A$24&lt;=A751)*('Rate Schedule'!$A$5:$A$24&lt;&gt;"")*'Rate Schedule'!$A$5:$A$24)),'Rate Schedule'!$A$5:$A$24,0)),0),IF(E751="Charitable",IFERROR(INDEX('Rate Schedule'!$D$5:$D$24,MATCH(SUMPRODUCT(MAX(('Rate Schedule'!$A$5:$A$24&lt;=A751)*('Rate Schedule'!$A$5:$A$24&lt;&gt;"")*'Rate Schedule'!$A$5:$A$24)),'Rate Schedule'!$A$5:$A$24,0)),0),0))))</f>
        <v/>
      </c>
      <c r="P751" s="25">
        <f>IF(OR(M751="",O751=""),"",ROUND(N751*O751,0)/100)</f>
        <v/>
      </c>
      <c r="Q751" s="26">
        <f>IF(AND(A751="",B751="",C751="",D751="",E751="",J751="",H751=""),"",IF(A751="","Add a date",IF(A751&gt;AsOf,"After as-of date: not counted yet",IF(B751="","Add a vehicle",IF(COUNTIF(VName,B751)=0,"Vehicle not on Vehicles sheet",IF(E751="","Add a purpose",IF(AND(E751&lt;&gt;"Business",E751&lt;&gt;"Medical",E751&lt;&gt;"Charitable",E751&lt;&gt;"Personal"),"Purpose must be Business/Medical/Charitable/Personal",IF(AND(ISNUMBER(H751),ISNUMBER(I751),I751&lt;H751),"Odometer end is before start",IF(AND(NOT(ISNUMBER(H751)),NOT(ISNUMBER(I751)),NOT(ISNUMBER(J751))),"Add odometer readings or typed miles",IF(AND(ISNUMBER(H751),ISNUMBER(I751),ISNUMBER(J751),ABS((I751-H751)-J751)&gt;0.05),"Odometer and typed miles disagree",IF(AND(N751&gt;0,O751=0),"No rate for this date — check Rate Schedule",IF(AND(OR(E751="Business",E751="Medical",E751="Charitable"),F751&lt;&gt;"Yes",K751=""),"Add purpose detail for substantiation",""))))))))))))</f>
        <v/>
      </c>
      <c r="R751" s="27">
        <f>IF(OR(A751="",M751=""),"",IFERROR(INDEX('Rate Schedule'!$A$5:$A$24,MATCH(SUMPRODUCT(MAX(('Rate Schedule'!$A$5:$A$24&lt;=A751)*('Rate Schedule'!$A$5:$A$24&lt;&gt;"")*'Rate Schedule'!$A$5:$A$24)),'Rate Schedule'!$A$5:$A$24,0)),""))</f>
        <v/>
      </c>
    </row>
    <row r="752">
      <c r="A752" s="22" t="n"/>
      <c r="B752" s="10" t="n"/>
      <c r="C752" s="10" t="n"/>
      <c r="D752" s="10" t="n"/>
      <c r="E752" s="10" t="n"/>
      <c r="F752" s="10" t="n"/>
      <c r="G752" s="10" t="n"/>
      <c r="H752" s="23" t="n"/>
      <c r="I752" s="23" t="n"/>
      <c r="J752" s="23" t="n"/>
      <c r="K752" s="10" t="n"/>
      <c r="L752" s="10" t="n"/>
      <c r="M752" s="24">
        <f>IF(AND(A752="",B752="",J752="",H752=""),"",ROUND(IF(G752="Yes",2,1)*IF(AND(ISNUMBER(H752),ISNUMBER(I752),I752&gt;=H752),I752-H752,IF(ISNUMBER(J752),J752,0)),1))</f>
        <v/>
      </c>
      <c r="N752" s="24">
        <f>IF(M752="","",IF(OR(E752="Personal",E752="",F752="Yes"),0,M752))</f>
        <v/>
      </c>
      <c r="O752" s="24">
        <f>IF(OR(A752="",M752=""),"",IF(E752="Business",IFERROR(INDEX('Rate Schedule'!$B$5:$B$24,MATCH(SUMPRODUCT(MAX(('Rate Schedule'!$A$5:$A$24&lt;=A752)*('Rate Schedule'!$A$5:$A$24&lt;&gt;"")*'Rate Schedule'!$A$5:$A$24)),'Rate Schedule'!$A$5:$A$24,0)),0),IF(E752="Medical",IFERROR(INDEX('Rate Schedule'!$C$5:$C$24,MATCH(SUMPRODUCT(MAX(('Rate Schedule'!$A$5:$A$24&lt;=A752)*('Rate Schedule'!$A$5:$A$24&lt;&gt;"")*'Rate Schedule'!$A$5:$A$24)),'Rate Schedule'!$A$5:$A$24,0)),0),IF(E752="Charitable",IFERROR(INDEX('Rate Schedule'!$D$5:$D$24,MATCH(SUMPRODUCT(MAX(('Rate Schedule'!$A$5:$A$24&lt;=A752)*('Rate Schedule'!$A$5:$A$24&lt;&gt;"")*'Rate Schedule'!$A$5:$A$24)),'Rate Schedule'!$A$5:$A$24,0)),0),0))))</f>
        <v/>
      </c>
      <c r="P752" s="25">
        <f>IF(OR(M752="",O752=""),"",ROUND(N752*O752,0)/100)</f>
        <v/>
      </c>
      <c r="Q752" s="26">
        <f>IF(AND(A752="",B752="",C752="",D752="",E752="",J752="",H752=""),"",IF(A752="","Add a date",IF(A752&gt;AsOf,"After as-of date: not counted yet",IF(B752="","Add a vehicle",IF(COUNTIF(VName,B752)=0,"Vehicle not on Vehicles sheet",IF(E752="","Add a purpose",IF(AND(E752&lt;&gt;"Business",E752&lt;&gt;"Medical",E752&lt;&gt;"Charitable",E752&lt;&gt;"Personal"),"Purpose must be Business/Medical/Charitable/Personal",IF(AND(ISNUMBER(H752),ISNUMBER(I752),I752&lt;H752),"Odometer end is before start",IF(AND(NOT(ISNUMBER(H752)),NOT(ISNUMBER(I752)),NOT(ISNUMBER(J752))),"Add odometer readings or typed miles",IF(AND(ISNUMBER(H752),ISNUMBER(I752),ISNUMBER(J752),ABS((I752-H752)-J752)&gt;0.05),"Odometer and typed miles disagree",IF(AND(N752&gt;0,O752=0),"No rate for this date — check Rate Schedule",IF(AND(OR(E752="Business",E752="Medical",E752="Charitable"),F752&lt;&gt;"Yes",K752=""),"Add purpose detail for substantiation",""))))))))))))</f>
        <v/>
      </c>
      <c r="R752" s="27">
        <f>IF(OR(A752="",M752=""),"",IFERROR(INDEX('Rate Schedule'!$A$5:$A$24,MATCH(SUMPRODUCT(MAX(('Rate Schedule'!$A$5:$A$24&lt;=A752)*('Rate Schedule'!$A$5:$A$24&lt;&gt;"")*'Rate Schedule'!$A$5:$A$24)),'Rate Schedule'!$A$5:$A$24,0)),""))</f>
        <v/>
      </c>
    </row>
    <row r="753">
      <c r="A753" s="22" t="n"/>
      <c r="B753" s="10" t="n"/>
      <c r="C753" s="10" t="n"/>
      <c r="D753" s="10" t="n"/>
      <c r="E753" s="10" t="n"/>
      <c r="F753" s="10" t="n"/>
      <c r="G753" s="10" t="n"/>
      <c r="H753" s="23" t="n"/>
      <c r="I753" s="23" t="n"/>
      <c r="J753" s="23" t="n"/>
      <c r="K753" s="10" t="n"/>
      <c r="L753" s="10" t="n"/>
      <c r="M753" s="24">
        <f>IF(AND(A753="",B753="",J753="",H753=""),"",ROUND(IF(G753="Yes",2,1)*IF(AND(ISNUMBER(H753),ISNUMBER(I753),I753&gt;=H753),I753-H753,IF(ISNUMBER(J753),J753,0)),1))</f>
        <v/>
      </c>
      <c r="N753" s="24">
        <f>IF(M753="","",IF(OR(E753="Personal",E753="",F753="Yes"),0,M753))</f>
        <v/>
      </c>
      <c r="O753" s="24">
        <f>IF(OR(A753="",M753=""),"",IF(E753="Business",IFERROR(INDEX('Rate Schedule'!$B$5:$B$24,MATCH(SUMPRODUCT(MAX(('Rate Schedule'!$A$5:$A$24&lt;=A753)*('Rate Schedule'!$A$5:$A$24&lt;&gt;"")*'Rate Schedule'!$A$5:$A$24)),'Rate Schedule'!$A$5:$A$24,0)),0),IF(E753="Medical",IFERROR(INDEX('Rate Schedule'!$C$5:$C$24,MATCH(SUMPRODUCT(MAX(('Rate Schedule'!$A$5:$A$24&lt;=A753)*('Rate Schedule'!$A$5:$A$24&lt;&gt;"")*'Rate Schedule'!$A$5:$A$24)),'Rate Schedule'!$A$5:$A$24,0)),0),IF(E753="Charitable",IFERROR(INDEX('Rate Schedule'!$D$5:$D$24,MATCH(SUMPRODUCT(MAX(('Rate Schedule'!$A$5:$A$24&lt;=A753)*('Rate Schedule'!$A$5:$A$24&lt;&gt;"")*'Rate Schedule'!$A$5:$A$24)),'Rate Schedule'!$A$5:$A$24,0)),0),0))))</f>
        <v/>
      </c>
      <c r="P753" s="25">
        <f>IF(OR(M753="",O753=""),"",ROUND(N753*O753,0)/100)</f>
        <v/>
      </c>
      <c r="Q753" s="26">
        <f>IF(AND(A753="",B753="",C753="",D753="",E753="",J753="",H753=""),"",IF(A753="","Add a date",IF(A753&gt;AsOf,"After as-of date: not counted yet",IF(B753="","Add a vehicle",IF(COUNTIF(VName,B753)=0,"Vehicle not on Vehicles sheet",IF(E753="","Add a purpose",IF(AND(E753&lt;&gt;"Business",E753&lt;&gt;"Medical",E753&lt;&gt;"Charitable",E753&lt;&gt;"Personal"),"Purpose must be Business/Medical/Charitable/Personal",IF(AND(ISNUMBER(H753),ISNUMBER(I753),I753&lt;H753),"Odometer end is before start",IF(AND(NOT(ISNUMBER(H753)),NOT(ISNUMBER(I753)),NOT(ISNUMBER(J753))),"Add odometer readings or typed miles",IF(AND(ISNUMBER(H753),ISNUMBER(I753),ISNUMBER(J753),ABS((I753-H753)-J753)&gt;0.05),"Odometer and typed miles disagree",IF(AND(N753&gt;0,O753=0),"No rate for this date — check Rate Schedule",IF(AND(OR(E753="Business",E753="Medical",E753="Charitable"),F753&lt;&gt;"Yes",K753=""),"Add purpose detail for substantiation",""))))))))))))</f>
        <v/>
      </c>
      <c r="R753" s="27">
        <f>IF(OR(A753="",M753=""),"",IFERROR(INDEX('Rate Schedule'!$A$5:$A$24,MATCH(SUMPRODUCT(MAX(('Rate Schedule'!$A$5:$A$24&lt;=A753)*('Rate Schedule'!$A$5:$A$24&lt;&gt;"")*'Rate Schedule'!$A$5:$A$24)),'Rate Schedule'!$A$5:$A$24,0)),""))</f>
        <v/>
      </c>
    </row>
    <row r="754">
      <c r="A754" s="22" t="n"/>
      <c r="B754" s="10" t="n"/>
      <c r="C754" s="10" t="n"/>
      <c r="D754" s="10" t="n"/>
      <c r="E754" s="10" t="n"/>
      <c r="F754" s="10" t="n"/>
      <c r="G754" s="10" t="n"/>
      <c r="H754" s="23" t="n"/>
      <c r="I754" s="23" t="n"/>
      <c r="J754" s="23" t="n"/>
      <c r="K754" s="10" t="n"/>
      <c r="L754" s="10" t="n"/>
      <c r="M754" s="24">
        <f>IF(AND(A754="",B754="",J754="",H754=""),"",ROUND(IF(G754="Yes",2,1)*IF(AND(ISNUMBER(H754),ISNUMBER(I754),I754&gt;=H754),I754-H754,IF(ISNUMBER(J754),J754,0)),1))</f>
        <v/>
      </c>
      <c r="N754" s="24">
        <f>IF(M754="","",IF(OR(E754="Personal",E754="",F754="Yes"),0,M754))</f>
        <v/>
      </c>
      <c r="O754" s="24">
        <f>IF(OR(A754="",M754=""),"",IF(E754="Business",IFERROR(INDEX('Rate Schedule'!$B$5:$B$24,MATCH(SUMPRODUCT(MAX(('Rate Schedule'!$A$5:$A$24&lt;=A754)*('Rate Schedule'!$A$5:$A$24&lt;&gt;"")*'Rate Schedule'!$A$5:$A$24)),'Rate Schedule'!$A$5:$A$24,0)),0),IF(E754="Medical",IFERROR(INDEX('Rate Schedule'!$C$5:$C$24,MATCH(SUMPRODUCT(MAX(('Rate Schedule'!$A$5:$A$24&lt;=A754)*('Rate Schedule'!$A$5:$A$24&lt;&gt;"")*'Rate Schedule'!$A$5:$A$24)),'Rate Schedule'!$A$5:$A$24,0)),0),IF(E754="Charitable",IFERROR(INDEX('Rate Schedule'!$D$5:$D$24,MATCH(SUMPRODUCT(MAX(('Rate Schedule'!$A$5:$A$24&lt;=A754)*('Rate Schedule'!$A$5:$A$24&lt;&gt;"")*'Rate Schedule'!$A$5:$A$24)),'Rate Schedule'!$A$5:$A$24,0)),0),0))))</f>
        <v/>
      </c>
      <c r="P754" s="25">
        <f>IF(OR(M754="",O754=""),"",ROUND(N754*O754,0)/100)</f>
        <v/>
      </c>
      <c r="Q754" s="26">
        <f>IF(AND(A754="",B754="",C754="",D754="",E754="",J754="",H754=""),"",IF(A754="","Add a date",IF(A754&gt;AsOf,"After as-of date: not counted yet",IF(B754="","Add a vehicle",IF(COUNTIF(VName,B754)=0,"Vehicle not on Vehicles sheet",IF(E754="","Add a purpose",IF(AND(E754&lt;&gt;"Business",E754&lt;&gt;"Medical",E754&lt;&gt;"Charitable",E754&lt;&gt;"Personal"),"Purpose must be Business/Medical/Charitable/Personal",IF(AND(ISNUMBER(H754),ISNUMBER(I754),I754&lt;H754),"Odometer end is before start",IF(AND(NOT(ISNUMBER(H754)),NOT(ISNUMBER(I754)),NOT(ISNUMBER(J754))),"Add odometer readings or typed miles",IF(AND(ISNUMBER(H754),ISNUMBER(I754),ISNUMBER(J754),ABS((I754-H754)-J754)&gt;0.05),"Odometer and typed miles disagree",IF(AND(N754&gt;0,O754=0),"No rate for this date — check Rate Schedule",IF(AND(OR(E754="Business",E754="Medical",E754="Charitable"),F754&lt;&gt;"Yes",K754=""),"Add purpose detail for substantiation",""))))))))))))</f>
        <v/>
      </c>
      <c r="R754" s="27">
        <f>IF(OR(A754="",M754=""),"",IFERROR(INDEX('Rate Schedule'!$A$5:$A$24,MATCH(SUMPRODUCT(MAX(('Rate Schedule'!$A$5:$A$24&lt;=A754)*('Rate Schedule'!$A$5:$A$24&lt;&gt;"")*'Rate Schedule'!$A$5:$A$24)),'Rate Schedule'!$A$5:$A$24,0)),""))</f>
        <v/>
      </c>
    </row>
    <row r="755">
      <c r="A755" s="22" t="n"/>
      <c r="B755" s="10" t="n"/>
      <c r="C755" s="10" t="n"/>
      <c r="D755" s="10" t="n"/>
      <c r="E755" s="10" t="n"/>
      <c r="F755" s="10" t="n"/>
      <c r="G755" s="10" t="n"/>
      <c r="H755" s="23" t="n"/>
      <c r="I755" s="23" t="n"/>
      <c r="J755" s="23" t="n"/>
      <c r="K755" s="10" t="n"/>
      <c r="L755" s="10" t="n"/>
      <c r="M755" s="24">
        <f>IF(AND(A755="",B755="",J755="",H755=""),"",ROUND(IF(G755="Yes",2,1)*IF(AND(ISNUMBER(H755),ISNUMBER(I755),I755&gt;=H755),I755-H755,IF(ISNUMBER(J755),J755,0)),1))</f>
        <v/>
      </c>
      <c r="N755" s="24">
        <f>IF(M755="","",IF(OR(E755="Personal",E755="",F755="Yes"),0,M755))</f>
        <v/>
      </c>
      <c r="O755" s="24">
        <f>IF(OR(A755="",M755=""),"",IF(E755="Business",IFERROR(INDEX('Rate Schedule'!$B$5:$B$24,MATCH(SUMPRODUCT(MAX(('Rate Schedule'!$A$5:$A$24&lt;=A755)*('Rate Schedule'!$A$5:$A$24&lt;&gt;"")*'Rate Schedule'!$A$5:$A$24)),'Rate Schedule'!$A$5:$A$24,0)),0),IF(E755="Medical",IFERROR(INDEX('Rate Schedule'!$C$5:$C$24,MATCH(SUMPRODUCT(MAX(('Rate Schedule'!$A$5:$A$24&lt;=A755)*('Rate Schedule'!$A$5:$A$24&lt;&gt;"")*'Rate Schedule'!$A$5:$A$24)),'Rate Schedule'!$A$5:$A$24,0)),0),IF(E755="Charitable",IFERROR(INDEX('Rate Schedule'!$D$5:$D$24,MATCH(SUMPRODUCT(MAX(('Rate Schedule'!$A$5:$A$24&lt;=A755)*('Rate Schedule'!$A$5:$A$24&lt;&gt;"")*'Rate Schedule'!$A$5:$A$24)),'Rate Schedule'!$A$5:$A$24,0)),0),0))))</f>
        <v/>
      </c>
      <c r="P755" s="25">
        <f>IF(OR(M755="",O755=""),"",ROUND(N755*O755,0)/100)</f>
        <v/>
      </c>
      <c r="Q755" s="26">
        <f>IF(AND(A755="",B755="",C755="",D755="",E755="",J755="",H755=""),"",IF(A755="","Add a date",IF(A755&gt;AsOf,"After as-of date: not counted yet",IF(B755="","Add a vehicle",IF(COUNTIF(VName,B755)=0,"Vehicle not on Vehicles sheet",IF(E755="","Add a purpose",IF(AND(E755&lt;&gt;"Business",E755&lt;&gt;"Medical",E755&lt;&gt;"Charitable",E755&lt;&gt;"Personal"),"Purpose must be Business/Medical/Charitable/Personal",IF(AND(ISNUMBER(H755),ISNUMBER(I755),I755&lt;H755),"Odometer end is before start",IF(AND(NOT(ISNUMBER(H755)),NOT(ISNUMBER(I755)),NOT(ISNUMBER(J755))),"Add odometer readings or typed miles",IF(AND(ISNUMBER(H755),ISNUMBER(I755),ISNUMBER(J755),ABS((I755-H755)-J755)&gt;0.05),"Odometer and typed miles disagree",IF(AND(N755&gt;0,O755=0),"No rate for this date — check Rate Schedule",IF(AND(OR(E755="Business",E755="Medical",E755="Charitable"),F755&lt;&gt;"Yes",K755=""),"Add purpose detail for substantiation",""))))))))))))</f>
        <v/>
      </c>
      <c r="R755" s="27">
        <f>IF(OR(A755="",M755=""),"",IFERROR(INDEX('Rate Schedule'!$A$5:$A$24,MATCH(SUMPRODUCT(MAX(('Rate Schedule'!$A$5:$A$24&lt;=A755)*('Rate Schedule'!$A$5:$A$24&lt;&gt;"")*'Rate Schedule'!$A$5:$A$24)),'Rate Schedule'!$A$5:$A$24,0)),""))</f>
        <v/>
      </c>
    </row>
    <row r="756">
      <c r="A756" s="22" t="n"/>
      <c r="B756" s="10" t="n"/>
      <c r="C756" s="10" t="n"/>
      <c r="D756" s="10" t="n"/>
      <c r="E756" s="10" t="n"/>
      <c r="F756" s="10" t="n"/>
      <c r="G756" s="10" t="n"/>
      <c r="H756" s="23" t="n"/>
      <c r="I756" s="23" t="n"/>
      <c r="J756" s="23" t="n"/>
      <c r="K756" s="10" t="n"/>
      <c r="L756" s="10" t="n"/>
      <c r="M756" s="24">
        <f>IF(AND(A756="",B756="",J756="",H756=""),"",ROUND(IF(G756="Yes",2,1)*IF(AND(ISNUMBER(H756),ISNUMBER(I756),I756&gt;=H756),I756-H756,IF(ISNUMBER(J756),J756,0)),1))</f>
        <v/>
      </c>
      <c r="N756" s="24">
        <f>IF(M756="","",IF(OR(E756="Personal",E756="",F756="Yes"),0,M756))</f>
        <v/>
      </c>
      <c r="O756" s="24">
        <f>IF(OR(A756="",M756=""),"",IF(E756="Business",IFERROR(INDEX('Rate Schedule'!$B$5:$B$24,MATCH(SUMPRODUCT(MAX(('Rate Schedule'!$A$5:$A$24&lt;=A756)*('Rate Schedule'!$A$5:$A$24&lt;&gt;"")*'Rate Schedule'!$A$5:$A$24)),'Rate Schedule'!$A$5:$A$24,0)),0),IF(E756="Medical",IFERROR(INDEX('Rate Schedule'!$C$5:$C$24,MATCH(SUMPRODUCT(MAX(('Rate Schedule'!$A$5:$A$24&lt;=A756)*('Rate Schedule'!$A$5:$A$24&lt;&gt;"")*'Rate Schedule'!$A$5:$A$24)),'Rate Schedule'!$A$5:$A$24,0)),0),IF(E756="Charitable",IFERROR(INDEX('Rate Schedule'!$D$5:$D$24,MATCH(SUMPRODUCT(MAX(('Rate Schedule'!$A$5:$A$24&lt;=A756)*('Rate Schedule'!$A$5:$A$24&lt;&gt;"")*'Rate Schedule'!$A$5:$A$24)),'Rate Schedule'!$A$5:$A$24,0)),0),0))))</f>
        <v/>
      </c>
      <c r="P756" s="25">
        <f>IF(OR(M756="",O756=""),"",ROUND(N756*O756,0)/100)</f>
        <v/>
      </c>
      <c r="Q756" s="26">
        <f>IF(AND(A756="",B756="",C756="",D756="",E756="",J756="",H756=""),"",IF(A756="","Add a date",IF(A756&gt;AsOf,"After as-of date: not counted yet",IF(B756="","Add a vehicle",IF(COUNTIF(VName,B756)=0,"Vehicle not on Vehicles sheet",IF(E756="","Add a purpose",IF(AND(E756&lt;&gt;"Business",E756&lt;&gt;"Medical",E756&lt;&gt;"Charitable",E756&lt;&gt;"Personal"),"Purpose must be Business/Medical/Charitable/Personal",IF(AND(ISNUMBER(H756),ISNUMBER(I756),I756&lt;H756),"Odometer end is before start",IF(AND(NOT(ISNUMBER(H756)),NOT(ISNUMBER(I756)),NOT(ISNUMBER(J756))),"Add odometer readings or typed miles",IF(AND(ISNUMBER(H756),ISNUMBER(I756),ISNUMBER(J756),ABS((I756-H756)-J756)&gt;0.05),"Odometer and typed miles disagree",IF(AND(N756&gt;0,O756=0),"No rate for this date — check Rate Schedule",IF(AND(OR(E756="Business",E756="Medical",E756="Charitable"),F756&lt;&gt;"Yes",K756=""),"Add purpose detail for substantiation",""))))))))))))</f>
        <v/>
      </c>
      <c r="R756" s="27">
        <f>IF(OR(A756="",M756=""),"",IFERROR(INDEX('Rate Schedule'!$A$5:$A$24,MATCH(SUMPRODUCT(MAX(('Rate Schedule'!$A$5:$A$24&lt;=A756)*('Rate Schedule'!$A$5:$A$24&lt;&gt;"")*'Rate Schedule'!$A$5:$A$24)),'Rate Schedule'!$A$5:$A$24,0)),""))</f>
        <v/>
      </c>
    </row>
    <row r="757">
      <c r="A757" s="22" t="n"/>
      <c r="B757" s="10" t="n"/>
      <c r="C757" s="10" t="n"/>
      <c r="D757" s="10" t="n"/>
      <c r="E757" s="10" t="n"/>
      <c r="F757" s="10" t="n"/>
      <c r="G757" s="10" t="n"/>
      <c r="H757" s="23" t="n"/>
      <c r="I757" s="23" t="n"/>
      <c r="J757" s="23" t="n"/>
      <c r="K757" s="10" t="n"/>
      <c r="L757" s="10" t="n"/>
      <c r="M757" s="24">
        <f>IF(AND(A757="",B757="",J757="",H757=""),"",ROUND(IF(G757="Yes",2,1)*IF(AND(ISNUMBER(H757),ISNUMBER(I757),I757&gt;=H757),I757-H757,IF(ISNUMBER(J757),J757,0)),1))</f>
        <v/>
      </c>
      <c r="N757" s="24">
        <f>IF(M757="","",IF(OR(E757="Personal",E757="",F757="Yes"),0,M757))</f>
        <v/>
      </c>
      <c r="O757" s="24">
        <f>IF(OR(A757="",M757=""),"",IF(E757="Business",IFERROR(INDEX('Rate Schedule'!$B$5:$B$24,MATCH(SUMPRODUCT(MAX(('Rate Schedule'!$A$5:$A$24&lt;=A757)*('Rate Schedule'!$A$5:$A$24&lt;&gt;"")*'Rate Schedule'!$A$5:$A$24)),'Rate Schedule'!$A$5:$A$24,0)),0),IF(E757="Medical",IFERROR(INDEX('Rate Schedule'!$C$5:$C$24,MATCH(SUMPRODUCT(MAX(('Rate Schedule'!$A$5:$A$24&lt;=A757)*('Rate Schedule'!$A$5:$A$24&lt;&gt;"")*'Rate Schedule'!$A$5:$A$24)),'Rate Schedule'!$A$5:$A$24,0)),0),IF(E757="Charitable",IFERROR(INDEX('Rate Schedule'!$D$5:$D$24,MATCH(SUMPRODUCT(MAX(('Rate Schedule'!$A$5:$A$24&lt;=A757)*('Rate Schedule'!$A$5:$A$24&lt;&gt;"")*'Rate Schedule'!$A$5:$A$24)),'Rate Schedule'!$A$5:$A$24,0)),0),0))))</f>
        <v/>
      </c>
      <c r="P757" s="25">
        <f>IF(OR(M757="",O757=""),"",ROUND(N757*O757,0)/100)</f>
        <v/>
      </c>
      <c r="Q757" s="26">
        <f>IF(AND(A757="",B757="",C757="",D757="",E757="",J757="",H757=""),"",IF(A757="","Add a date",IF(A757&gt;AsOf,"After as-of date: not counted yet",IF(B757="","Add a vehicle",IF(COUNTIF(VName,B757)=0,"Vehicle not on Vehicles sheet",IF(E757="","Add a purpose",IF(AND(E757&lt;&gt;"Business",E757&lt;&gt;"Medical",E757&lt;&gt;"Charitable",E757&lt;&gt;"Personal"),"Purpose must be Business/Medical/Charitable/Personal",IF(AND(ISNUMBER(H757),ISNUMBER(I757),I757&lt;H757),"Odometer end is before start",IF(AND(NOT(ISNUMBER(H757)),NOT(ISNUMBER(I757)),NOT(ISNUMBER(J757))),"Add odometer readings or typed miles",IF(AND(ISNUMBER(H757),ISNUMBER(I757),ISNUMBER(J757),ABS((I757-H757)-J757)&gt;0.05),"Odometer and typed miles disagree",IF(AND(N757&gt;0,O757=0),"No rate for this date — check Rate Schedule",IF(AND(OR(E757="Business",E757="Medical",E757="Charitable"),F757&lt;&gt;"Yes",K757=""),"Add purpose detail for substantiation",""))))))))))))</f>
        <v/>
      </c>
      <c r="R757" s="27">
        <f>IF(OR(A757="",M757=""),"",IFERROR(INDEX('Rate Schedule'!$A$5:$A$24,MATCH(SUMPRODUCT(MAX(('Rate Schedule'!$A$5:$A$24&lt;=A757)*('Rate Schedule'!$A$5:$A$24&lt;&gt;"")*'Rate Schedule'!$A$5:$A$24)),'Rate Schedule'!$A$5:$A$24,0)),""))</f>
        <v/>
      </c>
    </row>
    <row r="758">
      <c r="A758" s="22" t="n"/>
      <c r="B758" s="10" t="n"/>
      <c r="C758" s="10" t="n"/>
      <c r="D758" s="10" t="n"/>
      <c r="E758" s="10" t="n"/>
      <c r="F758" s="10" t="n"/>
      <c r="G758" s="10" t="n"/>
      <c r="H758" s="23" t="n"/>
      <c r="I758" s="23" t="n"/>
      <c r="J758" s="23" t="n"/>
      <c r="K758" s="10" t="n"/>
      <c r="L758" s="10" t="n"/>
      <c r="M758" s="24">
        <f>IF(AND(A758="",B758="",J758="",H758=""),"",ROUND(IF(G758="Yes",2,1)*IF(AND(ISNUMBER(H758),ISNUMBER(I758),I758&gt;=H758),I758-H758,IF(ISNUMBER(J758),J758,0)),1))</f>
        <v/>
      </c>
      <c r="N758" s="24">
        <f>IF(M758="","",IF(OR(E758="Personal",E758="",F758="Yes"),0,M758))</f>
        <v/>
      </c>
      <c r="O758" s="24">
        <f>IF(OR(A758="",M758=""),"",IF(E758="Business",IFERROR(INDEX('Rate Schedule'!$B$5:$B$24,MATCH(SUMPRODUCT(MAX(('Rate Schedule'!$A$5:$A$24&lt;=A758)*('Rate Schedule'!$A$5:$A$24&lt;&gt;"")*'Rate Schedule'!$A$5:$A$24)),'Rate Schedule'!$A$5:$A$24,0)),0),IF(E758="Medical",IFERROR(INDEX('Rate Schedule'!$C$5:$C$24,MATCH(SUMPRODUCT(MAX(('Rate Schedule'!$A$5:$A$24&lt;=A758)*('Rate Schedule'!$A$5:$A$24&lt;&gt;"")*'Rate Schedule'!$A$5:$A$24)),'Rate Schedule'!$A$5:$A$24,0)),0),IF(E758="Charitable",IFERROR(INDEX('Rate Schedule'!$D$5:$D$24,MATCH(SUMPRODUCT(MAX(('Rate Schedule'!$A$5:$A$24&lt;=A758)*('Rate Schedule'!$A$5:$A$24&lt;&gt;"")*'Rate Schedule'!$A$5:$A$24)),'Rate Schedule'!$A$5:$A$24,0)),0),0))))</f>
        <v/>
      </c>
      <c r="P758" s="25">
        <f>IF(OR(M758="",O758=""),"",ROUND(N758*O758,0)/100)</f>
        <v/>
      </c>
      <c r="Q758" s="26">
        <f>IF(AND(A758="",B758="",C758="",D758="",E758="",J758="",H758=""),"",IF(A758="","Add a date",IF(A758&gt;AsOf,"After as-of date: not counted yet",IF(B758="","Add a vehicle",IF(COUNTIF(VName,B758)=0,"Vehicle not on Vehicles sheet",IF(E758="","Add a purpose",IF(AND(E758&lt;&gt;"Business",E758&lt;&gt;"Medical",E758&lt;&gt;"Charitable",E758&lt;&gt;"Personal"),"Purpose must be Business/Medical/Charitable/Personal",IF(AND(ISNUMBER(H758),ISNUMBER(I758),I758&lt;H758),"Odometer end is before start",IF(AND(NOT(ISNUMBER(H758)),NOT(ISNUMBER(I758)),NOT(ISNUMBER(J758))),"Add odometer readings or typed miles",IF(AND(ISNUMBER(H758),ISNUMBER(I758),ISNUMBER(J758),ABS((I758-H758)-J758)&gt;0.05),"Odometer and typed miles disagree",IF(AND(N758&gt;0,O758=0),"No rate for this date — check Rate Schedule",IF(AND(OR(E758="Business",E758="Medical",E758="Charitable"),F758&lt;&gt;"Yes",K758=""),"Add purpose detail for substantiation",""))))))))))))</f>
        <v/>
      </c>
      <c r="R758" s="27">
        <f>IF(OR(A758="",M758=""),"",IFERROR(INDEX('Rate Schedule'!$A$5:$A$24,MATCH(SUMPRODUCT(MAX(('Rate Schedule'!$A$5:$A$24&lt;=A758)*('Rate Schedule'!$A$5:$A$24&lt;&gt;"")*'Rate Schedule'!$A$5:$A$24)),'Rate Schedule'!$A$5:$A$24,0)),""))</f>
        <v/>
      </c>
    </row>
    <row r="759">
      <c r="A759" s="22" t="n"/>
      <c r="B759" s="10" t="n"/>
      <c r="C759" s="10" t="n"/>
      <c r="D759" s="10" t="n"/>
      <c r="E759" s="10" t="n"/>
      <c r="F759" s="10" t="n"/>
      <c r="G759" s="10" t="n"/>
      <c r="H759" s="23" t="n"/>
      <c r="I759" s="23" t="n"/>
      <c r="J759" s="23" t="n"/>
      <c r="K759" s="10" t="n"/>
      <c r="L759" s="10" t="n"/>
      <c r="M759" s="24">
        <f>IF(AND(A759="",B759="",J759="",H759=""),"",ROUND(IF(G759="Yes",2,1)*IF(AND(ISNUMBER(H759),ISNUMBER(I759),I759&gt;=H759),I759-H759,IF(ISNUMBER(J759),J759,0)),1))</f>
        <v/>
      </c>
      <c r="N759" s="24">
        <f>IF(M759="","",IF(OR(E759="Personal",E759="",F759="Yes"),0,M759))</f>
        <v/>
      </c>
      <c r="O759" s="24">
        <f>IF(OR(A759="",M759=""),"",IF(E759="Business",IFERROR(INDEX('Rate Schedule'!$B$5:$B$24,MATCH(SUMPRODUCT(MAX(('Rate Schedule'!$A$5:$A$24&lt;=A759)*('Rate Schedule'!$A$5:$A$24&lt;&gt;"")*'Rate Schedule'!$A$5:$A$24)),'Rate Schedule'!$A$5:$A$24,0)),0),IF(E759="Medical",IFERROR(INDEX('Rate Schedule'!$C$5:$C$24,MATCH(SUMPRODUCT(MAX(('Rate Schedule'!$A$5:$A$24&lt;=A759)*('Rate Schedule'!$A$5:$A$24&lt;&gt;"")*'Rate Schedule'!$A$5:$A$24)),'Rate Schedule'!$A$5:$A$24,0)),0),IF(E759="Charitable",IFERROR(INDEX('Rate Schedule'!$D$5:$D$24,MATCH(SUMPRODUCT(MAX(('Rate Schedule'!$A$5:$A$24&lt;=A759)*('Rate Schedule'!$A$5:$A$24&lt;&gt;"")*'Rate Schedule'!$A$5:$A$24)),'Rate Schedule'!$A$5:$A$24,0)),0),0))))</f>
        <v/>
      </c>
      <c r="P759" s="25">
        <f>IF(OR(M759="",O759=""),"",ROUND(N759*O759,0)/100)</f>
        <v/>
      </c>
      <c r="Q759" s="26">
        <f>IF(AND(A759="",B759="",C759="",D759="",E759="",J759="",H759=""),"",IF(A759="","Add a date",IF(A759&gt;AsOf,"After as-of date: not counted yet",IF(B759="","Add a vehicle",IF(COUNTIF(VName,B759)=0,"Vehicle not on Vehicles sheet",IF(E759="","Add a purpose",IF(AND(E759&lt;&gt;"Business",E759&lt;&gt;"Medical",E759&lt;&gt;"Charitable",E759&lt;&gt;"Personal"),"Purpose must be Business/Medical/Charitable/Personal",IF(AND(ISNUMBER(H759),ISNUMBER(I759),I759&lt;H759),"Odometer end is before start",IF(AND(NOT(ISNUMBER(H759)),NOT(ISNUMBER(I759)),NOT(ISNUMBER(J759))),"Add odometer readings or typed miles",IF(AND(ISNUMBER(H759),ISNUMBER(I759),ISNUMBER(J759),ABS((I759-H759)-J759)&gt;0.05),"Odometer and typed miles disagree",IF(AND(N759&gt;0,O759=0),"No rate for this date — check Rate Schedule",IF(AND(OR(E759="Business",E759="Medical",E759="Charitable"),F759&lt;&gt;"Yes",K759=""),"Add purpose detail for substantiation",""))))))))))))</f>
        <v/>
      </c>
      <c r="R759" s="27">
        <f>IF(OR(A759="",M759=""),"",IFERROR(INDEX('Rate Schedule'!$A$5:$A$24,MATCH(SUMPRODUCT(MAX(('Rate Schedule'!$A$5:$A$24&lt;=A759)*('Rate Schedule'!$A$5:$A$24&lt;&gt;"")*'Rate Schedule'!$A$5:$A$24)),'Rate Schedule'!$A$5:$A$24,0)),""))</f>
        <v/>
      </c>
    </row>
    <row r="760">
      <c r="A760" s="22" t="n"/>
      <c r="B760" s="10" t="n"/>
      <c r="C760" s="10" t="n"/>
      <c r="D760" s="10" t="n"/>
      <c r="E760" s="10" t="n"/>
      <c r="F760" s="10" t="n"/>
      <c r="G760" s="10" t="n"/>
      <c r="H760" s="23" t="n"/>
      <c r="I760" s="23" t="n"/>
      <c r="J760" s="23" t="n"/>
      <c r="K760" s="10" t="n"/>
      <c r="L760" s="10" t="n"/>
      <c r="M760" s="24">
        <f>IF(AND(A760="",B760="",J760="",H760=""),"",ROUND(IF(G760="Yes",2,1)*IF(AND(ISNUMBER(H760),ISNUMBER(I760),I760&gt;=H760),I760-H760,IF(ISNUMBER(J760),J760,0)),1))</f>
        <v/>
      </c>
      <c r="N760" s="24">
        <f>IF(M760="","",IF(OR(E760="Personal",E760="",F760="Yes"),0,M760))</f>
        <v/>
      </c>
      <c r="O760" s="24">
        <f>IF(OR(A760="",M760=""),"",IF(E760="Business",IFERROR(INDEX('Rate Schedule'!$B$5:$B$24,MATCH(SUMPRODUCT(MAX(('Rate Schedule'!$A$5:$A$24&lt;=A760)*('Rate Schedule'!$A$5:$A$24&lt;&gt;"")*'Rate Schedule'!$A$5:$A$24)),'Rate Schedule'!$A$5:$A$24,0)),0),IF(E760="Medical",IFERROR(INDEX('Rate Schedule'!$C$5:$C$24,MATCH(SUMPRODUCT(MAX(('Rate Schedule'!$A$5:$A$24&lt;=A760)*('Rate Schedule'!$A$5:$A$24&lt;&gt;"")*'Rate Schedule'!$A$5:$A$24)),'Rate Schedule'!$A$5:$A$24,0)),0),IF(E760="Charitable",IFERROR(INDEX('Rate Schedule'!$D$5:$D$24,MATCH(SUMPRODUCT(MAX(('Rate Schedule'!$A$5:$A$24&lt;=A760)*('Rate Schedule'!$A$5:$A$24&lt;&gt;"")*'Rate Schedule'!$A$5:$A$24)),'Rate Schedule'!$A$5:$A$24,0)),0),0))))</f>
        <v/>
      </c>
      <c r="P760" s="25">
        <f>IF(OR(M760="",O760=""),"",ROUND(N760*O760,0)/100)</f>
        <v/>
      </c>
      <c r="Q760" s="26">
        <f>IF(AND(A760="",B760="",C760="",D760="",E760="",J760="",H760=""),"",IF(A760="","Add a date",IF(A760&gt;AsOf,"After as-of date: not counted yet",IF(B760="","Add a vehicle",IF(COUNTIF(VName,B760)=0,"Vehicle not on Vehicles sheet",IF(E760="","Add a purpose",IF(AND(E760&lt;&gt;"Business",E760&lt;&gt;"Medical",E760&lt;&gt;"Charitable",E760&lt;&gt;"Personal"),"Purpose must be Business/Medical/Charitable/Personal",IF(AND(ISNUMBER(H760),ISNUMBER(I760),I760&lt;H760),"Odometer end is before start",IF(AND(NOT(ISNUMBER(H760)),NOT(ISNUMBER(I760)),NOT(ISNUMBER(J760))),"Add odometer readings or typed miles",IF(AND(ISNUMBER(H760),ISNUMBER(I760),ISNUMBER(J760),ABS((I760-H760)-J760)&gt;0.05),"Odometer and typed miles disagree",IF(AND(N760&gt;0,O760=0),"No rate for this date — check Rate Schedule",IF(AND(OR(E760="Business",E760="Medical",E760="Charitable"),F760&lt;&gt;"Yes",K760=""),"Add purpose detail for substantiation",""))))))))))))</f>
        <v/>
      </c>
      <c r="R760" s="27">
        <f>IF(OR(A760="",M760=""),"",IFERROR(INDEX('Rate Schedule'!$A$5:$A$24,MATCH(SUMPRODUCT(MAX(('Rate Schedule'!$A$5:$A$24&lt;=A760)*('Rate Schedule'!$A$5:$A$24&lt;&gt;"")*'Rate Schedule'!$A$5:$A$24)),'Rate Schedule'!$A$5:$A$24,0)),""))</f>
        <v/>
      </c>
    </row>
    <row r="761">
      <c r="A761" s="22" t="n"/>
      <c r="B761" s="10" t="n"/>
      <c r="C761" s="10" t="n"/>
      <c r="D761" s="10" t="n"/>
      <c r="E761" s="10" t="n"/>
      <c r="F761" s="10" t="n"/>
      <c r="G761" s="10" t="n"/>
      <c r="H761" s="23" t="n"/>
      <c r="I761" s="23" t="n"/>
      <c r="J761" s="23" t="n"/>
      <c r="K761" s="10" t="n"/>
      <c r="L761" s="10" t="n"/>
      <c r="M761" s="24">
        <f>IF(AND(A761="",B761="",J761="",H761=""),"",ROUND(IF(G761="Yes",2,1)*IF(AND(ISNUMBER(H761),ISNUMBER(I761),I761&gt;=H761),I761-H761,IF(ISNUMBER(J761),J761,0)),1))</f>
        <v/>
      </c>
      <c r="N761" s="24">
        <f>IF(M761="","",IF(OR(E761="Personal",E761="",F761="Yes"),0,M761))</f>
        <v/>
      </c>
      <c r="O761" s="24">
        <f>IF(OR(A761="",M761=""),"",IF(E761="Business",IFERROR(INDEX('Rate Schedule'!$B$5:$B$24,MATCH(SUMPRODUCT(MAX(('Rate Schedule'!$A$5:$A$24&lt;=A761)*('Rate Schedule'!$A$5:$A$24&lt;&gt;"")*'Rate Schedule'!$A$5:$A$24)),'Rate Schedule'!$A$5:$A$24,0)),0),IF(E761="Medical",IFERROR(INDEX('Rate Schedule'!$C$5:$C$24,MATCH(SUMPRODUCT(MAX(('Rate Schedule'!$A$5:$A$24&lt;=A761)*('Rate Schedule'!$A$5:$A$24&lt;&gt;"")*'Rate Schedule'!$A$5:$A$24)),'Rate Schedule'!$A$5:$A$24,0)),0),IF(E761="Charitable",IFERROR(INDEX('Rate Schedule'!$D$5:$D$24,MATCH(SUMPRODUCT(MAX(('Rate Schedule'!$A$5:$A$24&lt;=A761)*('Rate Schedule'!$A$5:$A$24&lt;&gt;"")*'Rate Schedule'!$A$5:$A$24)),'Rate Schedule'!$A$5:$A$24,0)),0),0))))</f>
        <v/>
      </c>
      <c r="P761" s="25">
        <f>IF(OR(M761="",O761=""),"",ROUND(N761*O761,0)/100)</f>
        <v/>
      </c>
      <c r="Q761" s="26">
        <f>IF(AND(A761="",B761="",C761="",D761="",E761="",J761="",H761=""),"",IF(A761="","Add a date",IF(A761&gt;AsOf,"After as-of date: not counted yet",IF(B761="","Add a vehicle",IF(COUNTIF(VName,B761)=0,"Vehicle not on Vehicles sheet",IF(E761="","Add a purpose",IF(AND(E761&lt;&gt;"Business",E761&lt;&gt;"Medical",E761&lt;&gt;"Charitable",E761&lt;&gt;"Personal"),"Purpose must be Business/Medical/Charitable/Personal",IF(AND(ISNUMBER(H761),ISNUMBER(I761),I761&lt;H761),"Odometer end is before start",IF(AND(NOT(ISNUMBER(H761)),NOT(ISNUMBER(I761)),NOT(ISNUMBER(J761))),"Add odometer readings or typed miles",IF(AND(ISNUMBER(H761),ISNUMBER(I761),ISNUMBER(J761),ABS((I761-H761)-J761)&gt;0.05),"Odometer and typed miles disagree",IF(AND(N761&gt;0,O761=0),"No rate for this date — check Rate Schedule",IF(AND(OR(E761="Business",E761="Medical",E761="Charitable"),F761&lt;&gt;"Yes",K761=""),"Add purpose detail for substantiation",""))))))))))))</f>
        <v/>
      </c>
      <c r="R761" s="27">
        <f>IF(OR(A761="",M761=""),"",IFERROR(INDEX('Rate Schedule'!$A$5:$A$24,MATCH(SUMPRODUCT(MAX(('Rate Schedule'!$A$5:$A$24&lt;=A761)*('Rate Schedule'!$A$5:$A$24&lt;&gt;"")*'Rate Schedule'!$A$5:$A$24)),'Rate Schedule'!$A$5:$A$24,0)),""))</f>
        <v/>
      </c>
    </row>
    <row r="762">
      <c r="A762" s="22" t="n"/>
      <c r="B762" s="10" t="n"/>
      <c r="C762" s="10" t="n"/>
      <c r="D762" s="10" t="n"/>
      <c r="E762" s="10" t="n"/>
      <c r="F762" s="10" t="n"/>
      <c r="G762" s="10" t="n"/>
      <c r="H762" s="23" t="n"/>
      <c r="I762" s="23" t="n"/>
      <c r="J762" s="23" t="n"/>
      <c r="K762" s="10" t="n"/>
      <c r="L762" s="10" t="n"/>
      <c r="M762" s="24">
        <f>IF(AND(A762="",B762="",J762="",H762=""),"",ROUND(IF(G762="Yes",2,1)*IF(AND(ISNUMBER(H762),ISNUMBER(I762),I762&gt;=H762),I762-H762,IF(ISNUMBER(J762),J762,0)),1))</f>
        <v/>
      </c>
      <c r="N762" s="24">
        <f>IF(M762="","",IF(OR(E762="Personal",E762="",F762="Yes"),0,M762))</f>
        <v/>
      </c>
      <c r="O762" s="24">
        <f>IF(OR(A762="",M762=""),"",IF(E762="Business",IFERROR(INDEX('Rate Schedule'!$B$5:$B$24,MATCH(SUMPRODUCT(MAX(('Rate Schedule'!$A$5:$A$24&lt;=A762)*('Rate Schedule'!$A$5:$A$24&lt;&gt;"")*'Rate Schedule'!$A$5:$A$24)),'Rate Schedule'!$A$5:$A$24,0)),0),IF(E762="Medical",IFERROR(INDEX('Rate Schedule'!$C$5:$C$24,MATCH(SUMPRODUCT(MAX(('Rate Schedule'!$A$5:$A$24&lt;=A762)*('Rate Schedule'!$A$5:$A$24&lt;&gt;"")*'Rate Schedule'!$A$5:$A$24)),'Rate Schedule'!$A$5:$A$24,0)),0),IF(E762="Charitable",IFERROR(INDEX('Rate Schedule'!$D$5:$D$24,MATCH(SUMPRODUCT(MAX(('Rate Schedule'!$A$5:$A$24&lt;=A762)*('Rate Schedule'!$A$5:$A$24&lt;&gt;"")*'Rate Schedule'!$A$5:$A$24)),'Rate Schedule'!$A$5:$A$24,0)),0),0))))</f>
        <v/>
      </c>
      <c r="P762" s="25">
        <f>IF(OR(M762="",O762=""),"",ROUND(N762*O762,0)/100)</f>
        <v/>
      </c>
      <c r="Q762" s="26">
        <f>IF(AND(A762="",B762="",C762="",D762="",E762="",J762="",H762=""),"",IF(A762="","Add a date",IF(A762&gt;AsOf,"After as-of date: not counted yet",IF(B762="","Add a vehicle",IF(COUNTIF(VName,B762)=0,"Vehicle not on Vehicles sheet",IF(E762="","Add a purpose",IF(AND(E762&lt;&gt;"Business",E762&lt;&gt;"Medical",E762&lt;&gt;"Charitable",E762&lt;&gt;"Personal"),"Purpose must be Business/Medical/Charitable/Personal",IF(AND(ISNUMBER(H762),ISNUMBER(I762),I762&lt;H762),"Odometer end is before start",IF(AND(NOT(ISNUMBER(H762)),NOT(ISNUMBER(I762)),NOT(ISNUMBER(J762))),"Add odometer readings or typed miles",IF(AND(ISNUMBER(H762),ISNUMBER(I762),ISNUMBER(J762),ABS((I762-H762)-J762)&gt;0.05),"Odometer and typed miles disagree",IF(AND(N762&gt;0,O762=0),"No rate for this date — check Rate Schedule",IF(AND(OR(E762="Business",E762="Medical",E762="Charitable"),F762&lt;&gt;"Yes",K762=""),"Add purpose detail for substantiation",""))))))))))))</f>
        <v/>
      </c>
      <c r="R762" s="27">
        <f>IF(OR(A762="",M762=""),"",IFERROR(INDEX('Rate Schedule'!$A$5:$A$24,MATCH(SUMPRODUCT(MAX(('Rate Schedule'!$A$5:$A$24&lt;=A762)*('Rate Schedule'!$A$5:$A$24&lt;&gt;"")*'Rate Schedule'!$A$5:$A$24)),'Rate Schedule'!$A$5:$A$24,0)),""))</f>
        <v/>
      </c>
    </row>
    <row r="763">
      <c r="A763" s="22" t="n"/>
      <c r="B763" s="10" t="n"/>
      <c r="C763" s="10" t="n"/>
      <c r="D763" s="10" t="n"/>
      <c r="E763" s="10" t="n"/>
      <c r="F763" s="10" t="n"/>
      <c r="G763" s="10" t="n"/>
      <c r="H763" s="23" t="n"/>
      <c r="I763" s="23" t="n"/>
      <c r="J763" s="23" t="n"/>
      <c r="K763" s="10" t="n"/>
      <c r="L763" s="10" t="n"/>
      <c r="M763" s="24">
        <f>IF(AND(A763="",B763="",J763="",H763=""),"",ROUND(IF(G763="Yes",2,1)*IF(AND(ISNUMBER(H763),ISNUMBER(I763),I763&gt;=H763),I763-H763,IF(ISNUMBER(J763),J763,0)),1))</f>
        <v/>
      </c>
      <c r="N763" s="24">
        <f>IF(M763="","",IF(OR(E763="Personal",E763="",F763="Yes"),0,M763))</f>
        <v/>
      </c>
      <c r="O763" s="24">
        <f>IF(OR(A763="",M763=""),"",IF(E763="Business",IFERROR(INDEX('Rate Schedule'!$B$5:$B$24,MATCH(SUMPRODUCT(MAX(('Rate Schedule'!$A$5:$A$24&lt;=A763)*('Rate Schedule'!$A$5:$A$24&lt;&gt;"")*'Rate Schedule'!$A$5:$A$24)),'Rate Schedule'!$A$5:$A$24,0)),0),IF(E763="Medical",IFERROR(INDEX('Rate Schedule'!$C$5:$C$24,MATCH(SUMPRODUCT(MAX(('Rate Schedule'!$A$5:$A$24&lt;=A763)*('Rate Schedule'!$A$5:$A$24&lt;&gt;"")*'Rate Schedule'!$A$5:$A$24)),'Rate Schedule'!$A$5:$A$24,0)),0),IF(E763="Charitable",IFERROR(INDEX('Rate Schedule'!$D$5:$D$24,MATCH(SUMPRODUCT(MAX(('Rate Schedule'!$A$5:$A$24&lt;=A763)*('Rate Schedule'!$A$5:$A$24&lt;&gt;"")*'Rate Schedule'!$A$5:$A$24)),'Rate Schedule'!$A$5:$A$24,0)),0),0))))</f>
        <v/>
      </c>
      <c r="P763" s="25">
        <f>IF(OR(M763="",O763=""),"",ROUND(N763*O763,0)/100)</f>
        <v/>
      </c>
      <c r="Q763" s="26">
        <f>IF(AND(A763="",B763="",C763="",D763="",E763="",J763="",H763=""),"",IF(A763="","Add a date",IF(A763&gt;AsOf,"After as-of date: not counted yet",IF(B763="","Add a vehicle",IF(COUNTIF(VName,B763)=0,"Vehicle not on Vehicles sheet",IF(E763="","Add a purpose",IF(AND(E763&lt;&gt;"Business",E763&lt;&gt;"Medical",E763&lt;&gt;"Charitable",E763&lt;&gt;"Personal"),"Purpose must be Business/Medical/Charitable/Personal",IF(AND(ISNUMBER(H763),ISNUMBER(I763),I763&lt;H763),"Odometer end is before start",IF(AND(NOT(ISNUMBER(H763)),NOT(ISNUMBER(I763)),NOT(ISNUMBER(J763))),"Add odometer readings or typed miles",IF(AND(ISNUMBER(H763),ISNUMBER(I763),ISNUMBER(J763),ABS((I763-H763)-J763)&gt;0.05),"Odometer and typed miles disagree",IF(AND(N763&gt;0,O763=0),"No rate for this date — check Rate Schedule",IF(AND(OR(E763="Business",E763="Medical",E763="Charitable"),F763&lt;&gt;"Yes",K763=""),"Add purpose detail for substantiation",""))))))))))))</f>
        <v/>
      </c>
      <c r="R763" s="27">
        <f>IF(OR(A763="",M763=""),"",IFERROR(INDEX('Rate Schedule'!$A$5:$A$24,MATCH(SUMPRODUCT(MAX(('Rate Schedule'!$A$5:$A$24&lt;=A763)*('Rate Schedule'!$A$5:$A$24&lt;&gt;"")*'Rate Schedule'!$A$5:$A$24)),'Rate Schedule'!$A$5:$A$24,0)),""))</f>
        <v/>
      </c>
    </row>
    <row r="764">
      <c r="A764" s="22" t="n"/>
      <c r="B764" s="10" t="n"/>
      <c r="C764" s="10" t="n"/>
      <c r="D764" s="10" t="n"/>
      <c r="E764" s="10" t="n"/>
      <c r="F764" s="10" t="n"/>
      <c r="G764" s="10" t="n"/>
      <c r="H764" s="23" t="n"/>
      <c r="I764" s="23" t="n"/>
      <c r="J764" s="23" t="n"/>
      <c r="K764" s="10" t="n"/>
      <c r="L764" s="10" t="n"/>
      <c r="M764" s="24">
        <f>IF(AND(A764="",B764="",J764="",H764=""),"",ROUND(IF(G764="Yes",2,1)*IF(AND(ISNUMBER(H764),ISNUMBER(I764),I764&gt;=H764),I764-H764,IF(ISNUMBER(J764),J764,0)),1))</f>
        <v/>
      </c>
      <c r="N764" s="24">
        <f>IF(M764="","",IF(OR(E764="Personal",E764="",F764="Yes"),0,M764))</f>
        <v/>
      </c>
      <c r="O764" s="24">
        <f>IF(OR(A764="",M764=""),"",IF(E764="Business",IFERROR(INDEX('Rate Schedule'!$B$5:$B$24,MATCH(SUMPRODUCT(MAX(('Rate Schedule'!$A$5:$A$24&lt;=A764)*('Rate Schedule'!$A$5:$A$24&lt;&gt;"")*'Rate Schedule'!$A$5:$A$24)),'Rate Schedule'!$A$5:$A$24,0)),0),IF(E764="Medical",IFERROR(INDEX('Rate Schedule'!$C$5:$C$24,MATCH(SUMPRODUCT(MAX(('Rate Schedule'!$A$5:$A$24&lt;=A764)*('Rate Schedule'!$A$5:$A$24&lt;&gt;"")*'Rate Schedule'!$A$5:$A$24)),'Rate Schedule'!$A$5:$A$24,0)),0),IF(E764="Charitable",IFERROR(INDEX('Rate Schedule'!$D$5:$D$24,MATCH(SUMPRODUCT(MAX(('Rate Schedule'!$A$5:$A$24&lt;=A764)*('Rate Schedule'!$A$5:$A$24&lt;&gt;"")*'Rate Schedule'!$A$5:$A$24)),'Rate Schedule'!$A$5:$A$24,0)),0),0))))</f>
        <v/>
      </c>
      <c r="P764" s="25">
        <f>IF(OR(M764="",O764=""),"",ROUND(N764*O764,0)/100)</f>
        <v/>
      </c>
      <c r="Q764" s="26">
        <f>IF(AND(A764="",B764="",C764="",D764="",E764="",J764="",H764=""),"",IF(A764="","Add a date",IF(A764&gt;AsOf,"After as-of date: not counted yet",IF(B764="","Add a vehicle",IF(COUNTIF(VName,B764)=0,"Vehicle not on Vehicles sheet",IF(E764="","Add a purpose",IF(AND(E764&lt;&gt;"Business",E764&lt;&gt;"Medical",E764&lt;&gt;"Charitable",E764&lt;&gt;"Personal"),"Purpose must be Business/Medical/Charitable/Personal",IF(AND(ISNUMBER(H764),ISNUMBER(I764),I764&lt;H764),"Odometer end is before start",IF(AND(NOT(ISNUMBER(H764)),NOT(ISNUMBER(I764)),NOT(ISNUMBER(J764))),"Add odometer readings or typed miles",IF(AND(ISNUMBER(H764),ISNUMBER(I764),ISNUMBER(J764),ABS((I764-H764)-J764)&gt;0.05),"Odometer and typed miles disagree",IF(AND(N764&gt;0,O764=0),"No rate for this date — check Rate Schedule",IF(AND(OR(E764="Business",E764="Medical",E764="Charitable"),F764&lt;&gt;"Yes",K764=""),"Add purpose detail for substantiation",""))))))))))))</f>
        <v/>
      </c>
      <c r="R764" s="27">
        <f>IF(OR(A764="",M764=""),"",IFERROR(INDEX('Rate Schedule'!$A$5:$A$24,MATCH(SUMPRODUCT(MAX(('Rate Schedule'!$A$5:$A$24&lt;=A764)*('Rate Schedule'!$A$5:$A$24&lt;&gt;"")*'Rate Schedule'!$A$5:$A$24)),'Rate Schedule'!$A$5:$A$24,0)),""))</f>
        <v/>
      </c>
    </row>
    <row r="765">
      <c r="A765" s="22" t="n"/>
      <c r="B765" s="10" t="n"/>
      <c r="C765" s="10" t="n"/>
      <c r="D765" s="10" t="n"/>
      <c r="E765" s="10" t="n"/>
      <c r="F765" s="10" t="n"/>
      <c r="G765" s="10" t="n"/>
      <c r="H765" s="23" t="n"/>
      <c r="I765" s="23" t="n"/>
      <c r="J765" s="23" t="n"/>
      <c r="K765" s="10" t="n"/>
      <c r="L765" s="10" t="n"/>
      <c r="M765" s="24">
        <f>IF(AND(A765="",B765="",J765="",H765=""),"",ROUND(IF(G765="Yes",2,1)*IF(AND(ISNUMBER(H765),ISNUMBER(I765),I765&gt;=H765),I765-H765,IF(ISNUMBER(J765),J765,0)),1))</f>
        <v/>
      </c>
      <c r="N765" s="24">
        <f>IF(M765="","",IF(OR(E765="Personal",E765="",F765="Yes"),0,M765))</f>
        <v/>
      </c>
      <c r="O765" s="24">
        <f>IF(OR(A765="",M765=""),"",IF(E765="Business",IFERROR(INDEX('Rate Schedule'!$B$5:$B$24,MATCH(SUMPRODUCT(MAX(('Rate Schedule'!$A$5:$A$24&lt;=A765)*('Rate Schedule'!$A$5:$A$24&lt;&gt;"")*'Rate Schedule'!$A$5:$A$24)),'Rate Schedule'!$A$5:$A$24,0)),0),IF(E765="Medical",IFERROR(INDEX('Rate Schedule'!$C$5:$C$24,MATCH(SUMPRODUCT(MAX(('Rate Schedule'!$A$5:$A$24&lt;=A765)*('Rate Schedule'!$A$5:$A$24&lt;&gt;"")*'Rate Schedule'!$A$5:$A$24)),'Rate Schedule'!$A$5:$A$24,0)),0),IF(E765="Charitable",IFERROR(INDEX('Rate Schedule'!$D$5:$D$24,MATCH(SUMPRODUCT(MAX(('Rate Schedule'!$A$5:$A$24&lt;=A765)*('Rate Schedule'!$A$5:$A$24&lt;&gt;"")*'Rate Schedule'!$A$5:$A$24)),'Rate Schedule'!$A$5:$A$24,0)),0),0))))</f>
        <v/>
      </c>
      <c r="P765" s="25">
        <f>IF(OR(M765="",O765=""),"",ROUND(N765*O765,0)/100)</f>
        <v/>
      </c>
      <c r="Q765" s="26">
        <f>IF(AND(A765="",B765="",C765="",D765="",E765="",J765="",H765=""),"",IF(A765="","Add a date",IF(A765&gt;AsOf,"After as-of date: not counted yet",IF(B765="","Add a vehicle",IF(COUNTIF(VName,B765)=0,"Vehicle not on Vehicles sheet",IF(E765="","Add a purpose",IF(AND(E765&lt;&gt;"Business",E765&lt;&gt;"Medical",E765&lt;&gt;"Charitable",E765&lt;&gt;"Personal"),"Purpose must be Business/Medical/Charitable/Personal",IF(AND(ISNUMBER(H765),ISNUMBER(I765),I765&lt;H765),"Odometer end is before start",IF(AND(NOT(ISNUMBER(H765)),NOT(ISNUMBER(I765)),NOT(ISNUMBER(J765))),"Add odometer readings or typed miles",IF(AND(ISNUMBER(H765),ISNUMBER(I765),ISNUMBER(J765),ABS((I765-H765)-J765)&gt;0.05),"Odometer and typed miles disagree",IF(AND(N765&gt;0,O765=0),"No rate for this date — check Rate Schedule",IF(AND(OR(E765="Business",E765="Medical",E765="Charitable"),F765&lt;&gt;"Yes",K765=""),"Add purpose detail for substantiation",""))))))))))))</f>
        <v/>
      </c>
      <c r="R765" s="27">
        <f>IF(OR(A765="",M765=""),"",IFERROR(INDEX('Rate Schedule'!$A$5:$A$24,MATCH(SUMPRODUCT(MAX(('Rate Schedule'!$A$5:$A$24&lt;=A765)*('Rate Schedule'!$A$5:$A$24&lt;&gt;"")*'Rate Schedule'!$A$5:$A$24)),'Rate Schedule'!$A$5:$A$24,0)),""))</f>
        <v/>
      </c>
    </row>
    <row r="766">
      <c r="A766" s="22" t="n"/>
      <c r="B766" s="10" t="n"/>
      <c r="C766" s="10" t="n"/>
      <c r="D766" s="10" t="n"/>
      <c r="E766" s="10" t="n"/>
      <c r="F766" s="10" t="n"/>
      <c r="G766" s="10" t="n"/>
      <c r="H766" s="23" t="n"/>
      <c r="I766" s="23" t="n"/>
      <c r="J766" s="23" t="n"/>
      <c r="K766" s="10" t="n"/>
      <c r="L766" s="10" t="n"/>
      <c r="M766" s="24">
        <f>IF(AND(A766="",B766="",J766="",H766=""),"",ROUND(IF(G766="Yes",2,1)*IF(AND(ISNUMBER(H766),ISNUMBER(I766),I766&gt;=H766),I766-H766,IF(ISNUMBER(J766),J766,0)),1))</f>
        <v/>
      </c>
      <c r="N766" s="24">
        <f>IF(M766="","",IF(OR(E766="Personal",E766="",F766="Yes"),0,M766))</f>
        <v/>
      </c>
      <c r="O766" s="24">
        <f>IF(OR(A766="",M766=""),"",IF(E766="Business",IFERROR(INDEX('Rate Schedule'!$B$5:$B$24,MATCH(SUMPRODUCT(MAX(('Rate Schedule'!$A$5:$A$24&lt;=A766)*('Rate Schedule'!$A$5:$A$24&lt;&gt;"")*'Rate Schedule'!$A$5:$A$24)),'Rate Schedule'!$A$5:$A$24,0)),0),IF(E766="Medical",IFERROR(INDEX('Rate Schedule'!$C$5:$C$24,MATCH(SUMPRODUCT(MAX(('Rate Schedule'!$A$5:$A$24&lt;=A766)*('Rate Schedule'!$A$5:$A$24&lt;&gt;"")*'Rate Schedule'!$A$5:$A$24)),'Rate Schedule'!$A$5:$A$24,0)),0),IF(E766="Charitable",IFERROR(INDEX('Rate Schedule'!$D$5:$D$24,MATCH(SUMPRODUCT(MAX(('Rate Schedule'!$A$5:$A$24&lt;=A766)*('Rate Schedule'!$A$5:$A$24&lt;&gt;"")*'Rate Schedule'!$A$5:$A$24)),'Rate Schedule'!$A$5:$A$24,0)),0),0))))</f>
        <v/>
      </c>
      <c r="P766" s="25">
        <f>IF(OR(M766="",O766=""),"",ROUND(N766*O766,0)/100)</f>
        <v/>
      </c>
      <c r="Q766" s="26">
        <f>IF(AND(A766="",B766="",C766="",D766="",E766="",J766="",H766=""),"",IF(A766="","Add a date",IF(A766&gt;AsOf,"After as-of date: not counted yet",IF(B766="","Add a vehicle",IF(COUNTIF(VName,B766)=0,"Vehicle not on Vehicles sheet",IF(E766="","Add a purpose",IF(AND(E766&lt;&gt;"Business",E766&lt;&gt;"Medical",E766&lt;&gt;"Charitable",E766&lt;&gt;"Personal"),"Purpose must be Business/Medical/Charitable/Personal",IF(AND(ISNUMBER(H766),ISNUMBER(I766),I766&lt;H766),"Odometer end is before start",IF(AND(NOT(ISNUMBER(H766)),NOT(ISNUMBER(I766)),NOT(ISNUMBER(J766))),"Add odometer readings or typed miles",IF(AND(ISNUMBER(H766),ISNUMBER(I766),ISNUMBER(J766),ABS((I766-H766)-J766)&gt;0.05),"Odometer and typed miles disagree",IF(AND(N766&gt;0,O766=0),"No rate for this date — check Rate Schedule",IF(AND(OR(E766="Business",E766="Medical",E766="Charitable"),F766&lt;&gt;"Yes",K766=""),"Add purpose detail for substantiation",""))))))))))))</f>
        <v/>
      </c>
      <c r="R766" s="27">
        <f>IF(OR(A766="",M766=""),"",IFERROR(INDEX('Rate Schedule'!$A$5:$A$24,MATCH(SUMPRODUCT(MAX(('Rate Schedule'!$A$5:$A$24&lt;=A766)*('Rate Schedule'!$A$5:$A$24&lt;&gt;"")*'Rate Schedule'!$A$5:$A$24)),'Rate Schedule'!$A$5:$A$24,0)),""))</f>
        <v/>
      </c>
    </row>
    <row r="767">
      <c r="A767" s="22" t="n"/>
      <c r="B767" s="10" t="n"/>
      <c r="C767" s="10" t="n"/>
      <c r="D767" s="10" t="n"/>
      <c r="E767" s="10" t="n"/>
      <c r="F767" s="10" t="n"/>
      <c r="G767" s="10" t="n"/>
      <c r="H767" s="23" t="n"/>
      <c r="I767" s="23" t="n"/>
      <c r="J767" s="23" t="n"/>
      <c r="K767" s="10" t="n"/>
      <c r="L767" s="10" t="n"/>
      <c r="M767" s="24">
        <f>IF(AND(A767="",B767="",J767="",H767=""),"",ROUND(IF(G767="Yes",2,1)*IF(AND(ISNUMBER(H767),ISNUMBER(I767),I767&gt;=H767),I767-H767,IF(ISNUMBER(J767),J767,0)),1))</f>
        <v/>
      </c>
      <c r="N767" s="24">
        <f>IF(M767="","",IF(OR(E767="Personal",E767="",F767="Yes"),0,M767))</f>
        <v/>
      </c>
      <c r="O767" s="24">
        <f>IF(OR(A767="",M767=""),"",IF(E767="Business",IFERROR(INDEX('Rate Schedule'!$B$5:$B$24,MATCH(SUMPRODUCT(MAX(('Rate Schedule'!$A$5:$A$24&lt;=A767)*('Rate Schedule'!$A$5:$A$24&lt;&gt;"")*'Rate Schedule'!$A$5:$A$24)),'Rate Schedule'!$A$5:$A$24,0)),0),IF(E767="Medical",IFERROR(INDEX('Rate Schedule'!$C$5:$C$24,MATCH(SUMPRODUCT(MAX(('Rate Schedule'!$A$5:$A$24&lt;=A767)*('Rate Schedule'!$A$5:$A$24&lt;&gt;"")*'Rate Schedule'!$A$5:$A$24)),'Rate Schedule'!$A$5:$A$24,0)),0),IF(E767="Charitable",IFERROR(INDEX('Rate Schedule'!$D$5:$D$24,MATCH(SUMPRODUCT(MAX(('Rate Schedule'!$A$5:$A$24&lt;=A767)*('Rate Schedule'!$A$5:$A$24&lt;&gt;"")*'Rate Schedule'!$A$5:$A$24)),'Rate Schedule'!$A$5:$A$24,0)),0),0))))</f>
        <v/>
      </c>
      <c r="P767" s="25">
        <f>IF(OR(M767="",O767=""),"",ROUND(N767*O767,0)/100)</f>
        <v/>
      </c>
      <c r="Q767" s="26">
        <f>IF(AND(A767="",B767="",C767="",D767="",E767="",J767="",H767=""),"",IF(A767="","Add a date",IF(A767&gt;AsOf,"After as-of date: not counted yet",IF(B767="","Add a vehicle",IF(COUNTIF(VName,B767)=0,"Vehicle not on Vehicles sheet",IF(E767="","Add a purpose",IF(AND(E767&lt;&gt;"Business",E767&lt;&gt;"Medical",E767&lt;&gt;"Charitable",E767&lt;&gt;"Personal"),"Purpose must be Business/Medical/Charitable/Personal",IF(AND(ISNUMBER(H767),ISNUMBER(I767),I767&lt;H767),"Odometer end is before start",IF(AND(NOT(ISNUMBER(H767)),NOT(ISNUMBER(I767)),NOT(ISNUMBER(J767))),"Add odometer readings or typed miles",IF(AND(ISNUMBER(H767),ISNUMBER(I767),ISNUMBER(J767),ABS((I767-H767)-J767)&gt;0.05),"Odometer and typed miles disagree",IF(AND(N767&gt;0,O767=0),"No rate for this date — check Rate Schedule",IF(AND(OR(E767="Business",E767="Medical",E767="Charitable"),F767&lt;&gt;"Yes",K767=""),"Add purpose detail for substantiation",""))))))))))))</f>
        <v/>
      </c>
      <c r="R767" s="27">
        <f>IF(OR(A767="",M767=""),"",IFERROR(INDEX('Rate Schedule'!$A$5:$A$24,MATCH(SUMPRODUCT(MAX(('Rate Schedule'!$A$5:$A$24&lt;=A767)*('Rate Schedule'!$A$5:$A$24&lt;&gt;"")*'Rate Schedule'!$A$5:$A$24)),'Rate Schedule'!$A$5:$A$24,0)),""))</f>
        <v/>
      </c>
    </row>
    <row r="768">
      <c r="A768" s="22" t="n"/>
      <c r="B768" s="10" t="n"/>
      <c r="C768" s="10" t="n"/>
      <c r="D768" s="10" t="n"/>
      <c r="E768" s="10" t="n"/>
      <c r="F768" s="10" t="n"/>
      <c r="G768" s="10" t="n"/>
      <c r="H768" s="23" t="n"/>
      <c r="I768" s="23" t="n"/>
      <c r="J768" s="23" t="n"/>
      <c r="K768" s="10" t="n"/>
      <c r="L768" s="10" t="n"/>
      <c r="M768" s="24">
        <f>IF(AND(A768="",B768="",J768="",H768=""),"",ROUND(IF(G768="Yes",2,1)*IF(AND(ISNUMBER(H768),ISNUMBER(I768),I768&gt;=H768),I768-H768,IF(ISNUMBER(J768),J768,0)),1))</f>
        <v/>
      </c>
      <c r="N768" s="24">
        <f>IF(M768="","",IF(OR(E768="Personal",E768="",F768="Yes"),0,M768))</f>
        <v/>
      </c>
      <c r="O768" s="24">
        <f>IF(OR(A768="",M768=""),"",IF(E768="Business",IFERROR(INDEX('Rate Schedule'!$B$5:$B$24,MATCH(SUMPRODUCT(MAX(('Rate Schedule'!$A$5:$A$24&lt;=A768)*('Rate Schedule'!$A$5:$A$24&lt;&gt;"")*'Rate Schedule'!$A$5:$A$24)),'Rate Schedule'!$A$5:$A$24,0)),0),IF(E768="Medical",IFERROR(INDEX('Rate Schedule'!$C$5:$C$24,MATCH(SUMPRODUCT(MAX(('Rate Schedule'!$A$5:$A$24&lt;=A768)*('Rate Schedule'!$A$5:$A$24&lt;&gt;"")*'Rate Schedule'!$A$5:$A$24)),'Rate Schedule'!$A$5:$A$24,0)),0),IF(E768="Charitable",IFERROR(INDEX('Rate Schedule'!$D$5:$D$24,MATCH(SUMPRODUCT(MAX(('Rate Schedule'!$A$5:$A$24&lt;=A768)*('Rate Schedule'!$A$5:$A$24&lt;&gt;"")*'Rate Schedule'!$A$5:$A$24)),'Rate Schedule'!$A$5:$A$24,0)),0),0))))</f>
        <v/>
      </c>
      <c r="P768" s="25">
        <f>IF(OR(M768="",O768=""),"",ROUND(N768*O768,0)/100)</f>
        <v/>
      </c>
      <c r="Q768" s="26">
        <f>IF(AND(A768="",B768="",C768="",D768="",E768="",J768="",H768=""),"",IF(A768="","Add a date",IF(A768&gt;AsOf,"After as-of date: not counted yet",IF(B768="","Add a vehicle",IF(COUNTIF(VName,B768)=0,"Vehicle not on Vehicles sheet",IF(E768="","Add a purpose",IF(AND(E768&lt;&gt;"Business",E768&lt;&gt;"Medical",E768&lt;&gt;"Charitable",E768&lt;&gt;"Personal"),"Purpose must be Business/Medical/Charitable/Personal",IF(AND(ISNUMBER(H768),ISNUMBER(I768),I768&lt;H768),"Odometer end is before start",IF(AND(NOT(ISNUMBER(H768)),NOT(ISNUMBER(I768)),NOT(ISNUMBER(J768))),"Add odometer readings or typed miles",IF(AND(ISNUMBER(H768),ISNUMBER(I768),ISNUMBER(J768),ABS((I768-H768)-J768)&gt;0.05),"Odometer and typed miles disagree",IF(AND(N768&gt;0,O768=0),"No rate for this date — check Rate Schedule",IF(AND(OR(E768="Business",E768="Medical",E768="Charitable"),F768&lt;&gt;"Yes",K768=""),"Add purpose detail for substantiation",""))))))))))))</f>
        <v/>
      </c>
      <c r="R768" s="27">
        <f>IF(OR(A768="",M768=""),"",IFERROR(INDEX('Rate Schedule'!$A$5:$A$24,MATCH(SUMPRODUCT(MAX(('Rate Schedule'!$A$5:$A$24&lt;=A768)*('Rate Schedule'!$A$5:$A$24&lt;&gt;"")*'Rate Schedule'!$A$5:$A$24)),'Rate Schedule'!$A$5:$A$24,0)),""))</f>
        <v/>
      </c>
    </row>
    <row r="769">
      <c r="A769" s="22" t="n"/>
      <c r="B769" s="10" t="n"/>
      <c r="C769" s="10" t="n"/>
      <c r="D769" s="10" t="n"/>
      <c r="E769" s="10" t="n"/>
      <c r="F769" s="10" t="n"/>
      <c r="G769" s="10" t="n"/>
      <c r="H769" s="23" t="n"/>
      <c r="I769" s="23" t="n"/>
      <c r="J769" s="23" t="n"/>
      <c r="K769" s="10" t="n"/>
      <c r="L769" s="10" t="n"/>
      <c r="M769" s="24">
        <f>IF(AND(A769="",B769="",J769="",H769=""),"",ROUND(IF(G769="Yes",2,1)*IF(AND(ISNUMBER(H769),ISNUMBER(I769),I769&gt;=H769),I769-H769,IF(ISNUMBER(J769),J769,0)),1))</f>
        <v/>
      </c>
      <c r="N769" s="24">
        <f>IF(M769="","",IF(OR(E769="Personal",E769="",F769="Yes"),0,M769))</f>
        <v/>
      </c>
      <c r="O769" s="24">
        <f>IF(OR(A769="",M769=""),"",IF(E769="Business",IFERROR(INDEX('Rate Schedule'!$B$5:$B$24,MATCH(SUMPRODUCT(MAX(('Rate Schedule'!$A$5:$A$24&lt;=A769)*('Rate Schedule'!$A$5:$A$24&lt;&gt;"")*'Rate Schedule'!$A$5:$A$24)),'Rate Schedule'!$A$5:$A$24,0)),0),IF(E769="Medical",IFERROR(INDEX('Rate Schedule'!$C$5:$C$24,MATCH(SUMPRODUCT(MAX(('Rate Schedule'!$A$5:$A$24&lt;=A769)*('Rate Schedule'!$A$5:$A$24&lt;&gt;"")*'Rate Schedule'!$A$5:$A$24)),'Rate Schedule'!$A$5:$A$24,0)),0),IF(E769="Charitable",IFERROR(INDEX('Rate Schedule'!$D$5:$D$24,MATCH(SUMPRODUCT(MAX(('Rate Schedule'!$A$5:$A$24&lt;=A769)*('Rate Schedule'!$A$5:$A$24&lt;&gt;"")*'Rate Schedule'!$A$5:$A$24)),'Rate Schedule'!$A$5:$A$24,0)),0),0))))</f>
        <v/>
      </c>
      <c r="P769" s="25">
        <f>IF(OR(M769="",O769=""),"",ROUND(N769*O769,0)/100)</f>
        <v/>
      </c>
      <c r="Q769" s="26">
        <f>IF(AND(A769="",B769="",C769="",D769="",E769="",J769="",H769=""),"",IF(A769="","Add a date",IF(A769&gt;AsOf,"After as-of date: not counted yet",IF(B769="","Add a vehicle",IF(COUNTIF(VName,B769)=0,"Vehicle not on Vehicles sheet",IF(E769="","Add a purpose",IF(AND(E769&lt;&gt;"Business",E769&lt;&gt;"Medical",E769&lt;&gt;"Charitable",E769&lt;&gt;"Personal"),"Purpose must be Business/Medical/Charitable/Personal",IF(AND(ISNUMBER(H769),ISNUMBER(I769),I769&lt;H769),"Odometer end is before start",IF(AND(NOT(ISNUMBER(H769)),NOT(ISNUMBER(I769)),NOT(ISNUMBER(J769))),"Add odometer readings or typed miles",IF(AND(ISNUMBER(H769),ISNUMBER(I769),ISNUMBER(J769),ABS((I769-H769)-J769)&gt;0.05),"Odometer and typed miles disagree",IF(AND(N769&gt;0,O769=0),"No rate for this date — check Rate Schedule",IF(AND(OR(E769="Business",E769="Medical",E769="Charitable"),F769&lt;&gt;"Yes",K769=""),"Add purpose detail for substantiation",""))))))))))))</f>
        <v/>
      </c>
      <c r="R769" s="27">
        <f>IF(OR(A769="",M769=""),"",IFERROR(INDEX('Rate Schedule'!$A$5:$A$24,MATCH(SUMPRODUCT(MAX(('Rate Schedule'!$A$5:$A$24&lt;=A769)*('Rate Schedule'!$A$5:$A$24&lt;&gt;"")*'Rate Schedule'!$A$5:$A$24)),'Rate Schedule'!$A$5:$A$24,0)),""))</f>
        <v/>
      </c>
    </row>
    <row r="770">
      <c r="A770" s="22" t="n"/>
      <c r="B770" s="10" t="n"/>
      <c r="C770" s="10" t="n"/>
      <c r="D770" s="10" t="n"/>
      <c r="E770" s="10" t="n"/>
      <c r="F770" s="10" t="n"/>
      <c r="G770" s="10" t="n"/>
      <c r="H770" s="23" t="n"/>
      <c r="I770" s="23" t="n"/>
      <c r="J770" s="23" t="n"/>
      <c r="K770" s="10" t="n"/>
      <c r="L770" s="10" t="n"/>
      <c r="M770" s="24">
        <f>IF(AND(A770="",B770="",J770="",H770=""),"",ROUND(IF(G770="Yes",2,1)*IF(AND(ISNUMBER(H770),ISNUMBER(I770),I770&gt;=H770),I770-H770,IF(ISNUMBER(J770),J770,0)),1))</f>
        <v/>
      </c>
      <c r="N770" s="24">
        <f>IF(M770="","",IF(OR(E770="Personal",E770="",F770="Yes"),0,M770))</f>
        <v/>
      </c>
      <c r="O770" s="24">
        <f>IF(OR(A770="",M770=""),"",IF(E770="Business",IFERROR(INDEX('Rate Schedule'!$B$5:$B$24,MATCH(SUMPRODUCT(MAX(('Rate Schedule'!$A$5:$A$24&lt;=A770)*('Rate Schedule'!$A$5:$A$24&lt;&gt;"")*'Rate Schedule'!$A$5:$A$24)),'Rate Schedule'!$A$5:$A$24,0)),0),IF(E770="Medical",IFERROR(INDEX('Rate Schedule'!$C$5:$C$24,MATCH(SUMPRODUCT(MAX(('Rate Schedule'!$A$5:$A$24&lt;=A770)*('Rate Schedule'!$A$5:$A$24&lt;&gt;"")*'Rate Schedule'!$A$5:$A$24)),'Rate Schedule'!$A$5:$A$24,0)),0),IF(E770="Charitable",IFERROR(INDEX('Rate Schedule'!$D$5:$D$24,MATCH(SUMPRODUCT(MAX(('Rate Schedule'!$A$5:$A$24&lt;=A770)*('Rate Schedule'!$A$5:$A$24&lt;&gt;"")*'Rate Schedule'!$A$5:$A$24)),'Rate Schedule'!$A$5:$A$24,0)),0),0))))</f>
        <v/>
      </c>
      <c r="P770" s="25">
        <f>IF(OR(M770="",O770=""),"",ROUND(N770*O770,0)/100)</f>
        <v/>
      </c>
      <c r="Q770" s="26">
        <f>IF(AND(A770="",B770="",C770="",D770="",E770="",J770="",H770=""),"",IF(A770="","Add a date",IF(A770&gt;AsOf,"After as-of date: not counted yet",IF(B770="","Add a vehicle",IF(COUNTIF(VName,B770)=0,"Vehicle not on Vehicles sheet",IF(E770="","Add a purpose",IF(AND(E770&lt;&gt;"Business",E770&lt;&gt;"Medical",E770&lt;&gt;"Charitable",E770&lt;&gt;"Personal"),"Purpose must be Business/Medical/Charitable/Personal",IF(AND(ISNUMBER(H770),ISNUMBER(I770),I770&lt;H770),"Odometer end is before start",IF(AND(NOT(ISNUMBER(H770)),NOT(ISNUMBER(I770)),NOT(ISNUMBER(J770))),"Add odometer readings or typed miles",IF(AND(ISNUMBER(H770),ISNUMBER(I770),ISNUMBER(J770),ABS((I770-H770)-J770)&gt;0.05),"Odometer and typed miles disagree",IF(AND(N770&gt;0,O770=0),"No rate for this date — check Rate Schedule",IF(AND(OR(E770="Business",E770="Medical",E770="Charitable"),F770&lt;&gt;"Yes",K770=""),"Add purpose detail for substantiation",""))))))))))))</f>
        <v/>
      </c>
      <c r="R770" s="27">
        <f>IF(OR(A770="",M770=""),"",IFERROR(INDEX('Rate Schedule'!$A$5:$A$24,MATCH(SUMPRODUCT(MAX(('Rate Schedule'!$A$5:$A$24&lt;=A770)*('Rate Schedule'!$A$5:$A$24&lt;&gt;"")*'Rate Schedule'!$A$5:$A$24)),'Rate Schedule'!$A$5:$A$24,0)),""))</f>
        <v/>
      </c>
    </row>
    <row r="771">
      <c r="A771" s="22" t="n"/>
      <c r="B771" s="10" t="n"/>
      <c r="C771" s="10" t="n"/>
      <c r="D771" s="10" t="n"/>
      <c r="E771" s="10" t="n"/>
      <c r="F771" s="10" t="n"/>
      <c r="G771" s="10" t="n"/>
      <c r="H771" s="23" t="n"/>
      <c r="I771" s="23" t="n"/>
      <c r="J771" s="23" t="n"/>
      <c r="K771" s="10" t="n"/>
      <c r="L771" s="10" t="n"/>
      <c r="M771" s="24">
        <f>IF(AND(A771="",B771="",J771="",H771=""),"",ROUND(IF(G771="Yes",2,1)*IF(AND(ISNUMBER(H771),ISNUMBER(I771),I771&gt;=H771),I771-H771,IF(ISNUMBER(J771),J771,0)),1))</f>
        <v/>
      </c>
      <c r="N771" s="24">
        <f>IF(M771="","",IF(OR(E771="Personal",E771="",F771="Yes"),0,M771))</f>
        <v/>
      </c>
      <c r="O771" s="24">
        <f>IF(OR(A771="",M771=""),"",IF(E771="Business",IFERROR(INDEX('Rate Schedule'!$B$5:$B$24,MATCH(SUMPRODUCT(MAX(('Rate Schedule'!$A$5:$A$24&lt;=A771)*('Rate Schedule'!$A$5:$A$24&lt;&gt;"")*'Rate Schedule'!$A$5:$A$24)),'Rate Schedule'!$A$5:$A$24,0)),0),IF(E771="Medical",IFERROR(INDEX('Rate Schedule'!$C$5:$C$24,MATCH(SUMPRODUCT(MAX(('Rate Schedule'!$A$5:$A$24&lt;=A771)*('Rate Schedule'!$A$5:$A$24&lt;&gt;"")*'Rate Schedule'!$A$5:$A$24)),'Rate Schedule'!$A$5:$A$24,0)),0),IF(E771="Charitable",IFERROR(INDEX('Rate Schedule'!$D$5:$D$24,MATCH(SUMPRODUCT(MAX(('Rate Schedule'!$A$5:$A$24&lt;=A771)*('Rate Schedule'!$A$5:$A$24&lt;&gt;"")*'Rate Schedule'!$A$5:$A$24)),'Rate Schedule'!$A$5:$A$24,0)),0),0))))</f>
        <v/>
      </c>
      <c r="P771" s="25">
        <f>IF(OR(M771="",O771=""),"",ROUND(N771*O771,0)/100)</f>
        <v/>
      </c>
      <c r="Q771" s="26">
        <f>IF(AND(A771="",B771="",C771="",D771="",E771="",J771="",H771=""),"",IF(A771="","Add a date",IF(A771&gt;AsOf,"After as-of date: not counted yet",IF(B771="","Add a vehicle",IF(COUNTIF(VName,B771)=0,"Vehicle not on Vehicles sheet",IF(E771="","Add a purpose",IF(AND(E771&lt;&gt;"Business",E771&lt;&gt;"Medical",E771&lt;&gt;"Charitable",E771&lt;&gt;"Personal"),"Purpose must be Business/Medical/Charitable/Personal",IF(AND(ISNUMBER(H771),ISNUMBER(I771),I771&lt;H771),"Odometer end is before start",IF(AND(NOT(ISNUMBER(H771)),NOT(ISNUMBER(I771)),NOT(ISNUMBER(J771))),"Add odometer readings or typed miles",IF(AND(ISNUMBER(H771),ISNUMBER(I771),ISNUMBER(J771),ABS((I771-H771)-J771)&gt;0.05),"Odometer and typed miles disagree",IF(AND(N771&gt;0,O771=0),"No rate for this date — check Rate Schedule",IF(AND(OR(E771="Business",E771="Medical",E771="Charitable"),F771&lt;&gt;"Yes",K771=""),"Add purpose detail for substantiation",""))))))))))))</f>
        <v/>
      </c>
      <c r="R771" s="27">
        <f>IF(OR(A771="",M771=""),"",IFERROR(INDEX('Rate Schedule'!$A$5:$A$24,MATCH(SUMPRODUCT(MAX(('Rate Schedule'!$A$5:$A$24&lt;=A771)*('Rate Schedule'!$A$5:$A$24&lt;&gt;"")*'Rate Schedule'!$A$5:$A$24)),'Rate Schedule'!$A$5:$A$24,0)),""))</f>
        <v/>
      </c>
    </row>
    <row r="772">
      <c r="A772" s="22" t="n"/>
      <c r="B772" s="10" t="n"/>
      <c r="C772" s="10" t="n"/>
      <c r="D772" s="10" t="n"/>
      <c r="E772" s="10" t="n"/>
      <c r="F772" s="10" t="n"/>
      <c r="G772" s="10" t="n"/>
      <c r="H772" s="23" t="n"/>
      <c r="I772" s="23" t="n"/>
      <c r="J772" s="23" t="n"/>
      <c r="K772" s="10" t="n"/>
      <c r="L772" s="10" t="n"/>
      <c r="M772" s="24">
        <f>IF(AND(A772="",B772="",J772="",H772=""),"",ROUND(IF(G772="Yes",2,1)*IF(AND(ISNUMBER(H772),ISNUMBER(I772),I772&gt;=H772),I772-H772,IF(ISNUMBER(J772),J772,0)),1))</f>
        <v/>
      </c>
      <c r="N772" s="24">
        <f>IF(M772="","",IF(OR(E772="Personal",E772="",F772="Yes"),0,M772))</f>
        <v/>
      </c>
      <c r="O772" s="24">
        <f>IF(OR(A772="",M772=""),"",IF(E772="Business",IFERROR(INDEX('Rate Schedule'!$B$5:$B$24,MATCH(SUMPRODUCT(MAX(('Rate Schedule'!$A$5:$A$24&lt;=A772)*('Rate Schedule'!$A$5:$A$24&lt;&gt;"")*'Rate Schedule'!$A$5:$A$24)),'Rate Schedule'!$A$5:$A$24,0)),0),IF(E772="Medical",IFERROR(INDEX('Rate Schedule'!$C$5:$C$24,MATCH(SUMPRODUCT(MAX(('Rate Schedule'!$A$5:$A$24&lt;=A772)*('Rate Schedule'!$A$5:$A$24&lt;&gt;"")*'Rate Schedule'!$A$5:$A$24)),'Rate Schedule'!$A$5:$A$24,0)),0),IF(E772="Charitable",IFERROR(INDEX('Rate Schedule'!$D$5:$D$24,MATCH(SUMPRODUCT(MAX(('Rate Schedule'!$A$5:$A$24&lt;=A772)*('Rate Schedule'!$A$5:$A$24&lt;&gt;"")*'Rate Schedule'!$A$5:$A$24)),'Rate Schedule'!$A$5:$A$24,0)),0),0))))</f>
        <v/>
      </c>
      <c r="P772" s="25">
        <f>IF(OR(M772="",O772=""),"",ROUND(N772*O772,0)/100)</f>
        <v/>
      </c>
      <c r="Q772" s="26">
        <f>IF(AND(A772="",B772="",C772="",D772="",E772="",J772="",H772=""),"",IF(A772="","Add a date",IF(A772&gt;AsOf,"After as-of date: not counted yet",IF(B772="","Add a vehicle",IF(COUNTIF(VName,B772)=0,"Vehicle not on Vehicles sheet",IF(E772="","Add a purpose",IF(AND(E772&lt;&gt;"Business",E772&lt;&gt;"Medical",E772&lt;&gt;"Charitable",E772&lt;&gt;"Personal"),"Purpose must be Business/Medical/Charitable/Personal",IF(AND(ISNUMBER(H772),ISNUMBER(I772),I772&lt;H772),"Odometer end is before start",IF(AND(NOT(ISNUMBER(H772)),NOT(ISNUMBER(I772)),NOT(ISNUMBER(J772))),"Add odometer readings or typed miles",IF(AND(ISNUMBER(H772),ISNUMBER(I772),ISNUMBER(J772),ABS((I772-H772)-J772)&gt;0.05),"Odometer and typed miles disagree",IF(AND(N772&gt;0,O772=0),"No rate for this date — check Rate Schedule",IF(AND(OR(E772="Business",E772="Medical",E772="Charitable"),F772&lt;&gt;"Yes",K772=""),"Add purpose detail for substantiation",""))))))))))))</f>
        <v/>
      </c>
      <c r="R772" s="27">
        <f>IF(OR(A772="",M772=""),"",IFERROR(INDEX('Rate Schedule'!$A$5:$A$24,MATCH(SUMPRODUCT(MAX(('Rate Schedule'!$A$5:$A$24&lt;=A772)*('Rate Schedule'!$A$5:$A$24&lt;&gt;"")*'Rate Schedule'!$A$5:$A$24)),'Rate Schedule'!$A$5:$A$24,0)),""))</f>
        <v/>
      </c>
    </row>
    <row r="773">
      <c r="A773" s="22" t="n"/>
      <c r="B773" s="10" t="n"/>
      <c r="C773" s="10" t="n"/>
      <c r="D773" s="10" t="n"/>
      <c r="E773" s="10" t="n"/>
      <c r="F773" s="10" t="n"/>
      <c r="G773" s="10" t="n"/>
      <c r="H773" s="23" t="n"/>
      <c r="I773" s="23" t="n"/>
      <c r="J773" s="23" t="n"/>
      <c r="K773" s="10" t="n"/>
      <c r="L773" s="10" t="n"/>
      <c r="M773" s="24">
        <f>IF(AND(A773="",B773="",J773="",H773=""),"",ROUND(IF(G773="Yes",2,1)*IF(AND(ISNUMBER(H773),ISNUMBER(I773),I773&gt;=H773),I773-H773,IF(ISNUMBER(J773),J773,0)),1))</f>
        <v/>
      </c>
      <c r="N773" s="24">
        <f>IF(M773="","",IF(OR(E773="Personal",E773="",F773="Yes"),0,M773))</f>
        <v/>
      </c>
      <c r="O773" s="24">
        <f>IF(OR(A773="",M773=""),"",IF(E773="Business",IFERROR(INDEX('Rate Schedule'!$B$5:$B$24,MATCH(SUMPRODUCT(MAX(('Rate Schedule'!$A$5:$A$24&lt;=A773)*('Rate Schedule'!$A$5:$A$24&lt;&gt;"")*'Rate Schedule'!$A$5:$A$24)),'Rate Schedule'!$A$5:$A$24,0)),0),IF(E773="Medical",IFERROR(INDEX('Rate Schedule'!$C$5:$C$24,MATCH(SUMPRODUCT(MAX(('Rate Schedule'!$A$5:$A$24&lt;=A773)*('Rate Schedule'!$A$5:$A$24&lt;&gt;"")*'Rate Schedule'!$A$5:$A$24)),'Rate Schedule'!$A$5:$A$24,0)),0),IF(E773="Charitable",IFERROR(INDEX('Rate Schedule'!$D$5:$D$24,MATCH(SUMPRODUCT(MAX(('Rate Schedule'!$A$5:$A$24&lt;=A773)*('Rate Schedule'!$A$5:$A$24&lt;&gt;"")*'Rate Schedule'!$A$5:$A$24)),'Rate Schedule'!$A$5:$A$24,0)),0),0))))</f>
        <v/>
      </c>
      <c r="P773" s="25">
        <f>IF(OR(M773="",O773=""),"",ROUND(N773*O773,0)/100)</f>
        <v/>
      </c>
      <c r="Q773" s="26">
        <f>IF(AND(A773="",B773="",C773="",D773="",E773="",J773="",H773=""),"",IF(A773="","Add a date",IF(A773&gt;AsOf,"After as-of date: not counted yet",IF(B773="","Add a vehicle",IF(COUNTIF(VName,B773)=0,"Vehicle not on Vehicles sheet",IF(E773="","Add a purpose",IF(AND(E773&lt;&gt;"Business",E773&lt;&gt;"Medical",E773&lt;&gt;"Charitable",E773&lt;&gt;"Personal"),"Purpose must be Business/Medical/Charitable/Personal",IF(AND(ISNUMBER(H773),ISNUMBER(I773),I773&lt;H773),"Odometer end is before start",IF(AND(NOT(ISNUMBER(H773)),NOT(ISNUMBER(I773)),NOT(ISNUMBER(J773))),"Add odometer readings or typed miles",IF(AND(ISNUMBER(H773),ISNUMBER(I773),ISNUMBER(J773),ABS((I773-H773)-J773)&gt;0.05),"Odometer and typed miles disagree",IF(AND(N773&gt;0,O773=0),"No rate for this date — check Rate Schedule",IF(AND(OR(E773="Business",E773="Medical",E773="Charitable"),F773&lt;&gt;"Yes",K773=""),"Add purpose detail for substantiation",""))))))))))))</f>
        <v/>
      </c>
      <c r="R773" s="27">
        <f>IF(OR(A773="",M773=""),"",IFERROR(INDEX('Rate Schedule'!$A$5:$A$24,MATCH(SUMPRODUCT(MAX(('Rate Schedule'!$A$5:$A$24&lt;=A773)*('Rate Schedule'!$A$5:$A$24&lt;&gt;"")*'Rate Schedule'!$A$5:$A$24)),'Rate Schedule'!$A$5:$A$24,0)),""))</f>
        <v/>
      </c>
    </row>
    <row r="774">
      <c r="A774" s="22" t="n"/>
      <c r="B774" s="10" t="n"/>
      <c r="C774" s="10" t="n"/>
      <c r="D774" s="10" t="n"/>
      <c r="E774" s="10" t="n"/>
      <c r="F774" s="10" t="n"/>
      <c r="G774" s="10" t="n"/>
      <c r="H774" s="23" t="n"/>
      <c r="I774" s="23" t="n"/>
      <c r="J774" s="23" t="n"/>
      <c r="K774" s="10" t="n"/>
      <c r="L774" s="10" t="n"/>
      <c r="M774" s="24">
        <f>IF(AND(A774="",B774="",J774="",H774=""),"",ROUND(IF(G774="Yes",2,1)*IF(AND(ISNUMBER(H774),ISNUMBER(I774),I774&gt;=H774),I774-H774,IF(ISNUMBER(J774),J774,0)),1))</f>
        <v/>
      </c>
      <c r="N774" s="24">
        <f>IF(M774="","",IF(OR(E774="Personal",E774="",F774="Yes"),0,M774))</f>
        <v/>
      </c>
      <c r="O774" s="24">
        <f>IF(OR(A774="",M774=""),"",IF(E774="Business",IFERROR(INDEX('Rate Schedule'!$B$5:$B$24,MATCH(SUMPRODUCT(MAX(('Rate Schedule'!$A$5:$A$24&lt;=A774)*('Rate Schedule'!$A$5:$A$24&lt;&gt;"")*'Rate Schedule'!$A$5:$A$24)),'Rate Schedule'!$A$5:$A$24,0)),0),IF(E774="Medical",IFERROR(INDEX('Rate Schedule'!$C$5:$C$24,MATCH(SUMPRODUCT(MAX(('Rate Schedule'!$A$5:$A$24&lt;=A774)*('Rate Schedule'!$A$5:$A$24&lt;&gt;"")*'Rate Schedule'!$A$5:$A$24)),'Rate Schedule'!$A$5:$A$24,0)),0),IF(E774="Charitable",IFERROR(INDEX('Rate Schedule'!$D$5:$D$24,MATCH(SUMPRODUCT(MAX(('Rate Schedule'!$A$5:$A$24&lt;=A774)*('Rate Schedule'!$A$5:$A$24&lt;&gt;"")*'Rate Schedule'!$A$5:$A$24)),'Rate Schedule'!$A$5:$A$24,0)),0),0))))</f>
        <v/>
      </c>
      <c r="P774" s="25">
        <f>IF(OR(M774="",O774=""),"",ROUND(N774*O774,0)/100)</f>
        <v/>
      </c>
      <c r="Q774" s="26">
        <f>IF(AND(A774="",B774="",C774="",D774="",E774="",J774="",H774=""),"",IF(A774="","Add a date",IF(A774&gt;AsOf,"After as-of date: not counted yet",IF(B774="","Add a vehicle",IF(COUNTIF(VName,B774)=0,"Vehicle not on Vehicles sheet",IF(E774="","Add a purpose",IF(AND(E774&lt;&gt;"Business",E774&lt;&gt;"Medical",E774&lt;&gt;"Charitable",E774&lt;&gt;"Personal"),"Purpose must be Business/Medical/Charitable/Personal",IF(AND(ISNUMBER(H774),ISNUMBER(I774),I774&lt;H774),"Odometer end is before start",IF(AND(NOT(ISNUMBER(H774)),NOT(ISNUMBER(I774)),NOT(ISNUMBER(J774))),"Add odometer readings or typed miles",IF(AND(ISNUMBER(H774),ISNUMBER(I774),ISNUMBER(J774),ABS((I774-H774)-J774)&gt;0.05),"Odometer and typed miles disagree",IF(AND(N774&gt;0,O774=0),"No rate for this date — check Rate Schedule",IF(AND(OR(E774="Business",E774="Medical",E774="Charitable"),F774&lt;&gt;"Yes",K774=""),"Add purpose detail for substantiation",""))))))))))))</f>
        <v/>
      </c>
      <c r="R774" s="27">
        <f>IF(OR(A774="",M774=""),"",IFERROR(INDEX('Rate Schedule'!$A$5:$A$24,MATCH(SUMPRODUCT(MAX(('Rate Schedule'!$A$5:$A$24&lt;=A774)*('Rate Schedule'!$A$5:$A$24&lt;&gt;"")*'Rate Schedule'!$A$5:$A$24)),'Rate Schedule'!$A$5:$A$24,0)),""))</f>
        <v/>
      </c>
    </row>
    <row r="775">
      <c r="A775" s="22" t="n"/>
      <c r="B775" s="10" t="n"/>
      <c r="C775" s="10" t="n"/>
      <c r="D775" s="10" t="n"/>
      <c r="E775" s="10" t="n"/>
      <c r="F775" s="10" t="n"/>
      <c r="G775" s="10" t="n"/>
      <c r="H775" s="23" t="n"/>
      <c r="I775" s="23" t="n"/>
      <c r="J775" s="23" t="n"/>
      <c r="K775" s="10" t="n"/>
      <c r="L775" s="10" t="n"/>
      <c r="M775" s="24">
        <f>IF(AND(A775="",B775="",J775="",H775=""),"",ROUND(IF(G775="Yes",2,1)*IF(AND(ISNUMBER(H775),ISNUMBER(I775),I775&gt;=H775),I775-H775,IF(ISNUMBER(J775),J775,0)),1))</f>
        <v/>
      </c>
      <c r="N775" s="24">
        <f>IF(M775="","",IF(OR(E775="Personal",E775="",F775="Yes"),0,M775))</f>
        <v/>
      </c>
      <c r="O775" s="24">
        <f>IF(OR(A775="",M775=""),"",IF(E775="Business",IFERROR(INDEX('Rate Schedule'!$B$5:$B$24,MATCH(SUMPRODUCT(MAX(('Rate Schedule'!$A$5:$A$24&lt;=A775)*('Rate Schedule'!$A$5:$A$24&lt;&gt;"")*'Rate Schedule'!$A$5:$A$24)),'Rate Schedule'!$A$5:$A$24,0)),0),IF(E775="Medical",IFERROR(INDEX('Rate Schedule'!$C$5:$C$24,MATCH(SUMPRODUCT(MAX(('Rate Schedule'!$A$5:$A$24&lt;=A775)*('Rate Schedule'!$A$5:$A$24&lt;&gt;"")*'Rate Schedule'!$A$5:$A$24)),'Rate Schedule'!$A$5:$A$24,0)),0),IF(E775="Charitable",IFERROR(INDEX('Rate Schedule'!$D$5:$D$24,MATCH(SUMPRODUCT(MAX(('Rate Schedule'!$A$5:$A$24&lt;=A775)*('Rate Schedule'!$A$5:$A$24&lt;&gt;"")*'Rate Schedule'!$A$5:$A$24)),'Rate Schedule'!$A$5:$A$24,0)),0),0))))</f>
        <v/>
      </c>
      <c r="P775" s="25">
        <f>IF(OR(M775="",O775=""),"",ROUND(N775*O775,0)/100)</f>
        <v/>
      </c>
      <c r="Q775" s="26">
        <f>IF(AND(A775="",B775="",C775="",D775="",E775="",J775="",H775=""),"",IF(A775="","Add a date",IF(A775&gt;AsOf,"After as-of date: not counted yet",IF(B775="","Add a vehicle",IF(COUNTIF(VName,B775)=0,"Vehicle not on Vehicles sheet",IF(E775="","Add a purpose",IF(AND(E775&lt;&gt;"Business",E775&lt;&gt;"Medical",E775&lt;&gt;"Charitable",E775&lt;&gt;"Personal"),"Purpose must be Business/Medical/Charitable/Personal",IF(AND(ISNUMBER(H775),ISNUMBER(I775),I775&lt;H775),"Odometer end is before start",IF(AND(NOT(ISNUMBER(H775)),NOT(ISNUMBER(I775)),NOT(ISNUMBER(J775))),"Add odometer readings or typed miles",IF(AND(ISNUMBER(H775),ISNUMBER(I775),ISNUMBER(J775),ABS((I775-H775)-J775)&gt;0.05),"Odometer and typed miles disagree",IF(AND(N775&gt;0,O775=0),"No rate for this date — check Rate Schedule",IF(AND(OR(E775="Business",E775="Medical",E775="Charitable"),F775&lt;&gt;"Yes",K775=""),"Add purpose detail for substantiation",""))))))))))))</f>
        <v/>
      </c>
      <c r="R775" s="27">
        <f>IF(OR(A775="",M775=""),"",IFERROR(INDEX('Rate Schedule'!$A$5:$A$24,MATCH(SUMPRODUCT(MAX(('Rate Schedule'!$A$5:$A$24&lt;=A775)*('Rate Schedule'!$A$5:$A$24&lt;&gt;"")*'Rate Schedule'!$A$5:$A$24)),'Rate Schedule'!$A$5:$A$24,0)),""))</f>
        <v/>
      </c>
    </row>
    <row r="776">
      <c r="A776" s="22" t="n"/>
      <c r="B776" s="10" t="n"/>
      <c r="C776" s="10" t="n"/>
      <c r="D776" s="10" t="n"/>
      <c r="E776" s="10" t="n"/>
      <c r="F776" s="10" t="n"/>
      <c r="G776" s="10" t="n"/>
      <c r="H776" s="23" t="n"/>
      <c r="I776" s="23" t="n"/>
      <c r="J776" s="23" t="n"/>
      <c r="K776" s="10" t="n"/>
      <c r="L776" s="10" t="n"/>
      <c r="M776" s="24">
        <f>IF(AND(A776="",B776="",J776="",H776=""),"",ROUND(IF(G776="Yes",2,1)*IF(AND(ISNUMBER(H776),ISNUMBER(I776),I776&gt;=H776),I776-H776,IF(ISNUMBER(J776),J776,0)),1))</f>
        <v/>
      </c>
      <c r="N776" s="24">
        <f>IF(M776="","",IF(OR(E776="Personal",E776="",F776="Yes"),0,M776))</f>
        <v/>
      </c>
      <c r="O776" s="24">
        <f>IF(OR(A776="",M776=""),"",IF(E776="Business",IFERROR(INDEX('Rate Schedule'!$B$5:$B$24,MATCH(SUMPRODUCT(MAX(('Rate Schedule'!$A$5:$A$24&lt;=A776)*('Rate Schedule'!$A$5:$A$24&lt;&gt;"")*'Rate Schedule'!$A$5:$A$24)),'Rate Schedule'!$A$5:$A$24,0)),0),IF(E776="Medical",IFERROR(INDEX('Rate Schedule'!$C$5:$C$24,MATCH(SUMPRODUCT(MAX(('Rate Schedule'!$A$5:$A$24&lt;=A776)*('Rate Schedule'!$A$5:$A$24&lt;&gt;"")*'Rate Schedule'!$A$5:$A$24)),'Rate Schedule'!$A$5:$A$24,0)),0),IF(E776="Charitable",IFERROR(INDEX('Rate Schedule'!$D$5:$D$24,MATCH(SUMPRODUCT(MAX(('Rate Schedule'!$A$5:$A$24&lt;=A776)*('Rate Schedule'!$A$5:$A$24&lt;&gt;"")*'Rate Schedule'!$A$5:$A$24)),'Rate Schedule'!$A$5:$A$24,0)),0),0))))</f>
        <v/>
      </c>
      <c r="P776" s="25">
        <f>IF(OR(M776="",O776=""),"",ROUND(N776*O776,0)/100)</f>
        <v/>
      </c>
      <c r="Q776" s="26">
        <f>IF(AND(A776="",B776="",C776="",D776="",E776="",J776="",H776=""),"",IF(A776="","Add a date",IF(A776&gt;AsOf,"After as-of date: not counted yet",IF(B776="","Add a vehicle",IF(COUNTIF(VName,B776)=0,"Vehicle not on Vehicles sheet",IF(E776="","Add a purpose",IF(AND(E776&lt;&gt;"Business",E776&lt;&gt;"Medical",E776&lt;&gt;"Charitable",E776&lt;&gt;"Personal"),"Purpose must be Business/Medical/Charitable/Personal",IF(AND(ISNUMBER(H776),ISNUMBER(I776),I776&lt;H776),"Odometer end is before start",IF(AND(NOT(ISNUMBER(H776)),NOT(ISNUMBER(I776)),NOT(ISNUMBER(J776))),"Add odometer readings or typed miles",IF(AND(ISNUMBER(H776),ISNUMBER(I776),ISNUMBER(J776),ABS((I776-H776)-J776)&gt;0.05),"Odometer and typed miles disagree",IF(AND(N776&gt;0,O776=0),"No rate for this date — check Rate Schedule",IF(AND(OR(E776="Business",E776="Medical",E776="Charitable"),F776&lt;&gt;"Yes",K776=""),"Add purpose detail for substantiation",""))))))))))))</f>
        <v/>
      </c>
      <c r="R776" s="27">
        <f>IF(OR(A776="",M776=""),"",IFERROR(INDEX('Rate Schedule'!$A$5:$A$24,MATCH(SUMPRODUCT(MAX(('Rate Schedule'!$A$5:$A$24&lt;=A776)*('Rate Schedule'!$A$5:$A$24&lt;&gt;"")*'Rate Schedule'!$A$5:$A$24)),'Rate Schedule'!$A$5:$A$24,0)),""))</f>
        <v/>
      </c>
    </row>
    <row r="777">
      <c r="A777" s="22" t="n"/>
      <c r="B777" s="10" t="n"/>
      <c r="C777" s="10" t="n"/>
      <c r="D777" s="10" t="n"/>
      <c r="E777" s="10" t="n"/>
      <c r="F777" s="10" t="n"/>
      <c r="G777" s="10" t="n"/>
      <c r="H777" s="23" t="n"/>
      <c r="I777" s="23" t="n"/>
      <c r="J777" s="23" t="n"/>
      <c r="K777" s="10" t="n"/>
      <c r="L777" s="10" t="n"/>
      <c r="M777" s="24">
        <f>IF(AND(A777="",B777="",J777="",H777=""),"",ROUND(IF(G777="Yes",2,1)*IF(AND(ISNUMBER(H777),ISNUMBER(I777),I777&gt;=H777),I777-H777,IF(ISNUMBER(J777),J777,0)),1))</f>
        <v/>
      </c>
      <c r="N777" s="24">
        <f>IF(M777="","",IF(OR(E777="Personal",E777="",F777="Yes"),0,M777))</f>
        <v/>
      </c>
      <c r="O777" s="24">
        <f>IF(OR(A777="",M777=""),"",IF(E777="Business",IFERROR(INDEX('Rate Schedule'!$B$5:$B$24,MATCH(SUMPRODUCT(MAX(('Rate Schedule'!$A$5:$A$24&lt;=A777)*('Rate Schedule'!$A$5:$A$24&lt;&gt;"")*'Rate Schedule'!$A$5:$A$24)),'Rate Schedule'!$A$5:$A$24,0)),0),IF(E777="Medical",IFERROR(INDEX('Rate Schedule'!$C$5:$C$24,MATCH(SUMPRODUCT(MAX(('Rate Schedule'!$A$5:$A$24&lt;=A777)*('Rate Schedule'!$A$5:$A$24&lt;&gt;"")*'Rate Schedule'!$A$5:$A$24)),'Rate Schedule'!$A$5:$A$24,0)),0),IF(E777="Charitable",IFERROR(INDEX('Rate Schedule'!$D$5:$D$24,MATCH(SUMPRODUCT(MAX(('Rate Schedule'!$A$5:$A$24&lt;=A777)*('Rate Schedule'!$A$5:$A$24&lt;&gt;"")*'Rate Schedule'!$A$5:$A$24)),'Rate Schedule'!$A$5:$A$24,0)),0),0))))</f>
        <v/>
      </c>
      <c r="P777" s="25">
        <f>IF(OR(M777="",O777=""),"",ROUND(N777*O777,0)/100)</f>
        <v/>
      </c>
      <c r="Q777" s="26">
        <f>IF(AND(A777="",B777="",C777="",D777="",E777="",J777="",H777=""),"",IF(A777="","Add a date",IF(A777&gt;AsOf,"After as-of date: not counted yet",IF(B777="","Add a vehicle",IF(COUNTIF(VName,B777)=0,"Vehicle not on Vehicles sheet",IF(E777="","Add a purpose",IF(AND(E777&lt;&gt;"Business",E777&lt;&gt;"Medical",E777&lt;&gt;"Charitable",E777&lt;&gt;"Personal"),"Purpose must be Business/Medical/Charitable/Personal",IF(AND(ISNUMBER(H777),ISNUMBER(I777),I777&lt;H777),"Odometer end is before start",IF(AND(NOT(ISNUMBER(H777)),NOT(ISNUMBER(I777)),NOT(ISNUMBER(J777))),"Add odometer readings or typed miles",IF(AND(ISNUMBER(H777),ISNUMBER(I777),ISNUMBER(J777),ABS((I777-H777)-J777)&gt;0.05),"Odometer and typed miles disagree",IF(AND(N777&gt;0,O777=0),"No rate for this date — check Rate Schedule",IF(AND(OR(E777="Business",E777="Medical",E777="Charitable"),F777&lt;&gt;"Yes",K777=""),"Add purpose detail for substantiation",""))))))))))))</f>
        <v/>
      </c>
      <c r="R777" s="27">
        <f>IF(OR(A777="",M777=""),"",IFERROR(INDEX('Rate Schedule'!$A$5:$A$24,MATCH(SUMPRODUCT(MAX(('Rate Schedule'!$A$5:$A$24&lt;=A777)*('Rate Schedule'!$A$5:$A$24&lt;&gt;"")*'Rate Schedule'!$A$5:$A$24)),'Rate Schedule'!$A$5:$A$24,0)),""))</f>
        <v/>
      </c>
    </row>
    <row r="778">
      <c r="A778" s="22" t="n"/>
      <c r="B778" s="10" t="n"/>
      <c r="C778" s="10" t="n"/>
      <c r="D778" s="10" t="n"/>
      <c r="E778" s="10" t="n"/>
      <c r="F778" s="10" t="n"/>
      <c r="G778" s="10" t="n"/>
      <c r="H778" s="23" t="n"/>
      <c r="I778" s="23" t="n"/>
      <c r="J778" s="23" t="n"/>
      <c r="K778" s="10" t="n"/>
      <c r="L778" s="10" t="n"/>
      <c r="M778" s="24">
        <f>IF(AND(A778="",B778="",J778="",H778=""),"",ROUND(IF(G778="Yes",2,1)*IF(AND(ISNUMBER(H778),ISNUMBER(I778),I778&gt;=H778),I778-H778,IF(ISNUMBER(J778),J778,0)),1))</f>
        <v/>
      </c>
      <c r="N778" s="24">
        <f>IF(M778="","",IF(OR(E778="Personal",E778="",F778="Yes"),0,M778))</f>
        <v/>
      </c>
      <c r="O778" s="24">
        <f>IF(OR(A778="",M778=""),"",IF(E778="Business",IFERROR(INDEX('Rate Schedule'!$B$5:$B$24,MATCH(SUMPRODUCT(MAX(('Rate Schedule'!$A$5:$A$24&lt;=A778)*('Rate Schedule'!$A$5:$A$24&lt;&gt;"")*'Rate Schedule'!$A$5:$A$24)),'Rate Schedule'!$A$5:$A$24,0)),0),IF(E778="Medical",IFERROR(INDEX('Rate Schedule'!$C$5:$C$24,MATCH(SUMPRODUCT(MAX(('Rate Schedule'!$A$5:$A$24&lt;=A778)*('Rate Schedule'!$A$5:$A$24&lt;&gt;"")*'Rate Schedule'!$A$5:$A$24)),'Rate Schedule'!$A$5:$A$24,0)),0),IF(E778="Charitable",IFERROR(INDEX('Rate Schedule'!$D$5:$D$24,MATCH(SUMPRODUCT(MAX(('Rate Schedule'!$A$5:$A$24&lt;=A778)*('Rate Schedule'!$A$5:$A$24&lt;&gt;"")*'Rate Schedule'!$A$5:$A$24)),'Rate Schedule'!$A$5:$A$24,0)),0),0))))</f>
        <v/>
      </c>
      <c r="P778" s="25">
        <f>IF(OR(M778="",O778=""),"",ROUND(N778*O778,0)/100)</f>
        <v/>
      </c>
      <c r="Q778" s="26">
        <f>IF(AND(A778="",B778="",C778="",D778="",E778="",J778="",H778=""),"",IF(A778="","Add a date",IF(A778&gt;AsOf,"After as-of date: not counted yet",IF(B778="","Add a vehicle",IF(COUNTIF(VName,B778)=0,"Vehicle not on Vehicles sheet",IF(E778="","Add a purpose",IF(AND(E778&lt;&gt;"Business",E778&lt;&gt;"Medical",E778&lt;&gt;"Charitable",E778&lt;&gt;"Personal"),"Purpose must be Business/Medical/Charitable/Personal",IF(AND(ISNUMBER(H778),ISNUMBER(I778),I778&lt;H778),"Odometer end is before start",IF(AND(NOT(ISNUMBER(H778)),NOT(ISNUMBER(I778)),NOT(ISNUMBER(J778))),"Add odometer readings or typed miles",IF(AND(ISNUMBER(H778),ISNUMBER(I778),ISNUMBER(J778),ABS((I778-H778)-J778)&gt;0.05),"Odometer and typed miles disagree",IF(AND(N778&gt;0,O778=0),"No rate for this date — check Rate Schedule",IF(AND(OR(E778="Business",E778="Medical",E778="Charitable"),F778&lt;&gt;"Yes",K778=""),"Add purpose detail for substantiation",""))))))))))))</f>
        <v/>
      </c>
      <c r="R778" s="27">
        <f>IF(OR(A778="",M778=""),"",IFERROR(INDEX('Rate Schedule'!$A$5:$A$24,MATCH(SUMPRODUCT(MAX(('Rate Schedule'!$A$5:$A$24&lt;=A778)*('Rate Schedule'!$A$5:$A$24&lt;&gt;"")*'Rate Schedule'!$A$5:$A$24)),'Rate Schedule'!$A$5:$A$24,0)),""))</f>
        <v/>
      </c>
    </row>
    <row r="779">
      <c r="A779" s="22" t="n"/>
      <c r="B779" s="10" t="n"/>
      <c r="C779" s="10" t="n"/>
      <c r="D779" s="10" t="n"/>
      <c r="E779" s="10" t="n"/>
      <c r="F779" s="10" t="n"/>
      <c r="G779" s="10" t="n"/>
      <c r="H779" s="23" t="n"/>
      <c r="I779" s="23" t="n"/>
      <c r="J779" s="23" t="n"/>
      <c r="K779" s="10" t="n"/>
      <c r="L779" s="10" t="n"/>
      <c r="M779" s="24">
        <f>IF(AND(A779="",B779="",J779="",H779=""),"",ROUND(IF(G779="Yes",2,1)*IF(AND(ISNUMBER(H779),ISNUMBER(I779),I779&gt;=H779),I779-H779,IF(ISNUMBER(J779),J779,0)),1))</f>
        <v/>
      </c>
      <c r="N779" s="24">
        <f>IF(M779="","",IF(OR(E779="Personal",E779="",F779="Yes"),0,M779))</f>
        <v/>
      </c>
      <c r="O779" s="24">
        <f>IF(OR(A779="",M779=""),"",IF(E779="Business",IFERROR(INDEX('Rate Schedule'!$B$5:$B$24,MATCH(SUMPRODUCT(MAX(('Rate Schedule'!$A$5:$A$24&lt;=A779)*('Rate Schedule'!$A$5:$A$24&lt;&gt;"")*'Rate Schedule'!$A$5:$A$24)),'Rate Schedule'!$A$5:$A$24,0)),0),IF(E779="Medical",IFERROR(INDEX('Rate Schedule'!$C$5:$C$24,MATCH(SUMPRODUCT(MAX(('Rate Schedule'!$A$5:$A$24&lt;=A779)*('Rate Schedule'!$A$5:$A$24&lt;&gt;"")*'Rate Schedule'!$A$5:$A$24)),'Rate Schedule'!$A$5:$A$24,0)),0),IF(E779="Charitable",IFERROR(INDEX('Rate Schedule'!$D$5:$D$24,MATCH(SUMPRODUCT(MAX(('Rate Schedule'!$A$5:$A$24&lt;=A779)*('Rate Schedule'!$A$5:$A$24&lt;&gt;"")*'Rate Schedule'!$A$5:$A$24)),'Rate Schedule'!$A$5:$A$24,0)),0),0))))</f>
        <v/>
      </c>
      <c r="P779" s="25">
        <f>IF(OR(M779="",O779=""),"",ROUND(N779*O779,0)/100)</f>
        <v/>
      </c>
      <c r="Q779" s="26">
        <f>IF(AND(A779="",B779="",C779="",D779="",E779="",J779="",H779=""),"",IF(A779="","Add a date",IF(A779&gt;AsOf,"After as-of date: not counted yet",IF(B779="","Add a vehicle",IF(COUNTIF(VName,B779)=0,"Vehicle not on Vehicles sheet",IF(E779="","Add a purpose",IF(AND(E779&lt;&gt;"Business",E779&lt;&gt;"Medical",E779&lt;&gt;"Charitable",E779&lt;&gt;"Personal"),"Purpose must be Business/Medical/Charitable/Personal",IF(AND(ISNUMBER(H779),ISNUMBER(I779),I779&lt;H779),"Odometer end is before start",IF(AND(NOT(ISNUMBER(H779)),NOT(ISNUMBER(I779)),NOT(ISNUMBER(J779))),"Add odometer readings or typed miles",IF(AND(ISNUMBER(H779),ISNUMBER(I779),ISNUMBER(J779),ABS((I779-H779)-J779)&gt;0.05),"Odometer and typed miles disagree",IF(AND(N779&gt;0,O779=0),"No rate for this date — check Rate Schedule",IF(AND(OR(E779="Business",E779="Medical",E779="Charitable"),F779&lt;&gt;"Yes",K779=""),"Add purpose detail for substantiation",""))))))))))))</f>
        <v/>
      </c>
      <c r="R779" s="27">
        <f>IF(OR(A779="",M779=""),"",IFERROR(INDEX('Rate Schedule'!$A$5:$A$24,MATCH(SUMPRODUCT(MAX(('Rate Schedule'!$A$5:$A$24&lt;=A779)*('Rate Schedule'!$A$5:$A$24&lt;&gt;"")*'Rate Schedule'!$A$5:$A$24)),'Rate Schedule'!$A$5:$A$24,0)),""))</f>
        <v/>
      </c>
    </row>
    <row r="780">
      <c r="A780" s="22" t="n"/>
      <c r="B780" s="10" t="n"/>
      <c r="C780" s="10" t="n"/>
      <c r="D780" s="10" t="n"/>
      <c r="E780" s="10" t="n"/>
      <c r="F780" s="10" t="n"/>
      <c r="G780" s="10" t="n"/>
      <c r="H780" s="23" t="n"/>
      <c r="I780" s="23" t="n"/>
      <c r="J780" s="23" t="n"/>
      <c r="K780" s="10" t="n"/>
      <c r="L780" s="10" t="n"/>
      <c r="M780" s="24">
        <f>IF(AND(A780="",B780="",J780="",H780=""),"",ROUND(IF(G780="Yes",2,1)*IF(AND(ISNUMBER(H780),ISNUMBER(I780),I780&gt;=H780),I780-H780,IF(ISNUMBER(J780),J780,0)),1))</f>
        <v/>
      </c>
      <c r="N780" s="24">
        <f>IF(M780="","",IF(OR(E780="Personal",E780="",F780="Yes"),0,M780))</f>
        <v/>
      </c>
      <c r="O780" s="24">
        <f>IF(OR(A780="",M780=""),"",IF(E780="Business",IFERROR(INDEX('Rate Schedule'!$B$5:$B$24,MATCH(SUMPRODUCT(MAX(('Rate Schedule'!$A$5:$A$24&lt;=A780)*('Rate Schedule'!$A$5:$A$24&lt;&gt;"")*'Rate Schedule'!$A$5:$A$24)),'Rate Schedule'!$A$5:$A$24,0)),0),IF(E780="Medical",IFERROR(INDEX('Rate Schedule'!$C$5:$C$24,MATCH(SUMPRODUCT(MAX(('Rate Schedule'!$A$5:$A$24&lt;=A780)*('Rate Schedule'!$A$5:$A$24&lt;&gt;"")*'Rate Schedule'!$A$5:$A$24)),'Rate Schedule'!$A$5:$A$24,0)),0),IF(E780="Charitable",IFERROR(INDEX('Rate Schedule'!$D$5:$D$24,MATCH(SUMPRODUCT(MAX(('Rate Schedule'!$A$5:$A$24&lt;=A780)*('Rate Schedule'!$A$5:$A$24&lt;&gt;"")*'Rate Schedule'!$A$5:$A$24)),'Rate Schedule'!$A$5:$A$24,0)),0),0))))</f>
        <v/>
      </c>
      <c r="P780" s="25">
        <f>IF(OR(M780="",O780=""),"",ROUND(N780*O780,0)/100)</f>
        <v/>
      </c>
      <c r="Q780" s="26">
        <f>IF(AND(A780="",B780="",C780="",D780="",E780="",J780="",H780=""),"",IF(A780="","Add a date",IF(A780&gt;AsOf,"After as-of date: not counted yet",IF(B780="","Add a vehicle",IF(COUNTIF(VName,B780)=0,"Vehicle not on Vehicles sheet",IF(E780="","Add a purpose",IF(AND(E780&lt;&gt;"Business",E780&lt;&gt;"Medical",E780&lt;&gt;"Charitable",E780&lt;&gt;"Personal"),"Purpose must be Business/Medical/Charitable/Personal",IF(AND(ISNUMBER(H780),ISNUMBER(I780),I780&lt;H780),"Odometer end is before start",IF(AND(NOT(ISNUMBER(H780)),NOT(ISNUMBER(I780)),NOT(ISNUMBER(J780))),"Add odometer readings or typed miles",IF(AND(ISNUMBER(H780),ISNUMBER(I780),ISNUMBER(J780),ABS((I780-H780)-J780)&gt;0.05),"Odometer and typed miles disagree",IF(AND(N780&gt;0,O780=0),"No rate for this date — check Rate Schedule",IF(AND(OR(E780="Business",E780="Medical",E780="Charitable"),F780&lt;&gt;"Yes",K780=""),"Add purpose detail for substantiation",""))))))))))))</f>
        <v/>
      </c>
      <c r="R780" s="27">
        <f>IF(OR(A780="",M780=""),"",IFERROR(INDEX('Rate Schedule'!$A$5:$A$24,MATCH(SUMPRODUCT(MAX(('Rate Schedule'!$A$5:$A$24&lt;=A780)*('Rate Schedule'!$A$5:$A$24&lt;&gt;"")*'Rate Schedule'!$A$5:$A$24)),'Rate Schedule'!$A$5:$A$24,0)),""))</f>
        <v/>
      </c>
    </row>
    <row r="781">
      <c r="A781" s="22" t="n"/>
      <c r="B781" s="10" t="n"/>
      <c r="C781" s="10" t="n"/>
      <c r="D781" s="10" t="n"/>
      <c r="E781" s="10" t="n"/>
      <c r="F781" s="10" t="n"/>
      <c r="G781" s="10" t="n"/>
      <c r="H781" s="23" t="n"/>
      <c r="I781" s="23" t="n"/>
      <c r="J781" s="23" t="n"/>
      <c r="K781" s="10" t="n"/>
      <c r="L781" s="10" t="n"/>
      <c r="M781" s="24">
        <f>IF(AND(A781="",B781="",J781="",H781=""),"",ROUND(IF(G781="Yes",2,1)*IF(AND(ISNUMBER(H781),ISNUMBER(I781),I781&gt;=H781),I781-H781,IF(ISNUMBER(J781),J781,0)),1))</f>
        <v/>
      </c>
      <c r="N781" s="24">
        <f>IF(M781="","",IF(OR(E781="Personal",E781="",F781="Yes"),0,M781))</f>
        <v/>
      </c>
      <c r="O781" s="24">
        <f>IF(OR(A781="",M781=""),"",IF(E781="Business",IFERROR(INDEX('Rate Schedule'!$B$5:$B$24,MATCH(SUMPRODUCT(MAX(('Rate Schedule'!$A$5:$A$24&lt;=A781)*('Rate Schedule'!$A$5:$A$24&lt;&gt;"")*'Rate Schedule'!$A$5:$A$24)),'Rate Schedule'!$A$5:$A$24,0)),0),IF(E781="Medical",IFERROR(INDEX('Rate Schedule'!$C$5:$C$24,MATCH(SUMPRODUCT(MAX(('Rate Schedule'!$A$5:$A$24&lt;=A781)*('Rate Schedule'!$A$5:$A$24&lt;&gt;"")*'Rate Schedule'!$A$5:$A$24)),'Rate Schedule'!$A$5:$A$24,0)),0),IF(E781="Charitable",IFERROR(INDEX('Rate Schedule'!$D$5:$D$24,MATCH(SUMPRODUCT(MAX(('Rate Schedule'!$A$5:$A$24&lt;=A781)*('Rate Schedule'!$A$5:$A$24&lt;&gt;"")*'Rate Schedule'!$A$5:$A$24)),'Rate Schedule'!$A$5:$A$24,0)),0),0))))</f>
        <v/>
      </c>
      <c r="P781" s="25">
        <f>IF(OR(M781="",O781=""),"",ROUND(N781*O781,0)/100)</f>
        <v/>
      </c>
      <c r="Q781" s="26">
        <f>IF(AND(A781="",B781="",C781="",D781="",E781="",J781="",H781=""),"",IF(A781="","Add a date",IF(A781&gt;AsOf,"After as-of date: not counted yet",IF(B781="","Add a vehicle",IF(COUNTIF(VName,B781)=0,"Vehicle not on Vehicles sheet",IF(E781="","Add a purpose",IF(AND(E781&lt;&gt;"Business",E781&lt;&gt;"Medical",E781&lt;&gt;"Charitable",E781&lt;&gt;"Personal"),"Purpose must be Business/Medical/Charitable/Personal",IF(AND(ISNUMBER(H781),ISNUMBER(I781),I781&lt;H781),"Odometer end is before start",IF(AND(NOT(ISNUMBER(H781)),NOT(ISNUMBER(I781)),NOT(ISNUMBER(J781))),"Add odometer readings or typed miles",IF(AND(ISNUMBER(H781),ISNUMBER(I781),ISNUMBER(J781),ABS((I781-H781)-J781)&gt;0.05),"Odometer and typed miles disagree",IF(AND(N781&gt;0,O781=0),"No rate for this date — check Rate Schedule",IF(AND(OR(E781="Business",E781="Medical",E781="Charitable"),F781&lt;&gt;"Yes",K781=""),"Add purpose detail for substantiation",""))))))))))))</f>
        <v/>
      </c>
      <c r="R781" s="27">
        <f>IF(OR(A781="",M781=""),"",IFERROR(INDEX('Rate Schedule'!$A$5:$A$24,MATCH(SUMPRODUCT(MAX(('Rate Schedule'!$A$5:$A$24&lt;=A781)*('Rate Schedule'!$A$5:$A$24&lt;&gt;"")*'Rate Schedule'!$A$5:$A$24)),'Rate Schedule'!$A$5:$A$24,0)),""))</f>
        <v/>
      </c>
    </row>
    <row r="782">
      <c r="A782" s="22" t="n"/>
      <c r="B782" s="10" t="n"/>
      <c r="C782" s="10" t="n"/>
      <c r="D782" s="10" t="n"/>
      <c r="E782" s="10" t="n"/>
      <c r="F782" s="10" t="n"/>
      <c r="G782" s="10" t="n"/>
      <c r="H782" s="23" t="n"/>
      <c r="I782" s="23" t="n"/>
      <c r="J782" s="23" t="n"/>
      <c r="K782" s="10" t="n"/>
      <c r="L782" s="10" t="n"/>
      <c r="M782" s="24">
        <f>IF(AND(A782="",B782="",J782="",H782=""),"",ROUND(IF(G782="Yes",2,1)*IF(AND(ISNUMBER(H782),ISNUMBER(I782),I782&gt;=H782),I782-H782,IF(ISNUMBER(J782),J782,0)),1))</f>
        <v/>
      </c>
      <c r="N782" s="24">
        <f>IF(M782="","",IF(OR(E782="Personal",E782="",F782="Yes"),0,M782))</f>
        <v/>
      </c>
      <c r="O782" s="24">
        <f>IF(OR(A782="",M782=""),"",IF(E782="Business",IFERROR(INDEX('Rate Schedule'!$B$5:$B$24,MATCH(SUMPRODUCT(MAX(('Rate Schedule'!$A$5:$A$24&lt;=A782)*('Rate Schedule'!$A$5:$A$24&lt;&gt;"")*'Rate Schedule'!$A$5:$A$24)),'Rate Schedule'!$A$5:$A$24,0)),0),IF(E782="Medical",IFERROR(INDEX('Rate Schedule'!$C$5:$C$24,MATCH(SUMPRODUCT(MAX(('Rate Schedule'!$A$5:$A$24&lt;=A782)*('Rate Schedule'!$A$5:$A$24&lt;&gt;"")*'Rate Schedule'!$A$5:$A$24)),'Rate Schedule'!$A$5:$A$24,0)),0),IF(E782="Charitable",IFERROR(INDEX('Rate Schedule'!$D$5:$D$24,MATCH(SUMPRODUCT(MAX(('Rate Schedule'!$A$5:$A$24&lt;=A782)*('Rate Schedule'!$A$5:$A$24&lt;&gt;"")*'Rate Schedule'!$A$5:$A$24)),'Rate Schedule'!$A$5:$A$24,0)),0),0))))</f>
        <v/>
      </c>
      <c r="P782" s="25">
        <f>IF(OR(M782="",O782=""),"",ROUND(N782*O782,0)/100)</f>
        <v/>
      </c>
      <c r="Q782" s="26">
        <f>IF(AND(A782="",B782="",C782="",D782="",E782="",J782="",H782=""),"",IF(A782="","Add a date",IF(A782&gt;AsOf,"After as-of date: not counted yet",IF(B782="","Add a vehicle",IF(COUNTIF(VName,B782)=0,"Vehicle not on Vehicles sheet",IF(E782="","Add a purpose",IF(AND(E782&lt;&gt;"Business",E782&lt;&gt;"Medical",E782&lt;&gt;"Charitable",E782&lt;&gt;"Personal"),"Purpose must be Business/Medical/Charitable/Personal",IF(AND(ISNUMBER(H782),ISNUMBER(I782),I782&lt;H782),"Odometer end is before start",IF(AND(NOT(ISNUMBER(H782)),NOT(ISNUMBER(I782)),NOT(ISNUMBER(J782))),"Add odometer readings or typed miles",IF(AND(ISNUMBER(H782),ISNUMBER(I782),ISNUMBER(J782),ABS((I782-H782)-J782)&gt;0.05),"Odometer and typed miles disagree",IF(AND(N782&gt;0,O782=0),"No rate for this date — check Rate Schedule",IF(AND(OR(E782="Business",E782="Medical",E782="Charitable"),F782&lt;&gt;"Yes",K782=""),"Add purpose detail for substantiation",""))))))))))))</f>
        <v/>
      </c>
      <c r="R782" s="27">
        <f>IF(OR(A782="",M782=""),"",IFERROR(INDEX('Rate Schedule'!$A$5:$A$24,MATCH(SUMPRODUCT(MAX(('Rate Schedule'!$A$5:$A$24&lt;=A782)*('Rate Schedule'!$A$5:$A$24&lt;&gt;"")*'Rate Schedule'!$A$5:$A$24)),'Rate Schedule'!$A$5:$A$24,0)),""))</f>
        <v/>
      </c>
    </row>
    <row r="783">
      <c r="A783" s="22" t="n"/>
      <c r="B783" s="10" t="n"/>
      <c r="C783" s="10" t="n"/>
      <c r="D783" s="10" t="n"/>
      <c r="E783" s="10" t="n"/>
      <c r="F783" s="10" t="n"/>
      <c r="G783" s="10" t="n"/>
      <c r="H783" s="23" t="n"/>
      <c r="I783" s="23" t="n"/>
      <c r="J783" s="23" t="n"/>
      <c r="K783" s="10" t="n"/>
      <c r="L783" s="10" t="n"/>
      <c r="M783" s="24">
        <f>IF(AND(A783="",B783="",J783="",H783=""),"",ROUND(IF(G783="Yes",2,1)*IF(AND(ISNUMBER(H783),ISNUMBER(I783),I783&gt;=H783),I783-H783,IF(ISNUMBER(J783),J783,0)),1))</f>
        <v/>
      </c>
      <c r="N783" s="24">
        <f>IF(M783="","",IF(OR(E783="Personal",E783="",F783="Yes"),0,M783))</f>
        <v/>
      </c>
      <c r="O783" s="24">
        <f>IF(OR(A783="",M783=""),"",IF(E783="Business",IFERROR(INDEX('Rate Schedule'!$B$5:$B$24,MATCH(SUMPRODUCT(MAX(('Rate Schedule'!$A$5:$A$24&lt;=A783)*('Rate Schedule'!$A$5:$A$24&lt;&gt;"")*'Rate Schedule'!$A$5:$A$24)),'Rate Schedule'!$A$5:$A$24,0)),0),IF(E783="Medical",IFERROR(INDEX('Rate Schedule'!$C$5:$C$24,MATCH(SUMPRODUCT(MAX(('Rate Schedule'!$A$5:$A$24&lt;=A783)*('Rate Schedule'!$A$5:$A$24&lt;&gt;"")*'Rate Schedule'!$A$5:$A$24)),'Rate Schedule'!$A$5:$A$24,0)),0),IF(E783="Charitable",IFERROR(INDEX('Rate Schedule'!$D$5:$D$24,MATCH(SUMPRODUCT(MAX(('Rate Schedule'!$A$5:$A$24&lt;=A783)*('Rate Schedule'!$A$5:$A$24&lt;&gt;"")*'Rate Schedule'!$A$5:$A$24)),'Rate Schedule'!$A$5:$A$24,0)),0),0))))</f>
        <v/>
      </c>
      <c r="P783" s="25">
        <f>IF(OR(M783="",O783=""),"",ROUND(N783*O783,0)/100)</f>
        <v/>
      </c>
      <c r="Q783" s="26">
        <f>IF(AND(A783="",B783="",C783="",D783="",E783="",J783="",H783=""),"",IF(A783="","Add a date",IF(A783&gt;AsOf,"After as-of date: not counted yet",IF(B783="","Add a vehicle",IF(COUNTIF(VName,B783)=0,"Vehicle not on Vehicles sheet",IF(E783="","Add a purpose",IF(AND(E783&lt;&gt;"Business",E783&lt;&gt;"Medical",E783&lt;&gt;"Charitable",E783&lt;&gt;"Personal"),"Purpose must be Business/Medical/Charitable/Personal",IF(AND(ISNUMBER(H783),ISNUMBER(I783),I783&lt;H783),"Odometer end is before start",IF(AND(NOT(ISNUMBER(H783)),NOT(ISNUMBER(I783)),NOT(ISNUMBER(J783))),"Add odometer readings or typed miles",IF(AND(ISNUMBER(H783),ISNUMBER(I783),ISNUMBER(J783),ABS((I783-H783)-J783)&gt;0.05),"Odometer and typed miles disagree",IF(AND(N783&gt;0,O783=0),"No rate for this date — check Rate Schedule",IF(AND(OR(E783="Business",E783="Medical",E783="Charitable"),F783&lt;&gt;"Yes",K783=""),"Add purpose detail for substantiation",""))))))))))))</f>
        <v/>
      </c>
      <c r="R783" s="27">
        <f>IF(OR(A783="",M783=""),"",IFERROR(INDEX('Rate Schedule'!$A$5:$A$24,MATCH(SUMPRODUCT(MAX(('Rate Schedule'!$A$5:$A$24&lt;=A783)*('Rate Schedule'!$A$5:$A$24&lt;&gt;"")*'Rate Schedule'!$A$5:$A$24)),'Rate Schedule'!$A$5:$A$24,0)),""))</f>
        <v/>
      </c>
    </row>
    <row r="784">
      <c r="A784" s="22" t="n"/>
      <c r="B784" s="10" t="n"/>
      <c r="C784" s="10" t="n"/>
      <c r="D784" s="10" t="n"/>
      <c r="E784" s="10" t="n"/>
      <c r="F784" s="10" t="n"/>
      <c r="G784" s="10" t="n"/>
      <c r="H784" s="23" t="n"/>
      <c r="I784" s="23" t="n"/>
      <c r="J784" s="23" t="n"/>
      <c r="K784" s="10" t="n"/>
      <c r="L784" s="10" t="n"/>
      <c r="M784" s="24">
        <f>IF(AND(A784="",B784="",J784="",H784=""),"",ROUND(IF(G784="Yes",2,1)*IF(AND(ISNUMBER(H784),ISNUMBER(I784),I784&gt;=H784),I784-H784,IF(ISNUMBER(J784),J784,0)),1))</f>
        <v/>
      </c>
      <c r="N784" s="24">
        <f>IF(M784="","",IF(OR(E784="Personal",E784="",F784="Yes"),0,M784))</f>
        <v/>
      </c>
      <c r="O784" s="24">
        <f>IF(OR(A784="",M784=""),"",IF(E784="Business",IFERROR(INDEX('Rate Schedule'!$B$5:$B$24,MATCH(SUMPRODUCT(MAX(('Rate Schedule'!$A$5:$A$24&lt;=A784)*('Rate Schedule'!$A$5:$A$24&lt;&gt;"")*'Rate Schedule'!$A$5:$A$24)),'Rate Schedule'!$A$5:$A$24,0)),0),IF(E784="Medical",IFERROR(INDEX('Rate Schedule'!$C$5:$C$24,MATCH(SUMPRODUCT(MAX(('Rate Schedule'!$A$5:$A$24&lt;=A784)*('Rate Schedule'!$A$5:$A$24&lt;&gt;"")*'Rate Schedule'!$A$5:$A$24)),'Rate Schedule'!$A$5:$A$24,0)),0),IF(E784="Charitable",IFERROR(INDEX('Rate Schedule'!$D$5:$D$24,MATCH(SUMPRODUCT(MAX(('Rate Schedule'!$A$5:$A$24&lt;=A784)*('Rate Schedule'!$A$5:$A$24&lt;&gt;"")*'Rate Schedule'!$A$5:$A$24)),'Rate Schedule'!$A$5:$A$24,0)),0),0))))</f>
        <v/>
      </c>
      <c r="P784" s="25">
        <f>IF(OR(M784="",O784=""),"",ROUND(N784*O784,0)/100)</f>
        <v/>
      </c>
      <c r="Q784" s="26">
        <f>IF(AND(A784="",B784="",C784="",D784="",E784="",J784="",H784=""),"",IF(A784="","Add a date",IF(A784&gt;AsOf,"After as-of date: not counted yet",IF(B784="","Add a vehicle",IF(COUNTIF(VName,B784)=0,"Vehicle not on Vehicles sheet",IF(E784="","Add a purpose",IF(AND(E784&lt;&gt;"Business",E784&lt;&gt;"Medical",E784&lt;&gt;"Charitable",E784&lt;&gt;"Personal"),"Purpose must be Business/Medical/Charitable/Personal",IF(AND(ISNUMBER(H784),ISNUMBER(I784),I784&lt;H784),"Odometer end is before start",IF(AND(NOT(ISNUMBER(H784)),NOT(ISNUMBER(I784)),NOT(ISNUMBER(J784))),"Add odometer readings or typed miles",IF(AND(ISNUMBER(H784),ISNUMBER(I784),ISNUMBER(J784),ABS((I784-H784)-J784)&gt;0.05),"Odometer and typed miles disagree",IF(AND(N784&gt;0,O784=0),"No rate for this date — check Rate Schedule",IF(AND(OR(E784="Business",E784="Medical",E784="Charitable"),F784&lt;&gt;"Yes",K784=""),"Add purpose detail for substantiation",""))))))))))))</f>
        <v/>
      </c>
      <c r="R784" s="27">
        <f>IF(OR(A784="",M784=""),"",IFERROR(INDEX('Rate Schedule'!$A$5:$A$24,MATCH(SUMPRODUCT(MAX(('Rate Schedule'!$A$5:$A$24&lt;=A784)*('Rate Schedule'!$A$5:$A$24&lt;&gt;"")*'Rate Schedule'!$A$5:$A$24)),'Rate Schedule'!$A$5:$A$24,0)),""))</f>
        <v/>
      </c>
    </row>
    <row r="785">
      <c r="A785" s="22" t="n"/>
      <c r="B785" s="10" t="n"/>
      <c r="C785" s="10" t="n"/>
      <c r="D785" s="10" t="n"/>
      <c r="E785" s="10" t="n"/>
      <c r="F785" s="10" t="n"/>
      <c r="G785" s="10" t="n"/>
      <c r="H785" s="23" t="n"/>
      <c r="I785" s="23" t="n"/>
      <c r="J785" s="23" t="n"/>
      <c r="K785" s="10" t="n"/>
      <c r="L785" s="10" t="n"/>
      <c r="M785" s="24">
        <f>IF(AND(A785="",B785="",J785="",H785=""),"",ROUND(IF(G785="Yes",2,1)*IF(AND(ISNUMBER(H785),ISNUMBER(I785),I785&gt;=H785),I785-H785,IF(ISNUMBER(J785),J785,0)),1))</f>
        <v/>
      </c>
      <c r="N785" s="24">
        <f>IF(M785="","",IF(OR(E785="Personal",E785="",F785="Yes"),0,M785))</f>
        <v/>
      </c>
      <c r="O785" s="24">
        <f>IF(OR(A785="",M785=""),"",IF(E785="Business",IFERROR(INDEX('Rate Schedule'!$B$5:$B$24,MATCH(SUMPRODUCT(MAX(('Rate Schedule'!$A$5:$A$24&lt;=A785)*('Rate Schedule'!$A$5:$A$24&lt;&gt;"")*'Rate Schedule'!$A$5:$A$24)),'Rate Schedule'!$A$5:$A$24,0)),0),IF(E785="Medical",IFERROR(INDEX('Rate Schedule'!$C$5:$C$24,MATCH(SUMPRODUCT(MAX(('Rate Schedule'!$A$5:$A$24&lt;=A785)*('Rate Schedule'!$A$5:$A$24&lt;&gt;"")*'Rate Schedule'!$A$5:$A$24)),'Rate Schedule'!$A$5:$A$24,0)),0),IF(E785="Charitable",IFERROR(INDEX('Rate Schedule'!$D$5:$D$24,MATCH(SUMPRODUCT(MAX(('Rate Schedule'!$A$5:$A$24&lt;=A785)*('Rate Schedule'!$A$5:$A$24&lt;&gt;"")*'Rate Schedule'!$A$5:$A$24)),'Rate Schedule'!$A$5:$A$24,0)),0),0))))</f>
        <v/>
      </c>
      <c r="P785" s="25">
        <f>IF(OR(M785="",O785=""),"",ROUND(N785*O785,0)/100)</f>
        <v/>
      </c>
      <c r="Q785" s="26">
        <f>IF(AND(A785="",B785="",C785="",D785="",E785="",J785="",H785=""),"",IF(A785="","Add a date",IF(A785&gt;AsOf,"After as-of date: not counted yet",IF(B785="","Add a vehicle",IF(COUNTIF(VName,B785)=0,"Vehicle not on Vehicles sheet",IF(E785="","Add a purpose",IF(AND(E785&lt;&gt;"Business",E785&lt;&gt;"Medical",E785&lt;&gt;"Charitable",E785&lt;&gt;"Personal"),"Purpose must be Business/Medical/Charitable/Personal",IF(AND(ISNUMBER(H785),ISNUMBER(I785),I785&lt;H785),"Odometer end is before start",IF(AND(NOT(ISNUMBER(H785)),NOT(ISNUMBER(I785)),NOT(ISNUMBER(J785))),"Add odometer readings or typed miles",IF(AND(ISNUMBER(H785),ISNUMBER(I785),ISNUMBER(J785),ABS((I785-H785)-J785)&gt;0.05),"Odometer and typed miles disagree",IF(AND(N785&gt;0,O785=0),"No rate for this date — check Rate Schedule",IF(AND(OR(E785="Business",E785="Medical",E785="Charitable"),F785&lt;&gt;"Yes",K785=""),"Add purpose detail for substantiation",""))))))))))))</f>
        <v/>
      </c>
      <c r="R785" s="27">
        <f>IF(OR(A785="",M785=""),"",IFERROR(INDEX('Rate Schedule'!$A$5:$A$24,MATCH(SUMPRODUCT(MAX(('Rate Schedule'!$A$5:$A$24&lt;=A785)*('Rate Schedule'!$A$5:$A$24&lt;&gt;"")*'Rate Schedule'!$A$5:$A$24)),'Rate Schedule'!$A$5:$A$24,0)),""))</f>
        <v/>
      </c>
    </row>
    <row r="786">
      <c r="A786" s="22" t="n"/>
      <c r="B786" s="10" t="n"/>
      <c r="C786" s="10" t="n"/>
      <c r="D786" s="10" t="n"/>
      <c r="E786" s="10" t="n"/>
      <c r="F786" s="10" t="n"/>
      <c r="G786" s="10" t="n"/>
      <c r="H786" s="23" t="n"/>
      <c r="I786" s="23" t="n"/>
      <c r="J786" s="23" t="n"/>
      <c r="K786" s="10" t="n"/>
      <c r="L786" s="10" t="n"/>
      <c r="M786" s="24">
        <f>IF(AND(A786="",B786="",J786="",H786=""),"",ROUND(IF(G786="Yes",2,1)*IF(AND(ISNUMBER(H786),ISNUMBER(I786),I786&gt;=H786),I786-H786,IF(ISNUMBER(J786),J786,0)),1))</f>
        <v/>
      </c>
      <c r="N786" s="24">
        <f>IF(M786="","",IF(OR(E786="Personal",E786="",F786="Yes"),0,M786))</f>
        <v/>
      </c>
      <c r="O786" s="24">
        <f>IF(OR(A786="",M786=""),"",IF(E786="Business",IFERROR(INDEX('Rate Schedule'!$B$5:$B$24,MATCH(SUMPRODUCT(MAX(('Rate Schedule'!$A$5:$A$24&lt;=A786)*('Rate Schedule'!$A$5:$A$24&lt;&gt;"")*'Rate Schedule'!$A$5:$A$24)),'Rate Schedule'!$A$5:$A$24,0)),0),IF(E786="Medical",IFERROR(INDEX('Rate Schedule'!$C$5:$C$24,MATCH(SUMPRODUCT(MAX(('Rate Schedule'!$A$5:$A$24&lt;=A786)*('Rate Schedule'!$A$5:$A$24&lt;&gt;"")*'Rate Schedule'!$A$5:$A$24)),'Rate Schedule'!$A$5:$A$24,0)),0),IF(E786="Charitable",IFERROR(INDEX('Rate Schedule'!$D$5:$D$24,MATCH(SUMPRODUCT(MAX(('Rate Schedule'!$A$5:$A$24&lt;=A786)*('Rate Schedule'!$A$5:$A$24&lt;&gt;"")*'Rate Schedule'!$A$5:$A$24)),'Rate Schedule'!$A$5:$A$24,0)),0),0))))</f>
        <v/>
      </c>
      <c r="P786" s="25">
        <f>IF(OR(M786="",O786=""),"",ROUND(N786*O786,0)/100)</f>
        <v/>
      </c>
      <c r="Q786" s="26">
        <f>IF(AND(A786="",B786="",C786="",D786="",E786="",J786="",H786=""),"",IF(A786="","Add a date",IF(A786&gt;AsOf,"After as-of date: not counted yet",IF(B786="","Add a vehicle",IF(COUNTIF(VName,B786)=0,"Vehicle not on Vehicles sheet",IF(E786="","Add a purpose",IF(AND(E786&lt;&gt;"Business",E786&lt;&gt;"Medical",E786&lt;&gt;"Charitable",E786&lt;&gt;"Personal"),"Purpose must be Business/Medical/Charitable/Personal",IF(AND(ISNUMBER(H786),ISNUMBER(I786),I786&lt;H786),"Odometer end is before start",IF(AND(NOT(ISNUMBER(H786)),NOT(ISNUMBER(I786)),NOT(ISNUMBER(J786))),"Add odometer readings or typed miles",IF(AND(ISNUMBER(H786),ISNUMBER(I786),ISNUMBER(J786),ABS((I786-H786)-J786)&gt;0.05),"Odometer and typed miles disagree",IF(AND(N786&gt;0,O786=0),"No rate for this date — check Rate Schedule",IF(AND(OR(E786="Business",E786="Medical",E786="Charitable"),F786&lt;&gt;"Yes",K786=""),"Add purpose detail for substantiation",""))))))))))))</f>
        <v/>
      </c>
      <c r="R786" s="27">
        <f>IF(OR(A786="",M786=""),"",IFERROR(INDEX('Rate Schedule'!$A$5:$A$24,MATCH(SUMPRODUCT(MAX(('Rate Schedule'!$A$5:$A$24&lt;=A786)*('Rate Schedule'!$A$5:$A$24&lt;&gt;"")*'Rate Schedule'!$A$5:$A$24)),'Rate Schedule'!$A$5:$A$24,0)),""))</f>
        <v/>
      </c>
    </row>
    <row r="787">
      <c r="A787" s="22" t="n"/>
      <c r="B787" s="10" t="n"/>
      <c r="C787" s="10" t="n"/>
      <c r="D787" s="10" t="n"/>
      <c r="E787" s="10" t="n"/>
      <c r="F787" s="10" t="n"/>
      <c r="G787" s="10" t="n"/>
      <c r="H787" s="23" t="n"/>
      <c r="I787" s="23" t="n"/>
      <c r="J787" s="23" t="n"/>
      <c r="K787" s="10" t="n"/>
      <c r="L787" s="10" t="n"/>
      <c r="M787" s="24">
        <f>IF(AND(A787="",B787="",J787="",H787=""),"",ROUND(IF(G787="Yes",2,1)*IF(AND(ISNUMBER(H787),ISNUMBER(I787),I787&gt;=H787),I787-H787,IF(ISNUMBER(J787),J787,0)),1))</f>
        <v/>
      </c>
      <c r="N787" s="24">
        <f>IF(M787="","",IF(OR(E787="Personal",E787="",F787="Yes"),0,M787))</f>
        <v/>
      </c>
      <c r="O787" s="24">
        <f>IF(OR(A787="",M787=""),"",IF(E787="Business",IFERROR(INDEX('Rate Schedule'!$B$5:$B$24,MATCH(SUMPRODUCT(MAX(('Rate Schedule'!$A$5:$A$24&lt;=A787)*('Rate Schedule'!$A$5:$A$24&lt;&gt;"")*'Rate Schedule'!$A$5:$A$24)),'Rate Schedule'!$A$5:$A$24,0)),0),IF(E787="Medical",IFERROR(INDEX('Rate Schedule'!$C$5:$C$24,MATCH(SUMPRODUCT(MAX(('Rate Schedule'!$A$5:$A$24&lt;=A787)*('Rate Schedule'!$A$5:$A$24&lt;&gt;"")*'Rate Schedule'!$A$5:$A$24)),'Rate Schedule'!$A$5:$A$24,0)),0),IF(E787="Charitable",IFERROR(INDEX('Rate Schedule'!$D$5:$D$24,MATCH(SUMPRODUCT(MAX(('Rate Schedule'!$A$5:$A$24&lt;=A787)*('Rate Schedule'!$A$5:$A$24&lt;&gt;"")*'Rate Schedule'!$A$5:$A$24)),'Rate Schedule'!$A$5:$A$24,0)),0),0))))</f>
        <v/>
      </c>
      <c r="P787" s="25">
        <f>IF(OR(M787="",O787=""),"",ROUND(N787*O787,0)/100)</f>
        <v/>
      </c>
      <c r="Q787" s="26">
        <f>IF(AND(A787="",B787="",C787="",D787="",E787="",J787="",H787=""),"",IF(A787="","Add a date",IF(A787&gt;AsOf,"After as-of date: not counted yet",IF(B787="","Add a vehicle",IF(COUNTIF(VName,B787)=0,"Vehicle not on Vehicles sheet",IF(E787="","Add a purpose",IF(AND(E787&lt;&gt;"Business",E787&lt;&gt;"Medical",E787&lt;&gt;"Charitable",E787&lt;&gt;"Personal"),"Purpose must be Business/Medical/Charitable/Personal",IF(AND(ISNUMBER(H787),ISNUMBER(I787),I787&lt;H787),"Odometer end is before start",IF(AND(NOT(ISNUMBER(H787)),NOT(ISNUMBER(I787)),NOT(ISNUMBER(J787))),"Add odometer readings or typed miles",IF(AND(ISNUMBER(H787),ISNUMBER(I787),ISNUMBER(J787),ABS((I787-H787)-J787)&gt;0.05),"Odometer and typed miles disagree",IF(AND(N787&gt;0,O787=0),"No rate for this date — check Rate Schedule",IF(AND(OR(E787="Business",E787="Medical",E787="Charitable"),F787&lt;&gt;"Yes",K787=""),"Add purpose detail for substantiation",""))))))))))))</f>
        <v/>
      </c>
      <c r="R787" s="27">
        <f>IF(OR(A787="",M787=""),"",IFERROR(INDEX('Rate Schedule'!$A$5:$A$24,MATCH(SUMPRODUCT(MAX(('Rate Schedule'!$A$5:$A$24&lt;=A787)*('Rate Schedule'!$A$5:$A$24&lt;&gt;"")*'Rate Schedule'!$A$5:$A$24)),'Rate Schedule'!$A$5:$A$24,0)),""))</f>
        <v/>
      </c>
    </row>
    <row r="788">
      <c r="A788" s="22" t="n"/>
      <c r="B788" s="10" t="n"/>
      <c r="C788" s="10" t="n"/>
      <c r="D788" s="10" t="n"/>
      <c r="E788" s="10" t="n"/>
      <c r="F788" s="10" t="n"/>
      <c r="G788" s="10" t="n"/>
      <c r="H788" s="23" t="n"/>
      <c r="I788" s="23" t="n"/>
      <c r="J788" s="23" t="n"/>
      <c r="K788" s="10" t="n"/>
      <c r="L788" s="10" t="n"/>
      <c r="M788" s="24">
        <f>IF(AND(A788="",B788="",J788="",H788=""),"",ROUND(IF(G788="Yes",2,1)*IF(AND(ISNUMBER(H788),ISNUMBER(I788),I788&gt;=H788),I788-H788,IF(ISNUMBER(J788),J788,0)),1))</f>
        <v/>
      </c>
      <c r="N788" s="24">
        <f>IF(M788="","",IF(OR(E788="Personal",E788="",F788="Yes"),0,M788))</f>
        <v/>
      </c>
      <c r="O788" s="24">
        <f>IF(OR(A788="",M788=""),"",IF(E788="Business",IFERROR(INDEX('Rate Schedule'!$B$5:$B$24,MATCH(SUMPRODUCT(MAX(('Rate Schedule'!$A$5:$A$24&lt;=A788)*('Rate Schedule'!$A$5:$A$24&lt;&gt;"")*'Rate Schedule'!$A$5:$A$24)),'Rate Schedule'!$A$5:$A$24,0)),0),IF(E788="Medical",IFERROR(INDEX('Rate Schedule'!$C$5:$C$24,MATCH(SUMPRODUCT(MAX(('Rate Schedule'!$A$5:$A$24&lt;=A788)*('Rate Schedule'!$A$5:$A$24&lt;&gt;"")*'Rate Schedule'!$A$5:$A$24)),'Rate Schedule'!$A$5:$A$24,0)),0),IF(E788="Charitable",IFERROR(INDEX('Rate Schedule'!$D$5:$D$24,MATCH(SUMPRODUCT(MAX(('Rate Schedule'!$A$5:$A$24&lt;=A788)*('Rate Schedule'!$A$5:$A$24&lt;&gt;"")*'Rate Schedule'!$A$5:$A$24)),'Rate Schedule'!$A$5:$A$24,0)),0),0))))</f>
        <v/>
      </c>
      <c r="P788" s="25">
        <f>IF(OR(M788="",O788=""),"",ROUND(N788*O788,0)/100)</f>
        <v/>
      </c>
      <c r="Q788" s="26">
        <f>IF(AND(A788="",B788="",C788="",D788="",E788="",J788="",H788=""),"",IF(A788="","Add a date",IF(A788&gt;AsOf,"After as-of date: not counted yet",IF(B788="","Add a vehicle",IF(COUNTIF(VName,B788)=0,"Vehicle not on Vehicles sheet",IF(E788="","Add a purpose",IF(AND(E788&lt;&gt;"Business",E788&lt;&gt;"Medical",E788&lt;&gt;"Charitable",E788&lt;&gt;"Personal"),"Purpose must be Business/Medical/Charitable/Personal",IF(AND(ISNUMBER(H788),ISNUMBER(I788),I788&lt;H788),"Odometer end is before start",IF(AND(NOT(ISNUMBER(H788)),NOT(ISNUMBER(I788)),NOT(ISNUMBER(J788))),"Add odometer readings or typed miles",IF(AND(ISNUMBER(H788),ISNUMBER(I788),ISNUMBER(J788),ABS((I788-H788)-J788)&gt;0.05),"Odometer and typed miles disagree",IF(AND(N788&gt;0,O788=0),"No rate for this date — check Rate Schedule",IF(AND(OR(E788="Business",E788="Medical",E788="Charitable"),F788&lt;&gt;"Yes",K788=""),"Add purpose detail for substantiation",""))))))))))))</f>
        <v/>
      </c>
      <c r="R788" s="27">
        <f>IF(OR(A788="",M788=""),"",IFERROR(INDEX('Rate Schedule'!$A$5:$A$24,MATCH(SUMPRODUCT(MAX(('Rate Schedule'!$A$5:$A$24&lt;=A788)*('Rate Schedule'!$A$5:$A$24&lt;&gt;"")*'Rate Schedule'!$A$5:$A$24)),'Rate Schedule'!$A$5:$A$24,0)),""))</f>
        <v/>
      </c>
    </row>
    <row r="789">
      <c r="A789" s="22" t="n"/>
      <c r="B789" s="10" t="n"/>
      <c r="C789" s="10" t="n"/>
      <c r="D789" s="10" t="n"/>
      <c r="E789" s="10" t="n"/>
      <c r="F789" s="10" t="n"/>
      <c r="G789" s="10" t="n"/>
      <c r="H789" s="23" t="n"/>
      <c r="I789" s="23" t="n"/>
      <c r="J789" s="23" t="n"/>
      <c r="K789" s="10" t="n"/>
      <c r="L789" s="10" t="n"/>
      <c r="M789" s="24">
        <f>IF(AND(A789="",B789="",J789="",H789=""),"",ROUND(IF(G789="Yes",2,1)*IF(AND(ISNUMBER(H789),ISNUMBER(I789),I789&gt;=H789),I789-H789,IF(ISNUMBER(J789),J789,0)),1))</f>
        <v/>
      </c>
      <c r="N789" s="24">
        <f>IF(M789="","",IF(OR(E789="Personal",E789="",F789="Yes"),0,M789))</f>
        <v/>
      </c>
      <c r="O789" s="24">
        <f>IF(OR(A789="",M789=""),"",IF(E789="Business",IFERROR(INDEX('Rate Schedule'!$B$5:$B$24,MATCH(SUMPRODUCT(MAX(('Rate Schedule'!$A$5:$A$24&lt;=A789)*('Rate Schedule'!$A$5:$A$24&lt;&gt;"")*'Rate Schedule'!$A$5:$A$24)),'Rate Schedule'!$A$5:$A$24,0)),0),IF(E789="Medical",IFERROR(INDEX('Rate Schedule'!$C$5:$C$24,MATCH(SUMPRODUCT(MAX(('Rate Schedule'!$A$5:$A$24&lt;=A789)*('Rate Schedule'!$A$5:$A$24&lt;&gt;"")*'Rate Schedule'!$A$5:$A$24)),'Rate Schedule'!$A$5:$A$24,0)),0),IF(E789="Charitable",IFERROR(INDEX('Rate Schedule'!$D$5:$D$24,MATCH(SUMPRODUCT(MAX(('Rate Schedule'!$A$5:$A$24&lt;=A789)*('Rate Schedule'!$A$5:$A$24&lt;&gt;"")*'Rate Schedule'!$A$5:$A$24)),'Rate Schedule'!$A$5:$A$24,0)),0),0))))</f>
        <v/>
      </c>
      <c r="P789" s="25">
        <f>IF(OR(M789="",O789=""),"",ROUND(N789*O789,0)/100)</f>
        <v/>
      </c>
      <c r="Q789" s="26">
        <f>IF(AND(A789="",B789="",C789="",D789="",E789="",J789="",H789=""),"",IF(A789="","Add a date",IF(A789&gt;AsOf,"After as-of date: not counted yet",IF(B789="","Add a vehicle",IF(COUNTIF(VName,B789)=0,"Vehicle not on Vehicles sheet",IF(E789="","Add a purpose",IF(AND(E789&lt;&gt;"Business",E789&lt;&gt;"Medical",E789&lt;&gt;"Charitable",E789&lt;&gt;"Personal"),"Purpose must be Business/Medical/Charitable/Personal",IF(AND(ISNUMBER(H789),ISNUMBER(I789),I789&lt;H789),"Odometer end is before start",IF(AND(NOT(ISNUMBER(H789)),NOT(ISNUMBER(I789)),NOT(ISNUMBER(J789))),"Add odometer readings or typed miles",IF(AND(ISNUMBER(H789),ISNUMBER(I789),ISNUMBER(J789),ABS((I789-H789)-J789)&gt;0.05),"Odometer and typed miles disagree",IF(AND(N789&gt;0,O789=0),"No rate for this date — check Rate Schedule",IF(AND(OR(E789="Business",E789="Medical",E789="Charitable"),F789&lt;&gt;"Yes",K789=""),"Add purpose detail for substantiation",""))))))))))))</f>
        <v/>
      </c>
      <c r="R789" s="27">
        <f>IF(OR(A789="",M789=""),"",IFERROR(INDEX('Rate Schedule'!$A$5:$A$24,MATCH(SUMPRODUCT(MAX(('Rate Schedule'!$A$5:$A$24&lt;=A789)*('Rate Schedule'!$A$5:$A$24&lt;&gt;"")*'Rate Schedule'!$A$5:$A$24)),'Rate Schedule'!$A$5:$A$24,0)),""))</f>
        <v/>
      </c>
    </row>
    <row r="790">
      <c r="A790" s="22" t="n"/>
      <c r="B790" s="10" t="n"/>
      <c r="C790" s="10" t="n"/>
      <c r="D790" s="10" t="n"/>
      <c r="E790" s="10" t="n"/>
      <c r="F790" s="10" t="n"/>
      <c r="G790" s="10" t="n"/>
      <c r="H790" s="23" t="n"/>
      <c r="I790" s="23" t="n"/>
      <c r="J790" s="23" t="n"/>
      <c r="K790" s="10" t="n"/>
      <c r="L790" s="10" t="n"/>
      <c r="M790" s="24">
        <f>IF(AND(A790="",B790="",J790="",H790=""),"",ROUND(IF(G790="Yes",2,1)*IF(AND(ISNUMBER(H790),ISNUMBER(I790),I790&gt;=H790),I790-H790,IF(ISNUMBER(J790),J790,0)),1))</f>
        <v/>
      </c>
      <c r="N790" s="24">
        <f>IF(M790="","",IF(OR(E790="Personal",E790="",F790="Yes"),0,M790))</f>
        <v/>
      </c>
      <c r="O790" s="24">
        <f>IF(OR(A790="",M790=""),"",IF(E790="Business",IFERROR(INDEX('Rate Schedule'!$B$5:$B$24,MATCH(SUMPRODUCT(MAX(('Rate Schedule'!$A$5:$A$24&lt;=A790)*('Rate Schedule'!$A$5:$A$24&lt;&gt;"")*'Rate Schedule'!$A$5:$A$24)),'Rate Schedule'!$A$5:$A$24,0)),0),IF(E790="Medical",IFERROR(INDEX('Rate Schedule'!$C$5:$C$24,MATCH(SUMPRODUCT(MAX(('Rate Schedule'!$A$5:$A$24&lt;=A790)*('Rate Schedule'!$A$5:$A$24&lt;&gt;"")*'Rate Schedule'!$A$5:$A$24)),'Rate Schedule'!$A$5:$A$24,0)),0),IF(E790="Charitable",IFERROR(INDEX('Rate Schedule'!$D$5:$D$24,MATCH(SUMPRODUCT(MAX(('Rate Schedule'!$A$5:$A$24&lt;=A790)*('Rate Schedule'!$A$5:$A$24&lt;&gt;"")*'Rate Schedule'!$A$5:$A$24)),'Rate Schedule'!$A$5:$A$24,0)),0),0))))</f>
        <v/>
      </c>
      <c r="P790" s="25">
        <f>IF(OR(M790="",O790=""),"",ROUND(N790*O790,0)/100)</f>
        <v/>
      </c>
      <c r="Q790" s="26">
        <f>IF(AND(A790="",B790="",C790="",D790="",E790="",J790="",H790=""),"",IF(A790="","Add a date",IF(A790&gt;AsOf,"After as-of date: not counted yet",IF(B790="","Add a vehicle",IF(COUNTIF(VName,B790)=0,"Vehicle not on Vehicles sheet",IF(E790="","Add a purpose",IF(AND(E790&lt;&gt;"Business",E790&lt;&gt;"Medical",E790&lt;&gt;"Charitable",E790&lt;&gt;"Personal"),"Purpose must be Business/Medical/Charitable/Personal",IF(AND(ISNUMBER(H790),ISNUMBER(I790),I790&lt;H790),"Odometer end is before start",IF(AND(NOT(ISNUMBER(H790)),NOT(ISNUMBER(I790)),NOT(ISNUMBER(J790))),"Add odometer readings or typed miles",IF(AND(ISNUMBER(H790),ISNUMBER(I790),ISNUMBER(J790),ABS((I790-H790)-J790)&gt;0.05),"Odometer and typed miles disagree",IF(AND(N790&gt;0,O790=0),"No rate for this date — check Rate Schedule",IF(AND(OR(E790="Business",E790="Medical",E790="Charitable"),F790&lt;&gt;"Yes",K790=""),"Add purpose detail for substantiation",""))))))))))))</f>
        <v/>
      </c>
      <c r="R790" s="27">
        <f>IF(OR(A790="",M790=""),"",IFERROR(INDEX('Rate Schedule'!$A$5:$A$24,MATCH(SUMPRODUCT(MAX(('Rate Schedule'!$A$5:$A$24&lt;=A790)*('Rate Schedule'!$A$5:$A$24&lt;&gt;"")*'Rate Schedule'!$A$5:$A$24)),'Rate Schedule'!$A$5:$A$24,0)),""))</f>
        <v/>
      </c>
    </row>
    <row r="791">
      <c r="A791" s="22" t="n"/>
      <c r="B791" s="10" t="n"/>
      <c r="C791" s="10" t="n"/>
      <c r="D791" s="10" t="n"/>
      <c r="E791" s="10" t="n"/>
      <c r="F791" s="10" t="n"/>
      <c r="G791" s="10" t="n"/>
      <c r="H791" s="23" t="n"/>
      <c r="I791" s="23" t="n"/>
      <c r="J791" s="23" t="n"/>
      <c r="K791" s="10" t="n"/>
      <c r="L791" s="10" t="n"/>
      <c r="M791" s="24">
        <f>IF(AND(A791="",B791="",J791="",H791=""),"",ROUND(IF(G791="Yes",2,1)*IF(AND(ISNUMBER(H791),ISNUMBER(I791),I791&gt;=H791),I791-H791,IF(ISNUMBER(J791),J791,0)),1))</f>
        <v/>
      </c>
      <c r="N791" s="24">
        <f>IF(M791="","",IF(OR(E791="Personal",E791="",F791="Yes"),0,M791))</f>
        <v/>
      </c>
      <c r="O791" s="24">
        <f>IF(OR(A791="",M791=""),"",IF(E791="Business",IFERROR(INDEX('Rate Schedule'!$B$5:$B$24,MATCH(SUMPRODUCT(MAX(('Rate Schedule'!$A$5:$A$24&lt;=A791)*('Rate Schedule'!$A$5:$A$24&lt;&gt;"")*'Rate Schedule'!$A$5:$A$24)),'Rate Schedule'!$A$5:$A$24,0)),0),IF(E791="Medical",IFERROR(INDEX('Rate Schedule'!$C$5:$C$24,MATCH(SUMPRODUCT(MAX(('Rate Schedule'!$A$5:$A$24&lt;=A791)*('Rate Schedule'!$A$5:$A$24&lt;&gt;"")*'Rate Schedule'!$A$5:$A$24)),'Rate Schedule'!$A$5:$A$24,0)),0),IF(E791="Charitable",IFERROR(INDEX('Rate Schedule'!$D$5:$D$24,MATCH(SUMPRODUCT(MAX(('Rate Schedule'!$A$5:$A$24&lt;=A791)*('Rate Schedule'!$A$5:$A$24&lt;&gt;"")*'Rate Schedule'!$A$5:$A$24)),'Rate Schedule'!$A$5:$A$24,0)),0),0))))</f>
        <v/>
      </c>
      <c r="P791" s="25">
        <f>IF(OR(M791="",O791=""),"",ROUND(N791*O791,0)/100)</f>
        <v/>
      </c>
      <c r="Q791" s="26">
        <f>IF(AND(A791="",B791="",C791="",D791="",E791="",J791="",H791=""),"",IF(A791="","Add a date",IF(A791&gt;AsOf,"After as-of date: not counted yet",IF(B791="","Add a vehicle",IF(COUNTIF(VName,B791)=0,"Vehicle not on Vehicles sheet",IF(E791="","Add a purpose",IF(AND(E791&lt;&gt;"Business",E791&lt;&gt;"Medical",E791&lt;&gt;"Charitable",E791&lt;&gt;"Personal"),"Purpose must be Business/Medical/Charitable/Personal",IF(AND(ISNUMBER(H791),ISNUMBER(I791),I791&lt;H791),"Odometer end is before start",IF(AND(NOT(ISNUMBER(H791)),NOT(ISNUMBER(I791)),NOT(ISNUMBER(J791))),"Add odometer readings or typed miles",IF(AND(ISNUMBER(H791),ISNUMBER(I791),ISNUMBER(J791),ABS((I791-H791)-J791)&gt;0.05),"Odometer and typed miles disagree",IF(AND(N791&gt;0,O791=0),"No rate for this date — check Rate Schedule",IF(AND(OR(E791="Business",E791="Medical",E791="Charitable"),F791&lt;&gt;"Yes",K791=""),"Add purpose detail for substantiation",""))))))))))))</f>
        <v/>
      </c>
      <c r="R791" s="27">
        <f>IF(OR(A791="",M791=""),"",IFERROR(INDEX('Rate Schedule'!$A$5:$A$24,MATCH(SUMPRODUCT(MAX(('Rate Schedule'!$A$5:$A$24&lt;=A791)*('Rate Schedule'!$A$5:$A$24&lt;&gt;"")*'Rate Schedule'!$A$5:$A$24)),'Rate Schedule'!$A$5:$A$24,0)),""))</f>
        <v/>
      </c>
    </row>
    <row r="792">
      <c r="A792" s="22" t="n"/>
      <c r="B792" s="10" t="n"/>
      <c r="C792" s="10" t="n"/>
      <c r="D792" s="10" t="n"/>
      <c r="E792" s="10" t="n"/>
      <c r="F792" s="10" t="n"/>
      <c r="G792" s="10" t="n"/>
      <c r="H792" s="23" t="n"/>
      <c r="I792" s="23" t="n"/>
      <c r="J792" s="23" t="n"/>
      <c r="K792" s="10" t="n"/>
      <c r="L792" s="10" t="n"/>
      <c r="M792" s="24">
        <f>IF(AND(A792="",B792="",J792="",H792=""),"",ROUND(IF(G792="Yes",2,1)*IF(AND(ISNUMBER(H792),ISNUMBER(I792),I792&gt;=H792),I792-H792,IF(ISNUMBER(J792),J792,0)),1))</f>
        <v/>
      </c>
      <c r="N792" s="24">
        <f>IF(M792="","",IF(OR(E792="Personal",E792="",F792="Yes"),0,M792))</f>
        <v/>
      </c>
      <c r="O792" s="24">
        <f>IF(OR(A792="",M792=""),"",IF(E792="Business",IFERROR(INDEX('Rate Schedule'!$B$5:$B$24,MATCH(SUMPRODUCT(MAX(('Rate Schedule'!$A$5:$A$24&lt;=A792)*('Rate Schedule'!$A$5:$A$24&lt;&gt;"")*'Rate Schedule'!$A$5:$A$24)),'Rate Schedule'!$A$5:$A$24,0)),0),IF(E792="Medical",IFERROR(INDEX('Rate Schedule'!$C$5:$C$24,MATCH(SUMPRODUCT(MAX(('Rate Schedule'!$A$5:$A$24&lt;=A792)*('Rate Schedule'!$A$5:$A$24&lt;&gt;"")*'Rate Schedule'!$A$5:$A$24)),'Rate Schedule'!$A$5:$A$24,0)),0),IF(E792="Charitable",IFERROR(INDEX('Rate Schedule'!$D$5:$D$24,MATCH(SUMPRODUCT(MAX(('Rate Schedule'!$A$5:$A$24&lt;=A792)*('Rate Schedule'!$A$5:$A$24&lt;&gt;"")*'Rate Schedule'!$A$5:$A$24)),'Rate Schedule'!$A$5:$A$24,0)),0),0))))</f>
        <v/>
      </c>
      <c r="P792" s="25">
        <f>IF(OR(M792="",O792=""),"",ROUND(N792*O792,0)/100)</f>
        <v/>
      </c>
      <c r="Q792" s="26">
        <f>IF(AND(A792="",B792="",C792="",D792="",E792="",J792="",H792=""),"",IF(A792="","Add a date",IF(A792&gt;AsOf,"After as-of date: not counted yet",IF(B792="","Add a vehicle",IF(COUNTIF(VName,B792)=0,"Vehicle not on Vehicles sheet",IF(E792="","Add a purpose",IF(AND(E792&lt;&gt;"Business",E792&lt;&gt;"Medical",E792&lt;&gt;"Charitable",E792&lt;&gt;"Personal"),"Purpose must be Business/Medical/Charitable/Personal",IF(AND(ISNUMBER(H792),ISNUMBER(I792),I792&lt;H792),"Odometer end is before start",IF(AND(NOT(ISNUMBER(H792)),NOT(ISNUMBER(I792)),NOT(ISNUMBER(J792))),"Add odometer readings or typed miles",IF(AND(ISNUMBER(H792),ISNUMBER(I792),ISNUMBER(J792),ABS((I792-H792)-J792)&gt;0.05),"Odometer and typed miles disagree",IF(AND(N792&gt;0,O792=0),"No rate for this date — check Rate Schedule",IF(AND(OR(E792="Business",E792="Medical",E792="Charitable"),F792&lt;&gt;"Yes",K792=""),"Add purpose detail for substantiation",""))))))))))))</f>
        <v/>
      </c>
      <c r="R792" s="27">
        <f>IF(OR(A792="",M792=""),"",IFERROR(INDEX('Rate Schedule'!$A$5:$A$24,MATCH(SUMPRODUCT(MAX(('Rate Schedule'!$A$5:$A$24&lt;=A792)*('Rate Schedule'!$A$5:$A$24&lt;&gt;"")*'Rate Schedule'!$A$5:$A$24)),'Rate Schedule'!$A$5:$A$24,0)),""))</f>
        <v/>
      </c>
    </row>
    <row r="793">
      <c r="A793" s="22" t="n"/>
      <c r="B793" s="10" t="n"/>
      <c r="C793" s="10" t="n"/>
      <c r="D793" s="10" t="n"/>
      <c r="E793" s="10" t="n"/>
      <c r="F793" s="10" t="n"/>
      <c r="G793" s="10" t="n"/>
      <c r="H793" s="23" t="n"/>
      <c r="I793" s="23" t="n"/>
      <c r="J793" s="23" t="n"/>
      <c r="K793" s="10" t="n"/>
      <c r="L793" s="10" t="n"/>
      <c r="M793" s="24">
        <f>IF(AND(A793="",B793="",J793="",H793=""),"",ROUND(IF(G793="Yes",2,1)*IF(AND(ISNUMBER(H793),ISNUMBER(I793),I793&gt;=H793),I793-H793,IF(ISNUMBER(J793),J793,0)),1))</f>
        <v/>
      </c>
      <c r="N793" s="24">
        <f>IF(M793="","",IF(OR(E793="Personal",E793="",F793="Yes"),0,M793))</f>
        <v/>
      </c>
      <c r="O793" s="24">
        <f>IF(OR(A793="",M793=""),"",IF(E793="Business",IFERROR(INDEX('Rate Schedule'!$B$5:$B$24,MATCH(SUMPRODUCT(MAX(('Rate Schedule'!$A$5:$A$24&lt;=A793)*('Rate Schedule'!$A$5:$A$24&lt;&gt;"")*'Rate Schedule'!$A$5:$A$24)),'Rate Schedule'!$A$5:$A$24,0)),0),IF(E793="Medical",IFERROR(INDEX('Rate Schedule'!$C$5:$C$24,MATCH(SUMPRODUCT(MAX(('Rate Schedule'!$A$5:$A$24&lt;=A793)*('Rate Schedule'!$A$5:$A$24&lt;&gt;"")*'Rate Schedule'!$A$5:$A$24)),'Rate Schedule'!$A$5:$A$24,0)),0),IF(E793="Charitable",IFERROR(INDEX('Rate Schedule'!$D$5:$D$24,MATCH(SUMPRODUCT(MAX(('Rate Schedule'!$A$5:$A$24&lt;=A793)*('Rate Schedule'!$A$5:$A$24&lt;&gt;"")*'Rate Schedule'!$A$5:$A$24)),'Rate Schedule'!$A$5:$A$24,0)),0),0))))</f>
        <v/>
      </c>
      <c r="P793" s="25">
        <f>IF(OR(M793="",O793=""),"",ROUND(N793*O793,0)/100)</f>
        <v/>
      </c>
      <c r="Q793" s="26">
        <f>IF(AND(A793="",B793="",C793="",D793="",E793="",J793="",H793=""),"",IF(A793="","Add a date",IF(A793&gt;AsOf,"After as-of date: not counted yet",IF(B793="","Add a vehicle",IF(COUNTIF(VName,B793)=0,"Vehicle not on Vehicles sheet",IF(E793="","Add a purpose",IF(AND(E793&lt;&gt;"Business",E793&lt;&gt;"Medical",E793&lt;&gt;"Charitable",E793&lt;&gt;"Personal"),"Purpose must be Business/Medical/Charitable/Personal",IF(AND(ISNUMBER(H793),ISNUMBER(I793),I793&lt;H793),"Odometer end is before start",IF(AND(NOT(ISNUMBER(H793)),NOT(ISNUMBER(I793)),NOT(ISNUMBER(J793))),"Add odometer readings or typed miles",IF(AND(ISNUMBER(H793),ISNUMBER(I793),ISNUMBER(J793),ABS((I793-H793)-J793)&gt;0.05),"Odometer and typed miles disagree",IF(AND(N793&gt;0,O793=0),"No rate for this date — check Rate Schedule",IF(AND(OR(E793="Business",E793="Medical",E793="Charitable"),F793&lt;&gt;"Yes",K793=""),"Add purpose detail for substantiation",""))))))))))))</f>
        <v/>
      </c>
      <c r="R793" s="27">
        <f>IF(OR(A793="",M793=""),"",IFERROR(INDEX('Rate Schedule'!$A$5:$A$24,MATCH(SUMPRODUCT(MAX(('Rate Schedule'!$A$5:$A$24&lt;=A793)*('Rate Schedule'!$A$5:$A$24&lt;&gt;"")*'Rate Schedule'!$A$5:$A$24)),'Rate Schedule'!$A$5:$A$24,0)),""))</f>
        <v/>
      </c>
    </row>
    <row r="794">
      <c r="A794" s="22" t="n"/>
      <c r="B794" s="10" t="n"/>
      <c r="C794" s="10" t="n"/>
      <c r="D794" s="10" t="n"/>
      <c r="E794" s="10" t="n"/>
      <c r="F794" s="10" t="n"/>
      <c r="G794" s="10" t="n"/>
      <c r="H794" s="23" t="n"/>
      <c r="I794" s="23" t="n"/>
      <c r="J794" s="23" t="n"/>
      <c r="K794" s="10" t="n"/>
      <c r="L794" s="10" t="n"/>
      <c r="M794" s="24">
        <f>IF(AND(A794="",B794="",J794="",H794=""),"",ROUND(IF(G794="Yes",2,1)*IF(AND(ISNUMBER(H794),ISNUMBER(I794),I794&gt;=H794),I794-H794,IF(ISNUMBER(J794),J794,0)),1))</f>
        <v/>
      </c>
      <c r="N794" s="24">
        <f>IF(M794="","",IF(OR(E794="Personal",E794="",F794="Yes"),0,M794))</f>
        <v/>
      </c>
      <c r="O794" s="24">
        <f>IF(OR(A794="",M794=""),"",IF(E794="Business",IFERROR(INDEX('Rate Schedule'!$B$5:$B$24,MATCH(SUMPRODUCT(MAX(('Rate Schedule'!$A$5:$A$24&lt;=A794)*('Rate Schedule'!$A$5:$A$24&lt;&gt;"")*'Rate Schedule'!$A$5:$A$24)),'Rate Schedule'!$A$5:$A$24,0)),0),IF(E794="Medical",IFERROR(INDEX('Rate Schedule'!$C$5:$C$24,MATCH(SUMPRODUCT(MAX(('Rate Schedule'!$A$5:$A$24&lt;=A794)*('Rate Schedule'!$A$5:$A$24&lt;&gt;"")*'Rate Schedule'!$A$5:$A$24)),'Rate Schedule'!$A$5:$A$24,0)),0),IF(E794="Charitable",IFERROR(INDEX('Rate Schedule'!$D$5:$D$24,MATCH(SUMPRODUCT(MAX(('Rate Schedule'!$A$5:$A$24&lt;=A794)*('Rate Schedule'!$A$5:$A$24&lt;&gt;"")*'Rate Schedule'!$A$5:$A$24)),'Rate Schedule'!$A$5:$A$24,0)),0),0))))</f>
        <v/>
      </c>
      <c r="P794" s="25">
        <f>IF(OR(M794="",O794=""),"",ROUND(N794*O794,0)/100)</f>
        <v/>
      </c>
      <c r="Q794" s="26">
        <f>IF(AND(A794="",B794="",C794="",D794="",E794="",J794="",H794=""),"",IF(A794="","Add a date",IF(A794&gt;AsOf,"After as-of date: not counted yet",IF(B794="","Add a vehicle",IF(COUNTIF(VName,B794)=0,"Vehicle not on Vehicles sheet",IF(E794="","Add a purpose",IF(AND(E794&lt;&gt;"Business",E794&lt;&gt;"Medical",E794&lt;&gt;"Charitable",E794&lt;&gt;"Personal"),"Purpose must be Business/Medical/Charitable/Personal",IF(AND(ISNUMBER(H794),ISNUMBER(I794),I794&lt;H794),"Odometer end is before start",IF(AND(NOT(ISNUMBER(H794)),NOT(ISNUMBER(I794)),NOT(ISNUMBER(J794))),"Add odometer readings or typed miles",IF(AND(ISNUMBER(H794),ISNUMBER(I794),ISNUMBER(J794),ABS((I794-H794)-J794)&gt;0.05),"Odometer and typed miles disagree",IF(AND(N794&gt;0,O794=0),"No rate for this date — check Rate Schedule",IF(AND(OR(E794="Business",E794="Medical",E794="Charitable"),F794&lt;&gt;"Yes",K794=""),"Add purpose detail for substantiation",""))))))))))))</f>
        <v/>
      </c>
      <c r="R794" s="27">
        <f>IF(OR(A794="",M794=""),"",IFERROR(INDEX('Rate Schedule'!$A$5:$A$24,MATCH(SUMPRODUCT(MAX(('Rate Schedule'!$A$5:$A$24&lt;=A794)*('Rate Schedule'!$A$5:$A$24&lt;&gt;"")*'Rate Schedule'!$A$5:$A$24)),'Rate Schedule'!$A$5:$A$24,0)),""))</f>
        <v/>
      </c>
    </row>
    <row r="795">
      <c r="A795" s="22" t="n"/>
      <c r="B795" s="10" t="n"/>
      <c r="C795" s="10" t="n"/>
      <c r="D795" s="10" t="n"/>
      <c r="E795" s="10" t="n"/>
      <c r="F795" s="10" t="n"/>
      <c r="G795" s="10" t="n"/>
      <c r="H795" s="23" t="n"/>
      <c r="I795" s="23" t="n"/>
      <c r="J795" s="23" t="n"/>
      <c r="K795" s="10" t="n"/>
      <c r="L795" s="10" t="n"/>
      <c r="M795" s="24">
        <f>IF(AND(A795="",B795="",J795="",H795=""),"",ROUND(IF(G795="Yes",2,1)*IF(AND(ISNUMBER(H795),ISNUMBER(I795),I795&gt;=H795),I795-H795,IF(ISNUMBER(J795),J795,0)),1))</f>
        <v/>
      </c>
      <c r="N795" s="24">
        <f>IF(M795="","",IF(OR(E795="Personal",E795="",F795="Yes"),0,M795))</f>
        <v/>
      </c>
      <c r="O795" s="24">
        <f>IF(OR(A795="",M795=""),"",IF(E795="Business",IFERROR(INDEX('Rate Schedule'!$B$5:$B$24,MATCH(SUMPRODUCT(MAX(('Rate Schedule'!$A$5:$A$24&lt;=A795)*('Rate Schedule'!$A$5:$A$24&lt;&gt;"")*'Rate Schedule'!$A$5:$A$24)),'Rate Schedule'!$A$5:$A$24,0)),0),IF(E795="Medical",IFERROR(INDEX('Rate Schedule'!$C$5:$C$24,MATCH(SUMPRODUCT(MAX(('Rate Schedule'!$A$5:$A$24&lt;=A795)*('Rate Schedule'!$A$5:$A$24&lt;&gt;"")*'Rate Schedule'!$A$5:$A$24)),'Rate Schedule'!$A$5:$A$24,0)),0),IF(E795="Charitable",IFERROR(INDEX('Rate Schedule'!$D$5:$D$24,MATCH(SUMPRODUCT(MAX(('Rate Schedule'!$A$5:$A$24&lt;=A795)*('Rate Schedule'!$A$5:$A$24&lt;&gt;"")*'Rate Schedule'!$A$5:$A$24)),'Rate Schedule'!$A$5:$A$24,0)),0),0))))</f>
        <v/>
      </c>
      <c r="P795" s="25">
        <f>IF(OR(M795="",O795=""),"",ROUND(N795*O795,0)/100)</f>
        <v/>
      </c>
      <c r="Q795" s="26">
        <f>IF(AND(A795="",B795="",C795="",D795="",E795="",J795="",H795=""),"",IF(A795="","Add a date",IF(A795&gt;AsOf,"After as-of date: not counted yet",IF(B795="","Add a vehicle",IF(COUNTIF(VName,B795)=0,"Vehicle not on Vehicles sheet",IF(E795="","Add a purpose",IF(AND(E795&lt;&gt;"Business",E795&lt;&gt;"Medical",E795&lt;&gt;"Charitable",E795&lt;&gt;"Personal"),"Purpose must be Business/Medical/Charitable/Personal",IF(AND(ISNUMBER(H795),ISNUMBER(I795),I795&lt;H795),"Odometer end is before start",IF(AND(NOT(ISNUMBER(H795)),NOT(ISNUMBER(I795)),NOT(ISNUMBER(J795))),"Add odometer readings or typed miles",IF(AND(ISNUMBER(H795),ISNUMBER(I795),ISNUMBER(J795),ABS((I795-H795)-J795)&gt;0.05),"Odometer and typed miles disagree",IF(AND(N795&gt;0,O795=0),"No rate for this date — check Rate Schedule",IF(AND(OR(E795="Business",E795="Medical",E795="Charitable"),F795&lt;&gt;"Yes",K795=""),"Add purpose detail for substantiation",""))))))))))))</f>
        <v/>
      </c>
      <c r="R795" s="27">
        <f>IF(OR(A795="",M795=""),"",IFERROR(INDEX('Rate Schedule'!$A$5:$A$24,MATCH(SUMPRODUCT(MAX(('Rate Schedule'!$A$5:$A$24&lt;=A795)*('Rate Schedule'!$A$5:$A$24&lt;&gt;"")*'Rate Schedule'!$A$5:$A$24)),'Rate Schedule'!$A$5:$A$24,0)),""))</f>
        <v/>
      </c>
    </row>
    <row r="796">
      <c r="A796" s="22" t="n"/>
      <c r="B796" s="10" t="n"/>
      <c r="C796" s="10" t="n"/>
      <c r="D796" s="10" t="n"/>
      <c r="E796" s="10" t="n"/>
      <c r="F796" s="10" t="n"/>
      <c r="G796" s="10" t="n"/>
      <c r="H796" s="23" t="n"/>
      <c r="I796" s="23" t="n"/>
      <c r="J796" s="23" t="n"/>
      <c r="K796" s="10" t="n"/>
      <c r="L796" s="10" t="n"/>
      <c r="M796" s="24">
        <f>IF(AND(A796="",B796="",J796="",H796=""),"",ROUND(IF(G796="Yes",2,1)*IF(AND(ISNUMBER(H796),ISNUMBER(I796),I796&gt;=H796),I796-H796,IF(ISNUMBER(J796),J796,0)),1))</f>
        <v/>
      </c>
      <c r="N796" s="24">
        <f>IF(M796="","",IF(OR(E796="Personal",E796="",F796="Yes"),0,M796))</f>
        <v/>
      </c>
      <c r="O796" s="24">
        <f>IF(OR(A796="",M796=""),"",IF(E796="Business",IFERROR(INDEX('Rate Schedule'!$B$5:$B$24,MATCH(SUMPRODUCT(MAX(('Rate Schedule'!$A$5:$A$24&lt;=A796)*('Rate Schedule'!$A$5:$A$24&lt;&gt;"")*'Rate Schedule'!$A$5:$A$24)),'Rate Schedule'!$A$5:$A$24,0)),0),IF(E796="Medical",IFERROR(INDEX('Rate Schedule'!$C$5:$C$24,MATCH(SUMPRODUCT(MAX(('Rate Schedule'!$A$5:$A$24&lt;=A796)*('Rate Schedule'!$A$5:$A$24&lt;&gt;"")*'Rate Schedule'!$A$5:$A$24)),'Rate Schedule'!$A$5:$A$24,0)),0),IF(E796="Charitable",IFERROR(INDEX('Rate Schedule'!$D$5:$D$24,MATCH(SUMPRODUCT(MAX(('Rate Schedule'!$A$5:$A$24&lt;=A796)*('Rate Schedule'!$A$5:$A$24&lt;&gt;"")*'Rate Schedule'!$A$5:$A$24)),'Rate Schedule'!$A$5:$A$24,0)),0),0))))</f>
        <v/>
      </c>
      <c r="P796" s="25">
        <f>IF(OR(M796="",O796=""),"",ROUND(N796*O796,0)/100)</f>
        <v/>
      </c>
      <c r="Q796" s="26">
        <f>IF(AND(A796="",B796="",C796="",D796="",E796="",J796="",H796=""),"",IF(A796="","Add a date",IF(A796&gt;AsOf,"After as-of date: not counted yet",IF(B796="","Add a vehicle",IF(COUNTIF(VName,B796)=0,"Vehicle not on Vehicles sheet",IF(E796="","Add a purpose",IF(AND(E796&lt;&gt;"Business",E796&lt;&gt;"Medical",E796&lt;&gt;"Charitable",E796&lt;&gt;"Personal"),"Purpose must be Business/Medical/Charitable/Personal",IF(AND(ISNUMBER(H796),ISNUMBER(I796),I796&lt;H796),"Odometer end is before start",IF(AND(NOT(ISNUMBER(H796)),NOT(ISNUMBER(I796)),NOT(ISNUMBER(J796))),"Add odometer readings or typed miles",IF(AND(ISNUMBER(H796),ISNUMBER(I796),ISNUMBER(J796),ABS((I796-H796)-J796)&gt;0.05),"Odometer and typed miles disagree",IF(AND(N796&gt;0,O796=0),"No rate for this date — check Rate Schedule",IF(AND(OR(E796="Business",E796="Medical",E796="Charitable"),F796&lt;&gt;"Yes",K796=""),"Add purpose detail for substantiation",""))))))))))))</f>
        <v/>
      </c>
      <c r="R796" s="27">
        <f>IF(OR(A796="",M796=""),"",IFERROR(INDEX('Rate Schedule'!$A$5:$A$24,MATCH(SUMPRODUCT(MAX(('Rate Schedule'!$A$5:$A$24&lt;=A796)*('Rate Schedule'!$A$5:$A$24&lt;&gt;"")*'Rate Schedule'!$A$5:$A$24)),'Rate Schedule'!$A$5:$A$24,0)),""))</f>
        <v/>
      </c>
    </row>
    <row r="797">
      <c r="A797" s="22" t="n"/>
      <c r="B797" s="10" t="n"/>
      <c r="C797" s="10" t="n"/>
      <c r="D797" s="10" t="n"/>
      <c r="E797" s="10" t="n"/>
      <c r="F797" s="10" t="n"/>
      <c r="G797" s="10" t="n"/>
      <c r="H797" s="23" t="n"/>
      <c r="I797" s="23" t="n"/>
      <c r="J797" s="23" t="n"/>
      <c r="K797" s="10" t="n"/>
      <c r="L797" s="10" t="n"/>
      <c r="M797" s="24">
        <f>IF(AND(A797="",B797="",J797="",H797=""),"",ROUND(IF(G797="Yes",2,1)*IF(AND(ISNUMBER(H797),ISNUMBER(I797),I797&gt;=H797),I797-H797,IF(ISNUMBER(J797),J797,0)),1))</f>
        <v/>
      </c>
      <c r="N797" s="24">
        <f>IF(M797="","",IF(OR(E797="Personal",E797="",F797="Yes"),0,M797))</f>
        <v/>
      </c>
      <c r="O797" s="24">
        <f>IF(OR(A797="",M797=""),"",IF(E797="Business",IFERROR(INDEX('Rate Schedule'!$B$5:$B$24,MATCH(SUMPRODUCT(MAX(('Rate Schedule'!$A$5:$A$24&lt;=A797)*('Rate Schedule'!$A$5:$A$24&lt;&gt;"")*'Rate Schedule'!$A$5:$A$24)),'Rate Schedule'!$A$5:$A$24,0)),0),IF(E797="Medical",IFERROR(INDEX('Rate Schedule'!$C$5:$C$24,MATCH(SUMPRODUCT(MAX(('Rate Schedule'!$A$5:$A$24&lt;=A797)*('Rate Schedule'!$A$5:$A$24&lt;&gt;"")*'Rate Schedule'!$A$5:$A$24)),'Rate Schedule'!$A$5:$A$24,0)),0),IF(E797="Charitable",IFERROR(INDEX('Rate Schedule'!$D$5:$D$24,MATCH(SUMPRODUCT(MAX(('Rate Schedule'!$A$5:$A$24&lt;=A797)*('Rate Schedule'!$A$5:$A$24&lt;&gt;"")*'Rate Schedule'!$A$5:$A$24)),'Rate Schedule'!$A$5:$A$24,0)),0),0))))</f>
        <v/>
      </c>
      <c r="P797" s="25">
        <f>IF(OR(M797="",O797=""),"",ROUND(N797*O797,0)/100)</f>
        <v/>
      </c>
      <c r="Q797" s="26">
        <f>IF(AND(A797="",B797="",C797="",D797="",E797="",J797="",H797=""),"",IF(A797="","Add a date",IF(A797&gt;AsOf,"After as-of date: not counted yet",IF(B797="","Add a vehicle",IF(COUNTIF(VName,B797)=0,"Vehicle not on Vehicles sheet",IF(E797="","Add a purpose",IF(AND(E797&lt;&gt;"Business",E797&lt;&gt;"Medical",E797&lt;&gt;"Charitable",E797&lt;&gt;"Personal"),"Purpose must be Business/Medical/Charitable/Personal",IF(AND(ISNUMBER(H797),ISNUMBER(I797),I797&lt;H797),"Odometer end is before start",IF(AND(NOT(ISNUMBER(H797)),NOT(ISNUMBER(I797)),NOT(ISNUMBER(J797))),"Add odometer readings or typed miles",IF(AND(ISNUMBER(H797),ISNUMBER(I797),ISNUMBER(J797),ABS((I797-H797)-J797)&gt;0.05),"Odometer and typed miles disagree",IF(AND(N797&gt;0,O797=0),"No rate for this date — check Rate Schedule",IF(AND(OR(E797="Business",E797="Medical",E797="Charitable"),F797&lt;&gt;"Yes",K797=""),"Add purpose detail for substantiation",""))))))))))))</f>
        <v/>
      </c>
      <c r="R797" s="27">
        <f>IF(OR(A797="",M797=""),"",IFERROR(INDEX('Rate Schedule'!$A$5:$A$24,MATCH(SUMPRODUCT(MAX(('Rate Schedule'!$A$5:$A$24&lt;=A797)*('Rate Schedule'!$A$5:$A$24&lt;&gt;"")*'Rate Schedule'!$A$5:$A$24)),'Rate Schedule'!$A$5:$A$24,0)),""))</f>
        <v/>
      </c>
    </row>
    <row r="798">
      <c r="A798" s="22" t="n"/>
      <c r="B798" s="10" t="n"/>
      <c r="C798" s="10" t="n"/>
      <c r="D798" s="10" t="n"/>
      <c r="E798" s="10" t="n"/>
      <c r="F798" s="10" t="n"/>
      <c r="G798" s="10" t="n"/>
      <c r="H798" s="23" t="n"/>
      <c r="I798" s="23" t="n"/>
      <c r="J798" s="23" t="n"/>
      <c r="K798" s="10" t="n"/>
      <c r="L798" s="10" t="n"/>
      <c r="M798" s="24">
        <f>IF(AND(A798="",B798="",J798="",H798=""),"",ROUND(IF(G798="Yes",2,1)*IF(AND(ISNUMBER(H798),ISNUMBER(I798),I798&gt;=H798),I798-H798,IF(ISNUMBER(J798),J798,0)),1))</f>
        <v/>
      </c>
      <c r="N798" s="24">
        <f>IF(M798="","",IF(OR(E798="Personal",E798="",F798="Yes"),0,M798))</f>
        <v/>
      </c>
      <c r="O798" s="24">
        <f>IF(OR(A798="",M798=""),"",IF(E798="Business",IFERROR(INDEX('Rate Schedule'!$B$5:$B$24,MATCH(SUMPRODUCT(MAX(('Rate Schedule'!$A$5:$A$24&lt;=A798)*('Rate Schedule'!$A$5:$A$24&lt;&gt;"")*'Rate Schedule'!$A$5:$A$24)),'Rate Schedule'!$A$5:$A$24,0)),0),IF(E798="Medical",IFERROR(INDEX('Rate Schedule'!$C$5:$C$24,MATCH(SUMPRODUCT(MAX(('Rate Schedule'!$A$5:$A$24&lt;=A798)*('Rate Schedule'!$A$5:$A$24&lt;&gt;"")*'Rate Schedule'!$A$5:$A$24)),'Rate Schedule'!$A$5:$A$24,0)),0),IF(E798="Charitable",IFERROR(INDEX('Rate Schedule'!$D$5:$D$24,MATCH(SUMPRODUCT(MAX(('Rate Schedule'!$A$5:$A$24&lt;=A798)*('Rate Schedule'!$A$5:$A$24&lt;&gt;"")*'Rate Schedule'!$A$5:$A$24)),'Rate Schedule'!$A$5:$A$24,0)),0),0))))</f>
        <v/>
      </c>
      <c r="P798" s="25">
        <f>IF(OR(M798="",O798=""),"",ROUND(N798*O798,0)/100)</f>
        <v/>
      </c>
      <c r="Q798" s="26">
        <f>IF(AND(A798="",B798="",C798="",D798="",E798="",J798="",H798=""),"",IF(A798="","Add a date",IF(A798&gt;AsOf,"After as-of date: not counted yet",IF(B798="","Add a vehicle",IF(COUNTIF(VName,B798)=0,"Vehicle not on Vehicles sheet",IF(E798="","Add a purpose",IF(AND(E798&lt;&gt;"Business",E798&lt;&gt;"Medical",E798&lt;&gt;"Charitable",E798&lt;&gt;"Personal"),"Purpose must be Business/Medical/Charitable/Personal",IF(AND(ISNUMBER(H798),ISNUMBER(I798),I798&lt;H798),"Odometer end is before start",IF(AND(NOT(ISNUMBER(H798)),NOT(ISNUMBER(I798)),NOT(ISNUMBER(J798))),"Add odometer readings or typed miles",IF(AND(ISNUMBER(H798),ISNUMBER(I798),ISNUMBER(J798),ABS((I798-H798)-J798)&gt;0.05),"Odometer and typed miles disagree",IF(AND(N798&gt;0,O798=0),"No rate for this date — check Rate Schedule",IF(AND(OR(E798="Business",E798="Medical",E798="Charitable"),F798&lt;&gt;"Yes",K798=""),"Add purpose detail for substantiation",""))))))))))))</f>
        <v/>
      </c>
      <c r="R798" s="27">
        <f>IF(OR(A798="",M798=""),"",IFERROR(INDEX('Rate Schedule'!$A$5:$A$24,MATCH(SUMPRODUCT(MAX(('Rate Schedule'!$A$5:$A$24&lt;=A798)*('Rate Schedule'!$A$5:$A$24&lt;&gt;"")*'Rate Schedule'!$A$5:$A$24)),'Rate Schedule'!$A$5:$A$24,0)),""))</f>
        <v/>
      </c>
    </row>
    <row r="799">
      <c r="A799" s="22" t="n"/>
      <c r="B799" s="10" t="n"/>
      <c r="C799" s="10" t="n"/>
      <c r="D799" s="10" t="n"/>
      <c r="E799" s="10" t="n"/>
      <c r="F799" s="10" t="n"/>
      <c r="G799" s="10" t="n"/>
      <c r="H799" s="23" t="n"/>
      <c r="I799" s="23" t="n"/>
      <c r="J799" s="23" t="n"/>
      <c r="K799" s="10" t="n"/>
      <c r="L799" s="10" t="n"/>
      <c r="M799" s="24">
        <f>IF(AND(A799="",B799="",J799="",H799=""),"",ROUND(IF(G799="Yes",2,1)*IF(AND(ISNUMBER(H799),ISNUMBER(I799),I799&gt;=H799),I799-H799,IF(ISNUMBER(J799),J799,0)),1))</f>
        <v/>
      </c>
      <c r="N799" s="24">
        <f>IF(M799="","",IF(OR(E799="Personal",E799="",F799="Yes"),0,M799))</f>
        <v/>
      </c>
      <c r="O799" s="24">
        <f>IF(OR(A799="",M799=""),"",IF(E799="Business",IFERROR(INDEX('Rate Schedule'!$B$5:$B$24,MATCH(SUMPRODUCT(MAX(('Rate Schedule'!$A$5:$A$24&lt;=A799)*('Rate Schedule'!$A$5:$A$24&lt;&gt;"")*'Rate Schedule'!$A$5:$A$24)),'Rate Schedule'!$A$5:$A$24,0)),0),IF(E799="Medical",IFERROR(INDEX('Rate Schedule'!$C$5:$C$24,MATCH(SUMPRODUCT(MAX(('Rate Schedule'!$A$5:$A$24&lt;=A799)*('Rate Schedule'!$A$5:$A$24&lt;&gt;"")*'Rate Schedule'!$A$5:$A$24)),'Rate Schedule'!$A$5:$A$24,0)),0),IF(E799="Charitable",IFERROR(INDEX('Rate Schedule'!$D$5:$D$24,MATCH(SUMPRODUCT(MAX(('Rate Schedule'!$A$5:$A$24&lt;=A799)*('Rate Schedule'!$A$5:$A$24&lt;&gt;"")*'Rate Schedule'!$A$5:$A$24)),'Rate Schedule'!$A$5:$A$24,0)),0),0))))</f>
        <v/>
      </c>
      <c r="P799" s="25">
        <f>IF(OR(M799="",O799=""),"",ROUND(N799*O799,0)/100)</f>
        <v/>
      </c>
      <c r="Q799" s="26">
        <f>IF(AND(A799="",B799="",C799="",D799="",E799="",J799="",H799=""),"",IF(A799="","Add a date",IF(A799&gt;AsOf,"After as-of date: not counted yet",IF(B799="","Add a vehicle",IF(COUNTIF(VName,B799)=0,"Vehicle not on Vehicles sheet",IF(E799="","Add a purpose",IF(AND(E799&lt;&gt;"Business",E799&lt;&gt;"Medical",E799&lt;&gt;"Charitable",E799&lt;&gt;"Personal"),"Purpose must be Business/Medical/Charitable/Personal",IF(AND(ISNUMBER(H799),ISNUMBER(I799),I799&lt;H799),"Odometer end is before start",IF(AND(NOT(ISNUMBER(H799)),NOT(ISNUMBER(I799)),NOT(ISNUMBER(J799))),"Add odometer readings or typed miles",IF(AND(ISNUMBER(H799),ISNUMBER(I799),ISNUMBER(J799),ABS((I799-H799)-J799)&gt;0.05),"Odometer and typed miles disagree",IF(AND(N799&gt;0,O799=0),"No rate for this date — check Rate Schedule",IF(AND(OR(E799="Business",E799="Medical",E799="Charitable"),F799&lt;&gt;"Yes",K799=""),"Add purpose detail for substantiation",""))))))))))))</f>
        <v/>
      </c>
      <c r="R799" s="27">
        <f>IF(OR(A799="",M799=""),"",IFERROR(INDEX('Rate Schedule'!$A$5:$A$24,MATCH(SUMPRODUCT(MAX(('Rate Schedule'!$A$5:$A$24&lt;=A799)*('Rate Schedule'!$A$5:$A$24&lt;&gt;"")*'Rate Schedule'!$A$5:$A$24)),'Rate Schedule'!$A$5:$A$24,0)),""))</f>
        <v/>
      </c>
    </row>
    <row r="800">
      <c r="A800" s="22" t="n"/>
      <c r="B800" s="10" t="n"/>
      <c r="C800" s="10" t="n"/>
      <c r="D800" s="10" t="n"/>
      <c r="E800" s="10" t="n"/>
      <c r="F800" s="10" t="n"/>
      <c r="G800" s="10" t="n"/>
      <c r="H800" s="23" t="n"/>
      <c r="I800" s="23" t="n"/>
      <c r="J800" s="23" t="n"/>
      <c r="K800" s="10" t="n"/>
      <c r="L800" s="10" t="n"/>
      <c r="M800" s="24">
        <f>IF(AND(A800="",B800="",J800="",H800=""),"",ROUND(IF(G800="Yes",2,1)*IF(AND(ISNUMBER(H800),ISNUMBER(I800),I800&gt;=H800),I800-H800,IF(ISNUMBER(J800),J800,0)),1))</f>
        <v/>
      </c>
      <c r="N800" s="24">
        <f>IF(M800="","",IF(OR(E800="Personal",E800="",F800="Yes"),0,M800))</f>
        <v/>
      </c>
      <c r="O800" s="24">
        <f>IF(OR(A800="",M800=""),"",IF(E800="Business",IFERROR(INDEX('Rate Schedule'!$B$5:$B$24,MATCH(SUMPRODUCT(MAX(('Rate Schedule'!$A$5:$A$24&lt;=A800)*('Rate Schedule'!$A$5:$A$24&lt;&gt;"")*'Rate Schedule'!$A$5:$A$24)),'Rate Schedule'!$A$5:$A$24,0)),0),IF(E800="Medical",IFERROR(INDEX('Rate Schedule'!$C$5:$C$24,MATCH(SUMPRODUCT(MAX(('Rate Schedule'!$A$5:$A$24&lt;=A800)*('Rate Schedule'!$A$5:$A$24&lt;&gt;"")*'Rate Schedule'!$A$5:$A$24)),'Rate Schedule'!$A$5:$A$24,0)),0),IF(E800="Charitable",IFERROR(INDEX('Rate Schedule'!$D$5:$D$24,MATCH(SUMPRODUCT(MAX(('Rate Schedule'!$A$5:$A$24&lt;=A800)*('Rate Schedule'!$A$5:$A$24&lt;&gt;"")*'Rate Schedule'!$A$5:$A$24)),'Rate Schedule'!$A$5:$A$24,0)),0),0))))</f>
        <v/>
      </c>
      <c r="P800" s="25">
        <f>IF(OR(M800="",O800=""),"",ROUND(N800*O800,0)/100)</f>
        <v/>
      </c>
      <c r="Q800" s="26">
        <f>IF(AND(A800="",B800="",C800="",D800="",E800="",J800="",H800=""),"",IF(A800="","Add a date",IF(A800&gt;AsOf,"After as-of date: not counted yet",IF(B800="","Add a vehicle",IF(COUNTIF(VName,B800)=0,"Vehicle not on Vehicles sheet",IF(E800="","Add a purpose",IF(AND(E800&lt;&gt;"Business",E800&lt;&gt;"Medical",E800&lt;&gt;"Charitable",E800&lt;&gt;"Personal"),"Purpose must be Business/Medical/Charitable/Personal",IF(AND(ISNUMBER(H800),ISNUMBER(I800),I800&lt;H800),"Odometer end is before start",IF(AND(NOT(ISNUMBER(H800)),NOT(ISNUMBER(I800)),NOT(ISNUMBER(J800))),"Add odometer readings or typed miles",IF(AND(ISNUMBER(H800),ISNUMBER(I800),ISNUMBER(J800),ABS((I800-H800)-J800)&gt;0.05),"Odometer and typed miles disagree",IF(AND(N800&gt;0,O800=0),"No rate for this date — check Rate Schedule",IF(AND(OR(E800="Business",E800="Medical",E800="Charitable"),F800&lt;&gt;"Yes",K800=""),"Add purpose detail for substantiation",""))))))))))))</f>
        <v/>
      </c>
      <c r="R800" s="27">
        <f>IF(OR(A800="",M800=""),"",IFERROR(INDEX('Rate Schedule'!$A$5:$A$24,MATCH(SUMPRODUCT(MAX(('Rate Schedule'!$A$5:$A$24&lt;=A800)*('Rate Schedule'!$A$5:$A$24&lt;&gt;"")*'Rate Schedule'!$A$5:$A$24)),'Rate Schedule'!$A$5:$A$24,0)),""))</f>
        <v/>
      </c>
    </row>
    <row r="801">
      <c r="A801" s="22" t="n"/>
      <c r="B801" s="10" t="n"/>
      <c r="C801" s="10" t="n"/>
      <c r="D801" s="10" t="n"/>
      <c r="E801" s="10" t="n"/>
      <c r="F801" s="10" t="n"/>
      <c r="G801" s="10" t="n"/>
      <c r="H801" s="23" t="n"/>
      <c r="I801" s="23" t="n"/>
      <c r="J801" s="23" t="n"/>
      <c r="K801" s="10" t="n"/>
      <c r="L801" s="10" t="n"/>
      <c r="M801" s="24">
        <f>IF(AND(A801="",B801="",J801="",H801=""),"",ROUND(IF(G801="Yes",2,1)*IF(AND(ISNUMBER(H801),ISNUMBER(I801),I801&gt;=H801),I801-H801,IF(ISNUMBER(J801),J801,0)),1))</f>
        <v/>
      </c>
      <c r="N801" s="24">
        <f>IF(M801="","",IF(OR(E801="Personal",E801="",F801="Yes"),0,M801))</f>
        <v/>
      </c>
      <c r="O801" s="24">
        <f>IF(OR(A801="",M801=""),"",IF(E801="Business",IFERROR(INDEX('Rate Schedule'!$B$5:$B$24,MATCH(SUMPRODUCT(MAX(('Rate Schedule'!$A$5:$A$24&lt;=A801)*('Rate Schedule'!$A$5:$A$24&lt;&gt;"")*'Rate Schedule'!$A$5:$A$24)),'Rate Schedule'!$A$5:$A$24,0)),0),IF(E801="Medical",IFERROR(INDEX('Rate Schedule'!$C$5:$C$24,MATCH(SUMPRODUCT(MAX(('Rate Schedule'!$A$5:$A$24&lt;=A801)*('Rate Schedule'!$A$5:$A$24&lt;&gt;"")*'Rate Schedule'!$A$5:$A$24)),'Rate Schedule'!$A$5:$A$24,0)),0),IF(E801="Charitable",IFERROR(INDEX('Rate Schedule'!$D$5:$D$24,MATCH(SUMPRODUCT(MAX(('Rate Schedule'!$A$5:$A$24&lt;=A801)*('Rate Schedule'!$A$5:$A$24&lt;&gt;"")*'Rate Schedule'!$A$5:$A$24)),'Rate Schedule'!$A$5:$A$24,0)),0),0))))</f>
        <v/>
      </c>
      <c r="P801" s="25">
        <f>IF(OR(M801="",O801=""),"",ROUND(N801*O801,0)/100)</f>
        <v/>
      </c>
      <c r="Q801" s="26">
        <f>IF(AND(A801="",B801="",C801="",D801="",E801="",J801="",H801=""),"",IF(A801="","Add a date",IF(A801&gt;AsOf,"After as-of date: not counted yet",IF(B801="","Add a vehicle",IF(COUNTIF(VName,B801)=0,"Vehicle not on Vehicles sheet",IF(E801="","Add a purpose",IF(AND(E801&lt;&gt;"Business",E801&lt;&gt;"Medical",E801&lt;&gt;"Charitable",E801&lt;&gt;"Personal"),"Purpose must be Business/Medical/Charitable/Personal",IF(AND(ISNUMBER(H801),ISNUMBER(I801),I801&lt;H801),"Odometer end is before start",IF(AND(NOT(ISNUMBER(H801)),NOT(ISNUMBER(I801)),NOT(ISNUMBER(J801))),"Add odometer readings or typed miles",IF(AND(ISNUMBER(H801),ISNUMBER(I801),ISNUMBER(J801),ABS((I801-H801)-J801)&gt;0.05),"Odometer and typed miles disagree",IF(AND(N801&gt;0,O801=0),"No rate for this date — check Rate Schedule",IF(AND(OR(E801="Business",E801="Medical",E801="Charitable"),F801&lt;&gt;"Yes",K801=""),"Add purpose detail for substantiation",""))))))))))))</f>
        <v/>
      </c>
      <c r="R801" s="27">
        <f>IF(OR(A801="",M801=""),"",IFERROR(INDEX('Rate Schedule'!$A$5:$A$24,MATCH(SUMPRODUCT(MAX(('Rate Schedule'!$A$5:$A$24&lt;=A801)*('Rate Schedule'!$A$5:$A$24&lt;&gt;"")*'Rate Schedule'!$A$5:$A$24)),'Rate Schedule'!$A$5:$A$24,0)),""))</f>
        <v/>
      </c>
    </row>
    <row r="802">
      <c r="A802" s="22" t="n"/>
      <c r="B802" s="10" t="n"/>
      <c r="C802" s="10" t="n"/>
      <c r="D802" s="10" t="n"/>
      <c r="E802" s="10" t="n"/>
      <c r="F802" s="10" t="n"/>
      <c r="G802" s="10" t="n"/>
      <c r="H802" s="23" t="n"/>
      <c r="I802" s="23" t="n"/>
      <c r="J802" s="23" t="n"/>
      <c r="K802" s="10" t="n"/>
      <c r="L802" s="10" t="n"/>
      <c r="M802" s="24">
        <f>IF(AND(A802="",B802="",J802="",H802=""),"",ROUND(IF(G802="Yes",2,1)*IF(AND(ISNUMBER(H802),ISNUMBER(I802),I802&gt;=H802),I802-H802,IF(ISNUMBER(J802),J802,0)),1))</f>
        <v/>
      </c>
      <c r="N802" s="24">
        <f>IF(M802="","",IF(OR(E802="Personal",E802="",F802="Yes"),0,M802))</f>
        <v/>
      </c>
      <c r="O802" s="24">
        <f>IF(OR(A802="",M802=""),"",IF(E802="Business",IFERROR(INDEX('Rate Schedule'!$B$5:$B$24,MATCH(SUMPRODUCT(MAX(('Rate Schedule'!$A$5:$A$24&lt;=A802)*('Rate Schedule'!$A$5:$A$24&lt;&gt;"")*'Rate Schedule'!$A$5:$A$24)),'Rate Schedule'!$A$5:$A$24,0)),0),IF(E802="Medical",IFERROR(INDEX('Rate Schedule'!$C$5:$C$24,MATCH(SUMPRODUCT(MAX(('Rate Schedule'!$A$5:$A$24&lt;=A802)*('Rate Schedule'!$A$5:$A$24&lt;&gt;"")*'Rate Schedule'!$A$5:$A$24)),'Rate Schedule'!$A$5:$A$24,0)),0),IF(E802="Charitable",IFERROR(INDEX('Rate Schedule'!$D$5:$D$24,MATCH(SUMPRODUCT(MAX(('Rate Schedule'!$A$5:$A$24&lt;=A802)*('Rate Schedule'!$A$5:$A$24&lt;&gt;"")*'Rate Schedule'!$A$5:$A$24)),'Rate Schedule'!$A$5:$A$24,0)),0),0))))</f>
        <v/>
      </c>
      <c r="P802" s="25">
        <f>IF(OR(M802="",O802=""),"",ROUND(N802*O802,0)/100)</f>
        <v/>
      </c>
      <c r="Q802" s="26">
        <f>IF(AND(A802="",B802="",C802="",D802="",E802="",J802="",H802=""),"",IF(A802="","Add a date",IF(A802&gt;AsOf,"After as-of date: not counted yet",IF(B802="","Add a vehicle",IF(COUNTIF(VName,B802)=0,"Vehicle not on Vehicles sheet",IF(E802="","Add a purpose",IF(AND(E802&lt;&gt;"Business",E802&lt;&gt;"Medical",E802&lt;&gt;"Charitable",E802&lt;&gt;"Personal"),"Purpose must be Business/Medical/Charitable/Personal",IF(AND(ISNUMBER(H802),ISNUMBER(I802),I802&lt;H802),"Odometer end is before start",IF(AND(NOT(ISNUMBER(H802)),NOT(ISNUMBER(I802)),NOT(ISNUMBER(J802))),"Add odometer readings or typed miles",IF(AND(ISNUMBER(H802),ISNUMBER(I802),ISNUMBER(J802),ABS((I802-H802)-J802)&gt;0.05),"Odometer and typed miles disagree",IF(AND(N802&gt;0,O802=0),"No rate for this date — check Rate Schedule",IF(AND(OR(E802="Business",E802="Medical",E802="Charitable"),F802&lt;&gt;"Yes",K802=""),"Add purpose detail for substantiation",""))))))))))))</f>
        <v/>
      </c>
      <c r="R802" s="27">
        <f>IF(OR(A802="",M802=""),"",IFERROR(INDEX('Rate Schedule'!$A$5:$A$24,MATCH(SUMPRODUCT(MAX(('Rate Schedule'!$A$5:$A$24&lt;=A802)*('Rate Schedule'!$A$5:$A$24&lt;&gt;"")*'Rate Schedule'!$A$5:$A$24)),'Rate Schedule'!$A$5:$A$24,0)),""))</f>
        <v/>
      </c>
    </row>
    <row r="803">
      <c r="A803" s="22" t="n"/>
      <c r="B803" s="10" t="n"/>
      <c r="C803" s="10" t="n"/>
      <c r="D803" s="10" t="n"/>
      <c r="E803" s="10" t="n"/>
      <c r="F803" s="10" t="n"/>
      <c r="G803" s="10" t="n"/>
      <c r="H803" s="23" t="n"/>
      <c r="I803" s="23" t="n"/>
      <c r="J803" s="23" t="n"/>
      <c r="K803" s="10" t="n"/>
      <c r="L803" s="10" t="n"/>
      <c r="M803" s="24">
        <f>IF(AND(A803="",B803="",J803="",H803=""),"",ROUND(IF(G803="Yes",2,1)*IF(AND(ISNUMBER(H803),ISNUMBER(I803),I803&gt;=H803),I803-H803,IF(ISNUMBER(J803),J803,0)),1))</f>
        <v/>
      </c>
      <c r="N803" s="24">
        <f>IF(M803="","",IF(OR(E803="Personal",E803="",F803="Yes"),0,M803))</f>
        <v/>
      </c>
      <c r="O803" s="24">
        <f>IF(OR(A803="",M803=""),"",IF(E803="Business",IFERROR(INDEX('Rate Schedule'!$B$5:$B$24,MATCH(SUMPRODUCT(MAX(('Rate Schedule'!$A$5:$A$24&lt;=A803)*('Rate Schedule'!$A$5:$A$24&lt;&gt;"")*'Rate Schedule'!$A$5:$A$24)),'Rate Schedule'!$A$5:$A$24,0)),0),IF(E803="Medical",IFERROR(INDEX('Rate Schedule'!$C$5:$C$24,MATCH(SUMPRODUCT(MAX(('Rate Schedule'!$A$5:$A$24&lt;=A803)*('Rate Schedule'!$A$5:$A$24&lt;&gt;"")*'Rate Schedule'!$A$5:$A$24)),'Rate Schedule'!$A$5:$A$24,0)),0),IF(E803="Charitable",IFERROR(INDEX('Rate Schedule'!$D$5:$D$24,MATCH(SUMPRODUCT(MAX(('Rate Schedule'!$A$5:$A$24&lt;=A803)*('Rate Schedule'!$A$5:$A$24&lt;&gt;"")*'Rate Schedule'!$A$5:$A$24)),'Rate Schedule'!$A$5:$A$24,0)),0),0))))</f>
        <v/>
      </c>
      <c r="P803" s="25">
        <f>IF(OR(M803="",O803=""),"",ROUND(N803*O803,0)/100)</f>
        <v/>
      </c>
      <c r="Q803" s="26">
        <f>IF(AND(A803="",B803="",C803="",D803="",E803="",J803="",H803=""),"",IF(A803="","Add a date",IF(A803&gt;AsOf,"After as-of date: not counted yet",IF(B803="","Add a vehicle",IF(COUNTIF(VName,B803)=0,"Vehicle not on Vehicles sheet",IF(E803="","Add a purpose",IF(AND(E803&lt;&gt;"Business",E803&lt;&gt;"Medical",E803&lt;&gt;"Charitable",E803&lt;&gt;"Personal"),"Purpose must be Business/Medical/Charitable/Personal",IF(AND(ISNUMBER(H803),ISNUMBER(I803),I803&lt;H803),"Odometer end is before start",IF(AND(NOT(ISNUMBER(H803)),NOT(ISNUMBER(I803)),NOT(ISNUMBER(J803))),"Add odometer readings or typed miles",IF(AND(ISNUMBER(H803),ISNUMBER(I803),ISNUMBER(J803),ABS((I803-H803)-J803)&gt;0.05),"Odometer and typed miles disagree",IF(AND(N803&gt;0,O803=0),"No rate for this date — check Rate Schedule",IF(AND(OR(E803="Business",E803="Medical",E803="Charitable"),F803&lt;&gt;"Yes",K803=""),"Add purpose detail for substantiation",""))))))))))))</f>
        <v/>
      </c>
      <c r="R803" s="27">
        <f>IF(OR(A803="",M803=""),"",IFERROR(INDEX('Rate Schedule'!$A$5:$A$24,MATCH(SUMPRODUCT(MAX(('Rate Schedule'!$A$5:$A$24&lt;=A803)*('Rate Schedule'!$A$5:$A$24&lt;&gt;"")*'Rate Schedule'!$A$5:$A$24)),'Rate Schedule'!$A$5:$A$24,0)),""))</f>
        <v/>
      </c>
    </row>
    <row r="804">
      <c r="A804" s="22" t="n"/>
      <c r="B804" s="10" t="n"/>
      <c r="C804" s="10" t="n"/>
      <c r="D804" s="10" t="n"/>
      <c r="E804" s="10" t="n"/>
      <c r="F804" s="10" t="n"/>
      <c r="G804" s="10" t="n"/>
      <c r="H804" s="23" t="n"/>
      <c r="I804" s="23" t="n"/>
      <c r="J804" s="23" t="n"/>
      <c r="K804" s="10" t="n"/>
      <c r="L804" s="10" t="n"/>
      <c r="M804" s="24">
        <f>IF(AND(A804="",B804="",J804="",H804=""),"",ROUND(IF(G804="Yes",2,1)*IF(AND(ISNUMBER(H804),ISNUMBER(I804),I804&gt;=H804),I804-H804,IF(ISNUMBER(J804),J804,0)),1))</f>
        <v/>
      </c>
      <c r="N804" s="24">
        <f>IF(M804="","",IF(OR(E804="Personal",E804="",F804="Yes"),0,M804))</f>
        <v/>
      </c>
      <c r="O804" s="24">
        <f>IF(OR(A804="",M804=""),"",IF(E804="Business",IFERROR(INDEX('Rate Schedule'!$B$5:$B$24,MATCH(SUMPRODUCT(MAX(('Rate Schedule'!$A$5:$A$24&lt;=A804)*('Rate Schedule'!$A$5:$A$24&lt;&gt;"")*'Rate Schedule'!$A$5:$A$24)),'Rate Schedule'!$A$5:$A$24,0)),0),IF(E804="Medical",IFERROR(INDEX('Rate Schedule'!$C$5:$C$24,MATCH(SUMPRODUCT(MAX(('Rate Schedule'!$A$5:$A$24&lt;=A804)*('Rate Schedule'!$A$5:$A$24&lt;&gt;"")*'Rate Schedule'!$A$5:$A$24)),'Rate Schedule'!$A$5:$A$24,0)),0),IF(E804="Charitable",IFERROR(INDEX('Rate Schedule'!$D$5:$D$24,MATCH(SUMPRODUCT(MAX(('Rate Schedule'!$A$5:$A$24&lt;=A804)*('Rate Schedule'!$A$5:$A$24&lt;&gt;"")*'Rate Schedule'!$A$5:$A$24)),'Rate Schedule'!$A$5:$A$24,0)),0),0))))</f>
        <v/>
      </c>
      <c r="P804" s="25">
        <f>IF(OR(M804="",O804=""),"",ROUND(N804*O804,0)/100)</f>
        <v/>
      </c>
      <c r="Q804" s="26">
        <f>IF(AND(A804="",B804="",C804="",D804="",E804="",J804="",H804=""),"",IF(A804="","Add a date",IF(A804&gt;AsOf,"After as-of date: not counted yet",IF(B804="","Add a vehicle",IF(COUNTIF(VName,B804)=0,"Vehicle not on Vehicles sheet",IF(E804="","Add a purpose",IF(AND(E804&lt;&gt;"Business",E804&lt;&gt;"Medical",E804&lt;&gt;"Charitable",E804&lt;&gt;"Personal"),"Purpose must be Business/Medical/Charitable/Personal",IF(AND(ISNUMBER(H804),ISNUMBER(I804),I804&lt;H804),"Odometer end is before start",IF(AND(NOT(ISNUMBER(H804)),NOT(ISNUMBER(I804)),NOT(ISNUMBER(J804))),"Add odometer readings or typed miles",IF(AND(ISNUMBER(H804),ISNUMBER(I804),ISNUMBER(J804),ABS((I804-H804)-J804)&gt;0.05),"Odometer and typed miles disagree",IF(AND(N804&gt;0,O804=0),"No rate for this date — check Rate Schedule",IF(AND(OR(E804="Business",E804="Medical",E804="Charitable"),F804&lt;&gt;"Yes",K804=""),"Add purpose detail for substantiation",""))))))))))))</f>
        <v/>
      </c>
      <c r="R804" s="27">
        <f>IF(OR(A804="",M804=""),"",IFERROR(INDEX('Rate Schedule'!$A$5:$A$24,MATCH(SUMPRODUCT(MAX(('Rate Schedule'!$A$5:$A$24&lt;=A804)*('Rate Schedule'!$A$5:$A$24&lt;&gt;"")*'Rate Schedule'!$A$5:$A$24)),'Rate Schedule'!$A$5:$A$24,0)),""))</f>
        <v/>
      </c>
    </row>
    <row r="805">
      <c r="A805" s="22" t="n"/>
      <c r="B805" s="10" t="n"/>
      <c r="C805" s="10" t="n"/>
      <c r="D805" s="10" t="n"/>
      <c r="E805" s="10" t="n"/>
      <c r="F805" s="10" t="n"/>
      <c r="G805" s="10" t="n"/>
      <c r="H805" s="23" t="n"/>
      <c r="I805" s="23" t="n"/>
      <c r="J805" s="23" t="n"/>
      <c r="K805" s="10" t="n"/>
      <c r="L805" s="10" t="n"/>
      <c r="M805" s="24">
        <f>IF(AND(A805="",B805="",J805="",H805=""),"",ROUND(IF(G805="Yes",2,1)*IF(AND(ISNUMBER(H805),ISNUMBER(I805),I805&gt;=H805),I805-H805,IF(ISNUMBER(J805),J805,0)),1))</f>
        <v/>
      </c>
      <c r="N805" s="24">
        <f>IF(M805="","",IF(OR(E805="Personal",E805="",F805="Yes"),0,M805))</f>
        <v/>
      </c>
      <c r="O805" s="24">
        <f>IF(OR(A805="",M805=""),"",IF(E805="Business",IFERROR(INDEX('Rate Schedule'!$B$5:$B$24,MATCH(SUMPRODUCT(MAX(('Rate Schedule'!$A$5:$A$24&lt;=A805)*('Rate Schedule'!$A$5:$A$24&lt;&gt;"")*'Rate Schedule'!$A$5:$A$24)),'Rate Schedule'!$A$5:$A$24,0)),0),IF(E805="Medical",IFERROR(INDEX('Rate Schedule'!$C$5:$C$24,MATCH(SUMPRODUCT(MAX(('Rate Schedule'!$A$5:$A$24&lt;=A805)*('Rate Schedule'!$A$5:$A$24&lt;&gt;"")*'Rate Schedule'!$A$5:$A$24)),'Rate Schedule'!$A$5:$A$24,0)),0),IF(E805="Charitable",IFERROR(INDEX('Rate Schedule'!$D$5:$D$24,MATCH(SUMPRODUCT(MAX(('Rate Schedule'!$A$5:$A$24&lt;=A805)*('Rate Schedule'!$A$5:$A$24&lt;&gt;"")*'Rate Schedule'!$A$5:$A$24)),'Rate Schedule'!$A$5:$A$24,0)),0),0))))</f>
        <v/>
      </c>
      <c r="P805" s="25">
        <f>IF(OR(M805="",O805=""),"",ROUND(N805*O805,0)/100)</f>
        <v/>
      </c>
      <c r="Q805" s="26">
        <f>IF(AND(A805="",B805="",C805="",D805="",E805="",J805="",H805=""),"",IF(A805="","Add a date",IF(A805&gt;AsOf,"After as-of date: not counted yet",IF(B805="","Add a vehicle",IF(COUNTIF(VName,B805)=0,"Vehicle not on Vehicles sheet",IF(E805="","Add a purpose",IF(AND(E805&lt;&gt;"Business",E805&lt;&gt;"Medical",E805&lt;&gt;"Charitable",E805&lt;&gt;"Personal"),"Purpose must be Business/Medical/Charitable/Personal",IF(AND(ISNUMBER(H805),ISNUMBER(I805),I805&lt;H805),"Odometer end is before start",IF(AND(NOT(ISNUMBER(H805)),NOT(ISNUMBER(I805)),NOT(ISNUMBER(J805))),"Add odometer readings or typed miles",IF(AND(ISNUMBER(H805),ISNUMBER(I805),ISNUMBER(J805),ABS((I805-H805)-J805)&gt;0.05),"Odometer and typed miles disagree",IF(AND(N805&gt;0,O805=0),"No rate for this date — check Rate Schedule",IF(AND(OR(E805="Business",E805="Medical",E805="Charitable"),F805&lt;&gt;"Yes",K805=""),"Add purpose detail for substantiation",""))))))))))))</f>
        <v/>
      </c>
      <c r="R805" s="27">
        <f>IF(OR(A805="",M805=""),"",IFERROR(INDEX('Rate Schedule'!$A$5:$A$24,MATCH(SUMPRODUCT(MAX(('Rate Schedule'!$A$5:$A$24&lt;=A805)*('Rate Schedule'!$A$5:$A$24&lt;&gt;"")*'Rate Schedule'!$A$5:$A$24)),'Rate Schedule'!$A$5:$A$24,0)),""))</f>
        <v/>
      </c>
    </row>
    <row r="806">
      <c r="A806" s="22" t="n"/>
      <c r="B806" s="10" t="n"/>
      <c r="C806" s="10" t="n"/>
      <c r="D806" s="10" t="n"/>
      <c r="E806" s="10" t="n"/>
      <c r="F806" s="10" t="n"/>
      <c r="G806" s="10" t="n"/>
      <c r="H806" s="23" t="n"/>
      <c r="I806" s="23" t="n"/>
      <c r="J806" s="23" t="n"/>
      <c r="K806" s="10" t="n"/>
      <c r="L806" s="10" t="n"/>
      <c r="M806" s="24">
        <f>IF(AND(A806="",B806="",J806="",H806=""),"",ROUND(IF(G806="Yes",2,1)*IF(AND(ISNUMBER(H806),ISNUMBER(I806),I806&gt;=H806),I806-H806,IF(ISNUMBER(J806),J806,0)),1))</f>
        <v/>
      </c>
      <c r="N806" s="24">
        <f>IF(M806="","",IF(OR(E806="Personal",E806="",F806="Yes"),0,M806))</f>
        <v/>
      </c>
      <c r="O806" s="24">
        <f>IF(OR(A806="",M806=""),"",IF(E806="Business",IFERROR(INDEX('Rate Schedule'!$B$5:$B$24,MATCH(SUMPRODUCT(MAX(('Rate Schedule'!$A$5:$A$24&lt;=A806)*('Rate Schedule'!$A$5:$A$24&lt;&gt;"")*'Rate Schedule'!$A$5:$A$24)),'Rate Schedule'!$A$5:$A$24,0)),0),IF(E806="Medical",IFERROR(INDEX('Rate Schedule'!$C$5:$C$24,MATCH(SUMPRODUCT(MAX(('Rate Schedule'!$A$5:$A$24&lt;=A806)*('Rate Schedule'!$A$5:$A$24&lt;&gt;"")*'Rate Schedule'!$A$5:$A$24)),'Rate Schedule'!$A$5:$A$24,0)),0),IF(E806="Charitable",IFERROR(INDEX('Rate Schedule'!$D$5:$D$24,MATCH(SUMPRODUCT(MAX(('Rate Schedule'!$A$5:$A$24&lt;=A806)*('Rate Schedule'!$A$5:$A$24&lt;&gt;"")*'Rate Schedule'!$A$5:$A$24)),'Rate Schedule'!$A$5:$A$24,0)),0),0))))</f>
        <v/>
      </c>
      <c r="P806" s="25">
        <f>IF(OR(M806="",O806=""),"",ROUND(N806*O806,0)/100)</f>
        <v/>
      </c>
      <c r="Q806" s="26">
        <f>IF(AND(A806="",B806="",C806="",D806="",E806="",J806="",H806=""),"",IF(A806="","Add a date",IF(A806&gt;AsOf,"After as-of date: not counted yet",IF(B806="","Add a vehicle",IF(COUNTIF(VName,B806)=0,"Vehicle not on Vehicles sheet",IF(E806="","Add a purpose",IF(AND(E806&lt;&gt;"Business",E806&lt;&gt;"Medical",E806&lt;&gt;"Charitable",E806&lt;&gt;"Personal"),"Purpose must be Business/Medical/Charitable/Personal",IF(AND(ISNUMBER(H806),ISNUMBER(I806),I806&lt;H806),"Odometer end is before start",IF(AND(NOT(ISNUMBER(H806)),NOT(ISNUMBER(I806)),NOT(ISNUMBER(J806))),"Add odometer readings or typed miles",IF(AND(ISNUMBER(H806),ISNUMBER(I806),ISNUMBER(J806),ABS((I806-H806)-J806)&gt;0.05),"Odometer and typed miles disagree",IF(AND(N806&gt;0,O806=0),"No rate for this date — check Rate Schedule",IF(AND(OR(E806="Business",E806="Medical",E806="Charitable"),F806&lt;&gt;"Yes",K806=""),"Add purpose detail for substantiation",""))))))))))))</f>
        <v/>
      </c>
      <c r="R806" s="27">
        <f>IF(OR(A806="",M806=""),"",IFERROR(INDEX('Rate Schedule'!$A$5:$A$24,MATCH(SUMPRODUCT(MAX(('Rate Schedule'!$A$5:$A$24&lt;=A806)*('Rate Schedule'!$A$5:$A$24&lt;&gt;"")*'Rate Schedule'!$A$5:$A$24)),'Rate Schedule'!$A$5:$A$24,0)),""))</f>
        <v/>
      </c>
    </row>
    <row r="807">
      <c r="A807" s="22" t="n"/>
      <c r="B807" s="10" t="n"/>
      <c r="C807" s="10" t="n"/>
      <c r="D807" s="10" t="n"/>
      <c r="E807" s="10" t="n"/>
      <c r="F807" s="10" t="n"/>
      <c r="G807" s="10" t="n"/>
      <c r="H807" s="23" t="n"/>
      <c r="I807" s="23" t="n"/>
      <c r="J807" s="23" t="n"/>
      <c r="K807" s="10" t="n"/>
      <c r="L807" s="10" t="n"/>
      <c r="M807" s="24">
        <f>IF(AND(A807="",B807="",J807="",H807=""),"",ROUND(IF(G807="Yes",2,1)*IF(AND(ISNUMBER(H807),ISNUMBER(I807),I807&gt;=H807),I807-H807,IF(ISNUMBER(J807),J807,0)),1))</f>
        <v/>
      </c>
      <c r="N807" s="24">
        <f>IF(M807="","",IF(OR(E807="Personal",E807="",F807="Yes"),0,M807))</f>
        <v/>
      </c>
      <c r="O807" s="24">
        <f>IF(OR(A807="",M807=""),"",IF(E807="Business",IFERROR(INDEX('Rate Schedule'!$B$5:$B$24,MATCH(SUMPRODUCT(MAX(('Rate Schedule'!$A$5:$A$24&lt;=A807)*('Rate Schedule'!$A$5:$A$24&lt;&gt;"")*'Rate Schedule'!$A$5:$A$24)),'Rate Schedule'!$A$5:$A$24,0)),0),IF(E807="Medical",IFERROR(INDEX('Rate Schedule'!$C$5:$C$24,MATCH(SUMPRODUCT(MAX(('Rate Schedule'!$A$5:$A$24&lt;=A807)*('Rate Schedule'!$A$5:$A$24&lt;&gt;"")*'Rate Schedule'!$A$5:$A$24)),'Rate Schedule'!$A$5:$A$24,0)),0),IF(E807="Charitable",IFERROR(INDEX('Rate Schedule'!$D$5:$D$24,MATCH(SUMPRODUCT(MAX(('Rate Schedule'!$A$5:$A$24&lt;=A807)*('Rate Schedule'!$A$5:$A$24&lt;&gt;"")*'Rate Schedule'!$A$5:$A$24)),'Rate Schedule'!$A$5:$A$24,0)),0),0))))</f>
        <v/>
      </c>
      <c r="P807" s="25">
        <f>IF(OR(M807="",O807=""),"",ROUND(N807*O807,0)/100)</f>
        <v/>
      </c>
      <c r="Q807" s="26">
        <f>IF(AND(A807="",B807="",C807="",D807="",E807="",J807="",H807=""),"",IF(A807="","Add a date",IF(A807&gt;AsOf,"After as-of date: not counted yet",IF(B807="","Add a vehicle",IF(COUNTIF(VName,B807)=0,"Vehicle not on Vehicles sheet",IF(E807="","Add a purpose",IF(AND(E807&lt;&gt;"Business",E807&lt;&gt;"Medical",E807&lt;&gt;"Charitable",E807&lt;&gt;"Personal"),"Purpose must be Business/Medical/Charitable/Personal",IF(AND(ISNUMBER(H807),ISNUMBER(I807),I807&lt;H807),"Odometer end is before start",IF(AND(NOT(ISNUMBER(H807)),NOT(ISNUMBER(I807)),NOT(ISNUMBER(J807))),"Add odometer readings or typed miles",IF(AND(ISNUMBER(H807),ISNUMBER(I807),ISNUMBER(J807),ABS((I807-H807)-J807)&gt;0.05),"Odometer and typed miles disagree",IF(AND(N807&gt;0,O807=0),"No rate for this date — check Rate Schedule",IF(AND(OR(E807="Business",E807="Medical",E807="Charitable"),F807&lt;&gt;"Yes",K807=""),"Add purpose detail for substantiation",""))))))))))))</f>
        <v/>
      </c>
      <c r="R807" s="27">
        <f>IF(OR(A807="",M807=""),"",IFERROR(INDEX('Rate Schedule'!$A$5:$A$24,MATCH(SUMPRODUCT(MAX(('Rate Schedule'!$A$5:$A$24&lt;=A807)*('Rate Schedule'!$A$5:$A$24&lt;&gt;"")*'Rate Schedule'!$A$5:$A$24)),'Rate Schedule'!$A$5:$A$24,0)),""))</f>
        <v/>
      </c>
    </row>
    <row r="808">
      <c r="A808" s="22" t="n"/>
      <c r="B808" s="10" t="n"/>
      <c r="C808" s="10" t="n"/>
      <c r="D808" s="10" t="n"/>
      <c r="E808" s="10" t="n"/>
      <c r="F808" s="10" t="n"/>
      <c r="G808" s="10" t="n"/>
      <c r="H808" s="23" t="n"/>
      <c r="I808" s="23" t="n"/>
      <c r="J808" s="23" t="n"/>
      <c r="K808" s="10" t="n"/>
      <c r="L808" s="10" t="n"/>
      <c r="M808" s="24">
        <f>IF(AND(A808="",B808="",J808="",H808=""),"",ROUND(IF(G808="Yes",2,1)*IF(AND(ISNUMBER(H808),ISNUMBER(I808),I808&gt;=H808),I808-H808,IF(ISNUMBER(J808),J808,0)),1))</f>
        <v/>
      </c>
      <c r="N808" s="24">
        <f>IF(M808="","",IF(OR(E808="Personal",E808="",F808="Yes"),0,M808))</f>
        <v/>
      </c>
      <c r="O808" s="24">
        <f>IF(OR(A808="",M808=""),"",IF(E808="Business",IFERROR(INDEX('Rate Schedule'!$B$5:$B$24,MATCH(SUMPRODUCT(MAX(('Rate Schedule'!$A$5:$A$24&lt;=A808)*('Rate Schedule'!$A$5:$A$24&lt;&gt;"")*'Rate Schedule'!$A$5:$A$24)),'Rate Schedule'!$A$5:$A$24,0)),0),IF(E808="Medical",IFERROR(INDEX('Rate Schedule'!$C$5:$C$24,MATCH(SUMPRODUCT(MAX(('Rate Schedule'!$A$5:$A$24&lt;=A808)*('Rate Schedule'!$A$5:$A$24&lt;&gt;"")*'Rate Schedule'!$A$5:$A$24)),'Rate Schedule'!$A$5:$A$24,0)),0),IF(E808="Charitable",IFERROR(INDEX('Rate Schedule'!$D$5:$D$24,MATCH(SUMPRODUCT(MAX(('Rate Schedule'!$A$5:$A$24&lt;=A808)*('Rate Schedule'!$A$5:$A$24&lt;&gt;"")*'Rate Schedule'!$A$5:$A$24)),'Rate Schedule'!$A$5:$A$24,0)),0),0))))</f>
        <v/>
      </c>
      <c r="P808" s="25">
        <f>IF(OR(M808="",O808=""),"",ROUND(N808*O808,0)/100)</f>
        <v/>
      </c>
      <c r="Q808" s="26">
        <f>IF(AND(A808="",B808="",C808="",D808="",E808="",J808="",H808=""),"",IF(A808="","Add a date",IF(A808&gt;AsOf,"After as-of date: not counted yet",IF(B808="","Add a vehicle",IF(COUNTIF(VName,B808)=0,"Vehicle not on Vehicles sheet",IF(E808="","Add a purpose",IF(AND(E808&lt;&gt;"Business",E808&lt;&gt;"Medical",E808&lt;&gt;"Charitable",E808&lt;&gt;"Personal"),"Purpose must be Business/Medical/Charitable/Personal",IF(AND(ISNUMBER(H808),ISNUMBER(I808),I808&lt;H808),"Odometer end is before start",IF(AND(NOT(ISNUMBER(H808)),NOT(ISNUMBER(I808)),NOT(ISNUMBER(J808))),"Add odometer readings or typed miles",IF(AND(ISNUMBER(H808),ISNUMBER(I808),ISNUMBER(J808),ABS((I808-H808)-J808)&gt;0.05),"Odometer and typed miles disagree",IF(AND(N808&gt;0,O808=0),"No rate for this date — check Rate Schedule",IF(AND(OR(E808="Business",E808="Medical",E808="Charitable"),F808&lt;&gt;"Yes",K808=""),"Add purpose detail for substantiation",""))))))))))))</f>
        <v/>
      </c>
      <c r="R808" s="27">
        <f>IF(OR(A808="",M808=""),"",IFERROR(INDEX('Rate Schedule'!$A$5:$A$24,MATCH(SUMPRODUCT(MAX(('Rate Schedule'!$A$5:$A$24&lt;=A808)*('Rate Schedule'!$A$5:$A$24&lt;&gt;"")*'Rate Schedule'!$A$5:$A$24)),'Rate Schedule'!$A$5:$A$24,0)),""))</f>
        <v/>
      </c>
    </row>
    <row r="809">
      <c r="A809" s="22" t="n"/>
      <c r="B809" s="10" t="n"/>
      <c r="C809" s="10" t="n"/>
      <c r="D809" s="10" t="n"/>
      <c r="E809" s="10" t="n"/>
      <c r="F809" s="10" t="n"/>
      <c r="G809" s="10" t="n"/>
      <c r="H809" s="23" t="n"/>
      <c r="I809" s="23" t="n"/>
      <c r="J809" s="23" t="n"/>
      <c r="K809" s="10" t="n"/>
      <c r="L809" s="10" t="n"/>
      <c r="M809" s="24">
        <f>IF(AND(A809="",B809="",J809="",H809=""),"",ROUND(IF(G809="Yes",2,1)*IF(AND(ISNUMBER(H809),ISNUMBER(I809),I809&gt;=H809),I809-H809,IF(ISNUMBER(J809),J809,0)),1))</f>
        <v/>
      </c>
      <c r="N809" s="24">
        <f>IF(M809="","",IF(OR(E809="Personal",E809="",F809="Yes"),0,M809))</f>
        <v/>
      </c>
      <c r="O809" s="24">
        <f>IF(OR(A809="",M809=""),"",IF(E809="Business",IFERROR(INDEX('Rate Schedule'!$B$5:$B$24,MATCH(SUMPRODUCT(MAX(('Rate Schedule'!$A$5:$A$24&lt;=A809)*('Rate Schedule'!$A$5:$A$24&lt;&gt;"")*'Rate Schedule'!$A$5:$A$24)),'Rate Schedule'!$A$5:$A$24,0)),0),IF(E809="Medical",IFERROR(INDEX('Rate Schedule'!$C$5:$C$24,MATCH(SUMPRODUCT(MAX(('Rate Schedule'!$A$5:$A$24&lt;=A809)*('Rate Schedule'!$A$5:$A$24&lt;&gt;"")*'Rate Schedule'!$A$5:$A$24)),'Rate Schedule'!$A$5:$A$24,0)),0),IF(E809="Charitable",IFERROR(INDEX('Rate Schedule'!$D$5:$D$24,MATCH(SUMPRODUCT(MAX(('Rate Schedule'!$A$5:$A$24&lt;=A809)*('Rate Schedule'!$A$5:$A$24&lt;&gt;"")*'Rate Schedule'!$A$5:$A$24)),'Rate Schedule'!$A$5:$A$24,0)),0),0))))</f>
        <v/>
      </c>
      <c r="P809" s="25">
        <f>IF(OR(M809="",O809=""),"",ROUND(N809*O809,0)/100)</f>
        <v/>
      </c>
      <c r="Q809" s="26">
        <f>IF(AND(A809="",B809="",C809="",D809="",E809="",J809="",H809=""),"",IF(A809="","Add a date",IF(A809&gt;AsOf,"After as-of date: not counted yet",IF(B809="","Add a vehicle",IF(COUNTIF(VName,B809)=0,"Vehicle not on Vehicles sheet",IF(E809="","Add a purpose",IF(AND(E809&lt;&gt;"Business",E809&lt;&gt;"Medical",E809&lt;&gt;"Charitable",E809&lt;&gt;"Personal"),"Purpose must be Business/Medical/Charitable/Personal",IF(AND(ISNUMBER(H809),ISNUMBER(I809),I809&lt;H809),"Odometer end is before start",IF(AND(NOT(ISNUMBER(H809)),NOT(ISNUMBER(I809)),NOT(ISNUMBER(J809))),"Add odometer readings or typed miles",IF(AND(ISNUMBER(H809),ISNUMBER(I809),ISNUMBER(J809),ABS((I809-H809)-J809)&gt;0.05),"Odometer and typed miles disagree",IF(AND(N809&gt;0,O809=0),"No rate for this date — check Rate Schedule",IF(AND(OR(E809="Business",E809="Medical",E809="Charitable"),F809&lt;&gt;"Yes",K809=""),"Add purpose detail for substantiation",""))))))))))))</f>
        <v/>
      </c>
      <c r="R809" s="27">
        <f>IF(OR(A809="",M809=""),"",IFERROR(INDEX('Rate Schedule'!$A$5:$A$24,MATCH(SUMPRODUCT(MAX(('Rate Schedule'!$A$5:$A$24&lt;=A809)*('Rate Schedule'!$A$5:$A$24&lt;&gt;"")*'Rate Schedule'!$A$5:$A$24)),'Rate Schedule'!$A$5:$A$24,0)),""))</f>
        <v/>
      </c>
    </row>
    <row r="810">
      <c r="A810" s="22" t="n"/>
      <c r="B810" s="10" t="n"/>
      <c r="C810" s="10" t="n"/>
      <c r="D810" s="10" t="n"/>
      <c r="E810" s="10" t="n"/>
      <c r="F810" s="10" t="n"/>
      <c r="G810" s="10" t="n"/>
      <c r="H810" s="23" t="n"/>
      <c r="I810" s="23" t="n"/>
      <c r="J810" s="23" t="n"/>
      <c r="K810" s="10" t="n"/>
      <c r="L810" s="10" t="n"/>
      <c r="M810" s="24">
        <f>IF(AND(A810="",B810="",J810="",H810=""),"",ROUND(IF(G810="Yes",2,1)*IF(AND(ISNUMBER(H810),ISNUMBER(I810),I810&gt;=H810),I810-H810,IF(ISNUMBER(J810),J810,0)),1))</f>
        <v/>
      </c>
      <c r="N810" s="24">
        <f>IF(M810="","",IF(OR(E810="Personal",E810="",F810="Yes"),0,M810))</f>
        <v/>
      </c>
      <c r="O810" s="24">
        <f>IF(OR(A810="",M810=""),"",IF(E810="Business",IFERROR(INDEX('Rate Schedule'!$B$5:$B$24,MATCH(SUMPRODUCT(MAX(('Rate Schedule'!$A$5:$A$24&lt;=A810)*('Rate Schedule'!$A$5:$A$24&lt;&gt;"")*'Rate Schedule'!$A$5:$A$24)),'Rate Schedule'!$A$5:$A$24,0)),0),IF(E810="Medical",IFERROR(INDEX('Rate Schedule'!$C$5:$C$24,MATCH(SUMPRODUCT(MAX(('Rate Schedule'!$A$5:$A$24&lt;=A810)*('Rate Schedule'!$A$5:$A$24&lt;&gt;"")*'Rate Schedule'!$A$5:$A$24)),'Rate Schedule'!$A$5:$A$24,0)),0),IF(E810="Charitable",IFERROR(INDEX('Rate Schedule'!$D$5:$D$24,MATCH(SUMPRODUCT(MAX(('Rate Schedule'!$A$5:$A$24&lt;=A810)*('Rate Schedule'!$A$5:$A$24&lt;&gt;"")*'Rate Schedule'!$A$5:$A$24)),'Rate Schedule'!$A$5:$A$24,0)),0),0))))</f>
        <v/>
      </c>
      <c r="P810" s="25">
        <f>IF(OR(M810="",O810=""),"",ROUND(N810*O810,0)/100)</f>
        <v/>
      </c>
      <c r="Q810" s="26">
        <f>IF(AND(A810="",B810="",C810="",D810="",E810="",J810="",H810=""),"",IF(A810="","Add a date",IF(A810&gt;AsOf,"After as-of date: not counted yet",IF(B810="","Add a vehicle",IF(COUNTIF(VName,B810)=0,"Vehicle not on Vehicles sheet",IF(E810="","Add a purpose",IF(AND(E810&lt;&gt;"Business",E810&lt;&gt;"Medical",E810&lt;&gt;"Charitable",E810&lt;&gt;"Personal"),"Purpose must be Business/Medical/Charitable/Personal",IF(AND(ISNUMBER(H810),ISNUMBER(I810),I810&lt;H810),"Odometer end is before start",IF(AND(NOT(ISNUMBER(H810)),NOT(ISNUMBER(I810)),NOT(ISNUMBER(J810))),"Add odometer readings or typed miles",IF(AND(ISNUMBER(H810),ISNUMBER(I810),ISNUMBER(J810),ABS((I810-H810)-J810)&gt;0.05),"Odometer and typed miles disagree",IF(AND(N810&gt;0,O810=0),"No rate for this date — check Rate Schedule",IF(AND(OR(E810="Business",E810="Medical",E810="Charitable"),F810&lt;&gt;"Yes",K810=""),"Add purpose detail for substantiation",""))))))))))))</f>
        <v/>
      </c>
      <c r="R810" s="27">
        <f>IF(OR(A810="",M810=""),"",IFERROR(INDEX('Rate Schedule'!$A$5:$A$24,MATCH(SUMPRODUCT(MAX(('Rate Schedule'!$A$5:$A$24&lt;=A810)*('Rate Schedule'!$A$5:$A$24&lt;&gt;"")*'Rate Schedule'!$A$5:$A$24)),'Rate Schedule'!$A$5:$A$24,0)),""))</f>
        <v/>
      </c>
    </row>
    <row r="811">
      <c r="A811" s="22" t="n"/>
      <c r="B811" s="10" t="n"/>
      <c r="C811" s="10" t="n"/>
      <c r="D811" s="10" t="n"/>
      <c r="E811" s="10" t="n"/>
      <c r="F811" s="10" t="n"/>
      <c r="G811" s="10" t="n"/>
      <c r="H811" s="23" t="n"/>
      <c r="I811" s="23" t="n"/>
      <c r="J811" s="23" t="n"/>
      <c r="K811" s="10" t="n"/>
      <c r="L811" s="10" t="n"/>
      <c r="M811" s="24">
        <f>IF(AND(A811="",B811="",J811="",H811=""),"",ROUND(IF(G811="Yes",2,1)*IF(AND(ISNUMBER(H811),ISNUMBER(I811),I811&gt;=H811),I811-H811,IF(ISNUMBER(J811),J811,0)),1))</f>
        <v/>
      </c>
      <c r="N811" s="24">
        <f>IF(M811="","",IF(OR(E811="Personal",E811="",F811="Yes"),0,M811))</f>
        <v/>
      </c>
      <c r="O811" s="24">
        <f>IF(OR(A811="",M811=""),"",IF(E811="Business",IFERROR(INDEX('Rate Schedule'!$B$5:$B$24,MATCH(SUMPRODUCT(MAX(('Rate Schedule'!$A$5:$A$24&lt;=A811)*('Rate Schedule'!$A$5:$A$24&lt;&gt;"")*'Rate Schedule'!$A$5:$A$24)),'Rate Schedule'!$A$5:$A$24,0)),0),IF(E811="Medical",IFERROR(INDEX('Rate Schedule'!$C$5:$C$24,MATCH(SUMPRODUCT(MAX(('Rate Schedule'!$A$5:$A$24&lt;=A811)*('Rate Schedule'!$A$5:$A$24&lt;&gt;"")*'Rate Schedule'!$A$5:$A$24)),'Rate Schedule'!$A$5:$A$24,0)),0),IF(E811="Charitable",IFERROR(INDEX('Rate Schedule'!$D$5:$D$24,MATCH(SUMPRODUCT(MAX(('Rate Schedule'!$A$5:$A$24&lt;=A811)*('Rate Schedule'!$A$5:$A$24&lt;&gt;"")*'Rate Schedule'!$A$5:$A$24)),'Rate Schedule'!$A$5:$A$24,0)),0),0))))</f>
        <v/>
      </c>
      <c r="P811" s="25">
        <f>IF(OR(M811="",O811=""),"",ROUND(N811*O811,0)/100)</f>
        <v/>
      </c>
      <c r="Q811" s="26">
        <f>IF(AND(A811="",B811="",C811="",D811="",E811="",J811="",H811=""),"",IF(A811="","Add a date",IF(A811&gt;AsOf,"After as-of date: not counted yet",IF(B811="","Add a vehicle",IF(COUNTIF(VName,B811)=0,"Vehicle not on Vehicles sheet",IF(E811="","Add a purpose",IF(AND(E811&lt;&gt;"Business",E811&lt;&gt;"Medical",E811&lt;&gt;"Charitable",E811&lt;&gt;"Personal"),"Purpose must be Business/Medical/Charitable/Personal",IF(AND(ISNUMBER(H811),ISNUMBER(I811),I811&lt;H811),"Odometer end is before start",IF(AND(NOT(ISNUMBER(H811)),NOT(ISNUMBER(I811)),NOT(ISNUMBER(J811))),"Add odometer readings or typed miles",IF(AND(ISNUMBER(H811),ISNUMBER(I811),ISNUMBER(J811),ABS((I811-H811)-J811)&gt;0.05),"Odometer and typed miles disagree",IF(AND(N811&gt;0,O811=0),"No rate for this date — check Rate Schedule",IF(AND(OR(E811="Business",E811="Medical",E811="Charitable"),F811&lt;&gt;"Yes",K811=""),"Add purpose detail for substantiation",""))))))))))))</f>
        <v/>
      </c>
      <c r="R811" s="27">
        <f>IF(OR(A811="",M811=""),"",IFERROR(INDEX('Rate Schedule'!$A$5:$A$24,MATCH(SUMPRODUCT(MAX(('Rate Schedule'!$A$5:$A$24&lt;=A811)*('Rate Schedule'!$A$5:$A$24&lt;&gt;"")*'Rate Schedule'!$A$5:$A$24)),'Rate Schedule'!$A$5:$A$24,0)),""))</f>
        <v/>
      </c>
    </row>
    <row r="812">
      <c r="A812" s="22" t="n"/>
      <c r="B812" s="10" t="n"/>
      <c r="C812" s="10" t="n"/>
      <c r="D812" s="10" t="n"/>
      <c r="E812" s="10" t="n"/>
      <c r="F812" s="10" t="n"/>
      <c r="G812" s="10" t="n"/>
      <c r="H812" s="23" t="n"/>
      <c r="I812" s="23" t="n"/>
      <c r="J812" s="23" t="n"/>
      <c r="K812" s="10" t="n"/>
      <c r="L812" s="10" t="n"/>
      <c r="M812" s="24">
        <f>IF(AND(A812="",B812="",J812="",H812=""),"",ROUND(IF(G812="Yes",2,1)*IF(AND(ISNUMBER(H812),ISNUMBER(I812),I812&gt;=H812),I812-H812,IF(ISNUMBER(J812),J812,0)),1))</f>
        <v/>
      </c>
      <c r="N812" s="24">
        <f>IF(M812="","",IF(OR(E812="Personal",E812="",F812="Yes"),0,M812))</f>
        <v/>
      </c>
      <c r="O812" s="24">
        <f>IF(OR(A812="",M812=""),"",IF(E812="Business",IFERROR(INDEX('Rate Schedule'!$B$5:$B$24,MATCH(SUMPRODUCT(MAX(('Rate Schedule'!$A$5:$A$24&lt;=A812)*('Rate Schedule'!$A$5:$A$24&lt;&gt;"")*'Rate Schedule'!$A$5:$A$24)),'Rate Schedule'!$A$5:$A$24,0)),0),IF(E812="Medical",IFERROR(INDEX('Rate Schedule'!$C$5:$C$24,MATCH(SUMPRODUCT(MAX(('Rate Schedule'!$A$5:$A$24&lt;=A812)*('Rate Schedule'!$A$5:$A$24&lt;&gt;"")*'Rate Schedule'!$A$5:$A$24)),'Rate Schedule'!$A$5:$A$24,0)),0),IF(E812="Charitable",IFERROR(INDEX('Rate Schedule'!$D$5:$D$24,MATCH(SUMPRODUCT(MAX(('Rate Schedule'!$A$5:$A$24&lt;=A812)*('Rate Schedule'!$A$5:$A$24&lt;&gt;"")*'Rate Schedule'!$A$5:$A$24)),'Rate Schedule'!$A$5:$A$24,0)),0),0))))</f>
        <v/>
      </c>
      <c r="P812" s="25">
        <f>IF(OR(M812="",O812=""),"",ROUND(N812*O812,0)/100)</f>
        <v/>
      </c>
      <c r="Q812" s="26">
        <f>IF(AND(A812="",B812="",C812="",D812="",E812="",J812="",H812=""),"",IF(A812="","Add a date",IF(A812&gt;AsOf,"After as-of date: not counted yet",IF(B812="","Add a vehicle",IF(COUNTIF(VName,B812)=0,"Vehicle not on Vehicles sheet",IF(E812="","Add a purpose",IF(AND(E812&lt;&gt;"Business",E812&lt;&gt;"Medical",E812&lt;&gt;"Charitable",E812&lt;&gt;"Personal"),"Purpose must be Business/Medical/Charitable/Personal",IF(AND(ISNUMBER(H812),ISNUMBER(I812),I812&lt;H812),"Odometer end is before start",IF(AND(NOT(ISNUMBER(H812)),NOT(ISNUMBER(I812)),NOT(ISNUMBER(J812))),"Add odometer readings or typed miles",IF(AND(ISNUMBER(H812),ISNUMBER(I812),ISNUMBER(J812),ABS((I812-H812)-J812)&gt;0.05),"Odometer and typed miles disagree",IF(AND(N812&gt;0,O812=0),"No rate for this date — check Rate Schedule",IF(AND(OR(E812="Business",E812="Medical",E812="Charitable"),F812&lt;&gt;"Yes",K812=""),"Add purpose detail for substantiation",""))))))))))))</f>
        <v/>
      </c>
      <c r="R812" s="27">
        <f>IF(OR(A812="",M812=""),"",IFERROR(INDEX('Rate Schedule'!$A$5:$A$24,MATCH(SUMPRODUCT(MAX(('Rate Schedule'!$A$5:$A$24&lt;=A812)*('Rate Schedule'!$A$5:$A$24&lt;&gt;"")*'Rate Schedule'!$A$5:$A$24)),'Rate Schedule'!$A$5:$A$24,0)),""))</f>
        <v/>
      </c>
    </row>
    <row r="813">
      <c r="A813" s="22" t="n"/>
      <c r="B813" s="10" t="n"/>
      <c r="C813" s="10" t="n"/>
      <c r="D813" s="10" t="n"/>
      <c r="E813" s="10" t="n"/>
      <c r="F813" s="10" t="n"/>
      <c r="G813" s="10" t="n"/>
      <c r="H813" s="23" t="n"/>
      <c r="I813" s="23" t="n"/>
      <c r="J813" s="23" t="n"/>
      <c r="K813" s="10" t="n"/>
      <c r="L813" s="10" t="n"/>
      <c r="M813" s="24">
        <f>IF(AND(A813="",B813="",J813="",H813=""),"",ROUND(IF(G813="Yes",2,1)*IF(AND(ISNUMBER(H813),ISNUMBER(I813),I813&gt;=H813),I813-H813,IF(ISNUMBER(J813),J813,0)),1))</f>
        <v/>
      </c>
      <c r="N813" s="24">
        <f>IF(M813="","",IF(OR(E813="Personal",E813="",F813="Yes"),0,M813))</f>
        <v/>
      </c>
      <c r="O813" s="24">
        <f>IF(OR(A813="",M813=""),"",IF(E813="Business",IFERROR(INDEX('Rate Schedule'!$B$5:$B$24,MATCH(SUMPRODUCT(MAX(('Rate Schedule'!$A$5:$A$24&lt;=A813)*('Rate Schedule'!$A$5:$A$24&lt;&gt;"")*'Rate Schedule'!$A$5:$A$24)),'Rate Schedule'!$A$5:$A$24,0)),0),IF(E813="Medical",IFERROR(INDEX('Rate Schedule'!$C$5:$C$24,MATCH(SUMPRODUCT(MAX(('Rate Schedule'!$A$5:$A$24&lt;=A813)*('Rate Schedule'!$A$5:$A$24&lt;&gt;"")*'Rate Schedule'!$A$5:$A$24)),'Rate Schedule'!$A$5:$A$24,0)),0),IF(E813="Charitable",IFERROR(INDEX('Rate Schedule'!$D$5:$D$24,MATCH(SUMPRODUCT(MAX(('Rate Schedule'!$A$5:$A$24&lt;=A813)*('Rate Schedule'!$A$5:$A$24&lt;&gt;"")*'Rate Schedule'!$A$5:$A$24)),'Rate Schedule'!$A$5:$A$24,0)),0),0))))</f>
        <v/>
      </c>
      <c r="P813" s="25">
        <f>IF(OR(M813="",O813=""),"",ROUND(N813*O813,0)/100)</f>
        <v/>
      </c>
      <c r="Q813" s="26">
        <f>IF(AND(A813="",B813="",C813="",D813="",E813="",J813="",H813=""),"",IF(A813="","Add a date",IF(A813&gt;AsOf,"After as-of date: not counted yet",IF(B813="","Add a vehicle",IF(COUNTIF(VName,B813)=0,"Vehicle not on Vehicles sheet",IF(E813="","Add a purpose",IF(AND(E813&lt;&gt;"Business",E813&lt;&gt;"Medical",E813&lt;&gt;"Charitable",E813&lt;&gt;"Personal"),"Purpose must be Business/Medical/Charitable/Personal",IF(AND(ISNUMBER(H813),ISNUMBER(I813),I813&lt;H813),"Odometer end is before start",IF(AND(NOT(ISNUMBER(H813)),NOT(ISNUMBER(I813)),NOT(ISNUMBER(J813))),"Add odometer readings or typed miles",IF(AND(ISNUMBER(H813),ISNUMBER(I813),ISNUMBER(J813),ABS((I813-H813)-J813)&gt;0.05),"Odometer and typed miles disagree",IF(AND(N813&gt;0,O813=0),"No rate for this date — check Rate Schedule",IF(AND(OR(E813="Business",E813="Medical",E813="Charitable"),F813&lt;&gt;"Yes",K813=""),"Add purpose detail for substantiation",""))))))))))))</f>
        <v/>
      </c>
      <c r="R813" s="27">
        <f>IF(OR(A813="",M813=""),"",IFERROR(INDEX('Rate Schedule'!$A$5:$A$24,MATCH(SUMPRODUCT(MAX(('Rate Schedule'!$A$5:$A$24&lt;=A813)*('Rate Schedule'!$A$5:$A$24&lt;&gt;"")*'Rate Schedule'!$A$5:$A$24)),'Rate Schedule'!$A$5:$A$24,0)),""))</f>
        <v/>
      </c>
    </row>
    <row r="814">
      <c r="A814" s="22" t="n"/>
      <c r="B814" s="10" t="n"/>
      <c r="C814" s="10" t="n"/>
      <c r="D814" s="10" t="n"/>
      <c r="E814" s="10" t="n"/>
      <c r="F814" s="10" t="n"/>
      <c r="G814" s="10" t="n"/>
      <c r="H814" s="23" t="n"/>
      <c r="I814" s="23" t="n"/>
      <c r="J814" s="23" t="n"/>
      <c r="K814" s="10" t="n"/>
      <c r="L814" s="10" t="n"/>
      <c r="M814" s="24">
        <f>IF(AND(A814="",B814="",J814="",H814=""),"",ROUND(IF(G814="Yes",2,1)*IF(AND(ISNUMBER(H814),ISNUMBER(I814),I814&gt;=H814),I814-H814,IF(ISNUMBER(J814),J814,0)),1))</f>
        <v/>
      </c>
      <c r="N814" s="24">
        <f>IF(M814="","",IF(OR(E814="Personal",E814="",F814="Yes"),0,M814))</f>
        <v/>
      </c>
      <c r="O814" s="24">
        <f>IF(OR(A814="",M814=""),"",IF(E814="Business",IFERROR(INDEX('Rate Schedule'!$B$5:$B$24,MATCH(SUMPRODUCT(MAX(('Rate Schedule'!$A$5:$A$24&lt;=A814)*('Rate Schedule'!$A$5:$A$24&lt;&gt;"")*'Rate Schedule'!$A$5:$A$24)),'Rate Schedule'!$A$5:$A$24,0)),0),IF(E814="Medical",IFERROR(INDEX('Rate Schedule'!$C$5:$C$24,MATCH(SUMPRODUCT(MAX(('Rate Schedule'!$A$5:$A$24&lt;=A814)*('Rate Schedule'!$A$5:$A$24&lt;&gt;"")*'Rate Schedule'!$A$5:$A$24)),'Rate Schedule'!$A$5:$A$24,0)),0),IF(E814="Charitable",IFERROR(INDEX('Rate Schedule'!$D$5:$D$24,MATCH(SUMPRODUCT(MAX(('Rate Schedule'!$A$5:$A$24&lt;=A814)*('Rate Schedule'!$A$5:$A$24&lt;&gt;"")*'Rate Schedule'!$A$5:$A$24)),'Rate Schedule'!$A$5:$A$24,0)),0),0))))</f>
        <v/>
      </c>
      <c r="P814" s="25">
        <f>IF(OR(M814="",O814=""),"",ROUND(N814*O814,0)/100)</f>
        <v/>
      </c>
      <c r="Q814" s="26">
        <f>IF(AND(A814="",B814="",C814="",D814="",E814="",J814="",H814=""),"",IF(A814="","Add a date",IF(A814&gt;AsOf,"After as-of date: not counted yet",IF(B814="","Add a vehicle",IF(COUNTIF(VName,B814)=0,"Vehicle not on Vehicles sheet",IF(E814="","Add a purpose",IF(AND(E814&lt;&gt;"Business",E814&lt;&gt;"Medical",E814&lt;&gt;"Charitable",E814&lt;&gt;"Personal"),"Purpose must be Business/Medical/Charitable/Personal",IF(AND(ISNUMBER(H814),ISNUMBER(I814),I814&lt;H814),"Odometer end is before start",IF(AND(NOT(ISNUMBER(H814)),NOT(ISNUMBER(I814)),NOT(ISNUMBER(J814))),"Add odometer readings or typed miles",IF(AND(ISNUMBER(H814),ISNUMBER(I814),ISNUMBER(J814),ABS((I814-H814)-J814)&gt;0.05),"Odometer and typed miles disagree",IF(AND(N814&gt;0,O814=0),"No rate for this date — check Rate Schedule",IF(AND(OR(E814="Business",E814="Medical",E814="Charitable"),F814&lt;&gt;"Yes",K814=""),"Add purpose detail for substantiation",""))))))))))))</f>
        <v/>
      </c>
      <c r="R814" s="27">
        <f>IF(OR(A814="",M814=""),"",IFERROR(INDEX('Rate Schedule'!$A$5:$A$24,MATCH(SUMPRODUCT(MAX(('Rate Schedule'!$A$5:$A$24&lt;=A814)*('Rate Schedule'!$A$5:$A$24&lt;&gt;"")*'Rate Schedule'!$A$5:$A$24)),'Rate Schedule'!$A$5:$A$24,0)),""))</f>
        <v/>
      </c>
    </row>
    <row r="815">
      <c r="A815" s="22" t="n"/>
      <c r="B815" s="10" t="n"/>
      <c r="C815" s="10" t="n"/>
      <c r="D815" s="10" t="n"/>
      <c r="E815" s="10" t="n"/>
      <c r="F815" s="10" t="n"/>
      <c r="G815" s="10" t="n"/>
      <c r="H815" s="23" t="n"/>
      <c r="I815" s="23" t="n"/>
      <c r="J815" s="23" t="n"/>
      <c r="K815" s="10" t="n"/>
      <c r="L815" s="10" t="n"/>
      <c r="M815" s="24">
        <f>IF(AND(A815="",B815="",J815="",H815=""),"",ROUND(IF(G815="Yes",2,1)*IF(AND(ISNUMBER(H815),ISNUMBER(I815),I815&gt;=H815),I815-H815,IF(ISNUMBER(J815),J815,0)),1))</f>
        <v/>
      </c>
      <c r="N815" s="24">
        <f>IF(M815="","",IF(OR(E815="Personal",E815="",F815="Yes"),0,M815))</f>
        <v/>
      </c>
      <c r="O815" s="24">
        <f>IF(OR(A815="",M815=""),"",IF(E815="Business",IFERROR(INDEX('Rate Schedule'!$B$5:$B$24,MATCH(SUMPRODUCT(MAX(('Rate Schedule'!$A$5:$A$24&lt;=A815)*('Rate Schedule'!$A$5:$A$24&lt;&gt;"")*'Rate Schedule'!$A$5:$A$24)),'Rate Schedule'!$A$5:$A$24,0)),0),IF(E815="Medical",IFERROR(INDEX('Rate Schedule'!$C$5:$C$24,MATCH(SUMPRODUCT(MAX(('Rate Schedule'!$A$5:$A$24&lt;=A815)*('Rate Schedule'!$A$5:$A$24&lt;&gt;"")*'Rate Schedule'!$A$5:$A$24)),'Rate Schedule'!$A$5:$A$24,0)),0),IF(E815="Charitable",IFERROR(INDEX('Rate Schedule'!$D$5:$D$24,MATCH(SUMPRODUCT(MAX(('Rate Schedule'!$A$5:$A$24&lt;=A815)*('Rate Schedule'!$A$5:$A$24&lt;&gt;"")*'Rate Schedule'!$A$5:$A$24)),'Rate Schedule'!$A$5:$A$24,0)),0),0))))</f>
        <v/>
      </c>
      <c r="P815" s="25">
        <f>IF(OR(M815="",O815=""),"",ROUND(N815*O815,0)/100)</f>
        <v/>
      </c>
      <c r="Q815" s="26">
        <f>IF(AND(A815="",B815="",C815="",D815="",E815="",J815="",H815=""),"",IF(A815="","Add a date",IF(A815&gt;AsOf,"After as-of date: not counted yet",IF(B815="","Add a vehicle",IF(COUNTIF(VName,B815)=0,"Vehicle not on Vehicles sheet",IF(E815="","Add a purpose",IF(AND(E815&lt;&gt;"Business",E815&lt;&gt;"Medical",E815&lt;&gt;"Charitable",E815&lt;&gt;"Personal"),"Purpose must be Business/Medical/Charitable/Personal",IF(AND(ISNUMBER(H815),ISNUMBER(I815),I815&lt;H815),"Odometer end is before start",IF(AND(NOT(ISNUMBER(H815)),NOT(ISNUMBER(I815)),NOT(ISNUMBER(J815))),"Add odometer readings or typed miles",IF(AND(ISNUMBER(H815),ISNUMBER(I815),ISNUMBER(J815),ABS((I815-H815)-J815)&gt;0.05),"Odometer and typed miles disagree",IF(AND(N815&gt;0,O815=0),"No rate for this date — check Rate Schedule",IF(AND(OR(E815="Business",E815="Medical",E815="Charitable"),F815&lt;&gt;"Yes",K815=""),"Add purpose detail for substantiation",""))))))))))))</f>
        <v/>
      </c>
      <c r="R815" s="27">
        <f>IF(OR(A815="",M815=""),"",IFERROR(INDEX('Rate Schedule'!$A$5:$A$24,MATCH(SUMPRODUCT(MAX(('Rate Schedule'!$A$5:$A$24&lt;=A815)*('Rate Schedule'!$A$5:$A$24&lt;&gt;"")*'Rate Schedule'!$A$5:$A$24)),'Rate Schedule'!$A$5:$A$24,0)),""))</f>
        <v/>
      </c>
    </row>
    <row r="816">
      <c r="A816" s="22" t="n"/>
      <c r="B816" s="10" t="n"/>
      <c r="C816" s="10" t="n"/>
      <c r="D816" s="10" t="n"/>
      <c r="E816" s="10" t="n"/>
      <c r="F816" s="10" t="n"/>
      <c r="G816" s="10" t="n"/>
      <c r="H816" s="23" t="n"/>
      <c r="I816" s="23" t="n"/>
      <c r="J816" s="23" t="n"/>
      <c r="K816" s="10" t="n"/>
      <c r="L816" s="10" t="n"/>
      <c r="M816" s="24">
        <f>IF(AND(A816="",B816="",J816="",H816=""),"",ROUND(IF(G816="Yes",2,1)*IF(AND(ISNUMBER(H816),ISNUMBER(I816),I816&gt;=H816),I816-H816,IF(ISNUMBER(J816),J816,0)),1))</f>
        <v/>
      </c>
      <c r="N816" s="24">
        <f>IF(M816="","",IF(OR(E816="Personal",E816="",F816="Yes"),0,M816))</f>
        <v/>
      </c>
      <c r="O816" s="24">
        <f>IF(OR(A816="",M816=""),"",IF(E816="Business",IFERROR(INDEX('Rate Schedule'!$B$5:$B$24,MATCH(SUMPRODUCT(MAX(('Rate Schedule'!$A$5:$A$24&lt;=A816)*('Rate Schedule'!$A$5:$A$24&lt;&gt;"")*'Rate Schedule'!$A$5:$A$24)),'Rate Schedule'!$A$5:$A$24,0)),0),IF(E816="Medical",IFERROR(INDEX('Rate Schedule'!$C$5:$C$24,MATCH(SUMPRODUCT(MAX(('Rate Schedule'!$A$5:$A$24&lt;=A816)*('Rate Schedule'!$A$5:$A$24&lt;&gt;"")*'Rate Schedule'!$A$5:$A$24)),'Rate Schedule'!$A$5:$A$24,0)),0),IF(E816="Charitable",IFERROR(INDEX('Rate Schedule'!$D$5:$D$24,MATCH(SUMPRODUCT(MAX(('Rate Schedule'!$A$5:$A$24&lt;=A816)*('Rate Schedule'!$A$5:$A$24&lt;&gt;"")*'Rate Schedule'!$A$5:$A$24)),'Rate Schedule'!$A$5:$A$24,0)),0),0))))</f>
        <v/>
      </c>
      <c r="P816" s="25">
        <f>IF(OR(M816="",O816=""),"",ROUND(N816*O816,0)/100)</f>
        <v/>
      </c>
      <c r="Q816" s="26">
        <f>IF(AND(A816="",B816="",C816="",D816="",E816="",J816="",H816=""),"",IF(A816="","Add a date",IF(A816&gt;AsOf,"After as-of date: not counted yet",IF(B816="","Add a vehicle",IF(COUNTIF(VName,B816)=0,"Vehicle not on Vehicles sheet",IF(E816="","Add a purpose",IF(AND(E816&lt;&gt;"Business",E816&lt;&gt;"Medical",E816&lt;&gt;"Charitable",E816&lt;&gt;"Personal"),"Purpose must be Business/Medical/Charitable/Personal",IF(AND(ISNUMBER(H816),ISNUMBER(I816),I816&lt;H816),"Odometer end is before start",IF(AND(NOT(ISNUMBER(H816)),NOT(ISNUMBER(I816)),NOT(ISNUMBER(J816))),"Add odometer readings or typed miles",IF(AND(ISNUMBER(H816),ISNUMBER(I816),ISNUMBER(J816),ABS((I816-H816)-J816)&gt;0.05),"Odometer and typed miles disagree",IF(AND(N816&gt;0,O816=0),"No rate for this date — check Rate Schedule",IF(AND(OR(E816="Business",E816="Medical",E816="Charitable"),F816&lt;&gt;"Yes",K816=""),"Add purpose detail for substantiation",""))))))))))))</f>
        <v/>
      </c>
      <c r="R816" s="27">
        <f>IF(OR(A816="",M816=""),"",IFERROR(INDEX('Rate Schedule'!$A$5:$A$24,MATCH(SUMPRODUCT(MAX(('Rate Schedule'!$A$5:$A$24&lt;=A816)*('Rate Schedule'!$A$5:$A$24&lt;&gt;"")*'Rate Schedule'!$A$5:$A$24)),'Rate Schedule'!$A$5:$A$24,0)),""))</f>
        <v/>
      </c>
    </row>
    <row r="817">
      <c r="A817" s="22" t="n"/>
      <c r="B817" s="10" t="n"/>
      <c r="C817" s="10" t="n"/>
      <c r="D817" s="10" t="n"/>
      <c r="E817" s="10" t="n"/>
      <c r="F817" s="10" t="n"/>
      <c r="G817" s="10" t="n"/>
      <c r="H817" s="23" t="n"/>
      <c r="I817" s="23" t="n"/>
      <c r="J817" s="23" t="n"/>
      <c r="K817" s="10" t="n"/>
      <c r="L817" s="10" t="n"/>
      <c r="M817" s="24">
        <f>IF(AND(A817="",B817="",J817="",H817=""),"",ROUND(IF(G817="Yes",2,1)*IF(AND(ISNUMBER(H817),ISNUMBER(I817),I817&gt;=H817),I817-H817,IF(ISNUMBER(J817),J817,0)),1))</f>
        <v/>
      </c>
      <c r="N817" s="24">
        <f>IF(M817="","",IF(OR(E817="Personal",E817="",F817="Yes"),0,M817))</f>
        <v/>
      </c>
      <c r="O817" s="24">
        <f>IF(OR(A817="",M817=""),"",IF(E817="Business",IFERROR(INDEX('Rate Schedule'!$B$5:$B$24,MATCH(SUMPRODUCT(MAX(('Rate Schedule'!$A$5:$A$24&lt;=A817)*('Rate Schedule'!$A$5:$A$24&lt;&gt;"")*'Rate Schedule'!$A$5:$A$24)),'Rate Schedule'!$A$5:$A$24,0)),0),IF(E817="Medical",IFERROR(INDEX('Rate Schedule'!$C$5:$C$24,MATCH(SUMPRODUCT(MAX(('Rate Schedule'!$A$5:$A$24&lt;=A817)*('Rate Schedule'!$A$5:$A$24&lt;&gt;"")*'Rate Schedule'!$A$5:$A$24)),'Rate Schedule'!$A$5:$A$24,0)),0),IF(E817="Charitable",IFERROR(INDEX('Rate Schedule'!$D$5:$D$24,MATCH(SUMPRODUCT(MAX(('Rate Schedule'!$A$5:$A$24&lt;=A817)*('Rate Schedule'!$A$5:$A$24&lt;&gt;"")*'Rate Schedule'!$A$5:$A$24)),'Rate Schedule'!$A$5:$A$24,0)),0),0))))</f>
        <v/>
      </c>
      <c r="P817" s="25">
        <f>IF(OR(M817="",O817=""),"",ROUND(N817*O817,0)/100)</f>
        <v/>
      </c>
      <c r="Q817" s="26">
        <f>IF(AND(A817="",B817="",C817="",D817="",E817="",J817="",H817=""),"",IF(A817="","Add a date",IF(A817&gt;AsOf,"After as-of date: not counted yet",IF(B817="","Add a vehicle",IF(COUNTIF(VName,B817)=0,"Vehicle not on Vehicles sheet",IF(E817="","Add a purpose",IF(AND(E817&lt;&gt;"Business",E817&lt;&gt;"Medical",E817&lt;&gt;"Charitable",E817&lt;&gt;"Personal"),"Purpose must be Business/Medical/Charitable/Personal",IF(AND(ISNUMBER(H817),ISNUMBER(I817),I817&lt;H817),"Odometer end is before start",IF(AND(NOT(ISNUMBER(H817)),NOT(ISNUMBER(I817)),NOT(ISNUMBER(J817))),"Add odometer readings or typed miles",IF(AND(ISNUMBER(H817),ISNUMBER(I817),ISNUMBER(J817),ABS((I817-H817)-J817)&gt;0.05),"Odometer and typed miles disagree",IF(AND(N817&gt;0,O817=0),"No rate for this date — check Rate Schedule",IF(AND(OR(E817="Business",E817="Medical",E817="Charitable"),F817&lt;&gt;"Yes",K817=""),"Add purpose detail for substantiation",""))))))))))))</f>
        <v/>
      </c>
      <c r="R817" s="27">
        <f>IF(OR(A817="",M817=""),"",IFERROR(INDEX('Rate Schedule'!$A$5:$A$24,MATCH(SUMPRODUCT(MAX(('Rate Schedule'!$A$5:$A$24&lt;=A817)*('Rate Schedule'!$A$5:$A$24&lt;&gt;"")*'Rate Schedule'!$A$5:$A$24)),'Rate Schedule'!$A$5:$A$24,0)),""))</f>
        <v/>
      </c>
    </row>
    <row r="818">
      <c r="A818" s="22" t="n"/>
      <c r="B818" s="10" t="n"/>
      <c r="C818" s="10" t="n"/>
      <c r="D818" s="10" t="n"/>
      <c r="E818" s="10" t="n"/>
      <c r="F818" s="10" t="n"/>
      <c r="G818" s="10" t="n"/>
      <c r="H818" s="23" t="n"/>
      <c r="I818" s="23" t="n"/>
      <c r="J818" s="23" t="n"/>
      <c r="K818" s="10" t="n"/>
      <c r="L818" s="10" t="n"/>
      <c r="M818" s="24">
        <f>IF(AND(A818="",B818="",J818="",H818=""),"",ROUND(IF(G818="Yes",2,1)*IF(AND(ISNUMBER(H818),ISNUMBER(I818),I818&gt;=H818),I818-H818,IF(ISNUMBER(J818),J818,0)),1))</f>
        <v/>
      </c>
      <c r="N818" s="24">
        <f>IF(M818="","",IF(OR(E818="Personal",E818="",F818="Yes"),0,M818))</f>
        <v/>
      </c>
      <c r="O818" s="24">
        <f>IF(OR(A818="",M818=""),"",IF(E818="Business",IFERROR(INDEX('Rate Schedule'!$B$5:$B$24,MATCH(SUMPRODUCT(MAX(('Rate Schedule'!$A$5:$A$24&lt;=A818)*('Rate Schedule'!$A$5:$A$24&lt;&gt;"")*'Rate Schedule'!$A$5:$A$24)),'Rate Schedule'!$A$5:$A$24,0)),0),IF(E818="Medical",IFERROR(INDEX('Rate Schedule'!$C$5:$C$24,MATCH(SUMPRODUCT(MAX(('Rate Schedule'!$A$5:$A$24&lt;=A818)*('Rate Schedule'!$A$5:$A$24&lt;&gt;"")*'Rate Schedule'!$A$5:$A$24)),'Rate Schedule'!$A$5:$A$24,0)),0),IF(E818="Charitable",IFERROR(INDEX('Rate Schedule'!$D$5:$D$24,MATCH(SUMPRODUCT(MAX(('Rate Schedule'!$A$5:$A$24&lt;=A818)*('Rate Schedule'!$A$5:$A$24&lt;&gt;"")*'Rate Schedule'!$A$5:$A$24)),'Rate Schedule'!$A$5:$A$24,0)),0),0))))</f>
        <v/>
      </c>
      <c r="P818" s="25">
        <f>IF(OR(M818="",O818=""),"",ROUND(N818*O818,0)/100)</f>
        <v/>
      </c>
      <c r="Q818" s="26">
        <f>IF(AND(A818="",B818="",C818="",D818="",E818="",J818="",H818=""),"",IF(A818="","Add a date",IF(A818&gt;AsOf,"After as-of date: not counted yet",IF(B818="","Add a vehicle",IF(COUNTIF(VName,B818)=0,"Vehicle not on Vehicles sheet",IF(E818="","Add a purpose",IF(AND(E818&lt;&gt;"Business",E818&lt;&gt;"Medical",E818&lt;&gt;"Charitable",E818&lt;&gt;"Personal"),"Purpose must be Business/Medical/Charitable/Personal",IF(AND(ISNUMBER(H818),ISNUMBER(I818),I818&lt;H818),"Odometer end is before start",IF(AND(NOT(ISNUMBER(H818)),NOT(ISNUMBER(I818)),NOT(ISNUMBER(J818))),"Add odometer readings or typed miles",IF(AND(ISNUMBER(H818),ISNUMBER(I818),ISNUMBER(J818),ABS((I818-H818)-J818)&gt;0.05),"Odometer and typed miles disagree",IF(AND(N818&gt;0,O818=0),"No rate for this date — check Rate Schedule",IF(AND(OR(E818="Business",E818="Medical",E818="Charitable"),F818&lt;&gt;"Yes",K818=""),"Add purpose detail for substantiation",""))))))))))))</f>
        <v/>
      </c>
      <c r="R818" s="27">
        <f>IF(OR(A818="",M818=""),"",IFERROR(INDEX('Rate Schedule'!$A$5:$A$24,MATCH(SUMPRODUCT(MAX(('Rate Schedule'!$A$5:$A$24&lt;=A818)*('Rate Schedule'!$A$5:$A$24&lt;&gt;"")*'Rate Schedule'!$A$5:$A$24)),'Rate Schedule'!$A$5:$A$24,0)),""))</f>
        <v/>
      </c>
    </row>
    <row r="819">
      <c r="A819" s="22" t="n"/>
      <c r="B819" s="10" t="n"/>
      <c r="C819" s="10" t="n"/>
      <c r="D819" s="10" t="n"/>
      <c r="E819" s="10" t="n"/>
      <c r="F819" s="10" t="n"/>
      <c r="G819" s="10" t="n"/>
      <c r="H819" s="23" t="n"/>
      <c r="I819" s="23" t="n"/>
      <c r="J819" s="23" t="n"/>
      <c r="K819" s="10" t="n"/>
      <c r="L819" s="10" t="n"/>
      <c r="M819" s="24">
        <f>IF(AND(A819="",B819="",J819="",H819=""),"",ROUND(IF(G819="Yes",2,1)*IF(AND(ISNUMBER(H819),ISNUMBER(I819),I819&gt;=H819),I819-H819,IF(ISNUMBER(J819),J819,0)),1))</f>
        <v/>
      </c>
      <c r="N819" s="24">
        <f>IF(M819="","",IF(OR(E819="Personal",E819="",F819="Yes"),0,M819))</f>
        <v/>
      </c>
      <c r="O819" s="24">
        <f>IF(OR(A819="",M819=""),"",IF(E819="Business",IFERROR(INDEX('Rate Schedule'!$B$5:$B$24,MATCH(SUMPRODUCT(MAX(('Rate Schedule'!$A$5:$A$24&lt;=A819)*('Rate Schedule'!$A$5:$A$24&lt;&gt;"")*'Rate Schedule'!$A$5:$A$24)),'Rate Schedule'!$A$5:$A$24,0)),0),IF(E819="Medical",IFERROR(INDEX('Rate Schedule'!$C$5:$C$24,MATCH(SUMPRODUCT(MAX(('Rate Schedule'!$A$5:$A$24&lt;=A819)*('Rate Schedule'!$A$5:$A$24&lt;&gt;"")*'Rate Schedule'!$A$5:$A$24)),'Rate Schedule'!$A$5:$A$24,0)),0),IF(E819="Charitable",IFERROR(INDEX('Rate Schedule'!$D$5:$D$24,MATCH(SUMPRODUCT(MAX(('Rate Schedule'!$A$5:$A$24&lt;=A819)*('Rate Schedule'!$A$5:$A$24&lt;&gt;"")*'Rate Schedule'!$A$5:$A$24)),'Rate Schedule'!$A$5:$A$24,0)),0),0))))</f>
        <v/>
      </c>
      <c r="P819" s="25">
        <f>IF(OR(M819="",O819=""),"",ROUND(N819*O819,0)/100)</f>
        <v/>
      </c>
      <c r="Q819" s="26">
        <f>IF(AND(A819="",B819="",C819="",D819="",E819="",J819="",H819=""),"",IF(A819="","Add a date",IF(A819&gt;AsOf,"After as-of date: not counted yet",IF(B819="","Add a vehicle",IF(COUNTIF(VName,B819)=0,"Vehicle not on Vehicles sheet",IF(E819="","Add a purpose",IF(AND(E819&lt;&gt;"Business",E819&lt;&gt;"Medical",E819&lt;&gt;"Charitable",E819&lt;&gt;"Personal"),"Purpose must be Business/Medical/Charitable/Personal",IF(AND(ISNUMBER(H819),ISNUMBER(I819),I819&lt;H819),"Odometer end is before start",IF(AND(NOT(ISNUMBER(H819)),NOT(ISNUMBER(I819)),NOT(ISNUMBER(J819))),"Add odometer readings or typed miles",IF(AND(ISNUMBER(H819),ISNUMBER(I819),ISNUMBER(J819),ABS((I819-H819)-J819)&gt;0.05),"Odometer and typed miles disagree",IF(AND(N819&gt;0,O819=0),"No rate for this date — check Rate Schedule",IF(AND(OR(E819="Business",E819="Medical",E819="Charitable"),F819&lt;&gt;"Yes",K819=""),"Add purpose detail for substantiation",""))))))))))))</f>
        <v/>
      </c>
      <c r="R819" s="27">
        <f>IF(OR(A819="",M819=""),"",IFERROR(INDEX('Rate Schedule'!$A$5:$A$24,MATCH(SUMPRODUCT(MAX(('Rate Schedule'!$A$5:$A$24&lt;=A819)*('Rate Schedule'!$A$5:$A$24&lt;&gt;"")*'Rate Schedule'!$A$5:$A$24)),'Rate Schedule'!$A$5:$A$24,0)),""))</f>
        <v/>
      </c>
    </row>
    <row r="820">
      <c r="A820" s="22" t="n"/>
      <c r="B820" s="10" t="n"/>
      <c r="C820" s="10" t="n"/>
      <c r="D820" s="10" t="n"/>
      <c r="E820" s="10" t="n"/>
      <c r="F820" s="10" t="n"/>
      <c r="G820" s="10" t="n"/>
      <c r="H820" s="23" t="n"/>
      <c r="I820" s="23" t="n"/>
      <c r="J820" s="23" t="n"/>
      <c r="K820" s="10" t="n"/>
      <c r="L820" s="10" t="n"/>
      <c r="M820" s="24">
        <f>IF(AND(A820="",B820="",J820="",H820=""),"",ROUND(IF(G820="Yes",2,1)*IF(AND(ISNUMBER(H820),ISNUMBER(I820),I820&gt;=H820),I820-H820,IF(ISNUMBER(J820),J820,0)),1))</f>
        <v/>
      </c>
      <c r="N820" s="24">
        <f>IF(M820="","",IF(OR(E820="Personal",E820="",F820="Yes"),0,M820))</f>
        <v/>
      </c>
      <c r="O820" s="24">
        <f>IF(OR(A820="",M820=""),"",IF(E820="Business",IFERROR(INDEX('Rate Schedule'!$B$5:$B$24,MATCH(SUMPRODUCT(MAX(('Rate Schedule'!$A$5:$A$24&lt;=A820)*('Rate Schedule'!$A$5:$A$24&lt;&gt;"")*'Rate Schedule'!$A$5:$A$24)),'Rate Schedule'!$A$5:$A$24,0)),0),IF(E820="Medical",IFERROR(INDEX('Rate Schedule'!$C$5:$C$24,MATCH(SUMPRODUCT(MAX(('Rate Schedule'!$A$5:$A$24&lt;=A820)*('Rate Schedule'!$A$5:$A$24&lt;&gt;"")*'Rate Schedule'!$A$5:$A$24)),'Rate Schedule'!$A$5:$A$24,0)),0),IF(E820="Charitable",IFERROR(INDEX('Rate Schedule'!$D$5:$D$24,MATCH(SUMPRODUCT(MAX(('Rate Schedule'!$A$5:$A$24&lt;=A820)*('Rate Schedule'!$A$5:$A$24&lt;&gt;"")*'Rate Schedule'!$A$5:$A$24)),'Rate Schedule'!$A$5:$A$24,0)),0),0))))</f>
        <v/>
      </c>
      <c r="P820" s="25">
        <f>IF(OR(M820="",O820=""),"",ROUND(N820*O820,0)/100)</f>
        <v/>
      </c>
      <c r="Q820" s="26">
        <f>IF(AND(A820="",B820="",C820="",D820="",E820="",J820="",H820=""),"",IF(A820="","Add a date",IF(A820&gt;AsOf,"After as-of date: not counted yet",IF(B820="","Add a vehicle",IF(COUNTIF(VName,B820)=0,"Vehicle not on Vehicles sheet",IF(E820="","Add a purpose",IF(AND(E820&lt;&gt;"Business",E820&lt;&gt;"Medical",E820&lt;&gt;"Charitable",E820&lt;&gt;"Personal"),"Purpose must be Business/Medical/Charitable/Personal",IF(AND(ISNUMBER(H820),ISNUMBER(I820),I820&lt;H820),"Odometer end is before start",IF(AND(NOT(ISNUMBER(H820)),NOT(ISNUMBER(I820)),NOT(ISNUMBER(J820))),"Add odometer readings or typed miles",IF(AND(ISNUMBER(H820),ISNUMBER(I820),ISNUMBER(J820),ABS((I820-H820)-J820)&gt;0.05),"Odometer and typed miles disagree",IF(AND(N820&gt;0,O820=0),"No rate for this date — check Rate Schedule",IF(AND(OR(E820="Business",E820="Medical",E820="Charitable"),F820&lt;&gt;"Yes",K820=""),"Add purpose detail for substantiation",""))))))))))))</f>
        <v/>
      </c>
      <c r="R820" s="27">
        <f>IF(OR(A820="",M820=""),"",IFERROR(INDEX('Rate Schedule'!$A$5:$A$24,MATCH(SUMPRODUCT(MAX(('Rate Schedule'!$A$5:$A$24&lt;=A820)*('Rate Schedule'!$A$5:$A$24&lt;&gt;"")*'Rate Schedule'!$A$5:$A$24)),'Rate Schedule'!$A$5:$A$24,0)),""))</f>
        <v/>
      </c>
    </row>
    <row r="821">
      <c r="A821" s="22" t="n"/>
      <c r="B821" s="10" t="n"/>
      <c r="C821" s="10" t="n"/>
      <c r="D821" s="10" t="n"/>
      <c r="E821" s="10" t="n"/>
      <c r="F821" s="10" t="n"/>
      <c r="G821" s="10" t="n"/>
      <c r="H821" s="23" t="n"/>
      <c r="I821" s="23" t="n"/>
      <c r="J821" s="23" t="n"/>
      <c r="K821" s="10" t="n"/>
      <c r="L821" s="10" t="n"/>
      <c r="M821" s="24">
        <f>IF(AND(A821="",B821="",J821="",H821=""),"",ROUND(IF(G821="Yes",2,1)*IF(AND(ISNUMBER(H821),ISNUMBER(I821),I821&gt;=H821),I821-H821,IF(ISNUMBER(J821),J821,0)),1))</f>
        <v/>
      </c>
      <c r="N821" s="24">
        <f>IF(M821="","",IF(OR(E821="Personal",E821="",F821="Yes"),0,M821))</f>
        <v/>
      </c>
      <c r="O821" s="24">
        <f>IF(OR(A821="",M821=""),"",IF(E821="Business",IFERROR(INDEX('Rate Schedule'!$B$5:$B$24,MATCH(SUMPRODUCT(MAX(('Rate Schedule'!$A$5:$A$24&lt;=A821)*('Rate Schedule'!$A$5:$A$24&lt;&gt;"")*'Rate Schedule'!$A$5:$A$24)),'Rate Schedule'!$A$5:$A$24,0)),0),IF(E821="Medical",IFERROR(INDEX('Rate Schedule'!$C$5:$C$24,MATCH(SUMPRODUCT(MAX(('Rate Schedule'!$A$5:$A$24&lt;=A821)*('Rate Schedule'!$A$5:$A$24&lt;&gt;"")*'Rate Schedule'!$A$5:$A$24)),'Rate Schedule'!$A$5:$A$24,0)),0),IF(E821="Charitable",IFERROR(INDEX('Rate Schedule'!$D$5:$D$24,MATCH(SUMPRODUCT(MAX(('Rate Schedule'!$A$5:$A$24&lt;=A821)*('Rate Schedule'!$A$5:$A$24&lt;&gt;"")*'Rate Schedule'!$A$5:$A$24)),'Rate Schedule'!$A$5:$A$24,0)),0),0))))</f>
        <v/>
      </c>
      <c r="P821" s="25">
        <f>IF(OR(M821="",O821=""),"",ROUND(N821*O821,0)/100)</f>
        <v/>
      </c>
      <c r="Q821" s="26">
        <f>IF(AND(A821="",B821="",C821="",D821="",E821="",J821="",H821=""),"",IF(A821="","Add a date",IF(A821&gt;AsOf,"After as-of date: not counted yet",IF(B821="","Add a vehicle",IF(COUNTIF(VName,B821)=0,"Vehicle not on Vehicles sheet",IF(E821="","Add a purpose",IF(AND(E821&lt;&gt;"Business",E821&lt;&gt;"Medical",E821&lt;&gt;"Charitable",E821&lt;&gt;"Personal"),"Purpose must be Business/Medical/Charitable/Personal",IF(AND(ISNUMBER(H821),ISNUMBER(I821),I821&lt;H821),"Odometer end is before start",IF(AND(NOT(ISNUMBER(H821)),NOT(ISNUMBER(I821)),NOT(ISNUMBER(J821))),"Add odometer readings or typed miles",IF(AND(ISNUMBER(H821),ISNUMBER(I821),ISNUMBER(J821),ABS((I821-H821)-J821)&gt;0.05),"Odometer and typed miles disagree",IF(AND(N821&gt;0,O821=0),"No rate for this date — check Rate Schedule",IF(AND(OR(E821="Business",E821="Medical",E821="Charitable"),F821&lt;&gt;"Yes",K821=""),"Add purpose detail for substantiation",""))))))))))))</f>
        <v/>
      </c>
      <c r="R821" s="27">
        <f>IF(OR(A821="",M821=""),"",IFERROR(INDEX('Rate Schedule'!$A$5:$A$24,MATCH(SUMPRODUCT(MAX(('Rate Schedule'!$A$5:$A$24&lt;=A821)*('Rate Schedule'!$A$5:$A$24&lt;&gt;"")*'Rate Schedule'!$A$5:$A$24)),'Rate Schedule'!$A$5:$A$24,0)),""))</f>
        <v/>
      </c>
    </row>
    <row r="822">
      <c r="A822" s="22" t="n"/>
      <c r="B822" s="10" t="n"/>
      <c r="C822" s="10" t="n"/>
      <c r="D822" s="10" t="n"/>
      <c r="E822" s="10" t="n"/>
      <c r="F822" s="10" t="n"/>
      <c r="G822" s="10" t="n"/>
      <c r="H822" s="23" t="n"/>
      <c r="I822" s="23" t="n"/>
      <c r="J822" s="23" t="n"/>
      <c r="K822" s="10" t="n"/>
      <c r="L822" s="10" t="n"/>
      <c r="M822" s="24">
        <f>IF(AND(A822="",B822="",J822="",H822=""),"",ROUND(IF(G822="Yes",2,1)*IF(AND(ISNUMBER(H822),ISNUMBER(I822),I822&gt;=H822),I822-H822,IF(ISNUMBER(J822),J822,0)),1))</f>
        <v/>
      </c>
      <c r="N822" s="24">
        <f>IF(M822="","",IF(OR(E822="Personal",E822="",F822="Yes"),0,M822))</f>
        <v/>
      </c>
      <c r="O822" s="24">
        <f>IF(OR(A822="",M822=""),"",IF(E822="Business",IFERROR(INDEX('Rate Schedule'!$B$5:$B$24,MATCH(SUMPRODUCT(MAX(('Rate Schedule'!$A$5:$A$24&lt;=A822)*('Rate Schedule'!$A$5:$A$24&lt;&gt;"")*'Rate Schedule'!$A$5:$A$24)),'Rate Schedule'!$A$5:$A$24,0)),0),IF(E822="Medical",IFERROR(INDEX('Rate Schedule'!$C$5:$C$24,MATCH(SUMPRODUCT(MAX(('Rate Schedule'!$A$5:$A$24&lt;=A822)*('Rate Schedule'!$A$5:$A$24&lt;&gt;"")*'Rate Schedule'!$A$5:$A$24)),'Rate Schedule'!$A$5:$A$24,0)),0),IF(E822="Charitable",IFERROR(INDEX('Rate Schedule'!$D$5:$D$24,MATCH(SUMPRODUCT(MAX(('Rate Schedule'!$A$5:$A$24&lt;=A822)*('Rate Schedule'!$A$5:$A$24&lt;&gt;"")*'Rate Schedule'!$A$5:$A$24)),'Rate Schedule'!$A$5:$A$24,0)),0),0))))</f>
        <v/>
      </c>
      <c r="P822" s="25">
        <f>IF(OR(M822="",O822=""),"",ROUND(N822*O822,0)/100)</f>
        <v/>
      </c>
      <c r="Q822" s="26">
        <f>IF(AND(A822="",B822="",C822="",D822="",E822="",J822="",H822=""),"",IF(A822="","Add a date",IF(A822&gt;AsOf,"After as-of date: not counted yet",IF(B822="","Add a vehicle",IF(COUNTIF(VName,B822)=0,"Vehicle not on Vehicles sheet",IF(E822="","Add a purpose",IF(AND(E822&lt;&gt;"Business",E822&lt;&gt;"Medical",E822&lt;&gt;"Charitable",E822&lt;&gt;"Personal"),"Purpose must be Business/Medical/Charitable/Personal",IF(AND(ISNUMBER(H822),ISNUMBER(I822),I822&lt;H822),"Odometer end is before start",IF(AND(NOT(ISNUMBER(H822)),NOT(ISNUMBER(I822)),NOT(ISNUMBER(J822))),"Add odometer readings or typed miles",IF(AND(ISNUMBER(H822),ISNUMBER(I822),ISNUMBER(J822),ABS((I822-H822)-J822)&gt;0.05),"Odometer and typed miles disagree",IF(AND(N822&gt;0,O822=0),"No rate for this date — check Rate Schedule",IF(AND(OR(E822="Business",E822="Medical",E822="Charitable"),F822&lt;&gt;"Yes",K822=""),"Add purpose detail for substantiation",""))))))))))))</f>
        <v/>
      </c>
      <c r="R822" s="27">
        <f>IF(OR(A822="",M822=""),"",IFERROR(INDEX('Rate Schedule'!$A$5:$A$24,MATCH(SUMPRODUCT(MAX(('Rate Schedule'!$A$5:$A$24&lt;=A822)*('Rate Schedule'!$A$5:$A$24&lt;&gt;"")*'Rate Schedule'!$A$5:$A$24)),'Rate Schedule'!$A$5:$A$24,0)),""))</f>
        <v/>
      </c>
    </row>
    <row r="823">
      <c r="A823" s="22" t="n"/>
      <c r="B823" s="10" t="n"/>
      <c r="C823" s="10" t="n"/>
      <c r="D823" s="10" t="n"/>
      <c r="E823" s="10" t="n"/>
      <c r="F823" s="10" t="n"/>
      <c r="G823" s="10" t="n"/>
      <c r="H823" s="23" t="n"/>
      <c r="I823" s="23" t="n"/>
      <c r="J823" s="23" t="n"/>
      <c r="K823" s="10" t="n"/>
      <c r="L823" s="10" t="n"/>
      <c r="M823" s="24">
        <f>IF(AND(A823="",B823="",J823="",H823=""),"",ROUND(IF(G823="Yes",2,1)*IF(AND(ISNUMBER(H823),ISNUMBER(I823),I823&gt;=H823),I823-H823,IF(ISNUMBER(J823),J823,0)),1))</f>
        <v/>
      </c>
      <c r="N823" s="24">
        <f>IF(M823="","",IF(OR(E823="Personal",E823="",F823="Yes"),0,M823))</f>
        <v/>
      </c>
      <c r="O823" s="24">
        <f>IF(OR(A823="",M823=""),"",IF(E823="Business",IFERROR(INDEX('Rate Schedule'!$B$5:$B$24,MATCH(SUMPRODUCT(MAX(('Rate Schedule'!$A$5:$A$24&lt;=A823)*('Rate Schedule'!$A$5:$A$24&lt;&gt;"")*'Rate Schedule'!$A$5:$A$24)),'Rate Schedule'!$A$5:$A$24,0)),0),IF(E823="Medical",IFERROR(INDEX('Rate Schedule'!$C$5:$C$24,MATCH(SUMPRODUCT(MAX(('Rate Schedule'!$A$5:$A$24&lt;=A823)*('Rate Schedule'!$A$5:$A$24&lt;&gt;"")*'Rate Schedule'!$A$5:$A$24)),'Rate Schedule'!$A$5:$A$24,0)),0),IF(E823="Charitable",IFERROR(INDEX('Rate Schedule'!$D$5:$D$24,MATCH(SUMPRODUCT(MAX(('Rate Schedule'!$A$5:$A$24&lt;=A823)*('Rate Schedule'!$A$5:$A$24&lt;&gt;"")*'Rate Schedule'!$A$5:$A$24)),'Rate Schedule'!$A$5:$A$24,0)),0),0))))</f>
        <v/>
      </c>
      <c r="P823" s="25">
        <f>IF(OR(M823="",O823=""),"",ROUND(N823*O823,0)/100)</f>
        <v/>
      </c>
      <c r="Q823" s="26">
        <f>IF(AND(A823="",B823="",C823="",D823="",E823="",J823="",H823=""),"",IF(A823="","Add a date",IF(A823&gt;AsOf,"After as-of date: not counted yet",IF(B823="","Add a vehicle",IF(COUNTIF(VName,B823)=0,"Vehicle not on Vehicles sheet",IF(E823="","Add a purpose",IF(AND(E823&lt;&gt;"Business",E823&lt;&gt;"Medical",E823&lt;&gt;"Charitable",E823&lt;&gt;"Personal"),"Purpose must be Business/Medical/Charitable/Personal",IF(AND(ISNUMBER(H823),ISNUMBER(I823),I823&lt;H823),"Odometer end is before start",IF(AND(NOT(ISNUMBER(H823)),NOT(ISNUMBER(I823)),NOT(ISNUMBER(J823))),"Add odometer readings or typed miles",IF(AND(ISNUMBER(H823),ISNUMBER(I823),ISNUMBER(J823),ABS((I823-H823)-J823)&gt;0.05),"Odometer and typed miles disagree",IF(AND(N823&gt;0,O823=0),"No rate for this date — check Rate Schedule",IF(AND(OR(E823="Business",E823="Medical",E823="Charitable"),F823&lt;&gt;"Yes",K823=""),"Add purpose detail for substantiation",""))))))))))))</f>
        <v/>
      </c>
      <c r="R823" s="27">
        <f>IF(OR(A823="",M823=""),"",IFERROR(INDEX('Rate Schedule'!$A$5:$A$24,MATCH(SUMPRODUCT(MAX(('Rate Schedule'!$A$5:$A$24&lt;=A823)*('Rate Schedule'!$A$5:$A$24&lt;&gt;"")*'Rate Schedule'!$A$5:$A$24)),'Rate Schedule'!$A$5:$A$24,0)),""))</f>
        <v/>
      </c>
    </row>
    <row r="824">
      <c r="A824" s="22" t="n"/>
      <c r="B824" s="10" t="n"/>
      <c r="C824" s="10" t="n"/>
      <c r="D824" s="10" t="n"/>
      <c r="E824" s="10" t="n"/>
      <c r="F824" s="10" t="n"/>
      <c r="G824" s="10" t="n"/>
      <c r="H824" s="23" t="n"/>
      <c r="I824" s="23" t="n"/>
      <c r="J824" s="23" t="n"/>
      <c r="K824" s="10" t="n"/>
      <c r="L824" s="10" t="n"/>
      <c r="M824" s="24">
        <f>IF(AND(A824="",B824="",J824="",H824=""),"",ROUND(IF(G824="Yes",2,1)*IF(AND(ISNUMBER(H824),ISNUMBER(I824),I824&gt;=H824),I824-H824,IF(ISNUMBER(J824),J824,0)),1))</f>
        <v/>
      </c>
      <c r="N824" s="24">
        <f>IF(M824="","",IF(OR(E824="Personal",E824="",F824="Yes"),0,M824))</f>
        <v/>
      </c>
      <c r="O824" s="24">
        <f>IF(OR(A824="",M824=""),"",IF(E824="Business",IFERROR(INDEX('Rate Schedule'!$B$5:$B$24,MATCH(SUMPRODUCT(MAX(('Rate Schedule'!$A$5:$A$24&lt;=A824)*('Rate Schedule'!$A$5:$A$24&lt;&gt;"")*'Rate Schedule'!$A$5:$A$24)),'Rate Schedule'!$A$5:$A$24,0)),0),IF(E824="Medical",IFERROR(INDEX('Rate Schedule'!$C$5:$C$24,MATCH(SUMPRODUCT(MAX(('Rate Schedule'!$A$5:$A$24&lt;=A824)*('Rate Schedule'!$A$5:$A$24&lt;&gt;"")*'Rate Schedule'!$A$5:$A$24)),'Rate Schedule'!$A$5:$A$24,0)),0),IF(E824="Charitable",IFERROR(INDEX('Rate Schedule'!$D$5:$D$24,MATCH(SUMPRODUCT(MAX(('Rate Schedule'!$A$5:$A$24&lt;=A824)*('Rate Schedule'!$A$5:$A$24&lt;&gt;"")*'Rate Schedule'!$A$5:$A$24)),'Rate Schedule'!$A$5:$A$24,0)),0),0))))</f>
        <v/>
      </c>
      <c r="P824" s="25">
        <f>IF(OR(M824="",O824=""),"",ROUND(N824*O824,0)/100)</f>
        <v/>
      </c>
      <c r="Q824" s="26">
        <f>IF(AND(A824="",B824="",C824="",D824="",E824="",J824="",H824=""),"",IF(A824="","Add a date",IF(A824&gt;AsOf,"After as-of date: not counted yet",IF(B824="","Add a vehicle",IF(COUNTIF(VName,B824)=0,"Vehicle not on Vehicles sheet",IF(E824="","Add a purpose",IF(AND(E824&lt;&gt;"Business",E824&lt;&gt;"Medical",E824&lt;&gt;"Charitable",E824&lt;&gt;"Personal"),"Purpose must be Business/Medical/Charitable/Personal",IF(AND(ISNUMBER(H824),ISNUMBER(I824),I824&lt;H824),"Odometer end is before start",IF(AND(NOT(ISNUMBER(H824)),NOT(ISNUMBER(I824)),NOT(ISNUMBER(J824))),"Add odometer readings or typed miles",IF(AND(ISNUMBER(H824),ISNUMBER(I824),ISNUMBER(J824),ABS((I824-H824)-J824)&gt;0.05),"Odometer and typed miles disagree",IF(AND(N824&gt;0,O824=0),"No rate for this date — check Rate Schedule",IF(AND(OR(E824="Business",E824="Medical",E824="Charitable"),F824&lt;&gt;"Yes",K824=""),"Add purpose detail for substantiation",""))))))))))))</f>
        <v/>
      </c>
      <c r="R824" s="27">
        <f>IF(OR(A824="",M824=""),"",IFERROR(INDEX('Rate Schedule'!$A$5:$A$24,MATCH(SUMPRODUCT(MAX(('Rate Schedule'!$A$5:$A$24&lt;=A824)*('Rate Schedule'!$A$5:$A$24&lt;&gt;"")*'Rate Schedule'!$A$5:$A$24)),'Rate Schedule'!$A$5:$A$24,0)),""))</f>
        <v/>
      </c>
    </row>
    <row r="825">
      <c r="A825" s="22" t="n"/>
      <c r="B825" s="10" t="n"/>
      <c r="C825" s="10" t="n"/>
      <c r="D825" s="10" t="n"/>
      <c r="E825" s="10" t="n"/>
      <c r="F825" s="10" t="n"/>
      <c r="G825" s="10" t="n"/>
      <c r="H825" s="23" t="n"/>
      <c r="I825" s="23" t="n"/>
      <c r="J825" s="23" t="n"/>
      <c r="K825" s="10" t="n"/>
      <c r="L825" s="10" t="n"/>
      <c r="M825" s="24">
        <f>IF(AND(A825="",B825="",J825="",H825=""),"",ROUND(IF(G825="Yes",2,1)*IF(AND(ISNUMBER(H825),ISNUMBER(I825),I825&gt;=H825),I825-H825,IF(ISNUMBER(J825),J825,0)),1))</f>
        <v/>
      </c>
      <c r="N825" s="24">
        <f>IF(M825="","",IF(OR(E825="Personal",E825="",F825="Yes"),0,M825))</f>
        <v/>
      </c>
      <c r="O825" s="24">
        <f>IF(OR(A825="",M825=""),"",IF(E825="Business",IFERROR(INDEX('Rate Schedule'!$B$5:$B$24,MATCH(SUMPRODUCT(MAX(('Rate Schedule'!$A$5:$A$24&lt;=A825)*('Rate Schedule'!$A$5:$A$24&lt;&gt;"")*'Rate Schedule'!$A$5:$A$24)),'Rate Schedule'!$A$5:$A$24,0)),0),IF(E825="Medical",IFERROR(INDEX('Rate Schedule'!$C$5:$C$24,MATCH(SUMPRODUCT(MAX(('Rate Schedule'!$A$5:$A$24&lt;=A825)*('Rate Schedule'!$A$5:$A$24&lt;&gt;"")*'Rate Schedule'!$A$5:$A$24)),'Rate Schedule'!$A$5:$A$24,0)),0),IF(E825="Charitable",IFERROR(INDEX('Rate Schedule'!$D$5:$D$24,MATCH(SUMPRODUCT(MAX(('Rate Schedule'!$A$5:$A$24&lt;=A825)*('Rate Schedule'!$A$5:$A$24&lt;&gt;"")*'Rate Schedule'!$A$5:$A$24)),'Rate Schedule'!$A$5:$A$24,0)),0),0))))</f>
        <v/>
      </c>
      <c r="P825" s="25">
        <f>IF(OR(M825="",O825=""),"",ROUND(N825*O825,0)/100)</f>
        <v/>
      </c>
      <c r="Q825" s="26">
        <f>IF(AND(A825="",B825="",C825="",D825="",E825="",J825="",H825=""),"",IF(A825="","Add a date",IF(A825&gt;AsOf,"After as-of date: not counted yet",IF(B825="","Add a vehicle",IF(COUNTIF(VName,B825)=0,"Vehicle not on Vehicles sheet",IF(E825="","Add a purpose",IF(AND(E825&lt;&gt;"Business",E825&lt;&gt;"Medical",E825&lt;&gt;"Charitable",E825&lt;&gt;"Personal"),"Purpose must be Business/Medical/Charitable/Personal",IF(AND(ISNUMBER(H825),ISNUMBER(I825),I825&lt;H825),"Odometer end is before start",IF(AND(NOT(ISNUMBER(H825)),NOT(ISNUMBER(I825)),NOT(ISNUMBER(J825))),"Add odometer readings or typed miles",IF(AND(ISNUMBER(H825),ISNUMBER(I825),ISNUMBER(J825),ABS((I825-H825)-J825)&gt;0.05),"Odometer and typed miles disagree",IF(AND(N825&gt;0,O825=0),"No rate for this date — check Rate Schedule",IF(AND(OR(E825="Business",E825="Medical",E825="Charitable"),F825&lt;&gt;"Yes",K825=""),"Add purpose detail for substantiation",""))))))))))))</f>
        <v/>
      </c>
      <c r="R825" s="27">
        <f>IF(OR(A825="",M825=""),"",IFERROR(INDEX('Rate Schedule'!$A$5:$A$24,MATCH(SUMPRODUCT(MAX(('Rate Schedule'!$A$5:$A$24&lt;=A825)*('Rate Schedule'!$A$5:$A$24&lt;&gt;"")*'Rate Schedule'!$A$5:$A$24)),'Rate Schedule'!$A$5:$A$24,0)),""))</f>
        <v/>
      </c>
    </row>
    <row r="826">
      <c r="A826" s="22" t="n"/>
      <c r="B826" s="10" t="n"/>
      <c r="C826" s="10" t="n"/>
      <c r="D826" s="10" t="n"/>
      <c r="E826" s="10" t="n"/>
      <c r="F826" s="10" t="n"/>
      <c r="G826" s="10" t="n"/>
      <c r="H826" s="23" t="n"/>
      <c r="I826" s="23" t="n"/>
      <c r="J826" s="23" t="n"/>
      <c r="K826" s="10" t="n"/>
      <c r="L826" s="10" t="n"/>
      <c r="M826" s="24">
        <f>IF(AND(A826="",B826="",J826="",H826=""),"",ROUND(IF(G826="Yes",2,1)*IF(AND(ISNUMBER(H826),ISNUMBER(I826),I826&gt;=H826),I826-H826,IF(ISNUMBER(J826),J826,0)),1))</f>
        <v/>
      </c>
      <c r="N826" s="24">
        <f>IF(M826="","",IF(OR(E826="Personal",E826="",F826="Yes"),0,M826))</f>
        <v/>
      </c>
      <c r="O826" s="24">
        <f>IF(OR(A826="",M826=""),"",IF(E826="Business",IFERROR(INDEX('Rate Schedule'!$B$5:$B$24,MATCH(SUMPRODUCT(MAX(('Rate Schedule'!$A$5:$A$24&lt;=A826)*('Rate Schedule'!$A$5:$A$24&lt;&gt;"")*'Rate Schedule'!$A$5:$A$24)),'Rate Schedule'!$A$5:$A$24,0)),0),IF(E826="Medical",IFERROR(INDEX('Rate Schedule'!$C$5:$C$24,MATCH(SUMPRODUCT(MAX(('Rate Schedule'!$A$5:$A$24&lt;=A826)*('Rate Schedule'!$A$5:$A$24&lt;&gt;"")*'Rate Schedule'!$A$5:$A$24)),'Rate Schedule'!$A$5:$A$24,0)),0),IF(E826="Charitable",IFERROR(INDEX('Rate Schedule'!$D$5:$D$24,MATCH(SUMPRODUCT(MAX(('Rate Schedule'!$A$5:$A$24&lt;=A826)*('Rate Schedule'!$A$5:$A$24&lt;&gt;"")*'Rate Schedule'!$A$5:$A$24)),'Rate Schedule'!$A$5:$A$24,0)),0),0))))</f>
        <v/>
      </c>
      <c r="P826" s="25">
        <f>IF(OR(M826="",O826=""),"",ROUND(N826*O826,0)/100)</f>
        <v/>
      </c>
      <c r="Q826" s="26">
        <f>IF(AND(A826="",B826="",C826="",D826="",E826="",J826="",H826=""),"",IF(A826="","Add a date",IF(A826&gt;AsOf,"After as-of date: not counted yet",IF(B826="","Add a vehicle",IF(COUNTIF(VName,B826)=0,"Vehicle not on Vehicles sheet",IF(E826="","Add a purpose",IF(AND(E826&lt;&gt;"Business",E826&lt;&gt;"Medical",E826&lt;&gt;"Charitable",E826&lt;&gt;"Personal"),"Purpose must be Business/Medical/Charitable/Personal",IF(AND(ISNUMBER(H826),ISNUMBER(I826),I826&lt;H826),"Odometer end is before start",IF(AND(NOT(ISNUMBER(H826)),NOT(ISNUMBER(I826)),NOT(ISNUMBER(J826))),"Add odometer readings or typed miles",IF(AND(ISNUMBER(H826),ISNUMBER(I826),ISNUMBER(J826),ABS((I826-H826)-J826)&gt;0.05),"Odometer and typed miles disagree",IF(AND(N826&gt;0,O826=0),"No rate for this date — check Rate Schedule",IF(AND(OR(E826="Business",E826="Medical",E826="Charitable"),F826&lt;&gt;"Yes",K826=""),"Add purpose detail for substantiation",""))))))))))))</f>
        <v/>
      </c>
      <c r="R826" s="27">
        <f>IF(OR(A826="",M826=""),"",IFERROR(INDEX('Rate Schedule'!$A$5:$A$24,MATCH(SUMPRODUCT(MAX(('Rate Schedule'!$A$5:$A$24&lt;=A826)*('Rate Schedule'!$A$5:$A$24&lt;&gt;"")*'Rate Schedule'!$A$5:$A$24)),'Rate Schedule'!$A$5:$A$24,0)),""))</f>
        <v/>
      </c>
    </row>
    <row r="827">
      <c r="A827" s="22" t="n"/>
      <c r="B827" s="10" t="n"/>
      <c r="C827" s="10" t="n"/>
      <c r="D827" s="10" t="n"/>
      <c r="E827" s="10" t="n"/>
      <c r="F827" s="10" t="n"/>
      <c r="G827" s="10" t="n"/>
      <c r="H827" s="23" t="n"/>
      <c r="I827" s="23" t="n"/>
      <c r="J827" s="23" t="n"/>
      <c r="K827" s="10" t="n"/>
      <c r="L827" s="10" t="n"/>
      <c r="M827" s="24">
        <f>IF(AND(A827="",B827="",J827="",H827=""),"",ROUND(IF(G827="Yes",2,1)*IF(AND(ISNUMBER(H827),ISNUMBER(I827),I827&gt;=H827),I827-H827,IF(ISNUMBER(J827),J827,0)),1))</f>
        <v/>
      </c>
      <c r="N827" s="24">
        <f>IF(M827="","",IF(OR(E827="Personal",E827="",F827="Yes"),0,M827))</f>
        <v/>
      </c>
      <c r="O827" s="24">
        <f>IF(OR(A827="",M827=""),"",IF(E827="Business",IFERROR(INDEX('Rate Schedule'!$B$5:$B$24,MATCH(SUMPRODUCT(MAX(('Rate Schedule'!$A$5:$A$24&lt;=A827)*('Rate Schedule'!$A$5:$A$24&lt;&gt;"")*'Rate Schedule'!$A$5:$A$24)),'Rate Schedule'!$A$5:$A$24,0)),0),IF(E827="Medical",IFERROR(INDEX('Rate Schedule'!$C$5:$C$24,MATCH(SUMPRODUCT(MAX(('Rate Schedule'!$A$5:$A$24&lt;=A827)*('Rate Schedule'!$A$5:$A$24&lt;&gt;"")*'Rate Schedule'!$A$5:$A$24)),'Rate Schedule'!$A$5:$A$24,0)),0),IF(E827="Charitable",IFERROR(INDEX('Rate Schedule'!$D$5:$D$24,MATCH(SUMPRODUCT(MAX(('Rate Schedule'!$A$5:$A$24&lt;=A827)*('Rate Schedule'!$A$5:$A$24&lt;&gt;"")*'Rate Schedule'!$A$5:$A$24)),'Rate Schedule'!$A$5:$A$24,0)),0),0))))</f>
        <v/>
      </c>
      <c r="P827" s="25">
        <f>IF(OR(M827="",O827=""),"",ROUND(N827*O827,0)/100)</f>
        <v/>
      </c>
      <c r="Q827" s="26">
        <f>IF(AND(A827="",B827="",C827="",D827="",E827="",J827="",H827=""),"",IF(A827="","Add a date",IF(A827&gt;AsOf,"After as-of date: not counted yet",IF(B827="","Add a vehicle",IF(COUNTIF(VName,B827)=0,"Vehicle not on Vehicles sheet",IF(E827="","Add a purpose",IF(AND(E827&lt;&gt;"Business",E827&lt;&gt;"Medical",E827&lt;&gt;"Charitable",E827&lt;&gt;"Personal"),"Purpose must be Business/Medical/Charitable/Personal",IF(AND(ISNUMBER(H827),ISNUMBER(I827),I827&lt;H827),"Odometer end is before start",IF(AND(NOT(ISNUMBER(H827)),NOT(ISNUMBER(I827)),NOT(ISNUMBER(J827))),"Add odometer readings or typed miles",IF(AND(ISNUMBER(H827),ISNUMBER(I827),ISNUMBER(J827),ABS((I827-H827)-J827)&gt;0.05),"Odometer and typed miles disagree",IF(AND(N827&gt;0,O827=0),"No rate for this date — check Rate Schedule",IF(AND(OR(E827="Business",E827="Medical",E827="Charitable"),F827&lt;&gt;"Yes",K827=""),"Add purpose detail for substantiation",""))))))))))))</f>
        <v/>
      </c>
      <c r="R827" s="27">
        <f>IF(OR(A827="",M827=""),"",IFERROR(INDEX('Rate Schedule'!$A$5:$A$24,MATCH(SUMPRODUCT(MAX(('Rate Schedule'!$A$5:$A$24&lt;=A827)*('Rate Schedule'!$A$5:$A$24&lt;&gt;"")*'Rate Schedule'!$A$5:$A$24)),'Rate Schedule'!$A$5:$A$24,0)),""))</f>
        <v/>
      </c>
    </row>
    <row r="828">
      <c r="A828" s="22" t="n"/>
      <c r="B828" s="10" t="n"/>
      <c r="C828" s="10" t="n"/>
      <c r="D828" s="10" t="n"/>
      <c r="E828" s="10" t="n"/>
      <c r="F828" s="10" t="n"/>
      <c r="G828" s="10" t="n"/>
      <c r="H828" s="23" t="n"/>
      <c r="I828" s="23" t="n"/>
      <c r="J828" s="23" t="n"/>
      <c r="K828" s="10" t="n"/>
      <c r="L828" s="10" t="n"/>
      <c r="M828" s="24">
        <f>IF(AND(A828="",B828="",J828="",H828=""),"",ROUND(IF(G828="Yes",2,1)*IF(AND(ISNUMBER(H828),ISNUMBER(I828),I828&gt;=H828),I828-H828,IF(ISNUMBER(J828),J828,0)),1))</f>
        <v/>
      </c>
      <c r="N828" s="24">
        <f>IF(M828="","",IF(OR(E828="Personal",E828="",F828="Yes"),0,M828))</f>
        <v/>
      </c>
      <c r="O828" s="24">
        <f>IF(OR(A828="",M828=""),"",IF(E828="Business",IFERROR(INDEX('Rate Schedule'!$B$5:$B$24,MATCH(SUMPRODUCT(MAX(('Rate Schedule'!$A$5:$A$24&lt;=A828)*('Rate Schedule'!$A$5:$A$24&lt;&gt;"")*'Rate Schedule'!$A$5:$A$24)),'Rate Schedule'!$A$5:$A$24,0)),0),IF(E828="Medical",IFERROR(INDEX('Rate Schedule'!$C$5:$C$24,MATCH(SUMPRODUCT(MAX(('Rate Schedule'!$A$5:$A$24&lt;=A828)*('Rate Schedule'!$A$5:$A$24&lt;&gt;"")*'Rate Schedule'!$A$5:$A$24)),'Rate Schedule'!$A$5:$A$24,0)),0),IF(E828="Charitable",IFERROR(INDEX('Rate Schedule'!$D$5:$D$24,MATCH(SUMPRODUCT(MAX(('Rate Schedule'!$A$5:$A$24&lt;=A828)*('Rate Schedule'!$A$5:$A$24&lt;&gt;"")*'Rate Schedule'!$A$5:$A$24)),'Rate Schedule'!$A$5:$A$24,0)),0),0))))</f>
        <v/>
      </c>
      <c r="P828" s="25">
        <f>IF(OR(M828="",O828=""),"",ROUND(N828*O828,0)/100)</f>
        <v/>
      </c>
      <c r="Q828" s="26">
        <f>IF(AND(A828="",B828="",C828="",D828="",E828="",J828="",H828=""),"",IF(A828="","Add a date",IF(A828&gt;AsOf,"After as-of date: not counted yet",IF(B828="","Add a vehicle",IF(COUNTIF(VName,B828)=0,"Vehicle not on Vehicles sheet",IF(E828="","Add a purpose",IF(AND(E828&lt;&gt;"Business",E828&lt;&gt;"Medical",E828&lt;&gt;"Charitable",E828&lt;&gt;"Personal"),"Purpose must be Business/Medical/Charitable/Personal",IF(AND(ISNUMBER(H828),ISNUMBER(I828),I828&lt;H828),"Odometer end is before start",IF(AND(NOT(ISNUMBER(H828)),NOT(ISNUMBER(I828)),NOT(ISNUMBER(J828))),"Add odometer readings or typed miles",IF(AND(ISNUMBER(H828),ISNUMBER(I828),ISNUMBER(J828),ABS((I828-H828)-J828)&gt;0.05),"Odometer and typed miles disagree",IF(AND(N828&gt;0,O828=0),"No rate for this date — check Rate Schedule",IF(AND(OR(E828="Business",E828="Medical",E828="Charitable"),F828&lt;&gt;"Yes",K828=""),"Add purpose detail for substantiation",""))))))))))))</f>
        <v/>
      </c>
      <c r="R828" s="27">
        <f>IF(OR(A828="",M828=""),"",IFERROR(INDEX('Rate Schedule'!$A$5:$A$24,MATCH(SUMPRODUCT(MAX(('Rate Schedule'!$A$5:$A$24&lt;=A828)*('Rate Schedule'!$A$5:$A$24&lt;&gt;"")*'Rate Schedule'!$A$5:$A$24)),'Rate Schedule'!$A$5:$A$24,0)),""))</f>
        <v/>
      </c>
    </row>
    <row r="829">
      <c r="A829" s="22" t="n"/>
      <c r="B829" s="10" t="n"/>
      <c r="C829" s="10" t="n"/>
      <c r="D829" s="10" t="n"/>
      <c r="E829" s="10" t="n"/>
      <c r="F829" s="10" t="n"/>
      <c r="G829" s="10" t="n"/>
      <c r="H829" s="23" t="n"/>
      <c r="I829" s="23" t="n"/>
      <c r="J829" s="23" t="n"/>
      <c r="K829" s="10" t="n"/>
      <c r="L829" s="10" t="n"/>
      <c r="M829" s="24">
        <f>IF(AND(A829="",B829="",J829="",H829=""),"",ROUND(IF(G829="Yes",2,1)*IF(AND(ISNUMBER(H829),ISNUMBER(I829),I829&gt;=H829),I829-H829,IF(ISNUMBER(J829),J829,0)),1))</f>
        <v/>
      </c>
      <c r="N829" s="24">
        <f>IF(M829="","",IF(OR(E829="Personal",E829="",F829="Yes"),0,M829))</f>
        <v/>
      </c>
      <c r="O829" s="24">
        <f>IF(OR(A829="",M829=""),"",IF(E829="Business",IFERROR(INDEX('Rate Schedule'!$B$5:$B$24,MATCH(SUMPRODUCT(MAX(('Rate Schedule'!$A$5:$A$24&lt;=A829)*('Rate Schedule'!$A$5:$A$24&lt;&gt;"")*'Rate Schedule'!$A$5:$A$24)),'Rate Schedule'!$A$5:$A$24,0)),0),IF(E829="Medical",IFERROR(INDEX('Rate Schedule'!$C$5:$C$24,MATCH(SUMPRODUCT(MAX(('Rate Schedule'!$A$5:$A$24&lt;=A829)*('Rate Schedule'!$A$5:$A$24&lt;&gt;"")*'Rate Schedule'!$A$5:$A$24)),'Rate Schedule'!$A$5:$A$24,0)),0),IF(E829="Charitable",IFERROR(INDEX('Rate Schedule'!$D$5:$D$24,MATCH(SUMPRODUCT(MAX(('Rate Schedule'!$A$5:$A$24&lt;=A829)*('Rate Schedule'!$A$5:$A$24&lt;&gt;"")*'Rate Schedule'!$A$5:$A$24)),'Rate Schedule'!$A$5:$A$24,0)),0),0))))</f>
        <v/>
      </c>
      <c r="P829" s="25">
        <f>IF(OR(M829="",O829=""),"",ROUND(N829*O829,0)/100)</f>
        <v/>
      </c>
      <c r="Q829" s="26">
        <f>IF(AND(A829="",B829="",C829="",D829="",E829="",J829="",H829=""),"",IF(A829="","Add a date",IF(A829&gt;AsOf,"After as-of date: not counted yet",IF(B829="","Add a vehicle",IF(COUNTIF(VName,B829)=0,"Vehicle not on Vehicles sheet",IF(E829="","Add a purpose",IF(AND(E829&lt;&gt;"Business",E829&lt;&gt;"Medical",E829&lt;&gt;"Charitable",E829&lt;&gt;"Personal"),"Purpose must be Business/Medical/Charitable/Personal",IF(AND(ISNUMBER(H829),ISNUMBER(I829),I829&lt;H829),"Odometer end is before start",IF(AND(NOT(ISNUMBER(H829)),NOT(ISNUMBER(I829)),NOT(ISNUMBER(J829))),"Add odometer readings or typed miles",IF(AND(ISNUMBER(H829),ISNUMBER(I829),ISNUMBER(J829),ABS((I829-H829)-J829)&gt;0.05),"Odometer and typed miles disagree",IF(AND(N829&gt;0,O829=0),"No rate for this date — check Rate Schedule",IF(AND(OR(E829="Business",E829="Medical",E829="Charitable"),F829&lt;&gt;"Yes",K829=""),"Add purpose detail for substantiation",""))))))))))))</f>
        <v/>
      </c>
      <c r="R829" s="27">
        <f>IF(OR(A829="",M829=""),"",IFERROR(INDEX('Rate Schedule'!$A$5:$A$24,MATCH(SUMPRODUCT(MAX(('Rate Schedule'!$A$5:$A$24&lt;=A829)*('Rate Schedule'!$A$5:$A$24&lt;&gt;"")*'Rate Schedule'!$A$5:$A$24)),'Rate Schedule'!$A$5:$A$24,0)),""))</f>
        <v/>
      </c>
    </row>
    <row r="830">
      <c r="A830" s="22" t="n"/>
      <c r="B830" s="10" t="n"/>
      <c r="C830" s="10" t="n"/>
      <c r="D830" s="10" t="n"/>
      <c r="E830" s="10" t="n"/>
      <c r="F830" s="10" t="n"/>
      <c r="G830" s="10" t="n"/>
      <c r="H830" s="23" t="n"/>
      <c r="I830" s="23" t="n"/>
      <c r="J830" s="23" t="n"/>
      <c r="K830" s="10" t="n"/>
      <c r="L830" s="10" t="n"/>
      <c r="M830" s="24">
        <f>IF(AND(A830="",B830="",J830="",H830=""),"",ROUND(IF(G830="Yes",2,1)*IF(AND(ISNUMBER(H830),ISNUMBER(I830),I830&gt;=H830),I830-H830,IF(ISNUMBER(J830),J830,0)),1))</f>
        <v/>
      </c>
      <c r="N830" s="24">
        <f>IF(M830="","",IF(OR(E830="Personal",E830="",F830="Yes"),0,M830))</f>
        <v/>
      </c>
      <c r="O830" s="24">
        <f>IF(OR(A830="",M830=""),"",IF(E830="Business",IFERROR(INDEX('Rate Schedule'!$B$5:$B$24,MATCH(SUMPRODUCT(MAX(('Rate Schedule'!$A$5:$A$24&lt;=A830)*('Rate Schedule'!$A$5:$A$24&lt;&gt;"")*'Rate Schedule'!$A$5:$A$24)),'Rate Schedule'!$A$5:$A$24,0)),0),IF(E830="Medical",IFERROR(INDEX('Rate Schedule'!$C$5:$C$24,MATCH(SUMPRODUCT(MAX(('Rate Schedule'!$A$5:$A$24&lt;=A830)*('Rate Schedule'!$A$5:$A$24&lt;&gt;"")*'Rate Schedule'!$A$5:$A$24)),'Rate Schedule'!$A$5:$A$24,0)),0),IF(E830="Charitable",IFERROR(INDEX('Rate Schedule'!$D$5:$D$24,MATCH(SUMPRODUCT(MAX(('Rate Schedule'!$A$5:$A$24&lt;=A830)*('Rate Schedule'!$A$5:$A$24&lt;&gt;"")*'Rate Schedule'!$A$5:$A$24)),'Rate Schedule'!$A$5:$A$24,0)),0),0))))</f>
        <v/>
      </c>
      <c r="P830" s="25">
        <f>IF(OR(M830="",O830=""),"",ROUND(N830*O830,0)/100)</f>
        <v/>
      </c>
      <c r="Q830" s="26">
        <f>IF(AND(A830="",B830="",C830="",D830="",E830="",J830="",H830=""),"",IF(A830="","Add a date",IF(A830&gt;AsOf,"After as-of date: not counted yet",IF(B830="","Add a vehicle",IF(COUNTIF(VName,B830)=0,"Vehicle not on Vehicles sheet",IF(E830="","Add a purpose",IF(AND(E830&lt;&gt;"Business",E830&lt;&gt;"Medical",E830&lt;&gt;"Charitable",E830&lt;&gt;"Personal"),"Purpose must be Business/Medical/Charitable/Personal",IF(AND(ISNUMBER(H830),ISNUMBER(I830),I830&lt;H830),"Odometer end is before start",IF(AND(NOT(ISNUMBER(H830)),NOT(ISNUMBER(I830)),NOT(ISNUMBER(J830))),"Add odometer readings or typed miles",IF(AND(ISNUMBER(H830),ISNUMBER(I830),ISNUMBER(J830),ABS((I830-H830)-J830)&gt;0.05),"Odometer and typed miles disagree",IF(AND(N830&gt;0,O830=0),"No rate for this date — check Rate Schedule",IF(AND(OR(E830="Business",E830="Medical",E830="Charitable"),F830&lt;&gt;"Yes",K830=""),"Add purpose detail for substantiation",""))))))))))))</f>
        <v/>
      </c>
      <c r="R830" s="27">
        <f>IF(OR(A830="",M830=""),"",IFERROR(INDEX('Rate Schedule'!$A$5:$A$24,MATCH(SUMPRODUCT(MAX(('Rate Schedule'!$A$5:$A$24&lt;=A830)*('Rate Schedule'!$A$5:$A$24&lt;&gt;"")*'Rate Schedule'!$A$5:$A$24)),'Rate Schedule'!$A$5:$A$24,0)),""))</f>
        <v/>
      </c>
    </row>
    <row r="831">
      <c r="A831" s="22" t="n"/>
      <c r="B831" s="10" t="n"/>
      <c r="C831" s="10" t="n"/>
      <c r="D831" s="10" t="n"/>
      <c r="E831" s="10" t="n"/>
      <c r="F831" s="10" t="n"/>
      <c r="G831" s="10" t="n"/>
      <c r="H831" s="23" t="n"/>
      <c r="I831" s="23" t="n"/>
      <c r="J831" s="23" t="n"/>
      <c r="K831" s="10" t="n"/>
      <c r="L831" s="10" t="n"/>
      <c r="M831" s="24">
        <f>IF(AND(A831="",B831="",J831="",H831=""),"",ROUND(IF(G831="Yes",2,1)*IF(AND(ISNUMBER(H831),ISNUMBER(I831),I831&gt;=H831),I831-H831,IF(ISNUMBER(J831),J831,0)),1))</f>
        <v/>
      </c>
      <c r="N831" s="24">
        <f>IF(M831="","",IF(OR(E831="Personal",E831="",F831="Yes"),0,M831))</f>
        <v/>
      </c>
      <c r="O831" s="24">
        <f>IF(OR(A831="",M831=""),"",IF(E831="Business",IFERROR(INDEX('Rate Schedule'!$B$5:$B$24,MATCH(SUMPRODUCT(MAX(('Rate Schedule'!$A$5:$A$24&lt;=A831)*('Rate Schedule'!$A$5:$A$24&lt;&gt;"")*'Rate Schedule'!$A$5:$A$24)),'Rate Schedule'!$A$5:$A$24,0)),0),IF(E831="Medical",IFERROR(INDEX('Rate Schedule'!$C$5:$C$24,MATCH(SUMPRODUCT(MAX(('Rate Schedule'!$A$5:$A$24&lt;=A831)*('Rate Schedule'!$A$5:$A$24&lt;&gt;"")*'Rate Schedule'!$A$5:$A$24)),'Rate Schedule'!$A$5:$A$24,0)),0),IF(E831="Charitable",IFERROR(INDEX('Rate Schedule'!$D$5:$D$24,MATCH(SUMPRODUCT(MAX(('Rate Schedule'!$A$5:$A$24&lt;=A831)*('Rate Schedule'!$A$5:$A$24&lt;&gt;"")*'Rate Schedule'!$A$5:$A$24)),'Rate Schedule'!$A$5:$A$24,0)),0),0))))</f>
        <v/>
      </c>
      <c r="P831" s="25">
        <f>IF(OR(M831="",O831=""),"",ROUND(N831*O831,0)/100)</f>
        <v/>
      </c>
      <c r="Q831" s="26">
        <f>IF(AND(A831="",B831="",C831="",D831="",E831="",J831="",H831=""),"",IF(A831="","Add a date",IF(A831&gt;AsOf,"After as-of date: not counted yet",IF(B831="","Add a vehicle",IF(COUNTIF(VName,B831)=0,"Vehicle not on Vehicles sheet",IF(E831="","Add a purpose",IF(AND(E831&lt;&gt;"Business",E831&lt;&gt;"Medical",E831&lt;&gt;"Charitable",E831&lt;&gt;"Personal"),"Purpose must be Business/Medical/Charitable/Personal",IF(AND(ISNUMBER(H831),ISNUMBER(I831),I831&lt;H831),"Odometer end is before start",IF(AND(NOT(ISNUMBER(H831)),NOT(ISNUMBER(I831)),NOT(ISNUMBER(J831))),"Add odometer readings or typed miles",IF(AND(ISNUMBER(H831),ISNUMBER(I831),ISNUMBER(J831),ABS((I831-H831)-J831)&gt;0.05),"Odometer and typed miles disagree",IF(AND(N831&gt;0,O831=0),"No rate for this date — check Rate Schedule",IF(AND(OR(E831="Business",E831="Medical",E831="Charitable"),F831&lt;&gt;"Yes",K831=""),"Add purpose detail for substantiation",""))))))))))))</f>
        <v/>
      </c>
      <c r="R831" s="27">
        <f>IF(OR(A831="",M831=""),"",IFERROR(INDEX('Rate Schedule'!$A$5:$A$24,MATCH(SUMPRODUCT(MAX(('Rate Schedule'!$A$5:$A$24&lt;=A831)*('Rate Schedule'!$A$5:$A$24&lt;&gt;"")*'Rate Schedule'!$A$5:$A$24)),'Rate Schedule'!$A$5:$A$24,0)),""))</f>
        <v/>
      </c>
    </row>
    <row r="832">
      <c r="A832" s="22" t="n"/>
      <c r="B832" s="10" t="n"/>
      <c r="C832" s="10" t="n"/>
      <c r="D832" s="10" t="n"/>
      <c r="E832" s="10" t="n"/>
      <c r="F832" s="10" t="n"/>
      <c r="G832" s="10" t="n"/>
      <c r="H832" s="23" t="n"/>
      <c r="I832" s="23" t="n"/>
      <c r="J832" s="23" t="n"/>
      <c r="K832" s="10" t="n"/>
      <c r="L832" s="10" t="n"/>
      <c r="M832" s="24">
        <f>IF(AND(A832="",B832="",J832="",H832=""),"",ROUND(IF(G832="Yes",2,1)*IF(AND(ISNUMBER(H832),ISNUMBER(I832),I832&gt;=H832),I832-H832,IF(ISNUMBER(J832),J832,0)),1))</f>
        <v/>
      </c>
      <c r="N832" s="24">
        <f>IF(M832="","",IF(OR(E832="Personal",E832="",F832="Yes"),0,M832))</f>
        <v/>
      </c>
      <c r="O832" s="24">
        <f>IF(OR(A832="",M832=""),"",IF(E832="Business",IFERROR(INDEX('Rate Schedule'!$B$5:$B$24,MATCH(SUMPRODUCT(MAX(('Rate Schedule'!$A$5:$A$24&lt;=A832)*('Rate Schedule'!$A$5:$A$24&lt;&gt;"")*'Rate Schedule'!$A$5:$A$24)),'Rate Schedule'!$A$5:$A$24,0)),0),IF(E832="Medical",IFERROR(INDEX('Rate Schedule'!$C$5:$C$24,MATCH(SUMPRODUCT(MAX(('Rate Schedule'!$A$5:$A$24&lt;=A832)*('Rate Schedule'!$A$5:$A$24&lt;&gt;"")*'Rate Schedule'!$A$5:$A$24)),'Rate Schedule'!$A$5:$A$24,0)),0),IF(E832="Charitable",IFERROR(INDEX('Rate Schedule'!$D$5:$D$24,MATCH(SUMPRODUCT(MAX(('Rate Schedule'!$A$5:$A$24&lt;=A832)*('Rate Schedule'!$A$5:$A$24&lt;&gt;"")*'Rate Schedule'!$A$5:$A$24)),'Rate Schedule'!$A$5:$A$24,0)),0),0))))</f>
        <v/>
      </c>
      <c r="P832" s="25">
        <f>IF(OR(M832="",O832=""),"",ROUND(N832*O832,0)/100)</f>
        <v/>
      </c>
      <c r="Q832" s="26">
        <f>IF(AND(A832="",B832="",C832="",D832="",E832="",J832="",H832=""),"",IF(A832="","Add a date",IF(A832&gt;AsOf,"After as-of date: not counted yet",IF(B832="","Add a vehicle",IF(COUNTIF(VName,B832)=0,"Vehicle not on Vehicles sheet",IF(E832="","Add a purpose",IF(AND(E832&lt;&gt;"Business",E832&lt;&gt;"Medical",E832&lt;&gt;"Charitable",E832&lt;&gt;"Personal"),"Purpose must be Business/Medical/Charitable/Personal",IF(AND(ISNUMBER(H832),ISNUMBER(I832),I832&lt;H832),"Odometer end is before start",IF(AND(NOT(ISNUMBER(H832)),NOT(ISNUMBER(I832)),NOT(ISNUMBER(J832))),"Add odometer readings or typed miles",IF(AND(ISNUMBER(H832),ISNUMBER(I832),ISNUMBER(J832),ABS((I832-H832)-J832)&gt;0.05),"Odometer and typed miles disagree",IF(AND(N832&gt;0,O832=0),"No rate for this date — check Rate Schedule",IF(AND(OR(E832="Business",E832="Medical",E832="Charitable"),F832&lt;&gt;"Yes",K832=""),"Add purpose detail for substantiation",""))))))))))))</f>
        <v/>
      </c>
      <c r="R832" s="27">
        <f>IF(OR(A832="",M832=""),"",IFERROR(INDEX('Rate Schedule'!$A$5:$A$24,MATCH(SUMPRODUCT(MAX(('Rate Schedule'!$A$5:$A$24&lt;=A832)*('Rate Schedule'!$A$5:$A$24&lt;&gt;"")*'Rate Schedule'!$A$5:$A$24)),'Rate Schedule'!$A$5:$A$24,0)),""))</f>
        <v/>
      </c>
    </row>
    <row r="833">
      <c r="A833" s="22" t="n"/>
      <c r="B833" s="10" t="n"/>
      <c r="C833" s="10" t="n"/>
      <c r="D833" s="10" t="n"/>
      <c r="E833" s="10" t="n"/>
      <c r="F833" s="10" t="n"/>
      <c r="G833" s="10" t="n"/>
      <c r="H833" s="23" t="n"/>
      <c r="I833" s="23" t="n"/>
      <c r="J833" s="23" t="n"/>
      <c r="K833" s="10" t="n"/>
      <c r="L833" s="10" t="n"/>
      <c r="M833" s="24">
        <f>IF(AND(A833="",B833="",J833="",H833=""),"",ROUND(IF(G833="Yes",2,1)*IF(AND(ISNUMBER(H833),ISNUMBER(I833),I833&gt;=H833),I833-H833,IF(ISNUMBER(J833),J833,0)),1))</f>
        <v/>
      </c>
      <c r="N833" s="24">
        <f>IF(M833="","",IF(OR(E833="Personal",E833="",F833="Yes"),0,M833))</f>
        <v/>
      </c>
      <c r="O833" s="24">
        <f>IF(OR(A833="",M833=""),"",IF(E833="Business",IFERROR(INDEX('Rate Schedule'!$B$5:$B$24,MATCH(SUMPRODUCT(MAX(('Rate Schedule'!$A$5:$A$24&lt;=A833)*('Rate Schedule'!$A$5:$A$24&lt;&gt;"")*'Rate Schedule'!$A$5:$A$24)),'Rate Schedule'!$A$5:$A$24,0)),0),IF(E833="Medical",IFERROR(INDEX('Rate Schedule'!$C$5:$C$24,MATCH(SUMPRODUCT(MAX(('Rate Schedule'!$A$5:$A$24&lt;=A833)*('Rate Schedule'!$A$5:$A$24&lt;&gt;"")*'Rate Schedule'!$A$5:$A$24)),'Rate Schedule'!$A$5:$A$24,0)),0),IF(E833="Charitable",IFERROR(INDEX('Rate Schedule'!$D$5:$D$24,MATCH(SUMPRODUCT(MAX(('Rate Schedule'!$A$5:$A$24&lt;=A833)*('Rate Schedule'!$A$5:$A$24&lt;&gt;"")*'Rate Schedule'!$A$5:$A$24)),'Rate Schedule'!$A$5:$A$24,0)),0),0))))</f>
        <v/>
      </c>
      <c r="P833" s="25">
        <f>IF(OR(M833="",O833=""),"",ROUND(N833*O833,0)/100)</f>
        <v/>
      </c>
      <c r="Q833" s="26">
        <f>IF(AND(A833="",B833="",C833="",D833="",E833="",J833="",H833=""),"",IF(A833="","Add a date",IF(A833&gt;AsOf,"After as-of date: not counted yet",IF(B833="","Add a vehicle",IF(COUNTIF(VName,B833)=0,"Vehicle not on Vehicles sheet",IF(E833="","Add a purpose",IF(AND(E833&lt;&gt;"Business",E833&lt;&gt;"Medical",E833&lt;&gt;"Charitable",E833&lt;&gt;"Personal"),"Purpose must be Business/Medical/Charitable/Personal",IF(AND(ISNUMBER(H833),ISNUMBER(I833),I833&lt;H833),"Odometer end is before start",IF(AND(NOT(ISNUMBER(H833)),NOT(ISNUMBER(I833)),NOT(ISNUMBER(J833))),"Add odometer readings or typed miles",IF(AND(ISNUMBER(H833),ISNUMBER(I833),ISNUMBER(J833),ABS((I833-H833)-J833)&gt;0.05),"Odometer and typed miles disagree",IF(AND(N833&gt;0,O833=0),"No rate for this date — check Rate Schedule",IF(AND(OR(E833="Business",E833="Medical",E833="Charitable"),F833&lt;&gt;"Yes",K833=""),"Add purpose detail for substantiation",""))))))))))))</f>
        <v/>
      </c>
      <c r="R833" s="27">
        <f>IF(OR(A833="",M833=""),"",IFERROR(INDEX('Rate Schedule'!$A$5:$A$24,MATCH(SUMPRODUCT(MAX(('Rate Schedule'!$A$5:$A$24&lt;=A833)*('Rate Schedule'!$A$5:$A$24&lt;&gt;"")*'Rate Schedule'!$A$5:$A$24)),'Rate Schedule'!$A$5:$A$24,0)),""))</f>
        <v/>
      </c>
    </row>
    <row r="834">
      <c r="A834" s="22" t="n"/>
      <c r="B834" s="10" t="n"/>
      <c r="C834" s="10" t="n"/>
      <c r="D834" s="10" t="n"/>
      <c r="E834" s="10" t="n"/>
      <c r="F834" s="10" t="n"/>
      <c r="G834" s="10" t="n"/>
      <c r="H834" s="23" t="n"/>
      <c r="I834" s="23" t="n"/>
      <c r="J834" s="23" t="n"/>
      <c r="K834" s="10" t="n"/>
      <c r="L834" s="10" t="n"/>
      <c r="M834" s="24">
        <f>IF(AND(A834="",B834="",J834="",H834=""),"",ROUND(IF(G834="Yes",2,1)*IF(AND(ISNUMBER(H834),ISNUMBER(I834),I834&gt;=H834),I834-H834,IF(ISNUMBER(J834),J834,0)),1))</f>
        <v/>
      </c>
      <c r="N834" s="24">
        <f>IF(M834="","",IF(OR(E834="Personal",E834="",F834="Yes"),0,M834))</f>
        <v/>
      </c>
      <c r="O834" s="24">
        <f>IF(OR(A834="",M834=""),"",IF(E834="Business",IFERROR(INDEX('Rate Schedule'!$B$5:$B$24,MATCH(SUMPRODUCT(MAX(('Rate Schedule'!$A$5:$A$24&lt;=A834)*('Rate Schedule'!$A$5:$A$24&lt;&gt;"")*'Rate Schedule'!$A$5:$A$24)),'Rate Schedule'!$A$5:$A$24,0)),0),IF(E834="Medical",IFERROR(INDEX('Rate Schedule'!$C$5:$C$24,MATCH(SUMPRODUCT(MAX(('Rate Schedule'!$A$5:$A$24&lt;=A834)*('Rate Schedule'!$A$5:$A$24&lt;&gt;"")*'Rate Schedule'!$A$5:$A$24)),'Rate Schedule'!$A$5:$A$24,0)),0),IF(E834="Charitable",IFERROR(INDEX('Rate Schedule'!$D$5:$D$24,MATCH(SUMPRODUCT(MAX(('Rate Schedule'!$A$5:$A$24&lt;=A834)*('Rate Schedule'!$A$5:$A$24&lt;&gt;"")*'Rate Schedule'!$A$5:$A$24)),'Rate Schedule'!$A$5:$A$24,0)),0),0))))</f>
        <v/>
      </c>
      <c r="P834" s="25">
        <f>IF(OR(M834="",O834=""),"",ROUND(N834*O834,0)/100)</f>
        <v/>
      </c>
      <c r="Q834" s="26">
        <f>IF(AND(A834="",B834="",C834="",D834="",E834="",J834="",H834=""),"",IF(A834="","Add a date",IF(A834&gt;AsOf,"After as-of date: not counted yet",IF(B834="","Add a vehicle",IF(COUNTIF(VName,B834)=0,"Vehicle not on Vehicles sheet",IF(E834="","Add a purpose",IF(AND(E834&lt;&gt;"Business",E834&lt;&gt;"Medical",E834&lt;&gt;"Charitable",E834&lt;&gt;"Personal"),"Purpose must be Business/Medical/Charitable/Personal",IF(AND(ISNUMBER(H834),ISNUMBER(I834),I834&lt;H834),"Odometer end is before start",IF(AND(NOT(ISNUMBER(H834)),NOT(ISNUMBER(I834)),NOT(ISNUMBER(J834))),"Add odometer readings or typed miles",IF(AND(ISNUMBER(H834),ISNUMBER(I834),ISNUMBER(J834),ABS((I834-H834)-J834)&gt;0.05),"Odometer and typed miles disagree",IF(AND(N834&gt;0,O834=0),"No rate for this date — check Rate Schedule",IF(AND(OR(E834="Business",E834="Medical",E834="Charitable"),F834&lt;&gt;"Yes",K834=""),"Add purpose detail for substantiation",""))))))))))))</f>
        <v/>
      </c>
      <c r="R834" s="27">
        <f>IF(OR(A834="",M834=""),"",IFERROR(INDEX('Rate Schedule'!$A$5:$A$24,MATCH(SUMPRODUCT(MAX(('Rate Schedule'!$A$5:$A$24&lt;=A834)*('Rate Schedule'!$A$5:$A$24&lt;&gt;"")*'Rate Schedule'!$A$5:$A$24)),'Rate Schedule'!$A$5:$A$24,0)),""))</f>
        <v/>
      </c>
    </row>
    <row r="835">
      <c r="A835" s="22" t="n"/>
      <c r="B835" s="10" t="n"/>
      <c r="C835" s="10" t="n"/>
      <c r="D835" s="10" t="n"/>
      <c r="E835" s="10" t="n"/>
      <c r="F835" s="10" t="n"/>
      <c r="G835" s="10" t="n"/>
      <c r="H835" s="23" t="n"/>
      <c r="I835" s="23" t="n"/>
      <c r="J835" s="23" t="n"/>
      <c r="K835" s="10" t="n"/>
      <c r="L835" s="10" t="n"/>
      <c r="M835" s="24">
        <f>IF(AND(A835="",B835="",J835="",H835=""),"",ROUND(IF(G835="Yes",2,1)*IF(AND(ISNUMBER(H835),ISNUMBER(I835),I835&gt;=H835),I835-H835,IF(ISNUMBER(J835),J835,0)),1))</f>
        <v/>
      </c>
      <c r="N835" s="24">
        <f>IF(M835="","",IF(OR(E835="Personal",E835="",F835="Yes"),0,M835))</f>
        <v/>
      </c>
      <c r="O835" s="24">
        <f>IF(OR(A835="",M835=""),"",IF(E835="Business",IFERROR(INDEX('Rate Schedule'!$B$5:$B$24,MATCH(SUMPRODUCT(MAX(('Rate Schedule'!$A$5:$A$24&lt;=A835)*('Rate Schedule'!$A$5:$A$24&lt;&gt;"")*'Rate Schedule'!$A$5:$A$24)),'Rate Schedule'!$A$5:$A$24,0)),0),IF(E835="Medical",IFERROR(INDEX('Rate Schedule'!$C$5:$C$24,MATCH(SUMPRODUCT(MAX(('Rate Schedule'!$A$5:$A$24&lt;=A835)*('Rate Schedule'!$A$5:$A$24&lt;&gt;"")*'Rate Schedule'!$A$5:$A$24)),'Rate Schedule'!$A$5:$A$24,0)),0),IF(E835="Charitable",IFERROR(INDEX('Rate Schedule'!$D$5:$D$24,MATCH(SUMPRODUCT(MAX(('Rate Schedule'!$A$5:$A$24&lt;=A835)*('Rate Schedule'!$A$5:$A$24&lt;&gt;"")*'Rate Schedule'!$A$5:$A$24)),'Rate Schedule'!$A$5:$A$24,0)),0),0))))</f>
        <v/>
      </c>
      <c r="P835" s="25">
        <f>IF(OR(M835="",O835=""),"",ROUND(N835*O835,0)/100)</f>
        <v/>
      </c>
      <c r="Q835" s="26">
        <f>IF(AND(A835="",B835="",C835="",D835="",E835="",J835="",H835=""),"",IF(A835="","Add a date",IF(A835&gt;AsOf,"After as-of date: not counted yet",IF(B835="","Add a vehicle",IF(COUNTIF(VName,B835)=0,"Vehicle not on Vehicles sheet",IF(E835="","Add a purpose",IF(AND(E835&lt;&gt;"Business",E835&lt;&gt;"Medical",E835&lt;&gt;"Charitable",E835&lt;&gt;"Personal"),"Purpose must be Business/Medical/Charitable/Personal",IF(AND(ISNUMBER(H835),ISNUMBER(I835),I835&lt;H835),"Odometer end is before start",IF(AND(NOT(ISNUMBER(H835)),NOT(ISNUMBER(I835)),NOT(ISNUMBER(J835))),"Add odometer readings or typed miles",IF(AND(ISNUMBER(H835),ISNUMBER(I835),ISNUMBER(J835),ABS((I835-H835)-J835)&gt;0.05),"Odometer and typed miles disagree",IF(AND(N835&gt;0,O835=0),"No rate for this date — check Rate Schedule",IF(AND(OR(E835="Business",E835="Medical",E835="Charitable"),F835&lt;&gt;"Yes",K835=""),"Add purpose detail for substantiation",""))))))))))))</f>
        <v/>
      </c>
      <c r="R835" s="27">
        <f>IF(OR(A835="",M835=""),"",IFERROR(INDEX('Rate Schedule'!$A$5:$A$24,MATCH(SUMPRODUCT(MAX(('Rate Schedule'!$A$5:$A$24&lt;=A835)*('Rate Schedule'!$A$5:$A$24&lt;&gt;"")*'Rate Schedule'!$A$5:$A$24)),'Rate Schedule'!$A$5:$A$24,0)),""))</f>
        <v/>
      </c>
    </row>
    <row r="836">
      <c r="A836" s="22" t="n"/>
      <c r="B836" s="10" t="n"/>
      <c r="C836" s="10" t="n"/>
      <c r="D836" s="10" t="n"/>
      <c r="E836" s="10" t="n"/>
      <c r="F836" s="10" t="n"/>
      <c r="G836" s="10" t="n"/>
      <c r="H836" s="23" t="n"/>
      <c r="I836" s="23" t="n"/>
      <c r="J836" s="23" t="n"/>
      <c r="K836" s="10" t="n"/>
      <c r="L836" s="10" t="n"/>
      <c r="M836" s="24">
        <f>IF(AND(A836="",B836="",J836="",H836=""),"",ROUND(IF(G836="Yes",2,1)*IF(AND(ISNUMBER(H836),ISNUMBER(I836),I836&gt;=H836),I836-H836,IF(ISNUMBER(J836),J836,0)),1))</f>
        <v/>
      </c>
      <c r="N836" s="24">
        <f>IF(M836="","",IF(OR(E836="Personal",E836="",F836="Yes"),0,M836))</f>
        <v/>
      </c>
      <c r="O836" s="24">
        <f>IF(OR(A836="",M836=""),"",IF(E836="Business",IFERROR(INDEX('Rate Schedule'!$B$5:$B$24,MATCH(SUMPRODUCT(MAX(('Rate Schedule'!$A$5:$A$24&lt;=A836)*('Rate Schedule'!$A$5:$A$24&lt;&gt;"")*'Rate Schedule'!$A$5:$A$24)),'Rate Schedule'!$A$5:$A$24,0)),0),IF(E836="Medical",IFERROR(INDEX('Rate Schedule'!$C$5:$C$24,MATCH(SUMPRODUCT(MAX(('Rate Schedule'!$A$5:$A$24&lt;=A836)*('Rate Schedule'!$A$5:$A$24&lt;&gt;"")*'Rate Schedule'!$A$5:$A$24)),'Rate Schedule'!$A$5:$A$24,0)),0),IF(E836="Charitable",IFERROR(INDEX('Rate Schedule'!$D$5:$D$24,MATCH(SUMPRODUCT(MAX(('Rate Schedule'!$A$5:$A$24&lt;=A836)*('Rate Schedule'!$A$5:$A$24&lt;&gt;"")*'Rate Schedule'!$A$5:$A$24)),'Rate Schedule'!$A$5:$A$24,0)),0),0))))</f>
        <v/>
      </c>
      <c r="P836" s="25">
        <f>IF(OR(M836="",O836=""),"",ROUND(N836*O836,0)/100)</f>
        <v/>
      </c>
      <c r="Q836" s="26">
        <f>IF(AND(A836="",B836="",C836="",D836="",E836="",J836="",H836=""),"",IF(A836="","Add a date",IF(A836&gt;AsOf,"After as-of date: not counted yet",IF(B836="","Add a vehicle",IF(COUNTIF(VName,B836)=0,"Vehicle not on Vehicles sheet",IF(E836="","Add a purpose",IF(AND(E836&lt;&gt;"Business",E836&lt;&gt;"Medical",E836&lt;&gt;"Charitable",E836&lt;&gt;"Personal"),"Purpose must be Business/Medical/Charitable/Personal",IF(AND(ISNUMBER(H836),ISNUMBER(I836),I836&lt;H836),"Odometer end is before start",IF(AND(NOT(ISNUMBER(H836)),NOT(ISNUMBER(I836)),NOT(ISNUMBER(J836))),"Add odometer readings or typed miles",IF(AND(ISNUMBER(H836),ISNUMBER(I836),ISNUMBER(J836),ABS((I836-H836)-J836)&gt;0.05),"Odometer and typed miles disagree",IF(AND(N836&gt;0,O836=0),"No rate for this date — check Rate Schedule",IF(AND(OR(E836="Business",E836="Medical",E836="Charitable"),F836&lt;&gt;"Yes",K836=""),"Add purpose detail for substantiation",""))))))))))))</f>
        <v/>
      </c>
      <c r="R836" s="27">
        <f>IF(OR(A836="",M836=""),"",IFERROR(INDEX('Rate Schedule'!$A$5:$A$24,MATCH(SUMPRODUCT(MAX(('Rate Schedule'!$A$5:$A$24&lt;=A836)*('Rate Schedule'!$A$5:$A$24&lt;&gt;"")*'Rate Schedule'!$A$5:$A$24)),'Rate Schedule'!$A$5:$A$24,0)),""))</f>
        <v/>
      </c>
    </row>
    <row r="837">
      <c r="A837" s="22" t="n"/>
      <c r="B837" s="10" t="n"/>
      <c r="C837" s="10" t="n"/>
      <c r="D837" s="10" t="n"/>
      <c r="E837" s="10" t="n"/>
      <c r="F837" s="10" t="n"/>
      <c r="G837" s="10" t="n"/>
      <c r="H837" s="23" t="n"/>
      <c r="I837" s="23" t="n"/>
      <c r="J837" s="23" t="n"/>
      <c r="K837" s="10" t="n"/>
      <c r="L837" s="10" t="n"/>
      <c r="M837" s="24">
        <f>IF(AND(A837="",B837="",J837="",H837=""),"",ROUND(IF(G837="Yes",2,1)*IF(AND(ISNUMBER(H837),ISNUMBER(I837),I837&gt;=H837),I837-H837,IF(ISNUMBER(J837),J837,0)),1))</f>
        <v/>
      </c>
      <c r="N837" s="24">
        <f>IF(M837="","",IF(OR(E837="Personal",E837="",F837="Yes"),0,M837))</f>
        <v/>
      </c>
      <c r="O837" s="24">
        <f>IF(OR(A837="",M837=""),"",IF(E837="Business",IFERROR(INDEX('Rate Schedule'!$B$5:$B$24,MATCH(SUMPRODUCT(MAX(('Rate Schedule'!$A$5:$A$24&lt;=A837)*('Rate Schedule'!$A$5:$A$24&lt;&gt;"")*'Rate Schedule'!$A$5:$A$24)),'Rate Schedule'!$A$5:$A$24,0)),0),IF(E837="Medical",IFERROR(INDEX('Rate Schedule'!$C$5:$C$24,MATCH(SUMPRODUCT(MAX(('Rate Schedule'!$A$5:$A$24&lt;=A837)*('Rate Schedule'!$A$5:$A$24&lt;&gt;"")*'Rate Schedule'!$A$5:$A$24)),'Rate Schedule'!$A$5:$A$24,0)),0),IF(E837="Charitable",IFERROR(INDEX('Rate Schedule'!$D$5:$D$24,MATCH(SUMPRODUCT(MAX(('Rate Schedule'!$A$5:$A$24&lt;=A837)*('Rate Schedule'!$A$5:$A$24&lt;&gt;"")*'Rate Schedule'!$A$5:$A$24)),'Rate Schedule'!$A$5:$A$24,0)),0),0))))</f>
        <v/>
      </c>
      <c r="P837" s="25">
        <f>IF(OR(M837="",O837=""),"",ROUND(N837*O837,0)/100)</f>
        <v/>
      </c>
      <c r="Q837" s="26">
        <f>IF(AND(A837="",B837="",C837="",D837="",E837="",J837="",H837=""),"",IF(A837="","Add a date",IF(A837&gt;AsOf,"After as-of date: not counted yet",IF(B837="","Add a vehicle",IF(COUNTIF(VName,B837)=0,"Vehicle not on Vehicles sheet",IF(E837="","Add a purpose",IF(AND(E837&lt;&gt;"Business",E837&lt;&gt;"Medical",E837&lt;&gt;"Charitable",E837&lt;&gt;"Personal"),"Purpose must be Business/Medical/Charitable/Personal",IF(AND(ISNUMBER(H837),ISNUMBER(I837),I837&lt;H837),"Odometer end is before start",IF(AND(NOT(ISNUMBER(H837)),NOT(ISNUMBER(I837)),NOT(ISNUMBER(J837))),"Add odometer readings or typed miles",IF(AND(ISNUMBER(H837),ISNUMBER(I837),ISNUMBER(J837),ABS((I837-H837)-J837)&gt;0.05),"Odometer and typed miles disagree",IF(AND(N837&gt;0,O837=0),"No rate for this date — check Rate Schedule",IF(AND(OR(E837="Business",E837="Medical",E837="Charitable"),F837&lt;&gt;"Yes",K837=""),"Add purpose detail for substantiation",""))))))))))))</f>
        <v/>
      </c>
      <c r="R837" s="27">
        <f>IF(OR(A837="",M837=""),"",IFERROR(INDEX('Rate Schedule'!$A$5:$A$24,MATCH(SUMPRODUCT(MAX(('Rate Schedule'!$A$5:$A$24&lt;=A837)*('Rate Schedule'!$A$5:$A$24&lt;&gt;"")*'Rate Schedule'!$A$5:$A$24)),'Rate Schedule'!$A$5:$A$24,0)),""))</f>
        <v/>
      </c>
    </row>
    <row r="838">
      <c r="A838" s="22" t="n"/>
      <c r="B838" s="10" t="n"/>
      <c r="C838" s="10" t="n"/>
      <c r="D838" s="10" t="n"/>
      <c r="E838" s="10" t="n"/>
      <c r="F838" s="10" t="n"/>
      <c r="G838" s="10" t="n"/>
      <c r="H838" s="23" t="n"/>
      <c r="I838" s="23" t="n"/>
      <c r="J838" s="23" t="n"/>
      <c r="K838" s="10" t="n"/>
      <c r="L838" s="10" t="n"/>
      <c r="M838" s="24">
        <f>IF(AND(A838="",B838="",J838="",H838=""),"",ROUND(IF(G838="Yes",2,1)*IF(AND(ISNUMBER(H838),ISNUMBER(I838),I838&gt;=H838),I838-H838,IF(ISNUMBER(J838),J838,0)),1))</f>
        <v/>
      </c>
      <c r="N838" s="24">
        <f>IF(M838="","",IF(OR(E838="Personal",E838="",F838="Yes"),0,M838))</f>
        <v/>
      </c>
      <c r="O838" s="24">
        <f>IF(OR(A838="",M838=""),"",IF(E838="Business",IFERROR(INDEX('Rate Schedule'!$B$5:$B$24,MATCH(SUMPRODUCT(MAX(('Rate Schedule'!$A$5:$A$24&lt;=A838)*('Rate Schedule'!$A$5:$A$24&lt;&gt;"")*'Rate Schedule'!$A$5:$A$24)),'Rate Schedule'!$A$5:$A$24,0)),0),IF(E838="Medical",IFERROR(INDEX('Rate Schedule'!$C$5:$C$24,MATCH(SUMPRODUCT(MAX(('Rate Schedule'!$A$5:$A$24&lt;=A838)*('Rate Schedule'!$A$5:$A$24&lt;&gt;"")*'Rate Schedule'!$A$5:$A$24)),'Rate Schedule'!$A$5:$A$24,0)),0),IF(E838="Charitable",IFERROR(INDEX('Rate Schedule'!$D$5:$D$24,MATCH(SUMPRODUCT(MAX(('Rate Schedule'!$A$5:$A$24&lt;=A838)*('Rate Schedule'!$A$5:$A$24&lt;&gt;"")*'Rate Schedule'!$A$5:$A$24)),'Rate Schedule'!$A$5:$A$24,0)),0),0))))</f>
        <v/>
      </c>
      <c r="P838" s="25">
        <f>IF(OR(M838="",O838=""),"",ROUND(N838*O838,0)/100)</f>
        <v/>
      </c>
      <c r="Q838" s="26">
        <f>IF(AND(A838="",B838="",C838="",D838="",E838="",J838="",H838=""),"",IF(A838="","Add a date",IF(A838&gt;AsOf,"After as-of date: not counted yet",IF(B838="","Add a vehicle",IF(COUNTIF(VName,B838)=0,"Vehicle not on Vehicles sheet",IF(E838="","Add a purpose",IF(AND(E838&lt;&gt;"Business",E838&lt;&gt;"Medical",E838&lt;&gt;"Charitable",E838&lt;&gt;"Personal"),"Purpose must be Business/Medical/Charitable/Personal",IF(AND(ISNUMBER(H838),ISNUMBER(I838),I838&lt;H838),"Odometer end is before start",IF(AND(NOT(ISNUMBER(H838)),NOT(ISNUMBER(I838)),NOT(ISNUMBER(J838))),"Add odometer readings or typed miles",IF(AND(ISNUMBER(H838),ISNUMBER(I838),ISNUMBER(J838),ABS((I838-H838)-J838)&gt;0.05),"Odometer and typed miles disagree",IF(AND(N838&gt;0,O838=0),"No rate for this date — check Rate Schedule",IF(AND(OR(E838="Business",E838="Medical",E838="Charitable"),F838&lt;&gt;"Yes",K838=""),"Add purpose detail for substantiation",""))))))))))))</f>
        <v/>
      </c>
      <c r="R838" s="27">
        <f>IF(OR(A838="",M838=""),"",IFERROR(INDEX('Rate Schedule'!$A$5:$A$24,MATCH(SUMPRODUCT(MAX(('Rate Schedule'!$A$5:$A$24&lt;=A838)*('Rate Schedule'!$A$5:$A$24&lt;&gt;"")*'Rate Schedule'!$A$5:$A$24)),'Rate Schedule'!$A$5:$A$24,0)),""))</f>
        <v/>
      </c>
    </row>
    <row r="839">
      <c r="A839" s="22" t="n"/>
      <c r="B839" s="10" t="n"/>
      <c r="C839" s="10" t="n"/>
      <c r="D839" s="10" t="n"/>
      <c r="E839" s="10" t="n"/>
      <c r="F839" s="10" t="n"/>
      <c r="G839" s="10" t="n"/>
      <c r="H839" s="23" t="n"/>
      <c r="I839" s="23" t="n"/>
      <c r="J839" s="23" t="n"/>
      <c r="K839" s="10" t="n"/>
      <c r="L839" s="10" t="n"/>
      <c r="M839" s="24">
        <f>IF(AND(A839="",B839="",J839="",H839=""),"",ROUND(IF(G839="Yes",2,1)*IF(AND(ISNUMBER(H839),ISNUMBER(I839),I839&gt;=H839),I839-H839,IF(ISNUMBER(J839),J839,0)),1))</f>
        <v/>
      </c>
      <c r="N839" s="24">
        <f>IF(M839="","",IF(OR(E839="Personal",E839="",F839="Yes"),0,M839))</f>
        <v/>
      </c>
      <c r="O839" s="24">
        <f>IF(OR(A839="",M839=""),"",IF(E839="Business",IFERROR(INDEX('Rate Schedule'!$B$5:$B$24,MATCH(SUMPRODUCT(MAX(('Rate Schedule'!$A$5:$A$24&lt;=A839)*('Rate Schedule'!$A$5:$A$24&lt;&gt;"")*'Rate Schedule'!$A$5:$A$24)),'Rate Schedule'!$A$5:$A$24,0)),0),IF(E839="Medical",IFERROR(INDEX('Rate Schedule'!$C$5:$C$24,MATCH(SUMPRODUCT(MAX(('Rate Schedule'!$A$5:$A$24&lt;=A839)*('Rate Schedule'!$A$5:$A$24&lt;&gt;"")*'Rate Schedule'!$A$5:$A$24)),'Rate Schedule'!$A$5:$A$24,0)),0),IF(E839="Charitable",IFERROR(INDEX('Rate Schedule'!$D$5:$D$24,MATCH(SUMPRODUCT(MAX(('Rate Schedule'!$A$5:$A$24&lt;=A839)*('Rate Schedule'!$A$5:$A$24&lt;&gt;"")*'Rate Schedule'!$A$5:$A$24)),'Rate Schedule'!$A$5:$A$24,0)),0),0))))</f>
        <v/>
      </c>
      <c r="P839" s="25">
        <f>IF(OR(M839="",O839=""),"",ROUND(N839*O839,0)/100)</f>
        <v/>
      </c>
      <c r="Q839" s="26">
        <f>IF(AND(A839="",B839="",C839="",D839="",E839="",J839="",H839=""),"",IF(A839="","Add a date",IF(A839&gt;AsOf,"After as-of date: not counted yet",IF(B839="","Add a vehicle",IF(COUNTIF(VName,B839)=0,"Vehicle not on Vehicles sheet",IF(E839="","Add a purpose",IF(AND(E839&lt;&gt;"Business",E839&lt;&gt;"Medical",E839&lt;&gt;"Charitable",E839&lt;&gt;"Personal"),"Purpose must be Business/Medical/Charitable/Personal",IF(AND(ISNUMBER(H839),ISNUMBER(I839),I839&lt;H839),"Odometer end is before start",IF(AND(NOT(ISNUMBER(H839)),NOT(ISNUMBER(I839)),NOT(ISNUMBER(J839))),"Add odometer readings or typed miles",IF(AND(ISNUMBER(H839),ISNUMBER(I839),ISNUMBER(J839),ABS((I839-H839)-J839)&gt;0.05),"Odometer and typed miles disagree",IF(AND(N839&gt;0,O839=0),"No rate for this date — check Rate Schedule",IF(AND(OR(E839="Business",E839="Medical",E839="Charitable"),F839&lt;&gt;"Yes",K839=""),"Add purpose detail for substantiation",""))))))))))))</f>
        <v/>
      </c>
      <c r="R839" s="27">
        <f>IF(OR(A839="",M839=""),"",IFERROR(INDEX('Rate Schedule'!$A$5:$A$24,MATCH(SUMPRODUCT(MAX(('Rate Schedule'!$A$5:$A$24&lt;=A839)*('Rate Schedule'!$A$5:$A$24&lt;&gt;"")*'Rate Schedule'!$A$5:$A$24)),'Rate Schedule'!$A$5:$A$24,0)),""))</f>
        <v/>
      </c>
    </row>
    <row r="840">
      <c r="A840" s="22" t="n"/>
      <c r="B840" s="10" t="n"/>
      <c r="C840" s="10" t="n"/>
      <c r="D840" s="10" t="n"/>
      <c r="E840" s="10" t="n"/>
      <c r="F840" s="10" t="n"/>
      <c r="G840" s="10" t="n"/>
      <c r="H840" s="23" t="n"/>
      <c r="I840" s="23" t="n"/>
      <c r="J840" s="23" t="n"/>
      <c r="K840" s="10" t="n"/>
      <c r="L840" s="10" t="n"/>
      <c r="M840" s="24">
        <f>IF(AND(A840="",B840="",J840="",H840=""),"",ROUND(IF(G840="Yes",2,1)*IF(AND(ISNUMBER(H840),ISNUMBER(I840),I840&gt;=H840),I840-H840,IF(ISNUMBER(J840),J840,0)),1))</f>
        <v/>
      </c>
      <c r="N840" s="24">
        <f>IF(M840="","",IF(OR(E840="Personal",E840="",F840="Yes"),0,M840))</f>
        <v/>
      </c>
      <c r="O840" s="24">
        <f>IF(OR(A840="",M840=""),"",IF(E840="Business",IFERROR(INDEX('Rate Schedule'!$B$5:$B$24,MATCH(SUMPRODUCT(MAX(('Rate Schedule'!$A$5:$A$24&lt;=A840)*('Rate Schedule'!$A$5:$A$24&lt;&gt;"")*'Rate Schedule'!$A$5:$A$24)),'Rate Schedule'!$A$5:$A$24,0)),0),IF(E840="Medical",IFERROR(INDEX('Rate Schedule'!$C$5:$C$24,MATCH(SUMPRODUCT(MAX(('Rate Schedule'!$A$5:$A$24&lt;=A840)*('Rate Schedule'!$A$5:$A$24&lt;&gt;"")*'Rate Schedule'!$A$5:$A$24)),'Rate Schedule'!$A$5:$A$24,0)),0),IF(E840="Charitable",IFERROR(INDEX('Rate Schedule'!$D$5:$D$24,MATCH(SUMPRODUCT(MAX(('Rate Schedule'!$A$5:$A$24&lt;=A840)*('Rate Schedule'!$A$5:$A$24&lt;&gt;"")*'Rate Schedule'!$A$5:$A$24)),'Rate Schedule'!$A$5:$A$24,0)),0),0))))</f>
        <v/>
      </c>
      <c r="P840" s="25">
        <f>IF(OR(M840="",O840=""),"",ROUND(N840*O840,0)/100)</f>
        <v/>
      </c>
      <c r="Q840" s="26">
        <f>IF(AND(A840="",B840="",C840="",D840="",E840="",J840="",H840=""),"",IF(A840="","Add a date",IF(A840&gt;AsOf,"After as-of date: not counted yet",IF(B840="","Add a vehicle",IF(COUNTIF(VName,B840)=0,"Vehicle not on Vehicles sheet",IF(E840="","Add a purpose",IF(AND(E840&lt;&gt;"Business",E840&lt;&gt;"Medical",E840&lt;&gt;"Charitable",E840&lt;&gt;"Personal"),"Purpose must be Business/Medical/Charitable/Personal",IF(AND(ISNUMBER(H840),ISNUMBER(I840),I840&lt;H840),"Odometer end is before start",IF(AND(NOT(ISNUMBER(H840)),NOT(ISNUMBER(I840)),NOT(ISNUMBER(J840))),"Add odometer readings or typed miles",IF(AND(ISNUMBER(H840),ISNUMBER(I840),ISNUMBER(J840),ABS((I840-H840)-J840)&gt;0.05),"Odometer and typed miles disagree",IF(AND(N840&gt;0,O840=0),"No rate for this date — check Rate Schedule",IF(AND(OR(E840="Business",E840="Medical",E840="Charitable"),F840&lt;&gt;"Yes",K840=""),"Add purpose detail for substantiation",""))))))))))))</f>
        <v/>
      </c>
      <c r="R840" s="27">
        <f>IF(OR(A840="",M840=""),"",IFERROR(INDEX('Rate Schedule'!$A$5:$A$24,MATCH(SUMPRODUCT(MAX(('Rate Schedule'!$A$5:$A$24&lt;=A840)*('Rate Schedule'!$A$5:$A$24&lt;&gt;"")*'Rate Schedule'!$A$5:$A$24)),'Rate Schedule'!$A$5:$A$24,0)),""))</f>
        <v/>
      </c>
    </row>
    <row r="841">
      <c r="A841" s="22" t="n"/>
      <c r="B841" s="10" t="n"/>
      <c r="C841" s="10" t="n"/>
      <c r="D841" s="10" t="n"/>
      <c r="E841" s="10" t="n"/>
      <c r="F841" s="10" t="n"/>
      <c r="G841" s="10" t="n"/>
      <c r="H841" s="23" t="n"/>
      <c r="I841" s="23" t="n"/>
      <c r="J841" s="23" t="n"/>
      <c r="K841" s="10" t="n"/>
      <c r="L841" s="10" t="n"/>
      <c r="M841" s="24">
        <f>IF(AND(A841="",B841="",J841="",H841=""),"",ROUND(IF(G841="Yes",2,1)*IF(AND(ISNUMBER(H841),ISNUMBER(I841),I841&gt;=H841),I841-H841,IF(ISNUMBER(J841),J841,0)),1))</f>
        <v/>
      </c>
      <c r="N841" s="24">
        <f>IF(M841="","",IF(OR(E841="Personal",E841="",F841="Yes"),0,M841))</f>
        <v/>
      </c>
      <c r="O841" s="24">
        <f>IF(OR(A841="",M841=""),"",IF(E841="Business",IFERROR(INDEX('Rate Schedule'!$B$5:$B$24,MATCH(SUMPRODUCT(MAX(('Rate Schedule'!$A$5:$A$24&lt;=A841)*('Rate Schedule'!$A$5:$A$24&lt;&gt;"")*'Rate Schedule'!$A$5:$A$24)),'Rate Schedule'!$A$5:$A$24,0)),0),IF(E841="Medical",IFERROR(INDEX('Rate Schedule'!$C$5:$C$24,MATCH(SUMPRODUCT(MAX(('Rate Schedule'!$A$5:$A$24&lt;=A841)*('Rate Schedule'!$A$5:$A$24&lt;&gt;"")*'Rate Schedule'!$A$5:$A$24)),'Rate Schedule'!$A$5:$A$24,0)),0),IF(E841="Charitable",IFERROR(INDEX('Rate Schedule'!$D$5:$D$24,MATCH(SUMPRODUCT(MAX(('Rate Schedule'!$A$5:$A$24&lt;=A841)*('Rate Schedule'!$A$5:$A$24&lt;&gt;"")*'Rate Schedule'!$A$5:$A$24)),'Rate Schedule'!$A$5:$A$24,0)),0),0))))</f>
        <v/>
      </c>
      <c r="P841" s="25">
        <f>IF(OR(M841="",O841=""),"",ROUND(N841*O841,0)/100)</f>
        <v/>
      </c>
      <c r="Q841" s="26">
        <f>IF(AND(A841="",B841="",C841="",D841="",E841="",J841="",H841=""),"",IF(A841="","Add a date",IF(A841&gt;AsOf,"After as-of date: not counted yet",IF(B841="","Add a vehicle",IF(COUNTIF(VName,B841)=0,"Vehicle not on Vehicles sheet",IF(E841="","Add a purpose",IF(AND(E841&lt;&gt;"Business",E841&lt;&gt;"Medical",E841&lt;&gt;"Charitable",E841&lt;&gt;"Personal"),"Purpose must be Business/Medical/Charitable/Personal",IF(AND(ISNUMBER(H841),ISNUMBER(I841),I841&lt;H841),"Odometer end is before start",IF(AND(NOT(ISNUMBER(H841)),NOT(ISNUMBER(I841)),NOT(ISNUMBER(J841))),"Add odometer readings or typed miles",IF(AND(ISNUMBER(H841),ISNUMBER(I841),ISNUMBER(J841),ABS((I841-H841)-J841)&gt;0.05),"Odometer and typed miles disagree",IF(AND(N841&gt;0,O841=0),"No rate for this date — check Rate Schedule",IF(AND(OR(E841="Business",E841="Medical",E841="Charitable"),F841&lt;&gt;"Yes",K841=""),"Add purpose detail for substantiation",""))))))))))))</f>
        <v/>
      </c>
      <c r="R841" s="27">
        <f>IF(OR(A841="",M841=""),"",IFERROR(INDEX('Rate Schedule'!$A$5:$A$24,MATCH(SUMPRODUCT(MAX(('Rate Schedule'!$A$5:$A$24&lt;=A841)*('Rate Schedule'!$A$5:$A$24&lt;&gt;"")*'Rate Schedule'!$A$5:$A$24)),'Rate Schedule'!$A$5:$A$24,0)),""))</f>
        <v/>
      </c>
    </row>
    <row r="842">
      <c r="A842" s="22" t="n"/>
      <c r="B842" s="10" t="n"/>
      <c r="C842" s="10" t="n"/>
      <c r="D842" s="10" t="n"/>
      <c r="E842" s="10" t="n"/>
      <c r="F842" s="10" t="n"/>
      <c r="G842" s="10" t="n"/>
      <c r="H842" s="23" t="n"/>
      <c r="I842" s="23" t="n"/>
      <c r="J842" s="23" t="n"/>
      <c r="K842" s="10" t="n"/>
      <c r="L842" s="10" t="n"/>
      <c r="M842" s="24">
        <f>IF(AND(A842="",B842="",J842="",H842=""),"",ROUND(IF(G842="Yes",2,1)*IF(AND(ISNUMBER(H842),ISNUMBER(I842),I842&gt;=H842),I842-H842,IF(ISNUMBER(J842),J842,0)),1))</f>
        <v/>
      </c>
      <c r="N842" s="24">
        <f>IF(M842="","",IF(OR(E842="Personal",E842="",F842="Yes"),0,M842))</f>
        <v/>
      </c>
      <c r="O842" s="24">
        <f>IF(OR(A842="",M842=""),"",IF(E842="Business",IFERROR(INDEX('Rate Schedule'!$B$5:$B$24,MATCH(SUMPRODUCT(MAX(('Rate Schedule'!$A$5:$A$24&lt;=A842)*('Rate Schedule'!$A$5:$A$24&lt;&gt;"")*'Rate Schedule'!$A$5:$A$24)),'Rate Schedule'!$A$5:$A$24,0)),0),IF(E842="Medical",IFERROR(INDEX('Rate Schedule'!$C$5:$C$24,MATCH(SUMPRODUCT(MAX(('Rate Schedule'!$A$5:$A$24&lt;=A842)*('Rate Schedule'!$A$5:$A$24&lt;&gt;"")*'Rate Schedule'!$A$5:$A$24)),'Rate Schedule'!$A$5:$A$24,0)),0),IF(E842="Charitable",IFERROR(INDEX('Rate Schedule'!$D$5:$D$24,MATCH(SUMPRODUCT(MAX(('Rate Schedule'!$A$5:$A$24&lt;=A842)*('Rate Schedule'!$A$5:$A$24&lt;&gt;"")*'Rate Schedule'!$A$5:$A$24)),'Rate Schedule'!$A$5:$A$24,0)),0),0))))</f>
        <v/>
      </c>
      <c r="P842" s="25">
        <f>IF(OR(M842="",O842=""),"",ROUND(N842*O842,0)/100)</f>
        <v/>
      </c>
      <c r="Q842" s="26">
        <f>IF(AND(A842="",B842="",C842="",D842="",E842="",J842="",H842=""),"",IF(A842="","Add a date",IF(A842&gt;AsOf,"After as-of date: not counted yet",IF(B842="","Add a vehicle",IF(COUNTIF(VName,B842)=0,"Vehicle not on Vehicles sheet",IF(E842="","Add a purpose",IF(AND(E842&lt;&gt;"Business",E842&lt;&gt;"Medical",E842&lt;&gt;"Charitable",E842&lt;&gt;"Personal"),"Purpose must be Business/Medical/Charitable/Personal",IF(AND(ISNUMBER(H842),ISNUMBER(I842),I842&lt;H842),"Odometer end is before start",IF(AND(NOT(ISNUMBER(H842)),NOT(ISNUMBER(I842)),NOT(ISNUMBER(J842))),"Add odometer readings or typed miles",IF(AND(ISNUMBER(H842),ISNUMBER(I842),ISNUMBER(J842),ABS((I842-H842)-J842)&gt;0.05),"Odometer and typed miles disagree",IF(AND(N842&gt;0,O842=0),"No rate for this date — check Rate Schedule",IF(AND(OR(E842="Business",E842="Medical",E842="Charitable"),F842&lt;&gt;"Yes",K842=""),"Add purpose detail for substantiation",""))))))))))))</f>
        <v/>
      </c>
      <c r="R842" s="27">
        <f>IF(OR(A842="",M842=""),"",IFERROR(INDEX('Rate Schedule'!$A$5:$A$24,MATCH(SUMPRODUCT(MAX(('Rate Schedule'!$A$5:$A$24&lt;=A842)*('Rate Schedule'!$A$5:$A$24&lt;&gt;"")*'Rate Schedule'!$A$5:$A$24)),'Rate Schedule'!$A$5:$A$24,0)),""))</f>
        <v/>
      </c>
    </row>
    <row r="843">
      <c r="A843" s="22" t="n"/>
      <c r="B843" s="10" t="n"/>
      <c r="C843" s="10" t="n"/>
      <c r="D843" s="10" t="n"/>
      <c r="E843" s="10" t="n"/>
      <c r="F843" s="10" t="n"/>
      <c r="G843" s="10" t="n"/>
      <c r="H843" s="23" t="n"/>
      <c r="I843" s="23" t="n"/>
      <c r="J843" s="23" t="n"/>
      <c r="K843" s="10" t="n"/>
      <c r="L843" s="10" t="n"/>
      <c r="M843" s="24">
        <f>IF(AND(A843="",B843="",J843="",H843=""),"",ROUND(IF(G843="Yes",2,1)*IF(AND(ISNUMBER(H843),ISNUMBER(I843),I843&gt;=H843),I843-H843,IF(ISNUMBER(J843),J843,0)),1))</f>
        <v/>
      </c>
      <c r="N843" s="24">
        <f>IF(M843="","",IF(OR(E843="Personal",E843="",F843="Yes"),0,M843))</f>
        <v/>
      </c>
      <c r="O843" s="24">
        <f>IF(OR(A843="",M843=""),"",IF(E843="Business",IFERROR(INDEX('Rate Schedule'!$B$5:$B$24,MATCH(SUMPRODUCT(MAX(('Rate Schedule'!$A$5:$A$24&lt;=A843)*('Rate Schedule'!$A$5:$A$24&lt;&gt;"")*'Rate Schedule'!$A$5:$A$24)),'Rate Schedule'!$A$5:$A$24,0)),0),IF(E843="Medical",IFERROR(INDEX('Rate Schedule'!$C$5:$C$24,MATCH(SUMPRODUCT(MAX(('Rate Schedule'!$A$5:$A$24&lt;=A843)*('Rate Schedule'!$A$5:$A$24&lt;&gt;"")*'Rate Schedule'!$A$5:$A$24)),'Rate Schedule'!$A$5:$A$24,0)),0),IF(E843="Charitable",IFERROR(INDEX('Rate Schedule'!$D$5:$D$24,MATCH(SUMPRODUCT(MAX(('Rate Schedule'!$A$5:$A$24&lt;=A843)*('Rate Schedule'!$A$5:$A$24&lt;&gt;"")*'Rate Schedule'!$A$5:$A$24)),'Rate Schedule'!$A$5:$A$24,0)),0),0))))</f>
        <v/>
      </c>
      <c r="P843" s="25">
        <f>IF(OR(M843="",O843=""),"",ROUND(N843*O843,0)/100)</f>
        <v/>
      </c>
      <c r="Q843" s="26">
        <f>IF(AND(A843="",B843="",C843="",D843="",E843="",J843="",H843=""),"",IF(A843="","Add a date",IF(A843&gt;AsOf,"After as-of date: not counted yet",IF(B843="","Add a vehicle",IF(COUNTIF(VName,B843)=0,"Vehicle not on Vehicles sheet",IF(E843="","Add a purpose",IF(AND(E843&lt;&gt;"Business",E843&lt;&gt;"Medical",E843&lt;&gt;"Charitable",E843&lt;&gt;"Personal"),"Purpose must be Business/Medical/Charitable/Personal",IF(AND(ISNUMBER(H843),ISNUMBER(I843),I843&lt;H843),"Odometer end is before start",IF(AND(NOT(ISNUMBER(H843)),NOT(ISNUMBER(I843)),NOT(ISNUMBER(J843))),"Add odometer readings or typed miles",IF(AND(ISNUMBER(H843),ISNUMBER(I843),ISNUMBER(J843),ABS((I843-H843)-J843)&gt;0.05),"Odometer and typed miles disagree",IF(AND(N843&gt;0,O843=0),"No rate for this date — check Rate Schedule",IF(AND(OR(E843="Business",E843="Medical",E843="Charitable"),F843&lt;&gt;"Yes",K843=""),"Add purpose detail for substantiation",""))))))))))))</f>
        <v/>
      </c>
      <c r="R843" s="27">
        <f>IF(OR(A843="",M843=""),"",IFERROR(INDEX('Rate Schedule'!$A$5:$A$24,MATCH(SUMPRODUCT(MAX(('Rate Schedule'!$A$5:$A$24&lt;=A843)*('Rate Schedule'!$A$5:$A$24&lt;&gt;"")*'Rate Schedule'!$A$5:$A$24)),'Rate Schedule'!$A$5:$A$24,0)),""))</f>
        <v/>
      </c>
    </row>
    <row r="844">
      <c r="A844" s="22" t="n"/>
      <c r="B844" s="10" t="n"/>
      <c r="C844" s="10" t="n"/>
      <c r="D844" s="10" t="n"/>
      <c r="E844" s="10" t="n"/>
      <c r="F844" s="10" t="n"/>
      <c r="G844" s="10" t="n"/>
      <c r="H844" s="23" t="n"/>
      <c r="I844" s="23" t="n"/>
      <c r="J844" s="23" t="n"/>
      <c r="K844" s="10" t="n"/>
      <c r="L844" s="10" t="n"/>
      <c r="M844" s="24">
        <f>IF(AND(A844="",B844="",J844="",H844=""),"",ROUND(IF(G844="Yes",2,1)*IF(AND(ISNUMBER(H844),ISNUMBER(I844),I844&gt;=H844),I844-H844,IF(ISNUMBER(J844),J844,0)),1))</f>
        <v/>
      </c>
      <c r="N844" s="24">
        <f>IF(M844="","",IF(OR(E844="Personal",E844="",F844="Yes"),0,M844))</f>
        <v/>
      </c>
      <c r="O844" s="24">
        <f>IF(OR(A844="",M844=""),"",IF(E844="Business",IFERROR(INDEX('Rate Schedule'!$B$5:$B$24,MATCH(SUMPRODUCT(MAX(('Rate Schedule'!$A$5:$A$24&lt;=A844)*('Rate Schedule'!$A$5:$A$24&lt;&gt;"")*'Rate Schedule'!$A$5:$A$24)),'Rate Schedule'!$A$5:$A$24,0)),0),IF(E844="Medical",IFERROR(INDEX('Rate Schedule'!$C$5:$C$24,MATCH(SUMPRODUCT(MAX(('Rate Schedule'!$A$5:$A$24&lt;=A844)*('Rate Schedule'!$A$5:$A$24&lt;&gt;"")*'Rate Schedule'!$A$5:$A$24)),'Rate Schedule'!$A$5:$A$24,0)),0),IF(E844="Charitable",IFERROR(INDEX('Rate Schedule'!$D$5:$D$24,MATCH(SUMPRODUCT(MAX(('Rate Schedule'!$A$5:$A$24&lt;=A844)*('Rate Schedule'!$A$5:$A$24&lt;&gt;"")*'Rate Schedule'!$A$5:$A$24)),'Rate Schedule'!$A$5:$A$24,0)),0),0))))</f>
        <v/>
      </c>
      <c r="P844" s="25">
        <f>IF(OR(M844="",O844=""),"",ROUND(N844*O844,0)/100)</f>
        <v/>
      </c>
      <c r="Q844" s="26">
        <f>IF(AND(A844="",B844="",C844="",D844="",E844="",J844="",H844=""),"",IF(A844="","Add a date",IF(A844&gt;AsOf,"After as-of date: not counted yet",IF(B844="","Add a vehicle",IF(COUNTIF(VName,B844)=0,"Vehicle not on Vehicles sheet",IF(E844="","Add a purpose",IF(AND(E844&lt;&gt;"Business",E844&lt;&gt;"Medical",E844&lt;&gt;"Charitable",E844&lt;&gt;"Personal"),"Purpose must be Business/Medical/Charitable/Personal",IF(AND(ISNUMBER(H844),ISNUMBER(I844),I844&lt;H844),"Odometer end is before start",IF(AND(NOT(ISNUMBER(H844)),NOT(ISNUMBER(I844)),NOT(ISNUMBER(J844))),"Add odometer readings or typed miles",IF(AND(ISNUMBER(H844),ISNUMBER(I844),ISNUMBER(J844),ABS((I844-H844)-J844)&gt;0.05),"Odometer and typed miles disagree",IF(AND(N844&gt;0,O844=0),"No rate for this date — check Rate Schedule",IF(AND(OR(E844="Business",E844="Medical",E844="Charitable"),F844&lt;&gt;"Yes",K844=""),"Add purpose detail for substantiation",""))))))))))))</f>
        <v/>
      </c>
      <c r="R844" s="27">
        <f>IF(OR(A844="",M844=""),"",IFERROR(INDEX('Rate Schedule'!$A$5:$A$24,MATCH(SUMPRODUCT(MAX(('Rate Schedule'!$A$5:$A$24&lt;=A844)*('Rate Schedule'!$A$5:$A$24&lt;&gt;"")*'Rate Schedule'!$A$5:$A$24)),'Rate Schedule'!$A$5:$A$24,0)),""))</f>
        <v/>
      </c>
    </row>
    <row r="845">
      <c r="A845" s="22" t="n"/>
      <c r="B845" s="10" t="n"/>
      <c r="C845" s="10" t="n"/>
      <c r="D845" s="10" t="n"/>
      <c r="E845" s="10" t="n"/>
      <c r="F845" s="10" t="n"/>
      <c r="G845" s="10" t="n"/>
      <c r="H845" s="23" t="n"/>
      <c r="I845" s="23" t="n"/>
      <c r="J845" s="23" t="n"/>
      <c r="K845" s="10" t="n"/>
      <c r="L845" s="10" t="n"/>
      <c r="M845" s="24">
        <f>IF(AND(A845="",B845="",J845="",H845=""),"",ROUND(IF(G845="Yes",2,1)*IF(AND(ISNUMBER(H845),ISNUMBER(I845),I845&gt;=H845),I845-H845,IF(ISNUMBER(J845),J845,0)),1))</f>
        <v/>
      </c>
      <c r="N845" s="24">
        <f>IF(M845="","",IF(OR(E845="Personal",E845="",F845="Yes"),0,M845))</f>
        <v/>
      </c>
      <c r="O845" s="24">
        <f>IF(OR(A845="",M845=""),"",IF(E845="Business",IFERROR(INDEX('Rate Schedule'!$B$5:$B$24,MATCH(SUMPRODUCT(MAX(('Rate Schedule'!$A$5:$A$24&lt;=A845)*('Rate Schedule'!$A$5:$A$24&lt;&gt;"")*'Rate Schedule'!$A$5:$A$24)),'Rate Schedule'!$A$5:$A$24,0)),0),IF(E845="Medical",IFERROR(INDEX('Rate Schedule'!$C$5:$C$24,MATCH(SUMPRODUCT(MAX(('Rate Schedule'!$A$5:$A$24&lt;=A845)*('Rate Schedule'!$A$5:$A$24&lt;&gt;"")*'Rate Schedule'!$A$5:$A$24)),'Rate Schedule'!$A$5:$A$24,0)),0),IF(E845="Charitable",IFERROR(INDEX('Rate Schedule'!$D$5:$D$24,MATCH(SUMPRODUCT(MAX(('Rate Schedule'!$A$5:$A$24&lt;=A845)*('Rate Schedule'!$A$5:$A$24&lt;&gt;"")*'Rate Schedule'!$A$5:$A$24)),'Rate Schedule'!$A$5:$A$24,0)),0),0))))</f>
        <v/>
      </c>
      <c r="P845" s="25">
        <f>IF(OR(M845="",O845=""),"",ROUND(N845*O845,0)/100)</f>
        <v/>
      </c>
      <c r="Q845" s="26">
        <f>IF(AND(A845="",B845="",C845="",D845="",E845="",J845="",H845=""),"",IF(A845="","Add a date",IF(A845&gt;AsOf,"After as-of date: not counted yet",IF(B845="","Add a vehicle",IF(COUNTIF(VName,B845)=0,"Vehicle not on Vehicles sheet",IF(E845="","Add a purpose",IF(AND(E845&lt;&gt;"Business",E845&lt;&gt;"Medical",E845&lt;&gt;"Charitable",E845&lt;&gt;"Personal"),"Purpose must be Business/Medical/Charitable/Personal",IF(AND(ISNUMBER(H845),ISNUMBER(I845),I845&lt;H845),"Odometer end is before start",IF(AND(NOT(ISNUMBER(H845)),NOT(ISNUMBER(I845)),NOT(ISNUMBER(J845))),"Add odometer readings or typed miles",IF(AND(ISNUMBER(H845),ISNUMBER(I845),ISNUMBER(J845),ABS((I845-H845)-J845)&gt;0.05),"Odometer and typed miles disagree",IF(AND(N845&gt;0,O845=0),"No rate for this date — check Rate Schedule",IF(AND(OR(E845="Business",E845="Medical",E845="Charitable"),F845&lt;&gt;"Yes",K845=""),"Add purpose detail for substantiation",""))))))))))))</f>
        <v/>
      </c>
      <c r="R845" s="27">
        <f>IF(OR(A845="",M845=""),"",IFERROR(INDEX('Rate Schedule'!$A$5:$A$24,MATCH(SUMPRODUCT(MAX(('Rate Schedule'!$A$5:$A$24&lt;=A845)*('Rate Schedule'!$A$5:$A$24&lt;&gt;"")*'Rate Schedule'!$A$5:$A$24)),'Rate Schedule'!$A$5:$A$24,0)),""))</f>
        <v/>
      </c>
    </row>
    <row r="846">
      <c r="A846" s="22" t="n"/>
      <c r="B846" s="10" t="n"/>
      <c r="C846" s="10" t="n"/>
      <c r="D846" s="10" t="n"/>
      <c r="E846" s="10" t="n"/>
      <c r="F846" s="10" t="n"/>
      <c r="G846" s="10" t="n"/>
      <c r="H846" s="23" t="n"/>
      <c r="I846" s="23" t="n"/>
      <c r="J846" s="23" t="n"/>
      <c r="K846" s="10" t="n"/>
      <c r="L846" s="10" t="n"/>
      <c r="M846" s="24">
        <f>IF(AND(A846="",B846="",J846="",H846=""),"",ROUND(IF(G846="Yes",2,1)*IF(AND(ISNUMBER(H846),ISNUMBER(I846),I846&gt;=H846),I846-H846,IF(ISNUMBER(J846),J846,0)),1))</f>
        <v/>
      </c>
      <c r="N846" s="24">
        <f>IF(M846="","",IF(OR(E846="Personal",E846="",F846="Yes"),0,M846))</f>
        <v/>
      </c>
      <c r="O846" s="24">
        <f>IF(OR(A846="",M846=""),"",IF(E846="Business",IFERROR(INDEX('Rate Schedule'!$B$5:$B$24,MATCH(SUMPRODUCT(MAX(('Rate Schedule'!$A$5:$A$24&lt;=A846)*('Rate Schedule'!$A$5:$A$24&lt;&gt;"")*'Rate Schedule'!$A$5:$A$24)),'Rate Schedule'!$A$5:$A$24,0)),0),IF(E846="Medical",IFERROR(INDEX('Rate Schedule'!$C$5:$C$24,MATCH(SUMPRODUCT(MAX(('Rate Schedule'!$A$5:$A$24&lt;=A846)*('Rate Schedule'!$A$5:$A$24&lt;&gt;"")*'Rate Schedule'!$A$5:$A$24)),'Rate Schedule'!$A$5:$A$24,0)),0),IF(E846="Charitable",IFERROR(INDEX('Rate Schedule'!$D$5:$D$24,MATCH(SUMPRODUCT(MAX(('Rate Schedule'!$A$5:$A$24&lt;=A846)*('Rate Schedule'!$A$5:$A$24&lt;&gt;"")*'Rate Schedule'!$A$5:$A$24)),'Rate Schedule'!$A$5:$A$24,0)),0),0))))</f>
        <v/>
      </c>
      <c r="P846" s="25">
        <f>IF(OR(M846="",O846=""),"",ROUND(N846*O846,0)/100)</f>
        <v/>
      </c>
      <c r="Q846" s="26">
        <f>IF(AND(A846="",B846="",C846="",D846="",E846="",J846="",H846=""),"",IF(A846="","Add a date",IF(A846&gt;AsOf,"After as-of date: not counted yet",IF(B846="","Add a vehicle",IF(COUNTIF(VName,B846)=0,"Vehicle not on Vehicles sheet",IF(E846="","Add a purpose",IF(AND(E846&lt;&gt;"Business",E846&lt;&gt;"Medical",E846&lt;&gt;"Charitable",E846&lt;&gt;"Personal"),"Purpose must be Business/Medical/Charitable/Personal",IF(AND(ISNUMBER(H846),ISNUMBER(I846),I846&lt;H846),"Odometer end is before start",IF(AND(NOT(ISNUMBER(H846)),NOT(ISNUMBER(I846)),NOT(ISNUMBER(J846))),"Add odometer readings or typed miles",IF(AND(ISNUMBER(H846),ISNUMBER(I846),ISNUMBER(J846),ABS((I846-H846)-J846)&gt;0.05),"Odometer and typed miles disagree",IF(AND(N846&gt;0,O846=0),"No rate for this date — check Rate Schedule",IF(AND(OR(E846="Business",E846="Medical",E846="Charitable"),F846&lt;&gt;"Yes",K846=""),"Add purpose detail for substantiation",""))))))))))))</f>
        <v/>
      </c>
      <c r="R846" s="27">
        <f>IF(OR(A846="",M846=""),"",IFERROR(INDEX('Rate Schedule'!$A$5:$A$24,MATCH(SUMPRODUCT(MAX(('Rate Schedule'!$A$5:$A$24&lt;=A846)*('Rate Schedule'!$A$5:$A$24&lt;&gt;"")*'Rate Schedule'!$A$5:$A$24)),'Rate Schedule'!$A$5:$A$24,0)),""))</f>
        <v/>
      </c>
    </row>
    <row r="847">
      <c r="A847" s="22" t="n"/>
      <c r="B847" s="10" t="n"/>
      <c r="C847" s="10" t="n"/>
      <c r="D847" s="10" t="n"/>
      <c r="E847" s="10" t="n"/>
      <c r="F847" s="10" t="n"/>
      <c r="G847" s="10" t="n"/>
      <c r="H847" s="23" t="n"/>
      <c r="I847" s="23" t="n"/>
      <c r="J847" s="23" t="n"/>
      <c r="K847" s="10" t="n"/>
      <c r="L847" s="10" t="n"/>
      <c r="M847" s="24">
        <f>IF(AND(A847="",B847="",J847="",H847=""),"",ROUND(IF(G847="Yes",2,1)*IF(AND(ISNUMBER(H847),ISNUMBER(I847),I847&gt;=H847),I847-H847,IF(ISNUMBER(J847),J847,0)),1))</f>
        <v/>
      </c>
      <c r="N847" s="24">
        <f>IF(M847="","",IF(OR(E847="Personal",E847="",F847="Yes"),0,M847))</f>
        <v/>
      </c>
      <c r="O847" s="24">
        <f>IF(OR(A847="",M847=""),"",IF(E847="Business",IFERROR(INDEX('Rate Schedule'!$B$5:$B$24,MATCH(SUMPRODUCT(MAX(('Rate Schedule'!$A$5:$A$24&lt;=A847)*('Rate Schedule'!$A$5:$A$24&lt;&gt;"")*'Rate Schedule'!$A$5:$A$24)),'Rate Schedule'!$A$5:$A$24,0)),0),IF(E847="Medical",IFERROR(INDEX('Rate Schedule'!$C$5:$C$24,MATCH(SUMPRODUCT(MAX(('Rate Schedule'!$A$5:$A$24&lt;=A847)*('Rate Schedule'!$A$5:$A$24&lt;&gt;"")*'Rate Schedule'!$A$5:$A$24)),'Rate Schedule'!$A$5:$A$24,0)),0),IF(E847="Charitable",IFERROR(INDEX('Rate Schedule'!$D$5:$D$24,MATCH(SUMPRODUCT(MAX(('Rate Schedule'!$A$5:$A$24&lt;=A847)*('Rate Schedule'!$A$5:$A$24&lt;&gt;"")*'Rate Schedule'!$A$5:$A$24)),'Rate Schedule'!$A$5:$A$24,0)),0),0))))</f>
        <v/>
      </c>
      <c r="P847" s="25">
        <f>IF(OR(M847="",O847=""),"",ROUND(N847*O847,0)/100)</f>
        <v/>
      </c>
      <c r="Q847" s="26">
        <f>IF(AND(A847="",B847="",C847="",D847="",E847="",J847="",H847=""),"",IF(A847="","Add a date",IF(A847&gt;AsOf,"After as-of date: not counted yet",IF(B847="","Add a vehicle",IF(COUNTIF(VName,B847)=0,"Vehicle not on Vehicles sheet",IF(E847="","Add a purpose",IF(AND(E847&lt;&gt;"Business",E847&lt;&gt;"Medical",E847&lt;&gt;"Charitable",E847&lt;&gt;"Personal"),"Purpose must be Business/Medical/Charitable/Personal",IF(AND(ISNUMBER(H847),ISNUMBER(I847),I847&lt;H847),"Odometer end is before start",IF(AND(NOT(ISNUMBER(H847)),NOT(ISNUMBER(I847)),NOT(ISNUMBER(J847))),"Add odometer readings or typed miles",IF(AND(ISNUMBER(H847),ISNUMBER(I847),ISNUMBER(J847),ABS((I847-H847)-J847)&gt;0.05),"Odometer and typed miles disagree",IF(AND(N847&gt;0,O847=0),"No rate for this date — check Rate Schedule",IF(AND(OR(E847="Business",E847="Medical",E847="Charitable"),F847&lt;&gt;"Yes",K847=""),"Add purpose detail for substantiation",""))))))))))))</f>
        <v/>
      </c>
      <c r="R847" s="27">
        <f>IF(OR(A847="",M847=""),"",IFERROR(INDEX('Rate Schedule'!$A$5:$A$24,MATCH(SUMPRODUCT(MAX(('Rate Schedule'!$A$5:$A$24&lt;=A847)*('Rate Schedule'!$A$5:$A$24&lt;&gt;"")*'Rate Schedule'!$A$5:$A$24)),'Rate Schedule'!$A$5:$A$24,0)),""))</f>
        <v/>
      </c>
    </row>
    <row r="848">
      <c r="A848" s="22" t="n"/>
      <c r="B848" s="10" t="n"/>
      <c r="C848" s="10" t="n"/>
      <c r="D848" s="10" t="n"/>
      <c r="E848" s="10" t="n"/>
      <c r="F848" s="10" t="n"/>
      <c r="G848" s="10" t="n"/>
      <c r="H848" s="23" t="n"/>
      <c r="I848" s="23" t="n"/>
      <c r="J848" s="23" t="n"/>
      <c r="K848" s="10" t="n"/>
      <c r="L848" s="10" t="n"/>
      <c r="M848" s="24">
        <f>IF(AND(A848="",B848="",J848="",H848=""),"",ROUND(IF(G848="Yes",2,1)*IF(AND(ISNUMBER(H848),ISNUMBER(I848),I848&gt;=H848),I848-H848,IF(ISNUMBER(J848),J848,0)),1))</f>
        <v/>
      </c>
      <c r="N848" s="24">
        <f>IF(M848="","",IF(OR(E848="Personal",E848="",F848="Yes"),0,M848))</f>
        <v/>
      </c>
      <c r="O848" s="24">
        <f>IF(OR(A848="",M848=""),"",IF(E848="Business",IFERROR(INDEX('Rate Schedule'!$B$5:$B$24,MATCH(SUMPRODUCT(MAX(('Rate Schedule'!$A$5:$A$24&lt;=A848)*('Rate Schedule'!$A$5:$A$24&lt;&gt;"")*'Rate Schedule'!$A$5:$A$24)),'Rate Schedule'!$A$5:$A$24,0)),0),IF(E848="Medical",IFERROR(INDEX('Rate Schedule'!$C$5:$C$24,MATCH(SUMPRODUCT(MAX(('Rate Schedule'!$A$5:$A$24&lt;=A848)*('Rate Schedule'!$A$5:$A$24&lt;&gt;"")*'Rate Schedule'!$A$5:$A$24)),'Rate Schedule'!$A$5:$A$24,0)),0),IF(E848="Charitable",IFERROR(INDEX('Rate Schedule'!$D$5:$D$24,MATCH(SUMPRODUCT(MAX(('Rate Schedule'!$A$5:$A$24&lt;=A848)*('Rate Schedule'!$A$5:$A$24&lt;&gt;"")*'Rate Schedule'!$A$5:$A$24)),'Rate Schedule'!$A$5:$A$24,0)),0),0))))</f>
        <v/>
      </c>
      <c r="P848" s="25">
        <f>IF(OR(M848="",O848=""),"",ROUND(N848*O848,0)/100)</f>
        <v/>
      </c>
      <c r="Q848" s="26">
        <f>IF(AND(A848="",B848="",C848="",D848="",E848="",J848="",H848=""),"",IF(A848="","Add a date",IF(A848&gt;AsOf,"After as-of date: not counted yet",IF(B848="","Add a vehicle",IF(COUNTIF(VName,B848)=0,"Vehicle not on Vehicles sheet",IF(E848="","Add a purpose",IF(AND(E848&lt;&gt;"Business",E848&lt;&gt;"Medical",E848&lt;&gt;"Charitable",E848&lt;&gt;"Personal"),"Purpose must be Business/Medical/Charitable/Personal",IF(AND(ISNUMBER(H848),ISNUMBER(I848),I848&lt;H848),"Odometer end is before start",IF(AND(NOT(ISNUMBER(H848)),NOT(ISNUMBER(I848)),NOT(ISNUMBER(J848))),"Add odometer readings or typed miles",IF(AND(ISNUMBER(H848),ISNUMBER(I848),ISNUMBER(J848),ABS((I848-H848)-J848)&gt;0.05),"Odometer and typed miles disagree",IF(AND(N848&gt;0,O848=0),"No rate for this date — check Rate Schedule",IF(AND(OR(E848="Business",E848="Medical",E848="Charitable"),F848&lt;&gt;"Yes",K848=""),"Add purpose detail for substantiation",""))))))))))))</f>
        <v/>
      </c>
      <c r="R848" s="27">
        <f>IF(OR(A848="",M848=""),"",IFERROR(INDEX('Rate Schedule'!$A$5:$A$24,MATCH(SUMPRODUCT(MAX(('Rate Schedule'!$A$5:$A$24&lt;=A848)*('Rate Schedule'!$A$5:$A$24&lt;&gt;"")*'Rate Schedule'!$A$5:$A$24)),'Rate Schedule'!$A$5:$A$24,0)),""))</f>
        <v/>
      </c>
    </row>
    <row r="849">
      <c r="A849" s="22" t="n"/>
      <c r="B849" s="10" t="n"/>
      <c r="C849" s="10" t="n"/>
      <c r="D849" s="10" t="n"/>
      <c r="E849" s="10" t="n"/>
      <c r="F849" s="10" t="n"/>
      <c r="G849" s="10" t="n"/>
      <c r="H849" s="23" t="n"/>
      <c r="I849" s="23" t="n"/>
      <c r="J849" s="23" t="n"/>
      <c r="K849" s="10" t="n"/>
      <c r="L849" s="10" t="n"/>
      <c r="M849" s="24">
        <f>IF(AND(A849="",B849="",J849="",H849=""),"",ROUND(IF(G849="Yes",2,1)*IF(AND(ISNUMBER(H849),ISNUMBER(I849),I849&gt;=H849),I849-H849,IF(ISNUMBER(J849),J849,0)),1))</f>
        <v/>
      </c>
      <c r="N849" s="24">
        <f>IF(M849="","",IF(OR(E849="Personal",E849="",F849="Yes"),0,M849))</f>
        <v/>
      </c>
      <c r="O849" s="24">
        <f>IF(OR(A849="",M849=""),"",IF(E849="Business",IFERROR(INDEX('Rate Schedule'!$B$5:$B$24,MATCH(SUMPRODUCT(MAX(('Rate Schedule'!$A$5:$A$24&lt;=A849)*('Rate Schedule'!$A$5:$A$24&lt;&gt;"")*'Rate Schedule'!$A$5:$A$24)),'Rate Schedule'!$A$5:$A$24,0)),0),IF(E849="Medical",IFERROR(INDEX('Rate Schedule'!$C$5:$C$24,MATCH(SUMPRODUCT(MAX(('Rate Schedule'!$A$5:$A$24&lt;=A849)*('Rate Schedule'!$A$5:$A$24&lt;&gt;"")*'Rate Schedule'!$A$5:$A$24)),'Rate Schedule'!$A$5:$A$24,0)),0),IF(E849="Charitable",IFERROR(INDEX('Rate Schedule'!$D$5:$D$24,MATCH(SUMPRODUCT(MAX(('Rate Schedule'!$A$5:$A$24&lt;=A849)*('Rate Schedule'!$A$5:$A$24&lt;&gt;"")*'Rate Schedule'!$A$5:$A$24)),'Rate Schedule'!$A$5:$A$24,0)),0),0))))</f>
        <v/>
      </c>
      <c r="P849" s="25">
        <f>IF(OR(M849="",O849=""),"",ROUND(N849*O849,0)/100)</f>
        <v/>
      </c>
      <c r="Q849" s="26">
        <f>IF(AND(A849="",B849="",C849="",D849="",E849="",J849="",H849=""),"",IF(A849="","Add a date",IF(A849&gt;AsOf,"After as-of date: not counted yet",IF(B849="","Add a vehicle",IF(COUNTIF(VName,B849)=0,"Vehicle not on Vehicles sheet",IF(E849="","Add a purpose",IF(AND(E849&lt;&gt;"Business",E849&lt;&gt;"Medical",E849&lt;&gt;"Charitable",E849&lt;&gt;"Personal"),"Purpose must be Business/Medical/Charitable/Personal",IF(AND(ISNUMBER(H849),ISNUMBER(I849),I849&lt;H849),"Odometer end is before start",IF(AND(NOT(ISNUMBER(H849)),NOT(ISNUMBER(I849)),NOT(ISNUMBER(J849))),"Add odometer readings or typed miles",IF(AND(ISNUMBER(H849),ISNUMBER(I849),ISNUMBER(J849),ABS((I849-H849)-J849)&gt;0.05),"Odometer and typed miles disagree",IF(AND(N849&gt;0,O849=0),"No rate for this date — check Rate Schedule",IF(AND(OR(E849="Business",E849="Medical",E849="Charitable"),F849&lt;&gt;"Yes",K849=""),"Add purpose detail for substantiation",""))))))))))))</f>
        <v/>
      </c>
      <c r="R849" s="27">
        <f>IF(OR(A849="",M849=""),"",IFERROR(INDEX('Rate Schedule'!$A$5:$A$24,MATCH(SUMPRODUCT(MAX(('Rate Schedule'!$A$5:$A$24&lt;=A849)*('Rate Schedule'!$A$5:$A$24&lt;&gt;"")*'Rate Schedule'!$A$5:$A$24)),'Rate Schedule'!$A$5:$A$24,0)),""))</f>
        <v/>
      </c>
    </row>
    <row r="850">
      <c r="A850" s="22" t="n"/>
      <c r="B850" s="10" t="n"/>
      <c r="C850" s="10" t="n"/>
      <c r="D850" s="10" t="n"/>
      <c r="E850" s="10" t="n"/>
      <c r="F850" s="10" t="n"/>
      <c r="G850" s="10" t="n"/>
      <c r="H850" s="23" t="n"/>
      <c r="I850" s="23" t="n"/>
      <c r="J850" s="23" t="n"/>
      <c r="K850" s="10" t="n"/>
      <c r="L850" s="10" t="n"/>
      <c r="M850" s="24">
        <f>IF(AND(A850="",B850="",J850="",H850=""),"",ROUND(IF(G850="Yes",2,1)*IF(AND(ISNUMBER(H850),ISNUMBER(I850),I850&gt;=H850),I850-H850,IF(ISNUMBER(J850),J850,0)),1))</f>
        <v/>
      </c>
      <c r="N850" s="24">
        <f>IF(M850="","",IF(OR(E850="Personal",E850="",F850="Yes"),0,M850))</f>
        <v/>
      </c>
      <c r="O850" s="24">
        <f>IF(OR(A850="",M850=""),"",IF(E850="Business",IFERROR(INDEX('Rate Schedule'!$B$5:$B$24,MATCH(SUMPRODUCT(MAX(('Rate Schedule'!$A$5:$A$24&lt;=A850)*('Rate Schedule'!$A$5:$A$24&lt;&gt;"")*'Rate Schedule'!$A$5:$A$24)),'Rate Schedule'!$A$5:$A$24,0)),0),IF(E850="Medical",IFERROR(INDEX('Rate Schedule'!$C$5:$C$24,MATCH(SUMPRODUCT(MAX(('Rate Schedule'!$A$5:$A$24&lt;=A850)*('Rate Schedule'!$A$5:$A$24&lt;&gt;"")*'Rate Schedule'!$A$5:$A$24)),'Rate Schedule'!$A$5:$A$24,0)),0),IF(E850="Charitable",IFERROR(INDEX('Rate Schedule'!$D$5:$D$24,MATCH(SUMPRODUCT(MAX(('Rate Schedule'!$A$5:$A$24&lt;=A850)*('Rate Schedule'!$A$5:$A$24&lt;&gt;"")*'Rate Schedule'!$A$5:$A$24)),'Rate Schedule'!$A$5:$A$24,0)),0),0))))</f>
        <v/>
      </c>
      <c r="P850" s="25">
        <f>IF(OR(M850="",O850=""),"",ROUND(N850*O850,0)/100)</f>
        <v/>
      </c>
      <c r="Q850" s="26">
        <f>IF(AND(A850="",B850="",C850="",D850="",E850="",J850="",H850=""),"",IF(A850="","Add a date",IF(A850&gt;AsOf,"After as-of date: not counted yet",IF(B850="","Add a vehicle",IF(COUNTIF(VName,B850)=0,"Vehicle not on Vehicles sheet",IF(E850="","Add a purpose",IF(AND(E850&lt;&gt;"Business",E850&lt;&gt;"Medical",E850&lt;&gt;"Charitable",E850&lt;&gt;"Personal"),"Purpose must be Business/Medical/Charitable/Personal",IF(AND(ISNUMBER(H850),ISNUMBER(I850),I850&lt;H850),"Odometer end is before start",IF(AND(NOT(ISNUMBER(H850)),NOT(ISNUMBER(I850)),NOT(ISNUMBER(J850))),"Add odometer readings or typed miles",IF(AND(ISNUMBER(H850),ISNUMBER(I850),ISNUMBER(J850),ABS((I850-H850)-J850)&gt;0.05),"Odometer and typed miles disagree",IF(AND(N850&gt;0,O850=0),"No rate for this date — check Rate Schedule",IF(AND(OR(E850="Business",E850="Medical",E850="Charitable"),F850&lt;&gt;"Yes",K850=""),"Add purpose detail for substantiation",""))))))))))))</f>
        <v/>
      </c>
      <c r="R850" s="27">
        <f>IF(OR(A850="",M850=""),"",IFERROR(INDEX('Rate Schedule'!$A$5:$A$24,MATCH(SUMPRODUCT(MAX(('Rate Schedule'!$A$5:$A$24&lt;=A850)*('Rate Schedule'!$A$5:$A$24&lt;&gt;"")*'Rate Schedule'!$A$5:$A$24)),'Rate Schedule'!$A$5:$A$24,0)),""))</f>
        <v/>
      </c>
    </row>
    <row r="851">
      <c r="A851" s="22" t="n"/>
      <c r="B851" s="10" t="n"/>
      <c r="C851" s="10" t="n"/>
      <c r="D851" s="10" t="n"/>
      <c r="E851" s="10" t="n"/>
      <c r="F851" s="10" t="n"/>
      <c r="G851" s="10" t="n"/>
      <c r="H851" s="23" t="n"/>
      <c r="I851" s="23" t="n"/>
      <c r="J851" s="23" t="n"/>
      <c r="K851" s="10" t="n"/>
      <c r="L851" s="10" t="n"/>
      <c r="M851" s="24">
        <f>IF(AND(A851="",B851="",J851="",H851=""),"",ROUND(IF(G851="Yes",2,1)*IF(AND(ISNUMBER(H851),ISNUMBER(I851),I851&gt;=H851),I851-H851,IF(ISNUMBER(J851),J851,0)),1))</f>
        <v/>
      </c>
      <c r="N851" s="24">
        <f>IF(M851="","",IF(OR(E851="Personal",E851="",F851="Yes"),0,M851))</f>
        <v/>
      </c>
      <c r="O851" s="24">
        <f>IF(OR(A851="",M851=""),"",IF(E851="Business",IFERROR(INDEX('Rate Schedule'!$B$5:$B$24,MATCH(SUMPRODUCT(MAX(('Rate Schedule'!$A$5:$A$24&lt;=A851)*('Rate Schedule'!$A$5:$A$24&lt;&gt;"")*'Rate Schedule'!$A$5:$A$24)),'Rate Schedule'!$A$5:$A$24,0)),0),IF(E851="Medical",IFERROR(INDEX('Rate Schedule'!$C$5:$C$24,MATCH(SUMPRODUCT(MAX(('Rate Schedule'!$A$5:$A$24&lt;=A851)*('Rate Schedule'!$A$5:$A$24&lt;&gt;"")*'Rate Schedule'!$A$5:$A$24)),'Rate Schedule'!$A$5:$A$24,0)),0),IF(E851="Charitable",IFERROR(INDEX('Rate Schedule'!$D$5:$D$24,MATCH(SUMPRODUCT(MAX(('Rate Schedule'!$A$5:$A$24&lt;=A851)*('Rate Schedule'!$A$5:$A$24&lt;&gt;"")*'Rate Schedule'!$A$5:$A$24)),'Rate Schedule'!$A$5:$A$24,0)),0),0))))</f>
        <v/>
      </c>
      <c r="P851" s="25">
        <f>IF(OR(M851="",O851=""),"",ROUND(N851*O851,0)/100)</f>
        <v/>
      </c>
      <c r="Q851" s="26">
        <f>IF(AND(A851="",B851="",C851="",D851="",E851="",J851="",H851=""),"",IF(A851="","Add a date",IF(A851&gt;AsOf,"After as-of date: not counted yet",IF(B851="","Add a vehicle",IF(COUNTIF(VName,B851)=0,"Vehicle not on Vehicles sheet",IF(E851="","Add a purpose",IF(AND(E851&lt;&gt;"Business",E851&lt;&gt;"Medical",E851&lt;&gt;"Charitable",E851&lt;&gt;"Personal"),"Purpose must be Business/Medical/Charitable/Personal",IF(AND(ISNUMBER(H851),ISNUMBER(I851),I851&lt;H851),"Odometer end is before start",IF(AND(NOT(ISNUMBER(H851)),NOT(ISNUMBER(I851)),NOT(ISNUMBER(J851))),"Add odometer readings or typed miles",IF(AND(ISNUMBER(H851),ISNUMBER(I851),ISNUMBER(J851),ABS((I851-H851)-J851)&gt;0.05),"Odometer and typed miles disagree",IF(AND(N851&gt;0,O851=0),"No rate for this date — check Rate Schedule",IF(AND(OR(E851="Business",E851="Medical",E851="Charitable"),F851&lt;&gt;"Yes",K851=""),"Add purpose detail for substantiation",""))))))))))))</f>
        <v/>
      </c>
      <c r="R851" s="27">
        <f>IF(OR(A851="",M851=""),"",IFERROR(INDEX('Rate Schedule'!$A$5:$A$24,MATCH(SUMPRODUCT(MAX(('Rate Schedule'!$A$5:$A$24&lt;=A851)*('Rate Schedule'!$A$5:$A$24&lt;&gt;"")*'Rate Schedule'!$A$5:$A$24)),'Rate Schedule'!$A$5:$A$24,0)),""))</f>
        <v/>
      </c>
    </row>
    <row r="852">
      <c r="A852" s="22" t="n"/>
      <c r="B852" s="10" t="n"/>
      <c r="C852" s="10" t="n"/>
      <c r="D852" s="10" t="n"/>
      <c r="E852" s="10" t="n"/>
      <c r="F852" s="10" t="n"/>
      <c r="G852" s="10" t="n"/>
      <c r="H852" s="23" t="n"/>
      <c r="I852" s="23" t="n"/>
      <c r="J852" s="23" t="n"/>
      <c r="K852" s="10" t="n"/>
      <c r="L852" s="10" t="n"/>
      <c r="M852" s="24">
        <f>IF(AND(A852="",B852="",J852="",H852=""),"",ROUND(IF(G852="Yes",2,1)*IF(AND(ISNUMBER(H852),ISNUMBER(I852),I852&gt;=H852),I852-H852,IF(ISNUMBER(J852),J852,0)),1))</f>
        <v/>
      </c>
      <c r="N852" s="24">
        <f>IF(M852="","",IF(OR(E852="Personal",E852="",F852="Yes"),0,M852))</f>
        <v/>
      </c>
      <c r="O852" s="24">
        <f>IF(OR(A852="",M852=""),"",IF(E852="Business",IFERROR(INDEX('Rate Schedule'!$B$5:$B$24,MATCH(SUMPRODUCT(MAX(('Rate Schedule'!$A$5:$A$24&lt;=A852)*('Rate Schedule'!$A$5:$A$24&lt;&gt;"")*'Rate Schedule'!$A$5:$A$24)),'Rate Schedule'!$A$5:$A$24,0)),0),IF(E852="Medical",IFERROR(INDEX('Rate Schedule'!$C$5:$C$24,MATCH(SUMPRODUCT(MAX(('Rate Schedule'!$A$5:$A$24&lt;=A852)*('Rate Schedule'!$A$5:$A$24&lt;&gt;"")*'Rate Schedule'!$A$5:$A$24)),'Rate Schedule'!$A$5:$A$24,0)),0),IF(E852="Charitable",IFERROR(INDEX('Rate Schedule'!$D$5:$D$24,MATCH(SUMPRODUCT(MAX(('Rate Schedule'!$A$5:$A$24&lt;=A852)*('Rate Schedule'!$A$5:$A$24&lt;&gt;"")*'Rate Schedule'!$A$5:$A$24)),'Rate Schedule'!$A$5:$A$24,0)),0),0))))</f>
        <v/>
      </c>
      <c r="P852" s="25">
        <f>IF(OR(M852="",O852=""),"",ROUND(N852*O852,0)/100)</f>
        <v/>
      </c>
      <c r="Q852" s="26">
        <f>IF(AND(A852="",B852="",C852="",D852="",E852="",J852="",H852=""),"",IF(A852="","Add a date",IF(A852&gt;AsOf,"After as-of date: not counted yet",IF(B852="","Add a vehicle",IF(COUNTIF(VName,B852)=0,"Vehicle not on Vehicles sheet",IF(E852="","Add a purpose",IF(AND(E852&lt;&gt;"Business",E852&lt;&gt;"Medical",E852&lt;&gt;"Charitable",E852&lt;&gt;"Personal"),"Purpose must be Business/Medical/Charitable/Personal",IF(AND(ISNUMBER(H852),ISNUMBER(I852),I852&lt;H852),"Odometer end is before start",IF(AND(NOT(ISNUMBER(H852)),NOT(ISNUMBER(I852)),NOT(ISNUMBER(J852))),"Add odometer readings or typed miles",IF(AND(ISNUMBER(H852),ISNUMBER(I852),ISNUMBER(J852),ABS((I852-H852)-J852)&gt;0.05),"Odometer and typed miles disagree",IF(AND(N852&gt;0,O852=0),"No rate for this date — check Rate Schedule",IF(AND(OR(E852="Business",E852="Medical",E852="Charitable"),F852&lt;&gt;"Yes",K852=""),"Add purpose detail for substantiation",""))))))))))))</f>
        <v/>
      </c>
      <c r="R852" s="27">
        <f>IF(OR(A852="",M852=""),"",IFERROR(INDEX('Rate Schedule'!$A$5:$A$24,MATCH(SUMPRODUCT(MAX(('Rate Schedule'!$A$5:$A$24&lt;=A852)*('Rate Schedule'!$A$5:$A$24&lt;&gt;"")*'Rate Schedule'!$A$5:$A$24)),'Rate Schedule'!$A$5:$A$24,0)),""))</f>
        <v/>
      </c>
    </row>
    <row r="853">
      <c r="A853" s="22" t="n"/>
      <c r="B853" s="10" t="n"/>
      <c r="C853" s="10" t="n"/>
      <c r="D853" s="10" t="n"/>
      <c r="E853" s="10" t="n"/>
      <c r="F853" s="10" t="n"/>
      <c r="G853" s="10" t="n"/>
      <c r="H853" s="23" t="n"/>
      <c r="I853" s="23" t="n"/>
      <c r="J853" s="23" t="n"/>
      <c r="K853" s="10" t="n"/>
      <c r="L853" s="10" t="n"/>
      <c r="M853" s="24">
        <f>IF(AND(A853="",B853="",J853="",H853=""),"",ROUND(IF(G853="Yes",2,1)*IF(AND(ISNUMBER(H853),ISNUMBER(I853),I853&gt;=H853),I853-H853,IF(ISNUMBER(J853),J853,0)),1))</f>
        <v/>
      </c>
      <c r="N853" s="24">
        <f>IF(M853="","",IF(OR(E853="Personal",E853="",F853="Yes"),0,M853))</f>
        <v/>
      </c>
      <c r="O853" s="24">
        <f>IF(OR(A853="",M853=""),"",IF(E853="Business",IFERROR(INDEX('Rate Schedule'!$B$5:$B$24,MATCH(SUMPRODUCT(MAX(('Rate Schedule'!$A$5:$A$24&lt;=A853)*('Rate Schedule'!$A$5:$A$24&lt;&gt;"")*'Rate Schedule'!$A$5:$A$24)),'Rate Schedule'!$A$5:$A$24,0)),0),IF(E853="Medical",IFERROR(INDEX('Rate Schedule'!$C$5:$C$24,MATCH(SUMPRODUCT(MAX(('Rate Schedule'!$A$5:$A$24&lt;=A853)*('Rate Schedule'!$A$5:$A$24&lt;&gt;"")*'Rate Schedule'!$A$5:$A$24)),'Rate Schedule'!$A$5:$A$24,0)),0),IF(E853="Charitable",IFERROR(INDEX('Rate Schedule'!$D$5:$D$24,MATCH(SUMPRODUCT(MAX(('Rate Schedule'!$A$5:$A$24&lt;=A853)*('Rate Schedule'!$A$5:$A$24&lt;&gt;"")*'Rate Schedule'!$A$5:$A$24)),'Rate Schedule'!$A$5:$A$24,0)),0),0))))</f>
        <v/>
      </c>
      <c r="P853" s="25">
        <f>IF(OR(M853="",O853=""),"",ROUND(N853*O853,0)/100)</f>
        <v/>
      </c>
      <c r="Q853" s="26">
        <f>IF(AND(A853="",B853="",C853="",D853="",E853="",J853="",H853=""),"",IF(A853="","Add a date",IF(A853&gt;AsOf,"After as-of date: not counted yet",IF(B853="","Add a vehicle",IF(COUNTIF(VName,B853)=0,"Vehicle not on Vehicles sheet",IF(E853="","Add a purpose",IF(AND(E853&lt;&gt;"Business",E853&lt;&gt;"Medical",E853&lt;&gt;"Charitable",E853&lt;&gt;"Personal"),"Purpose must be Business/Medical/Charitable/Personal",IF(AND(ISNUMBER(H853),ISNUMBER(I853),I853&lt;H853),"Odometer end is before start",IF(AND(NOT(ISNUMBER(H853)),NOT(ISNUMBER(I853)),NOT(ISNUMBER(J853))),"Add odometer readings or typed miles",IF(AND(ISNUMBER(H853),ISNUMBER(I853),ISNUMBER(J853),ABS((I853-H853)-J853)&gt;0.05),"Odometer and typed miles disagree",IF(AND(N853&gt;0,O853=0),"No rate for this date — check Rate Schedule",IF(AND(OR(E853="Business",E853="Medical",E853="Charitable"),F853&lt;&gt;"Yes",K853=""),"Add purpose detail for substantiation",""))))))))))))</f>
        <v/>
      </c>
      <c r="R853" s="27">
        <f>IF(OR(A853="",M853=""),"",IFERROR(INDEX('Rate Schedule'!$A$5:$A$24,MATCH(SUMPRODUCT(MAX(('Rate Schedule'!$A$5:$A$24&lt;=A853)*('Rate Schedule'!$A$5:$A$24&lt;&gt;"")*'Rate Schedule'!$A$5:$A$24)),'Rate Schedule'!$A$5:$A$24,0)),""))</f>
        <v/>
      </c>
    </row>
    <row r="854">
      <c r="A854" s="22" t="n"/>
      <c r="B854" s="10" t="n"/>
      <c r="C854" s="10" t="n"/>
      <c r="D854" s="10" t="n"/>
      <c r="E854" s="10" t="n"/>
      <c r="F854" s="10" t="n"/>
      <c r="G854" s="10" t="n"/>
      <c r="H854" s="23" t="n"/>
      <c r="I854" s="23" t="n"/>
      <c r="J854" s="23" t="n"/>
      <c r="K854" s="10" t="n"/>
      <c r="L854" s="10" t="n"/>
      <c r="M854" s="24">
        <f>IF(AND(A854="",B854="",J854="",H854=""),"",ROUND(IF(G854="Yes",2,1)*IF(AND(ISNUMBER(H854),ISNUMBER(I854),I854&gt;=H854),I854-H854,IF(ISNUMBER(J854),J854,0)),1))</f>
        <v/>
      </c>
      <c r="N854" s="24">
        <f>IF(M854="","",IF(OR(E854="Personal",E854="",F854="Yes"),0,M854))</f>
        <v/>
      </c>
      <c r="O854" s="24">
        <f>IF(OR(A854="",M854=""),"",IF(E854="Business",IFERROR(INDEX('Rate Schedule'!$B$5:$B$24,MATCH(SUMPRODUCT(MAX(('Rate Schedule'!$A$5:$A$24&lt;=A854)*('Rate Schedule'!$A$5:$A$24&lt;&gt;"")*'Rate Schedule'!$A$5:$A$24)),'Rate Schedule'!$A$5:$A$24,0)),0),IF(E854="Medical",IFERROR(INDEX('Rate Schedule'!$C$5:$C$24,MATCH(SUMPRODUCT(MAX(('Rate Schedule'!$A$5:$A$24&lt;=A854)*('Rate Schedule'!$A$5:$A$24&lt;&gt;"")*'Rate Schedule'!$A$5:$A$24)),'Rate Schedule'!$A$5:$A$24,0)),0),IF(E854="Charitable",IFERROR(INDEX('Rate Schedule'!$D$5:$D$24,MATCH(SUMPRODUCT(MAX(('Rate Schedule'!$A$5:$A$24&lt;=A854)*('Rate Schedule'!$A$5:$A$24&lt;&gt;"")*'Rate Schedule'!$A$5:$A$24)),'Rate Schedule'!$A$5:$A$24,0)),0),0))))</f>
        <v/>
      </c>
      <c r="P854" s="25">
        <f>IF(OR(M854="",O854=""),"",ROUND(N854*O854,0)/100)</f>
        <v/>
      </c>
      <c r="Q854" s="26">
        <f>IF(AND(A854="",B854="",C854="",D854="",E854="",J854="",H854=""),"",IF(A854="","Add a date",IF(A854&gt;AsOf,"After as-of date: not counted yet",IF(B854="","Add a vehicle",IF(COUNTIF(VName,B854)=0,"Vehicle not on Vehicles sheet",IF(E854="","Add a purpose",IF(AND(E854&lt;&gt;"Business",E854&lt;&gt;"Medical",E854&lt;&gt;"Charitable",E854&lt;&gt;"Personal"),"Purpose must be Business/Medical/Charitable/Personal",IF(AND(ISNUMBER(H854),ISNUMBER(I854),I854&lt;H854),"Odometer end is before start",IF(AND(NOT(ISNUMBER(H854)),NOT(ISNUMBER(I854)),NOT(ISNUMBER(J854))),"Add odometer readings or typed miles",IF(AND(ISNUMBER(H854),ISNUMBER(I854),ISNUMBER(J854),ABS((I854-H854)-J854)&gt;0.05),"Odometer and typed miles disagree",IF(AND(N854&gt;0,O854=0),"No rate for this date — check Rate Schedule",IF(AND(OR(E854="Business",E854="Medical",E854="Charitable"),F854&lt;&gt;"Yes",K854=""),"Add purpose detail for substantiation",""))))))))))))</f>
        <v/>
      </c>
      <c r="R854" s="27">
        <f>IF(OR(A854="",M854=""),"",IFERROR(INDEX('Rate Schedule'!$A$5:$A$24,MATCH(SUMPRODUCT(MAX(('Rate Schedule'!$A$5:$A$24&lt;=A854)*('Rate Schedule'!$A$5:$A$24&lt;&gt;"")*'Rate Schedule'!$A$5:$A$24)),'Rate Schedule'!$A$5:$A$24,0)),""))</f>
        <v/>
      </c>
    </row>
    <row r="855">
      <c r="A855" s="22" t="n"/>
      <c r="B855" s="10" t="n"/>
      <c r="C855" s="10" t="n"/>
      <c r="D855" s="10" t="n"/>
      <c r="E855" s="10" t="n"/>
      <c r="F855" s="10" t="n"/>
      <c r="G855" s="10" t="n"/>
      <c r="H855" s="23" t="n"/>
      <c r="I855" s="23" t="n"/>
      <c r="J855" s="23" t="n"/>
      <c r="K855" s="10" t="n"/>
      <c r="L855" s="10" t="n"/>
      <c r="M855" s="24">
        <f>IF(AND(A855="",B855="",J855="",H855=""),"",ROUND(IF(G855="Yes",2,1)*IF(AND(ISNUMBER(H855),ISNUMBER(I855),I855&gt;=H855),I855-H855,IF(ISNUMBER(J855),J855,0)),1))</f>
        <v/>
      </c>
      <c r="N855" s="24">
        <f>IF(M855="","",IF(OR(E855="Personal",E855="",F855="Yes"),0,M855))</f>
        <v/>
      </c>
      <c r="O855" s="24">
        <f>IF(OR(A855="",M855=""),"",IF(E855="Business",IFERROR(INDEX('Rate Schedule'!$B$5:$B$24,MATCH(SUMPRODUCT(MAX(('Rate Schedule'!$A$5:$A$24&lt;=A855)*('Rate Schedule'!$A$5:$A$24&lt;&gt;"")*'Rate Schedule'!$A$5:$A$24)),'Rate Schedule'!$A$5:$A$24,0)),0),IF(E855="Medical",IFERROR(INDEX('Rate Schedule'!$C$5:$C$24,MATCH(SUMPRODUCT(MAX(('Rate Schedule'!$A$5:$A$24&lt;=A855)*('Rate Schedule'!$A$5:$A$24&lt;&gt;"")*'Rate Schedule'!$A$5:$A$24)),'Rate Schedule'!$A$5:$A$24,0)),0),IF(E855="Charitable",IFERROR(INDEX('Rate Schedule'!$D$5:$D$24,MATCH(SUMPRODUCT(MAX(('Rate Schedule'!$A$5:$A$24&lt;=A855)*('Rate Schedule'!$A$5:$A$24&lt;&gt;"")*'Rate Schedule'!$A$5:$A$24)),'Rate Schedule'!$A$5:$A$24,0)),0),0))))</f>
        <v/>
      </c>
      <c r="P855" s="25">
        <f>IF(OR(M855="",O855=""),"",ROUND(N855*O855,0)/100)</f>
        <v/>
      </c>
      <c r="Q855" s="26">
        <f>IF(AND(A855="",B855="",C855="",D855="",E855="",J855="",H855=""),"",IF(A855="","Add a date",IF(A855&gt;AsOf,"After as-of date: not counted yet",IF(B855="","Add a vehicle",IF(COUNTIF(VName,B855)=0,"Vehicle not on Vehicles sheet",IF(E855="","Add a purpose",IF(AND(E855&lt;&gt;"Business",E855&lt;&gt;"Medical",E855&lt;&gt;"Charitable",E855&lt;&gt;"Personal"),"Purpose must be Business/Medical/Charitable/Personal",IF(AND(ISNUMBER(H855),ISNUMBER(I855),I855&lt;H855),"Odometer end is before start",IF(AND(NOT(ISNUMBER(H855)),NOT(ISNUMBER(I855)),NOT(ISNUMBER(J855))),"Add odometer readings or typed miles",IF(AND(ISNUMBER(H855),ISNUMBER(I855),ISNUMBER(J855),ABS((I855-H855)-J855)&gt;0.05),"Odometer and typed miles disagree",IF(AND(N855&gt;0,O855=0),"No rate for this date — check Rate Schedule",IF(AND(OR(E855="Business",E855="Medical",E855="Charitable"),F855&lt;&gt;"Yes",K855=""),"Add purpose detail for substantiation",""))))))))))))</f>
        <v/>
      </c>
      <c r="R855" s="27">
        <f>IF(OR(A855="",M855=""),"",IFERROR(INDEX('Rate Schedule'!$A$5:$A$24,MATCH(SUMPRODUCT(MAX(('Rate Schedule'!$A$5:$A$24&lt;=A855)*('Rate Schedule'!$A$5:$A$24&lt;&gt;"")*'Rate Schedule'!$A$5:$A$24)),'Rate Schedule'!$A$5:$A$24,0)),""))</f>
        <v/>
      </c>
    </row>
    <row r="856">
      <c r="A856" s="22" t="n"/>
      <c r="B856" s="10" t="n"/>
      <c r="C856" s="10" t="n"/>
      <c r="D856" s="10" t="n"/>
      <c r="E856" s="10" t="n"/>
      <c r="F856" s="10" t="n"/>
      <c r="G856" s="10" t="n"/>
      <c r="H856" s="23" t="n"/>
      <c r="I856" s="23" t="n"/>
      <c r="J856" s="23" t="n"/>
      <c r="K856" s="10" t="n"/>
      <c r="L856" s="10" t="n"/>
      <c r="M856" s="24">
        <f>IF(AND(A856="",B856="",J856="",H856=""),"",ROUND(IF(G856="Yes",2,1)*IF(AND(ISNUMBER(H856),ISNUMBER(I856),I856&gt;=H856),I856-H856,IF(ISNUMBER(J856),J856,0)),1))</f>
        <v/>
      </c>
      <c r="N856" s="24">
        <f>IF(M856="","",IF(OR(E856="Personal",E856="",F856="Yes"),0,M856))</f>
        <v/>
      </c>
      <c r="O856" s="24">
        <f>IF(OR(A856="",M856=""),"",IF(E856="Business",IFERROR(INDEX('Rate Schedule'!$B$5:$B$24,MATCH(SUMPRODUCT(MAX(('Rate Schedule'!$A$5:$A$24&lt;=A856)*('Rate Schedule'!$A$5:$A$24&lt;&gt;"")*'Rate Schedule'!$A$5:$A$24)),'Rate Schedule'!$A$5:$A$24,0)),0),IF(E856="Medical",IFERROR(INDEX('Rate Schedule'!$C$5:$C$24,MATCH(SUMPRODUCT(MAX(('Rate Schedule'!$A$5:$A$24&lt;=A856)*('Rate Schedule'!$A$5:$A$24&lt;&gt;"")*'Rate Schedule'!$A$5:$A$24)),'Rate Schedule'!$A$5:$A$24,0)),0),IF(E856="Charitable",IFERROR(INDEX('Rate Schedule'!$D$5:$D$24,MATCH(SUMPRODUCT(MAX(('Rate Schedule'!$A$5:$A$24&lt;=A856)*('Rate Schedule'!$A$5:$A$24&lt;&gt;"")*'Rate Schedule'!$A$5:$A$24)),'Rate Schedule'!$A$5:$A$24,0)),0),0))))</f>
        <v/>
      </c>
      <c r="P856" s="25">
        <f>IF(OR(M856="",O856=""),"",ROUND(N856*O856,0)/100)</f>
        <v/>
      </c>
      <c r="Q856" s="26">
        <f>IF(AND(A856="",B856="",C856="",D856="",E856="",J856="",H856=""),"",IF(A856="","Add a date",IF(A856&gt;AsOf,"After as-of date: not counted yet",IF(B856="","Add a vehicle",IF(COUNTIF(VName,B856)=0,"Vehicle not on Vehicles sheet",IF(E856="","Add a purpose",IF(AND(E856&lt;&gt;"Business",E856&lt;&gt;"Medical",E856&lt;&gt;"Charitable",E856&lt;&gt;"Personal"),"Purpose must be Business/Medical/Charitable/Personal",IF(AND(ISNUMBER(H856),ISNUMBER(I856),I856&lt;H856),"Odometer end is before start",IF(AND(NOT(ISNUMBER(H856)),NOT(ISNUMBER(I856)),NOT(ISNUMBER(J856))),"Add odometer readings or typed miles",IF(AND(ISNUMBER(H856),ISNUMBER(I856),ISNUMBER(J856),ABS((I856-H856)-J856)&gt;0.05),"Odometer and typed miles disagree",IF(AND(N856&gt;0,O856=0),"No rate for this date — check Rate Schedule",IF(AND(OR(E856="Business",E856="Medical",E856="Charitable"),F856&lt;&gt;"Yes",K856=""),"Add purpose detail for substantiation",""))))))))))))</f>
        <v/>
      </c>
      <c r="R856" s="27">
        <f>IF(OR(A856="",M856=""),"",IFERROR(INDEX('Rate Schedule'!$A$5:$A$24,MATCH(SUMPRODUCT(MAX(('Rate Schedule'!$A$5:$A$24&lt;=A856)*('Rate Schedule'!$A$5:$A$24&lt;&gt;"")*'Rate Schedule'!$A$5:$A$24)),'Rate Schedule'!$A$5:$A$24,0)),""))</f>
        <v/>
      </c>
    </row>
    <row r="857">
      <c r="A857" s="22" t="n"/>
      <c r="B857" s="10" t="n"/>
      <c r="C857" s="10" t="n"/>
      <c r="D857" s="10" t="n"/>
      <c r="E857" s="10" t="n"/>
      <c r="F857" s="10" t="n"/>
      <c r="G857" s="10" t="n"/>
      <c r="H857" s="23" t="n"/>
      <c r="I857" s="23" t="n"/>
      <c r="J857" s="23" t="n"/>
      <c r="K857" s="10" t="n"/>
      <c r="L857" s="10" t="n"/>
      <c r="M857" s="24">
        <f>IF(AND(A857="",B857="",J857="",H857=""),"",ROUND(IF(G857="Yes",2,1)*IF(AND(ISNUMBER(H857),ISNUMBER(I857),I857&gt;=H857),I857-H857,IF(ISNUMBER(J857),J857,0)),1))</f>
        <v/>
      </c>
      <c r="N857" s="24">
        <f>IF(M857="","",IF(OR(E857="Personal",E857="",F857="Yes"),0,M857))</f>
        <v/>
      </c>
      <c r="O857" s="24">
        <f>IF(OR(A857="",M857=""),"",IF(E857="Business",IFERROR(INDEX('Rate Schedule'!$B$5:$B$24,MATCH(SUMPRODUCT(MAX(('Rate Schedule'!$A$5:$A$24&lt;=A857)*('Rate Schedule'!$A$5:$A$24&lt;&gt;"")*'Rate Schedule'!$A$5:$A$24)),'Rate Schedule'!$A$5:$A$24,0)),0),IF(E857="Medical",IFERROR(INDEX('Rate Schedule'!$C$5:$C$24,MATCH(SUMPRODUCT(MAX(('Rate Schedule'!$A$5:$A$24&lt;=A857)*('Rate Schedule'!$A$5:$A$24&lt;&gt;"")*'Rate Schedule'!$A$5:$A$24)),'Rate Schedule'!$A$5:$A$24,0)),0),IF(E857="Charitable",IFERROR(INDEX('Rate Schedule'!$D$5:$D$24,MATCH(SUMPRODUCT(MAX(('Rate Schedule'!$A$5:$A$24&lt;=A857)*('Rate Schedule'!$A$5:$A$24&lt;&gt;"")*'Rate Schedule'!$A$5:$A$24)),'Rate Schedule'!$A$5:$A$24,0)),0),0))))</f>
        <v/>
      </c>
      <c r="P857" s="25">
        <f>IF(OR(M857="",O857=""),"",ROUND(N857*O857,0)/100)</f>
        <v/>
      </c>
      <c r="Q857" s="26">
        <f>IF(AND(A857="",B857="",C857="",D857="",E857="",J857="",H857=""),"",IF(A857="","Add a date",IF(A857&gt;AsOf,"After as-of date: not counted yet",IF(B857="","Add a vehicle",IF(COUNTIF(VName,B857)=0,"Vehicle not on Vehicles sheet",IF(E857="","Add a purpose",IF(AND(E857&lt;&gt;"Business",E857&lt;&gt;"Medical",E857&lt;&gt;"Charitable",E857&lt;&gt;"Personal"),"Purpose must be Business/Medical/Charitable/Personal",IF(AND(ISNUMBER(H857),ISNUMBER(I857),I857&lt;H857),"Odometer end is before start",IF(AND(NOT(ISNUMBER(H857)),NOT(ISNUMBER(I857)),NOT(ISNUMBER(J857))),"Add odometer readings or typed miles",IF(AND(ISNUMBER(H857),ISNUMBER(I857),ISNUMBER(J857),ABS((I857-H857)-J857)&gt;0.05),"Odometer and typed miles disagree",IF(AND(N857&gt;0,O857=0),"No rate for this date — check Rate Schedule",IF(AND(OR(E857="Business",E857="Medical",E857="Charitable"),F857&lt;&gt;"Yes",K857=""),"Add purpose detail for substantiation",""))))))))))))</f>
        <v/>
      </c>
      <c r="R857" s="27">
        <f>IF(OR(A857="",M857=""),"",IFERROR(INDEX('Rate Schedule'!$A$5:$A$24,MATCH(SUMPRODUCT(MAX(('Rate Schedule'!$A$5:$A$24&lt;=A857)*('Rate Schedule'!$A$5:$A$24&lt;&gt;"")*'Rate Schedule'!$A$5:$A$24)),'Rate Schedule'!$A$5:$A$24,0)),""))</f>
        <v/>
      </c>
    </row>
    <row r="858">
      <c r="A858" s="22" t="n"/>
      <c r="B858" s="10" t="n"/>
      <c r="C858" s="10" t="n"/>
      <c r="D858" s="10" t="n"/>
      <c r="E858" s="10" t="n"/>
      <c r="F858" s="10" t="n"/>
      <c r="G858" s="10" t="n"/>
      <c r="H858" s="23" t="n"/>
      <c r="I858" s="23" t="n"/>
      <c r="J858" s="23" t="n"/>
      <c r="K858" s="10" t="n"/>
      <c r="L858" s="10" t="n"/>
      <c r="M858" s="24">
        <f>IF(AND(A858="",B858="",J858="",H858=""),"",ROUND(IF(G858="Yes",2,1)*IF(AND(ISNUMBER(H858),ISNUMBER(I858),I858&gt;=H858),I858-H858,IF(ISNUMBER(J858),J858,0)),1))</f>
        <v/>
      </c>
      <c r="N858" s="24">
        <f>IF(M858="","",IF(OR(E858="Personal",E858="",F858="Yes"),0,M858))</f>
        <v/>
      </c>
      <c r="O858" s="24">
        <f>IF(OR(A858="",M858=""),"",IF(E858="Business",IFERROR(INDEX('Rate Schedule'!$B$5:$B$24,MATCH(SUMPRODUCT(MAX(('Rate Schedule'!$A$5:$A$24&lt;=A858)*('Rate Schedule'!$A$5:$A$24&lt;&gt;"")*'Rate Schedule'!$A$5:$A$24)),'Rate Schedule'!$A$5:$A$24,0)),0),IF(E858="Medical",IFERROR(INDEX('Rate Schedule'!$C$5:$C$24,MATCH(SUMPRODUCT(MAX(('Rate Schedule'!$A$5:$A$24&lt;=A858)*('Rate Schedule'!$A$5:$A$24&lt;&gt;"")*'Rate Schedule'!$A$5:$A$24)),'Rate Schedule'!$A$5:$A$24,0)),0),IF(E858="Charitable",IFERROR(INDEX('Rate Schedule'!$D$5:$D$24,MATCH(SUMPRODUCT(MAX(('Rate Schedule'!$A$5:$A$24&lt;=A858)*('Rate Schedule'!$A$5:$A$24&lt;&gt;"")*'Rate Schedule'!$A$5:$A$24)),'Rate Schedule'!$A$5:$A$24,0)),0),0))))</f>
        <v/>
      </c>
      <c r="P858" s="25">
        <f>IF(OR(M858="",O858=""),"",ROUND(N858*O858,0)/100)</f>
        <v/>
      </c>
      <c r="Q858" s="26">
        <f>IF(AND(A858="",B858="",C858="",D858="",E858="",J858="",H858=""),"",IF(A858="","Add a date",IF(A858&gt;AsOf,"After as-of date: not counted yet",IF(B858="","Add a vehicle",IF(COUNTIF(VName,B858)=0,"Vehicle not on Vehicles sheet",IF(E858="","Add a purpose",IF(AND(E858&lt;&gt;"Business",E858&lt;&gt;"Medical",E858&lt;&gt;"Charitable",E858&lt;&gt;"Personal"),"Purpose must be Business/Medical/Charitable/Personal",IF(AND(ISNUMBER(H858),ISNUMBER(I858),I858&lt;H858),"Odometer end is before start",IF(AND(NOT(ISNUMBER(H858)),NOT(ISNUMBER(I858)),NOT(ISNUMBER(J858))),"Add odometer readings or typed miles",IF(AND(ISNUMBER(H858),ISNUMBER(I858),ISNUMBER(J858),ABS((I858-H858)-J858)&gt;0.05),"Odometer and typed miles disagree",IF(AND(N858&gt;0,O858=0),"No rate for this date — check Rate Schedule",IF(AND(OR(E858="Business",E858="Medical",E858="Charitable"),F858&lt;&gt;"Yes",K858=""),"Add purpose detail for substantiation",""))))))))))))</f>
        <v/>
      </c>
      <c r="R858" s="27">
        <f>IF(OR(A858="",M858=""),"",IFERROR(INDEX('Rate Schedule'!$A$5:$A$24,MATCH(SUMPRODUCT(MAX(('Rate Schedule'!$A$5:$A$24&lt;=A858)*('Rate Schedule'!$A$5:$A$24&lt;&gt;"")*'Rate Schedule'!$A$5:$A$24)),'Rate Schedule'!$A$5:$A$24,0)),""))</f>
        <v/>
      </c>
    </row>
    <row r="859">
      <c r="A859" s="22" t="n"/>
      <c r="B859" s="10" t="n"/>
      <c r="C859" s="10" t="n"/>
      <c r="D859" s="10" t="n"/>
      <c r="E859" s="10" t="n"/>
      <c r="F859" s="10" t="n"/>
      <c r="G859" s="10" t="n"/>
      <c r="H859" s="23" t="n"/>
      <c r="I859" s="23" t="n"/>
      <c r="J859" s="23" t="n"/>
      <c r="K859" s="10" t="n"/>
      <c r="L859" s="10" t="n"/>
      <c r="M859" s="24">
        <f>IF(AND(A859="",B859="",J859="",H859=""),"",ROUND(IF(G859="Yes",2,1)*IF(AND(ISNUMBER(H859),ISNUMBER(I859),I859&gt;=H859),I859-H859,IF(ISNUMBER(J859),J859,0)),1))</f>
        <v/>
      </c>
      <c r="N859" s="24">
        <f>IF(M859="","",IF(OR(E859="Personal",E859="",F859="Yes"),0,M859))</f>
        <v/>
      </c>
      <c r="O859" s="24">
        <f>IF(OR(A859="",M859=""),"",IF(E859="Business",IFERROR(INDEX('Rate Schedule'!$B$5:$B$24,MATCH(SUMPRODUCT(MAX(('Rate Schedule'!$A$5:$A$24&lt;=A859)*('Rate Schedule'!$A$5:$A$24&lt;&gt;"")*'Rate Schedule'!$A$5:$A$24)),'Rate Schedule'!$A$5:$A$24,0)),0),IF(E859="Medical",IFERROR(INDEX('Rate Schedule'!$C$5:$C$24,MATCH(SUMPRODUCT(MAX(('Rate Schedule'!$A$5:$A$24&lt;=A859)*('Rate Schedule'!$A$5:$A$24&lt;&gt;"")*'Rate Schedule'!$A$5:$A$24)),'Rate Schedule'!$A$5:$A$24,0)),0),IF(E859="Charitable",IFERROR(INDEX('Rate Schedule'!$D$5:$D$24,MATCH(SUMPRODUCT(MAX(('Rate Schedule'!$A$5:$A$24&lt;=A859)*('Rate Schedule'!$A$5:$A$24&lt;&gt;"")*'Rate Schedule'!$A$5:$A$24)),'Rate Schedule'!$A$5:$A$24,0)),0),0))))</f>
        <v/>
      </c>
      <c r="P859" s="25">
        <f>IF(OR(M859="",O859=""),"",ROUND(N859*O859,0)/100)</f>
        <v/>
      </c>
      <c r="Q859" s="26">
        <f>IF(AND(A859="",B859="",C859="",D859="",E859="",J859="",H859=""),"",IF(A859="","Add a date",IF(A859&gt;AsOf,"After as-of date: not counted yet",IF(B859="","Add a vehicle",IF(COUNTIF(VName,B859)=0,"Vehicle not on Vehicles sheet",IF(E859="","Add a purpose",IF(AND(E859&lt;&gt;"Business",E859&lt;&gt;"Medical",E859&lt;&gt;"Charitable",E859&lt;&gt;"Personal"),"Purpose must be Business/Medical/Charitable/Personal",IF(AND(ISNUMBER(H859),ISNUMBER(I859),I859&lt;H859),"Odometer end is before start",IF(AND(NOT(ISNUMBER(H859)),NOT(ISNUMBER(I859)),NOT(ISNUMBER(J859))),"Add odometer readings or typed miles",IF(AND(ISNUMBER(H859),ISNUMBER(I859),ISNUMBER(J859),ABS((I859-H859)-J859)&gt;0.05),"Odometer and typed miles disagree",IF(AND(N859&gt;0,O859=0),"No rate for this date — check Rate Schedule",IF(AND(OR(E859="Business",E859="Medical",E859="Charitable"),F859&lt;&gt;"Yes",K859=""),"Add purpose detail for substantiation",""))))))))))))</f>
        <v/>
      </c>
      <c r="R859" s="27">
        <f>IF(OR(A859="",M859=""),"",IFERROR(INDEX('Rate Schedule'!$A$5:$A$24,MATCH(SUMPRODUCT(MAX(('Rate Schedule'!$A$5:$A$24&lt;=A859)*('Rate Schedule'!$A$5:$A$24&lt;&gt;"")*'Rate Schedule'!$A$5:$A$24)),'Rate Schedule'!$A$5:$A$24,0)),""))</f>
        <v/>
      </c>
    </row>
    <row r="860">
      <c r="A860" s="22" t="n"/>
      <c r="B860" s="10" t="n"/>
      <c r="C860" s="10" t="n"/>
      <c r="D860" s="10" t="n"/>
      <c r="E860" s="10" t="n"/>
      <c r="F860" s="10" t="n"/>
      <c r="G860" s="10" t="n"/>
      <c r="H860" s="23" t="n"/>
      <c r="I860" s="23" t="n"/>
      <c r="J860" s="23" t="n"/>
      <c r="K860" s="10" t="n"/>
      <c r="L860" s="10" t="n"/>
      <c r="M860" s="24">
        <f>IF(AND(A860="",B860="",J860="",H860=""),"",ROUND(IF(G860="Yes",2,1)*IF(AND(ISNUMBER(H860),ISNUMBER(I860),I860&gt;=H860),I860-H860,IF(ISNUMBER(J860),J860,0)),1))</f>
        <v/>
      </c>
      <c r="N860" s="24">
        <f>IF(M860="","",IF(OR(E860="Personal",E860="",F860="Yes"),0,M860))</f>
        <v/>
      </c>
      <c r="O860" s="24">
        <f>IF(OR(A860="",M860=""),"",IF(E860="Business",IFERROR(INDEX('Rate Schedule'!$B$5:$B$24,MATCH(SUMPRODUCT(MAX(('Rate Schedule'!$A$5:$A$24&lt;=A860)*('Rate Schedule'!$A$5:$A$24&lt;&gt;"")*'Rate Schedule'!$A$5:$A$24)),'Rate Schedule'!$A$5:$A$24,0)),0),IF(E860="Medical",IFERROR(INDEX('Rate Schedule'!$C$5:$C$24,MATCH(SUMPRODUCT(MAX(('Rate Schedule'!$A$5:$A$24&lt;=A860)*('Rate Schedule'!$A$5:$A$24&lt;&gt;"")*'Rate Schedule'!$A$5:$A$24)),'Rate Schedule'!$A$5:$A$24,0)),0),IF(E860="Charitable",IFERROR(INDEX('Rate Schedule'!$D$5:$D$24,MATCH(SUMPRODUCT(MAX(('Rate Schedule'!$A$5:$A$24&lt;=A860)*('Rate Schedule'!$A$5:$A$24&lt;&gt;"")*'Rate Schedule'!$A$5:$A$24)),'Rate Schedule'!$A$5:$A$24,0)),0),0))))</f>
        <v/>
      </c>
      <c r="P860" s="25">
        <f>IF(OR(M860="",O860=""),"",ROUND(N860*O860,0)/100)</f>
        <v/>
      </c>
      <c r="Q860" s="26">
        <f>IF(AND(A860="",B860="",C860="",D860="",E860="",J860="",H860=""),"",IF(A860="","Add a date",IF(A860&gt;AsOf,"After as-of date: not counted yet",IF(B860="","Add a vehicle",IF(COUNTIF(VName,B860)=0,"Vehicle not on Vehicles sheet",IF(E860="","Add a purpose",IF(AND(E860&lt;&gt;"Business",E860&lt;&gt;"Medical",E860&lt;&gt;"Charitable",E860&lt;&gt;"Personal"),"Purpose must be Business/Medical/Charitable/Personal",IF(AND(ISNUMBER(H860),ISNUMBER(I860),I860&lt;H860),"Odometer end is before start",IF(AND(NOT(ISNUMBER(H860)),NOT(ISNUMBER(I860)),NOT(ISNUMBER(J860))),"Add odometer readings or typed miles",IF(AND(ISNUMBER(H860),ISNUMBER(I860),ISNUMBER(J860),ABS((I860-H860)-J860)&gt;0.05),"Odometer and typed miles disagree",IF(AND(N860&gt;0,O860=0),"No rate for this date — check Rate Schedule",IF(AND(OR(E860="Business",E860="Medical",E860="Charitable"),F860&lt;&gt;"Yes",K860=""),"Add purpose detail for substantiation",""))))))))))))</f>
        <v/>
      </c>
      <c r="R860" s="27">
        <f>IF(OR(A860="",M860=""),"",IFERROR(INDEX('Rate Schedule'!$A$5:$A$24,MATCH(SUMPRODUCT(MAX(('Rate Schedule'!$A$5:$A$24&lt;=A860)*('Rate Schedule'!$A$5:$A$24&lt;&gt;"")*'Rate Schedule'!$A$5:$A$24)),'Rate Schedule'!$A$5:$A$24,0)),""))</f>
        <v/>
      </c>
    </row>
    <row r="861">
      <c r="A861" s="22" t="n"/>
      <c r="B861" s="10" t="n"/>
      <c r="C861" s="10" t="n"/>
      <c r="D861" s="10" t="n"/>
      <c r="E861" s="10" t="n"/>
      <c r="F861" s="10" t="n"/>
      <c r="G861" s="10" t="n"/>
      <c r="H861" s="23" t="n"/>
      <c r="I861" s="23" t="n"/>
      <c r="J861" s="23" t="n"/>
      <c r="K861" s="10" t="n"/>
      <c r="L861" s="10" t="n"/>
      <c r="M861" s="24">
        <f>IF(AND(A861="",B861="",J861="",H861=""),"",ROUND(IF(G861="Yes",2,1)*IF(AND(ISNUMBER(H861),ISNUMBER(I861),I861&gt;=H861),I861-H861,IF(ISNUMBER(J861),J861,0)),1))</f>
        <v/>
      </c>
      <c r="N861" s="24">
        <f>IF(M861="","",IF(OR(E861="Personal",E861="",F861="Yes"),0,M861))</f>
        <v/>
      </c>
      <c r="O861" s="24">
        <f>IF(OR(A861="",M861=""),"",IF(E861="Business",IFERROR(INDEX('Rate Schedule'!$B$5:$B$24,MATCH(SUMPRODUCT(MAX(('Rate Schedule'!$A$5:$A$24&lt;=A861)*('Rate Schedule'!$A$5:$A$24&lt;&gt;"")*'Rate Schedule'!$A$5:$A$24)),'Rate Schedule'!$A$5:$A$24,0)),0),IF(E861="Medical",IFERROR(INDEX('Rate Schedule'!$C$5:$C$24,MATCH(SUMPRODUCT(MAX(('Rate Schedule'!$A$5:$A$24&lt;=A861)*('Rate Schedule'!$A$5:$A$24&lt;&gt;"")*'Rate Schedule'!$A$5:$A$24)),'Rate Schedule'!$A$5:$A$24,0)),0),IF(E861="Charitable",IFERROR(INDEX('Rate Schedule'!$D$5:$D$24,MATCH(SUMPRODUCT(MAX(('Rate Schedule'!$A$5:$A$24&lt;=A861)*('Rate Schedule'!$A$5:$A$24&lt;&gt;"")*'Rate Schedule'!$A$5:$A$24)),'Rate Schedule'!$A$5:$A$24,0)),0),0))))</f>
        <v/>
      </c>
      <c r="P861" s="25">
        <f>IF(OR(M861="",O861=""),"",ROUND(N861*O861,0)/100)</f>
        <v/>
      </c>
      <c r="Q861" s="26">
        <f>IF(AND(A861="",B861="",C861="",D861="",E861="",J861="",H861=""),"",IF(A861="","Add a date",IF(A861&gt;AsOf,"After as-of date: not counted yet",IF(B861="","Add a vehicle",IF(COUNTIF(VName,B861)=0,"Vehicle not on Vehicles sheet",IF(E861="","Add a purpose",IF(AND(E861&lt;&gt;"Business",E861&lt;&gt;"Medical",E861&lt;&gt;"Charitable",E861&lt;&gt;"Personal"),"Purpose must be Business/Medical/Charitable/Personal",IF(AND(ISNUMBER(H861),ISNUMBER(I861),I861&lt;H861),"Odometer end is before start",IF(AND(NOT(ISNUMBER(H861)),NOT(ISNUMBER(I861)),NOT(ISNUMBER(J861))),"Add odometer readings or typed miles",IF(AND(ISNUMBER(H861),ISNUMBER(I861),ISNUMBER(J861),ABS((I861-H861)-J861)&gt;0.05),"Odometer and typed miles disagree",IF(AND(N861&gt;0,O861=0),"No rate for this date — check Rate Schedule",IF(AND(OR(E861="Business",E861="Medical",E861="Charitable"),F861&lt;&gt;"Yes",K861=""),"Add purpose detail for substantiation",""))))))))))))</f>
        <v/>
      </c>
      <c r="R861" s="27">
        <f>IF(OR(A861="",M861=""),"",IFERROR(INDEX('Rate Schedule'!$A$5:$A$24,MATCH(SUMPRODUCT(MAX(('Rate Schedule'!$A$5:$A$24&lt;=A861)*('Rate Schedule'!$A$5:$A$24&lt;&gt;"")*'Rate Schedule'!$A$5:$A$24)),'Rate Schedule'!$A$5:$A$24,0)),""))</f>
        <v/>
      </c>
    </row>
    <row r="862">
      <c r="A862" s="22" t="n"/>
      <c r="B862" s="10" t="n"/>
      <c r="C862" s="10" t="n"/>
      <c r="D862" s="10" t="n"/>
      <c r="E862" s="10" t="n"/>
      <c r="F862" s="10" t="n"/>
      <c r="G862" s="10" t="n"/>
      <c r="H862" s="23" t="n"/>
      <c r="I862" s="23" t="n"/>
      <c r="J862" s="23" t="n"/>
      <c r="K862" s="10" t="n"/>
      <c r="L862" s="10" t="n"/>
      <c r="M862" s="24">
        <f>IF(AND(A862="",B862="",J862="",H862=""),"",ROUND(IF(G862="Yes",2,1)*IF(AND(ISNUMBER(H862),ISNUMBER(I862),I862&gt;=H862),I862-H862,IF(ISNUMBER(J862),J862,0)),1))</f>
        <v/>
      </c>
      <c r="N862" s="24">
        <f>IF(M862="","",IF(OR(E862="Personal",E862="",F862="Yes"),0,M862))</f>
        <v/>
      </c>
      <c r="O862" s="24">
        <f>IF(OR(A862="",M862=""),"",IF(E862="Business",IFERROR(INDEX('Rate Schedule'!$B$5:$B$24,MATCH(SUMPRODUCT(MAX(('Rate Schedule'!$A$5:$A$24&lt;=A862)*('Rate Schedule'!$A$5:$A$24&lt;&gt;"")*'Rate Schedule'!$A$5:$A$24)),'Rate Schedule'!$A$5:$A$24,0)),0),IF(E862="Medical",IFERROR(INDEX('Rate Schedule'!$C$5:$C$24,MATCH(SUMPRODUCT(MAX(('Rate Schedule'!$A$5:$A$24&lt;=A862)*('Rate Schedule'!$A$5:$A$24&lt;&gt;"")*'Rate Schedule'!$A$5:$A$24)),'Rate Schedule'!$A$5:$A$24,0)),0),IF(E862="Charitable",IFERROR(INDEX('Rate Schedule'!$D$5:$D$24,MATCH(SUMPRODUCT(MAX(('Rate Schedule'!$A$5:$A$24&lt;=A862)*('Rate Schedule'!$A$5:$A$24&lt;&gt;"")*'Rate Schedule'!$A$5:$A$24)),'Rate Schedule'!$A$5:$A$24,0)),0),0))))</f>
        <v/>
      </c>
      <c r="P862" s="25">
        <f>IF(OR(M862="",O862=""),"",ROUND(N862*O862,0)/100)</f>
        <v/>
      </c>
      <c r="Q862" s="26">
        <f>IF(AND(A862="",B862="",C862="",D862="",E862="",J862="",H862=""),"",IF(A862="","Add a date",IF(A862&gt;AsOf,"After as-of date: not counted yet",IF(B862="","Add a vehicle",IF(COUNTIF(VName,B862)=0,"Vehicle not on Vehicles sheet",IF(E862="","Add a purpose",IF(AND(E862&lt;&gt;"Business",E862&lt;&gt;"Medical",E862&lt;&gt;"Charitable",E862&lt;&gt;"Personal"),"Purpose must be Business/Medical/Charitable/Personal",IF(AND(ISNUMBER(H862),ISNUMBER(I862),I862&lt;H862),"Odometer end is before start",IF(AND(NOT(ISNUMBER(H862)),NOT(ISNUMBER(I862)),NOT(ISNUMBER(J862))),"Add odometer readings or typed miles",IF(AND(ISNUMBER(H862),ISNUMBER(I862),ISNUMBER(J862),ABS((I862-H862)-J862)&gt;0.05),"Odometer and typed miles disagree",IF(AND(N862&gt;0,O862=0),"No rate for this date — check Rate Schedule",IF(AND(OR(E862="Business",E862="Medical",E862="Charitable"),F862&lt;&gt;"Yes",K862=""),"Add purpose detail for substantiation",""))))))))))))</f>
        <v/>
      </c>
      <c r="R862" s="27">
        <f>IF(OR(A862="",M862=""),"",IFERROR(INDEX('Rate Schedule'!$A$5:$A$24,MATCH(SUMPRODUCT(MAX(('Rate Schedule'!$A$5:$A$24&lt;=A862)*('Rate Schedule'!$A$5:$A$24&lt;&gt;"")*'Rate Schedule'!$A$5:$A$24)),'Rate Schedule'!$A$5:$A$24,0)),""))</f>
        <v/>
      </c>
    </row>
    <row r="863">
      <c r="A863" s="22" t="n"/>
      <c r="B863" s="10" t="n"/>
      <c r="C863" s="10" t="n"/>
      <c r="D863" s="10" t="n"/>
      <c r="E863" s="10" t="n"/>
      <c r="F863" s="10" t="n"/>
      <c r="G863" s="10" t="n"/>
      <c r="H863" s="23" t="n"/>
      <c r="I863" s="23" t="n"/>
      <c r="J863" s="23" t="n"/>
      <c r="K863" s="10" t="n"/>
      <c r="L863" s="10" t="n"/>
      <c r="M863" s="24">
        <f>IF(AND(A863="",B863="",J863="",H863=""),"",ROUND(IF(G863="Yes",2,1)*IF(AND(ISNUMBER(H863),ISNUMBER(I863),I863&gt;=H863),I863-H863,IF(ISNUMBER(J863),J863,0)),1))</f>
        <v/>
      </c>
      <c r="N863" s="24">
        <f>IF(M863="","",IF(OR(E863="Personal",E863="",F863="Yes"),0,M863))</f>
        <v/>
      </c>
      <c r="O863" s="24">
        <f>IF(OR(A863="",M863=""),"",IF(E863="Business",IFERROR(INDEX('Rate Schedule'!$B$5:$B$24,MATCH(SUMPRODUCT(MAX(('Rate Schedule'!$A$5:$A$24&lt;=A863)*('Rate Schedule'!$A$5:$A$24&lt;&gt;"")*'Rate Schedule'!$A$5:$A$24)),'Rate Schedule'!$A$5:$A$24,0)),0),IF(E863="Medical",IFERROR(INDEX('Rate Schedule'!$C$5:$C$24,MATCH(SUMPRODUCT(MAX(('Rate Schedule'!$A$5:$A$24&lt;=A863)*('Rate Schedule'!$A$5:$A$24&lt;&gt;"")*'Rate Schedule'!$A$5:$A$24)),'Rate Schedule'!$A$5:$A$24,0)),0),IF(E863="Charitable",IFERROR(INDEX('Rate Schedule'!$D$5:$D$24,MATCH(SUMPRODUCT(MAX(('Rate Schedule'!$A$5:$A$24&lt;=A863)*('Rate Schedule'!$A$5:$A$24&lt;&gt;"")*'Rate Schedule'!$A$5:$A$24)),'Rate Schedule'!$A$5:$A$24,0)),0),0))))</f>
        <v/>
      </c>
      <c r="P863" s="25">
        <f>IF(OR(M863="",O863=""),"",ROUND(N863*O863,0)/100)</f>
        <v/>
      </c>
      <c r="Q863" s="26">
        <f>IF(AND(A863="",B863="",C863="",D863="",E863="",J863="",H863=""),"",IF(A863="","Add a date",IF(A863&gt;AsOf,"After as-of date: not counted yet",IF(B863="","Add a vehicle",IF(COUNTIF(VName,B863)=0,"Vehicle not on Vehicles sheet",IF(E863="","Add a purpose",IF(AND(E863&lt;&gt;"Business",E863&lt;&gt;"Medical",E863&lt;&gt;"Charitable",E863&lt;&gt;"Personal"),"Purpose must be Business/Medical/Charitable/Personal",IF(AND(ISNUMBER(H863),ISNUMBER(I863),I863&lt;H863),"Odometer end is before start",IF(AND(NOT(ISNUMBER(H863)),NOT(ISNUMBER(I863)),NOT(ISNUMBER(J863))),"Add odometer readings or typed miles",IF(AND(ISNUMBER(H863),ISNUMBER(I863),ISNUMBER(J863),ABS((I863-H863)-J863)&gt;0.05),"Odometer and typed miles disagree",IF(AND(N863&gt;0,O863=0),"No rate for this date — check Rate Schedule",IF(AND(OR(E863="Business",E863="Medical",E863="Charitable"),F863&lt;&gt;"Yes",K863=""),"Add purpose detail for substantiation",""))))))))))))</f>
        <v/>
      </c>
      <c r="R863" s="27">
        <f>IF(OR(A863="",M863=""),"",IFERROR(INDEX('Rate Schedule'!$A$5:$A$24,MATCH(SUMPRODUCT(MAX(('Rate Schedule'!$A$5:$A$24&lt;=A863)*('Rate Schedule'!$A$5:$A$24&lt;&gt;"")*'Rate Schedule'!$A$5:$A$24)),'Rate Schedule'!$A$5:$A$24,0)),""))</f>
        <v/>
      </c>
    </row>
    <row r="864">
      <c r="A864" s="22" t="n"/>
      <c r="B864" s="10" t="n"/>
      <c r="C864" s="10" t="n"/>
      <c r="D864" s="10" t="n"/>
      <c r="E864" s="10" t="n"/>
      <c r="F864" s="10" t="n"/>
      <c r="G864" s="10" t="n"/>
      <c r="H864" s="23" t="n"/>
      <c r="I864" s="23" t="n"/>
      <c r="J864" s="23" t="n"/>
      <c r="K864" s="10" t="n"/>
      <c r="L864" s="10" t="n"/>
      <c r="M864" s="24">
        <f>IF(AND(A864="",B864="",J864="",H864=""),"",ROUND(IF(G864="Yes",2,1)*IF(AND(ISNUMBER(H864),ISNUMBER(I864),I864&gt;=H864),I864-H864,IF(ISNUMBER(J864),J864,0)),1))</f>
        <v/>
      </c>
      <c r="N864" s="24">
        <f>IF(M864="","",IF(OR(E864="Personal",E864="",F864="Yes"),0,M864))</f>
        <v/>
      </c>
      <c r="O864" s="24">
        <f>IF(OR(A864="",M864=""),"",IF(E864="Business",IFERROR(INDEX('Rate Schedule'!$B$5:$B$24,MATCH(SUMPRODUCT(MAX(('Rate Schedule'!$A$5:$A$24&lt;=A864)*('Rate Schedule'!$A$5:$A$24&lt;&gt;"")*'Rate Schedule'!$A$5:$A$24)),'Rate Schedule'!$A$5:$A$24,0)),0),IF(E864="Medical",IFERROR(INDEX('Rate Schedule'!$C$5:$C$24,MATCH(SUMPRODUCT(MAX(('Rate Schedule'!$A$5:$A$24&lt;=A864)*('Rate Schedule'!$A$5:$A$24&lt;&gt;"")*'Rate Schedule'!$A$5:$A$24)),'Rate Schedule'!$A$5:$A$24,0)),0),IF(E864="Charitable",IFERROR(INDEX('Rate Schedule'!$D$5:$D$24,MATCH(SUMPRODUCT(MAX(('Rate Schedule'!$A$5:$A$24&lt;=A864)*('Rate Schedule'!$A$5:$A$24&lt;&gt;"")*'Rate Schedule'!$A$5:$A$24)),'Rate Schedule'!$A$5:$A$24,0)),0),0))))</f>
        <v/>
      </c>
      <c r="P864" s="25">
        <f>IF(OR(M864="",O864=""),"",ROUND(N864*O864,0)/100)</f>
        <v/>
      </c>
      <c r="Q864" s="26">
        <f>IF(AND(A864="",B864="",C864="",D864="",E864="",J864="",H864=""),"",IF(A864="","Add a date",IF(A864&gt;AsOf,"After as-of date: not counted yet",IF(B864="","Add a vehicle",IF(COUNTIF(VName,B864)=0,"Vehicle not on Vehicles sheet",IF(E864="","Add a purpose",IF(AND(E864&lt;&gt;"Business",E864&lt;&gt;"Medical",E864&lt;&gt;"Charitable",E864&lt;&gt;"Personal"),"Purpose must be Business/Medical/Charitable/Personal",IF(AND(ISNUMBER(H864),ISNUMBER(I864),I864&lt;H864),"Odometer end is before start",IF(AND(NOT(ISNUMBER(H864)),NOT(ISNUMBER(I864)),NOT(ISNUMBER(J864))),"Add odometer readings or typed miles",IF(AND(ISNUMBER(H864),ISNUMBER(I864),ISNUMBER(J864),ABS((I864-H864)-J864)&gt;0.05),"Odometer and typed miles disagree",IF(AND(N864&gt;0,O864=0),"No rate for this date — check Rate Schedule",IF(AND(OR(E864="Business",E864="Medical",E864="Charitable"),F864&lt;&gt;"Yes",K864=""),"Add purpose detail for substantiation",""))))))))))))</f>
        <v/>
      </c>
      <c r="R864" s="27">
        <f>IF(OR(A864="",M864=""),"",IFERROR(INDEX('Rate Schedule'!$A$5:$A$24,MATCH(SUMPRODUCT(MAX(('Rate Schedule'!$A$5:$A$24&lt;=A864)*('Rate Schedule'!$A$5:$A$24&lt;&gt;"")*'Rate Schedule'!$A$5:$A$24)),'Rate Schedule'!$A$5:$A$24,0)),""))</f>
        <v/>
      </c>
    </row>
    <row r="865">
      <c r="A865" s="22" t="n"/>
      <c r="B865" s="10" t="n"/>
      <c r="C865" s="10" t="n"/>
      <c r="D865" s="10" t="n"/>
      <c r="E865" s="10" t="n"/>
      <c r="F865" s="10" t="n"/>
      <c r="G865" s="10" t="n"/>
      <c r="H865" s="23" t="n"/>
      <c r="I865" s="23" t="n"/>
      <c r="J865" s="23" t="n"/>
      <c r="K865" s="10" t="n"/>
      <c r="L865" s="10" t="n"/>
      <c r="M865" s="24">
        <f>IF(AND(A865="",B865="",J865="",H865=""),"",ROUND(IF(G865="Yes",2,1)*IF(AND(ISNUMBER(H865),ISNUMBER(I865),I865&gt;=H865),I865-H865,IF(ISNUMBER(J865),J865,0)),1))</f>
        <v/>
      </c>
      <c r="N865" s="24">
        <f>IF(M865="","",IF(OR(E865="Personal",E865="",F865="Yes"),0,M865))</f>
        <v/>
      </c>
      <c r="O865" s="24">
        <f>IF(OR(A865="",M865=""),"",IF(E865="Business",IFERROR(INDEX('Rate Schedule'!$B$5:$B$24,MATCH(SUMPRODUCT(MAX(('Rate Schedule'!$A$5:$A$24&lt;=A865)*('Rate Schedule'!$A$5:$A$24&lt;&gt;"")*'Rate Schedule'!$A$5:$A$24)),'Rate Schedule'!$A$5:$A$24,0)),0),IF(E865="Medical",IFERROR(INDEX('Rate Schedule'!$C$5:$C$24,MATCH(SUMPRODUCT(MAX(('Rate Schedule'!$A$5:$A$24&lt;=A865)*('Rate Schedule'!$A$5:$A$24&lt;&gt;"")*'Rate Schedule'!$A$5:$A$24)),'Rate Schedule'!$A$5:$A$24,0)),0),IF(E865="Charitable",IFERROR(INDEX('Rate Schedule'!$D$5:$D$24,MATCH(SUMPRODUCT(MAX(('Rate Schedule'!$A$5:$A$24&lt;=A865)*('Rate Schedule'!$A$5:$A$24&lt;&gt;"")*'Rate Schedule'!$A$5:$A$24)),'Rate Schedule'!$A$5:$A$24,0)),0),0))))</f>
        <v/>
      </c>
      <c r="P865" s="25">
        <f>IF(OR(M865="",O865=""),"",ROUND(N865*O865,0)/100)</f>
        <v/>
      </c>
      <c r="Q865" s="26">
        <f>IF(AND(A865="",B865="",C865="",D865="",E865="",J865="",H865=""),"",IF(A865="","Add a date",IF(A865&gt;AsOf,"After as-of date: not counted yet",IF(B865="","Add a vehicle",IF(COUNTIF(VName,B865)=0,"Vehicle not on Vehicles sheet",IF(E865="","Add a purpose",IF(AND(E865&lt;&gt;"Business",E865&lt;&gt;"Medical",E865&lt;&gt;"Charitable",E865&lt;&gt;"Personal"),"Purpose must be Business/Medical/Charitable/Personal",IF(AND(ISNUMBER(H865),ISNUMBER(I865),I865&lt;H865),"Odometer end is before start",IF(AND(NOT(ISNUMBER(H865)),NOT(ISNUMBER(I865)),NOT(ISNUMBER(J865))),"Add odometer readings or typed miles",IF(AND(ISNUMBER(H865),ISNUMBER(I865),ISNUMBER(J865),ABS((I865-H865)-J865)&gt;0.05),"Odometer and typed miles disagree",IF(AND(N865&gt;0,O865=0),"No rate for this date — check Rate Schedule",IF(AND(OR(E865="Business",E865="Medical",E865="Charitable"),F865&lt;&gt;"Yes",K865=""),"Add purpose detail for substantiation",""))))))))))))</f>
        <v/>
      </c>
      <c r="R865" s="27">
        <f>IF(OR(A865="",M865=""),"",IFERROR(INDEX('Rate Schedule'!$A$5:$A$24,MATCH(SUMPRODUCT(MAX(('Rate Schedule'!$A$5:$A$24&lt;=A865)*('Rate Schedule'!$A$5:$A$24&lt;&gt;"")*'Rate Schedule'!$A$5:$A$24)),'Rate Schedule'!$A$5:$A$24,0)),""))</f>
        <v/>
      </c>
    </row>
    <row r="866">
      <c r="A866" s="22" t="n"/>
      <c r="B866" s="10" t="n"/>
      <c r="C866" s="10" t="n"/>
      <c r="D866" s="10" t="n"/>
      <c r="E866" s="10" t="n"/>
      <c r="F866" s="10" t="n"/>
      <c r="G866" s="10" t="n"/>
      <c r="H866" s="23" t="n"/>
      <c r="I866" s="23" t="n"/>
      <c r="J866" s="23" t="n"/>
      <c r="K866" s="10" t="n"/>
      <c r="L866" s="10" t="n"/>
      <c r="M866" s="24">
        <f>IF(AND(A866="",B866="",J866="",H866=""),"",ROUND(IF(G866="Yes",2,1)*IF(AND(ISNUMBER(H866),ISNUMBER(I866),I866&gt;=H866),I866-H866,IF(ISNUMBER(J866),J866,0)),1))</f>
        <v/>
      </c>
      <c r="N866" s="24">
        <f>IF(M866="","",IF(OR(E866="Personal",E866="",F866="Yes"),0,M866))</f>
        <v/>
      </c>
      <c r="O866" s="24">
        <f>IF(OR(A866="",M866=""),"",IF(E866="Business",IFERROR(INDEX('Rate Schedule'!$B$5:$B$24,MATCH(SUMPRODUCT(MAX(('Rate Schedule'!$A$5:$A$24&lt;=A866)*('Rate Schedule'!$A$5:$A$24&lt;&gt;"")*'Rate Schedule'!$A$5:$A$24)),'Rate Schedule'!$A$5:$A$24,0)),0),IF(E866="Medical",IFERROR(INDEX('Rate Schedule'!$C$5:$C$24,MATCH(SUMPRODUCT(MAX(('Rate Schedule'!$A$5:$A$24&lt;=A866)*('Rate Schedule'!$A$5:$A$24&lt;&gt;"")*'Rate Schedule'!$A$5:$A$24)),'Rate Schedule'!$A$5:$A$24,0)),0),IF(E866="Charitable",IFERROR(INDEX('Rate Schedule'!$D$5:$D$24,MATCH(SUMPRODUCT(MAX(('Rate Schedule'!$A$5:$A$24&lt;=A866)*('Rate Schedule'!$A$5:$A$24&lt;&gt;"")*'Rate Schedule'!$A$5:$A$24)),'Rate Schedule'!$A$5:$A$24,0)),0),0))))</f>
        <v/>
      </c>
      <c r="P866" s="25">
        <f>IF(OR(M866="",O866=""),"",ROUND(N866*O866,0)/100)</f>
        <v/>
      </c>
      <c r="Q866" s="26">
        <f>IF(AND(A866="",B866="",C866="",D866="",E866="",J866="",H866=""),"",IF(A866="","Add a date",IF(A866&gt;AsOf,"After as-of date: not counted yet",IF(B866="","Add a vehicle",IF(COUNTIF(VName,B866)=0,"Vehicle not on Vehicles sheet",IF(E866="","Add a purpose",IF(AND(E866&lt;&gt;"Business",E866&lt;&gt;"Medical",E866&lt;&gt;"Charitable",E866&lt;&gt;"Personal"),"Purpose must be Business/Medical/Charitable/Personal",IF(AND(ISNUMBER(H866),ISNUMBER(I866),I866&lt;H866),"Odometer end is before start",IF(AND(NOT(ISNUMBER(H866)),NOT(ISNUMBER(I866)),NOT(ISNUMBER(J866))),"Add odometer readings or typed miles",IF(AND(ISNUMBER(H866),ISNUMBER(I866),ISNUMBER(J866),ABS((I866-H866)-J866)&gt;0.05),"Odometer and typed miles disagree",IF(AND(N866&gt;0,O866=0),"No rate for this date — check Rate Schedule",IF(AND(OR(E866="Business",E866="Medical",E866="Charitable"),F866&lt;&gt;"Yes",K866=""),"Add purpose detail for substantiation",""))))))))))))</f>
        <v/>
      </c>
      <c r="R866" s="27">
        <f>IF(OR(A866="",M866=""),"",IFERROR(INDEX('Rate Schedule'!$A$5:$A$24,MATCH(SUMPRODUCT(MAX(('Rate Schedule'!$A$5:$A$24&lt;=A866)*('Rate Schedule'!$A$5:$A$24&lt;&gt;"")*'Rate Schedule'!$A$5:$A$24)),'Rate Schedule'!$A$5:$A$24,0)),""))</f>
        <v/>
      </c>
    </row>
    <row r="867">
      <c r="A867" s="22" t="n"/>
      <c r="B867" s="10" t="n"/>
      <c r="C867" s="10" t="n"/>
      <c r="D867" s="10" t="n"/>
      <c r="E867" s="10" t="n"/>
      <c r="F867" s="10" t="n"/>
      <c r="G867" s="10" t="n"/>
      <c r="H867" s="23" t="n"/>
      <c r="I867" s="23" t="n"/>
      <c r="J867" s="23" t="n"/>
      <c r="K867" s="10" t="n"/>
      <c r="L867" s="10" t="n"/>
      <c r="M867" s="24">
        <f>IF(AND(A867="",B867="",J867="",H867=""),"",ROUND(IF(G867="Yes",2,1)*IF(AND(ISNUMBER(H867),ISNUMBER(I867),I867&gt;=H867),I867-H867,IF(ISNUMBER(J867),J867,0)),1))</f>
        <v/>
      </c>
      <c r="N867" s="24">
        <f>IF(M867="","",IF(OR(E867="Personal",E867="",F867="Yes"),0,M867))</f>
        <v/>
      </c>
      <c r="O867" s="24">
        <f>IF(OR(A867="",M867=""),"",IF(E867="Business",IFERROR(INDEX('Rate Schedule'!$B$5:$B$24,MATCH(SUMPRODUCT(MAX(('Rate Schedule'!$A$5:$A$24&lt;=A867)*('Rate Schedule'!$A$5:$A$24&lt;&gt;"")*'Rate Schedule'!$A$5:$A$24)),'Rate Schedule'!$A$5:$A$24,0)),0),IF(E867="Medical",IFERROR(INDEX('Rate Schedule'!$C$5:$C$24,MATCH(SUMPRODUCT(MAX(('Rate Schedule'!$A$5:$A$24&lt;=A867)*('Rate Schedule'!$A$5:$A$24&lt;&gt;"")*'Rate Schedule'!$A$5:$A$24)),'Rate Schedule'!$A$5:$A$24,0)),0),IF(E867="Charitable",IFERROR(INDEX('Rate Schedule'!$D$5:$D$24,MATCH(SUMPRODUCT(MAX(('Rate Schedule'!$A$5:$A$24&lt;=A867)*('Rate Schedule'!$A$5:$A$24&lt;&gt;"")*'Rate Schedule'!$A$5:$A$24)),'Rate Schedule'!$A$5:$A$24,0)),0),0))))</f>
        <v/>
      </c>
      <c r="P867" s="25">
        <f>IF(OR(M867="",O867=""),"",ROUND(N867*O867,0)/100)</f>
        <v/>
      </c>
      <c r="Q867" s="26">
        <f>IF(AND(A867="",B867="",C867="",D867="",E867="",J867="",H867=""),"",IF(A867="","Add a date",IF(A867&gt;AsOf,"After as-of date: not counted yet",IF(B867="","Add a vehicle",IF(COUNTIF(VName,B867)=0,"Vehicle not on Vehicles sheet",IF(E867="","Add a purpose",IF(AND(E867&lt;&gt;"Business",E867&lt;&gt;"Medical",E867&lt;&gt;"Charitable",E867&lt;&gt;"Personal"),"Purpose must be Business/Medical/Charitable/Personal",IF(AND(ISNUMBER(H867),ISNUMBER(I867),I867&lt;H867),"Odometer end is before start",IF(AND(NOT(ISNUMBER(H867)),NOT(ISNUMBER(I867)),NOT(ISNUMBER(J867))),"Add odometer readings or typed miles",IF(AND(ISNUMBER(H867),ISNUMBER(I867),ISNUMBER(J867),ABS((I867-H867)-J867)&gt;0.05),"Odometer and typed miles disagree",IF(AND(N867&gt;0,O867=0),"No rate for this date — check Rate Schedule",IF(AND(OR(E867="Business",E867="Medical",E867="Charitable"),F867&lt;&gt;"Yes",K867=""),"Add purpose detail for substantiation",""))))))))))))</f>
        <v/>
      </c>
      <c r="R867" s="27">
        <f>IF(OR(A867="",M867=""),"",IFERROR(INDEX('Rate Schedule'!$A$5:$A$24,MATCH(SUMPRODUCT(MAX(('Rate Schedule'!$A$5:$A$24&lt;=A867)*('Rate Schedule'!$A$5:$A$24&lt;&gt;"")*'Rate Schedule'!$A$5:$A$24)),'Rate Schedule'!$A$5:$A$24,0)),""))</f>
        <v/>
      </c>
    </row>
    <row r="868">
      <c r="A868" s="22" t="n"/>
      <c r="B868" s="10" t="n"/>
      <c r="C868" s="10" t="n"/>
      <c r="D868" s="10" t="n"/>
      <c r="E868" s="10" t="n"/>
      <c r="F868" s="10" t="n"/>
      <c r="G868" s="10" t="n"/>
      <c r="H868" s="23" t="n"/>
      <c r="I868" s="23" t="n"/>
      <c r="J868" s="23" t="n"/>
      <c r="K868" s="10" t="n"/>
      <c r="L868" s="10" t="n"/>
      <c r="M868" s="24">
        <f>IF(AND(A868="",B868="",J868="",H868=""),"",ROUND(IF(G868="Yes",2,1)*IF(AND(ISNUMBER(H868),ISNUMBER(I868),I868&gt;=H868),I868-H868,IF(ISNUMBER(J868),J868,0)),1))</f>
        <v/>
      </c>
      <c r="N868" s="24">
        <f>IF(M868="","",IF(OR(E868="Personal",E868="",F868="Yes"),0,M868))</f>
        <v/>
      </c>
      <c r="O868" s="24">
        <f>IF(OR(A868="",M868=""),"",IF(E868="Business",IFERROR(INDEX('Rate Schedule'!$B$5:$B$24,MATCH(SUMPRODUCT(MAX(('Rate Schedule'!$A$5:$A$24&lt;=A868)*('Rate Schedule'!$A$5:$A$24&lt;&gt;"")*'Rate Schedule'!$A$5:$A$24)),'Rate Schedule'!$A$5:$A$24,0)),0),IF(E868="Medical",IFERROR(INDEX('Rate Schedule'!$C$5:$C$24,MATCH(SUMPRODUCT(MAX(('Rate Schedule'!$A$5:$A$24&lt;=A868)*('Rate Schedule'!$A$5:$A$24&lt;&gt;"")*'Rate Schedule'!$A$5:$A$24)),'Rate Schedule'!$A$5:$A$24,0)),0),IF(E868="Charitable",IFERROR(INDEX('Rate Schedule'!$D$5:$D$24,MATCH(SUMPRODUCT(MAX(('Rate Schedule'!$A$5:$A$24&lt;=A868)*('Rate Schedule'!$A$5:$A$24&lt;&gt;"")*'Rate Schedule'!$A$5:$A$24)),'Rate Schedule'!$A$5:$A$24,0)),0),0))))</f>
        <v/>
      </c>
      <c r="P868" s="25">
        <f>IF(OR(M868="",O868=""),"",ROUND(N868*O868,0)/100)</f>
        <v/>
      </c>
      <c r="Q868" s="26">
        <f>IF(AND(A868="",B868="",C868="",D868="",E868="",J868="",H868=""),"",IF(A868="","Add a date",IF(A868&gt;AsOf,"After as-of date: not counted yet",IF(B868="","Add a vehicle",IF(COUNTIF(VName,B868)=0,"Vehicle not on Vehicles sheet",IF(E868="","Add a purpose",IF(AND(E868&lt;&gt;"Business",E868&lt;&gt;"Medical",E868&lt;&gt;"Charitable",E868&lt;&gt;"Personal"),"Purpose must be Business/Medical/Charitable/Personal",IF(AND(ISNUMBER(H868),ISNUMBER(I868),I868&lt;H868),"Odometer end is before start",IF(AND(NOT(ISNUMBER(H868)),NOT(ISNUMBER(I868)),NOT(ISNUMBER(J868))),"Add odometer readings or typed miles",IF(AND(ISNUMBER(H868),ISNUMBER(I868),ISNUMBER(J868),ABS((I868-H868)-J868)&gt;0.05),"Odometer and typed miles disagree",IF(AND(N868&gt;0,O868=0),"No rate for this date — check Rate Schedule",IF(AND(OR(E868="Business",E868="Medical",E868="Charitable"),F868&lt;&gt;"Yes",K868=""),"Add purpose detail for substantiation",""))))))))))))</f>
        <v/>
      </c>
      <c r="R868" s="27">
        <f>IF(OR(A868="",M868=""),"",IFERROR(INDEX('Rate Schedule'!$A$5:$A$24,MATCH(SUMPRODUCT(MAX(('Rate Schedule'!$A$5:$A$24&lt;=A868)*('Rate Schedule'!$A$5:$A$24&lt;&gt;"")*'Rate Schedule'!$A$5:$A$24)),'Rate Schedule'!$A$5:$A$24,0)),""))</f>
        <v/>
      </c>
    </row>
    <row r="869">
      <c r="A869" s="22" t="n"/>
      <c r="B869" s="10" t="n"/>
      <c r="C869" s="10" t="n"/>
      <c r="D869" s="10" t="n"/>
      <c r="E869" s="10" t="n"/>
      <c r="F869" s="10" t="n"/>
      <c r="G869" s="10" t="n"/>
      <c r="H869" s="23" t="n"/>
      <c r="I869" s="23" t="n"/>
      <c r="J869" s="23" t="n"/>
      <c r="K869" s="10" t="n"/>
      <c r="L869" s="10" t="n"/>
      <c r="M869" s="24">
        <f>IF(AND(A869="",B869="",J869="",H869=""),"",ROUND(IF(G869="Yes",2,1)*IF(AND(ISNUMBER(H869),ISNUMBER(I869),I869&gt;=H869),I869-H869,IF(ISNUMBER(J869),J869,0)),1))</f>
        <v/>
      </c>
      <c r="N869" s="24">
        <f>IF(M869="","",IF(OR(E869="Personal",E869="",F869="Yes"),0,M869))</f>
        <v/>
      </c>
      <c r="O869" s="24">
        <f>IF(OR(A869="",M869=""),"",IF(E869="Business",IFERROR(INDEX('Rate Schedule'!$B$5:$B$24,MATCH(SUMPRODUCT(MAX(('Rate Schedule'!$A$5:$A$24&lt;=A869)*('Rate Schedule'!$A$5:$A$24&lt;&gt;"")*'Rate Schedule'!$A$5:$A$24)),'Rate Schedule'!$A$5:$A$24,0)),0),IF(E869="Medical",IFERROR(INDEX('Rate Schedule'!$C$5:$C$24,MATCH(SUMPRODUCT(MAX(('Rate Schedule'!$A$5:$A$24&lt;=A869)*('Rate Schedule'!$A$5:$A$24&lt;&gt;"")*'Rate Schedule'!$A$5:$A$24)),'Rate Schedule'!$A$5:$A$24,0)),0),IF(E869="Charitable",IFERROR(INDEX('Rate Schedule'!$D$5:$D$24,MATCH(SUMPRODUCT(MAX(('Rate Schedule'!$A$5:$A$24&lt;=A869)*('Rate Schedule'!$A$5:$A$24&lt;&gt;"")*'Rate Schedule'!$A$5:$A$24)),'Rate Schedule'!$A$5:$A$24,0)),0),0))))</f>
        <v/>
      </c>
      <c r="P869" s="25">
        <f>IF(OR(M869="",O869=""),"",ROUND(N869*O869,0)/100)</f>
        <v/>
      </c>
      <c r="Q869" s="26">
        <f>IF(AND(A869="",B869="",C869="",D869="",E869="",J869="",H869=""),"",IF(A869="","Add a date",IF(A869&gt;AsOf,"After as-of date: not counted yet",IF(B869="","Add a vehicle",IF(COUNTIF(VName,B869)=0,"Vehicle not on Vehicles sheet",IF(E869="","Add a purpose",IF(AND(E869&lt;&gt;"Business",E869&lt;&gt;"Medical",E869&lt;&gt;"Charitable",E869&lt;&gt;"Personal"),"Purpose must be Business/Medical/Charitable/Personal",IF(AND(ISNUMBER(H869),ISNUMBER(I869),I869&lt;H869),"Odometer end is before start",IF(AND(NOT(ISNUMBER(H869)),NOT(ISNUMBER(I869)),NOT(ISNUMBER(J869))),"Add odometer readings or typed miles",IF(AND(ISNUMBER(H869),ISNUMBER(I869),ISNUMBER(J869),ABS((I869-H869)-J869)&gt;0.05),"Odometer and typed miles disagree",IF(AND(N869&gt;0,O869=0),"No rate for this date — check Rate Schedule",IF(AND(OR(E869="Business",E869="Medical",E869="Charitable"),F869&lt;&gt;"Yes",K869=""),"Add purpose detail for substantiation",""))))))))))))</f>
        <v/>
      </c>
      <c r="R869" s="27">
        <f>IF(OR(A869="",M869=""),"",IFERROR(INDEX('Rate Schedule'!$A$5:$A$24,MATCH(SUMPRODUCT(MAX(('Rate Schedule'!$A$5:$A$24&lt;=A869)*('Rate Schedule'!$A$5:$A$24&lt;&gt;"")*'Rate Schedule'!$A$5:$A$24)),'Rate Schedule'!$A$5:$A$24,0)),""))</f>
        <v/>
      </c>
    </row>
    <row r="870">
      <c r="A870" s="22" t="n"/>
      <c r="B870" s="10" t="n"/>
      <c r="C870" s="10" t="n"/>
      <c r="D870" s="10" t="n"/>
      <c r="E870" s="10" t="n"/>
      <c r="F870" s="10" t="n"/>
      <c r="G870" s="10" t="n"/>
      <c r="H870" s="23" t="n"/>
      <c r="I870" s="23" t="n"/>
      <c r="J870" s="23" t="n"/>
      <c r="K870" s="10" t="n"/>
      <c r="L870" s="10" t="n"/>
      <c r="M870" s="24">
        <f>IF(AND(A870="",B870="",J870="",H870=""),"",ROUND(IF(G870="Yes",2,1)*IF(AND(ISNUMBER(H870),ISNUMBER(I870),I870&gt;=H870),I870-H870,IF(ISNUMBER(J870),J870,0)),1))</f>
        <v/>
      </c>
      <c r="N870" s="24">
        <f>IF(M870="","",IF(OR(E870="Personal",E870="",F870="Yes"),0,M870))</f>
        <v/>
      </c>
      <c r="O870" s="24">
        <f>IF(OR(A870="",M870=""),"",IF(E870="Business",IFERROR(INDEX('Rate Schedule'!$B$5:$B$24,MATCH(SUMPRODUCT(MAX(('Rate Schedule'!$A$5:$A$24&lt;=A870)*('Rate Schedule'!$A$5:$A$24&lt;&gt;"")*'Rate Schedule'!$A$5:$A$24)),'Rate Schedule'!$A$5:$A$24,0)),0),IF(E870="Medical",IFERROR(INDEX('Rate Schedule'!$C$5:$C$24,MATCH(SUMPRODUCT(MAX(('Rate Schedule'!$A$5:$A$24&lt;=A870)*('Rate Schedule'!$A$5:$A$24&lt;&gt;"")*'Rate Schedule'!$A$5:$A$24)),'Rate Schedule'!$A$5:$A$24,0)),0),IF(E870="Charitable",IFERROR(INDEX('Rate Schedule'!$D$5:$D$24,MATCH(SUMPRODUCT(MAX(('Rate Schedule'!$A$5:$A$24&lt;=A870)*('Rate Schedule'!$A$5:$A$24&lt;&gt;"")*'Rate Schedule'!$A$5:$A$24)),'Rate Schedule'!$A$5:$A$24,0)),0),0))))</f>
        <v/>
      </c>
      <c r="P870" s="25">
        <f>IF(OR(M870="",O870=""),"",ROUND(N870*O870,0)/100)</f>
        <v/>
      </c>
      <c r="Q870" s="26">
        <f>IF(AND(A870="",B870="",C870="",D870="",E870="",J870="",H870=""),"",IF(A870="","Add a date",IF(A870&gt;AsOf,"After as-of date: not counted yet",IF(B870="","Add a vehicle",IF(COUNTIF(VName,B870)=0,"Vehicle not on Vehicles sheet",IF(E870="","Add a purpose",IF(AND(E870&lt;&gt;"Business",E870&lt;&gt;"Medical",E870&lt;&gt;"Charitable",E870&lt;&gt;"Personal"),"Purpose must be Business/Medical/Charitable/Personal",IF(AND(ISNUMBER(H870),ISNUMBER(I870),I870&lt;H870),"Odometer end is before start",IF(AND(NOT(ISNUMBER(H870)),NOT(ISNUMBER(I870)),NOT(ISNUMBER(J870))),"Add odometer readings or typed miles",IF(AND(ISNUMBER(H870),ISNUMBER(I870),ISNUMBER(J870),ABS((I870-H870)-J870)&gt;0.05),"Odometer and typed miles disagree",IF(AND(N870&gt;0,O870=0),"No rate for this date — check Rate Schedule",IF(AND(OR(E870="Business",E870="Medical",E870="Charitable"),F870&lt;&gt;"Yes",K870=""),"Add purpose detail for substantiation",""))))))))))))</f>
        <v/>
      </c>
      <c r="R870" s="27">
        <f>IF(OR(A870="",M870=""),"",IFERROR(INDEX('Rate Schedule'!$A$5:$A$24,MATCH(SUMPRODUCT(MAX(('Rate Schedule'!$A$5:$A$24&lt;=A870)*('Rate Schedule'!$A$5:$A$24&lt;&gt;"")*'Rate Schedule'!$A$5:$A$24)),'Rate Schedule'!$A$5:$A$24,0)),""))</f>
        <v/>
      </c>
    </row>
    <row r="871">
      <c r="A871" s="22" t="n"/>
      <c r="B871" s="10" t="n"/>
      <c r="C871" s="10" t="n"/>
      <c r="D871" s="10" t="n"/>
      <c r="E871" s="10" t="n"/>
      <c r="F871" s="10" t="n"/>
      <c r="G871" s="10" t="n"/>
      <c r="H871" s="23" t="n"/>
      <c r="I871" s="23" t="n"/>
      <c r="J871" s="23" t="n"/>
      <c r="K871" s="10" t="n"/>
      <c r="L871" s="10" t="n"/>
      <c r="M871" s="24">
        <f>IF(AND(A871="",B871="",J871="",H871=""),"",ROUND(IF(G871="Yes",2,1)*IF(AND(ISNUMBER(H871),ISNUMBER(I871),I871&gt;=H871),I871-H871,IF(ISNUMBER(J871),J871,0)),1))</f>
        <v/>
      </c>
      <c r="N871" s="24">
        <f>IF(M871="","",IF(OR(E871="Personal",E871="",F871="Yes"),0,M871))</f>
        <v/>
      </c>
      <c r="O871" s="24">
        <f>IF(OR(A871="",M871=""),"",IF(E871="Business",IFERROR(INDEX('Rate Schedule'!$B$5:$B$24,MATCH(SUMPRODUCT(MAX(('Rate Schedule'!$A$5:$A$24&lt;=A871)*('Rate Schedule'!$A$5:$A$24&lt;&gt;"")*'Rate Schedule'!$A$5:$A$24)),'Rate Schedule'!$A$5:$A$24,0)),0),IF(E871="Medical",IFERROR(INDEX('Rate Schedule'!$C$5:$C$24,MATCH(SUMPRODUCT(MAX(('Rate Schedule'!$A$5:$A$24&lt;=A871)*('Rate Schedule'!$A$5:$A$24&lt;&gt;"")*'Rate Schedule'!$A$5:$A$24)),'Rate Schedule'!$A$5:$A$24,0)),0),IF(E871="Charitable",IFERROR(INDEX('Rate Schedule'!$D$5:$D$24,MATCH(SUMPRODUCT(MAX(('Rate Schedule'!$A$5:$A$24&lt;=A871)*('Rate Schedule'!$A$5:$A$24&lt;&gt;"")*'Rate Schedule'!$A$5:$A$24)),'Rate Schedule'!$A$5:$A$24,0)),0),0))))</f>
        <v/>
      </c>
      <c r="P871" s="25">
        <f>IF(OR(M871="",O871=""),"",ROUND(N871*O871,0)/100)</f>
        <v/>
      </c>
      <c r="Q871" s="26">
        <f>IF(AND(A871="",B871="",C871="",D871="",E871="",J871="",H871=""),"",IF(A871="","Add a date",IF(A871&gt;AsOf,"After as-of date: not counted yet",IF(B871="","Add a vehicle",IF(COUNTIF(VName,B871)=0,"Vehicle not on Vehicles sheet",IF(E871="","Add a purpose",IF(AND(E871&lt;&gt;"Business",E871&lt;&gt;"Medical",E871&lt;&gt;"Charitable",E871&lt;&gt;"Personal"),"Purpose must be Business/Medical/Charitable/Personal",IF(AND(ISNUMBER(H871),ISNUMBER(I871),I871&lt;H871),"Odometer end is before start",IF(AND(NOT(ISNUMBER(H871)),NOT(ISNUMBER(I871)),NOT(ISNUMBER(J871))),"Add odometer readings or typed miles",IF(AND(ISNUMBER(H871),ISNUMBER(I871),ISNUMBER(J871),ABS((I871-H871)-J871)&gt;0.05),"Odometer and typed miles disagree",IF(AND(N871&gt;0,O871=0),"No rate for this date — check Rate Schedule",IF(AND(OR(E871="Business",E871="Medical",E871="Charitable"),F871&lt;&gt;"Yes",K871=""),"Add purpose detail for substantiation",""))))))))))))</f>
        <v/>
      </c>
      <c r="R871" s="27">
        <f>IF(OR(A871="",M871=""),"",IFERROR(INDEX('Rate Schedule'!$A$5:$A$24,MATCH(SUMPRODUCT(MAX(('Rate Schedule'!$A$5:$A$24&lt;=A871)*('Rate Schedule'!$A$5:$A$24&lt;&gt;"")*'Rate Schedule'!$A$5:$A$24)),'Rate Schedule'!$A$5:$A$24,0)),""))</f>
        <v/>
      </c>
    </row>
    <row r="872">
      <c r="A872" s="22" t="n"/>
      <c r="B872" s="10" t="n"/>
      <c r="C872" s="10" t="n"/>
      <c r="D872" s="10" t="n"/>
      <c r="E872" s="10" t="n"/>
      <c r="F872" s="10" t="n"/>
      <c r="G872" s="10" t="n"/>
      <c r="H872" s="23" t="n"/>
      <c r="I872" s="23" t="n"/>
      <c r="J872" s="23" t="n"/>
      <c r="K872" s="10" t="n"/>
      <c r="L872" s="10" t="n"/>
      <c r="M872" s="24">
        <f>IF(AND(A872="",B872="",J872="",H872=""),"",ROUND(IF(G872="Yes",2,1)*IF(AND(ISNUMBER(H872),ISNUMBER(I872),I872&gt;=H872),I872-H872,IF(ISNUMBER(J872),J872,0)),1))</f>
        <v/>
      </c>
      <c r="N872" s="24">
        <f>IF(M872="","",IF(OR(E872="Personal",E872="",F872="Yes"),0,M872))</f>
        <v/>
      </c>
      <c r="O872" s="24">
        <f>IF(OR(A872="",M872=""),"",IF(E872="Business",IFERROR(INDEX('Rate Schedule'!$B$5:$B$24,MATCH(SUMPRODUCT(MAX(('Rate Schedule'!$A$5:$A$24&lt;=A872)*('Rate Schedule'!$A$5:$A$24&lt;&gt;"")*'Rate Schedule'!$A$5:$A$24)),'Rate Schedule'!$A$5:$A$24,0)),0),IF(E872="Medical",IFERROR(INDEX('Rate Schedule'!$C$5:$C$24,MATCH(SUMPRODUCT(MAX(('Rate Schedule'!$A$5:$A$24&lt;=A872)*('Rate Schedule'!$A$5:$A$24&lt;&gt;"")*'Rate Schedule'!$A$5:$A$24)),'Rate Schedule'!$A$5:$A$24,0)),0),IF(E872="Charitable",IFERROR(INDEX('Rate Schedule'!$D$5:$D$24,MATCH(SUMPRODUCT(MAX(('Rate Schedule'!$A$5:$A$24&lt;=A872)*('Rate Schedule'!$A$5:$A$24&lt;&gt;"")*'Rate Schedule'!$A$5:$A$24)),'Rate Schedule'!$A$5:$A$24,0)),0),0))))</f>
        <v/>
      </c>
      <c r="P872" s="25">
        <f>IF(OR(M872="",O872=""),"",ROUND(N872*O872,0)/100)</f>
        <v/>
      </c>
      <c r="Q872" s="26">
        <f>IF(AND(A872="",B872="",C872="",D872="",E872="",J872="",H872=""),"",IF(A872="","Add a date",IF(A872&gt;AsOf,"After as-of date: not counted yet",IF(B872="","Add a vehicle",IF(COUNTIF(VName,B872)=0,"Vehicle not on Vehicles sheet",IF(E872="","Add a purpose",IF(AND(E872&lt;&gt;"Business",E872&lt;&gt;"Medical",E872&lt;&gt;"Charitable",E872&lt;&gt;"Personal"),"Purpose must be Business/Medical/Charitable/Personal",IF(AND(ISNUMBER(H872),ISNUMBER(I872),I872&lt;H872),"Odometer end is before start",IF(AND(NOT(ISNUMBER(H872)),NOT(ISNUMBER(I872)),NOT(ISNUMBER(J872))),"Add odometer readings or typed miles",IF(AND(ISNUMBER(H872),ISNUMBER(I872),ISNUMBER(J872),ABS((I872-H872)-J872)&gt;0.05),"Odometer and typed miles disagree",IF(AND(N872&gt;0,O872=0),"No rate for this date — check Rate Schedule",IF(AND(OR(E872="Business",E872="Medical",E872="Charitable"),F872&lt;&gt;"Yes",K872=""),"Add purpose detail for substantiation",""))))))))))))</f>
        <v/>
      </c>
      <c r="R872" s="27">
        <f>IF(OR(A872="",M872=""),"",IFERROR(INDEX('Rate Schedule'!$A$5:$A$24,MATCH(SUMPRODUCT(MAX(('Rate Schedule'!$A$5:$A$24&lt;=A872)*('Rate Schedule'!$A$5:$A$24&lt;&gt;"")*'Rate Schedule'!$A$5:$A$24)),'Rate Schedule'!$A$5:$A$24,0)),""))</f>
        <v/>
      </c>
    </row>
    <row r="873">
      <c r="A873" s="22" t="n"/>
      <c r="B873" s="10" t="n"/>
      <c r="C873" s="10" t="n"/>
      <c r="D873" s="10" t="n"/>
      <c r="E873" s="10" t="n"/>
      <c r="F873" s="10" t="n"/>
      <c r="G873" s="10" t="n"/>
      <c r="H873" s="23" t="n"/>
      <c r="I873" s="23" t="n"/>
      <c r="J873" s="23" t="n"/>
      <c r="K873" s="10" t="n"/>
      <c r="L873" s="10" t="n"/>
      <c r="M873" s="24">
        <f>IF(AND(A873="",B873="",J873="",H873=""),"",ROUND(IF(G873="Yes",2,1)*IF(AND(ISNUMBER(H873),ISNUMBER(I873),I873&gt;=H873),I873-H873,IF(ISNUMBER(J873),J873,0)),1))</f>
        <v/>
      </c>
      <c r="N873" s="24">
        <f>IF(M873="","",IF(OR(E873="Personal",E873="",F873="Yes"),0,M873))</f>
        <v/>
      </c>
      <c r="O873" s="24">
        <f>IF(OR(A873="",M873=""),"",IF(E873="Business",IFERROR(INDEX('Rate Schedule'!$B$5:$B$24,MATCH(SUMPRODUCT(MAX(('Rate Schedule'!$A$5:$A$24&lt;=A873)*('Rate Schedule'!$A$5:$A$24&lt;&gt;"")*'Rate Schedule'!$A$5:$A$24)),'Rate Schedule'!$A$5:$A$24,0)),0),IF(E873="Medical",IFERROR(INDEX('Rate Schedule'!$C$5:$C$24,MATCH(SUMPRODUCT(MAX(('Rate Schedule'!$A$5:$A$24&lt;=A873)*('Rate Schedule'!$A$5:$A$24&lt;&gt;"")*'Rate Schedule'!$A$5:$A$24)),'Rate Schedule'!$A$5:$A$24,0)),0),IF(E873="Charitable",IFERROR(INDEX('Rate Schedule'!$D$5:$D$24,MATCH(SUMPRODUCT(MAX(('Rate Schedule'!$A$5:$A$24&lt;=A873)*('Rate Schedule'!$A$5:$A$24&lt;&gt;"")*'Rate Schedule'!$A$5:$A$24)),'Rate Schedule'!$A$5:$A$24,0)),0),0))))</f>
        <v/>
      </c>
      <c r="P873" s="25">
        <f>IF(OR(M873="",O873=""),"",ROUND(N873*O873,0)/100)</f>
        <v/>
      </c>
      <c r="Q873" s="26">
        <f>IF(AND(A873="",B873="",C873="",D873="",E873="",J873="",H873=""),"",IF(A873="","Add a date",IF(A873&gt;AsOf,"After as-of date: not counted yet",IF(B873="","Add a vehicle",IF(COUNTIF(VName,B873)=0,"Vehicle not on Vehicles sheet",IF(E873="","Add a purpose",IF(AND(E873&lt;&gt;"Business",E873&lt;&gt;"Medical",E873&lt;&gt;"Charitable",E873&lt;&gt;"Personal"),"Purpose must be Business/Medical/Charitable/Personal",IF(AND(ISNUMBER(H873),ISNUMBER(I873),I873&lt;H873),"Odometer end is before start",IF(AND(NOT(ISNUMBER(H873)),NOT(ISNUMBER(I873)),NOT(ISNUMBER(J873))),"Add odometer readings or typed miles",IF(AND(ISNUMBER(H873),ISNUMBER(I873),ISNUMBER(J873),ABS((I873-H873)-J873)&gt;0.05),"Odometer and typed miles disagree",IF(AND(N873&gt;0,O873=0),"No rate for this date — check Rate Schedule",IF(AND(OR(E873="Business",E873="Medical",E873="Charitable"),F873&lt;&gt;"Yes",K873=""),"Add purpose detail for substantiation",""))))))))))))</f>
        <v/>
      </c>
      <c r="R873" s="27">
        <f>IF(OR(A873="",M873=""),"",IFERROR(INDEX('Rate Schedule'!$A$5:$A$24,MATCH(SUMPRODUCT(MAX(('Rate Schedule'!$A$5:$A$24&lt;=A873)*('Rate Schedule'!$A$5:$A$24&lt;&gt;"")*'Rate Schedule'!$A$5:$A$24)),'Rate Schedule'!$A$5:$A$24,0)),""))</f>
        <v/>
      </c>
    </row>
    <row r="874">
      <c r="A874" s="22" t="n"/>
      <c r="B874" s="10" t="n"/>
      <c r="C874" s="10" t="n"/>
      <c r="D874" s="10" t="n"/>
      <c r="E874" s="10" t="n"/>
      <c r="F874" s="10" t="n"/>
      <c r="G874" s="10" t="n"/>
      <c r="H874" s="23" t="n"/>
      <c r="I874" s="23" t="n"/>
      <c r="J874" s="23" t="n"/>
      <c r="K874" s="10" t="n"/>
      <c r="L874" s="10" t="n"/>
      <c r="M874" s="24">
        <f>IF(AND(A874="",B874="",J874="",H874=""),"",ROUND(IF(G874="Yes",2,1)*IF(AND(ISNUMBER(H874),ISNUMBER(I874),I874&gt;=H874),I874-H874,IF(ISNUMBER(J874),J874,0)),1))</f>
        <v/>
      </c>
      <c r="N874" s="24">
        <f>IF(M874="","",IF(OR(E874="Personal",E874="",F874="Yes"),0,M874))</f>
        <v/>
      </c>
      <c r="O874" s="24">
        <f>IF(OR(A874="",M874=""),"",IF(E874="Business",IFERROR(INDEX('Rate Schedule'!$B$5:$B$24,MATCH(SUMPRODUCT(MAX(('Rate Schedule'!$A$5:$A$24&lt;=A874)*('Rate Schedule'!$A$5:$A$24&lt;&gt;"")*'Rate Schedule'!$A$5:$A$24)),'Rate Schedule'!$A$5:$A$24,0)),0),IF(E874="Medical",IFERROR(INDEX('Rate Schedule'!$C$5:$C$24,MATCH(SUMPRODUCT(MAX(('Rate Schedule'!$A$5:$A$24&lt;=A874)*('Rate Schedule'!$A$5:$A$24&lt;&gt;"")*'Rate Schedule'!$A$5:$A$24)),'Rate Schedule'!$A$5:$A$24,0)),0),IF(E874="Charitable",IFERROR(INDEX('Rate Schedule'!$D$5:$D$24,MATCH(SUMPRODUCT(MAX(('Rate Schedule'!$A$5:$A$24&lt;=A874)*('Rate Schedule'!$A$5:$A$24&lt;&gt;"")*'Rate Schedule'!$A$5:$A$24)),'Rate Schedule'!$A$5:$A$24,0)),0),0))))</f>
        <v/>
      </c>
      <c r="P874" s="25">
        <f>IF(OR(M874="",O874=""),"",ROUND(N874*O874,0)/100)</f>
        <v/>
      </c>
      <c r="Q874" s="26">
        <f>IF(AND(A874="",B874="",C874="",D874="",E874="",J874="",H874=""),"",IF(A874="","Add a date",IF(A874&gt;AsOf,"After as-of date: not counted yet",IF(B874="","Add a vehicle",IF(COUNTIF(VName,B874)=0,"Vehicle not on Vehicles sheet",IF(E874="","Add a purpose",IF(AND(E874&lt;&gt;"Business",E874&lt;&gt;"Medical",E874&lt;&gt;"Charitable",E874&lt;&gt;"Personal"),"Purpose must be Business/Medical/Charitable/Personal",IF(AND(ISNUMBER(H874),ISNUMBER(I874),I874&lt;H874),"Odometer end is before start",IF(AND(NOT(ISNUMBER(H874)),NOT(ISNUMBER(I874)),NOT(ISNUMBER(J874))),"Add odometer readings or typed miles",IF(AND(ISNUMBER(H874),ISNUMBER(I874),ISNUMBER(J874),ABS((I874-H874)-J874)&gt;0.05),"Odometer and typed miles disagree",IF(AND(N874&gt;0,O874=0),"No rate for this date — check Rate Schedule",IF(AND(OR(E874="Business",E874="Medical",E874="Charitable"),F874&lt;&gt;"Yes",K874=""),"Add purpose detail for substantiation",""))))))))))))</f>
        <v/>
      </c>
      <c r="R874" s="27">
        <f>IF(OR(A874="",M874=""),"",IFERROR(INDEX('Rate Schedule'!$A$5:$A$24,MATCH(SUMPRODUCT(MAX(('Rate Schedule'!$A$5:$A$24&lt;=A874)*('Rate Schedule'!$A$5:$A$24&lt;&gt;"")*'Rate Schedule'!$A$5:$A$24)),'Rate Schedule'!$A$5:$A$24,0)),""))</f>
        <v/>
      </c>
    </row>
    <row r="875">
      <c r="A875" s="22" t="n"/>
      <c r="B875" s="10" t="n"/>
      <c r="C875" s="10" t="n"/>
      <c r="D875" s="10" t="n"/>
      <c r="E875" s="10" t="n"/>
      <c r="F875" s="10" t="n"/>
      <c r="G875" s="10" t="n"/>
      <c r="H875" s="23" t="n"/>
      <c r="I875" s="23" t="n"/>
      <c r="J875" s="23" t="n"/>
      <c r="K875" s="10" t="n"/>
      <c r="L875" s="10" t="n"/>
      <c r="M875" s="24">
        <f>IF(AND(A875="",B875="",J875="",H875=""),"",ROUND(IF(G875="Yes",2,1)*IF(AND(ISNUMBER(H875),ISNUMBER(I875),I875&gt;=H875),I875-H875,IF(ISNUMBER(J875),J875,0)),1))</f>
        <v/>
      </c>
      <c r="N875" s="24">
        <f>IF(M875="","",IF(OR(E875="Personal",E875="",F875="Yes"),0,M875))</f>
        <v/>
      </c>
      <c r="O875" s="24">
        <f>IF(OR(A875="",M875=""),"",IF(E875="Business",IFERROR(INDEX('Rate Schedule'!$B$5:$B$24,MATCH(SUMPRODUCT(MAX(('Rate Schedule'!$A$5:$A$24&lt;=A875)*('Rate Schedule'!$A$5:$A$24&lt;&gt;"")*'Rate Schedule'!$A$5:$A$24)),'Rate Schedule'!$A$5:$A$24,0)),0),IF(E875="Medical",IFERROR(INDEX('Rate Schedule'!$C$5:$C$24,MATCH(SUMPRODUCT(MAX(('Rate Schedule'!$A$5:$A$24&lt;=A875)*('Rate Schedule'!$A$5:$A$24&lt;&gt;"")*'Rate Schedule'!$A$5:$A$24)),'Rate Schedule'!$A$5:$A$24,0)),0),IF(E875="Charitable",IFERROR(INDEX('Rate Schedule'!$D$5:$D$24,MATCH(SUMPRODUCT(MAX(('Rate Schedule'!$A$5:$A$24&lt;=A875)*('Rate Schedule'!$A$5:$A$24&lt;&gt;"")*'Rate Schedule'!$A$5:$A$24)),'Rate Schedule'!$A$5:$A$24,0)),0),0))))</f>
        <v/>
      </c>
      <c r="P875" s="25">
        <f>IF(OR(M875="",O875=""),"",ROUND(N875*O875,0)/100)</f>
        <v/>
      </c>
      <c r="Q875" s="26">
        <f>IF(AND(A875="",B875="",C875="",D875="",E875="",J875="",H875=""),"",IF(A875="","Add a date",IF(A875&gt;AsOf,"After as-of date: not counted yet",IF(B875="","Add a vehicle",IF(COUNTIF(VName,B875)=0,"Vehicle not on Vehicles sheet",IF(E875="","Add a purpose",IF(AND(E875&lt;&gt;"Business",E875&lt;&gt;"Medical",E875&lt;&gt;"Charitable",E875&lt;&gt;"Personal"),"Purpose must be Business/Medical/Charitable/Personal",IF(AND(ISNUMBER(H875),ISNUMBER(I875),I875&lt;H875),"Odometer end is before start",IF(AND(NOT(ISNUMBER(H875)),NOT(ISNUMBER(I875)),NOT(ISNUMBER(J875))),"Add odometer readings or typed miles",IF(AND(ISNUMBER(H875),ISNUMBER(I875),ISNUMBER(J875),ABS((I875-H875)-J875)&gt;0.05),"Odometer and typed miles disagree",IF(AND(N875&gt;0,O875=0),"No rate for this date — check Rate Schedule",IF(AND(OR(E875="Business",E875="Medical",E875="Charitable"),F875&lt;&gt;"Yes",K875=""),"Add purpose detail for substantiation",""))))))))))))</f>
        <v/>
      </c>
      <c r="R875" s="27">
        <f>IF(OR(A875="",M875=""),"",IFERROR(INDEX('Rate Schedule'!$A$5:$A$24,MATCH(SUMPRODUCT(MAX(('Rate Schedule'!$A$5:$A$24&lt;=A875)*('Rate Schedule'!$A$5:$A$24&lt;&gt;"")*'Rate Schedule'!$A$5:$A$24)),'Rate Schedule'!$A$5:$A$24,0)),""))</f>
        <v/>
      </c>
    </row>
    <row r="876">
      <c r="A876" s="22" t="n"/>
      <c r="B876" s="10" t="n"/>
      <c r="C876" s="10" t="n"/>
      <c r="D876" s="10" t="n"/>
      <c r="E876" s="10" t="n"/>
      <c r="F876" s="10" t="n"/>
      <c r="G876" s="10" t="n"/>
      <c r="H876" s="23" t="n"/>
      <c r="I876" s="23" t="n"/>
      <c r="J876" s="23" t="n"/>
      <c r="K876" s="10" t="n"/>
      <c r="L876" s="10" t="n"/>
      <c r="M876" s="24">
        <f>IF(AND(A876="",B876="",J876="",H876=""),"",ROUND(IF(G876="Yes",2,1)*IF(AND(ISNUMBER(H876),ISNUMBER(I876),I876&gt;=H876),I876-H876,IF(ISNUMBER(J876),J876,0)),1))</f>
        <v/>
      </c>
      <c r="N876" s="24">
        <f>IF(M876="","",IF(OR(E876="Personal",E876="",F876="Yes"),0,M876))</f>
        <v/>
      </c>
      <c r="O876" s="24">
        <f>IF(OR(A876="",M876=""),"",IF(E876="Business",IFERROR(INDEX('Rate Schedule'!$B$5:$B$24,MATCH(SUMPRODUCT(MAX(('Rate Schedule'!$A$5:$A$24&lt;=A876)*('Rate Schedule'!$A$5:$A$24&lt;&gt;"")*'Rate Schedule'!$A$5:$A$24)),'Rate Schedule'!$A$5:$A$24,0)),0),IF(E876="Medical",IFERROR(INDEX('Rate Schedule'!$C$5:$C$24,MATCH(SUMPRODUCT(MAX(('Rate Schedule'!$A$5:$A$24&lt;=A876)*('Rate Schedule'!$A$5:$A$24&lt;&gt;"")*'Rate Schedule'!$A$5:$A$24)),'Rate Schedule'!$A$5:$A$24,0)),0),IF(E876="Charitable",IFERROR(INDEX('Rate Schedule'!$D$5:$D$24,MATCH(SUMPRODUCT(MAX(('Rate Schedule'!$A$5:$A$24&lt;=A876)*('Rate Schedule'!$A$5:$A$24&lt;&gt;"")*'Rate Schedule'!$A$5:$A$24)),'Rate Schedule'!$A$5:$A$24,0)),0),0))))</f>
        <v/>
      </c>
      <c r="P876" s="25">
        <f>IF(OR(M876="",O876=""),"",ROUND(N876*O876,0)/100)</f>
        <v/>
      </c>
      <c r="Q876" s="26">
        <f>IF(AND(A876="",B876="",C876="",D876="",E876="",J876="",H876=""),"",IF(A876="","Add a date",IF(A876&gt;AsOf,"After as-of date: not counted yet",IF(B876="","Add a vehicle",IF(COUNTIF(VName,B876)=0,"Vehicle not on Vehicles sheet",IF(E876="","Add a purpose",IF(AND(E876&lt;&gt;"Business",E876&lt;&gt;"Medical",E876&lt;&gt;"Charitable",E876&lt;&gt;"Personal"),"Purpose must be Business/Medical/Charitable/Personal",IF(AND(ISNUMBER(H876),ISNUMBER(I876),I876&lt;H876),"Odometer end is before start",IF(AND(NOT(ISNUMBER(H876)),NOT(ISNUMBER(I876)),NOT(ISNUMBER(J876))),"Add odometer readings or typed miles",IF(AND(ISNUMBER(H876),ISNUMBER(I876),ISNUMBER(J876),ABS((I876-H876)-J876)&gt;0.05),"Odometer and typed miles disagree",IF(AND(N876&gt;0,O876=0),"No rate for this date — check Rate Schedule",IF(AND(OR(E876="Business",E876="Medical",E876="Charitable"),F876&lt;&gt;"Yes",K876=""),"Add purpose detail for substantiation",""))))))))))))</f>
        <v/>
      </c>
      <c r="R876" s="27">
        <f>IF(OR(A876="",M876=""),"",IFERROR(INDEX('Rate Schedule'!$A$5:$A$24,MATCH(SUMPRODUCT(MAX(('Rate Schedule'!$A$5:$A$24&lt;=A876)*('Rate Schedule'!$A$5:$A$24&lt;&gt;"")*'Rate Schedule'!$A$5:$A$24)),'Rate Schedule'!$A$5:$A$24,0)),""))</f>
        <v/>
      </c>
    </row>
    <row r="877">
      <c r="A877" s="22" t="n"/>
      <c r="B877" s="10" t="n"/>
      <c r="C877" s="10" t="n"/>
      <c r="D877" s="10" t="n"/>
      <c r="E877" s="10" t="n"/>
      <c r="F877" s="10" t="n"/>
      <c r="G877" s="10" t="n"/>
      <c r="H877" s="23" t="n"/>
      <c r="I877" s="23" t="n"/>
      <c r="J877" s="23" t="n"/>
      <c r="K877" s="10" t="n"/>
      <c r="L877" s="10" t="n"/>
      <c r="M877" s="24">
        <f>IF(AND(A877="",B877="",J877="",H877=""),"",ROUND(IF(G877="Yes",2,1)*IF(AND(ISNUMBER(H877),ISNUMBER(I877),I877&gt;=H877),I877-H877,IF(ISNUMBER(J877),J877,0)),1))</f>
        <v/>
      </c>
      <c r="N877" s="24">
        <f>IF(M877="","",IF(OR(E877="Personal",E877="",F877="Yes"),0,M877))</f>
        <v/>
      </c>
      <c r="O877" s="24">
        <f>IF(OR(A877="",M877=""),"",IF(E877="Business",IFERROR(INDEX('Rate Schedule'!$B$5:$B$24,MATCH(SUMPRODUCT(MAX(('Rate Schedule'!$A$5:$A$24&lt;=A877)*('Rate Schedule'!$A$5:$A$24&lt;&gt;"")*'Rate Schedule'!$A$5:$A$24)),'Rate Schedule'!$A$5:$A$24,0)),0),IF(E877="Medical",IFERROR(INDEX('Rate Schedule'!$C$5:$C$24,MATCH(SUMPRODUCT(MAX(('Rate Schedule'!$A$5:$A$24&lt;=A877)*('Rate Schedule'!$A$5:$A$24&lt;&gt;"")*'Rate Schedule'!$A$5:$A$24)),'Rate Schedule'!$A$5:$A$24,0)),0),IF(E877="Charitable",IFERROR(INDEX('Rate Schedule'!$D$5:$D$24,MATCH(SUMPRODUCT(MAX(('Rate Schedule'!$A$5:$A$24&lt;=A877)*('Rate Schedule'!$A$5:$A$24&lt;&gt;"")*'Rate Schedule'!$A$5:$A$24)),'Rate Schedule'!$A$5:$A$24,0)),0),0))))</f>
        <v/>
      </c>
      <c r="P877" s="25">
        <f>IF(OR(M877="",O877=""),"",ROUND(N877*O877,0)/100)</f>
        <v/>
      </c>
      <c r="Q877" s="26">
        <f>IF(AND(A877="",B877="",C877="",D877="",E877="",J877="",H877=""),"",IF(A877="","Add a date",IF(A877&gt;AsOf,"After as-of date: not counted yet",IF(B877="","Add a vehicle",IF(COUNTIF(VName,B877)=0,"Vehicle not on Vehicles sheet",IF(E877="","Add a purpose",IF(AND(E877&lt;&gt;"Business",E877&lt;&gt;"Medical",E877&lt;&gt;"Charitable",E877&lt;&gt;"Personal"),"Purpose must be Business/Medical/Charitable/Personal",IF(AND(ISNUMBER(H877),ISNUMBER(I877),I877&lt;H877),"Odometer end is before start",IF(AND(NOT(ISNUMBER(H877)),NOT(ISNUMBER(I877)),NOT(ISNUMBER(J877))),"Add odometer readings or typed miles",IF(AND(ISNUMBER(H877),ISNUMBER(I877),ISNUMBER(J877),ABS((I877-H877)-J877)&gt;0.05),"Odometer and typed miles disagree",IF(AND(N877&gt;0,O877=0),"No rate for this date — check Rate Schedule",IF(AND(OR(E877="Business",E877="Medical",E877="Charitable"),F877&lt;&gt;"Yes",K877=""),"Add purpose detail for substantiation",""))))))))))))</f>
        <v/>
      </c>
      <c r="R877" s="27">
        <f>IF(OR(A877="",M877=""),"",IFERROR(INDEX('Rate Schedule'!$A$5:$A$24,MATCH(SUMPRODUCT(MAX(('Rate Schedule'!$A$5:$A$24&lt;=A877)*('Rate Schedule'!$A$5:$A$24&lt;&gt;"")*'Rate Schedule'!$A$5:$A$24)),'Rate Schedule'!$A$5:$A$24,0)),""))</f>
        <v/>
      </c>
    </row>
    <row r="878">
      <c r="A878" s="22" t="n"/>
      <c r="B878" s="10" t="n"/>
      <c r="C878" s="10" t="n"/>
      <c r="D878" s="10" t="n"/>
      <c r="E878" s="10" t="n"/>
      <c r="F878" s="10" t="n"/>
      <c r="G878" s="10" t="n"/>
      <c r="H878" s="23" t="n"/>
      <c r="I878" s="23" t="n"/>
      <c r="J878" s="23" t="n"/>
      <c r="K878" s="10" t="n"/>
      <c r="L878" s="10" t="n"/>
      <c r="M878" s="24">
        <f>IF(AND(A878="",B878="",J878="",H878=""),"",ROUND(IF(G878="Yes",2,1)*IF(AND(ISNUMBER(H878),ISNUMBER(I878),I878&gt;=H878),I878-H878,IF(ISNUMBER(J878),J878,0)),1))</f>
        <v/>
      </c>
      <c r="N878" s="24">
        <f>IF(M878="","",IF(OR(E878="Personal",E878="",F878="Yes"),0,M878))</f>
        <v/>
      </c>
      <c r="O878" s="24">
        <f>IF(OR(A878="",M878=""),"",IF(E878="Business",IFERROR(INDEX('Rate Schedule'!$B$5:$B$24,MATCH(SUMPRODUCT(MAX(('Rate Schedule'!$A$5:$A$24&lt;=A878)*('Rate Schedule'!$A$5:$A$24&lt;&gt;"")*'Rate Schedule'!$A$5:$A$24)),'Rate Schedule'!$A$5:$A$24,0)),0),IF(E878="Medical",IFERROR(INDEX('Rate Schedule'!$C$5:$C$24,MATCH(SUMPRODUCT(MAX(('Rate Schedule'!$A$5:$A$24&lt;=A878)*('Rate Schedule'!$A$5:$A$24&lt;&gt;"")*'Rate Schedule'!$A$5:$A$24)),'Rate Schedule'!$A$5:$A$24,0)),0),IF(E878="Charitable",IFERROR(INDEX('Rate Schedule'!$D$5:$D$24,MATCH(SUMPRODUCT(MAX(('Rate Schedule'!$A$5:$A$24&lt;=A878)*('Rate Schedule'!$A$5:$A$24&lt;&gt;"")*'Rate Schedule'!$A$5:$A$24)),'Rate Schedule'!$A$5:$A$24,0)),0),0))))</f>
        <v/>
      </c>
      <c r="P878" s="25">
        <f>IF(OR(M878="",O878=""),"",ROUND(N878*O878,0)/100)</f>
        <v/>
      </c>
      <c r="Q878" s="26">
        <f>IF(AND(A878="",B878="",C878="",D878="",E878="",J878="",H878=""),"",IF(A878="","Add a date",IF(A878&gt;AsOf,"After as-of date: not counted yet",IF(B878="","Add a vehicle",IF(COUNTIF(VName,B878)=0,"Vehicle not on Vehicles sheet",IF(E878="","Add a purpose",IF(AND(E878&lt;&gt;"Business",E878&lt;&gt;"Medical",E878&lt;&gt;"Charitable",E878&lt;&gt;"Personal"),"Purpose must be Business/Medical/Charitable/Personal",IF(AND(ISNUMBER(H878),ISNUMBER(I878),I878&lt;H878),"Odometer end is before start",IF(AND(NOT(ISNUMBER(H878)),NOT(ISNUMBER(I878)),NOT(ISNUMBER(J878))),"Add odometer readings or typed miles",IF(AND(ISNUMBER(H878),ISNUMBER(I878),ISNUMBER(J878),ABS((I878-H878)-J878)&gt;0.05),"Odometer and typed miles disagree",IF(AND(N878&gt;0,O878=0),"No rate for this date — check Rate Schedule",IF(AND(OR(E878="Business",E878="Medical",E878="Charitable"),F878&lt;&gt;"Yes",K878=""),"Add purpose detail for substantiation",""))))))))))))</f>
        <v/>
      </c>
      <c r="R878" s="27">
        <f>IF(OR(A878="",M878=""),"",IFERROR(INDEX('Rate Schedule'!$A$5:$A$24,MATCH(SUMPRODUCT(MAX(('Rate Schedule'!$A$5:$A$24&lt;=A878)*('Rate Schedule'!$A$5:$A$24&lt;&gt;"")*'Rate Schedule'!$A$5:$A$24)),'Rate Schedule'!$A$5:$A$24,0)),""))</f>
        <v/>
      </c>
    </row>
    <row r="879">
      <c r="A879" s="22" t="n"/>
      <c r="B879" s="10" t="n"/>
      <c r="C879" s="10" t="n"/>
      <c r="D879" s="10" t="n"/>
      <c r="E879" s="10" t="n"/>
      <c r="F879" s="10" t="n"/>
      <c r="G879" s="10" t="n"/>
      <c r="H879" s="23" t="n"/>
      <c r="I879" s="23" t="n"/>
      <c r="J879" s="23" t="n"/>
      <c r="K879" s="10" t="n"/>
      <c r="L879" s="10" t="n"/>
      <c r="M879" s="24">
        <f>IF(AND(A879="",B879="",J879="",H879=""),"",ROUND(IF(G879="Yes",2,1)*IF(AND(ISNUMBER(H879),ISNUMBER(I879),I879&gt;=H879),I879-H879,IF(ISNUMBER(J879),J879,0)),1))</f>
        <v/>
      </c>
      <c r="N879" s="24">
        <f>IF(M879="","",IF(OR(E879="Personal",E879="",F879="Yes"),0,M879))</f>
        <v/>
      </c>
      <c r="O879" s="24">
        <f>IF(OR(A879="",M879=""),"",IF(E879="Business",IFERROR(INDEX('Rate Schedule'!$B$5:$B$24,MATCH(SUMPRODUCT(MAX(('Rate Schedule'!$A$5:$A$24&lt;=A879)*('Rate Schedule'!$A$5:$A$24&lt;&gt;"")*'Rate Schedule'!$A$5:$A$24)),'Rate Schedule'!$A$5:$A$24,0)),0),IF(E879="Medical",IFERROR(INDEX('Rate Schedule'!$C$5:$C$24,MATCH(SUMPRODUCT(MAX(('Rate Schedule'!$A$5:$A$24&lt;=A879)*('Rate Schedule'!$A$5:$A$24&lt;&gt;"")*'Rate Schedule'!$A$5:$A$24)),'Rate Schedule'!$A$5:$A$24,0)),0),IF(E879="Charitable",IFERROR(INDEX('Rate Schedule'!$D$5:$D$24,MATCH(SUMPRODUCT(MAX(('Rate Schedule'!$A$5:$A$24&lt;=A879)*('Rate Schedule'!$A$5:$A$24&lt;&gt;"")*'Rate Schedule'!$A$5:$A$24)),'Rate Schedule'!$A$5:$A$24,0)),0),0))))</f>
        <v/>
      </c>
      <c r="P879" s="25">
        <f>IF(OR(M879="",O879=""),"",ROUND(N879*O879,0)/100)</f>
        <v/>
      </c>
      <c r="Q879" s="26">
        <f>IF(AND(A879="",B879="",C879="",D879="",E879="",J879="",H879=""),"",IF(A879="","Add a date",IF(A879&gt;AsOf,"After as-of date: not counted yet",IF(B879="","Add a vehicle",IF(COUNTIF(VName,B879)=0,"Vehicle not on Vehicles sheet",IF(E879="","Add a purpose",IF(AND(E879&lt;&gt;"Business",E879&lt;&gt;"Medical",E879&lt;&gt;"Charitable",E879&lt;&gt;"Personal"),"Purpose must be Business/Medical/Charitable/Personal",IF(AND(ISNUMBER(H879),ISNUMBER(I879),I879&lt;H879),"Odometer end is before start",IF(AND(NOT(ISNUMBER(H879)),NOT(ISNUMBER(I879)),NOT(ISNUMBER(J879))),"Add odometer readings or typed miles",IF(AND(ISNUMBER(H879),ISNUMBER(I879),ISNUMBER(J879),ABS((I879-H879)-J879)&gt;0.05),"Odometer and typed miles disagree",IF(AND(N879&gt;0,O879=0),"No rate for this date — check Rate Schedule",IF(AND(OR(E879="Business",E879="Medical",E879="Charitable"),F879&lt;&gt;"Yes",K879=""),"Add purpose detail for substantiation",""))))))))))))</f>
        <v/>
      </c>
      <c r="R879" s="27">
        <f>IF(OR(A879="",M879=""),"",IFERROR(INDEX('Rate Schedule'!$A$5:$A$24,MATCH(SUMPRODUCT(MAX(('Rate Schedule'!$A$5:$A$24&lt;=A879)*('Rate Schedule'!$A$5:$A$24&lt;&gt;"")*'Rate Schedule'!$A$5:$A$24)),'Rate Schedule'!$A$5:$A$24,0)),""))</f>
        <v/>
      </c>
    </row>
    <row r="880">
      <c r="A880" s="22" t="n"/>
      <c r="B880" s="10" t="n"/>
      <c r="C880" s="10" t="n"/>
      <c r="D880" s="10" t="n"/>
      <c r="E880" s="10" t="n"/>
      <c r="F880" s="10" t="n"/>
      <c r="G880" s="10" t="n"/>
      <c r="H880" s="23" t="n"/>
      <c r="I880" s="23" t="n"/>
      <c r="J880" s="23" t="n"/>
      <c r="K880" s="10" t="n"/>
      <c r="L880" s="10" t="n"/>
      <c r="M880" s="24">
        <f>IF(AND(A880="",B880="",J880="",H880=""),"",ROUND(IF(G880="Yes",2,1)*IF(AND(ISNUMBER(H880),ISNUMBER(I880),I880&gt;=H880),I880-H880,IF(ISNUMBER(J880),J880,0)),1))</f>
        <v/>
      </c>
      <c r="N880" s="24">
        <f>IF(M880="","",IF(OR(E880="Personal",E880="",F880="Yes"),0,M880))</f>
        <v/>
      </c>
      <c r="O880" s="24">
        <f>IF(OR(A880="",M880=""),"",IF(E880="Business",IFERROR(INDEX('Rate Schedule'!$B$5:$B$24,MATCH(SUMPRODUCT(MAX(('Rate Schedule'!$A$5:$A$24&lt;=A880)*('Rate Schedule'!$A$5:$A$24&lt;&gt;"")*'Rate Schedule'!$A$5:$A$24)),'Rate Schedule'!$A$5:$A$24,0)),0),IF(E880="Medical",IFERROR(INDEX('Rate Schedule'!$C$5:$C$24,MATCH(SUMPRODUCT(MAX(('Rate Schedule'!$A$5:$A$24&lt;=A880)*('Rate Schedule'!$A$5:$A$24&lt;&gt;"")*'Rate Schedule'!$A$5:$A$24)),'Rate Schedule'!$A$5:$A$24,0)),0),IF(E880="Charitable",IFERROR(INDEX('Rate Schedule'!$D$5:$D$24,MATCH(SUMPRODUCT(MAX(('Rate Schedule'!$A$5:$A$24&lt;=A880)*('Rate Schedule'!$A$5:$A$24&lt;&gt;"")*'Rate Schedule'!$A$5:$A$24)),'Rate Schedule'!$A$5:$A$24,0)),0),0))))</f>
        <v/>
      </c>
      <c r="P880" s="25">
        <f>IF(OR(M880="",O880=""),"",ROUND(N880*O880,0)/100)</f>
        <v/>
      </c>
      <c r="Q880" s="26">
        <f>IF(AND(A880="",B880="",C880="",D880="",E880="",J880="",H880=""),"",IF(A880="","Add a date",IF(A880&gt;AsOf,"After as-of date: not counted yet",IF(B880="","Add a vehicle",IF(COUNTIF(VName,B880)=0,"Vehicle not on Vehicles sheet",IF(E880="","Add a purpose",IF(AND(E880&lt;&gt;"Business",E880&lt;&gt;"Medical",E880&lt;&gt;"Charitable",E880&lt;&gt;"Personal"),"Purpose must be Business/Medical/Charitable/Personal",IF(AND(ISNUMBER(H880),ISNUMBER(I880),I880&lt;H880),"Odometer end is before start",IF(AND(NOT(ISNUMBER(H880)),NOT(ISNUMBER(I880)),NOT(ISNUMBER(J880))),"Add odometer readings or typed miles",IF(AND(ISNUMBER(H880),ISNUMBER(I880),ISNUMBER(J880),ABS((I880-H880)-J880)&gt;0.05),"Odometer and typed miles disagree",IF(AND(N880&gt;0,O880=0),"No rate for this date — check Rate Schedule",IF(AND(OR(E880="Business",E880="Medical",E880="Charitable"),F880&lt;&gt;"Yes",K880=""),"Add purpose detail for substantiation",""))))))))))))</f>
        <v/>
      </c>
      <c r="R880" s="27">
        <f>IF(OR(A880="",M880=""),"",IFERROR(INDEX('Rate Schedule'!$A$5:$A$24,MATCH(SUMPRODUCT(MAX(('Rate Schedule'!$A$5:$A$24&lt;=A880)*('Rate Schedule'!$A$5:$A$24&lt;&gt;"")*'Rate Schedule'!$A$5:$A$24)),'Rate Schedule'!$A$5:$A$24,0)),""))</f>
        <v/>
      </c>
    </row>
    <row r="881">
      <c r="A881" s="22" t="n"/>
      <c r="B881" s="10" t="n"/>
      <c r="C881" s="10" t="n"/>
      <c r="D881" s="10" t="n"/>
      <c r="E881" s="10" t="n"/>
      <c r="F881" s="10" t="n"/>
      <c r="G881" s="10" t="n"/>
      <c r="H881" s="23" t="n"/>
      <c r="I881" s="23" t="n"/>
      <c r="J881" s="23" t="n"/>
      <c r="K881" s="10" t="n"/>
      <c r="L881" s="10" t="n"/>
      <c r="M881" s="24">
        <f>IF(AND(A881="",B881="",J881="",H881=""),"",ROUND(IF(G881="Yes",2,1)*IF(AND(ISNUMBER(H881),ISNUMBER(I881),I881&gt;=H881),I881-H881,IF(ISNUMBER(J881),J881,0)),1))</f>
        <v/>
      </c>
      <c r="N881" s="24">
        <f>IF(M881="","",IF(OR(E881="Personal",E881="",F881="Yes"),0,M881))</f>
        <v/>
      </c>
      <c r="O881" s="24">
        <f>IF(OR(A881="",M881=""),"",IF(E881="Business",IFERROR(INDEX('Rate Schedule'!$B$5:$B$24,MATCH(SUMPRODUCT(MAX(('Rate Schedule'!$A$5:$A$24&lt;=A881)*('Rate Schedule'!$A$5:$A$24&lt;&gt;"")*'Rate Schedule'!$A$5:$A$24)),'Rate Schedule'!$A$5:$A$24,0)),0),IF(E881="Medical",IFERROR(INDEX('Rate Schedule'!$C$5:$C$24,MATCH(SUMPRODUCT(MAX(('Rate Schedule'!$A$5:$A$24&lt;=A881)*('Rate Schedule'!$A$5:$A$24&lt;&gt;"")*'Rate Schedule'!$A$5:$A$24)),'Rate Schedule'!$A$5:$A$24,0)),0),IF(E881="Charitable",IFERROR(INDEX('Rate Schedule'!$D$5:$D$24,MATCH(SUMPRODUCT(MAX(('Rate Schedule'!$A$5:$A$24&lt;=A881)*('Rate Schedule'!$A$5:$A$24&lt;&gt;"")*'Rate Schedule'!$A$5:$A$24)),'Rate Schedule'!$A$5:$A$24,0)),0),0))))</f>
        <v/>
      </c>
      <c r="P881" s="25">
        <f>IF(OR(M881="",O881=""),"",ROUND(N881*O881,0)/100)</f>
        <v/>
      </c>
      <c r="Q881" s="26">
        <f>IF(AND(A881="",B881="",C881="",D881="",E881="",J881="",H881=""),"",IF(A881="","Add a date",IF(A881&gt;AsOf,"After as-of date: not counted yet",IF(B881="","Add a vehicle",IF(COUNTIF(VName,B881)=0,"Vehicle not on Vehicles sheet",IF(E881="","Add a purpose",IF(AND(E881&lt;&gt;"Business",E881&lt;&gt;"Medical",E881&lt;&gt;"Charitable",E881&lt;&gt;"Personal"),"Purpose must be Business/Medical/Charitable/Personal",IF(AND(ISNUMBER(H881),ISNUMBER(I881),I881&lt;H881),"Odometer end is before start",IF(AND(NOT(ISNUMBER(H881)),NOT(ISNUMBER(I881)),NOT(ISNUMBER(J881))),"Add odometer readings or typed miles",IF(AND(ISNUMBER(H881),ISNUMBER(I881),ISNUMBER(J881),ABS((I881-H881)-J881)&gt;0.05),"Odometer and typed miles disagree",IF(AND(N881&gt;0,O881=0),"No rate for this date — check Rate Schedule",IF(AND(OR(E881="Business",E881="Medical",E881="Charitable"),F881&lt;&gt;"Yes",K881=""),"Add purpose detail for substantiation",""))))))))))))</f>
        <v/>
      </c>
      <c r="R881" s="27">
        <f>IF(OR(A881="",M881=""),"",IFERROR(INDEX('Rate Schedule'!$A$5:$A$24,MATCH(SUMPRODUCT(MAX(('Rate Schedule'!$A$5:$A$24&lt;=A881)*('Rate Schedule'!$A$5:$A$24&lt;&gt;"")*'Rate Schedule'!$A$5:$A$24)),'Rate Schedule'!$A$5:$A$24,0)),""))</f>
        <v/>
      </c>
    </row>
    <row r="882">
      <c r="A882" s="22" t="n"/>
      <c r="B882" s="10" t="n"/>
      <c r="C882" s="10" t="n"/>
      <c r="D882" s="10" t="n"/>
      <c r="E882" s="10" t="n"/>
      <c r="F882" s="10" t="n"/>
      <c r="G882" s="10" t="n"/>
      <c r="H882" s="23" t="n"/>
      <c r="I882" s="23" t="n"/>
      <c r="J882" s="23" t="n"/>
      <c r="K882" s="10" t="n"/>
      <c r="L882" s="10" t="n"/>
      <c r="M882" s="24">
        <f>IF(AND(A882="",B882="",J882="",H882=""),"",ROUND(IF(G882="Yes",2,1)*IF(AND(ISNUMBER(H882),ISNUMBER(I882),I882&gt;=H882),I882-H882,IF(ISNUMBER(J882),J882,0)),1))</f>
        <v/>
      </c>
      <c r="N882" s="24">
        <f>IF(M882="","",IF(OR(E882="Personal",E882="",F882="Yes"),0,M882))</f>
        <v/>
      </c>
      <c r="O882" s="24">
        <f>IF(OR(A882="",M882=""),"",IF(E882="Business",IFERROR(INDEX('Rate Schedule'!$B$5:$B$24,MATCH(SUMPRODUCT(MAX(('Rate Schedule'!$A$5:$A$24&lt;=A882)*('Rate Schedule'!$A$5:$A$24&lt;&gt;"")*'Rate Schedule'!$A$5:$A$24)),'Rate Schedule'!$A$5:$A$24,0)),0),IF(E882="Medical",IFERROR(INDEX('Rate Schedule'!$C$5:$C$24,MATCH(SUMPRODUCT(MAX(('Rate Schedule'!$A$5:$A$24&lt;=A882)*('Rate Schedule'!$A$5:$A$24&lt;&gt;"")*'Rate Schedule'!$A$5:$A$24)),'Rate Schedule'!$A$5:$A$24,0)),0),IF(E882="Charitable",IFERROR(INDEX('Rate Schedule'!$D$5:$D$24,MATCH(SUMPRODUCT(MAX(('Rate Schedule'!$A$5:$A$24&lt;=A882)*('Rate Schedule'!$A$5:$A$24&lt;&gt;"")*'Rate Schedule'!$A$5:$A$24)),'Rate Schedule'!$A$5:$A$24,0)),0),0))))</f>
        <v/>
      </c>
      <c r="P882" s="25">
        <f>IF(OR(M882="",O882=""),"",ROUND(N882*O882,0)/100)</f>
        <v/>
      </c>
      <c r="Q882" s="26">
        <f>IF(AND(A882="",B882="",C882="",D882="",E882="",J882="",H882=""),"",IF(A882="","Add a date",IF(A882&gt;AsOf,"After as-of date: not counted yet",IF(B882="","Add a vehicle",IF(COUNTIF(VName,B882)=0,"Vehicle not on Vehicles sheet",IF(E882="","Add a purpose",IF(AND(E882&lt;&gt;"Business",E882&lt;&gt;"Medical",E882&lt;&gt;"Charitable",E882&lt;&gt;"Personal"),"Purpose must be Business/Medical/Charitable/Personal",IF(AND(ISNUMBER(H882),ISNUMBER(I882),I882&lt;H882),"Odometer end is before start",IF(AND(NOT(ISNUMBER(H882)),NOT(ISNUMBER(I882)),NOT(ISNUMBER(J882))),"Add odometer readings or typed miles",IF(AND(ISNUMBER(H882),ISNUMBER(I882),ISNUMBER(J882),ABS((I882-H882)-J882)&gt;0.05),"Odometer and typed miles disagree",IF(AND(N882&gt;0,O882=0),"No rate for this date — check Rate Schedule",IF(AND(OR(E882="Business",E882="Medical",E882="Charitable"),F882&lt;&gt;"Yes",K882=""),"Add purpose detail for substantiation",""))))))))))))</f>
        <v/>
      </c>
      <c r="R882" s="27">
        <f>IF(OR(A882="",M882=""),"",IFERROR(INDEX('Rate Schedule'!$A$5:$A$24,MATCH(SUMPRODUCT(MAX(('Rate Schedule'!$A$5:$A$24&lt;=A882)*('Rate Schedule'!$A$5:$A$24&lt;&gt;"")*'Rate Schedule'!$A$5:$A$24)),'Rate Schedule'!$A$5:$A$24,0)),""))</f>
        <v/>
      </c>
    </row>
    <row r="883">
      <c r="A883" s="22" t="n"/>
      <c r="B883" s="10" t="n"/>
      <c r="C883" s="10" t="n"/>
      <c r="D883" s="10" t="n"/>
      <c r="E883" s="10" t="n"/>
      <c r="F883" s="10" t="n"/>
      <c r="G883" s="10" t="n"/>
      <c r="H883" s="23" t="n"/>
      <c r="I883" s="23" t="n"/>
      <c r="J883" s="23" t="n"/>
      <c r="K883" s="10" t="n"/>
      <c r="L883" s="10" t="n"/>
      <c r="M883" s="24">
        <f>IF(AND(A883="",B883="",J883="",H883=""),"",ROUND(IF(G883="Yes",2,1)*IF(AND(ISNUMBER(H883),ISNUMBER(I883),I883&gt;=H883),I883-H883,IF(ISNUMBER(J883),J883,0)),1))</f>
        <v/>
      </c>
      <c r="N883" s="24">
        <f>IF(M883="","",IF(OR(E883="Personal",E883="",F883="Yes"),0,M883))</f>
        <v/>
      </c>
      <c r="O883" s="24">
        <f>IF(OR(A883="",M883=""),"",IF(E883="Business",IFERROR(INDEX('Rate Schedule'!$B$5:$B$24,MATCH(SUMPRODUCT(MAX(('Rate Schedule'!$A$5:$A$24&lt;=A883)*('Rate Schedule'!$A$5:$A$24&lt;&gt;"")*'Rate Schedule'!$A$5:$A$24)),'Rate Schedule'!$A$5:$A$24,0)),0),IF(E883="Medical",IFERROR(INDEX('Rate Schedule'!$C$5:$C$24,MATCH(SUMPRODUCT(MAX(('Rate Schedule'!$A$5:$A$24&lt;=A883)*('Rate Schedule'!$A$5:$A$24&lt;&gt;"")*'Rate Schedule'!$A$5:$A$24)),'Rate Schedule'!$A$5:$A$24,0)),0),IF(E883="Charitable",IFERROR(INDEX('Rate Schedule'!$D$5:$D$24,MATCH(SUMPRODUCT(MAX(('Rate Schedule'!$A$5:$A$24&lt;=A883)*('Rate Schedule'!$A$5:$A$24&lt;&gt;"")*'Rate Schedule'!$A$5:$A$24)),'Rate Schedule'!$A$5:$A$24,0)),0),0))))</f>
        <v/>
      </c>
      <c r="P883" s="25">
        <f>IF(OR(M883="",O883=""),"",ROUND(N883*O883,0)/100)</f>
        <v/>
      </c>
      <c r="Q883" s="26">
        <f>IF(AND(A883="",B883="",C883="",D883="",E883="",J883="",H883=""),"",IF(A883="","Add a date",IF(A883&gt;AsOf,"After as-of date: not counted yet",IF(B883="","Add a vehicle",IF(COUNTIF(VName,B883)=0,"Vehicle not on Vehicles sheet",IF(E883="","Add a purpose",IF(AND(E883&lt;&gt;"Business",E883&lt;&gt;"Medical",E883&lt;&gt;"Charitable",E883&lt;&gt;"Personal"),"Purpose must be Business/Medical/Charitable/Personal",IF(AND(ISNUMBER(H883),ISNUMBER(I883),I883&lt;H883),"Odometer end is before start",IF(AND(NOT(ISNUMBER(H883)),NOT(ISNUMBER(I883)),NOT(ISNUMBER(J883))),"Add odometer readings or typed miles",IF(AND(ISNUMBER(H883),ISNUMBER(I883),ISNUMBER(J883),ABS((I883-H883)-J883)&gt;0.05),"Odometer and typed miles disagree",IF(AND(N883&gt;0,O883=0),"No rate for this date — check Rate Schedule",IF(AND(OR(E883="Business",E883="Medical",E883="Charitable"),F883&lt;&gt;"Yes",K883=""),"Add purpose detail for substantiation",""))))))))))))</f>
        <v/>
      </c>
      <c r="R883" s="27">
        <f>IF(OR(A883="",M883=""),"",IFERROR(INDEX('Rate Schedule'!$A$5:$A$24,MATCH(SUMPRODUCT(MAX(('Rate Schedule'!$A$5:$A$24&lt;=A883)*('Rate Schedule'!$A$5:$A$24&lt;&gt;"")*'Rate Schedule'!$A$5:$A$24)),'Rate Schedule'!$A$5:$A$24,0)),""))</f>
        <v/>
      </c>
    </row>
    <row r="884">
      <c r="A884" s="22" t="n"/>
      <c r="B884" s="10" t="n"/>
      <c r="C884" s="10" t="n"/>
      <c r="D884" s="10" t="n"/>
      <c r="E884" s="10" t="n"/>
      <c r="F884" s="10" t="n"/>
      <c r="G884" s="10" t="n"/>
      <c r="H884" s="23" t="n"/>
      <c r="I884" s="23" t="n"/>
      <c r="J884" s="23" t="n"/>
      <c r="K884" s="10" t="n"/>
      <c r="L884" s="10" t="n"/>
      <c r="M884" s="24">
        <f>IF(AND(A884="",B884="",J884="",H884=""),"",ROUND(IF(G884="Yes",2,1)*IF(AND(ISNUMBER(H884),ISNUMBER(I884),I884&gt;=H884),I884-H884,IF(ISNUMBER(J884),J884,0)),1))</f>
        <v/>
      </c>
      <c r="N884" s="24">
        <f>IF(M884="","",IF(OR(E884="Personal",E884="",F884="Yes"),0,M884))</f>
        <v/>
      </c>
      <c r="O884" s="24">
        <f>IF(OR(A884="",M884=""),"",IF(E884="Business",IFERROR(INDEX('Rate Schedule'!$B$5:$B$24,MATCH(SUMPRODUCT(MAX(('Rate Schedule'!$A$5:$A$24&lt;=A884)*('Rate Schedule'!$A$5:$A$24&lt;&gt;"")*'Rate Schedule'!$A$5:$A$24)),'Rate Schedule'!$A$5:$A$24,0)),0),IF(E884="Medical",IFERROR(INDEX('Rate Schedule'!$C$5:$C$24,MATCH(SUMPRODUCT(MAX(('Rate Schedule'!$A$5:$A$24&lt;=A884)*('Rate Schedule'!$A$5:$A$24&lt;&gt;"")*'Rate Schedule'!$A$5:$A$24)),'Rate Schedule'!$A$5:$A$24,0)),0),IF(E884="Charitable",IFERROR(INDEX('Rate Schedule'!$D$5:$D$24,MATCH(SUMPRODUCT(MAX(('Rate Schedule'!$A$5:$A$24&lt;=A884)*('Rate Schedule'!$A$5:$A$24&lt;&gt;"")*'Rate Schedule'!$A$5:$A$24)),'Rate Schedule'!$A$5:$A$24,0)),0),0))))</f>
        <v/>
      </c>
      <c r="P884" s="25">
        <f>IF(OR(M884="",O884=""),"",ROUND(N884*O884,0)/100)</f>
        <v/>
      </c>
      <c r="Q884" s="26">
        <f>IF(AND(A884="",B884="",C884="",D884="",E884="",J884="",H884=""),"",IF(A884="","Add a date",IF(A884&gt;AsOf,"After as-of date: not counted yet",IF(B884="","Add a vehicle",IF(COUNTIF(VName,B884)=0,"Vehicle not on Vehicles sheet",IF(E884="","Add a purpose",IF(AND(E884&lt;&gt;"Business",E884&lt;&gt;"Medical",E884&lt;&gt;"Charitable",E884&lt;&gt;"Personal"),"Purpose must be Business/Medical/Charitable/Personal",IF(AND(ISNUMBER(H884),ISNUMBER(I884),I884&lt;H884),"Odometer end is before start",IF(AND(NOT(ISNUMBER(H884)),NOT(ISNUMBER(I884)),NOT(ISNUMBER(J884))),"Add odometer readings or typed miles",IF(AND(ISNUMBER(H884),ISNUMBER(I884),ISNUMBER(J884),ABS((I884-H884)-J884)&gt;0.05),"Odometer and typed miles disagree",IF(AND(N884&gt;0,O884=0),"No rate for this date — check Rate Schedule",IF(AND(OR(E884="Business",E884="Medical",E884="Charitable"),F884&lt;&gt;"Yes",K884=""),"Add purpose detail for substantiation",""))))))))))))</f>
        <v/>
      </c>
      <c r="R884" s="27">
        <f>IF(OR(A884="",M884=""),"",IFERROR(INDEX('Rate Schedule'!$A$5:$A$24,MATCH(SUMPRODUCT(MAX(('Rate Schedule'!$A$5:$A$24&lt;=A884)*('Rate Schedule'!$A$5:$A$24&lt;&gt;"")*'Rate Schedule'!$A$5:$A$24)),'Rate Schedule'!$A$5:$A$24,0)),""))</f>
        <v/>
      </c>
    </row>
    <row r="885">
      <c r="A885" s="22" t="n"/>
      <c r="B885" s="10" t="n"/>
      <c r="C885" s="10" t="n"/>
      <c r="D885" s="10" t="n"/>
      <c r="E885" s="10" t="n"/>
      <c r="F885" s="10" t="n"/>
      <c r="G885" s="10" t="n"/>
      <c r="H885" s="23" t="n"/>
      <c r="I885" s="23" t="n"/>
      <c r="J885" s="23" t="n"/>
      <c r="K885" s="10" t="n"/>
      <c r="L885" s="10" t="n"/>
      <c r="M885" s="24">
        <f>IF(AND(A885="",B885="",J885="",H885=""),"",ROUND(IF(G885="Yes",2,1)*IF(AND(ISNUMBER(H885),ISNUMBER(I885),I885&gt;=H885),I885-H885,IF(ISNUMBER(J885),J885,0)),1))</f>
        <v/>
      </c>
      <c r="N885" s="24">
        <f>IF(M885="","",IF(OR(E885="Personal",E885="",F885="Yes"),0,M885))</f>
        <v/>
      </c>
      <c r="O885" s="24">
        <f>IF(OR(A885="",M885=""),"",IF(E885="Business",IFERROR(INDEX('Rate Schedule'!$B$5:$B$24,MATCH(SUMPRODUCT(MAX(('Rate Schedule'!$A$5:$A$24&lt;=A885)*('Rate Schedule'!$A$5:$A$24&lt;&gt;"")*'Rate Schedule'!$A$5:$A$24)),'Rate Schedule'!$A$5:$A$24,0)),0),IF(E885="Medical",IFERROR(INDEX('Rate Schedule'!$C$5:$C$24,MATCH(SUMPRODUCT(MAX(('Rate Schedule'!$A$5:$A$24&lt;=A885)*('Rate Schedule'!$A$5:$A$24&lt;&gt;"")*'Rate Schedule'!$A$5:$A$24)),'Rate Schedule'!$A$5:$A$24,0)),0),IF(E885="Charitable",IFERROR(INDEX('Rate Schedule'!$D$5:$D$24,MATCH(SUMPRODUCT(MAX(('Rate Schedule'!$A$5:$A$24&lt;=A885)*('Rate Schedule'!$A$5:$A$24&lt;&gt;"")*'Rate Schedule'!$A$5:$A$24)),'Rate Schedule'!$A$5:$A$24,0)),0),0))))</f>
        <v/>
      </c>
      <c r="P885" s="25">
        <f>IF(OR(M885="",O885=""),"",ROUND(N885*O885,0)/100)</f>
        <v/>
      </c>
      <c r="Q885" s="26">
        <f>IF(AND(A885="",B885="",C885="",D885="",E885="",J885="",H885=""),"",IF(A885="","Add a date",IF(A885&gt;AsOf,"After as-of date: not counted yet",IF(B885="","Add a vehicle",IF(COUNTIF(VName,B885)=0,"Vehicle not on Vehicles sheet",IF(E885="","Add a purpose",IF(AND(E885&lt;&gt;"Business",E885&lt;&gt;"Medical",E885&lt;&gt;"Charitable",E885&lt;&gt;"Personal"),"Purpose must be Business/Medical/Charitable/Personal",IF(AND(ISNUMBER(H885),ISNUMBER(I885),I885&lt;H885),"Odometer end is before start",IF(AND(NOT(ISNUMBER(H885)),NOT(ISNUMBER(I885)),NOT(ISNUMBER(J885))),"Add odometer readings or typed miles",IF(AND(ISNUMBER(H885),ISNUMBER(I885),ISNUMBER(J885),ABS((I885-H885)-J885)&gt;0.05),"Odometer and typed miles disagree",IF(AND(N885&gt;0,O885=0),"No rate for this date — check Rate Schedule",IF(AND(OR(E885="Business",E885="Medical",E885="Charitable"),F885&lt;&gt;"Yes",K885=""),"Add purpose detail for substantiation",""))))))))))))</f>
        <v/>
      </c>
      <c r="R885" s="27">
        <f>IF(OR(A885="",M885=""),"",IFERROR(INDEX('Rate Schedule'!$A$5:$A$24,MATCH(SUMPRODUCT(MAX(('Rate Schedule'!$A$5:$A$24&lt;=A885)*('Rate Schedule'!$A$5:$A$24&lt;&gt;"")*'Rate Schedule'!$A$5:$A$24)),'Rate Schedule'!$A$5:$A$24,0)),""))</f>
        <v/>
      </c>
    </row>
    <row r="886">
      <c r="A886" s="22" t="n"/>
      <c r="B886" s="10" t="n"/>
      <c r="C886" s="10" t="n"/>
      <c r="D886" s="10" t="n"/>
      <c r="E886" s="10" t="n"/>
      <c r="F886" s="10" t="n"/>
      <c r="G886" s="10" t="n"/>
      <c r="H886" s="23" t="n"/>
      <c r="I886" s="23" t="n"/>
      <c r="J886" s="23" t="n"/>
      <c r="K886" s="10" t="n"/>
      <c r="L886" s="10" t="n"/>
      <c r="M886" s="24">
        <f>IF(AND(A886="",B886="",J886="",H886=""),"",ROUND(IF(G886="Yes",2,1)*IF(AND(ISNUMBER(H886),ISNUMBER(I886),I886&gt;=H886),I886-H886,IF(ISNUMBER(J886),J886,0)),1))</f>
        <v/>
      </c>
      <c r="N886" s="24">
        <f>IF(M886="","",IF(OR(E886="Personal",E886="",F886="Yes"),0,M886))</f>
        <v/>
      </c>
      <c r="O886" s="24">
        <f>IF(OR(A886="",M886=""),"",IF(E886="Business",IFERROR(INDEX('Rate Schedule'!$B$5:$B$24,MATCH(SUMPRODUCT(MAX(('Rate Schedule'!$A$5:$A$24&lt;=A886)*('Rate Schedule'!$A$5:$A$24&lt;&gt;"")*'Rate Schedule'!$A$5:$A$24)),'Rate Schedule'!$A$5:$A$24,0)),0),IF(E886="Medical",IFERROR(INDEX('Rate Schedule'!$C$5:$C$24,MATCH(SUMPRODUCT(MAX(('Rate Schedule'!$A$5:$A$24&lt;=A886)*('Rate Schedule'!$A$5:$A$24&lt;&gt;"")*'Rate Schedule'!$A$5:$A$24)),'Rate Schedule'!$A$5:$A$24,0)),0),IF(E886="Charitable",IFERROR(INDEX('Rate Schedule'!$D$5:$D$24,MATCH(SUMPRODUCT(MAX(('Rate Schedule'!$A$5:$A$24&lt;=A886)*('Rate Schedule'!$A$5:$A$24&lt;&gt;"")*'Rate Schedule'!$A$5:$A$24)),'Rate Schedule'!$A$5:$A$24,0)),0),0))))</f>
        <v/>
      </c>
      <c r="P886" s="25">
        <f>IF(OR(M886="",O886=""),"",ROUND(N886*O886,0)/100)</f>
        <v/>
      </c>
      <c r="Q886" s="26">
        <f>IF(AND(A886="",B886="",C886="",D886="",E886="",J886="",H886=""),"",IF(A886="","Add a date",IF(A886&gt;AsOf,"After as-of date: not counted yet",IF(B886="","Add a vehicle",IF(COUNTIF(VName,B886)=0,"Vehicle not on Vehicles sheet",IF(E886="","Add a purpose",IF(AND(E886&lt;&gt;"Business",E886&lt;&gt;"Medical",E886&lt;&gt;"Charitable",E886&lt;&gt;"Personal"),"Purpose must be Business/Medical/Charitable/Personal",IF(AND(ISNUMBER(H886),ISNUMBER(I886),I886&lt;H886),"Odometer end is before start",IF(AND(NOT(ISNUMBER(H886)),NOT(ISNUMBER(I886)),NOT(ISNUMBER(J886))),"Add odometer readings or typed miles",IF(AND(ISNUMBER(H886),ISNUMBER(I886),ISNUMBER(J886),ABS((I886-H886)-J886)&gt;0.05),"Odometer and typed miles disagree",IF(AND(N886&gt;0,O886=0),"No rate for this date — check Rate Schedule",IF(AND(OR(E886="Business",E886="Medical",E886="Charitable"),F886&lt;&gt;"Yes",K886=""),"Add purpose detail for substantiation",""))))))))))))</f>
        <v/>
      </c>
      <c r="R886" s="27">
        <f>IF(OR(A886="",M886=""),"",IFERROR(INDEX('Rate Schedule'!$A$5:$A$24,MATCH(SUMPRODUCT(MAX(('Rate Schedule'!$A$5:$A$24&lt;=A886)*('Rate Schedule'!$A$5:$A$24&lt;&gt;"")*'Rate Schedule'!$A$5:$A$24)),'Rate Schedule'!$A$5:$A$24,0)),""))</f>
        <v/>
      </c>
    </row>
    <row r="887">
      <c r="A887" s="22" t="n"/>
      <c r="B887" s="10" t="n"/>
      <c r="C887" s="10" t="n"/>
      <c r="D887" s="10" t="n"/>
      <c r="E887" s="10" t="n"/>
      <c r="F887" s="10" t="n"/>
      <c r="G887" s="10" t="n"/>
      <c r="H887" s="23" t="n"/>
      <c r="I887" s="23" t="n"/>
      <c r="J887" s="23" t="n"/>
      <c r="K887" s="10" t="n"/>
      <c r="L887" s="10" t="n"/>
      <c r="M887" s="24">
        <f>IF(AND(A887="",B887="",J887="",H887=""),"",ROUND(IF(G887="Yes",2,1)*IF(AND(ISNUMBER(H887),ISNUMBER(I887),I887&gt;=H887),I887-H887,IF(ISNUMBER(J887),J887,0)),1))</f>
        <v/>
      </c>
      <c r="N887" s="24">
        <f>IF(M887="","",IF(OR(E887="Personal",E887="",F887="Yes"),0,M887))</f>
        <v/>
      </c>
      <c r="O887" s="24">
        <f>IF(OR(A887="",M887=""),"",IF(E887="Business",IFERROR(INDEX('Rate Schedule'!$B$5:$B$24,MATCH(SUMPRODUCT(MAX(('Rate Schedule'!$A$5:$A$24&lt;=A887)*('Rate Schedule'!$A$5:$A$24&lt;&gt;"")*'Rate Schedule'!$A$5:$A$24)),'Rate Schedule'!$A$5:$A$24,0)),0),IF(E887="Medical",IFERROR(INDEX('Rate Schedule'!$C$5:$C$24,MATCH(SUMPRODUCT(MAX(('Rate Schedule'!$A$5:$A$24&lt;=A887)*('Rate Schedule'!$A$5:$A$24&lt;&gt;"")*'Rate Schedule'!$A$5:$A$24)),'Rate Schedule'!$A$5:$A$24,0)),0),IF(E887="Charitable",IFERROR(INDEX('Rate Schedule'!$D$5:$D$24,MATCH(SUMPRODUCT(MAX(('Rate Schedule'!$A$5:$A$24&lt;=A887)*('Rate Schedule'!$A$5:$A$24&lt;&gt;"")*'Rate Schedule'!$A$5:$A$24)),'Rate Schedule'!$A$5:$A$24,0)),0),0))))</f>
        <v/>
      </c>
      <c r="P887" s="25">
        <f>IF(OR(M887="",O887=""),"",ROUND(N887*O887,0)/100)</f>
        <v/>
      </c>
      <c r="Q887" s="26">
        <f>IF(AND(A887="",B887="",C887="",D887="",E887="",J887="",H887=""),"",IF(A887="","Add a date",IF(A887&gt;AsOf,"After as-of date: not counted yet",IF(B887="","Add a vehicle",IF(COUNTIF(VName,B887)=0,"Vehicle not on Vehicles sheet",IF(E887="","Add a purpose",IF(AND(E887&lt;&gt;"Business",E887&lt;&gt;"Medical",E887&lt;&gt;"Charitable",E887&lt;&gt;"Personal"),"Purpose must be Business/Medical/Charitable/Personal",IF(AND(ISNUMBER(H887),ISNUMBER(I887),I887&lt;H887),"Odometer end is before start",IF(AND(NOT(ISNUMBER(H887)),NOT(ISNUMBER(I887)),NOT(ISNUMBER(J887))),"Add odometer readings or typed miles",IF(AND(ISNUMBER(H887),ISNUMBER(I887),ISNUMBER(J887),ABS((I887-H887)-J887)&gt;0.05),"Odometer and typed miles disagree",IF(AND(N887&gt;0,O887=0),"No rate for this date — check Rate Schedule",IF(AND(OR(E887="Business",E887="Medical",E887="Charitable"),F887&lt;&gt;"Yes",K887=""),"Add purpose detail for substantiation",""))))))))))))</f>
        <v/>
      </c>
      <c r="R887" s="27">
        <f>IF(OR(A887="",M887=""),"",IFERROR(INDEX('Rate Schedule'!$A$5:$A$24,MATCH(SUMPRODUCT(MAX(('Rate Schedule'!$A$5:$A$24&lt;=A887)*('Rate Schedule'!$A$5:$A$24&lt;&gt;"")*'Rate Schedule'!$A$5:$A$24)),'Rate Schedule'!$A$5:$A$24,0)),""))</f>
        <v/>
      </c>
    </row>
    <row r="888">
      <c r="A888" s="22" t="n"/>
      <c r="B888" s="10" t="n"/>
      <c r="C888" s="10" t="n"/>
      <c r="D888" s="10" t="n"/>
      <c r="E888" s="10" t="n"/>
      <c r="F888" s="10" t="n"/>
      <c r="G888" s="10" t="n"/>
      <c r="H888" s="23" t="n"/>
      <c r="I888" s="23" t="n"/>
      <c r="J888" s="23" t="n"/>
      <c r="K888" s="10" t="n"/>
      <c r="L888" s="10" t="n"/>
      <c r="M888" s="24">
        <f>IF(AND(A888="",B888="",J888="",H888=""),"",ROUND(IF(G888="Yes",2,1)*IF(AND(ISNUMBER(H888),ISNUMBER(I888),I888&gt;=H888),I888-H888,IF(ISNUMBER(J888),J888,0)),1))</f>
        <v/>
      </c>
      <c r="N888" s="24">
        <f>IF(M888="","",IF(OR(E888="Personal",E888="",F888="Yes"),0,M888))</f>
        <v/>
      </c>
      <c r="O888" s="24">
        <f>IF(OR(A888="",M888=""),"",IF(E888="Business",IFERROR(INDEX('Rate Schedule'!$B$5:$B$24,MATCH(SUMPRODUCT(MAX(('Rate Schedule'!$A$5:$A$24&lt;=A888)*('Rate Schedule'!$A$5:$A$24&lt;&gt;"")*'Rate Schedule'!$A$5:$A$24)),'Rate Schedule'!$A$5:$A$24,0)),0),IF(E888="Medical",IFERROR(INDEX('Rate Schedule'!$C$5:$C$24,MATCH(SUMPRODUCT(MAX(('Rate Schedule'!$A$5:$A$24&lt;=A888)*('Rate Schedule'!$A$5:$A$24&lt;&gt;"")*'Rate Schedule'!$A$5:$A$24)),'Rate Schedule'!$A$5:$A$24,0)),0),IF(E888="Charitable",IFERROR(INDEX('Rate Schedule'!$D$5:$D$24,MATCH(SUMPRODUCT(MAX(('Rate Schedule'!$A$5:$A$24&lt;=A888)*('Rate Schedule'!$A$5:$A$24&lt;&gt;"")*'Rate Schedule'!$A$5:$A$24)),'Rate Schedule'!$A$5:$A$24,0)),0),0))))</f>
        <v/>
      </c>
      <c r="P888" s="25">
        <f>IF(OR(M888="",O888=""),"",ROUND(N888*O888,0)/100)</f>
        <v/>
      </c>
      <c r="Q888" s="26">
        <f>IF(AND(A888="",B888="",C888="",D888="",E888="",J888="",H888=""),"",IF(A888="","Add a date",IF(A888&gt;AsOf,"After as-of date: not counted yet",IF(B888="","Add a vehicle",IF(COUNTIF(VName,B888)=0,"Vehicle not on Vehicles sheet",IF(E888="","Add a purpose",IF(AND(E888&lt;&gt;"Business",E888&lt;&gt;"Medical",E888&lt;&gt;"Charitable",E888&lt;&gt;"Personal"),"Purpose must be Business/Medical/Charitable/Personal",IF(AND(ISNUMBER(H888),ISNUMBER(I888),I888&lt;H888),"Odometer end is before start",IF(AND(NOT(ISNUMBER(H888)),NOT(ISNUMBER(I888)),NOT(ISNUMBER(J888))),"Add odometer readings or typed miles",IF(AND(ISNUMBER(H888),ISNUMBER(I888),ISNUMBER(J888),ABS((I888-H888)-J888)&gt;0.05),"Odometer and typed miles disagree",IF(AND(N888&gt;0,O888=0),"No rate for this date — check Rate Schedule",IF(AND(OR(E888="Business",E888="Medical",E888="Charitable"),F888&lt;&gt;"Yes",K888=""),"Add purpose detail for substantiation",""))))))))))))</f>
        <v/>
      </c>
      <c r="R888" s="27">
        <f>IF(OR(A888="",M888=""),"",IFERROR(INDEX('Rate Schedule'!$A$5:$A$24,MATCH(SUMPRODUCT(MAX(('Rate Schedule'!$A$5:$A$24&lt;=A888)*('Rate Schedule'!$A$5:$A$24&lt;&gt;"")*'Rate Schedule'!$A$5:$A$24)),'Rate Schedule'!$A$5:$A$24,0)),""))</f>
        <v/>
      </c>
    </row>
    <row r="889">
      <c r="A889" s="22" t="n"/>
      <c r="B889" s="10" t="n"/>
      <c r="C889" s="10" t="n"/>
      <c r="D889" s="10" t="n"/>
      <c r="E889" s="10" t="n"/>
      <c r="F889" s="10" t="n"/>
      <c r="G889" s="10" t="n"/>
      <c r="H889" s="23" t="n"/>
      <c r="I889" s="23" t="n"/>
      <c r="J889" s="23" t="n"/>
      <c r="K889" s="10" t="n"/>
      <c r="L889" s="10" t="n"/>
      <c r="M889" s="24">
        <f>IF(AND(A889="",B889="",J889="",H889=""),"",ROUND(IF(G889="Yes",2,1)*IF(AND(ISNUMBER(H889),ISNUMBER(I889),I889&gt;=H889),I889-H889,IF(ISNUMBER(J889),J889,0)),1))</f>
        <v/>
      </c>
      <c r="N889" s="24">
        <f>IF(M889="","",IF(OR(E889="Personal",E889="",F889="Yes"),0,M889))</f>
        <v/>
      </c>
      <c r="O889" s="24">
        <f>IF(OR(A889="",M889=""),"",IF(E889="Business",IFERROR(INDEX('Rate Schedule'!$B$5:$B$24,MATCH(SUMPRODUCT(MAX(('Rate Schedule'!$A$5:$A$24&lt;=A889)*('Rate Schedule'!$A$5:$A$24&lt;&gt;"")*'Rate Schedule'!$A$5:$A$24)),'Rate Schedule'!$A$5:$A$24,0)),0),IF(E889="Medical",IFERROR(INDEX('Rate Schedule'!$C$5:$C$24,MATCH(SUMPRODUCT(MAX(('Rate Schedule'!$A$5:$A$24&lt;=A889)*('Rate Schedule'!$A$5:$A$24&lt;&gt;"")*'Rate Schedule'!$A$5:$A$24)),'Rate Schedule'!$A$5:$A$24,0)),0),IF(E889="Charitable",IFERROR(INDEX('Rate Schedule'!$D$5:$D$24,MATCH(SUMPRODUCT(MAX(('Rate Schedule'!$A$5:$A$24&lt;=A889)*('Rate Schedule'!$A$5:$A$24&lt;&gt;"")*'Rate Schedule'!$A$5:$A$24)),'Rate Schedule'!$A$5:$A$24,0)),0),0))))</f>
        <v/>
      </c>
      <c r="P889" s="25">
        <f>IF(OR(M889="",O889=""),"",ROUND(N889*O889,0)/100)</f>
        <v/>
      </c>
      <c r="Q889" s="26">
        <f>IF(AND(A889="",B889="",C889="",D889="",E889="",J889="",H889=""),"",IF(A889="","Add a date",IF(A889&gt;AsOf,"After as-of date: not counted yet",IF(B889="","Add a vehicle",IF(COUNTIF(VName,B889)=0,"Vehicle not on Vehicles sheet",IF(E889="","Add a purpose",IF(AND(E889&lt;&gt;"Business",E889&lt;&gt;"Medical",E889&lt;&gt;"Charitable",E889&lt;&gt;"Personal"),"Purpose must be Business/Medical/Charitable/Personal",IF(AND(ISNUMBER(H889),ISNUMBER(I889),I889&lt;H889),"Odometer end is before start",IF(AND(NOT(ISNUMBER(H889)),NOT(ISNUMBER(I889)),NOT(ISNUMBER(J889))),"Add odometer readings or typed miles",IF(AND(ISNUMBER(H889),ISNUMBER(I889),ISNUMBER(J889),ABS((I889-H889)-J889)&gt;0.05),"Odometer and typed miles disagree",IF(AND(N889&gt;0,O889=0),"No rate for this date — check Rate Schedule",IF(AND(OR(E889="Business",E889="Medical",E889="Charitable"),F889&lt;&gt;"Yes",K889=""),"Add purpose detail for substantiation",""))))))))))))</f>
        <v/>
      </c>
      <c r="R889" s="27">
        <f>IF(OR(A889="",M889=""),"",IFERROR(INDEX('Rate Schedule'!$A$5:$A$24,MATCH(SUMPRODUCT(MAX(('Rate Schedule'!$A$5:$A$24&lt;=A889)*('Rate Schedule'!$A$5:$A$24&lt;&gt;"")*'Rate Schedule'!$A$5:$A$24)),'Rate Schedule'!$A$5:$A$24,0)),""))</f>
        <v/>
      </c>
    </row>
    <row r="890">
      <c r="A890" s="22" t="n"/>
      <c r="B890" s="10" t="n"/>
      <c r="C890" s="10" t="n"/>
      <c r="D890" s="10" t="n"/>
      <c r="E890" s="10" t="n"/>
      <c r="F890" s="10" t="n"/>
      <c r="G890" s="10" t="n"/>
      <c r="H890" s="23" t="n"/>
      <c r="I890" s="23" t="n"/>
      <c r="J890" s="23" t="n"/>
      <c r="K890" s="10" t="n"/>
      <c r="L890" s="10" t="n"/>
      <c r="M890" s="24">
        <f>IF(AND(A890="",B890="",J890="",H890=""),"",ROUND(IF(G890="Yes",2,1)*IF(AND(ISNUMBER(H890),ISNUMBER(I890),I890&gt;=H890),I890-H890,IF(ISNUMBER(J890),J890,0)),1))</f>
        <v/>
      </c>
      <c r="N890" s="24">
        <f>IF(M890="","",IF(OR(E890="Personal",E890="",F890="Yes"),0,M890))</f>
        <v/>
      </c>
      <c r="O890" s="24">
        <f>IF(OR(A890="",M890=""),"",IF(E890="Business",IFERROR(INDEX('Rate Schedule'!$B$5:$B$24,MATCH(SUMPRODUCT(MAX(('Rate Schedule'!$A$5:$A$24&lt;=A890)*('Rate Schedule'!$A$5:$A$24&lt;&gt;"")*'Rate Schedule'!$A$5:$A$24)),'Rate Schedule'!$A$5:$A$24,0)),0),IF(E890="Medical",IFERROR(INDEX('Rate Schedule'!$C$5:$C$24,MATCH(SUMPRODUCT(MAX(('Rate Schedule'!$A$5:$A$24&lt;=A890)*('Rate Schedule'!$A$5:$A$24&lt;&gt;"")*'Rate Schedule'!$A$5:$A$24)),'Rate Schedule'!$A$5:$A$24,0)),0),IF(E890="Charitable",IFERROR(INDEX('Rate Schedule'!$D$5:$D$24,MATCH(SUMPRODUCT(MAX(('Rate Schedule'!$A$5:$A$24&lt;=A890)*('Rate Schedule'!$A$5:$A$24&lt;&gt;"")*'Rate Schedule'!$A$5:$A$24)),'Rate Schedule'!$A$5:$A$24,0)),0),0))))</f>
        <v/>
      </c>
      <c r="P890" s="25">
        <f>IF(OR(M890="",O890=""),"",ROUND(N890*O890,0)/100)</f>
        <v/>
      </c>
      <c r="Q890" s="26">
        <f>IF(AND(A890="",B890="",C890="",D890="",E890="",J890="",H890=""),"",IF(A890="","Add a date",IF(A890&gt;AsOf,"After as-of date: not counted yet",IF(B890="","Add a vehicle",IF(COUNTIF(VName,B890)=0,"Vehicle not on Vehicles sheet",IF(E890="","Add a purpose",IF(AND(E890&lt;&gt;"Business",E890&lt;&gt;"Medical",E890&lt;&gt;"Charitable",E890&lt;&gt;"Personal"),"Purpose must be Business/Medical/Charitable/Personal",IF(AND(ISNUMBER(H890),ISNUMBER(I890),I890&lt;H890),"Odometer end is before start",IF(AND(NOT(ISNUMBER(H890)),NOT(ISNUMBER(I890)),NOT(ISNUMBER(J890))),"Add odometer readings or typed miles",IF(AND(ISNUMBER(H890),ISNUMBER(I890),ISNUMBER(J890),ABS((I890-H890)-J890)&gt;0.05),"Odometer and typed miles disagree",IF(AND(N890&gt;0,O890=0),"No rate for this date — check Rate Schedule",IF(AND(OR(E890="Business",E890="Medical",E890="Charitable"),F890&lt;&gt;"Yes",K890=""),"Add purpose detail for substantiation",""))))))))))))</f>
        <v/>
      </c>
      <c r="R890" s="27">
        <f>IF(OR(A890="",M890=""),"",IFERROR(INDEX('Rate Schedule'!$A$5:$A$24,MATCH(SUMPRODUCT(MAX(('Rate Schedule'!$A$5:$A$24&lt;=A890)*('Rate Schedule'!$A$5:$A$24&lt;&gt;"")*'Rate Schedule'!$A$5:$A$24)),'Rate Schedule'!$A$5:$A$24,0)),""))</f>
        <v/>
      </c>
    </row>
    <row r="891">
      <c r="A891" s="22" t="n"/>
      <c r="B891" s="10" t="n"/>
      <c r="C891" s="10" t="n"/>
      <c r="D891" s="10" t="n"/>
      <c r="E891" s="10" t="n"/>
      <c r="F891" s="10" t="n"/>
      <c r="G891" s="10" t="n"/>
      <c r="H891" s="23" t="n"/>
      <c r="I891" s="23" t="n"/>
      <c r="J891" s="23" t="n"/>
      <c r="K891" s="10" t="n"/>
      <c r="L891" s="10" t="n"/>
      <c r="M891" s="24">
        <f>IF(AND(A891="",B891="",J891="",H891=""),"",ROUND(IF(G891="Yes",2,1)*IF(AND(ISNUMBER(H891),ISNUMBER(I891),I891&gt;=H891),I891-H891,IF(ISNUMBER(J891),J891,0)),1))</f>
        <v/>
      </c>
      <c r="N891" s="24">
        <f>IF(M891="","",IF(OR(E891="Personal",E891="",F891="Yes"),0,M891))</f>
        <v/>
      </c>
      <c r="O891" s="24">
        <f>IF(OR(A891="",M891=""),"",IF(E891="Business",IFERROR(INDEX('Rate Schedule'!$B$5:$B$24,MATCH(SUMPRODUCT(MAX(('Rate Schedule'!$A$5:$A$24&lt;=A891)*('Rate Schedule'!$A$5:$A$24&lt;&gt;"")*'Rate Schedule'!$A$5:$A$24)),'Rate Schedule'!$A$5:$A$24,0)),0),IF(E891="Medical",IFERROR(INDEX('Rate Schedule'!$C$5:$C$24,MATCH(SUMPRODUCT(MAX(('Rate Schedule'!$A$5:$A$24&lt;=A891)*('Rate Schedule'!$A$5:$A$24&lt;&gt;"")*'Rate Schedule'!$A$5:$A$24)),'Rate Schedule'!$A$5:$A$24,0)),0),IF(E891="Charitable",IFERROR(INDEX('Rate Schedule'!$D$5:$D$24,MATCH(SUMPRODUCT(MAX(('Rate Schedule'!$A$5:$A$24&lt;=A891)*('Rate Schedule'!$A$5:$A$24&lt;&gt;"")*'Rate Schedule'!$A$5:$A$24)),'Rate Schedule'!$A$5:$A$24,0)),0),0))))</f>
        <v/>
      </c>
      <c r="P891" s="25">
        <f>IF(OR(M891="",O891=""),"",ROUND(N891*O891,0)/100)</f>
        <v/>
      </c>
      <c r="Q891" s="26">
        <f>IF(AND(A891="",B891="",C891="",D891="",E891="",J891="",H891=""),"",IF(A891="","Add a date",IF(A891&gt;AsOf,"After as-of date: not counted yet",IF(B891="","Add a vehicle",IF(COUNTIF(VName,B891)=0,"Vehicle not on Vehicles sheet",IF(E891="","Add a purpose",IF(AND(E891&lt;&gt;"Business",E891&lt;&gt;"Medical",E891&lt;&gt;"Charitable",E891&lt;&gt;"Personal"),"Purpose must be Business/Medical/Charitable/Personal",IF(AND(ISNUMBER(H891),ISNUMBER(I891),I891&lt;H891),"Odometer end is before start",IF(AND(NOT(ISNUMBER(H891)),NOT(ISNUMBER(I891)),NOT(ISNUMBER(J891))),"Add odometer readings or typed miles",IF(AND(ISNUMBER(H891),ISNUMBER(I891),ISNUMBER(J891),ABS((I891-H891)-J891)&gt;0.05),"Odometer and typed miles disagree",IF(AND(N891&gt;0,O891=0),"No rate for this date — check Rate Schedule",IF(AND(OR(E891="Business",E891="Medical",E891="Charitable"),F891&lt;&gt;"Yes",K891=""),"Add purpose detail for substantiation",""))))))))))))</f>
        <v/>
      </c>
      <c r="R891" s="27">
        <f>IF(OR(A891="",M891=""),"",IFERROR(INDEX('Rate Schedule'!$A$5:$A$24,MATCH(SUMPRODUCT(MAX(('Rate Schedule'!$A$5:$A$24&lt;=A891)*('Rate Schedule'!$A$5:$A$24&lt;&gt;"")*'Rate Schedule'!$A$5:$A$24)),'Rate Schedule'!$A$5:$A$24,0)),""))</f>
        <v/>
      </c>
    </row>
    <row r="892">
      <c r="A892" s="22" t="n"/>
      <c r="B892" s="10" t="n"/>
      <c r="C892" s="10" t="n"/>
      <c r="D892" s="10" t="n"/>
      <c r="E892" s="10" t="n"/>
      <c r="F892" s="10" t="n"/>
      <c r="G892" s="10" t="n"/>
      <c r="H892" s="23" t="n"/>
      <c r="I892" s="23" t="n"/>
      <c r="J892" s="23" t="n"/>
      <c r="K892" s="10" t="n"/>
      <c r="L892" s="10" t="n"/>
      <c r="M892" s="24">
        <f>IF(AND(A892="",B892="",J892="",H892=""),"",ROUND(IF(G892="Yes",2,1)*IF(AND(ISNUMBER(H892),ISNUMBER(I892),I892&gt;=H892),I892-H892,IF(ISNUMBER(J892),J892,0)),1))</f>
        <v/>
      </c>
      <c r="N892" s="24">
        <f>IF(M892="","",IF(OR(E892="Personal",E892="",F892="Yes"),0,M892))</f>
        <v/>
      </c>
      <c r="O892" s="24">
        <f>IF(OR(A892="",M892=""),"",IF(E892="Business",IFERROR(INDEX('Rate Schedule'!$B$5:$B$24,MATCH(SUMPRODUCT(MAX(('Rate Schedule'!$A$5:$A$24&lt;=A892)*('Rate Schedule'!$A$5:$A$24&lt;&gt;"")*'Rate Schedule'!$A$5:$A$24)),'Rate Schedule'!$A$5:$A$24,0)),0),IF(E892="Medical",IFERROR(INDEX('Rate Schedule'!$C$5:$C$24,MATCH(SUMPRODUCT(MAX(('Rate Schedule'!$A$5:$A$24&lt;=A892)*('Rate Schedule'!$A$5:$A$24&lt;&gt;"")*'Rate Schedule'!$A$5:$A$24)),'Rate Schedule'!$A$5:$A$24,0)),0),IF(E892="Charitable",IFERROR(INDEX('Rate Schedule'!$D$5:$D$24,MATCH(SUMPRODUCT(MAX(('Rate Schedule'!$A$5:$A$24&lt;=A892)*('Rate Schedule'!$A$5:$A$24&lt;&gt;"")*'Rate Schedule'!$A$5:$A$24)),'Rate Schedule'!$A$5:$A$24,0)),0),0))))</f>
        <v/>
      </c>
      <c r="P892" s="25">
        <f>IF(OR(M892="",O892=""),"",ROUND(N892*O892,0)/100)</f>
        <v/>
      </c>
      <c r="Q892" s="26">
        <f>IF(AND(A892="",B892="",C892="",D892="",E892="",J892="",H892=""),"",IF(A892="","Add a date",IF(A892&gt;AsOf,"After as-of date: not counted yet",IF(B892="","Add a vehicle",IF(COUNTIF(VName,B892)=0,"Vehicle not on Vehicles sheet",IF(E892="","Add a purpose",IF(AND(E892&lt;&gt;"Business",E892&lt;&gt;"Medical",E892&lt;&gt;"Charitable",E892&lt;&gt;"Personal"),"Purpose must be Business/Medical/Charitable/Personal",IF(AND(ISNUMBER(H892),ISNUMBER(I892),I892&lt;H892),"Odometer end is before start",IF(AND(NOT(ISNUMBER(H892)),NOT(ISNUMBER(I892)),NOT(ISNUMBER(J892))),"Add odometer readings or typed miles",IF(AND(ISNUMBER(H892),ISNUMBER(I892),ISNUMBER(J892),ABS((I892-H892)-J892)&gt;0.05),"Odometer and typed miles disagree",IF(AND(N892&gt;0,O892=0),"No rate for this date — check Rate Schedule",IF(AND(OR(E892="Business",E892="Medical",E892="Charitable"),F892&lt;&gt;"Yes",K892=""),"Add purpose detail for substantiation",""))))))))))))</f>
        <v/>
      </c>
      <c r="R892" s="27">
        <f>IF(OR(A892="",M892=""),"",IFERROR(INDEX('Rate Schedule'!$A$5:$A$24,MATCH(SUMPRODUCT(MAX(('Rate Schedule'!$A$5:$A$24&lt;=A892)*('Rate Schedule'!$A$5:$A$24&lt;&gt;"")*'Rate Schedule'!$A$5:$A$24)),'Rate Schedule'!$A$5:$A$24,0)),""))</f>
        <v/>
      </c>
    </row>
    <row r="893">
      <c r="A893" s="22" t="n"/>
      <c r="B893" s="10" t="n"/>
      <c r="C893" s="10" t="n"/>
      <c r="D893" s="10" t="n"/>
      <c r="E893" s="10" t="n"/>
      <c r="F893" s="10" t="n"/>
      <c r="G893" s="10" t="n"/>
      <c r="H893" s="23" t="n"/>
      <c r="I893" s="23" t="n"/>
      <c r="J893" s="23" t="n"/>
      <c r="K893" s="10" t="n"/>
      <c r="L893" s="10" t="n"/>
      <c r="M893" s="24">
        <f>IF(AND(A893="",B893="",J893="",H893=""),"",ROUND(IF(G893="Yes",2,1)*IF(AND(ISNUMBER(H893),ISNUMBER(I893),I893&gt;=H893),I893-H893,IF(ISNUMBER(J893),J893,0)),1))</f>
        <v/>
      </c>
      <c r="N893" s="24">
        <f>IF(M893="","",IF(OR(E893="Personal",E893="",F893="Yes"),0,M893))</f>
        <v/>
      </c>
      <c r="O893" s="24">
        <f>IF(OR(A893="",M893=""),"",IF(E893="Business",IFERROR(INDEX('Rate Schedule'!$B$5:$B$24,MATCH(SUMPRODUCT(MAX(('Rate Schedule'!$A$5:$A$24&lt;=A893)*('Rate Schedule'!$A$5:$A$24&lt;&gt;"")*'Rate Schedule'!$A$5:$A$24)),'Rate Schedule'!$A$5:$A$24,0)),0),IF(E893="Medical",IFERROR(INDEX('Rate Schedule'!$C$5:$C$24,MATCH(SUMPRODUCT(MAX(('Rate Schedule'!$A$5:$A$24&lt;=A893)*('Rate Schedule'!$A$5:$A$24&lt;&gt;"")*'Rate Schedule'!$A$5:$A$24)),'Rate Schedule'!$A$5:$A$24,0)),0),IF(E893="Charitable",IFERROR(INDEX('Rate Schedule'!$D$5:$D$24,MATCH(SUMPRODUCT(MAX(('Rate Schedule'!$A$5:$A$24&lt;=A893)*('Rate Schedule'!$A$5:$A$24&lt;&gt;"")*'Rate Schedule'!$A$5:$A$24)),'Rate Schedule'!$A$5:$A$24,0)),0),0))))</f>
        <v/>
      </c>
      <c r="P893" s="25">
        <f>IF(OR(M893="",O893=""),"",ROUND(N893*O893,0)/100)</f>
        <v/>
      </c>
      <c r="Q893" s="26">
        <f>IF(AND(A893="",B893="",C893="",D893="",E893="",J893="",H893=""),"",IF(A893="","Add a date",IF(A893&gt;AsOf,"After as-of date: not counted yet",IF(B893="","Add a vehicle",IF(COUNTIF(VName,B893)=0,"Vehicle not on Vehicles sheet",IF(E893="","Add a purpose",IF(AND(E893&lt;&gt;"Business",E893&lt;&gt;"Medical",E893&lt;&gt;"Charitable",E893&lt;&gt;"Personal"),"Purpose must be Business/Medical/Charitable/Personal",IF(AND(ISNUMBER(H893),ISNUMBER(I893),I893&lt;H893),"Odometer end is before start",IF(AND(NOT(ISNUMBER(H893)),NOT(ISNUMBER(I893)),NOT(ISNUMBER(J893))),"Add odometer readings or typed miles",IF(AND(ISNUMBER(H893),ISNUMBER(I893),ISNUMBER(J893),ABS((I893-H893)-J893)&gt;0.05),"Odometer and typed miles disagree",IF(AND(N893&gt;0,O893=0),"No rate for this date — check Rate Schedule",IF(AND(OR(E893="Business",E893="Medical",E893="Charitable"),F893&lt;&gt;"Yes",K893=""),"Add purpose detail for substantiation",""))))))))))))</f>
        <v/>
      </c>
      <c r="R893" s="27">
        <f>IF(OR(A893="",M893=""),"",IFERROR(INDEX('Rate Schedule'!$A$5:$A$24,MATCH(SUMPRODUCT(MAX(('Rate Schedule'!$A$5:$A$24&lt;=A893)*('Rate Schedule'!$A$5:$A$24&lt;&gt;"")*'Rate Schedule'!$A$5:$A$24)),'Rate Schedule'!$A$5:$A$24,0)),""))</f>
        <v/>
      </c>
    </row>
    <row r="894">
      <c r="A894" s="22" t="n"/>
      <c r="B894" s="10" t="n"/>
      <c r="C894" s="10" t="n"/>
      <c r="D894" s="10" t="n"/>
      <c r="E894" s="10" t="n"/>
      <c r="F894" s="10" t="n"/>
      <c r="G894" s="10" t="n"/>
      <c r="H894" s="23" t="n"/>
      <c r="I894" s="23" t="n"/>
      <c r="J894" s="23" t="n"/>
      <c r="K894" s="10" t="n"/>
      <c r="L894" s="10" t="n"/>
      <c r="M894" s="24">
        <f>IF(AND(A894="",B894="",J894="",H894=""),"",ROUND(IF(G894="Yes",2,1)*IF(AND(ISNUMBER(H894),ISNUMBER(I894),I894&gt;=H894),I894-H894,IF(ISNUMBER(J894),J894,0)),1))</f>
        <v/>
      </c>
      <c r="N894" s="24">
        <f>IF(M894="","",IF(OR(E894="Personal",E894="",F894="Yes"),0,M894))</f>
        <v/>
      </c>
      <c r="O894" s="24">
        <f>IF(OR(A894="",M894=""),"",IF(E894="Business",IFERROR(INDEX('Rate Schedule'!$B$5:$B$24,MATCH(SUMPRODUCT(MAX(('Rate Schedule'!$A$5:$A$24&lt;=A894)*('Rate Schedule'!$A$5:$A$24&lt;&gt;"")*'Rate Schedule'!$A$5:$A$24)),'Rate Schedule'!$A$5:$A$24,0)),0),IF(E894="Medical",IFERROR(INDEX('Rate Schedule'!$C$5:$C$24,MATCH(SUMPRODUCT(MAX(('Rate Schedule'!$A$5:$A$24&lt;=A894)*('Rate Schedule'!$A$5:$A$24&lt;&gt;"")*'Rate Schedule'!$A$5:$A$24)),'Rate Schedule'!$A$5:$A$24,0)),0),IF(E894="Charitable",IFERROR(INDEX('Rate Schedule'!$D$5:$D$24,MATCH(SUMPRODUCT(MAX(('Rate Schedule'!$A$5:$A$24&lt;=A894)*('Rate Schedule'!$A$5:$A$24&lt;&gt;"")*'Rate Schedule'!$A$5:$A$24)),'Rate Schedule'!$A$5:$A$24,0)),0),0))))</f>
        <v/>
      </c>
      <c r="P894" s="25">
        <f>IF(OR(M894="",O894=""),"",ROUND(N894*O894,0)/100)</f>
        <v/>
      </c>
      <c r="Q894" s="26">
        <f>IF(AND(A894="",B894="",C894="",D894="",E894="",J894="",H894=""),"",IF(A894="","Add a date",IF(A894&gt;AsOf,"After as-of date: not counted yet",IF(B894="","Add a vehicle",IF(COUNTIF(VName,B894)=0,"Vehicle not on Vehicles sheet",IF(E894="","Add a purpose",IF(AND(E894&lt;&gt;"Business",E894&lt;&gt;"Medical",E894&lt;&gt;"Charitable",E894&lt;&gt;"Personal"),"Purpose must be Business/Medical/Charitable/Personal",IF(AND(ISNUMBER(H894),ISNUMBER(I894),I894&lt;H894),"Odometer end is before start",IF(AND(NOT(ISNUMBER(H894)),NOT(ISNUMBER(I894)),NOT(ISNUMBER(J894))),"Add odometer readings or typed miles",IF(AND(ISNUMBER(H894),ISNUMBER(I894),ISNUMBER(J894),ABS((I894-H894)-J894)&gt;0.05),"Odometer and typed miles disagree",IF(AND(N894&gt;0,O894=0),"No rate for this date — check Rate Schedule",IF(AND(OR(E894="Business",E894="Medical",E894="Charitable"),F894&lt;&gt;"Yes",K894=""),"Add purpose detail for substantiation",""))))))))))))</f>
        <v/>
      </c>
      <c r="R894" s="27">
        <f>IF(OR(A894="",M894=""),"",IFERROR(INDEX('Rate Schedule'!$A$5:$A$24,MATCH(SUMPRODUCT(MAX(('Rate Schedule'!$A$5:$A$24&lt;=A894)*('Rate Schedule'!$A$5:$A$24&lt;&gt;"")*'Rate Schedule'!$A$5:$A$24)),'Rate Schedule'!$A$5:$A$24,0)),""))</f>
        <v/>
      </c>
    </row>
    <row r="895">
      <c r="A895" s="22" t="n"/>
      <c r="B895" s="10" t="n"/>
      <c r="C895" s="10" t="n"/>
      <c r="D895" s="10" t="n"/>
      <c r="E895" s="10" t="n"/>
      <c r="F895" s="10" t="n"/>
      <c r="G895" s="10" t="n"/>
      <c r="H895" s="23" t="n"/>
      <c r="I895" s="23" t="n"/>
      <c r="J895" s="23" t="n"/>
      <c r="K895" s="10" t="n"/>
      <c r="L895" s="10" t="n"/>
      <c r="M895" s="24">
        <f>IF(AND(A895="",B895="",J895="",H895=""),"",ROUND(IF(G895="Yes",2,1)*IF(AND(ISNUMBER(H895),ISNUMBER(I895),I895&gt;=H895),I895-H895,IF(ISNUMBER(J895),J895,0)),1))</f>
        <v/>
      </c>
      <c r="N895" s="24">
        <f>IF(M895="","",IF(OR(E895="Personal",E895="",F895="Yes"),0,M895))</f>
        <v/>
      </c>
      <c r="O895" s="24">
        <f>IF(OR(A895="",M895=""),"",IF(E895="Business",IFERROR(INDEX('Rate Schedule'!$B$5:$B$24,MATCH(SUMPRODUCT(MAX(('Rate Schedule'!$A$5:$A$24&lt;=A895)*('Rate Schedule'!$A$5:$A$24&lt;&gt;"")*'Rate Schedule'!$A$5:$A$24)),'Rate Schedule'!$A$5:$A$24,0)),0),IF(E895="Medical",IFERROR(INDEX('Rate Schedule'!$C$5:$C$24,MATCH(SUMPRODUCT(MAX(('Rate Schedule'!$A$5:$A$24&lt;=A895)*('Rate Schedule'!$A$5:$A$24&lt;&gt;"")*'Rate Schedule'!$A$5:$A$24)),'Rate Schedule'!$A$5:$A$24,0)),0),IF(E895="Charitable",IFERROR(INDEX('Rate Schedule'!$D$5:$D$24,MATCH(SUMPRODUCT(MAX(('Rate Schedule'!$A$5:$A$24&lt;=A895)*('Rate Schedule'!$A$5:$A$24&lt;&gt;"")*'Rate Schedule'!$A$5:$A$24)),'Rate Schedule'!$A$5:$A$24,0)),0),0))))</f>
        <v/>
      </c>
      <c r="P895" s="25">
        <f>IF(OR(M895="",O895=""),"",ROUND(N895*O895,0)/100)</f>
        <v/>
      </c>
      <c r="Q895" s="26">
        <f>IF(AND(A895="",B895="",C895="",D895="",E895="",J895="",H895=""),"",IF(A895="","Add a date",IF(A895&gt;AsOf,"After as-of date: not counted yet",IF(B895="","Add a vehicle",IF(COUNTIF(VName,B895)=0,"Vehicle not on Vehicles sheet",IF(E895="","Add a purpose",IF(AND(E895&lt;&gt;"Business",E895&lt;&gt;"Medical",E895&lt;&gt;"Charitable",E895&lt;&gt;"Personal"),"Purpose must be Business/Medical/Charitable/Personal",IF(AND(ISNUMBER(H895),ISNUMBER(I895),I895&lt;H895),"Odometer end is before start",IF(AND(NOT(ISNUMBER(H895)),NOT(ISNUMBER(I895)),NOT(ISNUMBER(J895))),"Add odometer readings or typed miles",IF(AND(ISNUMBER(H895),ISNUMBER(I895),ISNUMBER(J895),ABS((I895-H895)-J895)&gt;0.05),"Odometer and typed miles disagree",IF(AND(N895&gt;0,O895=0),"No rate for this date — check Rate Schedule",IF(AND(OR(E895="Business",E895="Medical",E895="Charitable"),F895&lt;&gt;"Yes",K895=""),"Add purpose detail for substantiation",""))))))))))))</f>
        <v/>
      </c>
      <c r="R895" s="27">
        <f>IF(OR(A895="",M895=""),"",IFERROR(INDEX('Rate Schedule'!$A$5:$A$24,MATCH(SUMPRODUCT(MAX(('Rate Schedule'!$A$5:$A$24&lt;=A895)*('Rate Schedule'!$A$5:$A$24&lt;&gt;"")*'Rate Schedule'!$A$5:$A$24)),'Rate Schedule'!$A$5:$A$24,0)),""))</f>
        <v/>
      </c>
    </row>
    <row r="896">
      <c r="A896" s="22" t="n"/>
      <c r="B896" s="10" t="n"/>
      <c r="C896" s="10" t="n"/>
      <c r="D896" s="10" t="n"/>
      <c r="E896" s="10" t="n"/>
      <c r="F896" s="10" t="n"/>
      <c r="G896" s="10" t="n"/>
      <c r="H896" s="23" t="n"/>
      <c r="I896" s="23" t="n"/>
      <c r="J896" s="23" t="n"/>
      <c r="K896" s="10" t="n"/>
      <c r="L896" s="10" t="n"/>
      <c r="M896" s="24">
        <f>IF(AND(A896="",B896="",J896="",H896=""),"",ROUND(IF(G896="Yes",2,1)*IF(AND(ISNUMBER(H896),ISNUMBER(I896),I896&gt;=H896),I896-H896,IF(ISNUMBER(J896),J896,0)),1))</f>
        <v/>
      </c>
      <c r="N896" s="24">
        <f>IF(M896="","",IF(OR(E896="Personal",E896="",F896="Yes"),0,M896))</f>
        <v/>
      </c>
      <c r="O896" s="24">
        <f>IF(OR(A896="",M896=""),"",IF(E896="Business",IFERROR(INDEX('Rate Schedule'!$B$5:$B$24,MATCH(SUMPRODUCT(MAX(('Rate Schedule'!$A$5:$A$24&lt;=A896)*('Rate Schedule'!$A$5:$A$24&lt;&gt;"")*'Rate Schedule'!$A$5:$A$24)),'Rate Schedule'!$A$5:$A$24,0)),0),IF(E896="Medical",IFERROR(INDEX('Rate Schedule'!$C$5:$C$24,MATCH(SUMPRODUCT(MAX(('Rate Schedule'!$A$5:$A$24&lt;=A896)*('Rate Schedule'!$A$5:$A$24&lt;&gt;"")*'Rate Schedule'!$A$5:$A$24)),'Rate Schedule'!$A$5:$A$24,0)),0),IF(E896="Charitable",IFERROR(INDEX('Rate Schedule'!$D$5:$D$24,MATCH(SUMPRODUCT(MAX(('Rate Schedule'!$A$5:$A$24&lt;=A896)*('Rate Schedule'!$A$5:$A$24&lt;&gt;"")*'Rate Schedule'!$A$5:$A$24)),'Rate Schedule'!$A$5:$A$24,0)),0),0))))</f>
        <v/>
      </c>
      <c r="P896" s="25">
        <f>IF(OR(M896="",O896=""),"",ROUND(N896*O896,0)/100)</f>
        <v/>
      </c>
      <c r="Q896" s="26">
        <f>IF(AND(A896="",B896="",C896="",D896="",E896="",J896="",H896=""),"",IF(A896="","Add a date",IF(A896&gt;AsOf,"After as-of date: not counted yet",IF(B896="","Add a vehicle",IF(COUNTIF(VName,B896)=0,"Vehicle not on Vehicles sheet",IF(E896="","Add a purpose",IF(AND(E896&lt;&gt;"Business",E896&lt;&gt;"Medical",E896&lt;&gt;"Charitable",E896&lt;&gt;"Personal"),"Purpose must be Business/Medical/Charitable/Personal",IF(AND(ISNUMBER(H896),ISNUMBER(I896),I896&lt;H896),"Odometer end is before start",IF(AND(NOT(ISNUMBER(H896)),NOT(ISNUMBER(I896)),NOT(ISNUMBER(J896))),"Add odometer readings or typed miles",IF(AND(ISNUMBER(H896),ISNUMBER(I896),ISNUMBER(J896),ABS((I896-H896)-J896)&gt;0.05),"Odometer and typed miles disagree",IF(AND(N896&gt;0,O896=0),"No rate for this date — check Rate Schedule",IF(AND(OR(E896="Business",E896="Medical",E896="Charitable"),F896&lt;&gt;"Yes",K896=""),"Add purpose detail for substantiation",""))))))))))))</f>
        <v/>
      </c>
      <c r="R896" s="27">
        <f>IF(OR(A896="",M896=""),"",IFERROR(INDEX('Rate Schedule'!$A$5:$A$24,MATCH(SUMPRODUCT(MAX(('Rate Schedule'!$A$5:$A$24&lt;=A896)*('Rate Schedule'!$A$5:$A$24&lt;&gt;"")*'Rate Schedule'!$A$5:$A$24)),'Rate Schedule'!$A$5:$A$24,0)),""))</f>
        <v/>
      </c>
    </row>
    <row r="897">
      <c r="A897" s="22" t="n"/>
      <c r="B897" s="10" t="n"/>
      <c r="C897" s="10" t="n"/>
      <c r="D897" s="10" t="n"/>
      <c r="E897" s="10" t="n"/>
      <c r="F897" s="10" t="n"/>
      <c r="G897" s="10" t="n"/>
      <c r="H897" s="23" t="n"/>
      <c r="I897" s="23" t="n"/>
      <c r="J897" s="23" t="n"/>
      <c r="K897" s="10" t="n"/>
      <c r="L897" s="10" t="n"/>
      <c r="M897" s="24">
        <f>IF(AND(A897="",B897="",J897="",H897=""),"",ROUND(IF(G897="Yes",2,1)*IF(AND(ISNUMBER(H897),ISNUMBER(I897),I897&gt;=H897),I897-H897,IF(ISNUMBER(J897),J897,0)),1))</f>
        <v/>
      </c>
      <c r="N897" s="24">
        <f>IF(M897="","",IF(OR(E897="Personal",E897="",F897="Yes"),0,M897))</f>
        <v/>
      </c>
      <c r="O897" s="24">
        <f>IF(OR(A897="",M897=""),"",IF(E897="Business",IFERROR(INDEX('Rate Schedule'!$B$5:$B$24,MATCH(SUMPRODUCT(MAX(('Rate Schedule'!$A$5:$A$24&lt;=A897)*('Rate Schedule'!$A$5:$A$24&lt;&gt;"")*'Rate Schedule'!$A$5:$A$24)),'Rate Schedule'!$A$5:$A$24,0)),0),IF(E897="Medical",IFERROR(INDEX('Rate Schedule'!$C$5:$C$24,MATCH(SUMPRODUCT(MAX(('Rate Schedule'!$A$5:$A$24&lt;=A897)*('Rate Schedule'!$A$5:$A$24&lt;&gt;"")*'Rate Schedule'!$A$5:$A$24)),'Rate Schedule'!$A$5:$A$24,0)),0),IF(E897="Charitable",IFERROR(INDEX('Rate Schedule'!$D$5:$D$24,MATCH(SUMPRODUCT(MAX(('Rate Schedule'!$A$5:$A$24&lt;=A897)*('Rate Schedule'!$A$5:$A$24&lt;&gt;"")*'Rate Schedule'!$A$5:$A$24)),'Rate Schedule'!$A$5:$A$24,0)),0),0))))</f>
        <v/>
      </c>
      <c r="P897" s="25">
        <f>IF(OR(M897="",O897=""),"",ROUND(N897*O897,0)/100)</f>
        <v/>
      </c>
      <c r="Q897" s="26">
        <f>IF(AND(A897="",B897="",C897="",D897="",E897="",J897="",H897=""),"",IF(A897="","Add a date",IF(A897&gt;AsOf,"After as-of date: not counted yet",IF(B897="","Add a vehicle",IF(COUNTIF(VName,B897)=0,"Vehicle not on Vehicles sheet",IF(E897="","Add a purpose",IF(AND(E897&lt;&gt;"Business",E897&lt;&gt;"Medical",E897&lt;&gt;"Charitable",E897&lt;&gt;"Personal"),"Purpose must be Business/Medical/Charitable/Personal",IF(AND(ISNUMBER(H897),ISNUMBER(I897),I897&lt;H897),"Odometer end is before start",IF(AND(NOT(ISNUMBER(H897)),NOT(ISNUMBER(I897)),NOT(ISNUMBER(J897))),"Add odometer readings or typed miles",IF(AND(ISNUMBER(H897),ISNUMBER(I897),ISNUMBER(J897),ABS((I897-H897)-J897)&gt;0.05),"Odometer and typed miles disagree",IF(AND(N897&gt;0,O897=0),"No rate for this date — check Rate Schedule",IF(AND(OR(E897="Business",E897="Medical",E897="Charitable"),F897&lt;&gt;"Yes",K897=""),"Add purpose detail for substantiation",""))))))))))))</f>
        <v/>
      </c>
      <c r="R897" s="27">
        <f>IF(OR(A897="",M897=""),"",IFERROR(INDEX('Rate Schedule'!$A$5:$A$24,MATCH(SUMPRODUCT(MAX(('Rate Schedule'!$A$5:$A$24&lt;=A897)*('Rate Schedule'!$A$5:$A$24&lt;&gt;"")*'Rate Schedule'!$A$5:$A$24)),'Rate Schedule'!$A$5:$A$24,0)),""))</f>
        <v/>
      </c>
    </row>
    <row r="898">
      <c r="A898" s="22" t="n"/>
      <c r="B898" s="10" t="n"/>
      <c r="C898" s="10" t="n"/>
      <c r="D898" s="10" t="n"/>
      <c r="E898" s="10" t="n"/>
      <c r="F898" s="10" t="n"/>
      <c r="G898" s="10" t="n"/>
      <c r="H898" s="23" t="n"/>
      <c r="I898" s="23" t="n"/>
      <c r="J898" s="23" t="n"/>
      <c r="K898" s="10" t="n"/>
      <c r="L898" s="10" t="n"/>
      <c r="M898" s="24">
        <f>IF(AND(A898="",B898="",J898="",H898=""),"",ROUND(IF(G898="Yes",2,1)*IF(AND(ISNUMBER(H898),ISNUMBER(I898),I898&gt;=H898),I898-H898,IF(ISNUMBER(J898),J898,0)),1))</f>
        <v/>
      </c>
      <c r="N898" s="24">
        <f>IF(M898="","",IF(OR(E898="Personal",E898="",F898="Yes"),0,M898))</f>
        <v/>
      </c>
      <c r="O898" s="24">
        <f>IF(OR(A898="",M898=""),"",IF(E898="Business",IFERROR(INDEX('Rate Schedule'!$B$5:$B$24,MATCH(SUMPRODUCT(MAX(('Rate Schedule'!$A$5:$A$24&lt;=A898)*('Rate Schedule'!$A$5:$A$24&lt;&gt;"")*'Rate Schedule'!$A$5:$A$24)),'Rate Schedule'!$A$5:$A$24,0)),0),IF(E898="Medical",IFERROR(INDEX('Rate Schedule'!$C$5:$C$24,MATCH(SUMPRODUCT(MAX(('Rate Schedule'!$A$5:$A$24&lt;=A898)*('Rate Schedule'!$A$5:$A$24&lt;&gt;"")*'Rate Schedule'!$A$5:$A$24)),'Rate Schedule'!$A$5:$A$24,0)),0),IF(E898="Charitable",IFERROR(INDEX('Rate Schedule'!$D$5:$D$24,MATCH(SUMPRODUCT(MAX(('Rate Schedule'!$A$5:$A$24&lt;=A898)*('Rate Schedule'!$A$5:$A$24&lt;&gt;"")*'Rate Schedule'!$A$5:$A$24)),'Rate Schedule'!$A$5:$A$24,0)),0),0))))</f>
        <v/>
      </c>
      <c r="P898" s="25">
        <f>IF(OR(M898="",O898=""),"",ROUND(N898*O898,0)/100)</f>
        <v/>
      </c>
      <c r="Q898" s="26">
        <f>IF(AND(A898="",B898="",C898="",D898="",E898="",J898="",H898=""),"",IF(A898="","Add a date",IF(A898&gt;AsOf,"After as-of date: not counted yet",IF(B898="","Add a vehicle",IF(COUNTIF(VName,B898)=0,"Vehicle not on Vehicles sheet",IF(E898="","Add a purpose",IF(AND(E898&lt;&gt;"Business",E898&lt;&gt;"Medical",E898&lt;&gt;"Charitable",E898&lt;&gt;"Personal"),"Purpose must be Business/Medical/Charitable/Personal",IF(AND(ISNUMBER(H898),ISNUMBER(I898),I898&lt;H898),"Odometer end is before start",IF(AND(NOT(ISNUMBER(H898)),NOT(ISNUMBER(I898)),NOT(ISNUMBER(J898))),"Add odometer readings or typed miles",IF(AND(ISNUMBER(H898),ISNUMBER(I898),ISNUMBER(J898),ABS((I898-H898)-J898)&gt;0.05),"Odometer and typed miles disagree",IF(AND(N898&gt;0,O898=0),"No rate for this date — check Rate Schedule",IF(AND(OR(E898="Business",E898="Medical",E898="Charitable"),F898&lt;&gt;"Yes",K898=""),"Add purpose detail for substantiation",""))))))))))))</f>
        <v/>
      </c>
      <c r="R898" s="27">
        <f>IF(OR(A898="",M898=""),"",IFERROR(INDEX('Rate Schedule'!$A$5:$A$24,MATCH(SUMPRODUCT(MAX(('Rate Schedule'!$A$5:$A$24&lt;=A898)*('Rate Schedule'!$A$5:$A$24&lt;&gt;"")*'Rate Schedule'!$A$5:$A$24)),'Rate Schedule'!$A$5:$A$24,0)),""))</f>
        <v/>
      </c>
    </row>
    <row r="899">
      <c r="A899" s="22" t="n"/>
      <c r="B899" s="10" t="n"/>
      <c r="C899" s="10" t="n"/>
      <c r="D899" s="10" t="n"/>
      <c r="E899" s="10" t="n"/>
      <c r="F899" s="10" t="n"/>
      <c r="G899" s="10" t="n"/>
      <c r="H899" s="23" t="n"/>
      <c r="I899" s="23" t="n"/>
      <c r="J899" s="23" t="n"/>
      <c r="K899" s="10" t="n"/>
      <c r="L899" s="10" t="n"/>
      <c r="M899" s="24">
        <f>IF(AND(A899="",B899="",J899="",H899=""),"",ROUND(IF(G899="Yes",2,1)*IF(AND(ISNUMBER(H899),ISNUMBER(I899),I899&gt;=H899),I899-H899,IF(ISNUMBER(J899),J899,0)),1))</f>
        <v/>
      </c>
      <c r="N899" s="24">
        <f>IF(M899="","",IF(OR(E899="Personal",E899="",F899="Yes"),0,M899))</f>
        <v/>
      </c>
      <c r="O899" s="24">
        <f>IF(OR(A899="",M899=""),"",IF(E899="Business",IFERROR(INDEX('Rate Schedule'!$B$5:$B$24,MATCH(SUMPRODUCT(MAX(('Rate Schedule'!$A$5:$A$24&lt;=A899)*('Rate Schedule'!$A$5:$A$24&lt;&gt;"")*'Rate Schedule'!$A$5:$A$24)),'Rate Schedule'!$A$5:$A$24,0)),0),IF(E899="Medical",IFERROR(INDEX('Rate Schedule'!$C$5:$C$24,MATCH(SUMPRODUCT(MAX(('Rate Schedule'!$A$5:$A$24&lt;=A899)*('Rate Schedule'!$A$5:$A$24&lt;&gt;"")*'Rate Schedule'!$A$5:$A$24)),'Rate Schedule'!$A$5:$A$24,0)),0),IF(E899="Charitable",IFERROR(INDEX('Rate Schedule'!$D$5:$D$24,MATCH(SUMPRODUCT(MAX(('Rate Schedule'!$A$5:$A$24&lt;=A899)*('Rate Schedule'!$A$5:$A$24&lt;&gt;"")*'Rate Schedule'!$A$5:$A$24)),'Rate Schedule'!$A$5:$A$24,0)),0),0))))</f>
        <v/>
      </c>
      <c r="P899" s="25">
        <f>IF(OR(M899="",O899=""),"",ROUND(N899*O899,0)/100)</f>
        <v/>
      </c>
      <c r="Q899" s="26">
        <f>IF(AND(A899="",B899="",C899="",D899="",E899="",J899="",H899=""),"",IF(A899="","Add a date",IF(A899&gt;AsOf,"After as-of date: not counted yet",IF(B899="","Add a vehicle",IF(COUNTIF(VName,B899)=0,"Vehicle not on Vehicles sheet",IF(E899="","Add a purpose",IF(AND(E899&lt;&gt;"Business",E899&lt;&gt;"Medical",E899&lt;&gt;"Charitable",E899&lt;&gt;"Personal"),"Purpose must be Business/Medical/Charitable/Personal",IF(AND(ISNUMBER(H899),ISNUMBER(I899),I899&lt;H899),"Odometer end is before start",IF(AND(NOT(ISNUMBER(H899)),NOT(ISNUMBER(I899)),NOT(ISNUMBER(J899))),"Add odometer readings or typed miles",IF(AND(ISNUMBER(H899),ISNUMBER(I899),ISNUMBER(J899),ABS((I899-H899)-J899)&gt;0.05),"Odometer and typed miles disagree",IF(AND(N899&gt;0,O899=0),"No rate for this date — check Rate Schedule",IF(AND(OR(E899="Business",E899="Medical",E899="Charitable"),F899&lt;&gt;"Yes",K899=""),"Add purpose detail for substantiation",""))))))))))))</f>
        <v/>
      </c>
      <c r="R899" s="27">
        <f>IF(OR(A899="",M899=""),"",IFERROR(INDEX('Rate Schedule'!$A$5:$A$24,MATCH(SUMPRODUCT(MAX(('Rate Schedule'!$A$5:$A$24&lt;=A899)*('Rate Schedule'!$A$5:$A$24&lt;&gt;"")*'Rate Schedule'!$A$5:$A$24)),'Rate Schedule'!$A$5:$A$24,0)),""))</f>
        <v/>
      </c>
    </row>
    <row r="900">
      <c r="A900" s="22" t="n"/>
      <c r="B900" s="10" t="n"/>
      <c r="C900" s="10" t="n"/>
      <c r="D900" s="10" t="n"/>
      <c r="E900" s="10" t="n"/>
      <c r="F900" s="10" t="n"/>
      <c r="G900" s="10" t="n"/>
      <c r="H900" s="23" t="n"/>
      <c r="I900" s="23" t="n"/>
      <c r="J900" s="23" t="n"/>
      <c r="K900" s="10" t="n"/>
      <c r="L900" s="10" t="n"/>
      <c r="M900" s="24">
        <f>IF(AND(A900="",B900="",J900="",H900=""),"",ROUND(IF(G900="Yes",2,1)*IF(AND(ISNUMBER(H900),ISNUMBER(I900),I900&gt;=H900),I900-H900,IF(ISNUMBER(J900),J900,0)),1))</f>
        <v/>
      </c>
      <c r="N900" s="24">
        <f>IF(M900="","",IF(OR(E900="Personal",E900="",F900="Yes"),0,M900))</f>
        <v/>
      </c>
      <c r="O900" s="24">
        <f>IF(OR(A900="",M900=""),"",IF(E900="Business",IFERROR(INDEX('Rate Schedule'!$B$5:$B$24,MATCH(SUMPRODUCT(MAX(('Rate Schedule'!$A$5:$A$24&lt;=A900)*('Rate Schedule'!$A$5:$A$24&lt;&gt;"")*'Rate Schedule'!$A$5:$A$24)),'Rate Schedule'!$A$5:$A$24,0)),0),IF(E900="Medical",IFERROR(INDEX('Rate Schedule'!$C$5:$C$24,MATCH(SUMPRODUCT(MAX(('Rate Schedule'!$A$5:$A$24&lt;=A900)*('Rate Schedule'!$A$5:$A$24&lt;&gt;"")*'Rate Schedule'!$A$5:$A$24)),'Rate Schedule'!$A$5:$A$24,0)),0),IF(E900="Charitable",IFERROR(INDEX('Rate Schedule'!$D$5:$D$24,MATCH(SUMPRODUCT(MAX(('Rate Schedule'!$A$5:$A$24&lt;=A900)*('Rate Schedule'!$A$5:$A$24&lt;&gt;"")*'Rate Schedule'!$A$5:$A$24)),'Rate Schedule'!$A$5:$A$24,0)),0),0))))</f>
        <v/>
      </c>
      <c r="P900" s="25">
        <f>IF(OR(M900="",O900=""),"",ROUND(N900*O900,0)/100)</f>
        <v/>
      </c>
      <c r="Q900" s="26">
        <f>IF(AND(A900="",B900="",C900="",D900="",E900="",J900="",H900=""),"",IF(A900="","Add a date",IF(A900&gt;AsOf,"After as-of date: not counted yet",IF(B900="","Add a vehicle",IF(COUNTIF(VName,B900)=0,"Vehicle not on Vehicles sheet",IF(E900="","Add a purpose",IF(AND(E900&lt;&gt;"Business",E900&lt;&gt;"Medical",E900&lt;&gt;"Charitable",E900&lt;&gt;"Personal"),"Purpose must be Business/Medical/Charitable/Personal",IF(AND(ISNUMBER(H900),ISNUMBER(I900),I900&lt;H900),"Odometer end is before start",IF(AND(NOT(ISNUMBER(H900)),NOT(ISNUMBER(I900)),NOT(ISNUMBER(J900))),"Add odometer readings or typed miles",IF(AND(ISNUMBER(H900),ISNUMBER(I900),ISNUMBER(J900),ABS((I900-H900)-J900)&gt;0.05),"Odometer and typed miles disagree",IF(AND(N900&gt;0,O900=0),"No rate for this date — check Rate Schedule",IF(AND(OR(E900="Business",E900="Medical",E900="Charitable"),F900&lt;&gt;"Yes",K900=""),"Add purpose detail for substantiation",""))))))))))))</f>
        <v/>
      </c>
      <c r="R900" s="27">
        <f>IF(OR(A900="",M900=""),"",IFERROR(INDEX('Rate Schedule'!$A$5:$A$24,MATCH(SUMPRODUCT(MAX(('Rate Schedule'!$A$5:$A$24&lt;=A900)*('Rate Schedule'!$A$5:$A$24&lt;&gt;"")*'Rate Schedule'!$A$5:$A$24)),'Rate Schedule'!$A$5:$A$24,0)),""))</f>
        <v/>
      </c>
    </row>
    <row r="901">
      <c r="A901" s="22" t="n"/>
      <c r="B901" s="10" t="n"/>
      <c r="C901" s="10" t="n"/>
      <c r="D901" s="10" t="n"/>
      <c r="E901" s="10" t="n"/>
      <c r="F901" s="10" t="n"/>
      <c r="G901" s="10" t="n"/>
      <c r="H901" s="23" t="n"/>
      <c r="I901" s="23" t="n"/>
      <c r="J901" s="23" t="n"/>
      <c r="K901" s="10" t="n"/>
      <c r="L901" s="10" t="n"/>
      <c r="M901" s="24">
        <f>IF(AND(A901="",B901="",J901="",H901=""),"",ROUND(IF(G901="Yes",2,1)*IF(AND(ISNUMBER(H901),ISNUMBER(I901),I901&gt;=H901),I901-H901,IF(ISNUMBER(J901),J901,0)),1))</f>
        <v/>
      </c>
      <c r="N901" s="24">
        <f>IF(M901="","",IF(OR(E901="Personal",E901="",F901="Yes"),0,M901))</f>
        <v/>
      </c>
      <c r="O901" s="24">
        <f>IF(OR(A901="",M901=""),"",IF(E901="Business",IFERROR(INDEX('Rate Schedule'!$B$5:$B$24,MATCH(SUMPRODUCT(MAX(('Rate Schedule'!$A$5:$A$24&lt;=A901)*('Rate Schedule'!$A$5:$A$24&lt;&gt;"")*'Rate Schedule'!$A$5:$A$24)),'Rate Schedule'!$A$5:$A$24,0)),0),IF(E901="Medical",IFERROR(INDEX('Rate Schedule'!$C$5:$C$24,MATCH(SUMPRODUCT(MAX(('Rate Schedule'!$A$5:$A$24&lt;=A901)*('Rate Schedule'!$A$5:$A$24&lt;&gt;"")*'Rate Schedule'!$A$5:$A$24)),'Rate Schedule'!$A$5:$A$24,0)),0),IF(E901="Charitable",IFERROR(INDEX('Rate Schedule'!$D$5:$D$24,MATCH(SUMPRODUCT(MAX(('Rate Schedule'!$A$5:$A$24&lt;=A901)*('Rate Schedule'!$A$5:$A$24&lt;&gt;"")*'Rate Schedule'!$A$5:$A$24)),'Rate Schedule'!$A$5:$A$24,0)),0),0))))</f>
        <v/>
      </c>
      <c r="P901" s="25">
        <f>IF(OR(M901="",O901=""),"",ROUND(N901*O901,0)/100)</f>
        <v/>
      </c>
      <c r="Q901" s="26">
        <f>IF(AND(A901="",B901="",C901="",D901="",E901="",J901="",H901=""),"",IF(A901="","Add a date",IF(A901&gt;AsOf,"After as-of date: not counted yet",IF(B901="","Add a vehicle",IF(COUNTIF(VName,B901)=0,"Vehicle not on Vehicles sheet",IF(E901="","Add a purpose",IF(AND(E901&lt;&gt;"Business",E901&lt;&gt;"Medical",E901&lt;&gt;"Charitable",E901&lt;&gt;"Personal"),"Purpose must be Business/Medical/Charitable/Personal",IF(AND(ISNUMBER(H901),ISNUMBER(I901),I901&lt;H901),"Odometer end is before start",IF(AND(NOT(ISNUMBER(H901)),NOT(ISNUMBER(I901)),NOT(ISNUMBER(J901))),"Add odometer readings or typed miles",IF(AND(ISNUMBER(H901),ISNUMBER(I901),ISNUMBER(J901),ABS((I901-H901)-J901)&gt;0.05),"Odometer and typed miles disagree",IF(AND(N901&gt;0,O901=0),"No rate for this date — check Rate Schedule",IF(AND(OR(E901="Business",E901="Medical",E901="Charitable"),F901&lt;&gt;"Yes",K901=""),"Add purpose detail for substantiation",""))))))))))))</f>
        <v/>
      </c>
      <c r="R901" s="27">
        <f>IF(OR(A901="",M901=""),"",IFERROR(INDEX('Rate Schedule'!$A$5:$A$24,MATCH(SUMPRODUCT(MAX(('Rate Schedule'!$A$5:$A$24&lt;=A901)*('Rate Schedule'!$A$5:$A$24&lt;&gt;"")*'Rate Schedule'!$A$5:$A$24)),'Rate Schedule'!$A$5:$A$24,0)),""))</f>
        <v/>
      </c>
    </row>
    <row r="902">
      <c r="A902" s="22" t="n"/>
      <c r="B902" s="10" t="n"/>
      <c r="C902" s="10" t="n"/>
      <c r="D902" s="10" t="n"/>
      <c r="E902" s="10" t="n"/>
      <c r="F902" s="10" t="n"/>
      <c r="G902" s="10" t="n"/>
      <c r="H902" s="23" t="n"/>
      <c r="I902" s="23" t="n"/>
      <c r="J902" s="23" t="n"/>
      <c r="K902" s="10" t="n"/>
      <c r="L902" s="10" t="n"/>
      <c r="M902" s="24">
        <f>IF(AND(A902="",B902="",J902="",H902=""),"",ROUND(IF(G902="Yes",2,1)*IF(AND(ISNUMBER(H902),ISNUMBER(I902),I902&gt;=H902),I902-H902,IF(ISNUMBER(J902),J902,0)),1))</f>
        <v/>
      </c>
      <c r="N902" s="24">
        <f>IF(M902="","",IF(OR(E902="Personal",E902="",F902="Yes"),0,M902))</f>
        <v/>
      </c>
      <c r="O902" s="24">
        <f>IF(OR(A902="",M902=""),"",IF(E902="Business",IFERROR(INDEX('Rate Schedule'!$B$5:$B$24,MATCH(SUMPRODUCT(MAX(('Rate Schedule'!$A$5:$A$24&lt;=A902)*('Rate Schedule'!$A$5:$A$24&lt;&gt;"")*'Rate Schedule'!$A$5:$A$24)),'Rate Schedule'!$A$5:$A$24,0)),0),IF(E902="Medical",IFERROR(INDEX('Rate Schedule'!$C$5:$C$24,MATCH(SUMPRODUCT(MAX(('Rate Schedule'!$A$5:$A$24&lt;=A902)*('Rate Schedule'!$A$5:$A$24&lt;&gt;"")*'Rate Schedule'!$A$5:$A$24)),'Rate Schedule'!$A$5:$A$24,0)),0),IF(E902="Charitable",IFERROR(INDEX('Rate Schedule'!$D$5:$D$24,MATCH(SUMPRODUCT(MAX(('Rate Schedule'!$A$5:$A$24&lt;=A902)*('Rate Schedule'!$A$5:$A$24&lt;&gt;"")*'Rate Schedule'!$A$5:$A$24)),'Rate Schedule'!$A$5:$A$24,0)),0),0))))</f>
        <v/>
      </c>
      <c r="P902" s="25">
        <f>IF(OR(M902="",O902=""),"",ROUND(N902*O902,0)/100)</f>
        <v/>
      </c>
      <c r="Q902" s="26">
        <f>IF(AND(A902="",B902="",C902="",D902="",E902="",J902="",H902=""),"",IF(A902="","Add a date",IF(A902&gt;AsOf,"After as-of date: not counted yet",IF(B902="","Add a vehicle",IF(COUNTIF(VName,B902)=0,"Vehicle not on Vehicles sheet",IF(E902="","Add a purpose",IF(AND(E902&lt;&gt;"Business",E902&lt;&gt;"Medical",E902&lt;&gt;"Charitable",E902&lt;&gt;"Personal"),"Purpose must be Business/Medical/Charitable/Personal",IF(AND(ISNUMBER(H902),ISNUMBER(I902),I902&lt;H902),"Odometer end is before start",IF(AND(NOT(ISNUMBER(H902)),NOT(ISNUMBER(I902)),NOT(ISNUMBER(J902))),"Add odometer readings or typed miles",IF(AND(ISNUMBER(H902),ISNUMBER(I902),ISNUMBER(J902),ABS((I902-H902)-J902)&gt;0.05),"Odometer and typed miles disagree",IF(AND(N902&gt;0,O902=0),"No rate for this date — check Rate Schedule",IF(AND(OR(E902="Business",E902="Medical",E902="Charitable"),F902&lt;&gt;"Yes",K902=""),"Add purpose detail for substantiation",""))))))))))))</f>
        <v/>
      </c>
      <c r="R902" s="27">
        <f>IF(OR(A902="",M902=""),"",IFERROR(INDEX('Rate Schedule'!$A$5:$A$24,MATCH(SUMPRODUCT(MAX(('Rate Schedule'!$A$5:$A$24&lt;=A902)*('Rate Schedule'!$A$5:$A$24&lt;&gt;"")*'Rate Schedule'!$A$5:$A$24)),'Rate Schedule'!$A$5:$A$24,0)),""))</f>
        <v/>
      </c>
    </row>
    <row r="903">
      <c r="A903" s="22" t="n"/>
      <c r="B903" s="10" t="n"/>
      <c r="C903" s="10" t="n"/>
      <c r="D903" s="10" t="n"/>
      <c r="E903" s="10" t="n"/>
      <c r="F903" s="10" t="n"/>
      <c r="G903" s="10" t="n"/>
      <c r="H903" s="23" t="n"/>
      <c r="I903" s="23" t="n"/>
      <c r="J903" s="23" t="n"/>
      <c r="K903" s="10" t="n"/>
      <c r="L903" s="10" t="n"/>
      <c r="M903" s="24">
        <f>IF(AND(A903="",B903="",J903="",H903=""),"",ROUND(IF(G903="Yes",2,1)*IF(AND(ISNUMBER(H903),ISNUMBER(I903),I903&gt;=H903),I903-H903,IF(ISNUMBER(J903),J903,0)),1))</f>
        <v/>
      </c>
      <c r="N903" s="24">
        <f>IF(M903="","",IF(OR(E903="Personal",E903="",F903="Yes"),0,M903))</f>
        <v/>
      </c>
      <c r="O903" s="24">
        <f>IF(OR(A903="",M903=""),"",IF(E903="Business",IFERROR(INDEX('Rate Schedule'!$B$5:$B$24,MATCH(SUMPRODUCT(MAX(('Rate Schedule'!$A$5:$A$24&lt;=A903)*('Rate Schedule'!$A$5:$A$24&lt;&gt;"")*'Rate Schedule'!$A$5:$A$24)),'Rate Schedule'!$A$5:$A$24,0)),0),IF(E903="Medical",IFERROR(INDEX('Rate Schedule'!$C$5:$C$24,MATCH(SUMPRODUCT(MAX(('Rate Schedule'!$A$5:$A$24&lt;=A903)*('Rate Schedule'!$A$5:$A$24&lt;&gt;"")*'Rate Schedule'!$A$5:$A$24)),'Rate Schedule'!$A$5:$A$24,0)),0),IF(E903="Charitable",IFERROR(INDEX('Rate Schedule'!$D$5:$D$24,MATCH(SUMPRODUCT(MAX(('Rate Schedule'!$A$5:$A$24&lt;=A903)*('Rate Schedule'!$A$5:$A$24&lt;&gt;"")*'Rate Schedule'!$A$5:$A$24)),'Rate Schedule'!$A$5:$A$24,0)),0),0))))</f>
        <v/>
      </c>
      <c r="P903" s="25">
        <f>IF(OR(M903="",O903=""),"",ROUND(N903*O903,0)/100)</f>
        <v/>
      </c>
      <c r="Q903" s="26">
        <f>IF(AND(A903="",B903="",C903="",D903="",E903="",J903="",H903=""),"",IF(A903="","Add a date",IF(A903&gt;AsOf,"After as-of date: not counted yet",IF(B903="","Add a vehicle",IF(COUNTIF(VName,B903)=0,"Vehicle not on Vehicles sheet",IF(E903="","Add a purpose",IF(AND(E903&lt;&gt;"Business",E903&lt;&gt;"Medical",E903&lt;&gt;"Charitable",E903&lt;&gt;"Personal"),"Purpose must be Business/Medical/Charitable/Personal",IF(AND(ISNUMBER(H903),ISNUMBER(I903),I903&lt;H903),"Odometer end is before start",IF(AND(NOT(ISNUMBER(H903)),NOT(ISNUMBER(I903)),NOT(ISNUMBER(J903))),"Add odometer readings or typed miles",IF(AND(ISNUMBER(H903),ISNUMBER(I903),ISNUMBER(J903),ABS((I903-H903)-J903)&gt;0.05),"Odometer and typed miles disagree",IF(AND(N903&gt;0,O903=0),"No rate for this date — check Rate Schedule",IF(AND(OR(E903="Business",E903="Medical",E903="Charitable"),F903&lt;&gt;"Yes",K903=""),"Add purpose detail for substantiation",""))))))))))))</f>
        <v/>
      </c>
      <c r="R903" s="27">
        <f>IF(OR(A903="",M903=""),"",IFERROR(INDEX('Rate Schedule'!$A$5:$A$24,MATCH(SUMPRODUCT(MAX(('Rate Schedule'!$A$5:$A$24&lt;=A903)*('Rate Schedule'!$A$5:$A$24&lt;&gt;"")*'Rate Schedule'!$A$5:$A$24)),'Rate Schedule'!$A$5:$A$24,0)),""))</f>
        <v/>
      </c>
    </row>
    <row r="904">
      <c r="A904" s="22" t="n"/>
      <c r="B904" s="10" t="n"/>
      <c r="C904" s="10" t="n"/>
      <c r="D904" s="10" t="n"/>
      <c r="E904" s="10" t="n"/>
      <c r="F904" s="10" t="n"/>
      <c r="G904" s="10" t="n"/>
      <c r="H904" s="23" t="n"/>
      <c r="I904" s="23" t="n"/>
      <c r="J904" s="23" t="n"/>
      <c r="K904" s="10" t="n"/>
      <c r="L904" s="10" t="n"/>
      <c r="M904" s="24">
        <f>IF(AND(A904="",B904="",J904="",H904=""),"",ROUND(IF(G904="Yes",2,1)*IF(AND(ISNUMBER(H904),ISNUMBER(I904),I904&gt;=H904),I904-H904,IF(ISNUMBER(J904),J904,0)),1))</f>
        <v/>
      </c>
      <c r="N904" s="24">
        <f>IF(M904="","",IF(OR(E904="Personal",E904="",F904="Yes"),0,M904))</f>
        <v/>
      </c>
      <c r="O904" s="24">
        <f>IF(OR(A904="",M904=""),"",IF(E904="Business",IFERROR(INDEX('Rate Schedule'!$B$5:$B$24,MATCH(SUMPRODUCT(MAX(('Rate Schedule'!$A$5:$A$24&lt;=A904)*('Rate Schedule'!$A$5:$A$24&lt;&gt;"")*'Rate Schedule'!$A$5:$A$24)),'Rate Schedule'!$A$5:$A$24,0)),0),IF(E904="Medical",IFERROR(INDEX('Rate Schedule'!$C$5:$C$24,MATCH(SUMPRODUCT(MAX(('Rate Schedule'!$A$5:$A$24&lt;=A904)*('Rate Schedule'!$A$5:$A$24&lt;&gt;"")*'Rate Schedule'!$A$5:$A$24)),'Rate Schedule'!$A$5:$A$24,0)),0),IF(E904="Charitable",IFERROR(INDEX('Rate Schedule'!$D$5:$D$24,MATCH(SUMPRODUCT(MAX(('Rate Schedule'!$A$5:$A$24&lt;=A904)*('Rate Schedule'!$A$5:$A$24&lt;&gt;"")*'Rate Schedule'!$A$5:$A$24)),'Rate Schedule'!$A$5:$A$24,0)),0),0))))</f>
        <v/>
      </c>
      <c r="P904" s="25">
        <f>IF(OR(M904="",O904=""),"",ROUND(N904*O904,0)/100)</f>
        <v/>
      </c>
      <c r="Q904" s="26">
        <f>IF(AND(A904="",B904="",C904="",D904="",E904="",J904="",H904=""),"",IF(A904="","Add a date",IF(A904&gt;AsOf,"After as-of date: not counted yet",IF(B904="","Add a vehicle",IF(COUNTIF(VName,B904)=0,"Vehicle not on Vehicles sheet",IF(E904="","Add a purpose",IF(AND(E904&lt;&gt;"Business",E904&lt;&gt;"Medical",E904&lt;&gt;"Charitable",E904&lt;&gt;"Personal"),"Purpose must be Business/Medical/Charitable/Personal",IF(AND(ISNUMBER(H904),ISNUMBER(I904),I904&lt;H904),"Odometer end is before start",IF(AND(NOT(ISNUMBER(H904)),NOT(ISNUMBER(I904)),NOT(ISNUMBER(J904))),"Add odometer readings or typed miles",IF(AND(ISNUMBER(H904),ISNUMBER(I904),ISNUMBER(J904),ABS((I904-H904)-J904)&gt;0.05),"Odometer and typed miles disagree",IF(AND(N904&gt;0,O904=0),"No rate for this date — check Rate Schedule",IF(AND(OR(E904="Business",E904="Medical",E904="Charitable"),F904&lt;&gt;"Yes",K904=""),"Add purpose detail for substantiation",""))))))))))))</f>
        <v/>
      </c>
      <c r="R904" s="27">
        <f>IF(OR(A904="",M904=""),"",IFERROR(INDEX('Rate Schedule'!$A$5:$A$24,MATCH(SUMPRODUCT(MAX(('Rate Schedule'!$A$5:$A$24&lt;=A904)*('Rate Schedule'!$A$5:$A$24&lt;&gt;"")*'Rate Schedule'!$A$5:$A$24)),'Rate Schedule'!$A$5:$A$24,0)),""))</f>
        <v/>
      </c>
    </row>
    <row r="905">
      <c r="A905" s="22" t="n"/>
      <c r="B905" s="10" t="n"/>
      <c r="C905" s="10" t="n"/>
      <c r="D905" s="10" t="n"/>
      <c r="E905" s="10" t="n"/>
      <c r="F905" s="10" t="n"/>
      <c r="G905" s="10" t="n"/>
      <c r="H905" s="23" t="n"/>
      <c r="I905" s="23" t="n"/>
      <c r="J905" s="23" t="n"/>
      <c r="K905" s="10" t="n"/>
      <c r="L905" s="10" t="n"/>
      <c r="M905" s="24">
        <f>IF(AND(A905="",B905="",J905="",H905=""),"",ROUND(IF(G905="Yes",2,1)*IF(AND(ISNUMBER(H905),ISNUMBER(I905),I905&gt;=H905),I905-H905,IF(ISNUMBER(J905),J905,0)),1))</f>
        <v/>
      </c>
      <c r="N905" s="24">
        <f>IF(M905="","",IF(OR(E905="Personal",E905="",F905="Yes"),0,M905))</f>
        <v/>
      </c>
      <c r="O905" s="24">
        <f>IF(OR(A905="",M905=""),"",IF(E905="Business",IFERROR(INDEX('Rate Schedule'!$B$5:$B$24,MATCH(SUMPRODUCT(MAX(('Rate Schedule'!$A$5:$A$24&lt;=A905)*('Rate Schedule'!$A$5:$A$24&lt;&gt;"")*'Rate Schedule'!$A$5:$A$24)),'Rate Schedule'!$A$5:$A$24,0)),0),IF(E905="Medical",IFERROR(INDEX('Rate Schedule'!$C$5:$C$24,MATCH(SUMPRODUCT(MAX(('Rate Schedule'!$A$5:$A$24&lt;=A905)*('Rate Schedule'!$A$5:$A$24&lt;&gt;"")*'Rate Schedule'!$A$5:$A$24)),'Rate Schedule'!$A$5:$A$24,0)),0),IF(E905="Charitable",IFERROR(INDEX('Rate Schedule'!$D$5:$D$24,MATCH(SUMPRODUCT(MAX(('Rate Schedule'!$A$5:$A$24&lt;=A905)*('Rate Schedule'!$A$5:$A$24&lt;&gt;"")*'Rate Schedule'!$A$5:$A$24)),'Rate Schedule'!$A$5:$A$24,0)),0),0))))</f>
        <v/>
      </c>
      <c r="P905" s="25">
        <f>IF(OR(M905="",O905=""),"",ROUND(N905*O905,0)/100)</f>
        <v/>
      </c>
      <c r="Q905" s="26">
        <f>IF(AND(A905="",B905="",C905="",D905="",E905="",J905="",H905=""),"",IF(A905="","Add a date",IF(A905&gt;AsOf,"After as-of date: not counted yet",IF(B905="","Add a vehicle",IF(COUNTIF(VName,B905)=0,"Vehicle not on Vehicles sheet",IF(E905="","Add a purpose",IF(AND(E905&lt;&gt;"Business",E905&lt;&gt;"Medical",E905&lt;&gt;"Charitable",E905&lt;&gt;"Personal"),"Purpose must be Business/Medical/Charitable/Personal",IF(AND(ISNUMBER(H905),ISNUMBER(I905),I905&lt;H905),"Odometer end is before start",IF(AND(NOT(ISNUMBER(H905)),NOT(ISNUMBER(I905)),NOT(ISNUMBER(J905))),"Add odometer readings or typed miles",IF(AND(ISNUMBER(H905),ISNUMBER(I905),ISNUMBER(J905),ABS((I905-H905)-J905)&gt;0.05),"Odometer and typed miles disagree",IF(AND(N905&gt;0,O905=0),"No rate for this date — check Rate Schedule",IF(AND(OR(E905="Business",E905="Medical",E905="Charitable"),F905&lt;&gt;"Yes",K905=""),"Add purpose detail for substantiation",""))))))))))))</f>
        <v/>
      </c>
      <c r="R905" s="27">
        <f>IF(OR(A905="",M905=""),"",IFERROR(INDEX('Rate Schedule'!$A$5:$A$24,MATCH(SUMPRODUCT(MAX(('Rate Schedule'!$A$5:$A$24&lt;=A905)*('Rate Schedule'!$A$5:$A$24&lt;&gt;"")*'Rate Schedule'!$A$5:$A$24)),'Rate Schedule'!$A$5:$A$24,0)),""))</f>
        <v/>
      </c>
    </row>
    <row r="906">
      <c r="A906" s="22" t="n"/>
      <c r="B906" s="10" t="n"/>
      <c r="C906" s="10" t="n"/>
      <c r="D906" s="10" t="n"/>
      <c r="E906" s="10" t="n"/>
      <c r="F906" s="10" t="n"/>
      <c r="G906" s="10" t="n"/>
      <c r="H906" s="23" t="n"/>
      <c r="I906" s="23" t="n"/>
      <c r="J906" s="23" t="n"/>
      <c r="K906" s="10" t="n"/>
      <c r="L906" s="10" t="n"/>
      <c r="M906" s="24">
        <f>IF(AND(A906="",B906="",J906="",H906=""),"",ROUND(IF(G906="Yes",2,1)*IF(AND(ISNUMBER(H906),ISNUMBER(I906),I906&gt;=H906),I906-H906,IF(ISNUMBER(J906),J906,0)),1))</f>
        <v/>
      </c>
      <c r="N906" s="24">
        <f>IF(M906="","",IF(OR(E906="Personal",E906="",F906="Yes"),0,M906))</f>
        <v/>
      </c>
      <c r="O906" s="24">
        <f>IF(OR(A906="",M906=""),"",IF(E906="Business",IFERROR(INDEX('Rate Schedule'!$B$5:$B$24,MATCH(SUMPRODUCT(MAX(('Rate Schedule'!$A$5:$A$24&lt;=A906)*('Rate Schedule'!$A$5:$A$24&lt;&gt;"")*'Rate Schedule'!$A$5:$A$24)),'Rate Schedule'!$A$5:$A$24,0)),0),IF(E906="Medical",IFERROR(INDEX('Rate Schedule'!$C$5:$C$24,MATCH(SUMPRODUCT(MAX(('Rate Schedule'!$A$5:$A$24&lt;=A906)*('Rate Schedule'!$A$5:$A$24&lt;&gt;"")*'Rate Schedule'!$A$5:$A$24)),'Rate Schedule'!$A$5:$A$24,0)),0),IF(E906="Charitable",IFERROR(INDEX('Rate Schedule'!$D$5:$D$24,MATCH(SUMPRODUCT(MAX(('Rate Schedule'!$A$5:$A$24&lt;=A906)*('Rate Schedule'!$A$5:$A$24&lt;&gt;"")*'Rate Schedule'!$A$5:$A$24)),'Rate Schedule'!$A$5:$A$24,0)),0),0))))</f>
        <v/>
      </c>
      <c r="P906" s="25">
        <f>IF(OR(M906="",O906=""),"",ROUND(N906*O906,0)/100)</f>
        <v/>
      </c>
      <c r="Q906" s="26">
        <f>IF(AND(A906="",B906="",C906="",D906="",E906="",J906="",H906=""),"",IF(A906="","Add a date",IF(A906&gt;AsOf,"After as-of date: not counted yet",IF(B906="","Add a vehicle",IF(COUNTIF(VName,B906)=0,"Vehicle not on Vehicles sheet",IF(E906="","Add a purpose",IF(AND(E906&lt;&gt;"Business",E906&lt;&gt;"Medical",E906&lt;&gt;"Charitable",E906&lt;&gt;"Personal"),"Purpose must be Business/Medical/Charitable/Personal",IF(AND(ISNUMBER(H906),ISNUMBER(I906),I906&lt;H906),"Odometer end is before start",IF(AND(NOT(ISNUMBER(H906)),NOT(ISNUMBER(I906)),NOT(ISNUMBER(J906))),"Add odometer readings or typed miles",IF(AND(ISNUMBER(H906),ISNUMBER(I906),ISNUMBER(J906),ABS((I906-H906)-J906)&gt;0.05),"Odometer and typed miles disagree",IF(AND(N906&gt;0,O906=0),"No rate for this date — check Rate Schedule",IF(AND(OR(E906="Business",E906="Medical",E906="Charitable"),F906&lt;&gt;"Yes",K906=""),"Add purpose detail for substantiation",""))))))))))))</f>
        <v/>
      </c>
      <c r="R906" s="27">
        <f>IF(OR(A906="",M906=""),"",IFERROR(INDEX('Rate Schedule'!$A$5:$A$24,MATCH(SUMPRODUCT(MAX(('Rate Schedule'!$A$5:$A$24&lt;=A906)*('Rate Schedule'!$A$5:$A$24&lt;&gt;"")*'Rate Schedule'!$A$5:$A$24)),'Rate Schedule'!$A$5:$A$24,0)),""))</f>
        <v/>
      </c>
    </row>
    <row r="907">
      <c r="A907" s="22" t="n"/>
      <c r="B907" s="10" t="n"/>
      <c r="C907" s="10" t="n"/>
      <c r="D907" s="10" t="n"/>
      <c r="E907" s="10" t="n"/>
      <c r="F907" s="10" t="n"/>
      <c r="G907" s="10" t="n"/>
      <c r="H907" s="23" t="n"/>
      <c r="I907" s="23" t="n"/>
      <c r="J907" s="23" t="n"/>
      <c r="K907" s="10" t="n"/>
      <c r="L907" s="10" t="n"/>
      <c r="M907" s="24">
        <f>IF(AND(A907="",B907="",J907="",H907=""),"",ROUND(IF(G907="Yes",2,1)*IF(AND(ISNUMBER(H907),ISNUMBER(I907),I907&gt;=H907),I907-H907,IF(ISNUMBER(J907),J907,0)),1))</f>
        <v/>
      </c>
      <c r="N907" s="24">
        <f>IF(M907="","",IF(OR(E907="Personal",E907="",F907="Yes"),0,M907))</f>
        <v/>
      </c>
      <c r="O907" s="24">
        <f>IF(OR(A907="",M907=""),"",IF(E907="Business",IFERROR(INDEX('Rate Schedule'!$B$5:$B$24,MATCH(SUMPRODUCT(MAX(('Rate Schedule'!$A$5:$A$24&lt;=A907)*('Rate Schedule'!$A$5:$A$24&lt;&gt;"")*'Rate Schedule'!$A$5:$A$24)),'Rate Schedule'!$A$5:$A$24,0)),0),IF(E907="Medical",IFERROR(INDEX('Rate Schedule'!$C$5:$C$24,MATCH(SUMPRODUCT(MAX(('Rate Schedule'!$A$5:$A$24&lt;=A907)*('Rate Schedule'!$A$5:$A$24&lt;&gt;"")*'Rate Schedule'!$A$5:$A$24)),'Rate Schedule'!$A$5:$A$24,0)),0),IF(E907="Charitable",IFERROR(INDEX('Rate Schedule'!$D$5:$D$24,MATCH(SUMPRODUCT(MAX(('Rate Schedule'!$A$5:$A$24&lt;=A907)*('Rate Schedule'!$A$5:$A$24&lt;&gt;"")*'Rate Schedule'!$A$5:$A$24)),'Rate Schedule'!$A$5:$A$24,0)),0),0))))</f>
        <v/>
      </c>
      <c r="P907" s="25">
        <f>IF(OR(M907="",O907=""),"",ROUND(N907*O907,0)/100)</f>
        <v/>
      </c>
      <c r="Q907" s="26">
        <f>IF(AND(A907="",B907="",C907="",D907="",E907="",J907="",H907=""),"",IF(A907="","Add a date",IF(A907&gt;AsOf,"After as-of date: not counted yet",IF(B907="","Add a vehicle",IF(COUNTIF(VName,B907)=0,"Vehicle not on Vehicles sheet",IF(E907="","Add a purpose",IF(AND(E907&lt;&gt;"Business",E907&lt;&gt;"Medical",E907&lt;&gt;"Charitable",E907&lt;&gt;"Personal"),"Purpose must be Business/Medical/Charitable/Personal",IF(AND(ISNUMBER(H907),ISNUMBER(I907),I907&lt;H907),"Odometer end is before start",IF(AND(NOT(ISNUMBER(H907)),NOT(ISNUMBER(I907)),NOT(ISNUMBER(J907))),"Add odometer readings or typed miles",IF(AND(ISNUMBER(H907),ISNUMBER(I907),ISNUMBER(J907),ABS((I907-H907)-J907)&gt;0.05),"Odometer and typed miles disagree",IF(AND(N907&gt;0,O907=0),"No rate for this date — check Rate Schedule",IF(AND(OR(E907="Business",E907="Medical",E907="Charitable"),F907&lt;&gt;"Yes",K907=""),"Add purpose detail for substantiation",""))))))))))))</f>
        <v/>
      </c>
      <c r="R907" s="27">
        <f>IF(OR(A907="",M907=""),"",IFERROR(INDEX('Rate Schedule'!$A$5:$A$24,MATCH(SUMPRODUCT(MAX(('Rate Schedule'!$A$5:$A$24&lt;=A907)*('Rate Schedule'!$A$5:$A$24&lt;&gt;"")*'Rate Schedule'!$A$5:$A$24)),'Rate Schedule'!$A$5:$A$24,0)),""))</f>
        <v/>
      </c>
    </row>
    <row r="908">
      <c r="A908" s="22" t="n"/>
      <c r="B908" s="10" t="n"/>
      <c r="C908" s="10" t="n"/>
      <c r="D908" s="10" t="n"/>
      <c r="E908" s="10" t="n"/>
      <c r="F908" s="10" t="n"/>
      <c r="G908" s="10" t="n"/>
      <c r="H908" s="23" t="n"/>
      <c r="I908" s="23" t="n"/>
      <c r="J908" s="23" t="n"/>
      <c r="K908" s="10" t="n"/>
      <c r="L908" s="10" t="n"/>
      <c r="M908" s="24">
        <f>IF(AND(A908="",B908="",J908="",H908=""),"",ROUND(IF(G908="Yes",2,1)*IF(AND(ISNUMBER(H908),ISNUMBER(I908),I908&gt;=H908),I908-H908,IF(ISNUMBER(J908),J908,0)),1))</f>
        <v/>
      </c>
      <c r="N908" s="24">
        <f>IF(M908="","",IF(OR(E908="Personal",E908="",F908="Yes"),0,M908))</f>
        <v/>
      </c>
      <c r="O908" s="24">
        <f>IF(OR(A908="",M908=""),"",IF(E908="Business",IFERROR(INDEX('Rate Schedule'!$B$5:$B$24,MATCH(SUMPRODUCT(MAX(('Rate Schedule'!$A$5:$A$24&lt;=A908)*('Rate Schedule'!$A$5:$A$24&lt;&gt;"")*'Rate Schedule'!$A$5:$A$24)),'Rate Schedule'!$A$5:$A$24,0)),0),IF(E908="Medical",IFERROR(INDEX('Rate Schedule'!$C$5:$C$24,MATCH(SUMPRODUCT(MAX(('Rate Schedule'!$A$5:$A$24&lt;=A908)*('Rate Schedule'!$A$5:$A$24&lt;&gt;"")*'Rate Schedule'!$A$5:$A$24)),'Rate Schedule'!$A$5:$A$24,0)),0),IF(E908="Charitable",IFERROR(INDEX('Rate Schedule'!$D$5:$D$24,MATCH(SUMPRODUCT(MAX(('Rate Schedule'!$A$5:$A$24&lt;=A908)*('Rate Schedule'!$A$5:$A$24&lt;&gt;"")*'Rate Schedule'!$A$5:$A$24)),'Rate Schedule'!$A$5:$A$24,0)),0),0))))</f>
        <v/>
      </c>
      <c r="P908" s="25">
        <f>IF(OR(M908="",O908=""),"",ROUND(N908*O908,0)/100)</f>
        <v/>
      </c>
      <c r="Q908" s="26">
        <f>IF(AND(A908="",B908="",C908="",D908="",E908="",J908="",H908=""),"",IF(A908="","Add a date",IF(A908&gt;AsOf,"After as-of date: not counted yet",IF(B908="","Add a vehicle",IF(COUNTIF(VName,B908)=0,"Vehicle not on Vehicles sheet",IF(E908="","Add a purpose",IF(AND(E908&lt;&gt;"Business",E908&lt;&gt;"Medical",E908&lt;&gt;"Charitable",E908&lt;&gt;"Personal"),"Purpose must be Business/Medical/Charitable/Personal",IF(AND(ISNUMBER(H908),ISNUMBER(I908),I908&lt;H908),"Odometer end is before start",IF(AND(NOT(ISNUMBER(H908)),NOT(ISNUMBER(I908)),NOT(ISNUMBER(J908))),"Add odometer readings or typed miles",IF(AND(ISNUMBER(H908),ISNUMBER(I908),ISNUMBER(J908),ABS((I908-H908)-J908)&gt;0.05),"Odometer and typed miles disagree",IF(AND(N908&gt;0,O908=0),"No rate for this date — check Rate Schedule",IF(AND(OR(E908="Business",E908="Medical",E908="Charitable"),F908&lt;&gt;"Yes",K908=""),"Add purpose detail for substantiation",""))))))))))))</f>
        <v/>
      </c>
      <c r="R908" s="27">
        <f>IF(OR(A908="",M908=""),"",IFERROR(INDEX('Rate Schedule'!$A$5:$A$24,MATCH(SUMPRODUCT(MAX(('Rate Schedule'!$A$5:$A$24&lt;=A908)*('Rate Schedule'!$A$5:$A$24&lt;&gt;"")*'Rate Schedule'!$A$5:$A$24)),'Rate Schedule'!$A$5:$A$24,0)),""))</f>
        <v/>
      </c>
    </row>
    <row r="909">
      <c r="A909" s="22" t="n"/>
      <c r="B909" s="10" t="n"/>
      <c r="C909" s="10" t="n"/>
      <c r="D909" s="10" t="n"/>
      <c r="E909" s="10" t="n"/>
      <c r="F909" s="10" t="n"/>
      <c r="G909" s="10" t="n"/>
      <c r="H909" s="23" t="n"/>
      <c r="I909" s="23" t="n"/>
      <c r="J909" s="23" t="n"/>
      <c r="K909" s="10" t="n"/>
      <c r="L909" s="10" t="n"/>
      <c r="M909" s="24">
        <f>IF(AND(A909="",B909="",J909="",H909=""),"",ROUND(IF(G909="Yes",2,1)*IF(AND(ISNUMBER(H909),ISNUMBER(I909),I909&gt;=H909),I909-H909,IF(ISNUMBER(J909),J909,0)),1))</f>
        <v/>
      </c>
      <c r="N909" s="24">
        <f>IF(M909="","",IF(OR(E909="Personal",E909="",F909="Yes"),0,M909))</f>
        <v/>
      </c>
      <c r="O909" s="24">
        <f>IF(OR(A909="",M909=""),"",IF(E909="Business",IFERROR(INDEX('Rate Schedule'!$B$5:$B$24,MATCH(SUMPRODUCT(MAX(('Rate Schedule'!$A$5:$A$24&lt;=A909)*('Rate Schedule'!$A$5:$A$24&lt;&gt;"")*'Rate Schedule'!$A$5:$A$24)),'Rate Schedule'!$A$5:$A$24,0)),0),IF(E909="Medical",IFERROR(INDEX('Rate Schedule'!$C$5:$C$24,MATCH(SUMPRODUCT(MAX(('Rate Schedule'!$A$5:$A$24&lt;=A909)*('Rate Schedule'!$A$5:$A$24&lt;&gt;"")*'Rate Schedule'!$A$5:$A$24)),'Rate Schedule'!$A$5:$A$24,0)),0),IF(E909="Charitable",IFERROR(INDEX('Rate Schedule'!$D$5:$D$24,MATCH(SUMPRODUCT(MAX(('Rate Schedule'!$A$5:$A$24&lt;=A909)*('Rate Schedule'!$A$5:$A$24&lt;&gt;"")*'Rate Schedule'!$A$5:$A$24)),'Rate Schedule'!$A$5:$A$24,0)),0),0))))</f>
        <v/>
      </c>
      <c r="P909" s="25">
        <f>IF(OR(M909="",O909=""),"",ROUND(N909*O909,0)/100)</f>
        <v/>
      </c>
      <c r="Q909" s="26">
        <f>IF(AND(A909="",B909="",C909="",D909="",E909="",J909="",H909=""),"",IF(A909="","Add a date",IF(A909&gt;AsOf,"After as-of date: not counted yet",IF(B909="","Add a vehicle",IF(COUNTIF(VName,B909)=0,"Vehicle not on Vehicles sheet",IF(E909="","Add a purpose",IF(AND(E909&lt;&gt;"Business",E909&lt;&gt;"Medical",E909&lt;&gt;"Charitable",E909&lt;&gt;"Personal"),"Purpose must be Business/Medical/Charitable/Personal",IF(AND(ISNUMBER(H909),ISNUMBER(I909),I909&lt;H909),"Odometer end is before start",IF(AND(NOT(ISNUMBER(H909)),NOT(ISNUMBER(I909)),NOT(ISNUMBER(J909))),"Add odometer readings or typed miles",IF(AND(ISNUMBER(H909),ISNUMBER(I909),ISNUMBER(J909),ABS((I909-H909)-J909)&gt;0.05),"Odometer and typed miles disagree",IF(AND(N909&gt;0,O909=0),"No rate for this date — check Rate Schedule",IF(AND(OR(E909="Business",E909="Medical",E909="Charitable"),F909&lt;&gt;"Yes",K909=""),"Add purpose detail for substantiation",""))))))))))))</f>
        <v/>
      </c>
      <c r="R909" s="27">
        <f>IF(OR(A909="",M909=""),"",IFERROR(INDEX('Rate Schedule'!$A$5:$A$24,MATCH(SUMPRODUCT(MAX(('Rate Schedule'!$A$5:$A$24&lt;=A909)*('Rate Schedule'!$A$5:$A$24&lt;&gt;"")*'Rate Schedule'!$A$5:$A$24)),'Rate Schedule'!$A$5:$A$24,0)),""))</f>
        <v/>
      </c>
    </row>
    <row r="910">
      <c r="A910" s="22" t="n"/>
      <c r="B910" s="10" t="n"/>
      <c r="C910" s="10" t="n"/>
      <c r="D910" s="10" t="n"/>
      <c r="E910" s="10" t="n"/>
      <c r="F910" s="10" t="n"/>
      <c r="G910" s="10" t="n"/>
      <c r="H910" s="23" t="n"/>
      <c r="I910" s="23" t="n"/>
      <c r="J910" s="23" t="n"/>
      <c r="K910" s="10" t="n"/>
      <c r="L910" s="10" t="n"/>
      <c r="M910" s="24">
        <f>IF(AND(A910="",B910="",J910="",H910=""),"",ROUND(IF(G910="Yes",2,1)*IF(AND(ISNUMBER(H910),ISNUMBER(I910),I910&gt;=H910),I910-H910,IF(ISNUMBER(J910),J910,0)),1))</f>
        <v/>
      </c>
      <c r="N910" s="24">
        <f>IF(M910="","",IF(OR(E910="Personal",E910="",F910="Yes"),0,M910))</f>
        <v/>
      </c>
      <c r="O910" s="24">
        <f>IF(OR(A910="",M910=""),"",IF(E910="Business",IFERROR(INDEX('Rate Schedule'!$B$5:$B$24,MATCH(SUMPRODUCT(MAX(('Rate Schedule'!$A$5:$A$24&lt;=A910)*('Rate Schedule'!$A$5:$A$24&lt;&gt;"")*'Rate Schedule'!$A$5:$A$24)),'Rate Schedule'!$A$5:$A$24,0)),0),IF(E910="Medical",IFERROR(INDEX('Rate Schedule'!$C$5:$C$24,MATCH(SUMPRODUCT(MAX(('Rate Schedule'!$A$5:$A$24&lt;=A910)*('Rate Schedule'!$A$5:$A$24&lt;&gt;"")*'Rate Schedule'!$A$5:$A$24)),'Rate Schedule'!$A$5:$A$24,0)),0),IF(E910="Charitable",IFERROR(INDEX('Rate Schedule'!$D$5:$D$24,MATCH(SUMPRODUCT(MAX(('Rate Schedule'!$A$5:$A$24&lt;=A910)*('Rate Schedule'!$A$5:$A$24&lt;&gt;"")*'Rate Schedule'!$A$5:$A$24)),'Rate Schedule'!$A$5:$A$24,0)),0),0))))</f>
        <v/>
      </c>
      <c r="P910" s="25">
        <f>IF(OR(M910="",O910=""),"",ROUND(N910*O910,0)/100)</f>
        <v/>
      </c>
      <c r="Q910" s="26">
        <f>IF(AND(A910="",B910="",C910="",D910="",E910="",J910="",H910=""),"",IF(A910="","Add a date",IF(A910&gt;AsOf,"After as-of date: not counted yet",IF(B910="","Add a vehicle",IF(COUNTIF(VName,B910)=0,"Vehicle not on Vehicles sheet",IF(E910="","Add a purpose",IF(AND(E910&lt;&gt;"Business",E910&lt;&gt;"Medical",E910&lt;&gt;"Charitable",E910&lt;&gt;"Personal"),"Purpose must be Business/Medical/Charitable/Personal",IF(AND(ISNUMBER(H910),ISNUMBER(I910),I910&lt;H910),"Odometer end is before start",IF(AND(NOT(ISNUMBER(H910)),NOT(ISNUMBER(I910)),NOT(ISNUMBER(J910))),"Add odometer readings or typed miles",IF(AND(ISNUMBER(H910),ISNUMBER(I910),ISNUMBER(J910),ABS((I910-H910)-J910)&gt;0.05),"Odometer and typed miles disagree",IF(AND(N910&gt;0,O910=0),"No rate for this date — check Rate Schedule",IF(AND(OR(E910="Business",E910="Medical",E910="Charitable"),F910&lt;&gt;"Yes",K910=""),"Add purpose detail for substantiation",""))))))))))))</f>
        <v/>
      </c>
      <c r="R910" s="27">
        <f>IF(OR(A910="",M910=""),"",IFERROR(INDEX('Rate Schedule'!$A$5:$A$24,MATCH(SUMPRODUCT(MAX(('Rate Schedule'!$A$5:$A$24&lt;=A910)*('Rate Schedule'!$A$5:$A$24&lt;&gt;"")*'Rate Schedule'!$A$5:$A$24)),'Rate Schedule'!$A$5:$A$24,0)),""))</f>
        <v/>
      </c>
    </row>
    <row r="911">
      <c r="A911" s="22" t="n"/>
      <c r="B911" s="10" t="n"/>
      <c r="C911" s="10" t="n"/>
      <c r="D911" s="10" t="n"/>
      <c r="E911" s="10" t="n"/>
      <c r="F911" s="10" t="n"/>
      <c r="G911" s="10" t="n"/>
      <c r="H911" s="23" t="n"/>
      <c r="I911" s="23" t="n"/>
      <c r="J911" s="23" t="n"/>
      <c r="K911" s="10" t="n"/>
      <c r="L911" s="10" t="n"/>
      <c r="M911" s="24">
        <f>IF(AND(A911="",B911="",J911="",H911=""),"",ROUND(IF(G911="Yes",2,1)*IF(AND(ISNUMBER(H911),ISNUMBER(I911),I911&gt;=H911),I911-H911,IF(ISNUMBER(J911),J911,0)),1))</f>
        <v/>
      </c>
      <c r="N911" s="24">
        <f>IF(M911="","",IF(OR(E911="Personal",E911="",F911="Yes"),0,M911))</f>
        <v/>
      </c>
      <c r="O911" s="24">
        <f>IF(OR(A911="",M911=""),"",IF(E911="Business",IFERROR(INDEX('Rate Schedule'!$B$5:$B$24,MATCH(SUMPRODUCT(MAX(('Rate Schedule'!$A$5:$A$24&lt;=A911)*('Rate Schedule'!$A$5:$A$24&lt;&gt;"")*'Rate Schedule'!$A$5:$A$24)),'Rate Schedule'!$A$5:$A$24,0)),0),IF(E911="Medical",IFERROR(INDEX('Rate Schedule'!$C$5:$C$24,MATCH(SUMPRODUCT(MAX(('Rate Schedule'!$A$5:$A$24&lt;=A911)*('Rate Schedule'!$A$5:$A$24&lt;&gt;"")*'Rate Schedule'!$A$5:$A$24)),'Rate Schedule'!$A$5:$A$24,0)),0),IF(E911="Charitable",IFERROR(INDEX('Rate Schedule'!$D$5:$D$24,MATCH(SUMPRODUCT(MAX(('Rate Schedule'!$A$5:$A$24&lt;=A911)*('Rate Schedule'!$A$5:$A$24&lt;&gt;"")*'Rate Schedule'!$A$5:$A$24)),'Rate Schedule'!$A$5:$A$24,0)),0),0))))</f>
        <v/>
      </c>
      <c r="P911" s="25">
        <f>IF(OR(M911="",O911=""),"",ROUND(N911*O911,0)/100)</f>
        <v/>
      </c>
      <c r="Q911" s="26">
        <f>IF(AND(A911="",B911="",C911="",D911="",E911="",J911="",H911=""),"",IF(A911="","Add a date",IF(A911&gt;AsOf,"After as-of date: not counted yet",IF(B911="","Add a vehicle",IF(COUNTIF(VName,B911)=0,"Vehicle not on Vehicles sheet",IF(E911="","Add a purpose",IF(AND(E911&lt;&gt;"Business",E911&lt;&gt;"Medical",E911&lt;&gt;"Charitable",E911&lt;&gt;"Personal"),"Purpose must be Business/Medical/Charitable/Personal",IF(AND(ISNUMBER(H911),ISNUMBER(I911),I911&lt;H911),"Odometer end is before start",IF(AND(NOT(ISNUMBER(H911)),NOT(ISNUMBER(I911)),NOT(ISNUMBER(J911))),"Add odometer readings or typed miles",IF(AND(ISNUMBER(H911),ISNUMBER(I911),ISNUMBER(J911),ABS((I911-H911)-J911)&gt;0.05),"Odometer and typed miles disagree",IF(AND(N911&gt;0,O911=0),"No rate for this date — check Rate Schedule",IF(AND(OR(E911="Business",E911="Medical",E911="Charitable"),F911&lt;&gt;"Yes",K911=""),"Add purpose detail for substantiation",""))))))))))))</f>
        <v/>
      </c>
      <c r="R911" s="27">
        <f>IF(OR(A911="",M911=""),"",IFERROR(INDEX('Rate Schedule'!$A$5:$A$24,MATCH(SUMPRODUCT(MAX(('Rate Schedule'!$A$5:$A$24&lt;=A911)*('Rate Schedule'!$A$5:$A$24&lt;&gt;"")*'Rate Schedule'!$A$5:$A$24)),'Rate Schedule'!$A$5:$A$24,0)),""))</f>
        <v/>
      </c>
    </row>
    <row r="912">
      <c r="A912" s="22" t="n"/>
      <c r="B912" s="10" t="n"/>
      <c r="C912" s="10" t="n"/>
      <c r="D912" s="10" t="n"/>
      <c r="E912" s="10" t="n"/>
      <c r="F912" s="10" t="n"/>
      <c r="G912" s="10" t="n"/>
      <c r="H912" s="23" t="n"/>
      <c r="I912" s="23" t="n"/>
      <c r="J912" s="23" t="n"/>
      <c r="K912" s="10" t="n"/>
      <c r="L912" s="10" t="n"/>
      <c r="M912" s="24">
        <f>IF(AND(A912="",B912="",J912="",H912=""),"",ROUND(IF(G912="Yes",2,1)*IF(AND(ISNUMBER(H912),ISNUMBER(I912),I912&gt;=H912),I912-H912,IF(ISNUMBER(J912),J912,0)),1))</f>
        <v/>
      </c>
      <c r="N912" s="24">
        <f>IF(M912="","",IF(OR(E912="Personal",E912="",F912="Yes"),0,M912))</f>
        <v/>
      </c>
      <c r="O912" s="24">
        <f>IF(OR(A912="",M912=""),"",IF(E912="Business",IFERROR(INDEX('Rate Schedule'!$B$5:$B$24,MATCH(SUMPRODUCT(MAX(('Rate Schedule'!$A$5:$A$24&lt;=A912)*('Rate Schedule'!$A$5:$A$24&lt;&gt;"")*'Rate Schedule'!$A$5:$A$24)),'Rate Schedule'!$A$5:$A$24,0)),0),IF(E912="Medical",IFERROR(INDEX('Rate Schedule'!$C$5:$C$24,MATCH(SUMPRODUCT(MAX(('Rate Schedule'!$A$5:$A$24&lt;=A912)*('Rate Schedule'!$A$5:$A$24&lt;&gt;"")*'Rate Schedule'!$A$5:$A$24)),'Rate Schedule'!$A$5:$A$24,0)),0),IF(E912="Charitable",IFERROR(INDEX('Rate Schedule'!$D$5:$D$24,MATCH(SUMPRODUCT(MAX(('Rate Schedule'!$A$5:$A$24&lt;=A912)*('Rate Schedule'!$A$5:$A$24&lt;&gt;"")*'Rate Schedule'!$A$5:$A$24)),'Rate Schedule'!$A$5:$A$24,0)),0),0))))</f>
        <v/>
      </c>
      <c r="P912" s="25">
        <f>IF(OR(M912="",O912=""),"",ROUND(N912*O912,0)/100)</f>
        <v/>
      </c>
      <c r="Q912" s="26">
        <f>IF(AND(A912="",B912="",C912="",D912="",E912="",J912="",H912=""),"",IF(A912="","Add a date",IF(A912&gt;AsOf,"After as-of date: not counted yet",IF(B912="","Add a vehicle",IF(COUNTIF(VName,B912)=0,"Vehicle not on Vehicles sheet",IF(E912="","Add a purpose",IF(AND(E912&lt;&gt;"Business",E912&lt;&gt;"Medical",E912&lt;&gt;"Charitable",E912&lt;&gt;"Personal"),"Purpose must be Business/Medical/Charitable/Personal",IF(AND(ISNUMBER(H912),ISNUMBER(I912),I912&lt;H912),"Odometer end is before start",IF(AND(NOT(ISNUMBER(H912)),NOT(ISNUMBER(I912)),NOT(ISNUMBER(J912))),"Add odometer readings or typed miles",IF(AND(ISNUMBER(H912),ISNUMBER(I912),ISNUMBER(J912),ABS((I912-H912)-J912)&gt;0.05),"Odometer and typed miles disagree",IF(AND(N912&gt;0,O912=0),"No rate for this date — check Rate Schedule",IF(AND(OR(E912="Business",E912="Medical",E912="Charitable"),F912&lt;&gt;"Yes",K912=""),"Add purpose detail for substantiation",""))))))))))))</f>
        <v/>
      </c>
      <c r="R912" s="27">
        <f>IF(OR(A912="",M912=""),"",IFERROR(INDEX('Rate Schedule'!$A$5:$A$24,MATCH(SUMPRODUCT(MAX(('Rate Schedule'!$A$5:$A$24&lt;=A912)*('Rate Schedule'!$A$5:$A$24&lt;&gt;"")*'Rate Schedule'!$A$5:$A$24)),'Rate Schedule'!$A$5:$A$24,0)),""))</f>
        <v/>
      </c>
    </row>
    <row r="913">
      <c r="A913" s="22" t="n"/>
      <c r="B913" s="10" t="n"/>
      <c r="C913" s="10" t="n"/>
      <c r="D913" s="10" t="n"/>
      <c r="E913" s="10" t="n"/>
      <c r="F913" s="10" t="n"/>
      <c r="G913" s="10" t="n"/>
      <c r="H913" s="23" t="n"/>
      <c r="I913" s="23" t="n"/>
      <c r="J913" s="23" t="n"/>
      <c r="K913" s="10" t="n"/>
      <c r="L913" s="10" t="n"/>
      <c r="M913" s="24">
        <f>IF(AND(A913="",B913="",J913="",H913=""),"",ROUND(IF(G913="Yes",2,1)*IF(AND(ISNUMBER(H913),ISNUMBER(I913),I913&gt;=H913),I913-H913,IF(ISNUMBER(J913),J913,0)),1))</f>
        <v/>
      </c>
      <c r="N913" s="24">
        <f>IF(M913="","",IF(OR(E913="Personal",E913="",F913="Yes"),0,M913))</f>
        <v/>
      </c>
      <c r="O913" s="24">
        <f>IF(OR(A913="",M913=""),"",IF(E913="Business",IFERROR(INDEX('Rate Schedule'!$B$5:$B$24,MATCH(SUMPRODUCT(MAX(('Rate Schedule'!$A$5:$A$24&lt;=A913)*('Rate Schedule'!$A$5:$A$24&lt;&gt;"")*'Rate Schedule'!$A$5:$A$24)),'Rate Schedule'!$A$5:$A$24,0)),0),IF(E913="Medical",IFERROR(INDEX('Rate Schedule'!$C$5:$C$24,MATCH(SUMPRODUCT(MAX(('Rate Schedule'!$A$5:$A$24&lt;=A913)*('Rate Schedule'!$A$5:$A$24&lt;&gt;"")*'Rate Schedule'!$A$5:$A$24)),'Rate Schedule'!$A$5:$A$24,0)),0),IF(E913="Charitable",IFERROR(INDEX('Rate Schedule'!$D$5:$D$24,MATCH(SUMPRODUCT(MAX(('Rate Schedule'!$A$5:$A$24&lt;=A913)*('Rate Schedule'!$A$5:$A$24&lt;&gt;"")*'Rate Schedule'!$A$5:$A$24)),'Rate Schedule'!$A$5:$A$24,0)),0),0))))</f>
        <v/>
      </c>
      <c r="P913" s="25">
        <f>IF(OR(M913="",O913=""),"",ROUND(N913*O913,0)/100)</f>
        <v/>
      </c>
      <c r="Q913" s="26">
        <f>IF(AND(A913="",B913="",C913="",D913="",E913="",J913="",H913=""),"",IF(A913="","Add a date",IF(A913&gt;AsOf,"After as-of date: not counted yet",IF(B913="","Add a vehicle",IF(COUNTIF(VName,B913)=0,"Vehicle not on Vehicles sheet",IF(E913="","Add a purpose",IF(AND(E913&lt;&gt;"Business",E913&lt;&gt;"Medical",E913&lt;&gt;"Charitable",E913&lt;&gt;"Personal"),"Purpose must be Business/Medical/Charitable/Personal",IF(AND(ISNUMBER(H913),ISNUMBER(I913),I913&lt;H913),"Odometer end is before start",IF(AND(NOT(ISNUMBER(H913)),NOT(ISNUMBER(I913)),NOT(ISNUMBER(J913))),"Add odometer readings or typed miles",IF(AND(ISNUMBER(H913),ISNUMBER(I913),ISNUMBER(J913),ABS((I913-H913)-J913)&gt;0.05),"Odometer and typed miles disagree",IF(AND(N913&gt;0,O913=0),"No rate for this date — check Rate Schedule",IF(AND(OR(E913="Business",E913="Medical",E913="Charitable"),F913&lt;&gt;"Yes",K913=""),"Add purpose detail for substantiation",""))))))))))))</f>
        <v/>
      </c>
      <c r="R913" s="27">
        <f>IF(OR(A913="",M913=""),"",IFERROR(INDEX('Rate Schedule'!$A$5:$A$24,MATCH(SUMPRODUCT(MAX(('Rate Schedule'!$A$5:$A$24&lt;=A913)*('Rate Schedule'!$A$5:$A$24&lt;&gt;"")*'Rate Schedule'!$A$5:$A$24)),'Rate Schedule'!$A$5:$A$24,0)),""))</f>
        <v/>
      </c>
    </row>
    <row r="914">
      <c r="A914" s="22" t="n"/>
      <c r="B914" s="10" t="n"/>
      <c r="C914" s="10" t="n"/>
      <c r="D914" s="10" t="n"/>
      <c r="E914" s="10" t="n"/>
      <c r="F914" s="10" t="n"/>
      <c r="G914" s="10" t="n"/>
      <c r="H914" s="23" t="n"/>
      <c r="I914" s="23" t="n"/>
      <c r="J914" s="23" t="n"/>
      <c r="K914" s="10" t="n"/>
      <c r="L914" s="10" t="n"/>
      <c r="M914" s="24">
        <f>IF(AND(A914="",B914="",J914="",H914=""),"",ROUND(IF(G914="Yes",2,1)*IF(AND(ISNUMBER(H914),ISNUMBER(I914),I914&gt;=H914),I914-H914,IF(ISNUMBER(J914),J914,0)),1))</f>
        <v/>
      </c>
      <c r="N914" s="24">
        <f>IF(M914="","",IF(OR(E914="Personal",E914="",F914="Yes"),0,M914))</f>
        <v/>
      </c>
      <c r="O914" s="24">
        <f>IF(OR(A914="",M914=""),"",IF(E914="Business",IFERROR(INDEX('Rate Schedule'!$B$5:$B$24,MATCH(SUMPRODUCT(MAX(('Rate Schedule'!$A$5:$A$24&lt;=A914)*('Rate Schedule'!$A$5:$A$24&lt;&gt;"")*'Rate Schedule'!$A$5:$A$24)),'Rate Schedule'!$A$5:$A$24,0)),0),IF(E914="Medical",IFERROR(INDEX('Rate Schedule'!$C$5:$C$24,MATCH(SUMPRODUCT(MAX(('Rate Schedule'!$A$5:$A$24&lt;=A914)*('Rate Schedule'!$A$5:$A$24&lt;&gt;"")*'Rate Schedule'!$A$5:$A$24)),'Rate Schedule'!$A$5:$A$24,0)),0),IF(E914="Charitable",IFERROR(INDEX('Rate Schedule'!$D$5:$D$24,MATCH(SUMPRODUCT(MAX(('Rate Schedule'!$A$5:$A$24&lt;=A914)*('Rate Schedule'!$A$5:$A$24&lt;&gt;"")*'Rate Schedule'!$A$5:$A$24)),'Rate Schedule'!$A$5:$A$24,0)),0),0))))</f>
        <v/>
      </c>
      <c r="P914" s="25">
        <f>IF(OR(M914="",O914=""),"",ROUND(N914*O914,0)/100)</f>
        <v/>
      </c>
      <c r="Q914" s="26">
        <f>IF(AND(A914="",B914="",C914="",D914="",E914="",J914="",H914=""),"",IF(A914="","Add a date",IF(A914&gt;AsOf,"After as-of date: not counted yet",IF(B914="","Add a vehicle",IF(COUNTIF(VName,B914)=0,"Vehicle not on Vehicles sheet",IF(E914="","Add a purpose",IF(AND(E914&lt;&gt;"Business",E914&lt;&gt;"Medical",E914&lt;&gt;"Charitable",E914&lt;&gt;"Personal"),"Purpose must be Business/Medical/Charitable/Personal",IF(AND(ISNUMBER(H914),ISNUMBER(I914),I914&lt;H914),"Odometer end is before start",IF(AND(NOT(ISNUMBER(H914)),NOT(ISNUMBER(I914)),NOT(ISNUMBER(J914))),"Add odometer readings or typed miles",IF(AND(ISNUMBER(H914),ISNUMBER(I914),ISNUMBER(J914),ABS((I914-H914)-J914)&gt;0.05),"Odometer and typed miles disagree",IF(AND(N914&gt;0,O914=0),"No rate for this date — check Rate Schedule",IF(AND(OR(E914="Business",E914="Medical",E914="Charitable"),F914&lt;&gt;"Yes",K914=""),"Add purpose detail for substantiation",""))))))))))))</f>
        <v/>
      </c>
      <c r="R914" s="27">
        <f>IF(OR(A914="",M914=""),"",IFERROR(INDEX('Rate Schedule'!$A$5:$A$24,MATCH(SUMPRODUCT(MAX(('Rate Schedule'!$A$5:$A$24&lt;=A914)*('Rate Schedule'!$A$5:$A$24&lt;&gt;"")*'Rate Schedule'!$A$5:$A$24)),'Rate Schedule'!$A$5:$A$24,0)),""))</f>
        <v/>
      </c>
    </row>
    <row r="915">
      <c r="A915" s="22" t="n"/>
      <c r="B915" s="10" t="n"/>
      <c r="C915" s="10" t="n"/>
      <c r="D915" s="10" t="n"/>
      <c r="E915" s="10" t="n"/>
      <c r="F915" s="10" t="n"/>
      <c r="G915" s="10" t="n"/>
      <c r="H915" s="23" t="n"/>
      <c r="I915" s="23" t="n"/>
      <c r="J915" s="23" t="n"/>
      <c r="K915" s="10" t="n"/>
      <c r="L915" s="10" t="n"/>
      <c r="M915" s="24">
        <f>IF(AND(A915="",B915="",J915="",H915=""),"",ROUND(IF(G915="Yes",2,1)*IF(AND(ISNUMBER(H915),ISNUMBER(I915),I915&gt;=H915),I915-H915,IF(ISNUMBER(J915),J915,0)),1))</f>
        <v/>
      </c>
      <c r="N915" s="24">
        <f>IF(M915="","",IF(OR(E915="Personal",E915="",F915="Yes"),0,M915))</f>
        <v/>
      </c>
      <c r="O915" s="24">
        <f>IF(OR(A915="",M915=""),"",IF(E915="Business",IFERROR(INDEX('Rate Schedule'!$B$5:$B$24,MATCH(SUMPRODUCT(MAX(('Rate Schedule'!$A$5:$A$24&lt;=A915)*('Rate Schedule'!$A$5:$A$24&lt;&gt;"")*'Rate Schedule'!$A$5:$A$24)),'Rate Schedule'!$A$5:$A$24,0)),0),IF(E915="Medical",IFERROR(INDEX('Rate Schedule'!$C$5:$C$24,MATCH(SUMPRODUCT(MAX(('Rate Schedule'!$A$5:$A$24&lt;=A915)*('Rate Schedule'!$A$5:$A$24&lt;&gt;"")*'Rate Schedule'!$A$5:$A$24)),'Rate Schedule'!$A$5:$A$24,0)),0),IF(E915="Charitable",IFERROR(INDEX('Rate Schedule'!$D$5:$D$24,MATCH(SUMPRODUCT(MAX(('Rate Schedule'!$A$5:$A$24&lt;=A915)*('Rate Schedule'!$A$5:$A$24&lt;&gt;"")*'Rate Schedule'!$A$5:$A$24)),'Rate Schedule'!$A$5:$A$24,0)),0),0))))</f>
        <v/>
      </c>
      <c r="P915" s="25">
        <f>IF(OR(M915="",O915=""),"",ROUND(N915*O915,0)/100)</f>
        <v/>
      </c>
      <c r="Q915" s="26">
        <f>IF(AND(A915="",B915="",C915="",D915="",E915="",J915="",H915=""),"",IF(A915="","Add a date",IF(A915&gt;AsOf,"After as-of date: not counted yet",IF(B915="","Add a vehicle",IF(COUNTIF(VName,B915)=0,"Vehicle not on Vehicles sheet",IF(E915="","Add a purpose",IF(AND(E915&lt;&gt;"Business",E915&lt;&gt;"Medical",E915&lt;&gt;"Charitable",E915&lt;&gt;"Personal"),"Purpose must be Business/Medical/Charitable/Personal",IF(AND(ISNUMBER(H915),ISNUMBER(I915),I915&lt;H915),"Odometer end is before start",IF(AND(NOT(ISNUMBER(H915)),NOT(ISNUMBER(I915)),NOT(ISNUMBER(J915))),"Add odometer readings or typed miles",IF(AND(ISNUMBER(H915),ISNUMBER(I915),ISNUMBER(J915),ABS((I915-H915)-J915)&gt;0.05),"Odometer and typed miles disagree",IF(AND(N915&gt;0,O915=0),"No rate for this date — check Rate Schedule",IF(AND(OR(E915="Business",E915="Medical",E915="Charitable"),F915&lt;&gt;"Yes",K915=""),"Add purpose detail for substantiation",""))))))))))))</f>
        <v/>
      </c>
      <c r="R915" s="27">
        <f>IF(OR(A915="",M915=""),"",IFERROR(INDEX('Rate Schedule'!$A$5:$A$24,MATCH(SUMPRODUCT(MAX(('Rate Schedule'!$A$5:$A$24&lt;=A915)*('Rate Schedule'!$A$5:$A$24&lt;&gt;"")*'Rate Schedule'!$A$5:$A$24)),'Rate Schedule'!$A$5:$A$24,0)),""))</f>
        <v/>
      </c>
    </row>
    <row r="916">
      <c r="A916" s="22" t="n"/>
      <c r="B916" s="10" t="n"/>
      <c r="C916" s="10" t="n"/>
      <c r="D916" s="10" t="n"/>
      <c r="E916" s="10" t="n"/>
      <c r="F916" s="10" t="n"/>
      <c r="G916" s="10" t="n"/>
      <c r="H916" s="23" t="n"/>
      <c r="I916" s="23" t="n"/>
      <c r="J916" s="23" t="n"/>
      <c r="K916" s="10" t="n"/>
      <c r="L916" s="10" t="n"/>
      <c r="M916" s="24">
        <f>IF(AND(A916="",B916="",J916="",H916=""),"",ROUND(IF(G916="Yes",2,1)*IF(AND(ISNUMBER(H916),ISNUMBER(I916),I916&gt;=H916),I916-H916,IF(ISNUMBER(J916),J916,0)),1))</f>
        <v/>
      </c>
      <c r="N916" s="24">
        <f>IF(M916="","",IF(OR(E916="Personal",E916="",F916="Yes"),0,M916))</f>
        <v/>
      </c>
      <c r="O916" s="24">
        <f>IF(OR(A916="",M916=""),"",IF(E916="Business",IFERROR(INDEX('Rate Schedule'!$B$5:$B$24,MATCH(SUMPRODUCT(MAX(('Rate Schedule'!$A$5:$A$24&lt;=A916)*('Rate Schedule'!$A$5:$A$24&lt;&gt;"")*'Rate Schedule'!$A$5:$A$24)),'Rate Schedule'!$A$5:$A$24,0)),0),IF(E916="Medical",IFERROR(INDEX('Rate Schedule'!$C$5:$C$24,MATCH(SUMPRODUCT(MAX(('Rate Schedule'!$A$5:$A$24&lt;=A916)*('Rate Schedule'!$A$5:$A$24&lt;&gt;"")*'Rate Schedule'!$A$5:$A$24)),'Rate Schedule'!$A$5:$A$24,0)),0),IF(E916="Charitable",IFERROR(INDEX('Rate Schedule'!$D$5:$D$24,MATCH(SUMPRODUCT(MAX(('Rate Schedule'!$A$5:$A$24&lt;=A916)*('Rate Schedule'!$A$5:$A$24&lt;&gt;"")*'Rate Schedule'!$A$5:$A$24)),'Rate Schedule'!$A$5:$A$24,0)),0),0))))</f>
        <v/>
      </c>
      <c r="P916" s="25">
        <f>IF(OR(M916="",O916=""),"",ROUND(N916*O916,0)/100)</f>
        <v/>
      </c>
      <c r="Q916" s="26">
        <f>IF(AND(A916="",B916="",C916="",D916="",E916="",J916="",H916=""),"",IF(A916="","Add a date",IF(A916&gt;AsOf,"After as-of date: not counted yet",IF(B916="","Add a vehicle",IF(COUNTIF(VName,B916)=0,"Vehicle not on Vehicles sheet",IF(E916="","Add a purpose",IF(AND(E916&lt;&gt;"Business",E916&lt;&gt;"Medical",E916&lt;&gt;"Charitable",E916&lt;&gt;"Personal"),"Purpose must be Business/Medical/Charitable/Personal",IF(AND(ISNUMBER(H916),ISNUMBER(I916),I916&lt;H916),"Odometer end is before start",IF(AND(NOT(ISNUMBER(H916)),NOT(ISNUMBER(I916)),NOT(ISNUMBER(J916))),"Add odometer readings or typed miles",IF(AND(ISNUMBER(H916),ISNUMBER(I916),ISNUMBER(J916),ABS((I916-H916)-J916)&gt;0.05),"Odometer and typed miles disagree",IF(AND(N916&gt;0,O916=0),"No rate for this date — check Rate Schedule",IF(AND(OR(E916="Business",E916="Medical",E916="Charitable"),F916&lt;&gt;"Yes",K916=""),"Add purpose detail for substantiation",""))))))))))))</f>
        <v/>
      </c>
      <c r="R916" s="27">
        <f>IF(OR(A916="",M916=""),"",IFERROR(INDEX('Rate Schedule'!$A$5:$A$24,MATCH(SUMPRODUCT(MAX(('Rate Schedule'!$A$5:$A$24&lt;=A916)*('Rate Schedule'!$A$5:$A$24&lt;&gt;"")*'Rate Schedule'!$A$5:$A$24)),'Rate Schedule'!$A$5:$A$24,0)),""))</f>
        <v/>
      </c>
    </row>
    <row r="917">
      <c r="A917" s="22" t="n"/>
      <c r="B917" s="10" t="n"/>
      <c r="C917" s="10" t="n"/>
      <c r="D917" s="10" t="n"/>
      <c r="E917" s="10" t="n"/>
      <c r="F917" s="10" t="n"/>
      <c r="G917" s="10" t="n"/>
      <c r="H917" s="23" t="n"/>
      <c r="I917" s="23" t="n"/>
      <c r="J917" s="23" t="n"/>
      <c r="K917" s="10" t="n"/>
      <c r="L917" s="10" t="n"/>
      <c r="M917" s="24">
        <f>IF(AND(A917="",B917="",J917="",H917=""),"",ROUND(IF(G917="Yes",2,1)*IF(AND(ISNUMBER(H917),ISNUMBER(I917),I917&gt;=H917),I917-H917,IF(ISNUMBER(J917),J917,0)),1))</f>
        <v/>
      </c>
      <c r="N917" s="24">
        <f>IF(M917="","",IF(OR(E917="Personal",E917="",F917="Yes"),0,M917))</f>
        <v/>
      </c>
      <c r="O917" s="24">
        <f>IF(OR(A917="",M917=""),"",IF(E917="Business",IFERROR(INDEX('Rate Schedule'!$B$5:$B$24,MATCH(SUMPRODUCT(MAX(('Rate Schedule'!$A$5:$A$24&lt;=A917)*('Rate Schedule'!$A$5:$A$24&lt;&gt;"")*'Rate Schedule'!$A$5:$A$24)),'Rate Schedule'!$A$5:$A$24,0)),0),IF(E917="Medical",IFERROR(INDEX('Rate Schedule'!$C$5:$C$24,MATCH(SUMPRODUCT(MAX(('Rate Schedule'!$A$5:$A$24&lt;=A917)*('Rate Schedule'!$A$5:$A$24&lt;&gt;"")*'Rate Schedule'!$A$5:$A$24)),'Rate Schedule'!$A$5:$A$24,0)),0),IF(E917="Charitable",IFERROR(INDEX('Rate Schedule'!$D$5:$D$24,MATCH(SUMPRODUCT(MAX(('Rate Schedule'!$A$5:$A$24&lt;=A917)*('Rate Schedule'!$A$5:$A$24&lt;&gt;"")*'Rate Schedule'!$A$5:$A$24)),'Rate Schedule'!$A$5:$A$24,0)),0),0))))</f>
        <v/>
      </c>
      <c r="P917" s="25">
        <f>IF(OR(M917="",O917=""),"",ROUND(N917*O917,0)/100)</f>
        <v/>
      </c>
      <c r="Q917" s="26">
        <f>IF(AND(A917="",B917="",C917="",D917="",E917="",J917="",H917=""),"",IF(A917="","Add a date",IF(A917&gt;AsOf,"After as-of date: not counted yet",IF(B917="","Add a vehicle",IF(COUNTIF(VName,B917)=0,"Vehicle not on Vehicles sheet",IF(E917="","Add a purpose",IF(AND(E917&lt;&gt;"Business",E917&lt;&gt;"Medical",E917&lt;&gt;"Charitable",E917&lt;&gt;"Personal"),"Purpose must be Business/Medical/Charitable/Personal",IF(AND(ISNUMBER(H917),ISNUMBER(I917),I917&lt;H917),"Odometer end is before start",IF(AND(NOT(ISNUMBER(H917)),NOT(ISNUMBER(I917)),NOT(ISNUMBER(J917))),"Add odometer readings or typed miles",IF(AND(ISNUMBER(H917),ISNUMBER(I917),ISNUMBER(J917),ABS((I917-H917)-J917)&gt;0.05),"Odometer and typed miles disagree",IF(AND(N917&gt;0,O917=0),"No rate for this date — check Rate Schedule",IF(AND(OR(E917="Business",E917="Medical",E917="Charitable"),F917&lt;&gt;"Yes",K917=""),"Add purpose detail for substantiation",""))))))))))))</f>
        <v/>
      </c>
      <c r="R917" s="27">
        <f>IF(OR(A917="",M917=""),"",IFERROR(INDEX('Rate Schedule'!$A$5:$A$24,MATCH(SUMPRODUCT(MAX(('Rate Schedule'!$A$5:$A$24&lt;=A917)*('Rate Schedule'!$A$5:$A$24&lt;&gt;"")*'Rate Schedule'!$A$5:$A$24)),'Rate Schedule'!$A$5:$A$24,0)),""))</f>
        <v/>
      </c>
    </row>
    <row r="918">
      <c r="A918" s="22" t="n"/>
      <c r="B918" s="10" t="n"/>
      <c r="C918" s="10" t="n"/>
      <c r="D918" s="10" t="n"/>
      <c r="E918" s="10" t="n"/>
      <c r="F918" s="10" t="n"/>
      <c r="G918" s="10" t="n"/>
      <c r="H918" s="23" t="n"/>
      <c r="I918" s="23" t="n"/>
      <c r="J918" s="23" t="n"/>
      <c r="K918" s="10" t="n"/>
      <c r="L918" s="10" t="n"/>
      <c r="M918" s="24">
        <f>IF(AND(A918="",B918="",J918="",H918=""),"",ROUND(IF(G918="Yes",2,1)*IF(AND(ISNUMBER(H918),ISNUMBER(I918),I918&gt;=H918),I918-H918,IF(ISNUMBER(J918),J918,0)),1))</f>
        <v/>
      </c>
      <c r="N918" s="24">
        <f>IF(M918="","",IF(OR(E918="Personal",E918="",F918="Yes"),0,M918))</f>
        <v/>
      </c>
      <c r="O918" s="24">
        <f>IF(OR(A918="",M918=""),"",IF(E918="Business",IFERROR(INDEX('Rate Schedule'!$B$5:$B$24,MATCH(SUMPRODUCT(MAX(('Rate Schedule'!$A$5:$A$24&lt;=A918)*('Rate Schedule'!$A$5:$A$24&lt;&gt;"")*'Rate Schedule'!$A$5:$A$24)),'Rate Schedule'!$A$5:$A$24,0)),0),IF(E918="Medical",IFERROR(INDEX('Rate Schedule'!$C$5:$C$24,MATCH(SUMPRODUCT(MAX(('Rate Schedule'!$A$5:$A$24&lt;=A918)*('Rate Schedule'!$A$5:$A$24&lt;&gt;"")*'Rate Schedule'!$A$5:$A$24)),'Rate Schedule'!$A$5:$A$24,0)),0),IF(E918="Charitable",IFERROR(INDEX('Rate Schedule'!$D$5:$D$24,MATCH(SUMPRODUCT(MAX(('Rate Schedule'!$A$5:$A$24&lt;=A918)*('Rate Schedule'!$A$5:$A$24&lt;&gt;"")*'Rate Schedule'!$A$5:$A$24)),'Rate Schedule'!$A$5:$A$24,0)),0),0))))</f>
        <v/>
      </c>
      <c r="P918" s="25">
        <f>IF(OR(M918="",O918=""),"",ROUND(N918*O918,0)/100)</f>
        <v/>
      </c>
      <c r="Q918" s="26">
        <f>IF(AND(A918="",B918="",C918="",D918="",E918="",J918="",H918=""),"",IF(A918="","Add a date",IF(A918&gt;AsOf,"After as-of date: not counted yet",IF(B918="","Add a vehicle",IF(COUNTIF(VName,B918)=0,"Vehicle not on Vehicles sheet",IF(E918="","Add a purpose",IF(AND(E918&lt;&gt;"Business",E918&lt;&gt;"Medical",E918&lt;&gt;"Charitable",E918&lt;&gt;"Personal"),"Purpose must be Business/Medical/Charitable/Personal",IF(AND(ISNUMBER(H918),ISNUMBER(I918),I918&lt;H918),"Odometer end is before start",IF(AND(NOT(ISNUMBER(H918)),NOT(ISNUMBER(I918)),NOT(ISNUMBER(J918))),"Add odometer readings or typed miles",IF(AND(ISNUMBER(H918),ISNUMBER(I918),ISNUMBER(J918),ABS((I918-H918)-J918)&gt;0.05),"Odometer and typed miles disagree",IF(AND(N918&gt;0,O918=0),"No rate for this date — check Rate Schedule",IF(AND(OR(E918="Business",E918="Medical",E918="Charitable"),F918&lt;&gt;"Yes",K918=""),"Add purpose detail for substantiation",""))))))))))))</f>
        <v/>
      </c>
      <c r="R918" s="27">
        <f>IF(OR(A918="",M918=""),"",IFERROR(INDEX('Rate Schedule'!$A$5:$A$24,MATCH(SUMPRODUCT(MAX(('Rate Schedule'!$A$5:$A$24&lt;=A918)*('Rate Schedule'!$A$5:$A$24&lt;&gt;"")*'Rate Schedule'!$A$5:$A$24)),'Rate Schedule'!$A$5:$A$24,0)),""))</f>
        <v/>
      </c>
    </row>
    <row r="919">
      <c r="A919" s="22" t="n"/>
      <c r="B919" s="10" t="n"/>
      <c r="C919" s="10" t="n"/>
      <c r="D919" s="10" t="n"/>
      <c r="E919" s="10" t="n"/>
      <c r="F919" s="10" t="n"/>
      <c r="G919" s="10" t="n"/>
      <c r="H919" s="23" t="n"/>
      <c r="I919" s="23" t="n"/>
      <c r="J919" s="23" t="n"/>
      <c r="K919" s="10" t="n"/>
      <c r="L919" s="10" t="n"/>
      <c r="M919" s="24">
        <f>IF(AND(A919="",B919="",J919="",H919=""),"",ROUND(IF(G919="Yes",2,1)*IF(AND(ISNUMBER(H919),ISNUMBER(I919),I919&gt;=H919),I919-H919,IF(ISNUMBER(J919),J919,0)),1))</f>
        <v/>
      </c>
      <c r="N919" s="24">
        <f>IF(M919="","",IF(OR(E919="Personal",E919="",F919="Yes"),0,M919))</f>
        <v/>
      </c>
      <c r="O919" s="24">
        <f>IF(OR(A919="",M919=""),"",IF(E919="Business",IFERROR(INDEX('Rate Schedule'!$B$5:$B$24,MATCH(SUMPRODUCT(MAX(('Rate Schedule'!$A$5:$A$24&lt;=A919)*('Rate Schedule'!$A$5:$A$24&lt;&gt;"")*'Rate Schedule'!$A$5:$A$24)),'Rate Schedule'!$A$5:$A$24,0)),0),IF(E919="Medical",IFERROR(INDEX('Rate Schedule'!$C$5:$C$24,MATCH(SUMPRODUCT(MAX(('Rate Schedule'!$A$5:$A$24&lt;=A919)*('Rate Schedule'!$A$5:$A$24&lt;&gt;"")*'Rate Schedule'!$A$5:$A$24)),'Rate Schedule'!$A$5:$A$24,0)),0),IF(E919="Charitable",IFERROR(INDEX('Rate Schedule'!$D$5:$D$24,MATCH(SUMPRODUCT(MAX(('Rate Schedule'!$A$5:$A$24&lt;=A919)*('Rate Schedule'!$A$5:$A$24&lt;&gt;"")*'Rate Schedule'!$A$5:$A$24)),'Rate Schedule'!$A$5:$A$24,0)),0),0))))</f>
        <v/>
      </c>
      <c r="P919" s="25">
        <f>IF(OR(M919="",O919=""),"",ROUND(N919*O919,0)/100)</f>
        <v/>
      </c>
      <c r="Q919" s="26">
        <f>IF(AND(A919="",B919="",C919="",D919="",E919="",J919="",H919=""),"",IF(A919="","Add a date",IF(A919&gt;AsOf,"After as-of date: not counted yet",IF(B919="","Add a vehicle",IF(COUNTIF(VName,B919)=0,"Vehicle not on Vehicles sheet",IF(E919="","Add a purpose",IF(AND(E919&lt;&gt;"Business",E919&lt;&gt;"Medical",E919&lt;&gt;"Charitable",E919&lt;&gt;"Personal"),"Purpose must be Business/Medical/Charitable/Personal",IF(AND(ISNUMBER(H919),ISNUMBER(I919),I919&lt;H919),"Odometer end is before start",IF(AND(NOT(ISNUMBER(H919)),NOT(ISNUMBER(I919)),NOT(ISNUMBER(J919))),"Add odometer readings or typed miles",IF(AND(ISNUMBER(H919),ISNUMBER(I919),ISNUMBER(J919),ABS((I919-H919)-J919)&gt;0.05),"Odometer and typed miles disagree",IF(AND(N919&gt;0,O919=0),"No rate for this date — check Rate Schedule",IF(AND(OR(E919="Business",E919="Medical",E919="Charitable"),F919&lt;&gt;"Yes",K919=""),"Add purpose detail for substantiation",""))))))))))))</f>
        <v/>
      </c>
      <c r="R919" s="27">
        <f>IF(OR(A919="",M919=""),"",IFERROR(INDEX('Rate Schedule'!$A$5:$A$24,MATCH(SUMPRODUCT(MAX(('Rate Schedule'!$A$5:$A$24&lt;=A919)*('Rate Schedule'!$A$5:$A$24&lt;&gt;"")*'Rate Schedule'!$A$5:$A$24)),'Rate Schedule'!$A$5:$A$24,0)),""))</f>
        <v/>
      </c>
    </row>
    <row r="920">
      <c r="A920" s="22" t="n"/>
      <c r="B920" s="10" t="n"/>
      <c r="C920" s="10" t="n"/>
      <c r="D920" s="10" t="n"/>
      <c r="E920" s="10" t="n"/>
      <c r="F920" s="10" t="n"/>
      <c r="G920" s="10" t="n"/>
      <c r="H920" s="23" t="n"/>
      <c r="I920" s="23" t="n"/>
      <c r="J920" s="23" t="n"/>
      <c r="K920" s="10" t="n"/>
      <c r="L920" s="10" t="n"/>
      <c r="M920" s="24">
        <f>IF(AND(A920="",B920="",J920="",H920=""),"",ROUND(IF(G920="Yes",2,1)*IF(AND(ISNUMBER(H920),ISNUMBER(I920),I920&gt;=H920),I920-H920,IF(ISNUMBER(J920),J920,0)),1))</f>
        <v/>
      </c>
      <c r="N920" s="24">
        <f>IF(M920="","",IF(OR(E920="Personal",E920="",F920="Yes"),0,M920))</f>
        <v/>
      </c>
      <c r="O920" s="24">
        <f>IF(OR(A920="",M920=""),"",IF(E920="Business",IFERROR(INDEX('Rate Schedule'!$B$5:$B$24,MATCH(SUMPRODUCT(MAX(('Rate Schedule'!$A$5:$A$24&lt;=A920)*('Rate Schedule'!$A$5:$A$24&lt;&gt;"")*'Rate Schedule'!$A$5:$A$24)),'Rate Schedule'!$A$5:$A$24,0)),0),IF(E920="Medical",IFERROR(INDEX('Rate Schedule'!$C$5:$C$24,MATCH(SUMPRODUCT(MAX(('Rate Schedule'!$A$5:$A$24&lt;=A920)*('Rate Schedule'!$A$5:$A$24&lt;&gt;"")*'Rate Schedule'!$A$5:$A$24)),'Rate Schedule'!$A$5:$A$24,0)),0),IF(E920="Charitable",IFERROR(INDEX('Rate Schedule'!$D$5:$D$24,MATCH(SUMPRODUCT(MAX(('Rate Schedule'!$A$5:$A$24&lt;=A920)*('Rate Schedule'!$A$5:$A$24&lt;&gt;"")*'Rate Schedule'!$A$5:$A$24)),'Rate Schedule'!$A$5:$A$24,0)),0),0))))</f>
        <v/>
      </c>
      <c r="P920" s="25">
        <f>IF(OR(M920="",O920=""),"",ROUND(N920*O920,0)/100)</f>
        <v/>
      </c>
      <c r="Q920" s="26">
        <f>IF(AND(A920="",B920="",C920="",D920="",E920="",J920="",H920=""),"",IF(A920="","Add a date",IF(A920&gt;AsOf,"After as-of date: not counted yet",IF(B920="","Add a vehicle",IF(COUNTIF(VName,B920)=0,"Vehicle not on Vehicles sheet",IF(E920="","Add a purpose",IF(AND(E920&lt;&gt;"Business",E920&lt;&gt;"Medical",E920&lt;&gt;"Charitable",E920&lt;&gt;"Personal"),"Purpose must be Business/Medical/Charitable/Personal",IF(AND(ISNUMBER(H920),ISNUMBER(I920),I920&lt;H920),"Odometer end is before start",IF(AND(NOT(ISNUMBER(H920)),NOT(ISNUMBER(I920)),NOT(ISNUMBER(J920))),"Add odometer readings or typed miles",IF(AND(ISNUMBER(H920),ISNUMBER(I920),ISNUMBER(J920),ABS((I920-H920)-J920)&gt;0.05),"Odometer and typed miles disagree",IF(AND(N920&gt;0,O920=0),"No rate for this date — check Rate Schedule",IF(AND(OR(E920="Business",E920="Medical",E920="Charitable"),F920&lt;&gt;"Yes",K920=""),"Add purpose detail for substantiation",""))))))))))))</f>
        <v/>
      </c>
      <c r="R920" s="27">
        <f>IF(OR(A920="",M920=""),"",IFERROR(INDEX('Rate Schedule'!$A$5:$A$24,MATCH(SUMPRODUCT(MAX(('Rate Schedule'!$A$5:$A$24&lt;=A920)*('Rate Schedule'!$A$5:$A$24&lt;&gt;"")*'Rate Schedule'!$A$5:$A$24)),'Rate Schedule'!$A$5:$A$24,0)),""))</f>
        <v/>
      </c>
    </row>
    <row r="921">
      <c r="A921" s="22" t="n"/>
      <c r="B921" s="10" t="n"/>
      <c r="C921" s="10" t="n"/>
      <c r="D921" s="10" t="n"/>
      <c r="E921" s="10" t="n"/>
      <c r="F921" s="10" t="n"/>
      <c r="G921" s="10" t="n"/>
      <c r="H921" s="23" t="n"/>
      <c r="I921" s="23" t="n"/>
      <c r="J921" s="23" t="n"/>
      <c r="K921" s="10" t="n"/>
      <c r="L921" s="10" t="n"/>
      <c r="M921" s="24">
        <f>IF(AND(A921="",B921="",J921="",H921=""),"",ROUND(IF(G921="Yes",2,1)*IF(AND(ISNUMBER(H921),ISNUMBER(I921),I921&gt;=H921),I921-H921,IF(ISNUMBER(J921),J921,0)),1))</f>
        <v/>
      </c>
      <c r="N921" s="24">
        <f>IF(M921="","",IF(OR(E921="Personal",E921="",F921="Yes"),0,M921))</f>
        <v/>
      </c>
      <c r="O921" s="24">
        <f>IF(OR(A921="",M921=""),"",IF(E921="Business",IFERROR(INDEX('Rate Schedule'!$B$5:$B$24,MATCH(SUMPRODUCT(MAX(('Rate Schedule'!$A$5:$A$24&lt;=A921)*('Rate Schedule'!$A$5:$A$24&lt;&gt;"")*'Rate Schedule'!$A$5:$A$24)),'Rate Schedule'!$A$5:$A$24,0)),0),IF(E921="Medical",IFERROR(INDEX('Rate Schedule'!$C$5:$C$24,MATCH(SUMPRODUCT(MAX(('Rate Schedule'!$A$5:$A$24&lt;=A921)*('Rate Schedule'!$A$5:$A$24&lt;&gt;"")*'Rate Schedule'!$A$5:$A$24)),'Rate Schedule'!$A$5:$A$24,0)),0),IF(E921="Charitable",IFERROR(INDEX('Rate Schedule'!$D$5:$D$24,MATCH(SUMPRODUCT(MAX(('Rate Schedule'!$A$5:$A$24&lt;=A921)*('Rate Schedule'!$A$5:$A$24&lt;&gt;"")*'Rate Schedule'!$A$5:$A$24)),'Rate Schedule'!$A$5:$A$24,0)),0),0))))</f>
        <v/>
      </c>
      <c r="P921" s="25">
        <f>IF(OR(M921="",O921=""),"",ROUND(N921*O921,0)/100)</f>
        <v/>
      </c>
      <c r="Q921" s="26">
        <f>IF(AND(A921="",B921="",C921="",D921="",E921="",J921="",H921=""),"",IF(A921="","Add a date",IF(A921&gt;AsOf,"After as-of date: not counted yet",IF(B921="","Add a vehicle",IF(COUNTIF(VName,B921)=0,"Vehicle not on Vehicles sheet",IF(E921="","Add a purpose",IF(AND(E921&lt;&gt;"Business",E921&lt;&gt;"Medical",E921&lt;&gt;"Charitable",E921&lt;&gt;"Personal"),"Purpose must be Business/Medical/Charitable/Personal",IF(AND(ISNUMBER(H921),ISNUMBER(I921),I921&lt;H921),"Odometer end is before start",IF(AND(NOT(ISNUMBER(H921)),NOT(ISNUMBER(I921)),NOT(ISNUMBER(J921))),"Add odometer readings or typed miles",IF(AND(ISNUMBER(H921),ISNUMBER(I921),ISNUMBER(J921),ABS((I921-H921)-J921)&gt;0.05),"Odometer and typed miles disagree",IF(AND(N921&gt;0,O921=0),"No rate for this date — check Rate Schedule",IF(AND(OR(E921="Business",E921="Medical",E921="Charitable"),F921&lt;&gt;"Yes",K921=""),"Add purpose detail for substantiation",""))))))))))))</f>
        <v/>
      </c>
      <c r="R921" s="27">
        <f>IF(OR(A921="",M921=""),"",IFERROR(INDEX('Rate Schedule'!$A$5:$A$24,MATCH(SUMPRODUCT(MAX(('Rate Schedule'!$A$5:$A$24&lt;=A921)*('Rate Schedule'!$A$5:$A$24&lt;&gt;"")*'Rate Schedule'!$A$5:$A$24)),'Rate Schedule'!$A$5:$A$24,0)),""))</f>
        <v/>
      </c>
    </row>
    <row r="922">
      <c r="A922" s="22" t="n"/>
      <c r="B922" s="10" t="n"/>
      <c r="C922" s="10" t="n"/>
      <c r="D922" s="10" t="n"/>
      <c r="E922" s="10" t="n"/>
      <c r="F922" s="10" t="n"/>
      <c r="G922" s="10" t="n"/>
      <c r="H922" s="23" t="n"/>
      <c r="I922" s="23" t="n"/>
      <c r="J922" s="23" t="n"/>
      <c r="K922" s="10" t="n"/>
      <c r="L922" s="10" t="n"/>
      <c r="M922" s="24">
        <f>IF(AND(A922="",B922="",J922="",H922=""),"",ROUND(IF(G922="Yes",2,1)*IF(AND(ISNUMBER(H922),ISNUMBER(I922),I922&gt;=H922),I922-H922,IF(ISNUMBER(J922),J922,0)),1))</f>
        <v/>
      </c>
      <c r="N922" s="24">
        <f>IF(M922="","",IF(OR(E922="Personal",E922="",F922="Yes"),0,M922))</f>
        <v/>
      </c>
      <c r="O922" s="24">
        <f>IF(OR(A922="",M922=""),"",IF(E922="Business",IFERROR(INDEX('Rate Schedule'!$B$5:$B$24,MATCH(SUMPRODUCT(MAX(('Rate Schedule'!$A$5:$A$24&lt;=A922)*('Rate Schedule'!$A$5:$A$24&lt;&gt;"")*'Rate Schedule'!$A$5:$A$24)),'Rate Schedule'!$A$5:$A$24,0)),0),IF(E922="Medical",IFERROR(INDEX('Rate Schedule'!$C$5:$C$24,MATCH(SUMPRODUCT(MAX(('Rate Schedule'!$A$5:$A$24&lt;=A922)*('Rate Schedule'!$A$5:$A$24&lt;&gt;"")*'Rate Schedule'!$A$5:$A$24)),'Rate Schedule'!$A$5:$A$24,0)),0),IF(E922="Charitable",IFERROR(INDEX('Rate Schedule'!$D$5:$D$24,MATCH(SUMPRODUCT(MAX(('Rate Schedule'!$A$5:$A$24&lt;=A922)*('Rate Schedule'!$A$5:$A$24&lt;&gt;"")*'Rate Schedule'!$A$5:$A$24)),'Rate Schedule'!$A$5:$A$24,0)),0),0))))</f>
        <v/>
      </c>
      <c r="P922" s="25">
        <f>IF(OR(M922="",O922=""),"",ROUND(N922*O922,0)/100)</f>
        <v/>
      </c>
      <c r="Q922" s="26">
        <f>IF(AND(A922="",B922="",C922="",D922="",E922="",J922="",H922=""),"",IF(A922="","Add a date",IF(A922&gt;AsOf,"After as-of date: not counted yet",IF(B922="","Add a vehicle",IF(COUNTIF(VName,B922)=0,"Vehicle not on Vehicles sheet",IF(E922="","Add a purpose",IF(AND(E922&lt;&gt;"Business",E922&lt;&gt;"Medical",E922&lt;&gt;"Charitable",E922&lt;&gt;"Personal"),"Purpose must be Business/Medical/Charitable/Personal",IF(AND(ISNUMBER(H922),ISNUMBER(I922),I922&lt;H922),"Odometer end is before start",IF(AND(NOT(ISNUMBER(H922)),NOT(ISNUMBER(I922)),NOT(ISNUMBER(J922))),"Add odometer readings or typed miles",IF(AND(ISNUMBER(H922),ISNUMBER(I922),ISNUMBER(J922),ABS((I922-H922)-J922)&gt;0.05),"Odometer and typed miles disagree",IF(AND(N922&gt;0,O922=0),"No rate for this date — check Rate Schedule",IF(AND(OR(E922="Business",E922="Medical",E922="Charitable"),F922&lt;&gt;"Yes",K922=""),"Add purpose detail for substantiation",""))))))))))))</f>
        <v/>
      </c>
      <c r="R922" s="27">
        <f>IF(OR(A922="",M922=""),"",IFERROR(INDEX('Rate Schedule'!$A$5:$A$24,MATCH(SUMPRODUCT(MAX(('Rate Schedule'!$A$5:$A$24&lt;=A922)*('Rate Schedule'!$A$5:$A$24&lt;&gt;"")*'Rate Schedule'!$A$5:$A$24)),'Rate Schedule'!$A$5:$A$24,0)),""))</f>
        <v/>
      </c>
    </row>
    <row r="923">
      <c r="A923" s="22" t="n"/>
      <c r="B923" s="10" t="n"/>
      <c r="C923" s="10" t="n"/>
      <c r="D923" s="10" t="n"/>
      <c r="E923" s="10" t="n"/>
      <c r="F923" s="10" t="n"/>
      <c r="G923" s="10" t="n"/>
      <c r="H923" s="23" t="n"/>
      <c r="I923" s="23" t="n"/>
      <c r="J923" s="23" t="n"/>
      <c r="K923" s="10" t="n"/>
      <c r="L923" s="10" t="n"/>
      <c r="M923" s="24">
        <f>IF(AND(A923="",B923="",J923="",H923=""),"",ROUND(IF(G923="Yes",2,1)*IF(AND(ISNUMBER(H923),ISNUMBER(I923),I923&gt;=H923),I923-H923,IF(ISNUMBER(J923),J923,0)),1))</f>
        <v/>
      </c>
      <c r="N923" s="24">
        <f>IF(M923="","",IF(OR(E923="Personal",E923="",F923="Yes"),0,M923))</f>
        <v/>
      </c>
      <c r="O923" s="24">
        <f>IF(OR(A923="",M923=""),"",IF(E923="Business",IFERROR(INDEX('Rate Schedule'!$B$5:$B$24,MATCH(SUMPRODUCT(MAX(('Rate Schedule'!$A$5:$A$24&lt;=A923)*('Rate Schedule'!$A$5:$A$24&lt;&gt;"")*'Rate Schedule'!$A$5:$A$24)),'Rate Schedule'!$A$5:$A$24,0)),0),IF(E923="Medical",IFERROR(INDEX('Rate Schedule'!$C$5:$C$24,MATCH(SUMPRODUCT(MAX(('Rate Schedule'!$A$5:$A$24&lt;=A923)*('Rate Schedule'!$A$5:$A$24&lt;&gt;"")*'Rate Schedule'!$A$5:$A$24)),'Rate Schedule'!$A$5:$A$24,0)),0),IF(E923="Charitable",IFERROR(INDEX('Rate Schedule'!$D$5:$D$24,MATCH(SUMPRODUCT(MAX(('Rate Schedule'!$A$5:$A$24&lt;=A923)*('Rate Schedule'!$A$5:$A$24&lt;&gt;"")*'Rate Schedule'!$A$5:$A$24)),'Rate Schedule'!$A$5:$A$24,0)),0),0))))</f>
        <v/>
      </c>
      <c r="P923" s="25">
        <f>IF(OR(M923="",O923=""),"",ROUND(N923*O923,0)/100)</f>
        <v/>
      </c>
      <c r="Q923" s="26">
        <f>IF(AND(A923="",B923="",C923="",D923="",E923="",J923="",H923=""),"",IF(A923="","Add a date",IF(A923&gt;AsOf,"After as-of date: not counted yet",IF(B923="","Add a vehicle",IF(COUNTIF(VName,B923)=0,"Vehicle not on Vehicles sheet",IF(E923="","Add a purpose",IF(AND(E923&lt;&gt;"Business",E923&lt;&gt;"Medical",E923&lt;&gt;"Charitable",E923&lt;&gt;"Personal"),"Purpose must be Business/Medical/Charitable/Personal",IF(AND(ISNUMBER(H923),ISNUMBER(I923),I923&lt;H923),"Odometer end is before start",IF(AND(NOT(ISNUMBER(H923)),NOT(ISNUMBER(I923)),NOT(ISNUMBER(J923))),"Add odometer readings or typed miles",IF(AND(ISNUMBER(H923),ISNUMBER(I923),ISNUMBER(J923),ABS((I923-H923)-J923)&gt;0.05),"Odometer and typed miles disagree",IF(AND(N923&gt;0,O923=0),"No rate for this date — check Rate Schedule",IF(AND(OR(E923="Business",E923="Medical",E923="Charitable"),F923&lt;&gt;"Yes",K923=""),"Add purpose detail for substantiation",""))))))))))))</f>
        <v/>
      </c>
      <c r="R923" s="27">
        <f>IF(OR(A923="",M923=""),"",IFERROR(INDEX('Rate Schedule'!$A$5:$A$24,MATCH(SUMPRODUCT(MAX(('Rate Schedule'!$A$5:$A$24&lt;=A923)*('Rate Schedule'!$A$5:$A$24&lt;&gt;"")*'Rate Schedule'!$A$5:$A$24)),'Rate Schedule'!$A$5:$A$24,0)),""))</f>
        <v/>
      </c>
    </row>
    <row r="924">
      <c r="A924" s="22" t="n"/>
      <c r="B924" s="10" t="n"/>
      <c r="C924" s="10" t="n"/>
      <c r="D924" s="10" t="n"/>
      <c r="E924" s="10" t="n"/>
      <c r="F924" s="10" t="n"/>
      <c r="G924" s="10" t="n"/>
      <c r="H924" s="23" t="n"/>
      <c r="I924" s="23" t="n"/>
      <c r="J924" s="23" t="n"/>
      <c r="K924" s="10" t="n"/>
      <c r="L924" s="10" t="n"/>
      <c r="M924" s="24">
        <f>IF(AND(A924="",B924="",J924="",H924=""),"",ROUND(IF(G924="Yes",2,1)*IF(AND(ISNUMBER(H924),ISNUMBER(I924),I924&gt;=H924),I924-H924,IF(ISNUMBER(J924),J924,0)),1))</f>
        <v/>
      </c>
      <c r="N924" s="24">
        <f>IF(M924="","",IF(OR(E924="Personal",E924="",F924="Yes"),0,M924))</f>
        <v/>
      </c>
      <c r="O924" s="24">
        <f>IF(OR(A924="",M924=""),"",IF(E924="Business",IFERROR(INDEX('Rate Schedule'!$B$5:$B$24,MATCH(SUMPRODUCT(MAX(('Rate Schedule'!$A$5:$A$24&lt;=A924)*('Rate Schedule'!$A$5:$A$24&lt;&gt;"")*'Rate Schedule'!$A$5:$A$24)),'Rate Schedule'!$A$5:$A$24,0)),0),IF(E924="Medical",IFERROR(INDEX('Rate Schedule'!$C$5:$C$24,MATCH(SUMPRODUCT(MAX(('Rate Schedule'!$A$5:$A$24&lt;=A924)*('Rate Schedule'!$A$5:$A$24&lt;&gt;"")*'Rate Schedule'!$A$5:$A$24)),'Rate Schedule'!$A$5:$A$24,0)),0),IF(E924="Charitable",IFERROR(INDEX('Rate Schedule'!$D$5:$D$24,MATCH(SUMPRODUCT(MAX(('Rate Schedule'!$A$5:$A$24&lt;=A924)*('Rate Schedule'!$A$5:$A$24&lt;&gt;"")*'Rate Schedule'!$A$5:$A$24)),'Rate Schedule'!$A$5:$A$24,0)),0),0))))</f>
        <v/>
      </c>
      <c r="P924" s="25">
        <f>IF(OR(M924="",O924=""),"",ROUND(N924*O924,0)/100)</f>
        <v/>
      </c>
      <c r="Q924" s="26">
        <f>IF(AND(A924="",B924="",C924="",D924="",E924="",J924="",H924=""),"",IF(A924="","Add a date",IF(A924&gt;AsOf,"After as-of date: not counted yet",IF(B924="","Add a vehicle",IF(COUNTIF(VName,B924)=0,"Vehicle not on Vehicles sheet",IF(E924="","Add a purpose",IF(AND(E924&lt;&gt;"Business",E924&lt;&gt;"Medical",E924&lt;&gt;"Charitable",E924&lt;&gt;"Personal"),"Purpose must be Business/Medical/Charitable/Personal",IF(AND(ISNUMBER(H924),ISNUMBER(I924),I924&lt;H924),"Odometer end is before start",IF(AND(NOT(ISNUMBER(H924)),NOT(ISNUMBER(I924)),NOT(ISNUMBER(J924))),"Add odometer readings or typed miles",IF(AND(ISNUMBER(H924),ISNUMBER(I924),ISNUMBER(J924),ABS((I924-H924)-J924)&gt;0.05),"Odometer and typed miles disagree",IF(AND(N924&gt;0,O924=0),"No rate for this date — check Rate Schedule",IF(AND(OR(E924="Business",E924="Medical",E924="Charitable"),F924&lt;&gt;"Yes",K924=""),"Add purpose detail for substantiation",""))))))))))))</f>
        <v/>
      </c>
      <c r="R924" s="27">
        <f>IF(OR(A924="",M924=""),"",IFERROR(INDEX('Rate Schedule'!$A$5:$A$24,MATCH(SUMPRODUCT(MAX(('Rate Schedule'!$A$5:$A$24&lt;=A924)*('Rate Schedule'!$A$5:$A$24&lt;&gt;"")*'Rate Schedule'!$A$5:$A$24)),'Rate Schedule'!$A$5:$A$24,0)),""))</f>
        <v/>
      </c>
    </row>
    <row r="925">
      <c r="A925" s="22" t="n"/>
      <c r="B925" s="10" t="n"/>
      <c r="C925" s="10" t="n"/>
      <c r="D925" s="10" t="n"/>
      <c r="E925" s="10" t="n"/>
      <c r="F925" s="10" t="n"/>
      <c r="G925" s="10" t="n"/>
      <c r="H925" s="23" t="n"/>
      <c r="I925" s="23" t="n"/>
      <c r="J925" s="23" t="n"/>
      <c r="K925" s="10" t="n"/>
      <c r="L925" s="10" t="n"/>
      <c r="M925" s="24">
        <f>IF(AND(A925="",B925="",J925="",H925=""),"",ROUND(IF(G925="Yes",2,1)*IF(AND(ISNUMBER(H925),ISNUMBER(I925),I925&gt;=H925),I925-H925,IF(ISNUMBER(J925),J925,0)),1))</f>
        <v/>
      </c>
      <c r="N925" s="24">
        <f>IF(M925="","",IF(OR(E925="Personal",E925="",F925="Yes"),0,M925))</f>
        <v/>
      </c>
      <c r="O925" s="24">
        <f>IF(OR(A925="",M925=""),"",IF(E925="Business",IFERROR(INDEX('Rate Schedule'!$B$5:$B$24,MATCH(SUMPRODUCT(MAX(('Rate Schedule'!$A$5:$A$24&lt;=A925)*('Rate Schedule'!$A$5:$A$24&lt;&gt;"")*'Rate Schedule'!$A$5:$A$24)),'Rate Schedule'!$A$5:$A$24,0)),0),IF(E925="Medical",IFERROR(INDEX('Rate Schedule'!$C$5:$C$24,MATCH(SUMPRODUCT(MAX(('Rate Schedule'!$A$5:$A$24&lt;=A925)*('Rate Schedule'!$A$5:$A$24&lt;&gt;"")*'Rate Schedule'!$A$5:$A$24)),'Rate Schedule'!$A$5:$A$24,0)),0),IF(E925="Charitable",IFERROR(INDEX('Rate Schedule'!$D$5:$D$24,MATCH(SUMPRODUCT(MAX(('Rate Schedule'!$A$5:$A$24&lt;=A925)*('Rate Schedule'!$A$5:$A$24&lt;&gt;"")*'Rate Schedule'!$A$5:$A$24)),'Rate Schedule'!$A$5:$A$24,0)),0),0))))</f>
        <v/>
      </c>
      <c r="P925" s="25">
        <f>IF(OR(M925="",O925=""),"",ROUND(N925*O925,0)/100)</f>
        <v/>
      </c>
      <c r="Q925" s="26">
        <f>IF(AND(A925="",B925="",C925="",D925="",E925="",J925="",H925=""),"",IF(A925="","Add a date",IF(A925&gt;AsOf,"After as-of date: not counted yet",IF(B925="","Add a vehicle",IF(COUNTIF(VName,B925)=0,"Vehicle not on Vehicles sheet",IF(E925="","Add a purpose",IF(AND(E925&lt;&gt;"Business",E925&lt;&gt;"Medical",E925&lt;&gt;"Charitable",E925&lt;&gt;"Personal"),"Purpose must be Business/Medical/Charitable/Personal",IF(AND(ISNUMBER(H925),ISNUMBER(I925),I925&lt;H925),"Odometer end is before start",IF(AND(NOT(ISNUMBER(H925)),NOT(ISNUMBER(I925)),NOT(ISNUMBER(J925))),"Add odometer readings or typed miles",IF(AND(ISNUMBER(H925),ISNUMBER(I925),ISNUMBER(J925),ABS((I925-H925)-J925)&gt;0.05),"Odometer and typed miles disagree",IF(AND(N925&gt;0,O925=0),"No rate for this date — check Rate Schedule",IF(AND(OR(E925="Business",E925="Medical",E925="Charitable"),F925&lt;&gt;"Yes",K925=""),"Add purpose detail for substantiation",""))))))))))))</f>
        <v/>
      </c>
      <c r="R925" s="27">
        <f>IF(OR(A925="",M925=""),"",IFERROR(INDEX('Rate Schedule'!$A$5:$A$24,MATCH(SUMPRODUCT(MAX(('Rate Schedule'!$A$5:$A$24&lt;=A925)*('Rate Schedule'!$A$5:$A$24&lt;&gt;"")*'Rate Schedule'!$A$5:$A$24)),'Rate Schedule'!$A$5:$A$24,0)),""))</f>
        <v/>
      </c>
    </row>
    <row r="926">
      <c r="A926" s="22" t="n"/>
      <c r="B926" s="10" t="n"/>
      <c r="C926" s="10" t="n"/>
      <c r="D926" s="10" t="n"/>
      <c r="E926" s="10" t="n"/>
      <c r="F926" s="10" t="n"/>
      <c r="G926" s="10" t="n"/>
      <c r="H926" s="23" t="n"/>
      <c r="I926" s="23" t="n"/>
      <c r="J926" s="23" t="n"/>
      <c r="K926" s="10" t="n"/>
      <c r="L926" s="10" t="n"/>
      <c r="M926" s="24">
        <f>IF(AND(A926="",B926="",J926="",H926=""),"",ROUND(IF(G926="Yes",2,1)*IF(AND(ISNUMBER(H926),ISNUMBER(I926),I926&gt;=H926),I926-H926,IF(ISNUMBER(J926),J926,0)),1))</f>
        <v/>
      </c>
      <c r="N926" s="24">
        <f>IF(M926="","",IF(OR(E926="Personal",E926="",F926="Yes"),0,M926))</f>
        <v/>
      </c>
      <c r="O926" s="24">
        <f>IF(OR(A926="",M926=""),"",IF(E926="Business",IFERROR(INDEX('Rate Schedule'!$B$5:$B$24,MATCH(SUMPRODUCT(MAX(('Rate Schedule'!$A$5:$A$24&lt;=A926)*('Rate Schedule'!$A$5:$A$24&lt;&gt;"")*'Rate Schedule'!$A$5:$A$24)),'Rate Schedule'!$A$5:$A$24,0)),0),IF(E926="Medical",IFERROR(INDEX('Rate Schedule'!$C$5:$C$24,MATCH(SUMPRODUCT(MAX(('Rate Schedule'!$A$5:$A$24&lt;=A926)*('Rate Schedule'!$A$5:$A$24&lt;&gt;"")*'Rate Schedule'!$A$5:$A$24)),'Rate Schedule'!$A$5:$A$24,0)),0),IF(E926="Charitable",IFERROR(INDEX('Rate Schedule'!$D$5:$D$24,MATCH(SUMPRODUCT(MAX(('Rate Schedule'!$A$5:$A$24&lt;=A926)*('Rate Schedule'!$A$5:$A$24&lt;&gt;"")*'Rate Schedule'!$A$5:$A$24)),'Rate Schedule'!$A$5:$A$24,0)),0),0))))</f>
        <v/>
      </c>
      <c r="P926" s="25">
        <f>IF(OR(M926="",O926=""),"",ROUND(N926*O926,0)/100)</f>
        <v/>
      </c>
      <c r="Q926" s="26">
        <f>IF(AND(A926="",B926="",C926="",D926="",E926="",J926="",H926=""),"",IF(A926="","Add a date",IF(A926&gt;AsOf,"After as-of date: not counted yet",IF(B926="","Add a vehicle",IF(COUNTIF(VName,B926)=0,"Vehicle not on Vehicles sheet",IF(E926="","Add a purpose",IF(AND(E926&lt;&gt;"Business",E926&lt;&gt;"Medical",E926&lt;&gt;"Charitable",E926&lt;&gt;"Personal"),"Purpose must be Business/Medical/Charitable/Personal",IF(AND(ISNUMBER(H926),ISNUMBER(I926),I926&lt;H926),"Odometer end is before start",IF(AND(NOT(ISNUMBER(H926)),NOT(ISNUMBER(I926)),NOT(ISNUMBER(J926))),"Add odometer readings or typed miles",IF(AND(ISNUMBER(H926),ISNUMBER(I926),ISNUMBER(J926),ABS((I926-H926)-J926)&gt;0.05),"Odometer and typed miles disagree",IF(AND(N926&gt;0,O926=0),"No rate for this date — check Rate Schedule",IF(AND(OR(E926="Business",E926="Medical",E926="Charitable"),F926&lt;&gt;"Yes",K926=""),"Add purpose detail for substantiation",""))))))))))))</f>
        <v/>
      </c>
      <c r="R926" s="27">
        <f>IF(OR(A926="",M926=""),"",IFERROR(INDEX('Rate Schedule'!$A$5:$A$24,MATCH(SUMPRODUCT(MAX(('Rate Schedule'!$A$5:$A$24&lt;=A926)*('Rate Schedule'!$A$5:$A$24&lt;&gt;"")*'Rate Schedule'!$A$5:$A$24)),'Rate Schedule'!$A$5:$A$24,0)),""))</f>
        <v/>
      </c>
    </row>
    <row r="927">
      <c r="A927" s="22" t="n"/>
      <c r="B927" s="10" t="n"/>
      <c r="C927" s="10" t="n"/>
      <c r="D927" s="10" t="n"/>
      <c r="E927" s="10" t="n"/>
      <c r="F927" s="10" t="n"/>
      <c r="G927" s="10" t="n"/>
      <c r="H927" s="23" t="n"/>
      <c r="I927" s="23" t="n"/>
      <c r="J927" s="23" t="n"/>
      <c r="K927" s="10" t="n"/>
      <c r="L927" s="10" t="n"/>
      <c r="M927" s="24">
        <f>IF(AND(A927="",B927="",J927="",H927=""),"",ROUND(IF(G927="Yes",2,1)*IF(AND(ISNUMBER(H927),ISNUMBER(I927),I927&gt;=H927),I927-H927,IF(ISNUMBER(J927),J927,0)),1))</f>
        <v/>
      </c>
      <c r="N927" s="24">
        <f>IF(M927="","",IF(OR(E927="Personal",E927="",F927="Yes"),0,M927))</f>
        <v/>
      </c>
      <c r="O927" s="24">
        <f>IF(OR(A927="",M927=""),"",IF(E927="Business",IFERROR(INDEX('Rate Schedule'!$B$5:$B$24,MATCH(SUMPRODUCT(MAX(('Rate Schedule'!$A$5:$A$24&lt;=A927)*('Rate Schedule'!$A$5:$A$24&lt;&gt;"")*'Rate Schedule'!$A$5:$A$24)),'Rate Schedule'!$A$5:$A$24,0)),0),IF(E927="Medical",IFERROR(INDEX('Rate Schedule'!$C$5:$C$24,MATCH(SUMPRODUCT(MAX(('Rate Schedule'!$A$5:$A$24&lt;=A927)*('Rate Schedule'!$A$5:$A$24&lt;&gt;"")*'Rate Schedule'!$A$5:$A$24)),'Rate Schedule'!$A$5:$A$24,0)),0),IF(E927="Charitable",IFERROR(INDEX('Rate Schedule'!$D$5:$D$24,MATCH(SUMPRODUCT(MAX(('Rate Schedule'!$A$5:$A$24&lt;=A927)*('Rate Schedule'!$A$5:$A$24&lt;&gt;"")*'Rate Schedule'!$A$5:$A$24)),'Rate Schedule'!$A$5:$A$24,0)),0),0))))</f>
        <v/>
      </c>
      <c r="P927" s="25">
        <f>IF(OR(M927="",O927=""),"",ROUND(N927*O927,0)/100)</f>
        <v/>
      </c>
      <c r="Q927" s="26">
        <f>IF(AND(A927="",B927="",C927="",D927="",E927="",J927="",H927=""),"",IF(A927="","Add a date",IF(A927&gt;AsOf,"After as-of date: not counted yet",IF(B927="","Add a vehicle",IF(COUNTIF(VName,B927)=0,"Vehicle not on Vehicles sheet",IF(E927="","Add a purpose",IF(AND(E927&lt;&gt;"Business",E927&lt;&gt;"Medical",E927&lt;&gt;"Charitable",E927&lt;&gt;"Personal"),"Purpose must be Business/Medical/Charitable/Personal",IF(AND(ISNUMBER(H927),ISNUMBER(I927),I927&lt;H927),"Odometer end is before start",IF(AND(NOT(ISNUMBER(H927)),NOT(ISNUMBER(I927)),NOT(ISNUMBER(J927))),"Add odometer readings or typed miles",IF(AND(ISNUMBER(H927),ISNUMBER(I927),ISNUMBER(J927),ABS((I927-H927)-J927)&gt;0.05),"Odometer and typed miles disagree",IF(AND(N927&gt;0,O927=0),"No rate for this date — check Rate Schedule",IF(AND(OR(E927="Business",E927="Medical",E927="Charitable"),F927&lt;&gt;"Yes",K927=""),"Add purpose detail for substantiation",""))))))))))))</f>
        <v/>
      </c>
      <c r="R927" s="27">
        <f>IF(OR(A927="",M927=""),"",IFERROR(INDEX('Rate Schedule'!$A$5:$A$24,MATCH(SUMPRODUCT(MAX(('Rate Schedule'!$A$5:$A$24&lt;=A927)*('Rate Schedule'!$A$5:$A$24&lt;&gt;"")*'Rate Schedule'!$A$5:$A$24)),'Rate Schedule'!$A$5:$A$24,0)),""))</f>
        <v/>
      </c>
    </row>
    <row r="928">
      <c r="A928" s="22" t="n"/>
      <c r="B928" s="10" t="n"/>
      <c r="C928" s="10" t="n"/>
      <c r="D928" s="10" t="n"/>
      <c r="E928" s="10" t="n"/>
      <c r="F928" s="10" t="n"/>
      <c r="G928" s="10" t="n"/>
      <c r="H928" s="23" t="n"/>
      <c r="I928" s="23" t="n"/>
      <c r="J928" s="23" t="n"/>
      <c r="K928" s="10" t="n"/>
      <c r="L928" s="10" t="n"/>
      <c r="M928" s="24">
        <f>IF(AND(A928="",B928="",J928="",H928=""),"",ROUND(IF(G928="Yes",2,1)*IF(AND(ISNUMBER(H928),ISNUMBER(I928),I928&gt;=H928),I928-H928,IF(ISNUMBER(J928),J928,0)),1))</f>
        <v/>
      </c>
      <c r="N928" s="24">
        <f>IF(M928="","",IF(OR(E928="Personal",E928="",F928="Yes"),0,M928))</f>
        <v/>
      </c>
      <c r="O928" s="24">
        <f>IF(OR(A928="",M928=""),"",IF(E928="Business",IFERROR(INDEX('Rate Schedule'!$B$5:$B$24,MATCH(SUMPRODUCT(MAX(('Rate Schedule'!$A$5:$A$24&lt;=A928)*('Rate Schedule'!$A$5:$A$24&lt;&gt;"")*'Rate Schedule'!$A$5:$A$24)),'Rate Schedule'!$A$5:$A$24,0)),0),IF(E928="Medical",IFERROR(INDEX('Rate Schedule'!$C$5:$C$24,MATCH(SUMPRODUCT(MAX(('Rate Schedule'!$A$5:$A$24&lt;=A928)*('Rate Schedule'!$A$5:$A$24&lt;&gt;"")*'Rate Schedule'!$A$5:$A$24)),'Rate Schedule'!$A$5:$A$24,0)),0),IF(E928="Charitable",IFERROR(INDEX('Rate Schedule'!$D$5:$D$24,MATCH(SUMPRODUCT(MAX(('Rate Schedule'!$A$5:$A$24&lt;=A928)*('Rate Schedule'!$A$5:$A$24&lt;&gt;"")*'Rate Schedule'!$A$5:$A$24)),'Rate Schedule'!$A$5:$A$24,0)),0),0))))</f>
        <v/>
      </c>
      <c r="P928" s="25">
        <f>IF(OR(M928="",O928=""),"",ROUND(N928*O928,0)/100)</f>
        <v/>
      </c>
      <c r="Q928" s="26">
        <f>IF(AND(A928="",B928="",C928="",D928="",E928="",J928="",H928=""),"",IF(A928="","Add a date",IF(A928&gt;AsOf,"After as-of date: not counted yet",IF(B928="","Add a vehicle",IF(COUNTIF(VName,B928)=0,"Vehicle not on Vehicles sheet",IF(E928="","Add a purpose",IF(AND(E928&lt;&gt;"Business",E928&lt;&gt;"Medical",E928&lt;&gt;"Charitable",E928&lt;&gt;"Personal"),"Purpose must be Business/Medical/Charitable/Personal",IF(AND(ISNUMBER(H928),ISNUMBER(I928),I928&lt;H928),"Odometer end is before start",IF(AND(NOT(ISNUMBER(H928)),NOT(ISNUMBER(I928)),NOT(ISNUMBER(J928))),"Add odometer readings or typed miles",IF(AND(ISNUMBER(H928),ISNUMBER(I928),ISNUMBER(J928),ABS((I928-H928)-J928)&gt;0.05),"Odometer and typed miles disagree",IF(AND(N928&gt;0,O928=0),"No rate for this date — check Rate Schedule",IF(AND(OR(E928="Business",E928="Medical",E928="Charitable"),F928&lt;&gt;"Yes",K928=""),"Add purpose detail for substantiation",""))))))))))))</f>
        <v/>
      </c>
      <c r="R928" s="27">
        <f>IF(OR(A928="",M928=""),"",IFERROR(INDEX('Rate Schedule'!$A$5:$A$24,MATCH(SUMPRODUCT(MAX(('Rate Schedule'!$A$5:$A$24&lt;=A928)*('Rate Schedule'!$A$5:$A$24&lt;&gt;"")*'Rate Schedule'!$A$5:$A$24)),'Rate Schedule'!$A$5:$A$24,0)),""))</f>
        <v/>
      </c>
    </row>
    <row r="929">
      <c r="A929" s="22" t="n"/>
      <c r="B929" s="10" t="n"/>
      <c r="C929" s="10" t="n"/>
      <c r="D929" s="10" t="n"/>
      <c r="E929" s="10" t="n"/>
      <c r="F929" s="10" t="n"/>
      <c r="G929" s="10" t="n"/>
      <c r="H929" s="23" t="n"/>
      <c r="I929" s="23" t="n"/>
      <c r="J929" s="23" t="n"/>
      <c r="K929" s="10" t="n"/>
      <c r="L929" s="10" t="n"/>
      <c r="M929" s="24">
        <f>IF(AND(A929="",B929="",J929="",H929=""),"",ROUND(IF(G929="Yes",2,1)*IF(AND(ISNUMBER(H929),ISNUMBER(I929),I929&gt;=H929),I929-H929,IF(ISNUMBER(J929),J929,0)),1))</f>
        <v/>
      </c>
      <c r="N929" s="24">
        <f>IF(M929="","",IF(OR(E929="Personal",E929="",F929="Yes"),0,M929))</f>
        <v/>
      </c>
      <c r="O929" s="24">
        <f>IF(OR(A929="",M929=""),"",IF(E929="Business",IFERROR(INDEX('Rate Schedule'!$B$5:$B$24,MATCH(SUMPRODUCT(MAX(('Rate Schedule'!$A$5:$A$24&lt;=A929)*('Rate Schedule'!$A$5:$A$24&lt;&gt;"")*'Rate Schedule'!$A$5:$A$24)),'Rate Schedule'!$A$5:$A$24,0)),0),IF(E929="Medical",IFERROR(INDEX('Rate Schedule'!$C$5:$C$24,MATCH(SUMPRODUCT(MAX(('Rate Schedule'!$A$5:$A$24&lt;=A929)*('Rate Schedule'!$A$5:$A$24&lt;&gt;"")*'Rate Schedule'!$A$5:$A$24)),'Rate Schedule'!$A$5:$A$24,0)),0),IF(E929="Charitable",IFERROR(INDEX('Rate Schedule'!$D$5:$D$24,MATCH(SUMPRODUCT(MAX(('Rate Schedule'!$A$5:$A$24&lt;=A929)*('Rate Schedule'!$A$5:$A$24&lt;&gt;"")*'Rate Schedule'!$A$5:$A$24)),'Rate Schedule'!$A$5:$A$24,0)),0),0))))</f>
        <v/>
      </c>
      <c r="P929" s="25">
        <f>IF(OR(M929="",O929=""),"",ROUND(N929*O929,0)/100)</f>
        <v/>
      </c>
      <c r="Q929" s="26">
        <f>IF(AND(A929="",B929="",C929="",D929="",E929="",J929="",H929=""),"",IF(A929="","Add a date",IF(A929&gt;AsOf,"After as-of date: not counted yet",IF(B929="","Add a vehicle",IF(COUNTIF(VName,B929)=0,"Vehicle not on Vehicles sheet",IF(E929="","Add a purpose",IF(AND(E929&lt;&gt;"Business",E929&lt;&gt;"Medical",E929&lt;&gt;"Charitable",E929&lt;&gt;"Personal"),"Purpose must be Business/Medical/Charitable/Personal",IF(AND(ISNUMBER(H929),ISNUMBER(I929),I929&lt;H929),"Odometer end is before start",IF(AND(NOT(ISNUMBER(H929)),NOT(ISNUMBER(I929)),NOT(ISNUMBER(J929))),"Add odometer readings or typed miles",IF(AND(ISNUMBER(H929),ISNUMBER(I929),ISNUMBER(J929),ABS((I929-H929)-J929)&gt;0.05),"Odometer and typed miles disagree",IF(AND(N929&gt;0,O929=0),"No rate for this date — check Rate Schedule",IF(AND(OR(E929="Business",E929="Medical",E929="Charitable"),F929&lt;&gt;"Yes",K929=""),"Add purpose detail for substantiation",""))))))))))))</f>
        <v/>
      </c>
      <c r="R929" s="27">
        <f>IF(OR(A929="",M929=""),"",IFERROR(INDEX('Rate Schedule'!$A$5:$A$24,MATCH(SUMPRODUCT(MAX(('Rate Schedule'!$A$5:$A$24&lt;=A929)*('Rate Schedule'!$A$5:$A$24&lt;&gt;"")*'Rate Schedule'!$A$5:$A$24)),'Rate Schedule'!$A$5:$A$24,0)),""))</f>
        <v/>
      </c>
    </row>
    <row r="930">
      <c r="A930" s="22" t="n"/>
      <c r="B930" s="10" t="n"/>
      <c r="C930" s="10" t="n"/>
      <c r="D930" s="10" t="n"/>
      <c r="E930" s="10" t="n"/>
      <c r="F930" s="10" t="n"/>
      <c r="G930" s="10" t="n"/>
      <c r="H930" s="23" t="n"/>
      <c r="I930" s="23" t="n"/>
      <c r="J930" s="23" t="n"/>
      <c r="K930" s="10" t="n"/>
      <c r="L930" s="10" t="n"/>
      <c r="M930" s="24">
        <f>IF(AND(A930="",B930="",J930="",H930=""),"",ROUND(IF(G930="Yes",2,1)*IF(AND(ISNUMBER(H930),ISNUMBER(I930),I930&gt;=H930),I930-H930,IF(ISNUMBER(J930),J930,0)),1))</f>
        <v/>
      </c>
      <c r="N930" s="24">
        <f>IF(M930="","",IF(OR(E930="Personal",E930="",F930="Yes"),0,M930))</f>
        <v/>
      </c>
      <c r="O930" s="24">
        <f>IF(OR(A930="",M930=""),"",IF(E930="Business",IFERROR(INDEX('Rate Schedule'!$B$5:$B$24,MATCH(SUMPRODUCT(MAX(('Rate Schedule'!$A$5:$A$24&lt;=A930)*('Rate Schedule'!$A$5:$A$24&lt;&gt;"")*'Rate Schedule'!$A$5:$A$24)),'Rate Schedule'!$A$5:$A$24,0)),0),IF(E930="Medical",IFERROR(INDEX('Rate Schedule'!$C$5:$C$24,MATCH(SUMPRODUCT(MAX(('Rate Schedule'!$A$5:$A$24&lt;=A930)*('Rate Schedule'!$A$5:$A$24&lt;&gt;"")*'Rate Schedule'!$A$5:$A$24)),'Rate Schedule'!$A$5:$A$24,0)),0),IF(E930="Charitable",IFERROR(INDEX('Rate Schedule'!$D$5:$D$24,MATCH(SUMPRODUCT(MAX(('Rate Schedule'!$A$5:$A$24&lt;=A930)*('Rate Schedule'!$A$5:$A$24&lt;&gt;"")*'Rate Schedule'!$A$5:$A$24)),'Rate Schedule'!$A$5:$A$24,0)),0),0))))</f>
        <v/>
      </c>
      <c r="P930" s="25">
        <f>IF(OR(M930="",O930=""),"",ROUND(N930*O930,0)/100)</f>
        <v/>
      </c>
      <c r="Q930" s="26">
        <f>IF(AND(A930="",B930="",C930="",D930="",E930="",J930="",H930=""),"",IF(A930="","Add a date",IF(A930&gt;AsOf,"After as-of date: not counted yet",IF(B930="","Add a vehicle",IF(COUNTIF(VName,B930)=0,"Vehicle not on Vehicles sheet",IF(E930="","Add a purpose",IF(AND(E930&lt;&gt;"Business",E930&lt;&gt;"Medical",E930&lt;&gt;"Charitable",E930&lt;&gt;"Personal"),"Purpose must be Business/Medical/Charitable/Personal",IF(AND(ISNUMBER(H930),ISNUMBER(I930),I930&lt;H930),"Odometer end is before start",IF(AND(NOT(ISNUMBER(H930)),NOT(ISNUMBER(I930)),NOT(ISNUMBER(J930))),"Add odometer readings or typed miles",IF(AND(ISNUMBER(H930),ISNUMBER(I930),ISNUMBER(J930),ABS((I930-H930)-J930)&gt;0.05),"Odometer and typed miles disagree",IF(AND(N930&gt;0,O930=0),"No rate for this date — check Rate Schedule",IF(AND(OR(E930="Business",E930="Medical",E930="Charitable"),F930&lt;&gt;"Yes",K930=""),"Add purpose detail for substantiation",""))))))))))))</f>
        <v/>
      </c>
      <c r="R930" s="27">
        <f>IF(OR(A930="",M930=""),"",IFERROR(INDEX('Rate Schedule'!$A$5:$A$24,MATCH(SUMPRODUCT(MAX(('Rate Schedule'!$A$5:$A$24&lt;=A930)*('Rate Schedule'!$A$5:$A$24&lt;&gt;"")*'Rate Schedule'!$A$5:$A$24)),'Rate Schedule'!$A$5:$A$24,0)),""))</f>
        <v/>
      </c>
    </row>
    <row r="931">
      <c r="A931" s="22" t="n"/>
      <c r="B931" s="10" t="n"/>
      <c r="C931" s="10" t="n"/>
      <c r="D931" s="10" t="n"/>
      <c r="E931" s="10" t="n"/>
      <c r="F931" s="10" t="n"/>
      <c r="G931" s="10" t="n"/>
      <c r="H931" s="23" t="n"/>
      <c r="I931" s="23" t="n"/>
      <c r="J931" s="23" t="n"/>
      <c r="K931" s="10" t="n"/>
      <c r="L931" s="10" t="n"/>
      <c r="M931" s="24">
        <f>IF(AND(A931="",B931="",J931="",H931=""),"",ROUND(IF(G931="Yes",2,1)*IF(AND(ISNUMBER(H931),ISNUMBER(I931),I931&gt;=H931),I931-H931,IF(ISNUMBER(J931),J931,0)),1))</f>
        <v/>
      </c>
      <c r="N931" s="24">
        <f>IF(M931="","",IF(OR(E931="Personal",E931="",F931="Yes"),0,M931))</f>
        <v/>
      </c>
      <c r="O931" s="24">
        <f>IF(OR(A931="",M931=""),"",IF(E931="Business",IFERROR(INDEX('Rate Schedule'!$B$5:$B$24,MATCH(SUMPRODUCT(MAX(('Rate Schedule'!$A$5:$A$24&lt;=A931)*('Rate Schedule'!$A$5:$A$24&lt;&gt;"")*'Rate Schedule'!$A$5:$A$24)),'Rate Schedule'!$A$5:$A$24,0)),0),IF(E931="Medical",IFERROR(INDEX('Rate Schedule'!$C$5:$C$24,MATCH(SUMPRODUCT(MAX(('Rate Schedule'!$A$5:$A$24&lt;=A931)*('Rate Schedule'!$A$5:$A$24&lt;&gt;"")*'Rate Schedule'!$A$5:$A$24)),'Rate Schedule'!$A$5:$A$24,0)),0),IF(E931="Charitable",IFERROR(INDEX('Rate Schedule'!$D$5:$D$24,MATCH(SUMPRODUCT(MAX(('Rate Schedule'!$A$5:$A$24&lt;=A931)*('Rate Schedule'!$A$5:$A$24&lt;&gt;"")*'Rate Schedule'!$A$5:$A$24)),'Rate Schedule'!$A$5:$A$24,0)),0),0))))</f>
        <v/>
      </c>
      <c r="P931" s="25">
        <f>IF(OR(M931="",O931=""),"",ROUND(N931*O931,0)/100)</f>
        <v/>
      </c>
      <c r="Q931" s="26">
        <f>IF(AND(A931="",B931="",C931="",D931="",E931="",J931="",H931=""),"",IF(A931="","Add a date",IF(A931&gt;AsOf,"After as-of date: not counted yet",IF(B931="","Add a vehicle",IF(COUNTIF(VName,B931)=0,"Vehicle not on Vehicles sheet",IF(E931="","Add a purpose",IF(AND(E931&lt;&gt;"Business",E931&lt;&gt;"Medical",E931&lt;&gt;"Charitable",E931&lt;&gt;"Personal"),"Purpose must be Business/Medical/Charitable/Personal",IF(AND(ISNUMBER(H931),ISNUMBER(I931),I931&lt;H931),"Odometer end is before start",IF(AND(NOT(ISNUMBER(H931)),NOT(ISNUMBER(I931)),NOT(ISNUMBER(J931))),"Add odometer readings or typed miles",IF(AND(ISNUMBER(H931),ISNUMBER(I931),ISNUMBER(J931),ABS((I931-H931)-J931)&gt;0.05),"Odometer and typed miles disagree",IF(AND(N931&gt;0,O931=0),"No rate for this date — check Rate Schedule",IF(AND(OR(E931="Business",E931="Medical",E931="Charitable"),F931&lt;&gt;"Yes",K931=""),"Add purpose detail for substantiation",""))))))))))))</f>
        <v/>
      </c>
      <c r="R931" s="27">
        <f>IF(OR(A931="",M931=""),"",IFERROR(INDEX('Rate Schedule'!$A$5:$A$24,MATCH(SUMPRODUCT(MAX(('Rate Schedule'!$A$5:$A$24&lt;=A931)*('Rate Schedule'!$A$5:$A$24&lt;&gt;"")*'Rate Schedule'!$A$5:$A$24)),'Rate Schedule'!$A$5:$A$24,0)),""))</f>
        <v/>
      </c>
    </row>
    <row r="932">
      <c r="A932" s="22" t="n"/>
      <c r="B932" s="10" t="n"/>
      <c r="C932" s="10" t="n"/>
      <c r="D932" s="10" t="n"/>
      <c r="E932" s="10" t="n"/>
      <c r="F932" s="10" t="n"/>
      <c r="G932" s="10" t="n"/>
      <c r="H932" s="23" t="n"/>
      <c r="I932" s="23" t="n"/>
      <c r="J932" s="23" t="n"/>
      <c r="K932" s="10" t="n"/>
      <c r="L932" s="10" t="n"/>
      <c r="M932" s="24">
        <f>IF(AND(A932="",B932="",J932="",H932=""),"",ROUND(IF(G932="Yes",2,1)*IF(AND(ISNUMBER(H932),ISNUMBER(I932),I932&gt;=H932),I932-H932,IF(ISNUMBER(J932),J932,0)),1))</f>
        <v/>
      </c>
      <c r="N932" s="24">
        <f>IF(M932="","",IF(OR(E932="Personal",E932="",F932="Yes"),0,M932))</f>
        <v/>
      </c>
      <c r="O932" s="24">
        <f>IF(OR(A932="",M932=""),"",IF(E932="Business",IFERROR(INDEX('Rate Schedule'!$B$5:$B$24,MATCH(SUMPRODUCT(MAX(('Rate Schedule'!$A$5:$A$24&lt;=A932)*('Rate Schedule'!$A$5:$A$24&lt;&gt;"")*'Rate Schedule'!$A$5:$A$24)),'Rate Schedule'!$A$5:$A$24,0)),0),IF(E932="Medical",IFERROR(INDEX('Rate Schedule'!$C$5:$C$24,MATCH(SUMPRODUCT(MAX(('Rate Schedule'!$A$5:$A$24&lt;=A932)*('Rate Schedule'!$A$5:$A$24&lt;&gt;"")*'Rate Schedule'!$A$5:$A$24)),'Rate Schedule'!$A$5:$A$24,0)),0),IF(E932="Charitable",IFERROR(INDEX('Rate Schedule'!$D$5:$D$24,MATCH(SUMPRODUCT(MAX(('Rate Schedule'!$A$5:$A$24&lt;=A932)*('Rate Schedule'!$A$5:$A$24&lt;&gt;"")*'Rate Schedule'!$A$5:$A$24)),'Rate Schedule'!$A$5:$A$24,0)),0),0))))</f>
        <v/>
      </c>
      <c r="P932" s="25">
        <f>IF(OR(M932="",O932=""),"",ROUND(N932*O932,0)/100)</f>
        <v/>
      </c>
      <c r="Q932" s="26">
        <f>IF(AND(A932="",B932="",C932="",D932="",E932="",J932="",H932=""),"",IF(A932="","Add a date",IF(A932&gt;AsOf,"After as-of date: not counted yet",IF(B932="","Add a vehicle",IF(COUNTIF(VName,B932)=0,"Vehicle not on Vehicles sheet",IF(E932="","Add a purpose",IF(AND(E932&lt;&gt;"Business",E932&lt;&gt;"Medical",E932&lt;&gt;"Charitable",E932&lt;&gt;"Personal"),"Purpose must be Business/Medical/Charitable/Personal",IF(AND(ISNUMBER(H932),ISNUMBER(I932),I932&lt;H932),"Odometer end is before start",IF(AND(NOT(ISNUMBER(H932)),NOT(ISNUMBER(I932)),NOT(ISNUMBER(J932))),"Add odometer readings or typed miles",IF(AND(ISNUMBER(H932),ISNUMBER(I932),ISNUMBER(J932),ABS((I932-H932)-J932)&gt;0.05),"Odometer and typed miles disagree",IF(AND(N932&gt;0,O932=0),"No rate for this date — check Rate Schedule",IF(AND(OR(E932="Business",E932="Medical",E932="Charitable"),F932&lt;&gt;"Yes",K932=""),"Add purpose detail for substantiation",""))))))))))))</f>
        <v/>
      </c>
      <c r="R932" s="27">
        <f>IF(OR(A932="",M932=""),"",IFERROR(INDEX('Rate Schedule'!$A$5:$A$24,MATCH(SUMPRODUCT(MAX(('Rate Schedule'!$A$5:$A$24&lt;=A932)*('Rate Schedule'!$A$5:$A$24&lt;&gt;"")*'Rate Schedule'!$A$5:$A$24)),'Rate Schedule'!$A$5:$A$24,0)),""))</f>
        <v/>
      </c>
    </row>
    <row r="933">
      <c r="A933" s="22" t="n"/>
      <c r="B933" s="10" t="n"/>
      <c r="C933" s="10" t="n"/>
      <c r="D933" s="10" t="n"/>
      <c r="E933" s="10" t="n"/>
      <c r="F933" s="10" t="n"/>
      <c r="G933" s="10" t="n"/>
      <c r="H933" s="23" t="n"/>
      <c r="I933" s="23" t="n"/>
      <c r="J933" s="23" t="n"/>
      <c r="K933" s="10" t="n"/>
      <c r="L933" s="10" t="n"/>
      <c r="M933" s="24">
        <f>IF(AND(A933="",B933="",J933="",H933=""),"",ROUND(IF(G933="Yes",2,1)*IF(AND(ISNUMBER(H933),ISNUMBER(I933),I933&gt;=H933),I933-H933,IF(ISNUMBER(J933),J933,0)),1))</f>
        <v/>
      </c>
      <c r="N933" s="24">
        <f>IF(M933="","",IF(OR(E933="Personal",E933="",F933="Yes"),0,M933))</f>
        <v/>
      </c>
      <c r="O933" s="24">
        <f>IF(OR(A933="",M933=""),"",IF(E933="Business",IFERROR(INDEX('Rate Schedule'!$B$5:$B$24,MATCH(SUMPRODUCT(MAX(('Rate Schedule'!$A$5:$A$24&lt;=A933)*('Rate Schedule'!$A$5:$A$24&lt;&gt;"")*'Rate Schedule'!$A$5:$A$24)),'Rate Schedule'!$A$5:$A$24,0)),0),IF(E933="Medical",IFERROR(INDEX('Rate Schedule'!$C$5:$C$24,MATCH(SUMPRODUCT(MAX(('Rate Schedule'!$A$5:$A$24&lt;=A933)*('Rate Schedule'!$A$5:$A$24&lt;&gt;"")*'Rate Schedule'!$A$5:$A$24)),'Rate Schedule'!$A$5:$A$24,0)),0),IF(E933="Charitable",IFERROR(INDEX('Rate Schedule'!$D$5:$D$24,MATCH(SUMPRODUCT(MAX(('Rate Schedule'!$A$5:$A$24&lt;=A933)*('Rate Schedule'!$A$5:$A$24&lt;&gt;"")*'Rate Schedule'!$A$5:$A$24)),'Rate Schedule'!$A$5:$A$24,0)),0),0))))</f>
        <v/>
      </c>
      <c r="P933" s="25">
        <f>IF(OR(M933="",O933=""),"",ROUND(N933*O933,0)/100)</f>
        <v/>
      </c>
      <c r="Q933" s="26">
        <f>IF(AND(A933="",B933="",C933="",D933="",E933="",J933="",H933=""),"",IF(A933="","Add a date",IF(A933&gt;AsOf,"After as-of date: not counted yet",IF(B933="","Add a vehicle",IF(COUNTIF(VName,B933)=0,"Vehicle not on Vehicles sheet",IF(E933="","Add a purpose",IF(AND(E933&lt;&gt;"Business",E933&lt;&gt;"Medical",E933&lt;&gt;"Charitable",E933&lt;&gt;"Personal"),"Purpose must be Business/Medical/Charitable/Personal",IF(AND(ISNUMBER(H933),ISNUMBER(I933),I933&lt;H933),"Odometer end is before start",IF(AND(NOT(ISNUMBER(H933)),NOT(ISNUMBER(I933)),NOT(ISNUMBER(J933))),"Add odometer readings or typed miles",IF(AND(ISNUMBER(H933),ISNUMBER(I933),ISNUMBER(J933),ABS((I933-H933)-J933)&gt;0.05),"Odometer and typed miles disagree",IF(AND(N933&gt;0,O933=0),"No rate for this date — check Rate Schedule",IF(AND(OR(E933="Business",E933="Medical",E933="Charitable"),F933&lt;&gt;"Yes",K933=""),"Add purpose detail for substantiation",""))))))))))))</f>
        <v/>
      </c>
      <c r="R933" s="27">
        <f>IF(OR(A933="",M933=""),"",IFERROR(INDEX('Rate Schedule'!$A$5:$A$24,MATCH(SUMPRODUCT(MAX(('Rate Schedule'!$A$5:$A$24&lt;=A933)*('Rate Schedule'!$A$5:$A$24&lt;&gt;"")*'Rate Schedule'!$A$5:$A$24)),'Rate Schedule'!$A$5:$A$24,0)),""))</f>
        <v/>
      </c>
    </row>
    <row r="934">
      <c r="A934" s="22" t="n"/>
      <c r="B934" s="10" t="n"/>
      <c r="C934" s="10" t="n"/>
      <c r="D934" s="10" t="n"/>
      <c r="E934" s="10" t="n"/>
      <c r="F934" s="10" t="n"/>
      <c r="G934" s="10" t="n"/>
      <c r="H934" s="23" t="n"/>
      <c r="I934" s="23" t="n"/>
      <c r="J934" s="23" t="n"/>
      <c r="K934" s="10" t="n"/>
      <c r="L934" s="10" t="n"/>
      <c r="M934" s="24">
        <f>IF(AND(A934="",B934="",J934="",H934=""),"",ROUND(IF(G934="Yes",2,1)*IF(AND(ISNUMBER(H934),ISNUMBER(I934),I934&gt;=H934),I934-H934,IF(ISNUMBER(J934),J934,0)),1))</f>
        <v/>
      </c>
      <c r="N934" s="24">
        <f>IF(M934="","",IF(OR(E934="Personal",E934="",F934="Yes"),0,M934))</f>
        <v/>
      </c>
      <c r="O934" s="24">
        <f>IF(OR(A934="",M934=""),"",IF(E934="Business",IFERROR(INDEX('Rate Schedule'!$B$5:$B$24,MATCH(SUMPRODUCT(MAX(('Rate Schedule'!$A$5:$A$24&lt;=A934)*('Rate Schedule'!$A$5:$A$24&lt;&gt;"")*'Rate Schedule'!$A$5:$A$24)),'Rate Schedule'!$A$5:$A$24,0)),0),IF(E934="Medical",IFERROR(INDEX('Rate Schedule'!$C$5:$C$24,MATCH(SUMPRODUCT(MAX(('Rate Schedule'!$A$5:$A$24&lt;=A934)*('Rate Schedule'!$A$5:$A$24&lt;&gt;"")*'Rate Schedule'!$A$5:$A$24)),'Rate Schedule'!$A$5:$A$24,0)),0),IF(E934="Charitable",IFERROR(INDEX('Rate Schedule'!$D$5:$D$24,MATCH(SUMPRODUCT(MAX(('Rate Schedule'!$A$5:$A$24&lt;=A934)*('Rate Schedule'!$A$5:$A$24&lt;&gt;"")*'Rate Schedule'!$A$5:$A$24)),'Rate Schedule'!$A$5:$A$24,0)),0),0))))</f>
        <v/>
      </c>
      <c r="P934" s="25">
        <f>IF(OR(M934="",O934=""),"",ROUND(N934*O934,0)/100)</f>
        <v/>
      </c>
      <c r="Q934" s="26">
        <f>IF(AND(A934="",B934="",C934="",D934="",E934="",J934="",H934=""),"",IF(A934="","Add a date",IF(A934&gt;AsOf,"After as-of date: not counted yet",IF(B934="","Add a vehicle",IF(COUNTIF(VName,B934)=0,"Vehicle not on Vehicles sheet",IF(E934="","Add a purpose",IF(AND(E934&lt;&gt;"Business",E934&lt;&gt;"Medical",E934&lt;&gt;"Charitable",E934&lt;&gt;"Personal"),"Purpose must be Business/Medical/Charitable/Personal",IF(AND(ISNUMBER(H934),ISNUMBER(I934),I934&lt;H934),"Odometer end is before start",IF(AND(NOT(ISNUMBER(H934)),NOT(ISNUMBER(I934)),NOT(ISNUMBER(J934))),"Add odometer readings or typed miles",IF(AND(ISNUMBER(H934),ISNUMBER(I934),ISNUMBER(J934),ABS((I934-H934)-J934)&gt;0.05),"Odometer and typed miles disagree",IF(AND(N934&gt;0,O934=0),"No rate for this date — check Rate Schedule",IF(AND(OR(E934="Business",E934="Medical",E934="Charitable"),F934&lt;&gt;"Yes",K934=""),"Add purpose detail for substantiation",""))))))))))))</f>
        <v/>
      </c>
      <c r="R934" s="27">
        <f>IF(OR(A934="",M934=""),"",IFERROR(INDEX('Rate Schedule'!$A$5:$A$24,MATCH(SUMPRODUCT(MAX(('Rate Schedule'!$A$5:$A$24&lt;=A934)*('Rate Schedule'!$A$5:$A$24&lt;&gt;"")*'Rate Schedule'!$A$5:$A$24)),'Rate Schedule'!$A$5:$A$24,0)),""))</f>
        <v/>
      </c>
    </row>
    <row r="935">
      <c r="A935" s="22" t="n"/>
      <c r="B935" s="10" t="n"/>
      <c r="C935" s="10" t="n"/>
      <c r="D935" s="10" t="n"/>
      <c r="E935" s="10" t="n"/>
      <c r="F935" s="10" t="n"/>
      <c r="G935" s="10" t="n"/>
      <c r="H935" s="23" t="n"/>
      <c r="I935" s="23" t="n"/>
      <c r="J935" s="23" t="n"/>
      <c r="K935" s="10" t="n"/>
      <c r="L935" s="10" t="n"/>
      <c r="M935" s="24">
        <f>IF(AND(A935="",B935="",J935="",H935=""),"",ROUND(IF(G935="Yes",2,1)*IF(AND(ISNUMBER(H935),ISNUMBER(I935),I935&gt;=H935),I935-H935,IF(ISNUMBER(J935),J935,0)),1))</f>
        <v/>
      </c>
      <c r="N935" s="24">
        <f>IF(M935="","",IF(OR(E935="Personal",E935="",F935="Yes"),0,M935))</f>
        <v/>
      </c>
      <c r="O935" s="24">
        <f>IF(OR(A935="",M935=""),"",IF(E935="Business",IFERROR(INDEX('Rate Schedule'!$B$5:$B$24,MATCH(SUMPRODUCT(MAX(('Rate Schedule'!$A$5:$A$24&lt;=A935)*('Rate Schedule'!$A$5:$A$24&lt;&gt;"")*'Rate Schedule'!$A$5:$A$24)),'Rate Schedule'!$A$5:$A$24,0)),0),IF(E935="Medical",IFERROR(INDEX('Rate Schedule'!$C$5:$C$24,MATCH(SUMPRODUCT(MAX(('Rate Schedule'!$A$5:$A$24&lt;=A935)*('Rate Schedule'!$A$5:$A$24&lt;&gt;"")*'Rate Schedule'!$A$5:$A$24)),'Rate Schedule'!$A$5:$A$24,0)),0),IF(E935="Charitable",IFERROR(INDEX('Rate Schedule'!$D$5:$D$24,MATCH(SUMPRODUCT(MAX(('Rate Schedule'!$A$5:$A$24&lt;=A935)*('Rate Schedule'!$A$5:$A$24&lt;&gt;"")*'Rate Schedule'!$A$5:$A$24)),'Rate Schedule'!$A$5:$A$24,0)),0),0))))</f>
        <v/>
      </c>
      <c r="P935" s="25">
        <f>IF(OR(M935="",O935=""),"",ROUND(N935*O935,0)/100)</f>
        <v/>
      </c>
      <c r="Q935" s="26">
        <f>IF(AND(A935="",B935="",C935="",D935="",E935="",J935="",H935=""),"",IF(A935="","Add a date",IF(A935&gt;AsOf,"After as-of date: not counted yet",IF(B935="","Add a vehicle",IF(COUNTIF(VName,B935)=0,"Vehicle not on Vehicles sheet",IF(E935="","Add a purpose",IF(AND(E935&lt;&gt;"Business",E935&lt;&gt;"Medical",E935&lt;&gt;"Charitable",E935&lt;&gt;"Personal"),"Purpose must be Business/Medical/Charitable/Personal",IF(AND(ISNUMBER(H935),ISNUMBER(I935),I935&lt;H935),"Odometer end is before start",IF(AND(NOT(ISNUMBER(H935)),NOT(ISNUMBER(I935)),NOT(ISNUMBER(J935))),"Add odometer readings or typed miles",IF(AND(ISNUMBER(H935),ISNUMBER(I935),ISNUMBER(J935),ABS((I935-H935)-J935)&gt;0.05),"Odometer and typed miles disagree",IF(AND(N935&gt;0,O935=0),"No rate for this date — check Rate Schedule",IF(AND(OR(E935="Business",E935="Medical",E935="Charitable"),F935&lt;&gt;"Yes",K935=""),"Add purpose detail for substantiation",""))))))))))))</f>
        <v/>
      </c>
      <c r="R935" s="27">
        <f>IF(OR(A935="",M935=""),"",IFERROR(INDEX('Rate Schedule'!$A$5:$A$24,MATCH(SUMPRODUCT(MAX(('Rate Schedule'!$A$5:$A$24&lt;=A935)*('Rate Schedule'!$A$5:$A$24&lt;&gt;"")*'Rate Schedule'!$A$5:$A$24)),'Rate Schedule'!$A$5:$A$24,0)),""))</f>
        <v/>
      </c>
    </row>
    <row r="936">
      <c r="A936" s="22" t="n"/>
      <c r="B936" s="10" t="n"/>
      <c r="C936" s="10" t="n"/>
      <c r="D936" s="10" t="n"/>
      <c r="E936" s="10" t="n"/>
      <c r="F936" s="10" t="n"/>
      <c r="G936" s="10" t="n"/>
      <c r="H936" s="23" t="n"/>
      <c r="I936" s="23" t="n"/>
      <c r="J936" s="23" t="n"/>
      <c r="K936" s="10" t="n"/>
      <c r="L936" s="10" t="n"/>
      <c r="M936" s="24">
        <f>IF(AND(A936="",B936="",J936="",H936=""),"",ROUND(IF(G936="Yes",2,1)*IF(AND(ISNUMBER(H936),ISNUMBER(I936),I936&gt;=H936),I936-H936,IF(ISNUMBER(J936),J936,0)),1))</f>
        <v/>
      </c>
      <c r="N936" s="24">
        <f>IF(M936="","",IF(OR(E936="Personal",E936="",F936="Yes"),0,M936))</f>
        <v/>
      </c>
      <c r="O936" s="24">
        <f>IF(OR(A936="",M936=""),"",IF(E936="Business",IFERROR(INDEX('Rate Schedule'!$B$5:$B$24,MATCH(SUMPRODUCT(MAX(('Rate Schedule'!$A$5:$A$24&lt;=A936)*('Rate Schedule'!$A$5:$A$24&lt;&gt;"")*'Rate Schedule'!$A$5:$A$24)),'Rate Schedule'!$A$5:$A$24,0)),0),IF(E936="Medical",IFERROR(INDEX('Rate Schedule'!$C$5:$C$24,MATCH(SUMPRODUCT(MAX(('Rate Schedule'!$A$5:$A$24&lt;=A936)*('Rate Schedule'!$A$5:$A$24&lt;&gt;"")*'Rate Schedule'!$A$5:$A$24)),'Rate Schedule'!$A$5:$A$24,0)),0),IF(E936="Charitable",IFERROR(INDEX('Rate Schedule'!$D$5:$D$24,MATCH(SUMPRODUCT(MAX(('Rate Schedule'!$A$5:$A$24&lt;=A936)*('Rate Schedule'!$A$5:$A$24&lt;&gt;"")*'Rate Schedule'!$A$5:$A$24)),'Rate Schedule'!$A$5:$A$24,0)),0),0))))</f>
        <v/>
      </c>
      <c r="P936" s="25">
        <f>IF(OR(M936="",O936=""),"",ROUND(N936*O936,0)/100)</f>
        <v/>
      </c>
      <c r="Q936" s="26">
        <f>IF(AND(A936="",B936="",C936="",D936="",E936="",J936="",H936=""),"",IF(A936="","Add a date",IF(A936&gt;AsOf,"After as-of date: not counted yet",IF(B936="","Add a vehicle",IF(COUNTIF(VName,B936)=0,"Vehicle not on Vehicles sheet",IF(E936="","Add a purpose",IF(AND(E936&lt;&gt;"Business",E936&lt;&gt;"Medical",E936&lt;&gt;"Charitable",E936&lt;&gt;"Personal"),"Purpose must be Business/Medical/Charitable/Personal",IF(AND(ISNUMBER(H936),ISNUMBER(I936),I936&lt;H936),"Odometer end is before start",IF(AND(NOT(ISNUMBER(H936)),NOT(ISNUMBER(I936)),NOT(ISNUMBER(J936))),"Add odometer readings or typed miles",IF(AND(ISNUMBER(H936),ISNUMBER(I936),ISNUMBER(J936),ABS((I936-H936)-J936)&gt;0.05),"Odometer and typed miles disagree",IF(AND(N936&gt;0,O936=0),"No rate for this date — check Rate Schedule",IF(AND(OR(E936="Business",E936="Medical",E936="Charitable"),F936&lt;&gt;"Yes",K936=""),"Add purpose detail for substantiation",""))))))))))))</f>
        <v/>
      </c>
      <c r="R936" s="27">
        <f>IF(OR(A936="",M936=""),"",IFERROR(INDEX('Rate Schedule'!$A$5:$A$24,MATCH(SUMPRODUCT(MAX(('Rate Schedule'!$A$5:$A$24&lt;=A936)*('Rate Schedule'!$A$5:$A$24&lt;&gt;"")*'Rate Schedule'!$A$5:$A$24)),'Rate Schedule'!$A$5:$A$24,0)),""))</f>
        <v/>
      </c>
    </row>
    <row r="937">
      <c r="A937" s="22" t="n"/>
      <c r="B937" s="10" t="n"/>
      <c r="C937" s="10" t="n"/>
      <c r="D937" s="10" t="n"/>
      <c r="E937" s="10" t="n"/>
      <c r="F937" s="10" t="n"/>
      <c r="G937" s="10" t="n"/>
      <c r="H937" s="23" t="n"/>
      <c r="I937" s="23" t="n"/>
      <c r="J937" s="23" t="n"/>
      <c r="K937" s="10" t="n"/>
      <c r="L937" s="10" t="n"/>
      <c r="M937" s="24">
        <f>IF(AND(A937="",B937="",J937="",H937=""),"",ROUND(IF(G937="Yes",2,1)*IF(AND(ISNUMBER(H937),ISNUMBER(I937),I937&gt;=H937),I937-H937,IF(ISNUMBER(J937),J937,0)),1))</f>
        <v/>
      </c>
      <c r="N937" s="24">
        <f>IF(M937="","",IF(OR(E937="Personal",E937="",F937="Yes"),0,M937))</f>
        <v/>
      </c>
      <c r="O937" s="24">
        <f>IF(OR(A937="",M937=""),"",IF(E937="Business",IFERROR(INDEX('Rate Schedule'!$B$5:$B$24,MATCH(SUMPRODUCT(MAX(('Rate Schedule'!$A$5:$A$24&lt;=A937)*('Rate Schedule'!$A$5:$A$24&lt;&gt;"")*'Rate Schedule'!$A$5:$A$24)),'Rate Schedule'!$A$5:$A$24,0)),0),IF(E937="Medical",IFERROR(INDEX('Rate Schedule'!$C$5:$C$24,MATCH(SUMPRODUCT(MAX(('Rate Schedule'!$A$5:$A$24&lt;=A937)*('Rate Schedule'!$A$5:$A$24&lt;&gt;"")*'Rate Schedule'!$A$5:$A$24)),'Rate Schedule'!$A$5:$A$24,0)),0),IF(E937="Charitable",IFERROR(INDEX('Rate Schedule'!$D$5:$D$24,MATCH(SUMPRODUCT(MAX(('Rate Schedule'!$A$5:$A$24&lt;=A937)*('Rate Schedule'!$A$5:$A$24&lt;&gt;"")*'Rate Schedule'!$A$5:$A$24)),'Rate Schedule'!$A$5:$A$24,0)),0),0))))</f>
        <v/>
      </c>
      <c r="P937" s="25">
        <f>IF(OR(M937="",O937=""),"",ROUND(N937*O937,0)/100)</f>
        <v/>
      </c>
      <c r="Q937" s="26">
        <f>IF(AND(A937="",B937="",C937="",D937="",E937="",J937="",H937=""),"",IF(A937="","Add a date",IF(A937&gt;AsOf,"After as-of date: not counted yet",IF(B937="","Add a vehicle",IF(COUNTIF(VName,B937)=0,"Vehicle not on Vehicles sheet",IF(E937="","Add a purpose",IF(AND(E937&lt;&gt;"Business",E937&lt;&gt;"Medical",E937&lt;&gt;"Charitable",E937&lt;&gt;"Personal"),"Purpose must be Business/Medical/Charitable/Personal",IF(AND(ISNUMBER(H937),ISNUMBER(I937),I937&lt;H937),"Odometer end is before start",IF(AND(NOT(ISNUMBER(H937)),NOT(ISNUMBER(I937)),NOT(ISNUMBER(J937))),"Add odometer readings or typed miles",IF(AND(ISNUMBER(H937),ISNUMBER(I937),ISNUMBER(J937),ABS((I937-H937)-J937)&gt;0.05),"Odometer and typed miles disagree",IF(AND(N937&gt;0,O937=0),"No rate for this date — check Rate Schedule",IF(AND(OR(E937="Business",E937="Medical",E937="Charitable"),F937&lt;&gt;"Yes",K937=""),"Add purpose detail for substantiation",""))))))))))))</f>
        <v/>
      </c>
      <c r="R937" s="27">
        <f>IF(OR(A937="",M937=""),"",IFERROR(INDEX('Rate Schedule'!$A$5:$A$24,MATCH(SUMPRODUCT(MAX(('Rate Schedule'!$A$5:$A$24&lt;=A937)*('Rate Schedule'!$A$5:$A$24&lt;&gt;"")*'Rate Schedule'!$A$5:$A$24)),'Rate Schedule'!$A$5:$A$24,0)),""))</f>
        <v/>
      </c>
    </row>
    <row r="938">
      <c r="A938" s="22" t="n"/>
      <c r="B938" s="10" t="n"/>
      <c r="C938" s="10" t="n"/>
      <c r="D938" s="10" t="n"/>
      <c r="E938" s="10" t="n"/>
      <c r="F938" s="10" t="n"/>
      <c r="G938" s="10" t="n"/>
      <c r="H938" s="23" t="n"/>
      <c r="I938" s="23" t="n"/>
      <c r="J938" s="23" t="n"/>
      <c r="K938" s="10" t="n"/>
      <c r="L938" s="10" t="n"/>
      <c r="M938" s="24">
        <f>IF(AND(A938="",B938="",J938="",H938=""),"",ROUND(IF(G938="Yes",2,1)*IF(AND(ISNUMBER(H938),ISNUMBER(I938),I938&gt;=H938),I938-H938,IF(ISNUMBER(J938),J938,0)),1))</f>
        <v/>
      </c>
      <c r="N938" s="24">
        <f>IF(M938="","",IF(OR(E938="Personal",E938="",F938="Yes"),0,M938))</f>
        <v/>
      </c>
      <c r="O938" s="24">
        <f>IF(OR(A938="",M938=""),"",IF(E938="Business",IFERROR(INDEX('Rate Schedule'!$B$5:$B$24,MATCH(SUMPRODUCT(MAX(('Rate Schedule'!$A$5:$A$24&lt;=A938)*('Rate Schedule'!$A$5:$A$24&lt;&gt;"")*'Rate Schedule'!$A$5:$A$24)),'Rate Schedule'!$A$5:$A$24,0)),0),IF(E938="Medical",IFERROR(INDEX('Rate Schedule'!$C$5:$C$24,MATCH(SUMPRODUCT(MAX(('Rate Schedule'!$A$5:$A$24&lt;=A938)*('Rate Schedule'!$A$5:$A$24&lt;&gt;"")*'Rate Schedule'!$A$5:$A$24)),'Rate Schedule'!$A$5:$A$24,0)),0),IF(E938="Charitable",IFERROR(INDEX('Rate Schedule'!$D$5:$D$24,MATCH(SUMPRODUCT(MAX(('Rate Schedule'!$A$5:$A$24&lt;=A938)*('Rate Schedule'!$A$5:$A$24&lt;&gt;"")*'Rate Schedule'!$A$5:$A$24)),'Rate Schedule'!$A$5:$A$24,0)),0),0))))</f>
        <v/>
      </c>
      <c r="P938" s="25">
        <f>IF(OR(M938="",O938=""),"",ROUND(N938*O938,0)/100)</f>
        <v/>
      </c>
      <c r="Q938" s="26">
        <f>IF(AND(A938="",B938="",C938="",D938="",E938="",J938="",H938=""),"",IF(A938="","Add a date",IF(A938&gt;AsOf,"After as-of date: not counted yet",IF(B938="","Add a vehicle",IF(COUNTIF(VName,B938)=0,"Vehicle not on Vehicles sheet",IF(E938="","Add a purpose",IF(AND(E938&lt;&gt;"Business",E938&lt;&gt;"Medical",E938&lt;&gt;"Charitable",E938&lt;&gt;"Personal"),"Purpose must be Business/Medical/Charitable/Personal",IF(AND(ISNUMBER(H938),ISNUMBER(I938),I938&lt;H938),"Odometer end is before start",IF(AND(NOT(ISNUMBER(H938)),NOT(ISNUMBER(I938)),NOT(ISNUMBER(J938))),"Add odometer readings or typed miles",IF(AND(ISNUMBER(H938),ISNUMBER(I938),ISNUMBER(J938),ABS((I938-H938)-J938)&gt;0.05),"Odometer and typed miles disagree",IF(AND(N938&gt;0,O938=0),"No rate for this date — check Rate Schedule",IF(AND(OR(E938="Business",E938="Medical",E938="Charitable"),F938&lt;&gt;"Yes",K938=""),"Add purpose detail for substantiation",""))))))))))))</f>
        <v/>
      </c>
      <c r="R938" s="27">
        <f>IF(OR(A938="",M938=""),"",IFERROR(INDEX('Rate Schedule'!$A$5:$A$24,MATCH(SUMPRODUCT(MAX(('Rate Schedule'!$A$5:$A$24&lt;=A938)*('Rate Schedule'!$A$5:$A$24&lt;&gt;"")*'Rate Schedule'!$A$5:$A$24)),'Rate Schedule'!$A$5:$A$24,0)),""))</f>
        <v/>
      </c>
    </row>
    <row r="939">
      <c r="A939" s="22" t="n"/>
      <c r="B939" s="10" t="n"/>
      <c r="C939" s="10" t="n"/>
      <c r="D939" s="10" t="n"/>
      <c r="E939" s="10" t="n"/>
      <c r="F939" s="10" t="n"/>
      <c r="G939" s="10" t="n"/>
      <c r="H939" s="23" t="n"/>
      <c r="I939" s="23" t="n"/>
      <c r="J939" s="23" t="n"/>
      <c r="K939" s="10" t="n"/>
      <c r="L939" s="10" t="n"/>
      <c r="M939" s="24">
        <f>IF(AND(A939="",B939="",J939="",H939=""),"",ROUND(IF(G939="Yes",2,1)*IF(AND(ISNUMBER(H939),ISNUMBER(I939),I939&gt;=H939),I939-H939,IF(ISNUMBER(J939),J939,0)),1))</f>
        <v/>
      </c>
      <c r="N939" s="24">
        <f>IF(M939="","",IF(OR(E939="Personal",E939="",F939="Yes"),0,M939))</f>
        <v/>
      </c>
      <c r="O939" s="24">
        <f>IF(OR(A939="",M939=""),"",IF(E939="Business",IFERROR(INDEX('Rate Schedule'!$B$5:$B$24,MATCH(SUMPRODUCT(MAX(('Rate Schedule'!$A$5:$A$24&lt;=A939)*('Rate Schedule'!$A$5:$A$24&lt;&gt;"")*'Rate Schedule'!$A$5:$A$24)),'Rate Schedule'!$A$5:$A$24,0)),0),IF(E939="Medical",IFERROR(INDEX('Rate Schedule'!$C$5:$C$24,MATCH(SUMPRODUCT(MAX(('Rate Schedule'!$A$5:$A$24&lt;=A939)*('Rate Schedule'!$A$5:$A$24&lt;&gt;"")*'Rate Schedule'!$A$5:$A$24)),'Rate Schedule'!$A$5:$A$24,0)),0),IF(E939="Charitable",IFERROR(INDEX('Rate Schedule'!$D$5:$D$24,MATCH(SUMPRODUCT(MAX(('Rate Schedule'!$A$5:$A$24&lt;=A939)*('Rate Schedule'!$A$5:$A$24&lt;&gt;"")*'Rate Schedule'!$A$5:$A$24)),'Rate Schedule'!$A$5:$A$24,0)),0),0))))</f>
        <v/>
      </c>
      <c r="P939" s="25">
        <f>IF(OR(M939="",O939=""),"",ROUND(N939*O939,0)/100)</f>
        <v/>
      </c>
      <c r="Q939" s="26">
        <f>IF(AND(A939="",B939="",C939="",D939="",E939="",J939="",H939=""),"",IF(A939="","Add a date",IF(A939&gt;AsOf,"After as-of date: not counted yet",IF(B939="","Add a vehicle",IF(COUNTIF(VName,B939)=0,"Vehicle not on Vehicles sheet",IF(E939="","Add a purpose",IF(AND(E939&lt;&gt;"Business",E939&lt;&gt;"Medical",E939&lt;&gt;"Charitable",E939&lt;&gt;"Personal"),"Purpose must be Business/Medical/Charitable/Personal",IF(AND(ISNUMBER(H939),ISNUMBER(I939),I939&lt;H939),"Odometer end is before start",IF(AND(NOT(ISNUMBER(H939)),NOT(ISNUMBER(I939)),NOT(ISNUMBER(J939))),"Add odometer readings or typed miles",IF(AND(ISNUMBER(H939),ISNUMBER(I939),ISNUMBER(J939),ABS((I939-H939)-J939)&gt;0.05),"Odometer and typed miles disagree",IF(AND(N939&gt;0,O939=0),"No rate for this date — check Rate Schedule",IF(AND(OR(E939="Business",E939="Medical",E939="Charitable"),F939&lt;&gt;"Yes",K939=""),"Add purpose detail for substantiation",""))))))))))))</f>
        <v/>
      </c>
      <c r="R939" s="27">
        <f>IF(OR(A939="",M939=""),"",IFERROR(INDEX('Rate Schedule'!$A$5:$A$24,MATCH(SUMPRODUCT(MAX(('Rate Schedule'!$A$5:$A$24&lt;=A939)*('Rate Schedule'!$A$5:$A$24&lt;&gt;"")*'Rate Schedule'!$A$5:$A$24)),'Rate Schedule'!$A$5:$A$24,0)),""))</f>
        <v/>
      </c>
    </row>
    <row r="940">
      <c r="A940" s="22" t="n"/>
      <c r="B940" s="10" t="n"/>
      <c r="C940" s="10" t="n"/>
      <c r="D940" s="10" t="n"/>
      <c r="E940" s="10" t="n"/>
      <c r="F940" s="10" t="n"/>
      <c r="G940" s="10" t="n"/>
      <c r="H940" s="23" t="n"/>
      <c r="I940" s="23" t="n"/>
      <c r="J940" s="23" t="n"/>
      <c r="K940" s="10" t="n"/>
      <c r="L940" s="10" t="n"/>
      <c r="M940" s="24">
        <f>IF(AND(A940="",B940="",J940="",H940=""),"",ROUND(IF(G940="Yes",2,1)*IF(AND(ISNUMBER(H940),ISNUMBER(I940),I940&gt;=H940),I940-H940,IF(ISNUMBER(J940),J940,0)),1))</f>
        <v/>
      </c>
      <c r="N940" s="24">
        <f>IF(M940="","",IF(OR(E940="Personal",E940="",F940="Yes"),0,M940))</f>
        <v/>
      </c>
      <c r="O940" s="24">
        <f>IF(OR(A940="",M940=""),"",IF(E940="Business",IFERROR(INDEX('Rate Schedule'!$B$5:$B$24,MATCH(SUMPRODUCT(MAX(('Rate Schedule'!$A$5:$A$24&lt;=A940)*('Rate Schedule'!$A$5:$A$24&lt;&gt;"")*'Rate Schedule'!$A$5:$A$24)),'Rate Schedule'!$A$5:$A$24,0)),0),IF(E940="Medical",IFERROR(INDEX('Rate Schedule'!$C$5:$C$24,MATCH(SUMPRODUCT(MAX(('Rate Schedule'!$A$5:$A$24&lt;=A940)*('Rate Schedule'!$A$5:$A$24&lt;&gt;"")*'Rate Schedule'!$A$5:$A$24)),'Rate Schedule'!$A$5:$A$24,0)),0),IF(E940="Charitable",IFERROR(INDEX('Rate Schedule'!$D$5:$D$24,MATCH(SUMPRODUCT(MAX(('Rate Schedule'!$A$5:$A$24&lt;=A940)*('Rate Schedule'!$A$5:$A$24&lt;&gt;"")*'Rate Schedule'!$A$5:$A$24)),'Rate Schedule'!$A$5:$A$24,0)),0),0))))</f>
        <v/>
      </c>
      <c r="P940" s="25">
        <f>IF(OR(M940="",O940=""),"",ROUND(N940*O940,0)/100)</f>
        <v/>
      </c>
      <c r="Q940" s="26">
        <f>IF(AND(A940="",B940="",C940="",D940="",E940="",J940="",H940=""),"",IF(A940="","Add a date",IF(A940&gt;AsOf,"After as-of date: not counted yet",IF(B940="","Add a vehicle",IF(COUNTIF(VName,B940)=0,"Vehicle not on Vehicles sheet",IF(E940="","Add a purpose",IF(AND(E940&lt;&gt;"Business",E940&lt;&gt;"Medical",E940&lt;&gt;"Charitable",E940&lt;&gt;"Personal"),"Purpose must be Business/Medical/Charitable/Personal",IF(AND(ISNUMBER(H940),ISNUMBER(I940),I940&lt;H940),"Odometer end is before start",IF(AND(NOT(ISNUMBER(H940)),NOT(ISNUMBER(I940)),NOT(ISNUMBER(J940))),"Add odometer readings or typed miles",IF(AND(ISNUMBER(H940),ISNUMBER(I940),ISNUMBER(J940),ABS((I940-H940)-J940)&gt;0.05),"Odometer and typed miles disagree",IF(AND(N940&gt;0,O940=0),"No rate for this date — check Rate Schedule",IF(AND(OR(E940="Business",E940="Medical",E940="Charitable"),F940&lt;&gt;"Yes",K940=""),"Add purpose detail for substantiation",""))))))))))))</f>
        <v/>
      </c>
      <c r="R940" s="27">
        <f>IF(OR(A940="",M940=""),"",IFERROR(INDEX('Rate Schedule'!$A$5:$A$24,MATCH(SUMPRODUCT(MAX(('Rate Schedule'!$A$5:$A$24&lt;=A940)*('Rate Schedule'!$A$5:$A$24&lt;&gt;"")*'Rate Schedule'!$A$5:$A$24)),'Rate Schedule'!$A$5:$A$24,0)),""))</f>
        <v/>
      </c>
    </row>
    <row r="941">
      <c r="A941" s="22" t="n"/>
      <c r="B941" s="10" t="n"/>
      <c r="C941" s="10" t="n"/>
      <c r="D941" s="10" t="n"/>
      <c r="E941" s="10" t="n"/>
      <c r="F941" s="10" t="n"/>
      <c r="G941" s="10" t="n"/>
      <c r="H941" s="23" t="n"/>
      <c r="I941" s="23" t="n"/>
      <c r="J941" s="23" t="n"/>
      <c r="K941" s="10" t="n"/>
      <c r="L941" s="10" t="n"/>
      <c r="M941" s="24">
        <f>IF(AND(A941="",B941="",J941="",H941=""),"",ROUND(IF(G941="Yes",2,1)*IF(AND(ISNUMBER(H941),ISNUMBER(I941),I941&gt;=H941),I941-H941,IF(ISNUMBER(J941),J941,0)),1))</f>
        <v/>
      </c>
      <c r="N941" s="24">
        <f>IF(M941="","",IF(OR(E941="Personal",E941="",F941="Yes"),0,M941))</f>
        <v/>
      </c>
      <c r="O941" s="24">
        <f>IF(OR(A941="",M941=""),"",IF(E941="Business",IFERROR(INDEX('Rate Schedule'!$B$5:$B$24,MATCH(SUMPRODUCT(MAX(('Rate Schedule'!$A$5:$A$24&lt;=A941)*('Rate Schedule'!$A$5:$A$24&lt;&gt;"")*'Rate Schedule'!$A$5:$A$24)),'Rate Schedule'!$A$5:$A$24,0)),0),IF(E941="Medical",IFERROR(INDEX('Rate Schedule'!$C$5:$C$24,MATCH(SUMPRODUCT(MAX(('Rate Schedule'!$A$5:$A$24&lt;=A941)*('Rate Schedule'!$A$5:$A$24&lt;&gt;"")*'Rate Schedule'!$A$5:$A$24)),'Rate Schedule'!$A$5:$A$24,0)),0),IF(E941="Charitable",IFERROR(INDEX('Rate Schedule'!$D$5:$D$24,MATCH(SUMPRODUCT(MAX(('Rate Schedule'!$A$5:$A$24&lt;=A941)*('Rate Schedule'!$A$5:$A$24&lt;&gt;"")*'Rate Schedule'!$A$5:$A$24)),'Rate Schedule'!$A$5:$A$24,0)),0),0))))</f>
        <v/>
      </c>
      <c r="P941" s="25">
        <f>IF(OR(M941="",O941=""),"",ROUND(N941*O941,0)/100)</f>
        <v/>
      </c>
      <c r="Q941" s="26">
        <f>IF(AND(A941="",B941="",C941="",D941="",E941="",J941="",H941=""),"",IF(A941="","Add a date",IF(A941&gt;AsOf,"After as-of date: not counted yet",IF(B941="","Add a vehicle",IF(COUNTIF(VName,B941)=0,"Vehicle not on Vehicles sheet",IF(E941="","Add a purpose",IF(AND(E941&lt;&gt;"Business",E941&lt;&gt;"Medical",E941&lt;&gt;"Charitable",E941&lt;&gt;"Personal"),"Purpose must be Business/Medical/Charitable/Personal",IF(AND(ISNUMBER(H941),ISNUMBER(I941),I941&lt;H941),"Odometer end is before start",IF(AND(NOT(ISNUMBER(H941)),NOT(ISNUMBER(I941)),NOT(ISNUMBER(J941))),"Add odometer readings or typed miles",IF(AND(ISNUMBER(H941),ISNUMBER(I941),ISNUMBER(J941),ABS((I941-H941)-J941)&gt;0.05),"Odometer and typed miles disagree",IF(AND(N941&gt;0,O941=0),"No rate for this date — check Rate Schedule",IF(AND(OR(E941="Business",E941="Medical",E941="Charitable"),F941&lt;&gt;"Yes",K941=""),"Add purpose detail for substantiation",""))))))))))))</f>
        <v/>
      </c>
      <c r="R941" s="27">
        <f>IF(OR(A941="",M941=""),"",IFERROR(INDEX('Rate Schedule'!$A$5:$A$24,MATCH(SUMPRODUCT(MAX(('Rate Schedule'!$A$5:$A$24&lt;=A941)*('Rate Schedule'!$A$5:$A$24&lt;&gt;"")*'Rate Schedule'!$A$5:$A$24)),'Rate Schedule'!$A$5:$A$24,0)),""))</f>
        <v/>
      </c>
    </row>
    <row r="942">
      <c r="A942" s="22" t="n"/>
      <c r="B942" s="10" t="n"/>
      <c r="C942" s="10" t="n"/>
      <c r="D942" s="10" t="n"/>
      <c r="E942" s="10" t="n"/>
      <c r="F942" s="10" t="n"/>
      <c r="G942" s="10" t="n"/>
      <c r="H942" s="23" t="n"/>
      <c r="I942" s="23" t="n"/>
      <c r="J942" s="23" t="n"/>
      <c r="K942" s="10" t="n"/>
      <c r="L942" s="10" t="n"/>
      <c r="M942" s="24">
        <f>IF(AND(A942="",B942="",J942="",H942=""),"",ROUND(IF(G942="Yes",2,1)*IF(AND(ISNUMBER(H942),ISNUMBER(I942),I942&gt;=H942),I942-H942,IF(ISNUMBER(J942),J942,0)),1))</f>
        <v/>
      </c>
      <c r="N942" s="24">
        <f>IF(M942="","",IF(OR(E942="Personal",E942="",F942="Yes"),0,M942))</f>
        <v/>
      </c>
      <c r="O942" s="24">
        <f>IF(OR(A942="",M942=""),"",IF(E942="Business",IFERROR(INDEX('Rate Schedule'!$B$5:$B$24,MATCH(SUMPRODUCT(MAX(('Rate Schedule'!$A$5:$A$24&lt;=A942)*('Rate Schedule'!$A$5:$A$24&lt;&gt;"")*'Rate Schedule'!$A$5:$A$24)),'Rate Schedule'!$A$5:$A$24,0)),0),IF(E942="Medical",IFERROR(INDEX('Rate Schedule'!$C$5:$C$24,MATCH(SUMPRODUCT(MAX(('Rate Schedule'!$A$5:$A$24&lt;=A942)*('Rate Schedule'!$A$5:$A$24&lt;&gt;"")*'Rate Schedule'!$A$5:$A$24)),'Rate Schedule'!$A$5:$A$24,0)),0),IF(E942="Charitable",IFERROR(INDEX('Rate Schedule'!$D$5:$D$24,MATCH(SUMPRODUCT(MAX(('Rate Schedule'!$A$5:$A$24&lt;=A942)*('Rate Schedule'!$A$5:$A$24&lt;&gt;"")*'Rate Schedule'!$A$5:$A$24)),'Rate Schedule'!$A$5:$A$24,0)),0),0))))</f>
        <v/>
      </c>
      <c r="P942" s="25">
        <f>IF(OR(M942="",O942=""),"",ROUND(N942*O942,0)/100)</f>
        <v/>
      </c>
      <c r="Q942" s="26">
        <f>IF(AND(A942="",B942="",C942="",D942="",E942="",J942="",H942=""),"",IF(A942="","Add a date",IF(A942&gt;AsOf,"After as-of date: not counted yet",IF(B942="","Add a vehicle",IF(COUNTIF(VName,B942)=0,"Vehicle not on Vehicles sheet",IF(E942="","Add a purpose",IF(AND(E942&lt;&gt;"Business",E942&lt;&gt;"Medical",E942&lt;&gt;"Charitable",E942&lt;&gt;"Personal"),"Purpose must be Business/Medical/Charitable/Personal",IF(AND(ISNUMBER(H942),ISNUMBER(I942),I942&lt;H942),"Odometer end is before start",IF(AND(NOT(ISNUMBER(H942)),NOT(ISNUMBER(I942)),NOT(ISNUMBER(J942))),"Add odometer readings or typed miles",IF(AND(ISNUMBER(H942),ISNUMBER(I942),ISNUMBER(J942),ABS((I942-H942)-J942)&gt;0.05),"Odometer and typed miles disagree",IF(AND(N942&gt;0,O942=0),"No rate for this date — check Rate Schedule",IF(AND(OR(E942="Business",E942="Medical",E942="Charitable"),F942&lt;&gt;"Yes",K942=""),"Add purpose detail for substantiation",""))))))))))))</f>
        <v/>
      </c>
      <c r="R942" s="27">
        <f>IF(OR(A942="",M942=""),"",IFERROR(INDEX('Rate Schedule'!$A$5:$A$24,MATCH(SUMPRODUCT(MAX(('Rate Schedule'!$A$5:$A$24&lt;=A942)*('Rate Schedule'!$A$5:$A$24&lt;&gt;"")*'Rate Schedule'!$A$5:$A$24)),'Rate Schedule'!$A$5:$A$24,0)),""))</f>
        <v/>
      </c>
    </row>
    <row r="943">
      <c r="A943" s="22" t="n"/>
      <c r="B943" s="10" t="n"/>
      <c r="C943" s="10" t="n"/>
      <c r="D943" s="10" t="n"/>
      <c r="E943" s="10" t="n"/>
      <c r="F943" s="10" t="n"/>
      <c r="G943" s="10" t="n"/>
      <c r="H943" s="23" t="n"/>
      <c r="I943" s="23" t="n"/>
      <c r="J943" s="23" t="n"/>
      <c r="K943" s="10" t="n"/>
      <c r="L943" s="10" t="n"/>
      <c r="M943" s="24">
        <f>IF(AND(A943="",B943="",J943="",H943=""),"",ROUND(IF(G943="Yes",2,1)*IF(AND(ISNUMBER(H943),ISNUMBER(I943),I943&gt;=H943),I943-H943,IF(ISNUMBER(J943),J943,0)),1))</f>
        <v/>
      </c>
      <c r="N943" s="24">
        <f>IF(M943="","",IF(OR(E943="Personal",E943="",F943="Yes"),0,M943))</f>
        <v/>
      </c>
      <c r="O943" s="24">
        <f>IF(OR(A943="",M943=""),"",IF(E943="Business",IFERROR(INDEX('Rate Schedule'!$B$5:$B$24,MATCH(SUMPRODUCT(MAX(('Rate Schedule'!$A$5:$A$24&lt;=A943)*('Rate Schedule'!$A$5:$A$24&lt;&gt;"")*'Rate Schedule'!$A$5:$A$24)),'Rate Schedule'!$A$5:$A$24,0)),0),IF(E943="Medical",IFERROR(INDEX('Rate Schedule'!$C$5:$C$24,MATCH(SUMPRODUCT(MAX(('Rate Schedule'!$A$5:$A$24&lt;=A943)*('Rate Schedule'!$A$5:$A$24&lt;&gt;"")*'Rate Schedule'!$A$5:$A$24)),'Rate Schedule'!$A$5:$A$24,0)),0),IF(E943="Charitable",IFERROR(INDEX('Rate Schedule'!$D$5:$D$24,MATCH(SUMPRODUCT(MAX(('Rate Schedule'!$A$5:$A$24&lt;=A943)*('Rate Schedule'!$A$5:$A$24&lt;&gt;"")*'Rate Schedule'!$A$5:$A$24)),'Rate Schedule'!$A$5:$A$24,0)),0),0))))</f>
        <v/>
      </c>
      <c r="P943" s="25">
        <f>IF(OR(M943="",O943=""),"",ROUND(N943*O943,0)/100)</f>
        <v/>
      </c>
      <c r="Q943" s="26">
        <f>IF(AND(A943="",B943="",C943="",D943="",E943="",J943="",H943=""),"",IF(A943="","Add a date",IF(A943&gt;AsOf,"After as-of date: not counted yet",IF(B943="","Add a vehicle",IF(COUNTIF(VName,B943)=0,"Vehicle not on Vehicles sheet",IF(E943="","Add a purpose",IF(AND(E943&lt;&gt;"Business",E943&lt;&gt;"Medical",E943&lt;&gt;"Charitable",E943&lt;&gt;"Personal"),"Purpose must be Business/Medical/Charitable/Personal",IF(AND(ISNUMBER(H943),ISNUMBER(I943),I943&lt;H943),"Odometer end is before start",IF(AND(NOT(ISNUMBER(H943)),NOT(ISNUMBER(I943)),NOT(ISNUMBER(J943))),"Add odometer readings or typed miles",IF(AND(ISNUMBER(H943),ISNUMBER(I943),ISNUMBER(J943),ABS((I943-H943)-J943)&gt;0.05),"Odometer and typed miles disagree",IF(AND(N943&gt;0,O943=0),"No rate for this date — check Rate Schedule",IF(AND(OR(E943="Business",E943="Medical",E943="Charitable"),F943&lt;&gt;"Yes",K943=""),"Add purpose detail for substantiation",""))))))))))))</f>
        <v/>
      </c>
      <c r="R943" s="27">
        <f>IF(OR(A943="",M943=""),"",IFERROR(INDEX('Rate Schedule'!$A$5:$A$24,MATCH(SUMPRODUCT(MAX(('Rate Schedule'!$A$5:$A$24&lt;=A943)*('Rate Schedule'!$A$5:$A$24&lt;&gt;"")*'Rate Schedule'!$A$5:$A$24)),'Rate Schedule'!$A$5:$A$24,0)),""))</f>
        <v/>
      </c>
    </row>
    <row r="944">
      <c r="A944" s="22" t="n"/>
      <c r="B944" s="10" t="n"/>
      <c r="C944" s="10" t="n"/>
      <c r="D944" s="10" t="n"/>
      <c r="E944" s="10" t="n"/>
      <c r="F944" s="10" t="n"/>
      <c r="G944" s="10" t="n"/>
      <c r="H944" s="23" t="n"/>
      <c r="I944" s="23" t="n"/>
      <c r="J944" s="23" t="n"/>
      <c r="K944" s="10" t="n"/>
      <c r="L944" s="10" t="n"/>
      <c r="M944" s="24">
        <f>IF(AND(A944="",B944="",J944="",H944=""),"",ROUND(IF(G944="Yes",2,1)*IF(AND(ISNUMBER(H944),ISNUMBER(I944),I944&gt;=H944),I944-H944,IF(ISNUMBER(J944),J944,0)),1))</f>
        <v/>
      </c>
      <c r="N944" s="24">
        <f>IF(M944="","",IF(OR(E944="Personal",E944="",F944="Yes"),0,M944))</f>
        <v/>
      </c>
      <c r="O944" s="24">
        <f>IF(OR(A944="",M944=""),"",IF(E944="Business",IFERROR(INDEX('Rate Schedule'!$B$5:$B$24,MATCH(SUMPRODUCT(MAX(('Rate Schedule'!$A$5:$A$24&lt;=A944)*('Rate Schedule'!$A$5:$A$24&lt;&gt;"")*'Rate Schedule'!$A$5:$A$24)),'Rate Schedule'!$A$5:$A$24,0)),0),IF(E944="Medical",IFERROR(INDEX('Rate Schedule'!$C$5:$C$24,MATCH(SUMPRODUCT(MAX(('Rate Schedule'!$A$5:$A$24&lt;=A944)*('Rate Schedule'!$A$5:$A$24&lt;&gt;"")*'Rate Schedule'!$A$5:$A$24)),'Rate Schedule'!$A$5:$A$24,0)),0),IF(E944="Charitable",IFERROR(INDEX('Rate Schedule'!$D$5:$D$24,MATCH(SUMPRODUCT(MAX(('Rate Schedule'!$A$5:$A$24&lt;=A944)*('Rate Schedule'!$A$5:$A$24&lt;&gt;"")*'Rate Schedule'!$A$5:$A$24)),'Rate Schedule'!$A$5:$A$24,0)),0),0))))</f>
        <v/>
      </c>
      <c r="P944" s="25">
        <f>IF(OR(M944="",O944=""),"",ROUND(N944*O944,0)/100)</f>
        <v/>
      </c>
      <c r="Q944" s="26">
        <f>IF(AND(A944="",B944="",C944="",D944="",E944="",J944="",H944=""),"",IF(A944="","Add a date",IF(A944&gt;AsOf,"After as-of date: not counted yet",IF(B944="","Add a vehicle",IF(COUNTIF(VName,B944)=0,"Vehicle not on Vehicles sheet",IF(E944="","Add a purpose",IF(AND(E944&lt;&gt;"Business",E944&lt;&gt;"Medical",E944&lt;&gt;"Charitable",E944&lt;&gt;"Personal"),"Purpose must be Business/Medical/Charitable/Personal",IF(AND(ISNUMBER(H944),ISNUMBER(I944),I944&lt;H944),"Odometer end is before start",IF(AND(NOT(ISNUMBER(H944)),NOT(ISNUMBER(I944)),NOT(ISNUMBER(J944))),"Add odometer readings or typed miles",IF(AND(ISNUMBER(H944),ISNUMBER(I944),ISNUMBER(J944),ABS((I944-H944)-J944)&gt;0.05),"Odometer and typed miles disagree",IF(AND(N944&gt;0,O944=0),"No rate for this date — check Rate Schedule",IF(AND(OR(E944="Business",E944="Medical",E944="Charitable"),F944&lt;&gt;"Yes",K944=""),"Add purpose detail for substantiation",""))))))))))))</f>
        <v/>
      </c>
      <c r="R944" s="27">
        <f>IF(OR(A944="",M944=""),"",IFERROR(INDEX('Rate Schedule'!$A$5:$A$24,MATCH(SUMPRODUCT(MAX(('Rate Schedule'!$A$5:$A$24&lt;=A944)*('Rate Schedule'!$A$5:$A$24&lt;&gt;"")*'Rate Schedule'!$A$5:$A$24)),'Rate Schedule'!$A$5:$A$24,0)),""))</f>
        <v/>
      </c>
    </row>
    <row r="945">
      <c r="A945" s="22" t="n"/>
      <c r="B945" s="10" t="n"/>
      <c r="C945" s="10" t="n"/>
      <c r="D945" s="10" t="n"/>
      <c r="E945" s="10" t="n"/>
      <c r="F945" s="10" t="n"/>
      <c r="G945" s="10" t="n"/>
      <c r="H945" s="23" t="n"/>
      <c r="I945" s="23" t="n"/>
      <c r="J945" s="23" t="n"/>
      <c r="K945" s="10" t="n"/>
      <c r="L945" s="10" t="n"/>
      <c r="M945" s="24">
        <f>IF(AND(A945="",B945="",J945="",H945=""),"",ROUND(IF(G945="Yes",2,1)*IF(AND(ISNUMBER(H945),ISNUMBER(I945),I945&gt;=H945),I945-H945,IF(ISNUMBER(J945),J945,0)),1))</f>
        <v/>
      </c>
      <c r="N945" s="24">
        <f>IF(M945="","",IF(OR(E945="Personal",E945="",F945="Yes"),0,M945))</f>
        <v/>
      </c>
      <c r="O945" s="24">
        <f>IF(OR(A945="",M945=""),"",IF(E945="Business",IFERROR(INDEX('Rate Schedule'!$B$5:$B$24,MATCH(SUMPRODUCT(MAX(('Rate Schedule'!$A$5:$A$24&lt;=A945)*('Rate Schedule'!$A$5:$A$24&lt;&gt;"")*'Rate Schedule'!$A$5:$A$24)),'Rate Schedule'!$A$5:$A$24,0)),0),IF(E945="Medical",IFERROR(INDEX('Rate Schedule'!$C$5:$C$24,MATCH(SUMPRODUCT(MAX(('Rate Schedule'!$A$5:$A$24&lt;=A945)*('Rate Schedule'!$A$5:$A$24&lt;&gt;"")*'Rate Schedule'!$A$5:$A$24)),'Rate Schedule'!$A$5:$A$24,0)),0),IF(E945="Charitable",IFERROR(INDEX('Rate Schedule'!$D$5:$D$24,MATCH(SUMPRODUCT(MAX(('Rate Schedule'!$A$5:$A$24&lt;=A945)*('Rate Schedule'!$A$5:$A$24&lt;&gt;"")*'Rate Schedule'!$A$5:$A$24)),'Rate Schedule'!$A$5:$A$24,0)),0),0))))</f>
        <v/>
      </c>
      <c r="P945" s="25">
        <f>IF(OR(M945="",O945=""),"",ROUND(N945*O945,0)/100)</f>
        <v/>
      </c>
      <c r="Q945" s="26">
        <f>IF(AND(A945="",B945="",C945="",D945="",E945="",J945="",H945=""),"",IF(A945="","Add a date",IF(A945&gt;AsOf,"After as-of date: not counted yet",IF(B945="","Add a vehicle",IF(COUNTIF(VName,B945)=0,"Vehicle not on Vehicles sheet",IF(E945="","Add a purpose",IF(AND(E945&lt;&gt;"Business",E945&lt;&gt;"Medical",E945&lt;&gt;"Charitable",E945&lt;&gt;"Personal"),"Purpose must be Business/Medical/Charitable/Personal",IF(AND(ISNUMBER(H945),ISNUMBER(I945),I945&lt;H945),"Odometer end is before start",IF(AND(NOT(ISNUMBER(H945)),NOT(ISNUMBER(I945)),NOT(ISNUMBER(J945))),"Add odometer readings or typed miles",IF(AND(ISNUMBER(H945),ISNUMBER(I945),ISNUMBER(J945),ABS((I945-H945)-J945)&gt;0.05),"Odometer and typed miles disagree",IF(AND(N945&gt;0,O945=0),"No rate for this date — check Rate Schedule",IF(AND(OR(E945="Business",E945="Medical",E945="Charitable"),F945&lt;&gt;"Yes",K945=""),"Add purpose detail for substantiation",""))))))))))))</f>
        <v/>
      </c>
      <c r="R945" s="27">
        <f>IF(OR(A945="",M945=""),"",IFERROR(INDEX('Rate Schedule'!$A$5:$A$24,MATCH(SUMPRODUCT(MAX(('Rate Schedule'!$A$5:$A$24&lt;=A945)*('Rate Schedule'!$A$5:$A$24&lt;&gt;"")*'Rate Schedule'!$A$5:$A$24)),'Rate Schedule'!$A$5:$A$24,0)),""))</f>
        <v/>
      </c>
    </row>
    <row r="946">
      <c r="A946" s="22" t="n"/>
      <c r="B946" s="10" t="n"/>
      <c r="C946" s="10" t="n"/>
      <c r="D946" s="10" t="n"/>
      <c r="E946" s="10" t="n"/>
      <c r="F946" s="10" t="n"/>
      <c r="G946" s="10" t="n"/>
      <c r="H946" s="23" t="n"/>
      <c r="I946" s="23" t="n"/>
      <c r="J946" s="23" t="n"/>
      <c r="K946" s="10" t="n"/>
      <c r="L946" s="10" t="n"/>
      <c r="M946" s="24">
        <f>IF(AND(A946="",B946="",J946="",H946=""),"",ROUND(IF(G946="Yes",2,1)*IF(AND(ISNUMBER(H946),ISNUMBER(I946),I946&gt;=H946),I946-H946,IF(ISNUMBER(J946),J946,0)),1))</f>
        <v/>
      </c>
      <c r="N946" s="24">
        <f>IF(M946="","",IF(OR(E946="Personal",E946="",F946="Yes"),0,M946))</f>
        <v/>
      </c>
      <c r="O946" s="24">
        <f>IF(OR(A946="",M946=""),"",IF(E946="Business",IFERROR(INDEX('Rate Schedule'!$B$5:$B$24,MATCH(SUMPRODUCT(MAX(('Rate Schedule'!$A$5:$A$24&lt;=A946)*('Rate Schedule'!$A$5:$A$24&lt;&gt;"")*'Rate Schedule'!$A$5:$A$24)),'Rate Schedule'!$A$5:$A$24,0)),0),IF(E946="Medical",IFERROR(INDEX('Rate Schedule'!$C$5:$C$24,MATCH(SUMPRODUCT(MAX(('Rate Schedule'!$A$5:$A$24&lt;=A946)*('Rate Schedule'!$A$5:$A$24&lt;&gt;"")*'Rate Schedule'!$A$5:$A$24)),'Rate Schedule'!$A$5:$A$24,0)),0),IF(E946="Charitable",IFERROR(INDEX('Rate Schedule'!$D$5:$D$24,MATCH(SUMPRODUCT(MAX(('Rate Schedule'!$A$5:$A$24&lt;=A946)*('Rate Schedule'!$A$5:$A$24&lt;&gt;"")*'Rate Schedule'!$A$5:$A$24)),'Rate Schedule'!$A$5:$A$24,0)),0),0))))</f>
        <v/>
      </c>
      <c r="P946" s="25">
        <f>IF(OR(M946="",O946=""),"",ROUND(N946*O946,0)/100)</f>
        <v/>
      </c>
      <c r="Q946" s="26">
        <f>IF(AND(A946="",B946="",C946="",D946="",E946="",J946="",H946=""),"",IF(A946="","Add a date",IF(A946&gt;AsOf,"After as-of date: not counted yet",IF(B946="","Add a vehicle",IF(COUNTIF(VName,B946)=0,"Vehicle not on Vehicles sheet",IF(E946="","Add a purpose",IF(AND(E946&lt;&gt;"Business",E946&lt;&gt;"Medical",E946&lt;&gt;"Charitable",E946&lt;&gt;"Personal"),"Purpose must be Business/Medical/Charitable/Personal",IF(AND(ISNUMBER(H946),ISNUMBER(I946),I946&lt;H946),"Odometer end is before start",IF(AND(NOT(ISNUMBER(H946)),NOT(ISNUMBER(I946)),NOT(ISNUMBER(J946))),"Add odometer readings or typed miles",IF(AND(ISNUMBER(H946),ISNUMBER(I946),ISNUMBER(J946),ABS((I946-H946)-J946)&gt;0.05),"Odometer and typed miles disagree",IF(AND(N946&gt;0,O946=0),"No rate for this date — check Rate Schedule",IF(AND(OR(E946="Business",E946="Medical",E946="Charitable"),F946&lt;&gt;"Yes",K946=""),"Add purpose detail for substantiation",""))))))))))))</f>
        <v/>
      </c>
      <c r="R946" s="27">
        <f>IF(OR(A946="",M946=""),"",IFERROR(INDEX('Rate Schedule'!$A$5:$A$24,MATCH(SUMPRODUCT(MAX(('Rate Schedule'!$A$5:$A$24&lt;=A946)*('Rate Schedule'!$A$5:$A$24&lt;&gt;"")*'Rate Schedule'!$A$5:$A$24)),'Rate Schedule'!$A$5:$A$24,0)),""))</f>
        <v/>
      </c>
    </row>
    <row r="947">
      <c r="A947" s="22" t="n"/>
      <c r="B947" s="10" t="n"/>
      <c r="C947" s="10" t="n"/>
      <c r="D947" s="10" t="n"/>
      <c r="E947" s="10" t="n"/>
      <c r="F947" s="10" t="n"/>
      <c r="G947" s="10" t="n"/>
      <c r="H947" s="23" t="n"/>
      <c r="I947" s="23" t="n"/>
      <c r="J947" s="23" t="n"/>
      <c r="K947" s="10" t="n"/>
      <c r="L947" s="10" t="n"/>
      <c r="M947" s="24">
        <f>IF(AND(A947="",B947="",J947="",H947=""),"",ROUND(IF(G947="Yes",2,1)*IF(AND(ISNUMBER(H947),ISNUMBER(I947),I947&gt;=H947),I947-H947,IF(ISNUMBER(J947),J947,0)),1))</f>
        <v/>
      </c>
      <c r="N947" s="24">
        <f>IF(M947="","",IF(OR(E947="Personal",E947="",F947="Yes"),0,M947))</f>
        <v/>
      </c>
      <c r="O947" s="24">
        <f>IF(OR(A947="",M947=""),"",IF(E947="Business",IFERROR(INDEX('Rate Schedule'!$B$5:$B$24,MATCH(SUMPRODUCT(MAX(('Rate Schedule'!$A$5:$A$24&lt;=A947)*('Rate Schedule'!$A$5:$A$24&lt;&gt;"")*'Rate Schedule'!$A$5:$A$24)),'Rate Schedule'!$A$5:$A$24,0)),0),IF(E947="Medical",IFERROR(INDEX('Rate Schedule'!$C$5:$C$24,MATCH(SUMPRODUCT(MAX(('Rate Schedule'!$A$5:$A$24&lt;=A947)*('Rate Schedule'!$A$5:$A$24&lt;&gt;"")*'Rate Schedule'!$A$5:$A$24)),'Rate Schedule'!$A$5:$A$24,0)),0),IF(E947="Charitable",IFERROR(INDEX('Rate Schedule'!$D$5:$D$24,MATCH(SUMPRODUCT(MAX(('Rate Schedule'!$A$5:$A$24&lt;=A947)*('Rate Schedule'!$A$5:$A$24&lt;&gt;"")*'Rate Schedule'!$A$5:$A$24)),'Rate Schedule'!$A$5:$A$24,0)),0),0))))</f>
        <v/>
      </c>
      <c r="P947" s="25">
        <f>IF(OR(M947="",O947=""),"",ROUND(N947*O947,0)/100)</f>
        <v/>
      </c>
      <c r="Q947" s="26">
        <f>IF(AND(A947="",B947="",C947="",D947="",E947="",J947="",H947=""),"",IF(A947="","Add a date",IF(A947&gt;AsOf,"After as-of date: not counted yet",IF(B947="","Add a vehicle",IF(COUNTIF(VName,B947)=0,"Vehicle not on Vehicles sheet",IF(E947="","Add a purpose",IF(AND(E947&lt;&gt;"Business",E947&lt;&gt;"Medical",E947&lt;&gt;"Charitable",E947&lt;&gt;"Personal"),"Purpose must be Business/Medical/Charitable/Personal",IF(AND(ISNUMBER(H947),ISNUMBER(I947),I947&lt;H947),"Odometer end is before start",IF(AND(NOT(ISNUMBER(H947)),NOT(ISNUMBER(I947)),NOT(ISNUMBER(J947))),"Add odometer readings or typed miles",IF(AND(ISNUMBER(H947),ISNUMBER(I947),ISNUMBER(J947),ABS((I947-H947)-J947)&gt;0.05),"Odometer and typed miles disagree",IF(AND(N947&gt;0,O947=0),"No rate for this date — check Rate Schedule",IF(AND(OR(E947="Business",E947="Medical",E947="Charitable"),F947&lt;&gt;"Yes",K947=""),"Add purpose detail for substantiation",""))))))))))))</f>
        <v/>
      </c>
      <c r="R947" s="27">
        <f>IF(OR(A947="",M947=""),"",IFERROR(INDEX('Rate Schedule'!$A$5:$A$24,MATCH(SUMPRODUCT(MAX(('Rate Schedule'!$A$5:$A$24&lt;=A947)*('Rate Schedule'!$A$5:$A$24&lt;&gt;"")*'Rate Schedule'!$A$5:$A$24)),'Rate Schedule'!$A$5:$A$24,0)),""))</f>
        <v/>
      </c>
    </row>
    <row r="948">
      <c r="A948" s="22" t="n"/>
      <c r="B948" s="10" t="n"/>
      <c r="C948" s="10" t="n"/>
      <c r="D948" s="10" t="n"/>
      <c r="E948" s="10" t="n"/>
      <c r="F948" s="10" t="n"/>
      <c r="G948" s="10" t="n"/>
      <c r="H948" s="23" t="n"/>
      <c r="I948" s="23" t="n"/>
      <c r="J948" s="23" t="n"/>
      <c r="K948" s="10" t="n"/>
      <c r="L948" s="10" t="n"/>
      <c r="M948" s="24">
        <f>IF(AND(A948="",B948="",J948="",H948=""),"",ROUND(IF(G948="Yes",2,1)*IF(AND(ISNUMBER(H948),ISNUMBER(I948),I948&gt;=H948),I948-H948,IF(ISNUMBER(J948),J948,0)),1))</f>
        <v/>
      </c>
      <c r="N948" s="24">
        <f>IF(M948="","",IF(OR(E948="Personal",E948="",F948="Yes"),0,M948))</f>
        <v/>
      </c>
      <c r="O948" s="24">
        <f>IF(OR(A948="",M948=""),"",IF(E948="Business",IFERROR(INDEX('Rate Schedule'!$B$5:$B$24,MATCH(SUMPRODUCT(MAX(('Rate Schedule'!$A$5:$A$24&lt;=A948)*('Rate Schedule'!$A$5:$A$24&lt;&gt;"")*'Rate Schedule'!$A$5:$A$24)),'Rate Schedule'!$A$5:$A$24,0)),0),IF(E948="Medical",IFERROR(INDEX('Rate Schedule'!$C$5:$C$24,MATCH(SUMPRODUCT(MAX(('Rate Schedule'!$A$5:$A$24&lt;=A948)*('Rate Schedule'!$A$5:$A$24&lt;&gt;"")*'Rate Schedule'!$A$5:$A$24)),'Rate Schedule'!$A$5:$A$24,0)),0),IF(E948="Charitable",IFERROR(INDEX('Rate Schedule'!$D$5:$D$24,MATCH(SUMPRODUCT(MAX(('Rate Schedule'!$A$5:$A$24&lt;=A948)*('Rate Schedule'!$A$5:$A$24&lt;&gt;"")*'Rate Schedule'!$A$5:$A$24)),'Rate Schedule'!$A$5:$A$24,0)),0),0))))</f>
        <v/>
      </c>
      <c r="P948" s="25">
        <f>IF(OR(M948="",O948=""),"",ROUND(N948*O948,0)/100)</f>
        <v/>
      </c>
      <c r="Q948" s="26">
        <f>IF(AND(A948="",B948="",C948="",D948="",E948="",J948="",H948=""),"",IF(A948="","Add a date",IF(A948&gt;AsOf,"After as-of date: not counted yet",IF(B948="","Add a vehicle",IF(COUNTIF(VName,B948)=0,"Vehicle not on Vehicles sheet",IF(E948="","Add a purpose",IF(AND(E948&lt;&gt;"Business",E948&lt;&gt;"Medical",E948&lt;&gt;"Charitable",E948&lt;&gt;"Personal"),"Purpose must be Business/Medical/Charitable/Personal",IF(AND(ISNUMBER(H948),ISNUMBER(I948),I948&lt;H948),"Odometer end is before start",IF(AND(NOT(ISNUMBER(H948)),NOT(ISNUMBER(I948)),NOT(ISNUMBER(J948))),"Add odometer readings or typed miles",IF(AND(ISNUMBER(H948),ISNUMBER(I948),ISNUMBER(J948),ABS((I948-H948)-J948)&gt;0.05),"Odometer and typed miles disagree",IF(AND(N948&gt;0,O948=0),"No rate for this date — check Rate Schedule",IF(AND(OR(E948="Business",E948="Medical",E948="Charitable"),F948&lt;&gt;"Yes",K948=""),"Add purpose detail for substantiation",""))))))))))))</f>
        <v/>
      </c>
      <c r="R948" s="27">
        <f>IF(OR(A948="",M948=""),"",IFERROR(INDEX('Rate Schedule'!$A$5:$A$24,MATCH(SUMPRODUCT(MAX(('Rate Schedule'!$A$5:$A$24&lt;=A948)*('Rate Schedule'!$A$5:$A$24&lt;&gt;"")*'Rate Schedule'!$A$5:$A$24)),'Rate Schedule'!$A$5:$A$24,0)),""))</f>
        <v/>
      </c>
    </row>
    <row r="949">
      <c r="A949" s="22" t="n"/>
      <c r="B949" s="10" t="n"/>
      <c r="C949" s="10" t="n"/>
      <c r="D949" s="10" t="n"/>
      <c r="E949" s="10" t="n"/>
      <c r="F949" s="10" t="n"/>
      <c r="G949" s="10" t="n"/>
      <c r="H949" s="23" t="n"/>
      <c r="I949" s="23" t="n"/>
      <c r="J949" s="23" t="n"/>
      <c r="K949" s="10" t="n"/>
      <c r="L949" s="10" t="n"/>
      <c r="M949" s="24">
        <f>IF(AND(A949="",B949="",J949="",H949=""),"",ROUND(IF(G949="Yes",2,1)*IF(AND(ISNUMBER(H949),ISNUMBER(I949),I949&gt;=H949),I949-H949,IF(ISNUMBER(J949),J949,0)),1))</f>
        <v/>
      </c>
      <c r="N949" s="24">
        <f>IF(M949="","",IF(OR(E949="Personal",E949="",F949="Yes"),0,M949))</f>
        <v/>
      </c>
      <c r="O949" s="24">
        <f>IF(OR(A949="",M949=""),"",IF(E949="Business",IFERROR(INDEX('Rate Schedule'!$B$5:$B$24,MATCH(SUMPRODUCT(MAX(('Rate Schedule'!$A$5:$A$24&lt;=A949)*('Rate Schedule'!$A$5:$A$24&lt;&gt;"")*'Rate Schedule'!$A$5:$A$24)),'Rate Schedule'!$A$5:$A$24,0)),0),IF(E949="Medical",IFERROR(INDEX('Rate Schedule'!$C$5:$C$24,MATCH(SUMPRODUCT(MAX(('Rate Schedule'!$A$5:$A$24&lt;=A949)*('Rate Schedule'!$A$5:$A$24&lt;&gt;"")*'Rate Schedule'!$A$5:$A$24)),'Rate Schedule'!$A$5:$A$24,0)),0),IF(E949="Charitable",IFERROR(INDEX('Rate Schedule'!$D$5:$D$24,MATCH(SUMPRODUCT(MAX(('Rate Schedule'!$A$5:$A$24&lt;=A949)*('Rate Schedule'!$A$5:$A$24&lt;&gt;"")*'Rate Schedule'!$A$5:$A$24)),'Rate Schedule'!$A$5:$A$24,0)),0),0))))</f>
        <v/>
      </c>
      <c r="P949" s="25">
        <f>IF(OR(M949="",O949=""),"",ROUND(N949*O949,0)/100)</f>
        <v/>
      </c>
      <c r="Q949" s="26">
        <f>IF(AND(A949="",B949="",C949="",D949="",E949="",J949="",H949=""),"",IF(A949="","Add a date",IF(A949&gt;AsOf,"After as-of date: not counted yet",IF(B949="","Add a vehicle",IF(COUNTIF(VName,B949)=0,"Vehicle not on Vehicles sheet",IF(E949="","Add a purpose",IF(AND(E949&lt;&gt;"Business",E949&lt;&gt;"Medical",E949&lt;&gt;"Charitable",E949&lt;&gt;"Personal"),"Purpose must be Business/Medical/Charitable/Personal",IF(AND(ISNUMBER(H949),ISNUMBER(I949),I949&lt;H949),"Odometer end is before start",IF(AND(NOT(ISNUMBER(H949)),NOT(ISNUMBER(I949)),NOT(ISNUMBER(J949))),"Add odometer readings or typed miles",IF(AND(ISNUMBER(H949),ISNUMBER(I949),ISNUMBER(J949),ABS((I949-H949)-J949)&gt;0.05),"Odometer and typed miles disagree",IF(AND(N949&gt;0,O949=0),"No rate for this date — check Rate Schedule",IF(AND(OR(E949="Business",E949="Medical",E949="Charitable"),F949&lt;&gt;"Yes",K949=""),"Add purpose detail for substantiation",""))))))))))))</f>
        <v/>
      </c>
      <c r="R949" s="27">
        <f>IF(OR(A949="",M949=""),"",IFERROR(INDEX('Rate Schedule'!$A$5:$A$24,MATCH(SUMPRODUCT(MAX(('Rate Schedule'!$A$5:$A$24&lt;=A949)*('Rate Schedule'!$A$5:$A$24&lt;&gt;"")*'Rate Schedule'!$A$5:$A$24)),'Rate Schedule'!$A$5:$A$24,0)),""))</f>
        <v/>
      </c>
    </row>
    <row r="950">
      <c r="A950" s="22" t="n"/>
      <c r="B950" s="10" t="n"/>
      <c r="C950" s="10" t="n"/>
      <c r="D950" s="10" t="n"/>
      <c r="E950" s="10" t="n"/>
      <c r="F950" s="10" t="n"/>
      <c r="G950" s="10" t="n"/>
      <c r="H950" s="23" t="n"/>
      <c r="I950" s="23" t="n"/>
      <c r="J950" s="23" t="n"/>
      <c r="K950" s="10" t="n"/>
      <c r="L950" s="10" t="n"/>
      <c r="M950" s="24">
        <f>IF(AND(A950="",B950="",J950="",H950=""),"",ROUND(IF(G950="Yes",2,1)*IF(AND(ISNUMBER(H950),ISNUMBER(I950),I950&gt;=H950),I950-H950,IF(ISNUMBER(J950),J950,0)),1))</f>
        <v/>
      </c>
      <c r="N950" s="24">
        <f>IF(M950="","",IF(OR(E950="Personal",E950="",F950="Yes"),0,M950))</f>
        <v/>
      </c>
      <c r="O950" s="24">
        <f>IF(OR(A950="",M950=""),"",IF(E950="Business",IFERROR(INDEX('Rate Schedule'!$B$5:$B$24,MATCH(SUMPRODUCT(MAX(('Rate Schedule'!$A$5:$A$24&lt;=A950)*('Rate Schedule'!$A$5:$A$24&lt;&gt;"")*'Rate Schedule'!$A$5:$A$24)),'Rate Schedule'!$A$5:$A$24,0)),0),IF(E950="Medical",IFERROR(INDEX('Rate Schedule'!$C$5:$C$24,MATCH(SUMPRODUCT(MAX(('Rate Schedule'!$A$5:$A$24&lt;=A950)*('Rate Schedule'!$A$5:$A$24&lt;&gt;"")*'Rate Schedule'!$A$5:$A$24)),'Rate Schedule'!$A$5:$A$24,0)),0),IF(E950="Charitable",IFERROR(INDEX('Rate Schedule'!$D$5:$D$24,MATCH(SUMPRODUCT(MAX(('Rate Schedule'!$A$5:$A$24&lt;=A950)*('Rate Schedule'!$A$5:$A$24&lt;&gt;"")*'Rate Schedule'!$A$5:$A$24)),'Rate Schedule'!$A$5:$A$24,0)),0),0))))</f>
        <v/>
      </c>
      <c r="P950" s="25">
        <f>IF(OR(M950="",O950=""),"",ROUND(N950*O950,0)/100)</f>
        <v/>
      </c>
      <c r="Q950" s="26">
        <f>IF(AND(A950="",B950="",C950="",D950="",E950="",J950="",H950=""),"",IF(A950="","Add a date",IF(A950&gt;AsOf,"After as-of date: not counted yet",IF(B950="","Add a vehicle",IF(COUNTIF(VName,B950)=0,"Vehicle not on Vehicles sheet",IF(E950="","Add a purpose",IF(AND(E950&lt;&gt;"Business",E950&lt;&gt;"Medical",E950&lt;&gt;"Charitable",E950&lt;&gt;"Personal"),"Purpose must be Business/Medical/Charitable/Personal",IF(AND(ISNUMBER(H950),ISNUMBER(I950),I950&lt;H950),"Odometer end is before start",IF(AND(NOT(ISNUMBER(H950)),NOT(ISNUMBER(I950)),NOT(ISNUMBER(J950))),"Add odometer readings or typed miles",IF(AND(ISNUMBER(H950),ISNUMBER(I950),ISNUMBER(J950),ABS((I950-H950)-J950)&gt;0.05),"Odometer and typed miles disagree",IF(AND(N950&gt;0,O950=0),"No rate for this date — check Rate Schedule",IF(AND(OR(E950="Business",E950="Medical",E950="Charitable"),F950&lt;&gt;"Yes",K950=""),"Add purpose detail for substantiation",""))))))))))))</f>
        <v/>
      </c>
      <c r="R950" s="27">
        <f>IF(OR(A950="",M950=""),"",IFERROR(INDEX('Rate Schedule'!$A$5:$A$24,MATCH(SUMPRODUCT(MAX(('Rate Schedule'!$A$5:$A$24&lt;=A950)*('Rate Schedule'!$A$5:$A$24&lt;&gt;"")*'Rate Schedule'!$A$5:$A$24)),'Rate Schedule'!$A$5:$A$24,0)),""))</f>
        <v/>
      </c>
    </row>
    <row r="951">
      <c r="A951" s="22" t="n"/>
      <c r="B951" s="10" t="n"/>
      <c r="C951" s="10" t="n"/>
      <c r="D951" s="10" t="n"/>
      <c r="E951" s="10" t="n"/>
      <c r="F951" s="10" t="n"/>
      <c r="G951" s="10" t="n"/>
      <c r="H951" s="23" t="n"/>
      <c r="I951" s="23" t="n"/>
      <c r="J951" s="23" t="n"/>
      <c r="K951" s="10" t="n"/>
      <c r="L951" s="10" t="n"/>
      <c r="M951" s="24">
        <f>IF(AND(A951="",B951="",J951="",H951=""),"",ROUND(IF(G951="Yes",2,1)*IF(AND(ISNUMBER(H951),ISNUMBER(I951),I951&gt;=H951),I951-H951,IF(ISNUMBER(J951),J951,0)),1))</f>
        <v/>
      </c>
      <c r="N951" s="24">
        <f>IF(M951="","",IF(OR(E951="Personal",E951="",F951="Yes"),0,M951))</f>
        <v/>
      </c>
      <c r="O951" s="24">
        <f>IF(OR(A951="",M951=""),"",IF(E951="Business",IFERROR(INDEX('Rate Schedule'!$B$5:$B$24,MATCH(SUMPRODUCT(MAX(('Rate Schedule'!$A$5:$A$24&lt;=A951)*('Rate Schedule'!$A$5:$A$24&lt;&gt;"")*'Rate Schedule'!$A$5:$A$24)),'Rate Schedule'!$A$5:$A$24,0)),0),IF(E951="Medical",IFERROR(INDEX('Rate Schedule'!$C$5:$C$24,MATCH(SUMPRODUCT(MAX(('Rate Schedule'!$A$5:$A$24&lt;=A951)*('Rate Schedule'!$A$5:$A$24&lt;&gt;"")*'Rate Schedule'!$A$5:$A$24)),'Rate Schedule'!$A$5:$A$24,0)),0),IF(E951="Charitable",IFERROR(INDEX('Rate Schedule'!$D$5:$D$24,MATCH(SUMPRODUCT(MAX(('Rate Schedule'!$A$5:$A$24&lt;=A951)*('Rate Schedule'!$A$5:$A$24&lt;&gt;"")*'Rate Schedule'!$A$5:$A$24)),'Rate Schedule'!$A$5:$A$24,0)),0),0))))</f>
        <v/>
      </c>
      <c r="P951" s="25">
        <f>IF(OR(M951="",O951=""),"",ROUND(N951*O951,0)/100)</f>
        <v/>
      </c>
      <c r="Q951" s="26">
        <f>IF(AND(A951="",B951="",C951="",D951="",E951="",J951="",H951=""),"",IF(A951="","Add a date",IF(A951&gt;AsOf,"After as-of date: not counted yet",IF(B951="","Add a vehicle",IF(COUNTIF(VName,B951)=0,"Vehicle not on Vehicles sheet",IF(E951="","Add a purpose",IF(AND(E951&lt;&gt;"Business",E951&lt;&gt;"Medical",E951&lt;&gt;"Charitable",E951&lt;&gt;"Personal"),"Purpose must be Business/Medical/Charitable/Personal",IF(AND(ISNUMBER(H951),ISNUMBER(I951),I951&lt;H951),"Odometer end is before start",IF(AND(NOT(ISNUMBER(H951)),NOT(ISNUMBER(I951)),NOT(ISNUMBER(J951))),"Add odometer readings or typed miles",IF(AND(ISNUMBER(H951),ISNUMBER(I951),ISNUMBER(J951),ABS((I951-H951)-J951)&gt;0.05),"Odometer and typed miles disagree",IF(AND(N951&gt;0,O951=0),"No rate for this date — check Rate Schedule",IF(AND(OR(E951="Business",E951="Medical",E951="Charitable"),F951&lt;&gt;"Yes",K951=""),"Add purpose detail for substantiation",""))))))))))))</f>
        <v/>
      </c>
      <c r="R951" s="27">
        <f>IF(OR(A951="",M951=""),"",IFERROR(INDEX('Rate Schedule'!$A$5:$A$24,MATCH(SUMPRODUCT(MAX(('Rate Schedule'!$A$5:$A$24&lt;=A951)*('Rate Schedule'!$A$5:$A$24&lt;&gt;"")*'Rate Schedule'!$A$5:$A$24)),'Rate Schedule'!$A$5:$A$24,0)),""))</f>
        <v/>
      </c>
    </row>
    <row r="952">
      <c r="A952" s="22" t="n"/>
      <c r="B952" s="10" t="n"/>
      <c r="C952" s="10" t="n"/>
      <c r="D952" s="10" t="n"/>
      <c r="E952" s="10" t="n"/>
      <c r="F952" s="10" t="n"/>
      <c r="G952" s="10" t="n"/>
      <c r="H952" s="23" t="n"/>
      <c r="I952" s="23" t="n"/>
      <c r="J952" s="23" t="n"/>
      <c r="K952" s="10" t="n"/>
      <c r="L952" s="10" t="n"/>
      <c r="M952" s="24">
        <f>IF(AND(A952="",B952="",J952="",H952=""),"",ROUND(IF(G952="Yes",2,1)*IF(AND(ISNUMBER(H952),ISNUMBER(I952),I952&gt;=H952),I952-H952,IF(ISNUMBER(J952),J952,0)),1))</f>
        <v/>
      </c>
      <c r="N952" s="24">
        <f>IF(M952="","",IF(OR(E952="Personal",E952="",F952="Yes"),0,M952))</f>
        <v/>
      </c>
      <c r="O952" s="24">
        <f>IF(OR(A952="",M952=""),"",IF(E952="Business",IFERROR(INDEX('Rate Schedule'!$B$5:$B$24,MATCH(SUMPRODUCT(MAX(('Rate Schedule'!$A$5:$A$24&lt;=A952)*('Rate Schedule'!$A$5:$A$24&lt;&gt;"")*'Rate Schedule'!$A$5:$A$24)),'Rate Schedule'!$A$5:$A$24,0)),0),IF(E952="Medical",IFERROR(INDEX('Rate Schedule'!$C$5:$C$24,MATCH(SUMPRODUCT(MAX(('Rate Schedule'!$A$5:$A$24&lt;=A952)*('Rate Schedule'!$A$5:$A$24&lt;&gt;"")*'Rate Schedule'!$A$5:$A$24)),'Rate Schedule'!$A$5:$A$24,0)),0),IF(E952="Charitable",IFERROR(INDEX('Rate Schedule'!$D$5:$D$24,MATCH(SUMPRODUCT(MAX(('Rate Schedule'!$A$5:$A$24&lt;=A952)*('Rate Schedule'!$A$5:$A$24&lt;&gt;"")*'Rate Schedule'!$A$5:$A$24)),'Rate Schedule'!$A$5:$A$24,0)),0),0))))</f>
        <v/>
      </c>
      <c r="P952" s="25">
        <f>IF(OR(M952="",O952=""),"",ROUND(N952*O952,0)/100)</f>
        <v/>
      </c>
      <c r="Q952" s="26">
        <f>IF(AND(A952="",B952="",C952="",D952="",E952="",J952="",H952=""),"",IF(A952="","Add a date",IF(A952&gt;AsOf,"After as-of date: not counted yet",IF(B952="","Add a vehicle",IF(COUNTIF(VName,B952)=0,"Vehicle not on Vehicles sheet",IF(E952="","Add a purpose",IF(AND(E952&lt;&gt;"Business",E952&lt;&gt;"Medical",E952&lt;&gt;"Charitable",E952&lt;&gt;"Personal"),"Purpose must be Business/Medical/Charitable/Personal",IF(AND(ISNUMBER(H952),ISNUMBER(I952),I952&lt;H952),"Odometer end is before start",IF(AND(NOT(ISNUMBER(H952)),NOT(ISNUMBER(I952)),NOT(ISNUMBER(J952))),"Add odometer readings or typed miles",IF(AND(ISNUMBER(H952),ISNUMBER(I952),ISNUMBER(J952),ABS((I952-H952)-J952)&gt;0.05),"Odometer and typed miles disagree",IF(AND(N952&gt;0,O952=0),"No rate for this date — check Rate Schedule",IF(AND(OR(E952="Business",E952="Medical",E952="Charitable"),F952&lt;&gt;"Yes",K952=""),"Add purpose detail for substantiation",""))))))))))))</f>
        <v/>
      </c>
      <c r="R952" s="27">
        <f>IF(OR(A952="",M952=""),"",IFERROR(INDEX('Rate Schedule'!$A$5:$A$24,MATCH(SUMPRODUCT(MAX(('Rate Schedule'!$A$5:$A$24&lt;=A952)*('Rate Schedule'!$A$5:$A$24&lt;&gt;"")*'Rate Schedule'!$A$5:$A$24)),'Rate Schedule'!$A$5:$A$24,0)),""))</f>
        <v/>
      </c>
    </row>
    <row r="953">
      <c r="A953" s="22" t="n"/>
      <c r="B953" s="10" t="n"/>
      <c r="C953" s="10" t="n"/>
      <c r="D953" s="10" t="n"/>
      <c r="E953" s="10" t="n"/>
      <c r="F953" s="10" t="n"/>
      <c r="G953" s="10" t="n"/>
      <c r="H953" s="23" t="n"/>
      <c r="I953" s="23" t="n"/>
      <c r="J953" s="23" t="n"/>
      <c r="K953" s="10" t="n"/>
      <c r="L953" s="10" t="n"/>
      <c r="M953" s="24">
        <f>IF(AND(A953="",B953="",J953="",H953=""),"",ROUND(IF(G953="Yes",2,1)*IF(AND(ISNUMBER(H953),ISNUMBER(I953),I953&gt;=H953),I953-H953,IF(ISNUMBER(J953),J953,0)),1))</f>
        <v/>
      </c>
      <c r="N953" s="24">
        <f>IF(M953="","",IF(OR(E953="Personal",E953="",F953="Yes"),0,M953))</f>
        <v/>
      </c>
      <c r="O953" s="24">
        <f>IF(OR(A953="",M953=""),"",IF(E953="Business",IFERROR(INDEX('Rate Schedule'!$B$5:$B$24,MATCH(SUMPRODUCT(MAX(('Rate Schedule'!$A$5:$A$24&lt;=A953)*('Rate Schedule'!$A$5:$A$24&lt;&gt;"")*'Rate Schedule'!$A$5:$A$24)),'Rate Schedule'!$A$5:$A$24,0)),0),IF(E953="Medical",IFERROR(INDEX('Rate Schedule'!$C$5:$C$24,MATCH(SUMPRODUCT(MAX(('Rate Schedule'!$A$5:$A$24&lt;=A953)*('Rate Schedule'!$A$5:$A$24&lt;&gt;"")*'Rate Schedule'!$A$5:$A$24)),'Rate Schedule'!$A$5:$A$24,0)),0),IF(E953="Charitable",IFERROR(INDEX('Rate Schedule'!$D$5:$D$24,MATCH(SUMPRODUCT(MAX(('Rate Schedule'!$A$5:$A$24&lt;=A953)*('Rate Schedule'!$A$5:$A$24&lt;&gt;"")*'Rate Schedule'!$A$5:$A$24)),'Rate Schedule'!$A$5:$A$24,0)),0),0))))</f>
        <v/>
      </c>
      <c r="P953" s="25">
        <f>IF(OR(M953="",O953=""),"",ROUND(N953*O953,0)/100)</f>
        <v/>
      </c>
      <c r="Q953" s="26">
        <f>IF(AND(A953="",B953="",C953="",D953="",E953="",J953="",H953=""),"",IF(A953="","Add a date",IF(A953&gt;AsOf,"After as-of date: not counted yet",IF(B953="","Add a vehicle",IF(COUNTIF(VName,B953)=0,"Vehicle not on Vehicles sheet",IF(E953="","Add a purpose",IF(AND(E953&lt;&gt;"Business",E953&lt;&gt;"Medical",E953&lt;&gt;"Charitable",E953&lt;&gt;"Personal"),"Purpose must be Business/Medical/Charitable/Personal",IF(AND(ISNUMBER(H953),ISNUMBER(I953),I953&lt;H953),"Odometer end is before start",IF(AND(NOT(ISNUMBER(H953)),NOT(ISNUMBER(I953)),NOT(ISNUMBER(J953))),"Add odometer readings or typed miles",IF(AND(ISNUMBER(H953),ISNUMBER(I953),ISNUMBER(J953),ABS((I953-H953)-J953)&gt;0.05),"Odometer and typed miles disagree",IF(AND(N953&gt;0,O953=0),"No rate for this date — check Rate Schedule",IF(AND(OR(E953="Business",E953="Medical",E953="Charitable"),F953&lt;&gt;"Yes",K953=""),"Add purpose detail for substantiation",""))))))))))))</f>
        <v/>
      </c>
      <c r="R953" s="27">
        <f>IF(OR(A953="",M953=""),"",IFERROR(INDEX('Rate Schedule'!$A$5:$A$24,MATCH(SUMPRODUCT(MAX(('Rate Schedule'!$A$5:$A$24&lt;=A953)*('Rate Schedule'!$A$5:$A$24&lt;&gt;"")*'Rate Schedule'!$A$5:$A$24)),'Rate Schedule'!$A$5:$A$24,0)),""))</f>
        <v/>
      </c>
    </row>
    <row r="954">
      <c r="A954" s="22" t="n"/>
      <c r="B954" s="10" t="n"/>
      <c r="C954" s="10" t="n"/>
      <c r="D954" s="10" t="n"/>
      <c r="E954" s="10" t="n"/>
      <c r="F954" s="10" t="n"/>
      <c r="G954" s="10" t="n"/>
      <c r="H954" s="23" t="n"/>
      <c r="I954" s="23" t="n"/>
      <c r="J954" s="23" t="n"/>
      <c r="K954" s="10" t="n"/>
      <c r="L954" s="10" t="n"/>
      <c r="M954" s="24">
        <f>IF(AND(A954="",B954="",J954="",H954=""),"",ROUND(IF(G954="Yes",2,1)*IF(AND(ISNUMBER(H954),ISNUMBER(I954),I954&gt;=H954),I954-H954,IF(ISNUMBER(J954),J954,0)),1))</f>
        <v/>
      </c>
      <c r="N954" s="24">
        <f>IF(M954="","",IF(OR(E954="Personal",E954="",F954="Yes"),0,M954))</f>
        <v/>
      </c>
      <c r="O954" s="24">
        <f>IF(OR(A954="",M954=""),"",IF(E954="Business",IFERROR(INDEX('Rate Schedule'!$B$5:$B$24,MATCH(SUMPRODUCT(MAX(('Rate Schedule'!$A$5:$A$24&lt;=A954)*('Rate Schedule'!$A$5:$A$24&lt;&gt;"")*'Rate Schedule'!$A$5:$A$24)),'Rate Schedule'!$A$5:$A$24,0)),0),IF(E954="Medical",IFERROR(INDEX('Rate Schedule'!$C$5:$C$24,MATCH(SUMPRODUCT(MAX(('Rate Schedule'!$A$5:$A$24&lt;=A954)*('Rate Schedule'!$A$5:$A$24&lt;&gt;"")*'Rate Schedule'!$A$5:$A$24)),'Rate Schedule'!$A$5:$A$24,0)),0),IF(E954="Charitable",IFERROR(INDEX('Rate Schedule'!$D$5:$D$24,MATCH(SUMPRODUCT(MAX(('Rate Schedule'!$A$5:$A$24&lt;=A954)*('Rate Schedule'!$A$5:$A$24&lt;&gt;"")*'Rate Schedule'!$A$5:$A$24)),'Rate Schedule'!$A$5:$A$24,0)),0),0))))</f>
        <v/>
      </c>
      <c r="P954" s="25">
        <f>IF(OR(M954="",O954=""),"",ROUND(N954*O954,0)/100)</f>
        <v/>
      </c>
      <c r="Q954" s="26">
        <f>IF(AND(A954="",B954="",C954="",D954="",E954="",J954="",H954=""),"",IF(A954="","Add a date",IF(A954&gt;AsOf,"After as-of date: not counted yet",IF(B954="","Add a vehicle",IF(COUNTIF(VName,B954)=0,"Vehicle not on Vehicles sheet",IF(E954="","Add a purpose",IF(AND(E954&lt;&gt;"Business",E954&lt;&gt;"Medical",E954&lt;&gt;"Charitable",E954&lt;&gt;"Personal"),"Purpose must be Business/Medical/Charitable/Personal",IF(AND(ISNUMBER(H954),ISNUMBER(I954),I954&lt;H954),"Odometer end is before start",IF(AND(NOT(ISNUMBER(H954)),NOT(ISNUMBER(I954)),NOT(ISNUMBER(J954))),"Add odometer readings or typed miles",IF(AND(ISNUMBER(H954),ISNUMBER(I954),ISNUMBER(J954),ABS((I954-H954)-J954)&gt;0.05),"Odometer and typed miles disagree",IF(AND(N954&gt;0,O954=0),"No rate for this date — check Rate Schedule",IF(AND(OR(E954="Business",E954="Medical",E954="Charitable"),F954&lt;&gt;"Yes",K954=""),"Add purpose detail for substantiation",""))))))))))))</f>
        <v/>
      </c>
      <c r="R954" s="27">
        <f>IF(OR(A954="",M954=""),"",IFERROR(INDEX('Rate Schedule'!$A$5:$A$24,MATCH(SUMPRODUCT(MAX(('Rate Schedule'!$A$5:$A$24&lt;=A954)*('Rate Schedule'!$A$5:$A$24&lt;&gt;"")*'Rate Schedule'!$A$5:$A$24)),'Rate Schedule'!$A$5:$A$24,0)),""))</f>
        <v/>
      </c>
    </row>
    <row r="955">
      <c r="A955" s="22" t="n"/>
      <c r="B955" s="10" t="n"/>
      <c r="C955" s="10" t="n"/>
      <c r="D955" s="10" t="n"/>
      <c r="E955" s="10" t="n"/>
      <c r="F955" s="10" t="n"/>
      <c r="G955" s="10" t="n"/>
      <c r="H955" s="23" t="n"/>
      <c r="I955" s="23" t="n"/>
      <c r="J955" s="23" t="n"/>
      <c r="K955" s="10" t="n"/>
      <c r="L955" s="10" t="n"/>
      <c r="M955" s="24">
        <f>IF(AND(A955="",B955="",J955="",H955=""),"",ROUND(IF(G955="Yes",2,1)*IF(AND(ISNUMBER(H955),ISNUMBER(I955),I955&gt;=H955),I955-H955,IF(ISNUMBER(J955),J955,0)),1))</f>
        <v/>
      </c>
      <c r="N955" s="24">
        <f>IF(M955="","",IF(OR(E955="Personal",E955="",F955="Yes"),0,M955))</f>
        <v/>
      </c>
      <c r="O955" s="24">
        <f>IF(OR(A955="",M955=""),"",IF(E955="Business",IFERROR(INDEX('Rate Schedule'!$B$5:$B$24,MATCH(SUMPRODUCT(MAX(('Rate Schedule'!$A$5:$A$24&lt;=A955)*('Rate Schedule'!$A$5:$A$24&lt;&gt;"")*'Rate Schedule'!$A$5:$A$24)),'Rate Schedule'!$A$5:$A$24,0)),0),IF(E955="Medical",IFERROR(INDEX('Rate Schedule'!$C$5:$C$24,MATCH(SUMPRODUCT(MAX(('Rate Schedule'!$A$5:$A$24&lt;=A955)*('Rate Schedule'!$A$5:$A$24&lt;&gt;"")*'Rate Schedule'!$A$5:$A$24)),'Rate Schedule'!$A$5:$A$24,0)),0),IF(E955="Charitable",IFERROR(INDEX('Rate Schedule'!$D$5:$D$24,MATCH(SUMPRODUCT(MAX(('Rate Schedule'!$A$5:$A$24&lt;=A955)*('Rate Schedule'!$A$5:$A$24&lt;&gt;"")*'Rate Schedule'!$A$5:$A$24)),'Rate Schedule'!$A$5:$A$24,0)),0),0))))</f>
        <v/>
      </c>
      <c r="P955" s="25">
        <f>IF(OR(M955="",O955=""),"",ROUND(N955*O955,0)/100)</f>
        <v/>
      </c>
      <c r="Q955" s="26">
        <f>IF(AND(A955="",B955="",C955="",D955="",E955="",J955="",H955=""),"",IF(A955="","Add a date",IF(A955&gt;AsOf,"After as-of date: not counted yet",IF(B955="","Add a vehicle",IF(COUNTIF(VName,B955)=0,"Vehicle not on Vehicles sheet",IF(E955="","Add a purpose",IF(AND(E955&lt;&gt;"Business",E955&lt;&gt;"Medical",E955&lt;&gt;"Charitable",E955&lt;&gt;"Personal"),"Purpose must be Business/Medical/Charitable/Personal",IF(AND(ISNUMBER(H955),ISNUMBER(I955),I955&lt;H955),"Odometer end is before start",IF(AND(NOT(ISNUMBER(H955)),NOT(ISNUMBER(I955)),NOT(ISNUMBER(J955))),"Add odometer readings or typed miles",IF(AND(ISNUMBER(H955),ISNUMBER(I955),ISNUMBER(J955),ABS((I955-H955)-J955)&gt;0.05),"Odometer and typed miles disagree",IF(AND(N955&gt;0,O955=0),"No rate for this date — check Rate Schedule",IF(AND(OR(E955="Business",E955="Medical",E955="Charitable"),F955&lt;&gt;"Yes",K955=""),"Add purpose detail for substantiation",""))))))))))))</f>
        <v/>
      </c>
      <c r="R955" s="27">
        <f>IF(OR(A955="",M955=""),"",IFERROR(INDEX('Rate Schedule'!$A$5:$A$24,MATCH(SUMPRODUCT(MAX(('Rate Schedule'!$A$5:$A$24&lt;=A955)*('Rate Schedule'!$A$5:$A$24&lt;&gt;"")*'Rate Schedule'!$A$5:$A$24)),'Rate Schedule'!$A$5:$A$24,0)),""))</f>
        <v/>
      </c>
    </row>
    <row r="956">
      <c r="A956" s="22" t="n"/>
      <c r="B956" s="10" t="n"/>
      <c r="C956" s="10" t="n"/>
      <c r="D956" s="10" t="n"/>
      <c r="E956" s="10" t="n"/>
      <c r="F956" s="10" t="n"/>
      <c r="G956" s="10" t="n"/>
      <c r="H956" s="23" t="n"/>
      <c r="I956" s="23" t="n"/>
      <c r="J956" s="23" t="n"/>
      <c r="K956" s="10" t="n"/>
      <c r="L956" s="10" t="n"/>
      <c r="M956" s="24">
        <f>IF(AND(A956="",B956="",J956="",H956=""),"",ROUND(IF(G956="Yes",2,1)*IF(AND(ISNUMBER(H956),ISNUMBER(I956),I956&gt;=H956),I956-H956,IF(ISNUMBER(J956),J956,0)),1))</f>
        <v/>
      </c>
      <c r="N956" s="24">
        <f>IF(M956="","",IF(OR(E956="Personal",E956="",F956="Yes"),0,M956))</f>
        <v/>
      </c>
      <c r="O956" s="24">
        <f>IF(OR(A956="",M956=""),"",IF(E956="Business",IFERROR(INDEX('Rate Schedule'!$B$5:$B$24,MATCH(SUMPRODUCT(MAX(('Rate Schedule'!$A$5:$A$24&lt;=A956)*('Rate Schedule'!$A$5:$A$24&lt;&gt;"")*'Rate Schedule'!$A$5:$A$24)),'Rate Schedule'!$A$5:$A$24,0)),0),IF(E956="Medical",IFERROR(INDEX('Rate Schedule'!$C$5:$C$24,MATCH(SUMPRODUCT(MAX(('Rate Schedule'!$A$5:$A$24&lt;=A956)*('Rate Schedule'!$A$5:$A$24&lt;&gt;"")*'Rate Schedule'!$A$5:$A$24)),'Rate Schedule'!$A$5:$A$24,0)),0),IF(E956="Charitable",IFERROR(INDEX('Rate Schedule'!$D$5:$D$24,MATCH(SUMPRODUCT(MAX(('Rate Schedule'!$A$5:$A$24&lt;=A956)*('Rate Schedule'!$A$5:$A$24&lt;&gt;"")*'Rate Schedule'!$A$5:$A$24)),'Rate Schedule'!$A$5:$A$24,0)),0),0))))</f>
        <v/>
      </c>
      <c r="P956" s="25">
        <f>IF(OR(M956="",O956=""),"",ROUND(N956*O956,0)/100)</f>
        <v/>
      </c>
      <c r="Q956" s="26">
        <f>IF(AND(A956="",B956="",C956="",D956="",E956="",J956="",H956=""),"",IF(A956="","Add a date",IF(A956&gt;AsOf,"After as-of date: not counted yet",IF(B956="","Add a vehicle",IF(COUNTIF(VName,B956)=0,"Vehicle not on Vehicles sheet",IF(E956="","Add a purpose",IF(AND(E956&lt;&gt;"Business",E956&lt;&gt;"Medical",E956&lt;&gt;"Charitable",E956&lt;&gt;"Personal"),"Purpose must be Business/Medical/Charitable/Personal",IF(AND(ISNUMBER(H956),ISNUMBER(I956),I956&lt;H956),"Odometer end is before start",IF(AND(NOT(ISNUMBER(H956)),NOT(ISNUMBER(I956)),NOT(ISNUMBER(J956))),"Add odometer readings or typed miles",IF(AND(ISNUMBER(H956),ISNUMBER(I956),ISNUMBER(J956),ABS((I956-H956)-J956)&gt;0.05),"Odometer and typed miles disagree",IF(AND(N956&gt;0,O956=0),"No rate for this date — check Rate Schedule",IF(AND(OR(E956="Business",E956="Medical",E956="Charitable"),F956&lt;&gt;"Yes",K956=""),"Add purpose detail for substantiation",""))))))))))))</f>
        <v/>
      </c>
      <c r="R956" s="27">
        <f>IF(OR(A956="",M956=""),"",IFERROR(INDEX('Rate Schedule'!$A$5:$A$24,MATCH(SUMPRODUCT(MAX(('Rate Schedule'!$A$5:$A$24&lt;=A956)*('Rate Schedule'!$A$5:$A$24&lt;&gt;"")*'Rate Schedule'!$A$5:$A$24)),'Rate Schedule'!$A$5:$A$24,0)),""))</f>
        <v/>
      </c>
    </row>
    <row r="957">
      <c r="A957" s="22" t="n"/>
      <c r="B957" s="10" t="n"/>
      <c r="C957" s="10" t="n"/>
      <c r="D957" s="10" t="n"/>
      <c r="E957" s="10" t="n"/>
      <c r="F957" s="10" t="n"/>
      <c r="G957" s="10" t="n"/>
      <c r="H957" s="23" t="n"/>
      <c r="I957" s="23" t="n"/>
      <c r="J957" s="23" t="n"/>
      <c r="K957" s="10" t="n"/>
      <c r="L957" s="10" t="n"/>
      <c r="M957" s="24">
        <f>IF(AND(A957="",B957="",J957="",H957=""),"",ROUND(IF(G957="Yes",2,1)*IF(AND(ISNUMBER(H957),ISNUMBER(I957),I957&gt;=H957),I957-H957,IF(ISNUMBER(J957),J957,0)),1))</f>
        <v/>
      </c>
      <c r="N957" s="24">
        <f>IF(M957="","",IF(OR(E957="Personal",E957="",F957="Yes"),0,M957))</f>
        <v/>
      </c>
      <c r="O957" s="24">
        <f>IF(OR(A957="",M957=""),"",IF(E957="Business",IFERROR(INDEX('Rate Schedule'!$B$5:$B$24,MATCH(SUMPRODUCT(MAX(('Rate Schedule'!$A$5:$A$24&lt;=A957)*('Rate Schedule'!$A$5:$A$24&lt;&gt;"")*'Rate Schedule'!$A$5:$A$24)),'Rate Schedule'!$A$5:$A$24,0)),0),IF(E957="Medical",IFERROR(INDEX('Rate Schedule'!$C$5:$C$24,MATCH(SUMPRODUCT(MAX(('Rate Schedule'!$A$5:$A$24&lt;=A957)*('Rate Schedule'!$A$5:$A$24&lt;&gt;"")*'Rate Schedule'!$A$5:$A$24)),'Rate Schedule'!$A$5:$A$24,0)),0),IF(E957="Charitable",IFERROR(INDEX('Rate Schedule'!$D$5:$D$24,MATCH(SUMPRODUCT(MAX(('Rate Schedule'!$A$5:$A$24&lt;=A957)*('Rate Schedule'!$A$5:$A$24&lt;&gt;"")*'Rate Schedule'!$A$5:$A$24)),'Rate Schedule'!$A$5:$A$24,0)),0),0))))</f>
        <v/>
      </c>
      <c r="P957" s="25">
        <f>IF(OR(M957="",O957=""),"",ROUND(N957*O957,0)/100)</f>
        <v/>
      </c>
      <c r="Q957" s="26">
        <f>IF(AND(A957="",B957="",C957="",D957="",E957="",J957="",H957=""),"",IF(A957="","Add a date",IF(A957&gt;AsOf,"After as-of date: not counted yet",IF(B957="","Add a vehicle",IF(COUNTIF(VName,B957)=0,"Vehicle not on Vehicles sheet",IF(E957="","Add a purpose",IF(AND(E957&lt;&gt;"Business",E957&lt;&gt;"Medical",E957&lt;&gt;"Charitable",E957&lt;&gt;"Personal"),"Purpose must be Business/Medical/Charitable/Personal",IF(AND(ISNUMBER(H957),ISNUMBER(I957),I957&lt;H957),"Odometer end is before start",IF(AND(NOT(ISNUMBER(H957)),NOT(ISNUMBER(I957)),NOT(ISNUMBER(J957))),"Add odometer readings or typed miles",IF(AND(ISNUMBER(H957),ISNUMBER(I957),ISNUMBER(J957),ABS((I957-H957)-J957)&gt;0.05),"Odometer and typed miles disagree",IF(AND(N957&gt;0,O957=0),"No rate for this date — check Rate Schedule",IF(AND(OR(E957="Business",E957="Medical",E957="Charitable"),F957&lt;&gt;"Yes",K957=""),"Add purpose detail for substantiation",""))))))))))))</f>
        <v/>
      </c>
      <c r="R957" s="27">
        <f>IF(OR(A957="",M957=""),"",IFERROR(INDEX('Rate Schedule'!$A$5:$A$24,MATCH(SUMPRODUCT(MAX(('Rate Schedule'!$A$5:$A$24&lt;=A957)*('Rate Schedule'!$A$5:$A$24&lt;&gt;"")*'Rate Schedule'!$A$5:$A$24)),'Rate Schedule'!$A$5:$A$24,0)),""))</f>
        <v/>
      </c>
    </row>
    <row r="958">
      <c r="A958" s="22" t="n"/>
      <c r="B958" s="10" t="n"/>
      <c r="C958" s="10" t="n"/>
      <c r="D958" s="10" t="n"/>
      <c r="E958" s="10" t="n"/>
      <c r="F958" s="10" t="n"/>
      <c r="G958" s="10" t="n"/>
      <c r="H958" s="23" t="n"/>
      <c r="I958" s="23" t="n"/>
      <c r="J958" s="23" t="n"/>
      <c r="K958" s="10" t="n"/>
      <c r="L958" s="10" t="n"/>
      <c r="M958" s="24">
        <f>IF(AND(A958="",B958="",J958="",H958=""),"",ROUND(IF(G958="Yes",2,1)*IF(AND(ISNUMBER(H958),ISNUMBER(I958),I958&gt;=H958),I958-H958,IF(ISNUMBER(J958),J958,0)),1))</f>
        <v/>
      </c>
      <c r="N958" s="24">
        <f>IF(M958="","",IF(OR(E958="Personal",E958="",F958="Yes"),0,M958))</f>
        <v/>
      </c>
      <c r="O958" s="24">
        <f>IF(OR(A958="",M958=""),"",IF(E958="Business",IFERROR(INDEX('Rate Schedule'!$B$5:$B$24,MATCH(SUMPRODUCT(MAX(('Rate Schedule'!$A$5:$A$24&lt;=A958)*('Rate Schedule'!$A$5:$A$24&lt;&gt;"")*'Rate Schedule'!$A$5:$A$24)),'Rate Schedule'!$A$5:$A$24,0)),0),IF(E958="Medical",IFERROR(INDEX('Rate Schedule'!$C$5:$C$24,MATCH(SUMPRODUCT(MAX(('Rate Schedule'!$A$5:$A$24&lt;=A958)*('Rate Schedule'!$A$5:$A$24&lt;&gt;"")*'Rate Schedule'!$A$5:$A$24)),'Rate Schedule'!$A$5:$A$24,0)),0),IF(E958="Charitable",IFERROR(INDEX('Rate Schedule'!$D$5:$D$24,MATCH(SUMPRODUCT(MAX(('Rate Schedule'!$A$5:$A$24&lt;=A958)*('Rate Schedule'!$A$5:$A$24&lt;&gt;"")*'Rate Schedule'!$A$5:$A$24)),'Rate Schedule'!$A$5:$A$24,0)),0),0))))</f>
        <v/>
      </c>
      <c r="P958" s="25">
        <f>IF(OR(M958="",O958=""),"",ROUND(N958*O958,0)/100)</f>
        <v/>
      </c>
      <c r="Q958" s="26">
        <f>IF(AND(A958="",B958="",C958="",D958="",E958="",J958="",H958=""),"",IF(A958="","Add a date",IF(A958&gt;AsOf,"After as-of date: not counted yet",IF(B958="","Add a vehicle",IF(COUNTIF(VName,B958)=0,"Vehicle not on Vehicles sheet",IF(E958="","Add a purpose",IF(AND(E958&lt;&gt;"Business",E958&lt;&gt;"Medical",E958&lt;&gt;"Charitable",E958&lt;&gt;"Personal"),"Purpose must be Business/Medical/Charitable/Personal",IF(AND(ISNUMBER(H958),ISNUMBER(I958),I958&lt;H958),"Odometer end is before start",IF(AND(NOT(ISNUMBER(H958)),NOT(ISNUMBER(I958)),NOT(ISNUMBER(J958))),"Add odometer readings or typed miles",IF(AND(ISNUMBER(H958),ISNUMBER(I958),ISNUMBER(J958),ABS((I958-H958)-J958)&gt;0.05),"Odometer and typed miles disagree",IF(AND(N958&gt;0,O958=0),"No rate for this date — check Rate Schedule",IF(AND(OR(E958="Business",E958="Medical",E958="Charitable"),F958&lt;&gt;"Yes",K958=""),"Add purpose detail for substantiation",""))))))))))))</f>
        <v/>
      </c>
      <c r="R958" s="27">
        <f>IF(OR(A958="",M958=""),"",IFERROR(INDEX('Rate Schedule'!$A$5:$A$24,MATCH(SUMPRODUCT(MAX(('Rate Schedule'!$A$5:$A$24&lt;=A958)*('Rate Schedule'!$A$5:$A$24&lt;&gt;"")*'Rate Schedule'!$A$5:$A$24)),'Rate Schedule'!$A$5:$A$24,0)),""))</f>
        <v/>
      </c>
    </row>
    <row r="959">
      <c r="A959" s="22" t="n"/>
      <c r="B959" s="10" t="n"/>
      <c r="C959" s="10" t="n"/>
      <c r="D959" s="10" t="n"/>
      <c r="E959" s="10" t="n"/>
      <c r="F959" s="10" t="n"/>
      <c r="G959" s="10" t="n"/>
      <c r="H959" s="23" t="n"/>
      <c r="I959" s="23" t="n"/>
      <c r="J959" s="23" t="n"/>
      <c r="K959" s="10" t="n"/>
      <c r="L959" s="10" t="n"/>
      <c r="M959" s="24">
        <f>IF(AND(A959="",B959="",J959="",H959=""),"",ROUND(IF(G959="Yes",2,1)*IF(AND(ISNUMBER(H959),ISNUMBER(I959),I959&gt;=H959),I959-H959,IF(ISNUMBER(J959),J959,0)),1))</f>
        <v/>
      </c>
      <c r="N959" s="24">
        <f>IF(M959="","",IF(OR(E959="Personal",E959="",F959="Yes"),0,M959))</f>
        <v/>
      </c>
      <c r="O959" s="24">
        <f>IF(OR(A959="",M959=""),"",IF(E959="Business",IFERROR(INDEX('Rate Schedule'!$B$5:$B$24,MATCH(SUMPRODUCT(MAX(('Rate Schedule'!$A$5:$A$24&lt;=A959)*('Rate Schedule'!$A$5:$A$24&lt;&gt;"")*'Rate Schedule'!$A$5:$A$24)),'Rate Schedule'!$A$5:$A$24,0)),0),IF(E959="Medical",IFERROR(INDEX('Rate Schedule'!$C$5:$C$24,MATCH(SUMPRODUCT(MAX(('Rate Schedule'!$A$5:$A$24&lt;=A959)*('Rate Schedule'!$A$5:$A$24&lt;&gt;"")*'Rate Schedule'!$A$5:$A$24)),'Rate Schedule'!$A$5:$A$24,0)),0),IF(E959="Charitable",IFERROR(INDEX('Rate Schedule'!$D$5:$D$24,MATCH(SUMPRODUCT(MAX(('Rate Schedule'!$A$5:$A$24&lt;=A959)*('Rate Schedule'!$A$5:$A$24&lt;&gt;"")*'Rate Schedule'!$A$5:$A$24)),'Rate Schedule'!$A$5:$A$24,0)),0),0))))</f>
        <v/>
      </c>
      <c r="P959" s="25">
        <f>IF(OR(M959="",O959=""),"",ROUND(N959*O959,0)/100)</f>
        <v/>
      </c>
      <c r="Q959" s="26">
        <f>IF(AND(A959="",B959="",C959="",D959="",E959="",J959="",H959=""),"",IF(A959="","Add a date",IF(A959&gt;AsOf,"After as-of date: not counted yet",IF(B959="","Add a vehicle",IF(COUNTIF(VName,B959)=0,"Vehicle not on Vehicles sheet",IF(E959="","Add a purpose",IF(AND(E959&lt;&gt;"Business",E959&lt;&gt;"Medical",E959&lt;&gt;"Charitable",E959&lt;&gt;"Personal"),"Purpose must be Business/Medical/Charitable/Personal",IF(AND(ISNUMBER(H959),ISNUMBER(I959),I959&lt;H959),"Odometer end is before start",IF(AND(NOT(ISNUMBER(H959)),NOT(ISNUMBER(I959)),NOT(ISNUMBER(J959))),"Add odometer readings or typed miles",IF(AND(ISNUMBER(H959),ISNUMBER(I959),ISNUMBER(J959),ABS((I959-H959)-J959)&gt;0.05),"Odometer and typed miles disagree",IF(AND(N959&gt;0,O959=0),"No rate for this date — check Rate Schedule",IF(AND(OR(E959="Business",E959="Medical",E959="Charitable"),F959&lt;&gt;"Yes",K959=""),"Add purpose detail for substantiation",""))))))))))))</f>
        <v/>
      </c>
      <c r="R959" s="27">
        <f>IF(OR(A959="",M959=""),"",IFERROR(INDEX('Rate Schedule'!$A$5:$A$24,MATCH(SUMPRODUCT(MAX(('Rate Schedule'!$A$5:$A$24&lt;=A959)*('Rate Schedule'!$A$5:$A$24&lt;&gt;"")*'Rate Schedule'!$A$5:$A$24)),'Rate Schedule'!$A$5:$A$24,0)),""))</f>
        <v/>
      </c>
    </row>
    <row r="960">
      <c r="A960" s="22" t="n"/>
      <c r="B960" s="10" t="n"/>
      <c r="C960" s="10" t="n"/>
      <c r="D960" s="10" t="n"/>
      <c r="E960" s="10" t="n"/>
      <c r="F960" s="10" t="n"/>
      <c r="G960" s="10" t="n"/>
      <c r="H960" s="23" t="n"/>
      <c r="I960" s="23" t="n"/>
      <c r="J960" s="23" t="n"/>
      <c r="K960" s="10" t="n"/>
      <c r="L960" s="10" t="n"/>
      <c r="M960" s="24">
        <f>IF(AND(A960="",B960="",J960="",H960=""),"",ROUND(IF(G960="Yes",2,1)*IF(AND(ISNUMBER(H960),ISNUMBER(I960),I960&gt;=H960),I960-H960,IF(ISNUMBER(J960),J960,0)),1))</f>
        <v/>
      </c>
      <c r="N960" s="24">
        <f>IF(M960="","",IF(OR(E960="Personal",E960="",F960="Yes"),0,M960))</f>
        <v/>
      </c>
      <c r="O960" s="24">
        <f>IF(OR(A960="",M960=""),"",IF(E960="Business",IFERROR(INDEX('Rate Schedule'!$B$5:$B$24,MATCH(SUMPRODUCT(MAX(('Rate Schedule'!$A$5:$A$24&lt;=A960)*('Rate Schedule'!$A$5:$A$24&lt;&gt;"")*'Rate Schedule'!$A$5:$A$24)),'Rate Schedule'!$A$5:$A$24,0)),0),IF(E960="Medical",IFERROR(INDEX('Rate Schedule'!$C$5:$C$24,MATCH(SUMPRODUCT(MAX(('Rate Schedule'!$A$5:$A$24&lt;=A960)*('Rate Schedule'!$A$5:$A$24&lt;&gt;"")*'Rate Schedule'!$A$5:$A$24)),'Rate Schedule'!$A$5:$A$24,0)),0),IF(E960="Charitable",IFERROR(INDEX('Rate Schedule'!$D$5:$D$24,MATCH(SUMPRODUCT(MAX(('Rate Schedule'!$A$5:$A$24&lt;=A960)*('Rate Schedule'!$A$5:$A$24&lt;&gt;"")*'Rate Schedule'!$A$5:$A$24)),'Rate Schedule'!$A$5:$A$24,0)),0),0))))</f>
        <v/>
      </c>
      <c r="P960" s="25">
        <f>IF(OR(M960="",O960=""),"",ROUND(N960*O960,0)/100)</f>
        <v/>
      </c>
      <c r="Q960" s="26">
        <f>IF(AND(A960="",B960="",C960="",D960="",E960="",J960="",H960=""),"",IF(A960="","Add a date",IF(A960&gt;AsOf,"After as-of date: not counted yet",IF(B960="","Add a vehicle",IF(COUNTIF(VName,B960)=0,"Vehicle not on Vehicles sheet",IF(E960="","Add a purpose",IF(AND(E960&lt;&gt;"Business",E960&lt;&gt;"Medical",E960&lt;&gt;"Charitable",E960&lt;&gt;"Personal"),"Purpose must be Business/Medical/Charitable/Personal",IF(AND(ISNUMBER(H960),ISNUMBER(I960),I960&lt;H960),"Odometer end is before start",IF(AND(NOT(ISNUMBER(H960)),NOT(ISNUMBER(I960)),NOT(ISNUMBER(J960))),"Add odometer readings or typed miles",IF(AND(ISNUMBER(H960),ISNUMBER(I960),ISNUMBER(J960),ABS((I960-H960)-J960)&gt;0.05),"Odometer and typed miles disagree",IF(AND(N960&gt;0,O960=0),"No rate for this date — check Rate Schedule",IF(AND(OR(E960="Business",E960="Medical",E960="Charitable"),F960&lt;&gt;"Yes",K960=""),"Add purpose detail for substantiation",""))))))))))))</f>
        <v/>
      </c>
      <c r="R960" s="27">
        <f>IF(OR(A960="",M960=""),"",IFERROR(INDEX('Rate Schedule'!$A$5:$A$24,MATCH(SUMPRODUCT(MAX(('Rate Schedule'!$A$5:$A$24&lt;=A960)*('Rate Schedule'!$A$5:$A$24&lt;&gt;"")*'Rate Schedule'!$A$5:$A$24)),'Rate Schedule'!$A$5:$A$24,0)),""))</f>
        <v/>
      </c>
    </row>
    <row r="961">
      <c r="A961" s="22" t="n"/>
      <c r="B961" s="10" t="n"/>
      <c r="C961" s="10" t="n"/>
      <c r="D961" s="10" t="n"/>
      <c r="E961" s="10" t="n"/>
      <c r="F961" s="10" t="n"/>
      <c r="G961" s="10" t="n"/>
      <c r="H961" s="23" t="n"/>
      <c r="I961" s="23" t="n"/>
      <c r="J961" s="23" t="n"/>
      <c r="K961" s="10" t="n"/>
      <c r="L961" s="10" t="n"/>
      <c r="M961" s="24">
        <f>IF(AND(A961="",B961="",J961="",H961=""),"",ROUND(IF(G961="Yes",2,1)*IF(AND(ISNUMBER(H961),ISNUMBER(I961),I961&gt;=H961),I961-H961,IF(ISNUMBER(J961),J961,0)),1))</f>
        <v/>
      </c>
      <c r="N961" s="24">
        <f>IF(M961="","",IF(OR(E961="Personal",E961="",F961="Yes"),0,M961))</f>
        <v/>
      </c>
      <c r="O961" s="24">
        <f>IF(OR(A961="",M961=""),"",IF(E961="Business",IFERROR(INDEX('Rate Schedule'!$B$5:$B$24,MATCH(SUMPRODUCT(MAX(('Rate Schedule'!$A$5:$A$24&lt;=A961)*('Rate Schedule'!$A$5:$A$24&lt;&gt;"")*'Rate Schedule'!$A$5:$A$24)),'Rate Schedule'!$A$5:$A$24,0)),0),IF(E961="Medical",IFERROR(INDEX('Rate Schedule'!$C$5:$C$24,MATCH(SUMPRODUCT(MAX(('Rate Schedule'!$A$5:$A$24&lt;=A961)*('Rate Schedule'!$A$5:$A$24&lt;&gt;"")*'Rate Schedule'!$A$5:$A$24)),'Rate Schedule'!$A$5:$A$24,0)),0),IF(E961="Charitable",IFERROR(INDEX('Rate Schedule'!$D$5:$D$24,MATCH(SUMPRODUCT(MAX(('Rate Schedule'!$A$5:$A$24&lt;=A961)*('Rate Schedule'!$A$5:$A$24&lt;&gt;"")*'Rate Schedule'!$A$5:$A$24)),'Rate Schedule'!$A$5:$A$24,0)),0),0))))</f>
        <v/>
      </c>
      <c r="P961" s="25">
        <f>IF(OR(M961="",O961=""),"",ROUND(N961*O961,0)/100)</f>
        <v/>
      </c>
      <c r="Q961" s="26">
        <f>IF(AND(A961="",B961="",C961="",D961="",E961="",J961="",H961=""),"",IF(A961="","Add a date",IF(A961&gt;AsOf,"After as-of date: not counted yet",IF(B961="","Add a vehicle",IF(COUNTIF(VName,B961)=0,"Vehicle not on Vehicles sheet",IF(E961="","Add a purpose",IF(AND(E961&lt;&gt;"Business",E961&lt;&gt;"Medical",E961&lt;&gt;"Charitable",E961&lt;&gt;"Personal"),"Purpose must be Business/Medical/Charitable/Personal",IF(AND(ISNUMBER(H961),ISNUMBER(I961),I961&lt;H961),"Odometer end is before start",IF(AND(NOT(ISNUMBER(H961)),NOT(ISNUMBER(I961)),NOT(ISNUMBER(J961))),"Add odometer readings or typed miles",IF(AND(ISNUMBER(H961),ISNUMBER(I961),ISNUMBER(J961),ABS((I961-H961)-J961)&gt;0.05),"Odometer and typed miles disagree",IF(AND(N961&gt;0,O961=0),"No rate for this date — check Rate Schedule",IF(AND(OR(E961="Business",E961="Medical",E961="Charitable"),F961&lt;&gt;"Yes",K961=""),"Add purpose detail for substantiation",""))))))))))))</f>
        <v/>
      </c>
      <c r="R961" s="27">
        <f>IF(OR(A961="",M961=""),"",IFERROR(INDEX('Rate Schedule'!$A$5:$A$24,MATCH(SUMPRODUCT(MAX(('Rate Schedule'!$A$5:$A$24&lt;=A961)*('Rate Schedule'!$A$5:$A$24&lt;&gt;"")*'Rate Schedule'!$A$5:$A$24)),'Rate Schedule'!$A$5:$A$24,0)),""))</f>
        <v/>
      </c>
    </row>
    <row r="962">
      <c r="A962" s="22" t="n"/>
      <c r="B962" s="10" t="n"/>
      <c r="C962" s="10" t="n"/>
      <c r="D962" s="10" t="n"/>
      <c r="E962" s="10" t="n"/>
      <c r="F962" s="10" t="n"/>
      <c r="G962" s="10" t="n"/>
      <c r="H962" s="23" t="n"/>
      <c r="I962" s="23" t="n"/>
      <c r="J962" s="23" t="n"/>
      <c r="K962" s="10" t="n"/>
      <c r="L962" s="10" t="n"/>
      <c r="M962" s="24">
        <f>IF(AND(A962="",B962="",J962="",H962=""),"",ROUND(IF(G962="Yes",2,1)*IF(AND(ISNUMBER(H962),ISNUMBER(I962),I962&gt;=H962),I962-H962,IF(ISNUMBER(J962),J962,0)),1))</f>
        <v/>
      </c>
      <c r="N962" s="24">
        <f>IF(M962="","",IF(OR(E962="Personal",E962="",F962="Yes"),0,M962))</f>
        <v/>
      </c>
      <c r="O962" s="24">
        <f>IF(OR(A962="",M962=""),"",IF(E962="Business",IFERROR(INDEX('Rate Schedule'!$B$5:$B$24,MATCH(SUMPRODUCT(MAX(('Rate Schedule'!$A$5:$A$24&lt;=A962)*('Rate Schedule'!$A$5:$A$24&lt;&gt;"")*'Rate Schedule'!$A$5:$A$24)),'Rate Schedule'!$A$5:$A$24,0)),0),IF(E962="Medical",IFERROR(INDEX('Rate Schedule'!$C$5:$C$24,MATCH(SUMPRODUCT(MAX(('Rate Schedule'!$A$5:$A$24&lt;=A962)*('Rate Schedule'!$A$5:$A$24&lt;&gt;"")*'Rate Schedule'!$A$5:$A$24)),'Rate Schedule'!$A$5:$A$24,0)),0),IF(E962="Charitable",IFERROR(INDEX('Rate Schedule'!$D$5:$D$24,MATCH(SUMPRODUCT(MAX(('Rate Schedule'!$A$5:$A$24&lt;=A962)*('Rate Schedule'!$A$5:$A$24&lt;&gt;"")*'Rate Schedule'!$A$5:$A$24)),'Rate Schedule'!$A$5:$A$24,0)),0),0))))</f>
        <v/>
      </c>
      <c r="P962" s="25">
        <f>IF(OR(M962="",O962=""),"",ROUND(N962*O962,0)/100)</f>
        <v/>
      </c>
      <c r="Q962" s="26">
        <f>IF(AND(A962="",B962="",C962="",D962="",E962="",J962="",H962=""),"",IF(A962="","Add a date",IF(A962&gt;AsOf,"After as-of date: not counted yet",IF(B962="","Add a vehicle",IF(COUNTIF(VName,B962)=0,"Vehicle not on Vehicles sheet",IF(E962="","Add a purpose",IF(AND(E962&lt;&gt;"Business",E962&lt;&gt;"Medical",E962&lt;&gt;"Charitable",E962&lt;&gt;"Personal"),"Purpose must be Business/Medical/Charitable/Personal",IF(AND(ISNUMBER(H962),ISNUMBER(I962),I962&lt;H962),"Odometer end is before start",IF(AND(NOT(ISNUMBER(H962)),NOT(ISNUMBER(I962)),NOT(ISNUMBER(J962))),"Add odometer readings or typed miles",IF(AND(ISNUMBER(H962),ISNUMBER(I962),ISNUMBER(J962),ABS((I962-H962)-J962)&gt;0.05),"Odometer and typed miles disagree",IF(AND(N962&gt;0,O962=0),"No rate for this date — check Rate Schedule",IF(AND(OR(E962="Business",E962="Medical",E962="Charitable"),F962&lt;&gt;"Yes",K962=""),"Add purpose detail for substantiation",""))))))))))))</f>
        <v/>
      </c>
      <c r="R962" s="27">
        <f>IF(OR(A962="",M962=""),"",IFERROR(INDEX('Rate Schedule'!$A$5:$A$24,MATCH(SUMPRODUCT(MAX(('Rate Schedule'!$A$5:$A$24&lt;=A962)*('Rate Schedule'!$A$5:$A$24&lt;&gt;"")*'Rate Schedule'!$A$5:$A$24)),'Rate Schedule'!$A$5:$A$24,0)),""))</f>
        <v/>
      </c>
    </row>
    <row r="963">
      <c r="A963" s="22" t="n"/>
      <c r="B963" s="10" t="n"/>
      <c r="C963" s="10" t="n"/>
      <c r="D963" s="10" t="n"/>
      <c r="E963" s="10" t="n"/>
      <c r="F963" s="10" t="n"/>
      <c r="G963" s="10" t="n"/>
      <c r="H963" s="23" t="n"/>
      <c r="I963" s="23" t="n"/>
      <c r="J963" s="23" t="n"/>
      <c r="K963" s="10" t="n"/>
      <c r="L963" s="10" t="n"/>
      <c r="M963" s="24">
        <f>IF(AND(A963="",B963="",J963="",H963=""),"",ROUND(IF(G963="Yes",2,1)*IF(AND(ISNUMBER(H963),ISNUMBER(I963),I963&gt;=H963),I963-H963,IF(ISNUMBER(J963),J963,0)),1))</f>
        <v/>
      </c>
      <c r="N963" s="24">
        <f>IF(M963="","",IF(OR(E963="Personal",E963="",F963="Yes"),0,M963))</f>
        <v/>
      </c>
      <c r="O963" s="24">
        <f>IF(OR(A963="",M963=""),"",IF(E963="Business",IFERROR(INDEX('Rate Schedule'!$B$5:$B$24,MATCH(SUMPRODUCT(MAX(('Rate Schedule'!$A$5:$A$24&lt;=A963)*('Rate Schedule'!$A$5:$A$24&lt;&gt;"")*'Rate Schedule'!$A$5:$A$24)),'Rate Schedule'!$A$5:$A$24,0)),0),IF(E963="Medical",IFERROR(INDEX('Rate Schedule'!$C$5:$C$24,MATCH(SUMPRODUCT(MAX(('Rate Schedule'!$A$5:$A$24&lt;=A963)*('Rate Schedule'!$A$5:$A$24&lt;&gt;"")*'Rate Schedule'!$A$5:$A$24)),'Rate Schedule'!$A$5:$A$24,0)),0),IF(E963="Charitable",IFERROR(INDEX('Rate Schedule'!$D$5:$D$24,MATCH(SUMPRODUCT(MAX(('Rate Schedule'!$A$5:$A$24&lt;=A963)*('Rate Schedule'!$A$5:$A$24&lt;&gt;"")*'Rate Schedule'!$A$5:$A$24)),'Rate Schedule'!$A$5:$A$24,0)),0),0))))</f>
        <v/>
      </c>
      <c r="P963" s="25">
        <f>IF(OR(M963="",O963=""),"",ROUND(N963*O963,0)/100)</f>
        <v/>
      </c>
      <c r="Q963" s="26">
        <f>IF(AND(A963="",B963="",C963="",D963="",E963="",J963="",H963=""),"",IF(A963="","Add a date",IF(A963&gt;AsOf,"After as-of date: not counted yet",IF(B963="","Add a vehicle",IF(COUNTIF(VName,B963)=0,"Vehicle not on Vehicles sheet",IF(E963="","Add a purpose",IF(AND(E963&lt;&gt;"Business",E963&lt;&gt;"Medical",E963&lt;&gt;"Charitable",E963&lt;&gt;"Personal"),"Purpose must be Business/Medical/Charitable/Personal",IF(AND(ISNUMBER(H963),ISNUMBER(I963),I963&lt;H963),"Odometer end is before start",IF(AND(NOT(ISNUMBER(H963)),NOT(ISNUMBER(I963)),NOT(ISNUMBER(J963))),"Add odometer readings or typed miles",IF(AND(ISNUMBER(H963),ISNUMBER(I963),ISNUMBER(J963),ABS((I963-H963)-J963)&gt;0.05),"Odometer and typed miles disagree",IF(AND(N963&gt;0,O963=0),"No rate for this date — check Rate Schedule",IF(AND(OR(E963="Business",E963="Medical",E963="Charitable"),F963&lt;&gt;"Yes",K963=""),"Add purpose detail for substantiation",""))))))))))))</f>
        <v/>
      </c>
      <c r="R963" s="27">
        <f>IF(OR(A963="",M963=""),"",IFERROR(INDEX('Rate Schedule'!$A$5:$A$24,MATCH(SUMPRODUCT(MAX(('Rate Schedule'!$A$5:$A$24&lt;=A963)*('Rate Schedule'!$A$5:$A$24&lt;&gt;"")*'Rate Schedule'!$A$5:$A$24)),'Rate Schedule'!$A$5:$A$24,0)),""))</f>
        <v/>
      </c>
    </row>
    <row r="964">
      <c r="A964" s="22" t="n"/>
      <c r="B964" s="10" t="n"/>
      <c r="C964" s="10" t="n"/>
      <c r="D964" s="10" t="n"/>
      <c r="E964" s="10" t="n"/>
      <c r="F964" s="10" t="n"/>
      <c r="G964" s="10" t="n"/>
      <c r="H964" s="23" t="n"/>
      <c r="I964" s="23" t="n"/>
      <c r="J964" s="23" t="n"/>
      <c r="K964" s="10" t="n"/>
      <c r="L964" s="10" t="n"/>
      <c r="M964" s="24">
        <f>IF(AND(A964="",B964="",J964="",H964=""),"",ROUND(IF(G964="Yes",2,1)*IF(AND(ISNUMBER(H964),ISNUMBER(I964),I964&gt;=H964),I964-H964,IF(ISNUMBER(J964),J964,0)),1))</f>
        <v/>
      </c>
      <c r="N964" s="24">
        <f>IF(M964="","",IF(OR(E964="Personal",E964="",F964="Yes"),0,M964))</f>
        <v/>
      </c>
      <c r="O964" s="24">
        <f>IF(OR(A964="",M964=""),"",IF(E964="Business",IFERROR(INDEX('Rate Schedule'!$B$5:$B$24,MATCH(SUMPRODUCT(MAX(('Rate Schedule'!$A$5:$A$24&lt;=A964)*('Rate Schedule'!$A$5:$A$24&lt;&gt;"")*'Rate Schedule'!$A$5:$A$24)),'Rate Schedule'!$A$5:$A$24,0)),0),IF(E964="Medical",IFERROR(INDEX('Rate Schedule'!$C$5:$C$24,MATCH(SUMPRODUCT(MAX(('Rate Schedule'!$A$5:$A$24&lt;=A964)*('Rate Schedule'!$A$5:$A$24&lt;&gt;"")*'Rate Schedule'!$A$5:$A$24)),'Rate Schedule'!$A$5:$A$24,0)),0),IF(E964="Charitable",IFERROR(INDEX('Rate Schedule'!$D$5:$D$24,MATCH(SUMPRODUCT(MAX(('Rate Schedule'!$A$5:$A$24&lt;=A964)*('Rate Schedule'!$A$5:$A$24&lt;&gt;"")*'Rate Schedule'!$A$5:$A$24)),'Rate Schedule'!$A$5:$A$24,0)),0),0))))</f>
        <v/>
      </c>
      <c r="P964" s="25">
        <f>IF(OR(M964="",O964=""),"",ROUND(N964*O964,0)/100)</f>
        <v/>
      </c>
      <c r="Q964" s="26">
        <f>IF(AND(A964="",B964="",C964="",D964="",E964="",J964="",H964=""),"",IF(A964="","Add a date",IF(A964&gt;AsOf,"After as-of date: not counted yet",IF(B964="","Add a vehicle",IF(COUNTIF(VName,B964)=0,"Vehicle not on Vehicles sheet",IF(E964="","Add a purpose",IF(AND(E964&lt;&gt;"Business",E964&lt;&gt;"Medical",E964&lt;&gt;"Charitable",E964&lt;&gt;"Personal"),"Purpose must be Business/Medical/Charitable/Personal",IF(AND(ISNUMBER(H964),ISNUMBER(I964),I964&lt;H964),"Odometer end is before start",IF(AND(NOT(ISNUMBER(H964)),NOT(ISNUMBER(I964)),NOT(ISNUMBER(J964))),"Add odometer readings or typed miles",IF(AND(ISNUMBER(H964),ISNUMBER(I964),ISNUMBER(J964),ABS((I964-H964)-J964)&gt;0.05),"Odometer and typed miles disagree",IF(AND(N964&gt;0,O964=0),"No rate for this date — check Rate Schedule",IF(AND(OR(E964="Business",E964="Medical",E964="Charitable"),F964&lt;&gt;"Yes",K964=""),"Add purpose detail for substantiation",""))))))))))))</f>
        <v/>
      </c>
      <c r="R964" s="27">
        <f>IF(OR(A964="",M964=""),"",IFERROR(INDEX('Rate Schedule'!$A$5:$A$24,MATCH(SUMPRODUCT(MAX(('Rate Schedule'!$A$5:$A$24&lt;=A964)*('Rate Schedule'!$A$5:$A$24&lt;&gt;"")*'Rate Schedule'!$A$5:$A$24)),'Rate Schedule'!$A$5:$A$24,0)),""))</f>
        <v/>
      </c>
    </row>
    <row r="965">
      <c r="A965" s="22" t="n"/>
      <c r="B965" s="10" t="n"/>
      <c r="C965" s="10" t="n"/>
      <c r="D965" s="10" t="n"/>
      <c r="E965" s="10" t="n"/>
      <c r="F965" s="10" t="n"/>
      <c r="G965" s="10" t="n"/>
      <c r="H965" s="23" t="n"/>
      <c r="I965" s="23" t="n"/>
      <c r="J965" s="23" t="n"/>
      <c r="K965" s="10" t="n"/>
      <c r="L965" s="10" t="n"/>
      <c r="M965" s="24">
        <f>IF(AND(A965="",B965="",J965="",H965=""),"",ROUND(IF(G965="Yes",2,1)*IF(AND(ISNUMBER(H965),ISNUMBER(I965),I965&gt;=H965),I965-H965,IF(ISNUMBER(J965),J965,0)),1))</f>
        <v/>
      </c>
      <c r="N965" s="24">
        <f>IF(M965="","",IF(OR(E965="Personal",E965="",F965="Yes"),0,M965))</f>
        <v/>
      </c>
      <c r="O965" s="24">
        <f>IF(OR(A965="",M965=""),"",IF(E965="Business",IFERROR(INDEX('Rate Schedule'!$B$5:$B$24,MATCH(SUMPRODUCT(MAX(('Rate Schedule'!$A$5:$A$24&lt;=A965)*('Rate Schedule'!$A$5:$A$24&lt;&gt;"")*'Rate Schedule'!$A$5:$A$24)),'Rate Schedule'!$A$5:$A$24,0)),0),IF(E965="Medical",IFERROR(INDEX('Rate Schedule'!$C$5:$C$24,MATCH(SUMPRODUCT(MAX(('Rate Schedule'!$A$5:$A$24&lt;=A965)*('Rate Schedule'!$A$5:$A$24&lt;&gt;"")*'Rate Schedule'!$A$5:$A$24)),'Rate Schedule'!$A$5:$A$24,0)),0),IF(E965="Charitable",IFERROR(INDEX('Rate Schedule'!$D$5:$D$24,MATCH(SUMPRODUCT(MAX(('Rate Schedule'!$A$5:$A$24&lt;=A965)*('Rate Schedule'!$A$5:$A$24&lt;&gt;"")*'Rate Schedule'!$A$5:$A$24)),'Rate Schedule'!$A$5:$A$24,0)),0),0))))</f>
        <v/>
      </c>
      <c r="P965" s="25">
        <f>IF(OR(M965="",O965=""),"",ROUND(N965*O965,0)/100)</f>
        <v/>
      </c>
      <c r="Q965" s="26">
        <f>IF(AND(A965="",B965="",C965="",D965="",E965="",J965="",H965=""),"",IF(A965="","Add a date",IF(A965&gt;AsOf,"After as-of date: not counted yet",IF(B965="","Add a vehicle",IF(COUNTIF(VName,B965)=0,"Vehicle not on Vehicles sheet",IF(E965="","Add a purpose",IF(AND(E965&lt;&gt;"Business",E965&lt;&gt;"Medical",E965&lt;&gt;"Charitable",E965&lt;&gt;"Personal"),"Purpose must be Business/Medical/Charitable/Personal",IF(AND(ISNUMBER(H965),ISNUMBER(I965),I965&lt;H965),"Odometer end is before start",IF(AND(NOT(ISNUMBER(H965)),NOT(ISNUMBER(I965)),NOT(ISNUMBER(J965))),"Add odometer readings or typed miles",IF(AND(ISNUMBER(H965),ISNUMBER(I965),ISNUMBER(J965),ABS((I965-H965)-J965)&gt;0.05),"Odometer and typed miles disagree",IF(AND(N965&gt;0,O965=0),"No rate for this date — check Rate Schedule",IF(AND(OR(E965="Business",E965="Medical",E965="Charitable"),F965&lt;&gt;"Yes",K965=""),"Add purpose detail for substantiation",""))))))))))))</f>
        <v/>
      </c>
      <c r="R965" s="27">
        <f>IF(OR(A965="",M965=""),"",IFERROR(INDEX('Rate Schedule'!$A$5:$A$24,MATCH(SUMPRODUCT(MAX(('Rate Schedule'!$A$5:$A$24&lt;=A965)*('Rate Schedule'!$A$5:$A$24&lt;&gt;"")*'Rate Schedule'!$A$5:$A$24)),'Rate Schedule'!$A$5:$A$24,0)),""))</f>
        <v/>
      </c>
    </row>
    <row r="966">
      <c r="A966" s="22" t="n"/>
      <c r="B966" s="10" t="n"/>
      <c r="C966" s="10" t="n"/>
      <c r="D966" s="10" t="n"/>
      <c r="E966" s="10" t="n"/>
      <c r="F966" s="10" t="n"/>
      <c r="G966" s="10" t="n"/>
      <c r="H966" s="23" t="n"/>
      <c r="I966" s="23" t="n"/>
      <c r="J966" s="23" t="n"/>
      <c r="K966" s="10" t="n"/>
      <c r="L966" s="10" t="n"/>
      <c r="M966" s="24">
        <f>IF(AND(A966="",B966="",J966="",H966=""),"",ROUND(IF(G966="Yes",2,1)*IF(AND(ISNUMBER(H966),ISNUMBER(I966),I966&gt;=H966),I966-H966,IF(ISNUMBER(J966),J966,0)),1))</f>
        <v/>
      </c>
      <c r="N966" s="24">
        <f>IF(M966="","",IF(OR(E966="Personal",E966="",F966="Yes"),0,M966))</f>
        <v/>
      </c>
      <c r="O966" s="24">
        <f>IF(OR(A966="",M966=""),"",IF(E966="Business",IFERROR(INDEX('Rate Schedule'!$B$5:$B$24,MATCH(SUMPRODUCT(MAX(('Rate Schedule'!$A$5:$A$24&lt;=A966)*('Rate Schedule'!$A$5:$A$24&lt;&gt;"")*'Rate Schedule'!$A$5:$A$24)),'Rate Schedule'!$A$5:$A$24,0)),0),IF(E966="Medical",IFERROR(INDEX('Rate Schedule'!$C$5:$C$24,MATCH(SUMPRODUCT(MAX(('Rate Schedule'!$A$5:$A$24&lt;=A966)*('Rate Schedule'!$A$5:$A$24&lt;&gt;"")*'Rate Schedule'!$A$5:$A$24)),'Rate Schedule'!$A$5:$A$24,0)),0),IF(E966="Charitable",IFERROR(INDEX('Rate Schedule'!$D$5:$D$24,MATCH(SUMPRODUCT(MAX(('Rate Schedule'!$A$5:$A$24&lt;=A966)*('Rate Schedule'!$A$5:$A$24&lt;&gt;"")*'Rate Schedule'!$A$5:$A$24)),'Rate Schedule'!$A$5:$A$24,0)),0),0))))</f>
        <v/>
      </c>
      <c r="P966" s="25">
        <f>IF(OR(M966="",O966=""),"",ROUND(N966*O966,0)/100)</f>
        <v/>
      </c>
      <c r="Q966" s="26">
        <f>IF(AND(A966="",B966="",C966="",D966="",E966="",J966="",H966=""),"",IF(A966="","Add a date",IF(A966&gt;AsOf,"After as-of date: not counted yet",IF(B966="","Add a vehicle",IF(COUNTIF(VName,B966)=0,"Vehicle not on Vehicles sheet",IF(E966="","Add a purpose",IF(AND(E966&lt;&gt;"Business",E966&lt;&gt;"Medical",E966&lt;&gt;"Charitable",E966&lt;&gt;"Personal"),"Purpose must be Business/Medical/Charitable/Personal",IF(AND(ISNUMBER(H966),ISNUMBER(I966),I966&lt;H966),"Odometer end is before start",IF(AND(NOT(ISNUMBER(H966)),NOT(ISNUMBER(I966)),NOT(ISNUMBER(J966))),"Add odometer readings or typed miles",IF(AND(ISNUMBER(H966),ISNUMBER(I966),ISNUMBER(J966),ABS((I966-H966)-J966)&gt;0.05),"Odometer and typed miles disagree",IF(AND(N966&gt;0,O966=0),"No rate for this date — check Rate Schedule",IF(AND(OR(E966="Business",E966="Medical",E966="Charitable"),F966&lt;&gt;"Yes",K966=""),"Add purpose detail for substantiation",""))))))))))))</f>
        <v/>
      </c>
      <c r="R966" s="27">
        <f>IF(OR(A966="",M966=""),"",IFERROR(INDEX('Rate Schedule'!$A$5:$A$24,MATCH(SUMPRODUCT(MAX(('Rate Schedule'!$A$5:$A$24&lt;=A966)*('Rate Schedule'!$A$5:$A$24&lt;&gt;"")*'Rate Schedule'!$A$5:$A$24)),'Rate Schedule'!$A$5:$A$24,0)),""))</f>
        <v/>
      </c>
    </row>
    <row r="967">
      <c r="A967" s="22" t="n"/>
      <c r="B967" s="10" t="n"/>
      <c r="C967" s="10" t="n"/>
      <c r="D967" s="10" t="n"/>
      <c r="E967" s="10" t="n"/>
      <c r="F967" s="10" t="n"/>
      <c r="G967" s="10" t="n"/>
      <c r="H967" s="23" t="n"/>
      <c r="I967" s="23" t="n"/>
      <c r="J967" s="23" t="n"/>
      <c r="K967" s="10" t="n"/>
      <c r="L967" s="10" t="n"/>
      <c r="M967" s="24">
        <f>IF(AND(A967="",B967="",J967="",H967=""),"",ROUND(IF(G967="Yes",2,1)*IF(AND(ISNUMBER(H967),ISNUMBER(I967),I967&gt;=H967),I967-H967,IF(ISNUMBER(J967),J967,0)),1))</f>
        <v/>
      </c>
      <c r="N967" s="24">
        <f>IF(M967="","",IF(OR(E967="Personal",E967="",F967="Yes"),0,M967))</f>
        <v/>
      </c>
      <c r="O967" s="24">
        <f>IF(OR(A967="",M967=""),"",IF(E967="Business",IFERROR(INDEX('Rate Schedule'!$B$5:$B$24,MATCH(SUMPRODUCT(MAX(('Rate Schedule'!$A$5:$A$24&lt;=A967)*('Rate Schedule'!$A$5:$A$24&lt;&gt;"")*'Rate Schedule'!$A$5:$A$24)),'Rate Schedule'!$A$5:$A$24,0)),0),IF(E967="Medical",IFERROR(INDEX('Rate Schedule'!$C$5:$C$24,MATCH(SUMPRODUCT(MAX(('Rate Schedule'!$A$5:$A$24&lt;=A967)*('Rate Schedule'!$A$5:$A$24&lt;&gt;"")*'Rate Schedule'!$A$5:$A$24)),'Rate Schedule'!$A$5:$A$24,0)),0),IF(E967="Charitable",IFERROR(INDEX('Rate Schedule'!$D$5:$D$24,MATCH(SUMPRODUCT(MAX(('Rate Schedule'!$A$5:$A$24&lt;=A967)*('Rate Schedule'!$A$5:$A$24&lt;&gt;"")*'Rate Schedule'!$A$5:$A$24)),'Rate Schedule'!$A$5:$A$24,0)),0),0))))</f>
        <v/>
      </c>
      <c r="P967" s="25">
        <f>IF(OR(M967="",O967=""),"",ROUND(N967*O967,0)/100)</f>
        <v/>
      </c>
      <c r="Q967" s="26">
        <f>IF(AND(A967="",B967="",C967="",D967="",E967="",J967="",H967=""),"",IF(A967="","Add a date",IF(A967&gt;AsOf,"After as-of date: not counted yet",IF(B967="","Add a vehicle",IF(COUNTIF(VName,B967)=0,"Vehicle not on Vehicles sheet",IF(E967="","Add a purpose",IF(AND(E967&lt;&gt;"Business",E967&lt;&gt;"Medical",E967&lt;&gt;"Charitable",E967&lt;&gt;"Personal"),"Purpose must be Business/Medical/Charitable/Personal",IF(AND(ISNUMBER(H967),ISNUMBER(I967),I967&lt;H967),"Odometer end is before start",IF(AND(NOT(ISNUMBER(H967)),NOT(ISNUMBER(I967)),NOT(ISNUMBER(J967))),"Add odometer readings or typed miles",IF(AND(ISNUMBER(H967),ISNUMBER(I967),ISNUMBER(J967),ABS((I967-H967)-J967)&gt;0.05),"Odometer and typed miles disagree",IF(AND(N967&gt;0,O967=0),"No rate for this date — check Rate Schedule",IF(AND(OR(E967="Business",E967="Medical",E967="Charitable"),F967&lt;&gt;"Yes",K967=""),"Add purpose detail for substantiation",""))))))))))))</f>
        <v/>
      </c>
      <c r="R967" s="27">
        <f>IF(OR(A967="",M967=""),"",IFERROR(INDEX('Rate Schedule'!$A$5:$A$24,MATCH(SUMPRODUCT(MAX(('Rate Schedule'!$A$5:$A$24&lt;=A967)*('Rate Schedule'!$A$5:$A$24&lt;&gt;"")*'Rate Schedule'!$A$5:$A$24)),'Rate Schedule'!$A$5:$A$24,0)),""))</f>
        <v/>
      </c>
    </row>
    <row r="968">
      <c r="A968" s="22" t="n"/>
      <c r="B968" s="10" t="n"/>
      <c r="C968" s="10" t="n"/>
      <c r="D968" s="10" t="n"/>
      <c r="E968" s="10" t="n"/>
      <c r="F968" s="10" t="n"/>
      <c r="G968" s="10" t="n"/>
      <c r="H968" s="23" t="n"/>
      <c r="I968" s="23" t="n"/>
      <c r="J968" s="23" t="n"/>
      <c r="K968" s="10" t="n"/>
      <c r="L968" s="10" t="n"/>
      <c r="M968" s="24">
        <f>IF(AND(A968="",B968="",J968="",H968=""),"",ROUND(IF(G968="Yes",2,1)*IF(AND(ISNUMBER(H968),ISNUMBER(I968),I968&gt;=H968),I968-H968,IF(ISNUMBER(J968),J968,0)),1))</f>
        <v/>
      </c>
      <c r="N968" s="24">
        <f>IF(M968="","",IF(OR(E968="Personal",E968="",F968="Yes"),0,M968))</f>
        <v/>
      </c>
      <c r="O968" s="24">
        <f>IF(OR(A968="",M968=""),"",IF(E968="Business",IFERROR(INDEX('Rate Schedule'!$B$5:$B$24,MATCH(SUMPRODUCT(MAX(('Rate Schedule'!$A$5:$A$24&lt;=A968)*('Rate Schedule'!$A$5:$A$24&lt;&gt;"")*'Rate Schedule'!$A$5:$A$24)),'Rate Schedule'!$A$5:$A$24,0)),0),IF(E968="Medical",IFERROR(INDEX('Rate Schedule'!$C$5:$C$24,MATCH(SUMPRODUCT(MAX(('Rate Schedule'!$A$5:$A$24&lt;=A968)*('Rate Schedule'!$A$5:$A$24&lt;&gt;"")*'Rate Schedule'!$A$5:$A$24)),'Rate Schedule'!$A$5:$A$24,0)),0),IF(E968="Charitable",IFERROR(INDEX('Rate Schedule'!$D$5:$D$24,MATCH(SUMPRODUCT(MAX(('Rate Schedule'!$A$5:$A$24&lt;=A968)*('Rate Schedule'!$A$5:$A$24&lt;&gt;"")*'Rate Schedule'!$A$5:$A$24)),'Rate Schedule'!$A$5:$A$24,0)),0),0))))</f>
        <v/>
      </c>
      <c r="P968" s="25">
        <f>IF(OR(M968="",O968=""),"",ROUND(N968*O968,0)/100)</f>
        <v/>
      </c>
      <c r="Q968" s="26">
        <f>IF(AND(A968="",B968="",C968="",D968="",E968="",J968="",H968=""),"",IF(A968="","Add a date",IF(A968&gt;AsOf,"After as-of date: not counted yet",IF(B968="","Add a vehicle",IF(COUNTIF(VName,B968)=0,"Vehicle not on Vehicles sheet",IF(E968="","Add a purpose",IF(AND(E968&lt;&gt;"Business",E968&lt;&gt;"Medical",E968&lt;&gt;"Charitable",E968&lt;&gt;"Personal"),"Purpose must be Business/Medical/Charitable/Personal",IF(AND(ISNUMBER(H968),ISNUMBER(I968),I968&lt;H968),"Odometer end is before start",IF(AND(NOT(ISNUMBER(H968)),NOT(ISNUMBER(I968)),NOT(ISNUMBER(J968))),"Add odometer readings or typed miles",IF(AND(ISNUMBER(H968),ISNUMBER(I968),ISNUMBER(J968),ABS((I968-H968)-J968)&gt;0.05),"Odometer and typed miles disagree",IF(AND(N968&gt;0,O968=0),"No rate for this date — check Rate Schedule",IF(AND(OR(E968="Business",E968="Medical",E968="Charitable"),F968&lt;&gt;"Yes",K968=""),"Add purpose detail for substantiation",""))))))))))))</f>
        <v/>
      </c>
      <c r="R968" s="27">
        <f>IF(OR(A968="",M968=""),"",IFERROR(INDEX('Rate Schedule'!$A$5:$A$24,MATCH(SUMPRODUCT(MAX(('Rate Schedule'!$A$5:$A$24&lt;=A968)*('Rate Schedule'!$A$5:$A$24&lt;&gt;"")*'Rate Schedule'!$A$5:$A$24)),'Rate Schedule'!$A$5:$A$24,0)),""))</f>
        <v/>
      </c>
    </row>
    <row r="969">
      <c r="A969" s="22" t="n"/>
      <c r="B969" s="10" t="n"/>
      <c r="C969" s="10" t="n"/>
      <c r="D969" s="10" t="n"/>
      <c r="E969" s="10" t="n"/>
      <c r="F969" s="10" t="n"/>
      <c r="G969" s="10" t="n"/>
      <c r="H969" s="23" t="n"/>
      <c r="I969" s="23" t="n"/>
      <c r="J969" s="23" t="n"/>
      <c r="K969" s="10" t="n"/>
      <c r="L969" s="10" t="n"/>
      <c r="M969" s="24">
        <f>IF(AND(A969="",B969="",J969="",H969=""),"",ROUND(IF(G969="Yes",2,1)*IF(AND(ISNUMBER(H969),ISNUMBER(I969),I969&gt;=H969),I969-H969,IF(ISNUMBER(J969),J969,0)),1))</f>
        <v/>
      </c>
      <c r="N969" s="24">
        <f>IF(M969="","",IF(OR(E969="Personal",E969="",F969="Yes"),0,M969))</f>
        <v/>
      </c>
      <c r="O969" s="24">
        <f>IF(OR(A969="",M969=""),"",IF(E969="Business",IFERROR(INDEX('Rate Schedule'!$B$5:$B$24,MATCH(SUMPRODUCT(MAX(('Rate Schedule'!$A$5:$A$24&lt;=A969)*('Rate Schedule'!$A$5:$A$24&lt;&gt;"")*'Rate Schedule'!$A$5:$A$24)),'Rate Schedule'!$A$5:$A$24,0)),0),IF(E969="Medical",IFERROR(INDEX('Rate Schedule'!$C$5:$C$24,MATCH(SUMPRODUCT(MAX(('Rate Schedule'!$A$5:$A$24&lt;=A969)*('Rate Schedule'!$A$5:$A$24&lt;&gt;"")*'Rate Schedule'!$A$5:$A$24)),'Rate Schedule'!$A$5:$A$24,0)),0),IF(E969="Charitable",IFERROR(INDEX('Rate Schedule'!$D$5:$D$24,MATCH(SUMPRODUCT(MAX(('Rate Schedule'!$A$5:$A$24&lt;=A969)*('Rate Schedule'!$A$5:$A$24&lt;&gt;"")*'Rate Schedule'!$A$5:$A$24)),'Rate Schedule'!$A$5:$A$24,0)),0),0))))</f>
        <v/>
      </c>
      <c r="P969" s="25">
        <f>IF(OR(M969="",O969=""),"",ROUND(N969*O969,0)/100)</f>
        <v/>
      </c>
      <c r="Q969" s="26">
        <f>IF(AND(A969="",B969="",C969="",D969="",E969="",J969="",H969=""),"",IF(A969="","Add a date",IF(A969&gt;AsOf,"After as-of date: not counted yet",IF(B969="","Add a vehicle",IF(COUNTIF(VName,B969)=0,"Vehicle not on Vehicles sheet",IF(E969="","Add a purpose",IF(AND(E969&lt;&gt;"Business",E969&lt;&gt;"Medical",E969&lt;&gt;"Charitable",E969&lt;&gt;"Personal"),"Purpose must be Business/Medical/Charitable/Personal",IF(AND(ISNUMBER(H969),ISNUMBER(I969),I969&lt;H969),"Odometer end is before start",IF(AND(NOT(ISNUMBER(H969)),NOT(ISNUMBER(I969)),NOT(ISNUMBER(J969))),"Add odometer readings or typed miles",IF(AND(ISNUMBER(H969),ISNUMBER(I969),ISNUMBER(J969),ABS((I969-H969)-J969)&gt;0.05),"Odometer and typed miles disagree",IF(AND(N969&gt;0,O969=0),"No rate for this date — check Rate Schedule",IF(AND(OR(E969="Business",E969="Medical",E969="Charitable"),F969&lt;&gt;"Yes",K969=""),"Add purpose detail for substantiation",""))))))))))))</f>
        <v/>
      </c>
      <c r="R969" s="27">
        <f>IF(OR(A969="",M969=""),"",IFERROR(INDEX('Rate Schedule'!$A$5:$A$24,MATCH(SUMPRODUCT(MAX(('Rate Schedule'!$A$5:$A$24&lt;=A969)*('Rate Schedule'!$A$5:$A$24&lt;&gt;"")*'Rate Schedule'!$A$5:$A$24)),'Rate Schedule'!$A$5:$A$24,0)),""))</f>
        <v/>
      </c>
    </row>
    <row r="970">
      <c r="A970" s="22" t="n"/>
      <c r="B970" s="10" t="n"/>
      <c r="C970" s="10" t="n"/>
      <c r="D970" s="10" t="n"/>
      <c r="E970" s="10" t="n"/>
      <c r="F970" s="10" t="n"/>
      <c r="G970" s="10" t="n"/>
      <c r="H970" s="23" t="n"/>
      <c r="I970" s="23" t="n"/>
      <c r="J970" s="23" t="n"/>
      <c r="K970" s="10" t="n"/>
      <c r="L970" s="10" t="n"/>
      <c r="M970" s="24">
        <f>IF(AND(A970="",B970="",J970="",H970=""),"",ROUND(IF(G970="Yes",2,1)*IF(AND(ISNUMBER(H970),ISNUMBER(I970),I970&gt;=H970),I970-H970,IF(ISNUMBER(J970),J970,0)),1))</f>
        <v/>
      </c>
      <c r="N970" s="24">
        <f>IF(M970="","",IF(OR(E970="Personal",E970="",F970="Yes"),0,M970))</f>
        <v/>
      </c>
      <c r="O970" s="24">
        <f>IF(OR(A970="",M970=""),"",IF(E970="Business",IFERROR(INDEX('Rate Schedule'!$B$5:$B$24,MATCH(SUMPRODUCT(MAX(('Rate Schedule'!$A$5:$A$24&lt;=A970)*('Rate Schedule'!$A$5:$A$24&lt;&gt;"")*'Rate Schedule'!$A$5:$A$24)),'Rate Schedule'!$A$5:$A$24,0)),0),IF(E970="Medical",IFERROR(INDEX('Rate Schedule'!$C$5:$C$24,MATCH(SUMPRODUCT(MAX(('Rate Schedule'!$A$5:$A$24&lt;=A970)*('Rate Schedule'!$A$5:$A$24&lt;&gt;"")*'Rate Schedule'!$A$5:$A$24)),'Rate Schedule'!$A$5:$A$24,0)),0),IF(E970="Charitable",IFERROR(INDEX('Rate Schedule'!$D$5:$D$24,MATCH(SUMPRODUCT(MAX(('Rate Schedule'!$A$5:$A$24&lt;=A970)*('Rate Schedule'!$A$5:$A$24&lt;&gt;"")*'Rate Schedule'!$A$5:$A$24)),'Rate Schedule'!$A$5:$A$24,0)),0),0))))</f>
        <v/>
      </c>
      <c r="P970" s="25">
        <f>IF(OR(M970="",O970=""),"",ROUND(N970*O970,0)/100)</f>
        <v/>
      </c>
      <c r="Q970" s="26">
        <f>IF(AND(A970="",B970="",C970="",D970="",E970="",J970="",H970=""),"",IF(A970="","Add a date",IF(A970&gt;AsOf,"After as-of date: not counted yet",IF(B970="","Add a vehicle",IF(COUNTIF(VName,B970)=0,"Vehicle not on Vehicles sheet",IF(E970="","Add a purpose",IF(AND(E970&lt;&gt;"Business",E970&lt;&gt;"Medical",E970&lt;&gt;"Charitable",E970&lt;&gt;"Personal"),"Purpose must be Business/Medical/Charitable/Personal",IF(AND(ISNUMBER(H970),ISNUMBER(I970),I970&lt;H970),"Odometer end is before start",IF(AND(NOT(ISNUMBER(H970)),NOT(ISNUMBER(I970)),NOT(ISNUMBER(J970))),"Add odometer readings or typed miles",IF(AND(ISNUMBER(H970),ISNUMBER(I970),ISNUMBER(J970),ABS((I970-H970)-J970)&gt;0.05),"Odometer and typed miles disagree",IF(AND(N970&gt;0,O970=0),"No rate for this date — check Rate Schedule",IF(AND(OR(E970="Business",E970="Medical",E970="Charitable"),F970&lt;&gt;"Yes",K970=""),"Add purpose detail for substantiation",""))))))))))))</f>
        <v/>
      </c>
      <c r="R970" s="27">
        <f>IF(OR(A970="",M970=""),"",IFERROR(INDEX('Rate Schedule'!$A$5:$A$24,MATCH(SUMPRODUCT(MAX(('Rate Schedule'!$A$5:$A$24&lt;=A970)*('Rate Schedule'!$A$5:$A$24&lt;&gt;"")*'Rate Schedule'!$A$5:$A$24)),'Rate Schedule'!$A$5:$A$24,0)),""))</f>
        <v/>
      </c>
    </row>
    <row r="971">
      <c r="A971" s="22" t="n"/>
      <c r="B971" s="10" t="n"/>
      <c r="C971" s="10" t="n"/>
      <c r="D971" s="10" t="n"/>
      <c r="E971" s="10" t="n"/>
      <c r="F971" s="10" t="n"/>
      <c r="G971" s="10" t="n"/>
      <c r="H971" s="23" t="n"/>
      <c r="I971" s="23" t="n"/>
      <c r="J971" s="23" t="n"/>
      <c r="K971" s="10" t="n"/>
      <c r="L971" s="10" t="n"/>
      <c r="M971" s="24">
        <f>IF(AND(A971="",B971="",J971="",H971=""),"",ROUND(IF(G971="Yes",2,1)*IF(AND(ISNUMBER(H971),ISNUMBER(I971),I971&gt;=H971),I971-H971,IF(ISNUMBER(J971),J971,0)),1))</f>
        <v/>
      </c>
      <c r="N971" s="24">
        <f>IF(M971="","",IF(OR(E971="Personal",E971="",F971="Yes"),0,M971))</f>
        <v/>
      </c>
      <c r="O971" s="24">
        <f>IF(OR(A971="",M971=""),"",IF(E971="Business",IFERROR(INDEX('Rate Schedule'!$B$5:$B$24,MATCH(SUMPRODUCT(MAX(('Rate Schedule'!$A$5:$A$24&lt;=A971)*('Rate Schedule'!$A$5:$A$24&lt;&gt;"")*'Rate Schedule'!$A$5:$A$24)),'Rate Schedule'!$A$5:$A$24,0)),0),IF(E971="Medical",IFERROR(INDEX('Rate Schedule'!$C$5:$C$24,MATCH(SUMPRODUCT(MAX(('Rate Schedule'!$A$5:$A$24&lt;=A971)*('Rate Schedule'!$A$5:$A$24&lt;&gt;"")*'Rate Schedule'!$A$5:$A$24)),'Rate Schedule'!$A$5:$A$24,0)),0),IF(E971="Charitable",IFERROR(INDEX('Rate Schedule'!$D$5:$D$24,MATCH(SUMPRODUCT(MAX(('Rate Schedule'!$A$5:$A$24&lt;=A971)*('Rate Schedule'!$A$5:$A$24&lt;&gt;"")*'Rate Schedule'!$A$5:$A$24)),'Rate Schedule'!$A$5:$A$24,0)),0),0))))</f>
        <v/>
      </c>
      <c r="P971" s="25">
        <f>IF(OR(M971="",O971=""),"",ROUND(N971*O971,0)/100)</f>
        <v/>
      </c>
      <c r="Q971" s="26">
        <f>IF(AND(A971="",B971="",C971="",D971="",E971="",J971="",H971=""),"",IF(A971="","Add a date",IF(A971&gt;AsOf,"After as-of date: not counted yet",IF(B971="","Add a vehicle",IF(COUNTIF(VName,B971)=0,"Vehicle not on Vehicles sheet",IF(E971="","Add a purpose",IF(AND(E971&lt;&gt;"Business",E971&lt;&gt;"Medical",E971&lt;&gt;"Charitable",E971&lt;&gt;"Personal"),"Purpose must be Business/Medical/Charitable/Personal",IF(AND(ISNUMBER(H971),ISNUMBER(I971),I971&lt;H971),"Odometer end is before start",IF(AND(NOT(ISNUMBER(H971)),NOT(ISNUMBER(I971)),NOT(ISNUMBER(J971))),"Add odometer readings or typed miles",IF(AND(ISNUMBER(H971),ISNUMBER(I971),ISNUMBER(J971),ABS((I971-H971)-J971)&gt;0.05),"Odometer and typed miles disagree",IF(AND(N971&gt;0,O971=0),"No rate for this date — check Rate Schedule",IF(AND(OR(E971="Business",E971="Medical",E971="Charitable"),F971&lt;&gt;"Yes",K971=""),"Add purpose detail for substantiation",""))))))))))))</f>
        <v/>
      </c>
      <c r="R971" s="27">
        <f>IF(OR(A971="",M971=""),"",IFERROR(INDEX('Rate Schedule'!$A$5:$A$24,MATCH(SUMPRODUCT(MAX(('Rate Schedule'!$A$5:$A$24&lt;=A971)*('Rate Schedule'!$A$5:$A$24&lt;&gt;"")*'Rate Schedule'!$A$5:$A$24)),'Rate Schedule'!$A$5:$A$24,0)),""))</f>
        <v/>
      </c>
    </row>
    <row r="972">
      <c r="A972" s="22" t="n"/>
      <c r="B972" s="10" t="n"/>
      <c r="C972" s="10" t="n"/>
      <c r="D972" s="10" t="n"/>
      <c r="E972" s="10" t="n"/>
      <c r="F972" s="10" t="n"/>
      <c r="G972" s="10" t="n"/>
      <c r="H972" s="23" t="n"/>
      <c r="I972" s="23" t="n"/>
      <c r="J972" s="23" t="n"/>
      <c r="K972" s="10" t="n"/>
      <c r="L972" s="10" t="n"/>
      <c r="M972" s="24">
        <f>IF(AND(A972="",B972="",J972="",H972=""),"",ROUND(IF(G972="Yes",2,1)*IF(AND(ISNUMBER(H972),ISNUMBER(I972),I972&gt;=H972),I972-H972,IF(ISNUMBER(J972),J972,0)),1))</f>
        <v/>
      </c>
      <c r="N972" s="24">
        <f>IF(M972="","",IF(OR(E972="Personal",E972="",F972="Yes"),0,M972))</f>
        <v/>
      </c>
      <c r="O972" s="24">
        <f>IF(OR(A972="",M972=""),"",IF(E972="Business",IFERROR(INDEX('Rate Schedule'!$B$5:$B$24,MATCH(SUMPRODUCT(MAX(('Rate Schedule'!$A$5:$A$24&lt;=A972)*('Rate Schedule'!$A$5:$A$24&lt;&gt;"")*'Rate Schedule'!$A$5:$A$24)),'Rate Schedule'!$A$5:$A$24,0)),0),IF(E972="Medical",IFERROR(INDEX('Rate Schedule'!$C$5:$C$24,MATCH(SUMPRODUCT(MAX(('Rate Schedule'!$A$5:$A$24&lt;=A972)*('Rate Schedule'!$A$5:$A$24&lt;&gt;"")*'Rate Schedule'!$A$5:$A$24)),'Rate Schedule'!$A$5:$A$24,0)),0),IF(E972="Charitable",IFERROR(INDEX('Rate Schedule'!$D$5:$D$24,MATCH(SUMPRODUCT(MAX(('Rate Schedule'!$A$5:$A$24&lt;=A972)*('Rate Schedule'!$A$5:$A$24&lt;&gt;"")*'Rate Schedule'!$A$5:$A$24)),'Rate Schedule'!$A$5:$A$24,0)),0),0))))</f>
        <v/>
      </c>
      <c r="P972" s="25">
        <f>IF(OR(M972="",O972=""),"",ROUND(N972*O972,0)/100)</f>
        <v/>
      </c>
      <c r="Q972" s="26">
        <f>IF(AND(A972="",B972="",C972="",D972="",E972="",J972="",H972=""),"",IF(A972="","Add a date",IF(A972&gt;AsOf,"After as-of date: not counted yet",IF(B972="","Add a vehicle",IF(COUNTIF(VName,B972)=0,"Vehicle not on Vehicles sheet",IF(E972="","Add a purpose",IF(AND(E972&lt;&gt;"Business",E972&lt;&gt;"Medical",E972&lt;&gt;"Charitable",E972&lt;&gt;"Personal"),"Purpose must be Business/Medical/Charitable/Personal",IF(AND(ISNUMBER(H972),ISNUMBER(I972),I972&lt;H972),"Odometer end is before start",IF(AND(NOT(ISNUMBER(H972)),NOT(ISNUMBER(I972)),NOT(ISNUMBER(J972))),"Add odometer readings or typed miles",IF(AND(ISNUMBER(H972),ISNUMBER(I972),ISNUMBER(J972),ABS((I972-H972)-J972)&gt;0.05),"Odometer and typed miles disagree",IF(AND(N972&gt;0,O972=0),"No rate for this date — check Rate Schedule",IF(AND(OR(E972="Business",E972="Medical",E972="Charitable"),F972&lt;&gt;"Yes",K972=""),"Add purpose detail for substantiation",""))))))))))))</f>
        <v/>
      </c>
      <c r="R972" s="27">
        <f>IF(OR(A972="",M972=""),"",IFERROR(INDEX('Rate Schedule'!$A$5:$A$24,MATCH(SUMPRODUCT(MAX(('Rate Schedule'!$A$5:$A$24&lt;=A972)*('Rate Schedule'!$A$5:$A$24&lt;&gt;"")*'Rate Schedule'!$A$5:$A$24)),'Rate Schedule'!$A$5:$A$24,0)),""))</f>
        <v/>
      </c>
    </row>
    <row r="973">
      <c r="A973" s="22" t="n"/>
      <c r="B973" s="10" t="n"/>
      <c r="C973" s="10" t="n"/>
      <c r="D973" s="10" t="n"/>
      <c r="E973" s="10" t="n"/>
      <c r="F973" s="10" t="n"/>
      <c r="G973" s="10" t="n"/>
      <c r="H973" s="23" t="n"/>
      <c r="I973" s="23" t="n"/>
      <c r="J973" s="23" t="n"/>
      <c r="K973" s="10" t="n"/>
      <c r="L973" s="10" t="n"/>
      <c r="M973" s="24">
        <f>IF(AND(A973="",B973="",J973="",H973=""),"",ROUND(IF(G973="Yes",2,1)*IF(AND(ISNUMBER(H973),ISNUMBER(I973),I973&gt;=H973),I973-H973,IF(ISNUMBER(J973),J973,0)),1))</f>
        <v/>
      </c>
      <c r="N973" s="24">
        <f>IF(M973="","",IF(OR(E973="Personal",E973="",F973="Yes"),0,M973))</f>
        <v/>
      </c>
      <c r="O973" s="24">
        <f>IF(OR(A973="",M973=""),"",IF(E973="Business",IFERROR(INDEX('Rate Schedule'!$B$5:$B$24,MATCH(SUMPRODUCT(MAX(('Rate Schedule'!$A$5:$A$24&lt;=A973)*('Rate Schedule'!$A$5:$A$24&lt;&gt;"")*'Rate Schedule'!$A$5:$A$24)),'Rate Schedule'!$A$5:$A$24,0)),0),IF(E973="Medical",IFERROR(INDEX('Rate Schedule'!$C$5:$C$24,MATCH(SUMPRODUCT(MAX(('Rate Schedule'!$A$5:$A$24&lt;=A973)*('Rate Schedule'!$A$5:$A$24&lt;&gt;"")*'Rate Schedule'!$A$5:$A$24)),'Rate Schedule'!$A$5:$A$24,0)),0),IF(E973="Charitable",IFERROR(INDEX('Rate Schedule'!$D$5:$D$24,MATCH(SUMPRODUCT(MAX(('Rate Schedule'!$A$5:$A$24&lt;=A973)*('Rate Schedule'!$A$5:$A$24&lt;&gt;"")*'Rate Schedule'!$A$5:$A$24)),'Rate Schedule'!$A$5:$A$24,0)),0),0))))</f>
        <v/>
      </c>
      <c r="P973" s="25">
        <f>IF(OR(M973="",O973=""),"",ROUND(N973*O973,0)/100)</f>
        <v/>
      </c>
      <c r="Q973" s="26">
        <f>IF(AND(A973="",B973="",C973="",D973="",E973="",J973="",H973=""),"",IF(A973="","Add a date",IF(A973&gt;AsOf,"After as-of date: not counted yet",IF(B973="","Add a vehicle",IF(COUNTIF(VName,B973)=0,"Vehicle not on Vehicles sheet",IF(E973="","Add a purpose",IF(AND(E973&lt;&gt;"Business",E973&lt;&gt;"Medical",E973&lt;&gt;"Charitable",E973&lt;&gt;"Personal"),"Purpose must be Business/Medical/Charitable/Personal",IF(AND(ISNUMBER(H973),ISNUMBER(I973),I973&lt;H973),"Odometer end is before start",IF(AND(NOT(ISNUMBER(H973)),NOT(ISNUMBER(I973)),NOT(ISNUMBER(J973))),"Add odometer readings or typed miles",IF(AND(ISNUMBER(H973),ISNUMBER(I973),ISNUMBER(J973),ABS((I973-H973)-J973)&gt;0.05),"Odometer and typed miles disagree",IF(AND(N973&gt;0,O973=0),"No rate for this date — check Rate Schedule",IF(AND(OR(E973="Business",E973="Medical",E973="Charitable"),F973&lt;&gt;"Yes",K973=""),"Add purpose detail for substantiation",""))))))))))))</f>
        <v/>
      </c>
      <c r="R973" s="27">
        <f>IF(OR(A973="",M973=""),"",IFERROR(INDEX('Rate Schedule'!$A$5:$A$24,MATCH(SUMPRODUCT(MAX(('Rate Schedule'!$A$5:$A$24&lt;=A973)*('Rate Schedule'!$A$5:$A$24&lt;&gt;"")*'Rate Schedule'!$A$5:$A$24)),'Rate Schedule'!$A$5:$A$24,0)),""))</f>
        <v/>
      </c>
    </row>
    <row r="974">
      <c r="A974" s="22" t="n"/>
      <c r="B974" s="10" t="n"/>
      <c r="C974" s="10" t="n"/>
      <c r="D974" s="10" t="n"/>
      <c r="E974" s="10" t="n"/>
      <c r="F974" s="10" t="n"/>
      <c r="G974" s="10" t="n"/>
      <c r="H974" s="23" t="n"/>
      <c r="I974" s="23" t="n"/>
      <c r="J974" s="23" t="n"/>
      <c r="K974" s="10" t="n"/>
      <c r="L974" s="10" t="n"/>
      <c r="M974" s="24">
        <f>IF(AND(A974="",B974="",J974="",H974=""),"",ROUND(IF(G974="Yes",2,1)*IF(AND(ISNUMBER(H974),ISNUMBER(I974),I974&gt;=H974),I974-H974,IF(ISNUMBER(J974),J974,0)),1))</f>
        <v/>
      </c>
      <c r="N974" s="24">
        <f>IF(M974="","",IF(OR(E974="Personal",E974="",F974="Yes"),0,M974))</f>
        <v/>
      </c>
      <c r="O974" s="24">
        <f>IF(OR(A974="",M974=""),"",IF(E974="Business",IFERROR(INDEX('Rate Schedule'!$B$5:$B$24,MATCH(SUMPRODUCT(MAX(('Rate Schedule'!$A$5:$A$24&lt;=A974)*('Rate Schedule'!$A$5:$A$24&lt;&gt;"")*'Rate Schedule'!$A$5:$A$24)),'Rate Schedule'!$A$5:$A$24,0)),0),IF(E974="Medical",IFERROR(INDEX('Rate Schedule'!$C$5:$C$24,MATCH(SUMPRODUCT(MAX(('Rate Schedule'!$A$5:$A$24&lt;=A974)*('Rate Schedule'!$A$5:$A$24&lt;&gt;"")*'Rate Schedule'!$A$5:$A$24)),'Rate Schedule'!$A$5:$A$24,0)),0),IF(E974="Charitable",IFERROR(INDEX('Rate Schedule'!$D$5:$D$24,MATCH(SUMPRODUCT(MAX(('Rate Schedule'!$A$5:$A$24&lt;=A974)*('Rate Schedule'!$A$5:$A$24&lt;&gt;"")*'Rate Schedule'!$A$5:$A$24)),'Rate Schedule'!$A$5:$A$24,0)),0),0))))</f>
        <v/>
      </c>
      <c r="P974" s="25">
        <f>IF(OR(M974="",O974=""),"",ROUND(N974*O974,0)/100)</f>
        <v/>
      </c>
      <c r="Q974" s="26">
        <f>IF(AND(A974="",B974="",C974="",D974="",E974="",J974="",H974=""),"",IF(A974="","Add a date",IF(A974&gt;AsOf,"After as-of date: not counted yet",IF(B974="","Add a vehicle",IF(COUNTIF(VName,B974)=0,"Vehicle not on Vehicles sheet",IF(E974="","Add a purpose",IF(AND(E974&lt;&gt;"Business",E974&lt;&gt;"Medical",E974&lt;&gt;"Charitable",E974&lt;&gt;"Personal"),"Purpose must be Business/Medical/Charitable/Personal",IF(AND(ISNUMBER(H974),ISNUMBER(I974),I974&lt;H974),"Odometer end is before start",IF(AND(NOT(ISNUMBER(H974)),NOT(ISNUMBER(I974)),NOT(ISNUMBER(J974))),"Add odometer readings or typed miles",IF(AND(ISNUMBER(H974),ISNUMBER(I974),ISNUMBER(J974),ABS((I974-H974)-J974)&gt;0.05),"Odometer and typed miles disagree",IF(AND(N974&gt;0,O974=0),"No rate for this date — check Rate Schedule",IF(AND(OR(E974="Business",E974="Medical",E974="Charitable"),F974&lt;&gt;"Yes",K974=""),"Add purpose detail for substantiation",""))))))))))))</f>
        <v/>
      </c>
      <c r="R974" s="27">
        <f>IF(OR(A974="",M974=""),"",IFERROR(INDEX('Rate Schedule'!$A$5:$A$24,MATCH(SUMPRODUCT(MAX(('Rate Schedule'!$A$5:$A$24&lt;=A974)*('Rate Schedule'!$A$5:$A$24&lt;&gt;"")*'Rate Schedule'!$A$5:$A$24)),'Rate Schedule'!$A$5:$A$24,0)),""))</f>
        <v/>
      </c>
    </row>
    <row r="975">
      <c r="A975" s="22" t="n"/>
      <c r="B975" s="10" t="n"/>
      <c r="C975" s="10" t="n"/>
      <c r="D975" s="10" t="n"/>
      <c r="E975" s="10" t="n"/>
      <c r="F975" s="10" t="n"/>
      <c r="G975" s="10" t="n"/>
      <c r="H975" s="23" t="n"/>
      <c r="I975" s="23" t="n"/>
      <c r="J975" s="23" t="n"/>
      <c r="K975" s="10" t="n"/>
      <c r="L975" s="10" t="n"/>
      <c r="M975" s="24">
        <f>IF(AND(A975="",B975="",J975="",H975=""),"",ROUND(IF(G975="Yes",2,1)*IF(AND(ISNUMBER(H975),ISNUMBER(I975),I975&gt;=H975),I975-H975,IF(ISNUMBER(J975),J975,0)),1))</f>
        <v/>
      </c>
      <c r="N975" s="24">
        <f>IF(M975="","",IF(OR(E975="Personal",E975="",F975="Yes"),0,M975))</f>
        <v/>
      </c>
      <c r="O975" s="24">
        <f>IF(OR(A975="",M975=""),"",IF(E975="Business",IFERROR(INDEX('Rate Schedule'!$B$5:$B$24,MATCH(SUMPRODUCT(MAX(('Rate Schedule'!$A$5:$A$24&lt;=A975)*('Rate Schedule'!$A$5:$A$24&lt;&gt;"")*'Rate Schedule'!$A$5:$A$24)),'Rate Schedule'!$A$5:$A$24,0)),0),IF(E975="Medical",IFERROR(INDEX('Rate Schedule'!$C$5:$C$24,MATCH(SUMPRODUCT(MAX(('Rate Schedule'!$A$5:$A$24&lt;=A975)*('Rate Schedule'!$A$5:$A$24&lt;&gt;"")*'Rate Schedule'!$A$5:$A$24)),'Rate Schedule'!$A$5:$A$24,0)),0),IF(E975="Charitable",IFERROR(INDEX('Rate Schedule'!$D$5:$D$24,MATCH(SUMPRODUCT(MAX(('Rate Schedule'!$A$5:$A$24&lt;=A975)*('Rate Schedule'!$A$5:$A$24&lt;&gt;"")*'Rate Schedule'!$A$5:$A$24)),'Rate Schedule'!$A$5:$A$24,0)),0),0))))</f>
        <v/>
      </c>
      <c r="P975" s="25">
        <f>IF(OR(M975="",O975=""),"",ROUND(N975*O975,0)/100)</f>
        <v/>
      </c>
      <c r="Q975" s="26">
        <f>IF(AND(A975="",B975="",C975="",D975="",E975="",J975="",H975=""),"",IF(A975="","Add a date",IF(A975&gt;AsOf,"After as-of date: not counted yet",IF(B975="","Add a vehicle",IF(COUNTIF(VName,B975)=0,"Vehicle not on Vehicles sheet",IF(E975="","Add a purpose",IF(AND(E975&lt;&gt;"Business",E975&lt;&gt;"Medical",E975&lt;&gt;"Charitable",E975&lt;&gt;"Personal"),"Purpose must be Business/Medical/Charitable/Personal",IF(AND(ISNUMBER(H975),ISNUMBER(I975),I975&lt;H975),"Odometer end is before start",IF(AND(NOT(ISNUMBER(H975)),NOT(ISNUMBER(I975)),NOT(ISNUMBER(J975))),"Add odometer readings or typed miles",IF(AND(ISNUMBER(H975),ISNUMBER(I975),ISNUMBER(J975),ABS((I975-H975)-J975)&gt;0.05),"Odometer and typed miles disagree",IF(AND(N975&gt;0,O975=0),"No rate for this date — check Rate Schedule",IF(AND(OR(E975="Business",E975="Medical",E975="Charitable"),F975&lt;&gt;"Yes",K975=""),"Add purpose detail for substantiation",""))))))))))))</f>
        <v/>
      </c>
      <c r="R975" s="27">
        <f>IF(OR(A975="",M975=""),"",IFERROR(INDEX('Rate Schedule'!$A$5:$A$24,MATCH(SUMPRODUCT(MAX(('Rate Schedule'!$A$5:$A$24&lt;=A975)*('Rate Schedule'!$A$5:$A$24&lt;&gt;"")*'Rate Schedule'!$A$5:$A$24)),'Rate Schedule'!$A$5:$A$24,0)),""))</f>
        <v/>
      </c>
    </row>
    <row r="976">
      <c r="A976" s="22" t="n"/>
      <c r="B976" s="10" t="n"/>
      <c r="C976" s="10" t="n"/>
      <c r="D976" s="10" t="n"/>
      <c r="E976" s="10" t="n"/>
      <c r="F976" s="10" t="n"/>
      <c r="G976" s="10" t="n"/>
      <c r="H976" s="23" t="n"/>
      <c r="I976" s="23" t="n"/>
      <c r="J976" s="23" t="n"/>
      <c r="K976" s="10" t="n"/>
      <c r="L976" s="10" t="n"/>
      <c r="M976" s="24">
        <f>IF(AND(A976="",B976="",J976="",H976=""),"",ROUND(IF(G976="Yes",2,1)*IF(AND(ISNUMBER(H976),ISNUMBER(I976),I976&gt;=H976),I976-H976,IF(ISNUMBER(J976),J976,0)),1))</f>
        <v/>
      </c>
      <c r="N976" s="24">
        <f>IF(M976="","",IF(OR(E976="Personal",E976="",F976="Yes"),0,M976))</f>
        <v/>
      </c>
      <c r="O976" s="24">
        <f>IF(OR(A976="",M976=""),"",IF(E976="Business",IFERROR(INDEX('Rate Schedule'!$B$5:$B$24,MATCH(SUMPRODUCT(MAX(('Rate Schedule'!$A$5:$A$24&lt;=A976)*('Rate Schedule'!$A$5:$A$24&lt;&gt;"")*'Rate Schedule'!$A$5:$A$24)),'Rate Schedule'!$A$5:$A$24,0)),0),IF(E976="Medical",IFERROR(INDEX('Rate Schedule'!$C$5:$C$24,MATCH(SUMPRODUCT(MAX(('Rate Schedule'!$A$5:$A$24&lt;=A976)*('Rate Schedule'!$A$5:$A$24&lt;&gt;"")*'Rate Schedule'!$A$5:$A$24)),'Rate Schedule'!$A$5:$A$24,0)),0),IF(E976="Charitable",IFERROR(INDEX('Rate Schedule'!$D$5:$D$24,MATCH(SUMPRODUCT(MAX(('Rate Schedule'!$A$5:$A$24&lt;=A976)*('Rate Schedule'!$A$5:$A$24&lt;&gt;"")*'Rate Schedule'!$A$5:$A$24)),'Rate Schedule'!$A$5:$A$24,0)),0),0))))</f>
        <v/>
      </c>
      <c r="P976" s="25">
        <f>IF(OR(M976="",O976=""),"",ROUND(N976*O976,0)/100)</f>
        <v/>
      </c>
      <c r="Q976" s="26">
        <f>IF(AND(A976="",B976="",C976="",D976="",E976="",J976="",H976=""),"",IF(A976="","Add a date",IF(A976&gt;AsOf,"After as-of date: not counted yet",IF(B976="","Add a vehicle",IF(COUNTIF(VName,B976)=0,"Vehicle not on Vehicles sheet",IF(E976="","Add a purpose",IF(AND(E976&lt;&gt;"Business",E976&lt;&gt;"Medical",E976&lt;&gt;"Charitable",E976&lt;&gt;"Personal"),"Purpose must be Business/Medical/Charitable/Personal",IF(AND(ISNUMBER(H976),ISNUMBER(I976),I976&lt;H976),"Odometer end is before start",IF(AND(NOT(ISNUMBER(H976)),NOT(ISNUMBER(I976)),NOT(ISNUMBER(J976))),"Add odometer readings or typed miles",IF(AND(ISNUMBER(H976),ISNUMBER(I976),ISNUMBER(J976),ABS((I976-H976)-J976)&gt;0.05),"Odometer and typed miles disagree",IF(AND(N976&gt;0,O976=0),"No rate for this date — check Rate Schedule",IF(AND(OR(E976="Business",E976="Medical",E976="Charitable"),F976&lt;&gt;"Yes",K976=""),"Add purpose detail for substantiation",""))))))))))))</f>
        <v/>
      </c>
      <c r="R976" s="27">
        <f>IF(OR(A976="",M976=""),"",IFERROR(INDEX('Rate Schedule'!$A$5:$A$24,MATCH(SUMPRODUCT(MAX(('Rate Schedule'!$A$5:$A$24&lt;=A976)*('Rate Schedule'!$A$5:$A$24&lt;&gt;"")*'Rate Schedule'!$A$5:$A$24)),'Rate Schedule'!$A$5:$A$24,0)),""))</f>
        <v/>
      </c>
    </row>
    <row r="977">
      <c r="A977" s="22" t="n"/>
      <c r="B977" s="10" t="n"/>
      <c r="C977" s="10" t="n"/>
      <c r="D977" s="10" t="n"/>
      <c r="E977" s="10" t="n"/>
      <c r="F977" s="10" t="n"/>
      <c r="G977" s="10" t="n"/>
      <c r="H977" s="23" t="n"/>
      <c r="I977" s="23" t="n"/>
      <c r="J977" s="23" t="n"/>
      <c r="K977" s="10" t="n"/>
      <c r="L977" s="10" t="n"/>
      <c r="M977" s="24">
        <f>IF(AND(A977="",B977="",J977="",H977=""),"",ROUND(IF(G977="Yes",2,1)*IF(AND(ISNUMBER(H977),ISNUMBER(I977),I977&gt;=H977),I977-H977,IF(ISNUMBER(J977),J977,0)),1))</f>
        <v/>
      </c>
      <c r="N977" s="24">
        <f>IF(M977="","",IF(OR(E977="Personal",E977="",F977="Yes"),0,M977))</f>
        <v/>
      </c>
      <c r="O977" s="24">
        <f>IF(OR(A977="",M977=""),"",IF(E977="Business",IFERROR(INDEX('Rate Schedule'!$B$5:$B$24,MATCH(SUMPRODUCT(MAX(('Rate Schedule'!$A$5:$A$24&lt;=A977)*('Rate Schedule'!$A$5:$A$24&lt;&gt;"")*'Rate Schedule'!$A$5:$A$24)),'Rate Schedule'!$A$5:$A$24,0)),0),IF(E977="Medical",IFERROR(INDEX('Rate Schedule'!$C$5:$C$24,MATCH(SUMPRODUCT(MAX(('Rate Schedule'!$A$5:$A$24&lt;=A977)*('Rate Schedule'!$A$5:$A$24&lt;&gt;"")*'Rate Schedule'!$A$5:$A$24)),'Rate Schedule'!$A$5:$A$24,0)),0),IF(E977="Charitable",IFERROR(INDEX('Rate Schedule'!$D$5:$D$24,MATCH(SUMPRODUCT(MAX(('Rate Schedule'!$A$5:$A$24&lt;=A977)*('Rate Schedule'!$A$5:$A$24&lt;&gt;"")*'Rate Schedule'!$A$5:$A$24)),'Rate Schedule'!$A$5:$A$24,0)),0),0))))</f>
        <v/>
      </c>
      <c r="P977" s="25">
        <f>IF(OR(M977="",O977=""),"",ROUND(N977*O977,0)/100)</f>
        <v/>
      </c>
      <c r="Q977" s="26">
        <f>IF(AND(A977="",B977="",C977="",D977="",E977="",J977="",H977=""),"",IF(A977="","Add a date",IF(A977&gt;AsOf,"After as-of date: not counted yet",IF(B977="","Add a vehicle",IF(COUNTIF(VName,B977)=0,"Vehicle not on Vehicles sheet",IF(E977="","Add a purpose",IF(AND(E977&lt;&gt;"Business",E977&lt;&gt;"Medical",E977&lt;&gt;"Charitable",E977&lt;&gt;"Personal"),"Purpose must be Business/Medical/Charitable/Personal",IF(AND(ISNUMBER(H977),ISNUMBER(I977),I977&lt;H977),"Odometer end is before start",IF(AND(NOT(ISNUMBER(H977)),NOT(ISNUMBER(I977)),NOT(ISNUMBER(J977))),"Add odometer readings or typed miles",IF(AND(ISNUMBER(H977),ISNUMBER(I977),ISNUMBER(J977),ABS((I977-H977)-J977)&gt;0.05),"Odometer and typed miles disagree",IF(AND(N977&gt;0,O977=0),"No rate for this date — check Rate Schedule",IF(AND(OR(E977="Business",E977="Medical",E977="Charitable"),F977&lt;&gt;"Yes",K977=""),"Add purpose detail for substantiation",""))))))))))))</f>
        <v/>
      </c>
      <c r="R977" s="27">
        <f>IF(OR(A977="",M977=""),"",IFERROR(INDEX('Rate Schedule'!$A$5:$A$24,MATCH(SUMPRODUCT(MAX(('Rate Schedule'!$A$5:$A$24&lt;=A977)*('Rate Schedule'!$A$5:$A$24&lt;&gt;"")*'Rate Schedule'!$A$5:$A$24)),'Rate Schedule'!$A$5:$A$24,0)),""))</f>
        <v/>
      </c>
    </row>
    <row r="978">
      <c r="A978" s="22" t="n"/>
      <c r="B978" s="10" t="n"/>
      <c r="C978" s="10" t="n"/>
      <c r="D978" s="10" t="n"/>
      <c r="E978" s="10" t="n"/>
      <c r="F978" s="10" t="n"/>
      <c r="G978" s="10" t="n"/>
      <c r="H978" s="23" t="n"/>
      <c r="I978" s="23" t="n"/>
      <c r="J978" s="23" t="n"/>
      <c r="K978" s="10" t="n"/>
      <c r="L978" s="10" t="n"/>
      <c r="M978" s="24">
        <f>IF(AND(A978="",B978="",J978="",H978=""),"",ROUND(IF(G978="Yes",2,1)*IF(AND(ISNUMBER(H978),ISNUMBER(I978),I978&gt;=H978),I978-H978,IF(ISNUMBER(J978),J978,0)),1))</f>
        <v/>
      </c>
      <c r="N978" s="24">
        <f>IF(M978="","",IF(OR(E978="Personal",E978="",F978="Yes"),0,M978))</f>
        <v/>
      </c>
      <c r="O978" s="24">
        <f>IF(OR(A978="",M978=""),"",IF(E978="Business",IFERROR(INDEX('Rate Schedule'!$B$5:$B$24,MATCH(SUMPRODUCT(MAX(('Rate Schedule'!$A$5:$A$24&lt;=A978)*('Rate Schedule'!$A$5:$A$24&lt;&gt;"")*'Rate Schedule'!$A$5:$A$24)),'Rate Schedule'!$A$5:$A$24,0)),0),IF(E978="Medical",IFERROR(INDEX('Rate Schedule'!$C$5:$C$24,MATCH(SUMPRODUCT(MAX(('Rate Schedule'!$A$5:$A$24&lt;=A978)*('Rate Schedule'!$A$5:$A$24&lt;&gt;"")*'Rate Schedule'!$A$5:$A$24)),'Rate Schedule'!$A$5:$A$24,0)),0),IF(E978="Charitable",IFERROR(INDEX('Rate Schedule'!$D$5:$D$24,MATCH(SUMPRODUCT(MAX(('Rate Schedule'!$A$5:$A$24&lt;=A978)*('Rate Schedule'!$A$5:$A$24&lt;&gt;"")*'Rate Schedule'!$A$5:$A$24)),'Rate Schedule'!$A$5:$A$24,0)),0),0))))</f>
        <v/>
      </c>
      <c r="P978" s="25">
        <f>IF(OR(M978="",O978=""),"",ROUND(N978*O978,0)/100)</f>
        <v/>
      </c>
      <c r="Q978" s="26">
        <f>IF(AND(A978="",B978="",C978="",D978="",E978="",J978="",H978=""),"",IF(A978="","Add a date",IF(A978&gt;AsOf,"After as-of date: not counted yet",IF(B978="","Add a vehicle",IF(COUNTIF(VName,B978)=0,"Vehicle not on Vehicles sheet",IF(E978="","Add a purpose",IF(AND(E978&lt;&gt;"Business",E978&lt;&gt;"Medical",E978&lt;&gt;"Charitable",E978&lt;&gt;"Personal"),"Purpose must be Business/Medical/Charitable/Personal",IF(AND(ISNUMBER(H978),ISNUMBER(I978),I978&lt;H978),"Odometer end is before start",IF(AND(NOT(ISNUMBER(H978)),NOT(ISNUMBER(I978)),NOT(ISNUMBER(J978))),"Add odometer readings or typed miles",IF(AND(ISNUMBER(H978),ISNUMBER(I978),ISNUMBER(J978),ABS((I978-H978)-J978)&gt;0.05),"Odometer and typed miles disagree",IF(AND(N978&gt;0,O978=0),"No rate for this date — check Rate Schedule",IF(AND(OR(E978="Business",E978="Medical",E978="Charitable"),F978&lt;&gt;"Yes",K978=""),"Add purpose detail for substantiation",""))))))))))))</f>
        <v/>
      </c>
      <c r="R978" s="27">
        <f>IF(OR(A978="",M978=""),"",IFERROR(INDEX('Rate Schedule'!$A$5:$A$24,MATCH(SUMPRODUCT(MAX(('Rate Schedule'!$A$5:$A$24&lt;=A978)*('Rate Schedule'!$A$5:$A$24&lt;&gt;"")*'Rate Schedule'!$A$5:$A$24)),'Rate Schedule'!$A$5:$A$24,0)),""))</f>
        <v/>
      </c>
    </row>
    <row r="979">
      <c r="A979" s="22" t="n"/>
      <c r="B979" s="10" t="n"/>
      <c r="C979" s="10" t="n"/>
      <c r="D979" s="10" t="n"/>
      <c r="E979" s="10" t="n"/>
      <c r="F979" s="10" t="n"/>
      <c r="G979" s="10" t="n"/>
      <c r="H979" s="23" t="n"/>
      <c r="I979" s="23" t="n"/>
      <c r="J979" s="23" t="n"/>
      <c r="K979" s="10" t="n"/>
      <c r="L979" s="10" t="n"/>
      <c r="M979" s="24">
        <f>IF(AND(A979="",B979="",J979="",H979=""),"",ROUND(IF(G979="Yes",2,1)*IF(AND(ISNUMBER(H979),ISNUMBER(I979),I979&gt;=H979),I979-H979,IF(ISNUMBER(J979),J979,0)),1))</f>
        <v/>
      </c>
      <c r="N979" s="24">
        <f>IF(M979="","",IF(OR(E979="Personal",E979="",F979="Yes"),0,M979))</f>
        <v/>
      </c>
      <c r="O979" s="24">
        <f>IF(OR(A979="",M979=""),"",IF(E979="Business",IFERROR(INDEX('Rate Schedule'!$B$5:$B$24,MATCH(SUMPRODUCT(MAX(('Rate Schedule'!$A$5:$A$24&lt;=A979)*('Rate Schedule'!$A$5:$A$24&lt;&gt;"")*'Rate Schedule'!$A$5:$A$24)),'Rate Schedule'!$A$5:$A$24,0)),0),IF(E979="Medical",IFERROR(INDEX('Rate Schedule'!$C$5:$C$24,MATCH(SUMPRODUCT(MAX(('Rate Schedule'!$A$5:$A$24&lt;=A979)*('Rate Schedule'!$A$5:$A$24&lt;&gt;"")*'Rate Schedule'!$A$5:$A$24)),'Rate Schedule'!$A$5:$A$24,0)),0),IF(E979="Charitable",IFERROR(INDEX('Rate Schedule'!$D$5:$D$24,MATCH(SUMPRODUCT(MAX(('Rate Schedule'!$A$5:$A$24&lt;=A979)*('Rate Schedule'!$A$5:$A$24&lt;&gt;"")*'Rate Schedule'!$A$5:$A$24)),'Rate Schedule'!$A$5:$A$24,0)),0),0))))</f>
        <v/>
      </c>
      <c r="P979" s="25">
        <f>IF(OR(M979="",O979=""),"",ROUND(N979*O979,0)/100)</f>
        <v/>
      </c>
      <c r="Q979" s="26">
        <f>IF(AND(A979="",B979="",C979="",D979="",E979="",J979="",H979=""),"",IF(A979="","Add a date",IF(A979&gt;AsOf,"After as-of date: not counted yet",IF(B979="","Add a vehicle",IF(COUNTIF(VName,B979)=0,"Vehicle not on Vehicles sheet",IF(E979="","Add a purpose",IF(AND(E979&lt;&gt;"Business",E979&lt;&gt;"Medical",E979&lt;&gt;"Charitable",E979&lt;&gt;"Personal"),"Purpose must be Business/Medical/Charitable/Personal",IF(AND(ISNUMBER(H979),ISNUMBER(I979),I979&lt;H979),"Odometer end is before start",IF(AND(NOT(ISNUMBER(H979)),NOT(ISNUMBER(I979)),NOT(ISNUMBER(J979))),"Add odometer readings or typed miles",IF(AND(ISNUMBER(H979),ISNUMBER(I979),ISNUMBER(J979),ABS((I979-H979)-J979)&gt;0.05),"Odometer and typed miles disagree",IF(AND(N979&gt;0,O979=0),"No rate for this date — check Rate Schedule",IF(AND(OR(E979="Business",E979="Medical",E979="Charitable"),F979&lt;&gt;"Yes",K979=""),"Add purpose detail for substantiation",""))))))))))))</f>
        <v/>
      </c>
      <c r="R979" s="27">
        <f>IF(OR(A979="",M979=""),"",IFERROR(INDEX('Rate Schedule'!$A$5:$A$24,MATCH(SUMPRODUCT(MAX(('Rate Schedule'!$A$5:$A$24&lt;=A979)*('Rate Schedule'!$A$5:$A$24&lt;&gt;"")*'Rate Schedule'!$A$5:$A$24)),'Rate Schedule'!$A$5:$A$24,0)),""))</f>
        <v/>
      </c>
    </row>
    <row r="980">
      <c r="A980" s="22" t="n"/>
      <c r="B980" s="10" t="n"/>
      <c r="C980" s="10" t="n"/>
      <c r="D980" s="10" t="n"/>
      <c r="E980" s="10" t="n"/>
      <c r="F980" s="10" t="n"/>
      <c r="G980" s="10" t="n"/>
      <c r="H980" s="23" t="n"/>
      <c r="I980" s="23" t="n"/>
      <c r="J980" s="23" t="n"/>
      <c r="K980" s="10" t="n"/>
      <c r="L980" s="10" t="n"/>
      <c r="M980" s="24">
        <f>IF(AND(A980="",B980="",J980="",H980=""),"",ROUND(IF(G980="Yes",2,1)*IF(AND(ISNUMBER(H980),ISNUMBER(I980),I980&gt;=H980),I980-H980,IF(ISNUMBER(J980),J980,0)),1))</f>
        <v/>
      </c>
      <c r="N980" s="24">
        <f>IF(M980="","",IF(OR(E980="Personal",E980="",F980="Yes"),0,M980))</f>
        <v/>
      </c>
      <c r="O980" s="24">
        <f>IF(OR(A980="",M980=""),"",IF(E980="Business",IFERROR(INDEX('Rate Schedule'!$B$5:$B$24,MATCH(SUMPRODUCT(MAX(('Rate Schedule'!$A$5:$A$24&lt;=A980)*('Rate Schedule'!$A$5:$A$24&lt;&gt;"")*'Rate Schedule'!$A$5:$A$24)),'Rate Schedule'!$A$5:$A$24,0)),0),IF(E980="Medical",IFERROR(INDEX('Rate Schedule'!$C$5:$C$24,MATCH(SUMPRODUCT(MAX(('Rate Schedule'!$A$5:$A$24&lt;=A980)*('Rate Schedule'!$A$5:$A$24&lt;&gt;"")*'Rate Schedule'!$A$5:$A$24)),'Rate Schedule'!$A$5:$A$24,0)),0),IF(E980="Charitable",IFERROR(INDEX('Rate Schedule'!$D$5:$D$24,MATCH(SUMPRODUCT(MAX(('Rate Schedule'!$A$5:$A$24&lt;=A980)*('Rate Schedule'!$A$5:$A$24&lt;&gt;"")*'Rate Schedule'!$A$5:$A$24)),'Rate Schedule'!$A$5:$A$24,0)),0),0))))</f>
        <v/>
      </c>
      <c r="P980" s="25">
        <f>IF(OR(M980="",O980=""),"",ROUND(N980*O980,0)/100)</f>
        <v/>
      </c>
      <c r="Q980" s="26">
        <f>IF(AND(A980="",B980="",C980="",D980="",E980="",J980="",H980=""),"",IF(A980="","Add a date",IF(A980&gt;AsOf,"After as-of date: not counted yet",IF(B980="","Add a vehicle",IF(COUNTIF(VName,B980)=0,"Vehicle not on Vehicles sheet",IF(E980="","Add a purpose",IF(AND(E980&lt;&gt;"Business",E980&lt;&gt;"Medical",E980&lt;&gt;"Charitable",E980&lt;&gt;"Personal"),"Purpose must be Business/Medical/Charitable/Personal",IF(AND(ISNUMBER(H980),ISNUMBER(I980),I980&lt;H980),"Odometer end is before start",IF(AND(NOT(ISNUMBER(H980)),NOT(ISNUMBER(I980)),NOT(ISNUMBER(J980))),"Add odometer readings or typed miles",IF(AND(ISNUMBER(H980),ISNUMBER(I980),ISNUMBER(J980),ABS((I980-H980)-J980)&gt;0.05),"Odometer and typed miles disagree",IF(AND(N980&gt;0,O980=0),"No rate for this date — check Rate Schedule",IF(AND(OR(E980="Business",E980="Medical",E980="Charitable"),F980&lt;&gt;"Yes",K980=""),"Add purpose detail for substantiation",""))))))))))))</f>
        <v/>
      </c>
      <c r="R980" s="27">
        <f>IF(OR(A980="",M980=""),"",IFERROR(INDEX('Rate Schedule'!$A$5:$A$24,MATCH(SUMPRODUCT(MAX(('Rate Schedule'!$A$5:$A$24&lt;=A980)*('Rate Schedule'!$A$5:$A$24&lt;&gt;"")*'Rate Schedule'!$A$5:$A$24)),'Rate Schedule'!$A$5:$A$24,0)),""))</f>
        <v/>
      </c>
    </row>
    <row r="981">
      <c r="A981" s="22" t="n"/>
      <c r="B981" s="10" t="n"/>
      <c r="C981" s="10" t="n"/>
      <c r="D981" s="10" t="n"/>
      <c r="E981" s="10" t="n"/>
      <c r="F981" s="10" t="n"/>
      <c r="G981" s="10" t="n"/>
      <c r="H981" s="23" t="n"/>
      <c r="I981" s="23" t="n"/>
      <c r="J981" s="23" t="n"/>
      <c r="K981" s="10" t="n"/>
      <c r="L981" s="10" t="n"/>
      <c r="M981" s="24">
        <f>IF(AND(A981="",B981="",J981="",H981=""),"",ROUND(IF(G981="Yes",2,1)*IF(AND(ISNUMBER(H981),ISNUMBER(I981),I981&gt;=H981),I981-H981,IF(ISNUMBER(J981),J981,0)),1))</f>
        <v/>
      </c>
      <c r="N981" s="24">
        <f>IF(M981="","",IF(OR(E981="Personal",E981="",F981="Yes"),0,M981))</f>
        <v/>
      </c>
      <c r="O981" s="24">
        <f>IF(OR(A981="",M981=""),"",IF(E981="Business",IFERROR(INDEX('Rate Schedule'!$B$5:$B$24,MATCH(SUMPRODUCT(MAX(('Rate Schedule'!$A$5:$A$24&lt;=A981)*('Rate Schedule'!$A$5:$A$24&lt;&gt;"")*'Rate Schedule'!$A$5:$A$24)),'Rate Schedule'!$A$5:$A$24,0)),0),IF(E981="Medical",IFERROR(INDEX('Rate Schedule'!$C$5:$C$24,MATCH(SUMPRODUCT(MAX(('Rate Schedule'!$A$5:$A$24&lt;=A981)*('Rate Schedule'!$A$5:$A$24&lt;&gt;"")*'Rate Schedule'!$A$5:$A$24)),'Rate Schedule'!$A$5:$A$24,0)),0),IF(E981="Charitable",IFERROR(INDEX('Rate Schedule'!$D$5:$D$24,MATCH(SUMPRODUCT(MAX(('Rate Schedule'!$A$5:$A$24&lt;=A981)*('Rate Schedule'!$A$5:$A$24&lt;&gt;"")*'Rate Schedule'!$A$5:$A$24)),'Rate Schedule'!$A$5:$A$24,0)),0),0))))</f>
        <v/>
      </c>
      <c r="P981" s="25">
        <f>IF(OR(M981="",O981=""),"",ROUND(N981*O981,0)/100)</f>
        <v/>
      </c>
      <c r="Q981" s="26">
        <f>IF(AND(A981="",B981="",C981="",D981="",E981="",J981="",H981=""),"",IF(A981="","Add a date",IF(A981&gt;AsOf,"After as-of date: not counted yet",IF(B981="","Add a vehicle",IF(COUNTIF(VName,B981)=0,"Vehicle not on Vehicles sheet",IF(E981="","Add a purpose",IF(AND(E981&lt;&gt;"Business",E981&lt;&gt;"Medical",E981&lt;&gt;"Charitable",E981&lt;&gt;"Personal"),"Purpose must be Business/Medical/Charitable/Personal",IF(AND(ISNUMBER(H981),ISNUMBER(I981),I981&lt;H981),"Odometer end is before start",IF(AND(NOT(ISNUMBER(H981)),NOT(ISNUMBER(I981)),NOT(ISNUMBER(J981))),"Add odometer readings or typed miles",IF(AND(ISNUMBER(H981),ISNUMBER(I981),ISNUMBER(J981),ABS((I981-H981)-J981)&gt;0.05),"Odometer and typed miles disagree",IF(AND(N981&gt;0,O981=0),"No rate for this date — check Rate Schedule",IF(AND(OR(E981="Business",E981="Medical",E981="Charitable"),F981&lt;&gt;"Yes",K981=""),"Add purpose detail for substantiation",""))))))))))))</f>
        <v/>
      </c>
      <c r="R981" s="27">
        <f>IF(OR(A981="",M981=""),"",IFERROR(INDEX('Rate Schedule'!$A$5:$A$24,MATCH(SUMPRODUCT(MAX(('Rate Schedule'!$A$5:$A$24&lt;=A981)*('Rate Schedule'!$A$5:$A$24&lt;&gt;"")*'Rate Schedule'!$A$5:$A$24)),'Rate Schedule'!$A$5:$A$24,0)),""))</f>
        <v/>
      </c>
    </row>
    <row r="982">
      <c r="A982" s="22" t="n"/>
      <c r="B982" s="10" t="n"/>
      <c r="C982" s="10" t="n"/>
      <c r="D982" s="10" t="n"/>
      <c r="E982" s="10" t="n"/>
      <c r="F982" s="10" t="n"/>
      <c r="G982" s="10" t="n"/>
      <c r="H982" s="23" t="n"/>
      <c r="I982" s="23" t="n"/>
      <c r="J982" s="23" t="n"/>
      <c r="K982" s="10" t="n"/>
      <c r="L982" s="10" t="n"/>
      <c r="M982" s="24">
        <f>IF(AND(A982="",B982="",J982="",H982=""),"",ROUND(IF(G982="Yes",2,1)*IF(AND(ISNUMBER(H982),ISNUMBER(I982),I982&gt;=H982),I982-H982,IF(ISNUMBER(J982),J982,0)),1))</f>
        <v/>
      </c>
      <c r="N982" s="24">
        <f>IF(M982="","",IF(OR(E982="Personal",E982="",F982="Yes"),0,M982))</f>
        <v/>
      </c>
      <c r="O982" s="24">
        <f>IF(OR(A982="",M982=""),"",IF(E982="Business",IFERROR(INDEX('Rate Schedule'!$B$5:$B$24,MATCH(SUMPRODUCT(MAX(('Rate Schedule'!$A$5:$A$24&lt;=A982)*('Rate Schedule'!$A$5:$A$24&lt;&gt;"")*'Rate Schedule'!$A$5:$A$24)),'Rate Schedule'!$A$5:$A$24,0)),0),IF(E982="Medical",IFERROR(INDEX('Rate Schedule'!$C$5:$C$24,MATCH(SUMPRODUCT(MAX(('Rate Schedule'!$A$5:$A$24&lt;=A982)*('Rate Schedule'!$A$5:$A$24&lt;&gt;"")*'Rate Schedule'!$A$5:$A$24)),'Rate Schedule'!$A$5:$A$24,0)),0),IF(E982="Charitable",IFERROR(INDEX('Rate Schedule'!$D$5:$D$24,MATCH(SUMPRODUCT(MAX(('Rate Schedule'!$A$5:$A$24&lt;=A982)*('Rate Schedule'!$A$5:$A$24&lt;&gt;"")*'Rate Schedule'!$A$5:$A$24)),'Rate Schedule'!$A$5:$A$24,0)),0),0))))</f>
        <v/>
      </c>
      <c r="P982" s="25">
        <f>IF(OR(M982="",O982=""),"",ROUND(N982*O982,0)/100)</f>
        <v/>
      </c>
      <c r="Q982" s="26">
        <f>IF(AND(A982="",B982="",C982="",D982="",E982="",J982="",H982=""),"",IF(A982="","Add a date",IF(A982&gt;AsOf,"After as-of date: not counted yet",IF(B982="","Add a vehicle",IF(COUNTIF(VName,B982)=0,"Vehicle not on Vehicles sheet",IF(E982="","Add a purpose",IF(AND(E982&lt;&gt;"Business",E982&lt;&gt;"Medical",E982&lt;&gt;"Charitable",E982&lt;&gt;"Personal"),"Purpose must be Business/Medical/Charitable/Personal",IF(AND(ISNUMBER(H982),ISNUMBER(I982),I982&lt;H982),"Odometer end is before start",IF(AND(NOT(ISNUMBER(H982)),NOT(ISNUMBER(I982)),NOT(ISNUMBER(J982))),"Add odometer readings or typed miles",IF(AND(ISNUMBER(H982),ISNUMBER(I982),ISNUMBER(J982),ABS((I982-H982)-J982)&gt;0.05),"Odometer and typed miles disagree",IF(AND(N982&gt;0,O982=0),"No rate for this date — check Rate Schedule",IF(AND(OR(E982="Business",E982="Medical",E982="Charitable"),F982&lt;&gt;"Yes",K982=""),"Add purpose detail for substantiation",""))))))))))))</f>
        <v/>
      </c>
      <c r="R982" s="27">
        <f>IF(OR(A982="",M982=""),"",IFERROR(INDEX('Rate Schedule'!$A$5:$A$24,MATCH(SUMPRODUCT(MAX(('Rate Schedule'!$A$5:$A$24&lt;=A982)*('Rate Schedule'!$A$5:$A$24&lt;&gt;"")*'Rate Schedule'!$A$5:$A$24)),'Rate Schedule'!$A$5:$A$24,0)),""))</f>
        <v/>
      </c>
    </row>
    <row r="983">
      <c r="A983" s="22" t="n"/>
      <c r="B983" s="10" t="n"/>
      <c r="C983" s="10" t="n"/>
      <c r="D983" s="10" t="n"/>
      <c r="E983" s="10" t="n"/>
      <c r="F983" s="10" t="n"/>
      <c r="G983" s="10" t="n"/>
      <c r="H983" s="23" t="n"/>
      <c r="I983" s="23" t="n"/>
      <c r="J983" s="23" t="n"/>
      <c r="K983" s="10" t="n"/>
      <c r="L983" s="10" t="n"/>
      <c r="M983" s="24">
        <f>IF(AND(A983="",B983="",J983="",H983=""),"",ROUND(IF(G983="Yes",2,1)*IF(AND(ISNUMBER(H983),ISNUMBER(I983),I983&gt;=H983),I983-H983,IF(ISNUMBER(J983),J983,0)),1))</f>
        <v/>
      </c>
      <c r="N983" s="24">
        <f>IF(M983="","",IF(OR(E983="Personal",E983="",F983="Yes"),0,M983))</f>
        <v/>
      </c>
      <c r="O983" s="24">
        <f>IF(OR(A983="",M983=""),"",IF(E983="Business",IFERROR(INDEX('Rate Schedule'!$B$5:$B$24,MATCH(SUMPRODUCT(MAX(('Rate Schedule'!$A$5:$A$24&lt;=A983)*('Rate Schedule'!$A$5:$A$24&lt;&gt;"")*'Rate Schedule'!$A$5:$A$24)),'Rate Schedule'!$A$5:$A$24,0)),0),IF(E983="Medical",IFERROR(INDEX('Rate Schedule'!$C$5:$C$24,MATCH(SUMPRODUCT(MAX(('Rate Schedule'!$A$5:$A$24&lt;=A983)*('Rate Schedule'!$A$5:$A$24&lt;&gt;"")*'Rate Schedule'!$A$5:$A$24)),'Rate Schedule'!$A$5:$A$24,0)),0),IF(E983="Charitable",IFERROR(INDEX('Rate Schedule'!$D$5:$D$24,MATCH(SUMPRODUCT(MAX(('Rate Schedule'!$A$5:$A$24&lt;=A983)*('Rate Schedule'!$A$5:$A$24&lt;&gt;"")*'Rate Schedule'!$A$5:$A$24)),'Rate Schedule'!$A$5:$A$24,0)),0),0))))</f>
        <v/>
      </c>
      <c r="P983" s="25">
        <f>IF(OR(M983="",O983=""),"",ROUND(N983*O983,0)/100)</f>
        <v/>
      </c>
      <c r="Q983" s="26">
        <f>IF(AND(A983="",B983="",C983="",D983="",E983="",J983="",H983=""),"",IF(A983="","Add a date",IF(A983&gt;AsOf,"After as-of date: not counted yet",IF(B983="","Add a vehicle",IF(COUNTIF(VName,B983)=0,"Vehicle not on Vehicles sheet",IF(E983="","Add a purpose",IF(AND(E983&lt;&gt;"Business",E983&lt;&gt;"Medical",E983&lt;&gt;"Charitable",E983&lt;&gt;"Personal"),"Purpose must be Business/Medical/Charitable/Personal",IF(AND(ISNUMBER(H983),ISNUMBER(I983),I983&lt;H983),"Odometer end is before start",IF(AND(NOT(ISNUMBER(H983)),NOT(ISNUMBER(I983)),NOT(ISNUMBER(J983))),"Add odometer readings or typed miles",IF(AND(ISNUMBER(H983),ISNUMBER(I983),ISNUMBER(J983),ABS((I983-H983)-J983)&gt;0.05),"Odometer and typed miles disagree",IF(AND(N983&gt;0,O983=0),"No rate for this date — check Rate Schedule",IF(AND(OR(E983="Business",E983="Medical",E983="Charitable"),F983&lt;&gt;"Yes",K983=""),"Add purpose detail for substantiation",""))))))))))))</f>
        <v/>
      </c>
      <c r="R983" s="27">
        <f>IF(OR(A983="",M983=""),"",IFERROR(INDEX('Rate Schedule'!$A$5:$A$24,MATCH(SUMPRODUCT(MAX(('Rate Schedule'!$A$5:$A$24&lt;=A983)*('Rate Schedule'!$A$5:$A$24&lt;&gt;"")*'Rate Schedule'!$A$5:$A$24)),'Rate Schedule'!$A$5:$A$24,0)),""))</f>
        <v/>
      </c>
    </row>
    <row r="984">
      <c r="A984" s="22" t="n"/>
      <c r="B984" s="10" t="n"/>
      <c r="C984" s="10" t="n"/>
      <c r="D984" s="10" t="n"/>
      <c r="E984" s="10" t="n"/>
      <c r="F984" s="10" t="n"/>
      <c r="G984" s="10" t="n"/>
      <c r="H984" s="23" t="n"/>
      <c r="I984" s="23" t="n"/>
      <c r="J984" s="23" t="n"/>
      <c r="K984" s="10" t="n"/>
      <c r="L984" s="10" t="n"/>
      <c r="M984" s="24">
        <f>IF(AND(A984="",B984="",J984="",H984=""),"",ROUND(IF(G984="Yes",2,1)*IF(AND(ISNUMBER(H984),ISNUMBER(I984),I984&gt;=H984),I984-H984,IF(ISNUMBER(J984),J984,0)),1))</f>
        <v/>
      </c>
      <c r="N984" s="24">
        <f>IF(M984="","",IF(OR(E984="Personal",E984="",F984="Yes"),0,M984))</f>
        <v/>
      </c>
      <c r="O984" s="24">
        <f>IF(OR(A984="",M984=""),"",IF(E984="Business",IFERROR(INDEX('Rate Schedule'!$B$5:$B$24,MATCH(SUMPRODUCT(MAX(('Rate Schedule'!$A$5:$A$24&lt;=A984)*('Rate Schedule'!$A$5:$A$24&lt;&gt;"")*'Rate Schedule'!$A$5:$A$24)),'Rate Schedule'!$A$5:$A$24,0)),0),IF(E984="Medical",IFERROR(INDEX('Rate Schedule'!$C$5:$C$24,MATCH(SUMPRODUCT(MAX(('Rate Schedule'!$A$5:$A$24&lt;=A984)*('Rate Schedule'!$A$5:$A$24&lt;&gt;"")*'Rate Schedule'!$A$5:$A$24)),'Rate Schedule'!$A$5:$A$24,0)),0),IF(E984="Charitable",IFERROR(INDEX('Rate Schedule'!$D$5:$D$24,MATCH(SUMPRODUCT(MAX(('Rate Schedule'!$A$5:$A$24&lt;=A984)*('Rate Schedule'!$A$5:$A$24&lt;&gt;"")*'Rate Schedule'!$A$5:$A$24)),'Rate Schedule'!$A$5:$A$24,0)),0),0))))</f>
        <v/>
      </c>
      <c r="P984" s="25">
        <f>IF(OR(M984="",O984=""),"",ROUND(N984*O984,0)/100)</f>
        <v/>
      </c>
      <c r="Q984" s="26">
        <f>IF(AND(A984="",B984="",C984="",D984="",E984="",J984="",H984=""),"",IF(A984="","Add a date",IF(A984&gt;AsOf,"After as-of date: not counted yet",IF(B984="","Add a vehicle",IF(COUNTIF(VName,B984)=0,"Vehicle not on Vehicles sheet",IF(E984="","Add a purpose",IF(AND(E984&lt;&gt;"Business",E984&lt;&gt;"Medical",E984&lt;&gt;"Charitable",E984&lt;&gt;"Personal"),"Purpose must be Business/Medical/Charitable/Personal",IF(AND(ISNUMBER(H984),ISNUMBER(I984),I984&lt;H984),"Odometer end is before start",IF(AND(NOT(ISNUMBER(H984)),NOT(ISNUMBER(I984)),NOT(ISNUMBER(J984))),"Add odometer readings or typed miles",IF(AND(ISNUMBER(H984),ISNUMBER(I984),ISNUMBER(J984),ABS((I984-H984)-J984)&gt;0.05),"Odometer and typed miles disagree",IF(AND(N984&gt;0,O984=0),"No rate for this date — check Rate Schedule",IF(AND(OR(E984="Business",E984="Medical",E984="Charitable"),F984&lt;&gt;"Yes",K984=""),"Add purpose detail for substantiation",""))))))))))))</f>
        <v/>
      </c>
      <c r="R984" s="27">
        <f>IF(OR(A984="",M984=""),"",IFERROR(INDEX('Rate Schedule'!$A$5:$A$24,MATCH(SUMPRODUCT(MAX(('Rate Schedule'!$A$5:$A$24&lt;=A984)*('Rate Schedule'!$A$5:$A$24&lt;&gt;"")*'Rate Schedule'!$A$5:$A$24)),'Rate Schedule'!$A$5:$A$24,0)),""))</f>
        <v/>
      </c>
    </row>
    <row r="985">
      <c r="A985" s="22" t="n"/>
      <c r="B985" s="10" t="n"/>
      <c r="C985" s="10" t="n"/>
      <c r="D985" s="10" t="n"/>
      <c r="E985" s="10" t="n"/>
      <c r="F985" s="10" t="n"/>
      <c r="G985" s="10" t="n"/>
      <c r="H985" s="23" t="n"/>
      <c r="I985" s="23" t="n"/>
      <c r="J985" s="23" t="n"/>
      <c r="K985" s="10" t="n"/>
      <c r="L985" s="10" t="n"/>
      <c r="M985" s="24">
        <f>IF(AND(A985="",B985="",J985="",H985=""),"",ROUND(IF(G985="Yes",2,1)*IF(AND(ISNUMBER(H985),ISNUMBER(I985),I985&gt;=H985),I985-H985,IF(ISNUMBER(J985),J985,0)),1))</f>
        <v/>
      </c>
      <c r="N985" s="24">
        <f>IF(M985="","",IF(OR(E985="Personal",E985="",F985="Yes"),0,M985))</f>
        <v/>
      </c>
      <c r="O985" s="24">
        <f>IF(OR(A985="",M985=""),"",IF(E985="Business",IFERROR(INDEX('Rate Schedule'!$B$5:$B$24,MATCH(SUMPRODUCT(MAX(('Rate Schedule'!$A$5:$A$24&lt;=A985)*('Rate Schedule'!$A$5:$A$24&lt;&gt;"")*'Rate Schedule'!$A$5:$A$24)),'Rate Schedule'!$A$5:$A$24,0)),0),IF(E985="Medical",IFERROR(INDEX('Rate Schedule'!$C$5:$C$24,MATCH(SUMPRODUCT(MAX(('Rate Schedule'!$A$5:$A$24&lt;=A985)*('Rate Schedule'!$A$5:$A$24&lt;&gt;"")*'Rate Schedule'!$A$5:$A$24)),'Rate Schedule'!$A$5:$A$24,0)),0),IF(E985="Charitable",IFERROR(INDEX('Rate Schedule'!$D$5:$D$24,MATCH(SUMPRODUCT(MAX(('Rate Schedule'!$A$5:$A$24&lt;=A985)*('Rate Schedule'!$A$5:$A$24&lt;&gt;"")*'Rate Schedule'!$A$5:$A$24)),'Rate Schedule'!$A$5:$A$24,0)),0),0))))</f>
        <v/>
      </c>
      <c r="P985" s="25">
        <f>IF(OR(M985="",O985=""),"",ROUND(N985*O985,0)/100)</f>
        <v/>
      </c>
      <c r="Q985" s="26">
        <f>IF(AND(A985="",B985="",C985="",D985="",E985="",J985="",H985=""),"",IF(A985="","Add a date",IF(A985&gt;AsOf,"After as-of date: not counted yet",IF(B985="","Add a vehicle",IF(COUNTIF(VName,B985)=0,"Vehicle not on Vehicles sheet",IF(E985="","Add a purpose",IF(AND(E985&lt;&gt;"Business",E985&lt;&gt;"Medical",E985&lt;&gt;"Charitable",E985&lt;&gt;"Personal"),"Purpose must be Business/Medical/Charitable/Personal",IF(AND(ISNUMBER(H985),ISNUMBER(I985),I985&lt;H985),"Odometer end is before start",IF(AND(NOT(ISNUMBER(H985)),NOT(ISNUMBER(I985)),NOT(ISNUMBER(J985))),"Add odometer readings or typed miles",IF(AND(ISNUMBER(H985),ISNUMBER(I985),ISNUMBER(J985),ABS((I985-H985)-J985)&gt;0.05),"Odometer and typed miles disagree",IF(AND(N985&gt;0,O985=0),"No rate for this date — check Rate Schedule",IF(AND(OR(E985="Business",E985="Medical",E985="Charitable"),F985&lt;&gt;"Yes",K985=""),"Add purpose detail for substantiation",""))))))))))))</f>
        <v/>
      </c>
      <c r="R985" s="27">
        <f>IF(OR(A985="",M985=""),"",IFERROR(INDEX('Rate Schedule'!$A$5:$A$24,MATCH(SUMPRODUCT(MAX(('Rate Schedule'!$A$5:$A$24&lt;=A985)*('Rate Schedule'!$A$5:$A$24&lt;&gt;"")*'Rate Schedule'!$A$5:$A$24)),'Rate Schedule'!$A$5:$A$24,0)),""))</f>
        <v/>
      </c>
    </row>
    <row r="986">
      <c r="A986" s="22" t="n"/>
      <c r="B986" s="10" t="n"/>
      <c r="C986" s="10" t="n"/>
      <c r="D986" s="10" t="n"/>
      <c r="E986" s="10" t="n"/>
      <c r="F986" s="10" t="n"/>
      <c r="G986" s="10" t="n"/>
      <c r="H986" s="23" t="n"/>
      <c r="I986" s="23" t="n"/>
      <c r="J986" s="23" t="n"/>
      <c r="K986" s="10" t="n"/>
      <c r="L986" s="10" t="n"/>
      <c r="M986" s="24">
        <f>IF(AND(A986="",B986="",J986="",H986=""),"",ROUND(IF(G986="Yes",2,1)*IF(AND(ISNUMBER(H986),ISNUMBER(I986),I986&gt;=H986),I986-H986,IF(ISNUMBER(J986),J986,0)),1))</f>
        <v/>
      </c>
      <c r="N986" s="24">
        <f>IF(M986="","",IF(OR(E986="Personal",E986="",F986="Yes"),0,M986))</f>
        <v/>
      </c>
      <c r="O986" s="24">
        <f>IF(OR(A986="",M986=""),"",IF(E986="Business",IFERROR(INDEX('Rate Schedule'!$B$5:$B$24,MATCH(SUMPRODUCT(MAX(('Rate Schedule'!$A$5:$A$24&lt;=A986)*('Rate Schedule'!$A$5:$A$24&lt;&gt;"")*'Rate Schedule'!$A$5:$A$24)),'Rate Schedule'!$A$5:$A$24,0)),0),IF(E986="Medical",IFERROR(INDEX('Rate Schedule'!$C$5:$C$24,MATCH(SUMPRODUCT(MAX(('Rate Schedule'!$A$5:$A$24&lt;=A986)*('Rate Schedule'!$A$5:$A$24&lt;&gt;"")*'Rate Schedule'!$A$5:$A$24)),'Rate Schedule'!$A$5:$A$24,0)),0),IF(E986="Charitable",IFERROR(INDEX('Rate Schedule'!$D$5:$D$24,MATCH(SUMPRODUCT(MAX(('Rate Schedule'!$A$5:$A$24&lt;=A986)*('Rate Schedule'!$A$5:$A$24&lt;&gt;"")*'Rate Schedule'!$A$5:$A$24)),'Rate Schedule'!$A$5:$A$24,0)),0),0))))</f>
        <v/>
      </c>
      <c r="P986" s="25">
        <f>IF(OR(M986="",O986=""),"",ROUND(N986*O986,0)/100)</f>
        <v/>
      </c>
      <c r="Q986" s="26">
        <f>IF(AND(A986="",B986="",C986="",D986="",E986="",J986="",H986=""),"",IF(A986="","Add a date",IF(A986&gt;AsOf,"After as-of date: not counted yet",IF(B986="","Add a vehicle",IF(COUNTIF(VName,B986)=0,"Vehicle not on Vehicles sheet",IF(E986="","Add a purpose",IF(AND(E986&lt;&gt;"Business",E986&lt;&gt;"Medical",E986&lt;&gt;"Charitable",E986&lt;&gt;"Personal"),"Purpose must be Business/Medical/Charitable/Personal",IF(AND(ISNUMBER(H986),ISNUMBER(I986),I986&lt;H986),"Odometer end is before start",IF(AND(NOT(ISNUMBER(H986)),NOT(ISNUMBER(I986)),NOT(ISNUMBER(J986))),"Add odometer readings or typed miles",IF(AND(ISNUMBER(H986),ISNUMBER(I986),ISNUMBER(J986),ABS((I986-H986)-J986)&gt;0.05),"Odometer and typed miles disagree",IF(AND(N986&gt;0,O986=0),"No rate for this date — check Rate Schedule",IF(AND(OR(E986="Business",E986="Medical",E986="Charitable"),F986&lt;&gt;"Yes",K986=""),"Add purpose detail for substantiation",""))))))))))))</f>
        <v/>
      </c>
      <c r="R986" s="27">
        <f>IF(OR(A986="",M986=""),"",IFERROR(INDEX('Rate Schedule'!$A$5:$A$24,MATCH(SUMPRODUCT(MAX(('Rate Schedule'!$A$5:$A$24&lt;=A986)*('Rate Schedule'!$A$5:$A$24&lt;&gt;"")*'Rate Schedule'!$A$5:$A$24)),'Rate Schedule'!$A$5:$A$24,0)),""))</f>
        <v/>
      </c>
    </row>
    <row r="987">
      <c r="A987" s="22" t="n"/>
      <c r="B987" s="10" t="n"/>
      <c r="C987" s="10" t="n"/>
      <c r="D987" s="10" t="n"/>
      <c r="E987" s="10" t="n"/>
      <c r="F987" s="10" t="n"/>
      <c r="G987" s="10" t="n"/>
      <c r="H987" s="23" t="n"/>
      <c r="I987" s="23" t="n"/>
      <c r="J987" s="23" t="n"/>
      <c r="K987" s="10" t="n"/>
      <c r="L987" s="10" t="n"/>
      <c r="M987" s="24">
        <f>IF(AND(A987="",B987="",J987="",H987=""),"",ROUND(IF(G987="Yes",2,1)*IF(AND(ISNUMBER(H987),ISNUMBER(I987),I987&gt;=H987),I987-H987,IF(ISNUMBER(J987),J987,0)),1))</f>
        <v/>
      </c>
      <c r="N987" s="24">
        <f>IF(M987="","",IF(OR(E987="Personal",E987="",F987="Yes"),0,M987))</f>
        <v/>
      </c>
      <c r="O987" s="24">
        <f>IF(OR(A987="",M987=""),"",IF(E987="Business",IFERROR(INDEX('Rate Schedule'!$B$5:$B$24,MATCH(SUMPRODUCT(MAX(('Rate Schedule'!$A$5:$A$24&lt;=A987)*('Rate Schedule'!$A$5:$A$24&lt;&gt;"")*'Rate Schedule'!$A$5:$A$24)),'Rate Schedule'!$A$5:$A$24,0)),0),IF(E987="Medical",IFERROR(INDEX('Rate Schedule'!$C$5:$C$24,MATCH(SUMPRODUCT(MAX(('Rate Schedule'!$A$5:$A$24&lt;=A987)*('Rate Schedule'!$A$5:$A$24&lt;&gt;"")*'Rate Schedule'!$A$5:$A$24)),'Rate Schedule'!$A$5:$A$24,0)),0),IF(E987="Charitable",IFERROR(INDEX('Rate Schedule'!$D$5:$D$24,MATCH(SUMPRODUCT(MAX(('Rate Schedule'!$A$5:$A$24&lt;=A987)*('Rate Schedule'!$A$5:$A$24&lt;&gt;"")*'Rate Schedule'!$A$5:$A$24)),'Rate Schedule'!$A$5:$A$24,0)),0),0))))</f>
        <v/>
      </c>
      <c r="P987" s="25">
        <f>IF(OR(M987="",O987=""),"",ROUND(N987*O987,0)/100)</f>
        <v/>
      </c>
      <c r="Q987" s="26">
        <f>IF(AND(A987="",B987="",C987="",D987="",E987="",J987="",H987=""),"",IF(A987="","Add a date",IF(A987&gt;AsOf,"After as-of date: not counted yet",IF(B987="","Add a vehicle",IF(COUNTIF(VName,B987)=0,"Vehicle not on Vehicles sheet",IF(E987="","Add a purpose",IF(AND(E987&lt;&gt;"Business",E987&lt;&gt;"Medical",E987&lt;&gt;"Charitable",E987&lt;&gt;"Personal"),"Purpose must be Business/Medical/Charitable/Personal",IF(AND(ISNUMBER(H987),ISNUMBER(I987),I987&lt;H987),"Odometer end is before start",IF(AND(NOT(ISNUMBER(H987)),NOT(ISNUMBER(I987)),NOT(ISNUMBER(J987))),"Add odometer readings or typed miles",IF(AND(ISNUMBER(H987),ISNUMBER(I987),ISNUMBER(J987),ABS((I987-H987)-J987)&gt;0.05),"Odometer and typed miles disagree",IF(AND(N987&gt;0,O987=0),"No rate for this date — check Rate Schedule",IF(AND(OR(E987="Business",E987="Medical",E987="Charitable"),F987&lt;&gt;"Yes",K987=""),"Add purpose detail for substantiation",""))))))))))))</f>
        <v/>
      </c>
      <c r="R987" s="27">
        <f>IF(OR(A987="",M987=""),"",IFERROR(INDEX('Rate Schedule'!$A$5:$A$24,MATCH(SUMPRODUCT(MAX(('Rate Schedule'!$A$5:$A$24&lt;=A987)*('Rate Schedule'!$A$5:$A$24&lt;&gt;"")*'Rate Schedule'!$A$5:$A$24)),'Rate Schedule'!$A$5:$A$24,0)),""))</f>
        <v/>
      </c>
    </row>
    <row r="988">
      <c r="A988" s="22" t="n"/>
      <c r="B988" s="10" t="n"/>
      <c r="C988" s="10" t="n"/>
      <c r="D988" s="10" t="n"/>
      <c r="E988" s="10" t="n"/>
      <c r="F988" s="10" t="n"/>
      <c r="G988" s="10" t="n"/>
      <c r="H988" s="23" t="n"/>
      <c r="I988" s="23" t="n"/>
      <c r="J988" s="23" t="n"/>
      <c r="K988" s="10" t="n"/>
      <c r="L988" s="10" t="n"/>
      <c r="M988" s="24">
        <f>IF(AND(A988="",B988="",J988="",H988=""),"",ROUND(IF(G988="Yes",2,1)*IF(AND(ISNUMBER(H988),ISNUMBER(I988),I988&gt;=H988),I988-H988,IF(ISNUMBER(J988),J988,0)),1))</f>
        <v/>
      </c>
      <c r="N988" s="24">
        <f>IF(M988="","",IF(OR(E988="Personal",E988="",F988="Yes"),0,M988))</f>
        <v/>
      </c>
      <c r="O988" s="24">
        <f>IF(OR(A988="",M988=""),"",IF(E988="Business",IFERROR(INDEX('Rate Schedule'!$B$5:$B$24,MATCH(SUMPRODUCT(MAX(('Rate Schedule'!$A$5:$A$24&lt;=A988)*('Rate Schedule'!$A$5:$A$24&lt;&gt;"")*'Rate Schedule'!$A$5:$A$24)),'Rate Schedule'!$A$5:$A$24,0)),0),IF(E988="Medical",IFERROR(INDEX('Rate Schedule'!$C$5:$C$24,MATCH(SUMPRODUCT(MAX(('Rate Schedule'!$A$5:$A$24&lt;=A988)*('Rate Schedule'!$A$5:$A$24&lt;&gt;"")*'Rate Schedule'!$A$5:$A$24)),'Rate Schedule'!$A$5:$A$24,0)),0),IF(E988="Charitable",IFERROR(INDEX('Rate Schedule'!$D$5:$D$24,MATCH(SUMPRODUCT(MAX(('Rate Schedule'!$A$5:$A$24&lt;=A988)*('Rate Schedule'!$A$5:$A$24&lt;&gt;"")*'Rate Schedule'!$A$5:$A$24)),'Rate Schedule'!$A$5:$A$24,0)),0),0))))</f>
        <v/>
      </c>
      <c r="P988" s="25">
        <f>IF(OR(M988="",O988=""),"",ROUND(N988*O988,0)/100)</f>
        <v/>
      </c>
      <c r="Q988" s="26">
        <f>IF(AND(A988="",B988="",C988="",D988="",E988="",J988="",H988=""),"",IF(A988="","Add a date",IF(A988&gt;AsOf,"After as-of date: not counted yet",IF(B988="","Add a vehicle",IF(COUNTIF(VName,B988)=0,"Vehicle not on Vehicles sheet",IF(E988="","Add a purpose",IF(AND(E988&lt;&gt;"Business",E988&lt;&gt;"Medical",E988&lt;&gt;"Charitable",E988&lt;&gt;"Personal"),"Purpose must be Business/Medical/Charitable/Personal",IF(AND(ISNUMBER(H988),ISNUMBER(I988),I988&lt;H988),"Odometer end is before start",IF(AND(NOT(ISNUMBER(H988)),NOT(ISNUMBER(I988)),NOT(ISNUMBER(J988))),"Add odometer readings or typed miles",IF(AND(ISNUMBER(H988),ISNUMBER(I988),ISNUMBER(J988),ABS((I988-H988)-J988)&gt;0.05),"Odometer and typed miles disagree",IF(AND(N988&gt;0,O988=0),"No rate for this date — check Rate Schedule",IF(AND(OR(E988="Business",E988="Medical",E988="Charitable"),F988&lt;&gt;"Yes",K988=""),"Add purpose detail for substantiation",""))))))))))))</f>
        <v/>
      </c>
      <c r="R988" s="27">
        <f>IF(OR(A988="",M988=""),"",IFERROR(INDEX('Rate Schedule'!$A$5:$A$24,MATCH(SUMPRODUCT(MAX(('Rate Schedule'!$A$5:$A$24&lt;=A988)*('Rate Schedule'!$A$5:$A$24&lt;&gt;"")*'Rate Schedule'!$A$5:$A$24)),'Rate Schedule'!$A$5:$A$24,0)),""))</f>
        <v/>
      </c>
    </row>
    <row r="989">
      <c r="A989" s="22" t="n"/>
      <c r="B989" s="10" t="n"/>
      <c r="C989" s="10" t="n"/>
      <c r="D989" s="10" t="n"/>
      <c r="E989" s="10" t="n"/>
      <c r="F989" s="10" t="n"/>
      <c r="G989" s="10" t="n"/>
      <c r="H989" s="23" t="n"/>
      <c r="I989" s="23" t="n"/>
      <c r="J989" s="23" t="n"/>
      <c r="K989" s="10" t="n"/>
      <c r="L989" s="10" t="n"/>
      <c r="M989" s="24">
        <f>IF(AND(A989="",B989="",J989="",H989=""),"",ROUND(IF(G989="Yes",2,1)*IF(AND(ISNUMBER(H989),ISNUMBER(I989),I989&gt;=H989),I989-H989,IF(ISNUMBER(J989),J989,0)),1))</f>
        <v/>
      </c>
      <c r="N989" s="24">
        <f>IF(M989="","",IF(OR(E989="Personal",E989="",F989="Yes"),0,M989))</f>
        <v/>
      </c>
      <c r="O989" s="24">
        <f>IF(OR(A989="",M989=""),"",IF(E989="Business",IFERROR(INDEX('Rate Schedule'!$B$5:$B$24,MATCH(SUMPRODUCT(MAX(('Rate Schedule'!$A$5:$A$24&lt;=A989)*('Rate Schedule'!$A$5:$A$24&lt;&gt;"")*'Rate Schedule'!$A$5:$A$24)),'Rate Schedule'!$A$5:$A$24,0)),0),IF(E989="Medical",IFERROR(INDEX('Rate Schedule'!$C$5:$C$24,MATCH(SUMPRODUCT(MAX(('Rate Schedule'!$A$5:$A$24&lt;=A989)*('Rate Schedule'!$A$5:$A$24&lt;&gt;"")*'Rate Schedule'!$A$5:$A$24)),'Rate Schedule'!$A$5:$A$24,0)),0),IF(E989="Charitable",IFERROR(INDEX('Rate Schedule'!$D$5:$D$24,MATCH(SUMPRODUCT(MAX(('Rate Schedule'!$A$5:$A$24&lt;=A989)*('Rate Schedule'!$A$5:$A$24&lt;&gt;"")*'Rate Schedule'!$A$5:$A$24)),'Rate Schedule'!$A$5:$A$24,0)),0),0))))</f>
        <v/>
      </c>
      <c r="P989" s="25">
        <f>IF(OR(M989="",O989=""),"",ROUND(N989*O989,0)/100)</f>
        <v/>
      </c>
      <c r="Q989" s="26">
        <f>IF(AND(A989="",B989="",C989="",D989="",E989="",J989="",H989=""),"",IF(A989="","Add a date",IF(A989&gt;AsOf,"After as-of date: not counted yet",IF(B989="","Add a vehicle",IF(COUNTIF(VName,B989)=0,"Vehicle not on Vehicles sheet",IF(E989="","Add a purpose",IF(AND(E989&lt;&gt;"Business",E989&lt;&gt;"Medical",E989&lt;&gt;"Charitable",E989&lt;&gt;"Personal"),"Purpose must be Business/Medical/Charitable/Personal",IF(AND(ISNUMBER(H989),ISNUMBER(I989),I989&lt;H989),"Odometer end is before start",IF(AND(NOT(ISNUMBER(H989)),NOT(ISNUMBER(I989)),NOT(ISNUMBER(J989))),"Add odometer readings or typed miles",IF(AND(ISNUMBER(H989),ISNUMBER(I989),ISNUMBER(J989),ABS((I989-H989)-J989)&gt;0.05),"Odometer and typed miles disagree",IF(AND(N989&gt;0,O989=0),"No rate for this date — check Rate Schedule",IF(AND(OR(E989="Business",E989="Medical",E989="Charitable"),F989&lt;&gt;"Yes",K989=""),"Add purpose detail for substantiation",""))))))))))))</f>
        <v/>
      </c>
      <c r="R989" s="27">
        <f>IF(OR(A989="",M989=""),"",IFERROR(INDEX('Rate Schedule'!$A$5:$A$24,MATCH(SUMPRODUCT(MAX(('Rate Schedule'!$A$5:$A$24&lt;=A989)*('Rate Schedule'!$A$5:$A$24&lt;&gt;"")*'Rate Schedule'!$A$5:$A$24)),'Rate Schedule'!$A$5:$A$24,0)),""))</f>
        <v/>
      </c>
    </row>
    <row r="990">
      <c r="A990" s="22" t="n"/>
      <c r="B990" s="10" t="n"/>
      <c r="C990" s="10" t="n"/>
      <c r="D990" s="10" t="n"/>
      <c r="E990" s="10" t="n"/>
      <c r="F990" s="10" t="n"/>
      <c r="G990" s="10" t="n"/>
      <c r="H990" s="23" t="n"/>
      <c r="I990" s="23" t="n"/>
      <c r="J990" s="23" t="n"/>
      <c r="K990" s="10" t="n"/>
      <c r="L990" s="10" t="n"/>
      <c r="M990" s="24">
        <f>IF(AND(A990="",B990="",J990="",H990=""),"",ROUND(IF(G990="Yes",2,1)*IF(AND(ISNUMBER(H990),ISNUMBER(I990),I990&gt;=H990),I990-H990,IF(ISNUMBER(J990),J990,0)),1))</f>
        <v/>
      </c>
      <c r="N990" s="24">
        <f>IF(M990="","",IF(OR(E990="Personal",E990="",F990="Yes"),0,M990))</f>
        <v/>
      </c>
      <c r="O990" s="24">
        <f>IF(OR(A990="",M990=""),"",IF(E990="Business",IFERROR(INDEX('Rate Schedule'!$B$5:$B$24,MATCH(SUMPRODUCT(MAX(('Rate Schedule'!$A$5:$A$24&lt;=A990)*('Rate Schedule'!$A$5:$A$24&lt;&gt;"")*'Rate Schedule'!$A$5:$A$24)),'Rate Schedule'!$A$5:$A$24,0)),0),IF(E990="Medical",IFERROR(INDEX('Rate Schedule'!$C$5:$C$24,MATCH(SUMPRODUCT(MAX(('Rate Schedule'!$A$5:$A$24&lt;=A990)*('Rate Schedule'!$A$5:$A$24&lt;&gt;"")*'Rate Schedule'!$A$5:$A$24)),'Rate Schedule'!$A$5:$A$24,0)),0),IF(E990="Charitable",IFERROR(INDEX('Rate Schedule'!$D$5:$D$24,MATCH(SUMPRODUCT(MAX(('Rate Schedule'!$A$5:$A$24&lt;=A990)*('Rate Schedule'!$A$5:$A$24&lt;&gt;"")*'Rate Schedule'!$A$5:$A$24)),'Rate Schedule'!$A$5:$A$24,0)),0),0))))</f>
        <v/>
      </c>
      <c r="P990" s="25">
        <f>IF(OR(M990="",O990=""),"",ROUND(N990*O990,0)/100)</f>
        <v/>
      </c>
      <c r="Q990" s="26">
        <f>IF(AND(A990="",B990="",C990="",D990="",E990="",J990="",H990=""),"",IF(A990="","Add a date",IF(A990&gt;AsOf,"After as-of date: not counted yet",IF(B990="","Add a vehicle",IF(COUNTIF(VName,B990)=0,"Vehicle not on Vehicles sheet",IF(E990="","Add a purpose",IF(AND(E990&lt;&gt;"Business",E990&lt;&gt;"Medical",E990&lt;&gt;"Charitable",E990&lt;&gt;"Personal"),"Purpose must be Business/Medical/Charitable/Personal",IF(AND(ISNUMBER(H990),ISNUMBER(I990),I990&lt;H990),"Odometer end is before start",IF(AND(NOT(ISNUMBER(H990)),NOT(ISNUMBER(I990)),NOT(ISNUMBER(J990))),"Add odometer readings or typed miles",IF(AND(ISNUMBER(H990),ISNUMBER(I990),ISNUMBER(J990),ABS((I990-H990)-J990)&gt;0.05),"Odometer and typed miles disagree",IF(AND(N990&gt;0,O990=0),"No rate for this date — check Rate Schedule",IF(AND(OR(E990="Business",E990="Medical",E990="Charitable"),F990&lt;&gt;"Yes",K990=""),"Add purpose detail for substantiation",""))))))))))))</f>
        <v/>
      </c>
      <c r="R990" s="27">
        <f>IF(OR(A990="",M990=""),"",IFERROR(INDEX('Rate Schedule'!$A$5:$A$24,MATCH(SUMPRODUCT(MAX(('Rate Schedule'!$A$5:$A$24&lt;=A990)*('Rate Schedule'!$A$5:$A$24&lt;&gt;"")*'Rate Schedule'!$A$5:$A$24)),'Rate Schedule'!$A$5:$A$24,0)),""))</f>
        <v/>
      </c>
    </row>
    <row r="991">
      <c r="A991" s="22" t="n"/>
      <c r="B991" s="10" t="n"/>
      <c r="C991" s="10" t="n"/>
      <c r="D991" s="10" t="n"/>
      <c r="E991" s="10" t="n"/>
      <c r="F991" s="10" t="n"/>
      <c r="G991" s="10" t="n"/>
      <c r="H991" s="23" t="n"/>
      <c r="I991" s="23" t="n"/>
      <c r="J991" s="23" t="n"/>
      <c r="K991" s="10" t="n"/>
      <c r="L991" s="10" t="n"/>
      <c r="M991" s="24">
        <f>IF(AND(A991="",B991="",J991="",H991=""),"",ROUND(IF(G991="Yes",2,1)*IF(AND(ISNUMBER(H991),ISNUMBER(I991),I991&gt;=H991),I991-H991,IF(ISNUMBER(J991),J991,0)),1))</f>
        <v/>
      </c>
      <c r="N991" s="24">
        <f>IF(M991="","",IF(OR(E991="Personal",E991="",F991="Yes"),0,M991))</f>
        <v/>
      </c>
      <c r="O991" s="24">
        <f>IF(OR(A991="",M991=""),"",IF(E991="Business",IFERROR(INDEX('Rate Schedule'!$B$5:$B$24,MATCH(SUMPRODUCT(MAX(('Rate Schedule'!$A$5:$A$24&lt;=A991)*('Rate Schedule'!$A$5:$A$24&lt;&gt;"")*'Rate Schedule'!$A$5:$A$24)),'Rate Schedule'!$A$5:$A$24,0)),0),IF(E991="Medical",IFERROR(INDEX('Rate Schedule'!$C$5:$C$24,MATCH(SUMPRODUCT(MAX(('Rate Schedule'!$A$5:$A$24&lt;=A991)*('Rate Schedule'!$A$5:$A$24&lt;&gt;"")*'Rate Schedule'!$A$5:$A$24)),'Rate Schedule'!$A$5:$A$24,0)),0),IF(E991="Charitable",IFERROR(INDEX('Rate Schedule'!$D$5:$D$24,MATCH(SUMPRODUCT(MAX(('Rate Schedule'!$A$5:$A$24&lt;=A991)*('Rate Schedule'!$A$5:$A$24&lt;&gt;"")*'Rate Schedule'!$A$5:$A$24)),'Rate Schedule'!$A$5:$A$24,0)),0),0))))</f>
        <v/>
      </c>
      <c r="P991" s="25">
        <f>IF(OR(M991="",O991=""),"",ROUND(N991*O991,0)/100)</f>
        <v/>
      </c>
      <c r="Q991" s="26">
        <f>IF(AND(A991="",B991="",C991="",D991="",E991="",J991="",H991=""),"",IF(A991="","Add a date",IF(A991&gt;AsOf,"After as-of date: not counted yet",IF(B991="","Add a vehicle",IF(COUNTIF(VName,B991)=0,"Vehicle not on Vehicles sheet",IF(E991="","Add a purpose",IF(AND(E991&lt;&gt;"Business",E991&lt;&gt;"Medical",E991&lt;&gt;"Charitable",E991&lt;&gt;"Personal"),"Purpose must be Business/Medical/Charitable/Personal",IF(AND(ISNUMBER(H991),ISNUMBER(I991),I991&lt;H991),"Odometer end is before start",IF(AND(NOT(ISNUMBER(H991)),NOT(ISNUMBER(I991)),NOT(ISNUMBER(J991))),"Add odometer readings or typed miles",IF(AND(ISNUMBER(H991),ISNUMBER(I991),ISNUMBER(J991),ABS((I991-H991)-J991)&gt;0.05),"Odometer and typed miles disagree",IF(AND(N991&gt;0,O991=0),"No rate for this date — check Rate Schedule",IF(AND(OR(E991="Business",E991="Medical",E991="Charitable"),F991&lt;&gt;"Yes",K991=""),"Add purpose detail for substantiation",""))))))))))))</f>
        <v/>
      </c>
      <c r="R991" s="27">
        <f>IF(OR(A991="",M991=""),"",IFERROR(INDEX('Rate Schedule'!$A$5:$A$24,MATCH(SUMPRODUCT(MAX(('Rate Schedule'!$A$5:$A$24&lt;=A991)*('Rate Schedule'!$A$5:$A$24&lt;&gt;"")*'Rate Schedule'!$A$5:$A$24)),'Rate Schedule'!$A$5:$A$24,0)),""))</f>
        <v/>
      </c>
    </row>
    <row r="992">
      <c r="A992" s="22" t="n"/>
      <c r="B992" s="10" t="n"/>
      <c r="C992" s="10" t="n"/>
      <c r="D992" s="10" t="n"/>
      <c r="E992" s="10" t="n"/>
      <c r="F992" s="10" t="n"/>
      <c r="G992" s="10" t="n"/>
      <c r="H992" s="23" t="n"/>
      <c r="I992" s="23" t="n"/>
      <c r="J992" s="23" t="n"/>
      <c r="K992" s="10" t="n"/>
      <c r="L992" s="10" t="n"/>
      <c r="M992" s="24">
        <f>IF(AND(A992="",B992="",J992="",H992=""),"",ROUND(IF(G992="Yes",2,1)*IF(AND(ISNUMBER(H992),ISNUMBER(I992),I992&gt;=H992),I992-H992,IF(ISNUMBER(J992),J992,0)),1))</f>
        <v/>
      </c>
      <c r="N992" s="24">
        <f>IF(M992="","",IF(OR(E992="Personal",E992="",F992="Yes"),0,M992))</f>
        <v/>
      </c>
      <c r="O992" s="24">
        <f>IF(OR(A992="",M992=""),"",IF(E992="Business",IFERROR(INDEX('Rate Schedule'!$B$5:$B$24,MATCH(SUMPRODUCT(MAX(('Rate Schedule'!$A$5:$A$24&lt;=A992)*('Rate Schedule'!$A$5:$A$24&lt;&gt;"")*'Rate Schedule'!$A$5:$A$24)),'Rate Schedule'!$A$5:$A$24,0)),0),IF(E992="Medical",IFERROR(INDEX('Rate Schedule'!$C$5:$C$24,MATCH(SUMPRODUCT(MAX(('Rate Schedule'!$A$5:$A$24&lt;=A992)*('Rate Schedule'!$A$5:$A$24&lt;&gt;"")*'Rate Schedule'!$A$5:$A$24)),'Rate Schedule'!$A$5:$A$24,0)),0),IF(E992="Charitable",IFERROR(INDEX('Rate Schedule'!$D$5:$D$24,MATCH(SUMPRODUCT(MAX(('Rate Schedule'!$A$5:$A$24&lt;=A992)*('Rate Schedule'!$A$5:$A$24&lt;&gt;"")*'Rate Schedule'!$A$5:$A$24)),'Rate Schedule'!$A$5:$A$24,0)),0),0))))</f>
        <v/>
      </c>
      <c r="P992" s="25">
        <f>IF(OR(M992="",O992=""),"",ROUND(N992*O992,0)/100)</f>
        <v/>
      </c>
      <c r="Q992" s="26">
        <f>IF(AND(A992="",B992="",C992="",D992="",E992="",J992="",H992=""),"",IF(A992="","Add a date",IF(A992&gt;AsOf,"After as-of date: not counted yet",IF(B992="","Add a vehicle",IF(COUNTIF(VName,B992)=0,"Vehicle not on Vehicles sheet",IF(E992="","Add a purpose",IF(AND(E992&lt;&gt;"Business",E992&lt;&gt;"Medical",E992&lt;&gt;"Charitable",E992&lt;&gt;"Personal"),"Purpose must be Business/Medical/Charitable/Personal",IF(AND(ISNUMBER(H992),ISNUMBER(I992),I992&lt;H992),"Odometer end is before start",IF(AND(NOT(ISNUMBER(H992)),NOT(ISNUMBER(I992)),NOT(ISNUMBER(J992))),"Add odometer readings or typed miles",IF(AND(ISNUMBER(H992),ISNUMBER(I992),ISNUMBER(J992),ABS((I992-H992)-J992)&gt;0.05),"Odometer and typed miles disagree",IF(AND(N992&gt;0,O992=0),"No rate for this date — check Rate Schedule",IF(AND(OR(E992="Business",E992="Medical",E992="Charitable"),F992&lt;&gt;"Yes",K992=""),"Add purpose detail for substantiation",""))))))))))))</f>
        <v/>
      </c>
      <c r="R992" s="27">
        <f>IF(OR(A992="",M992=""),"",IFERROR(INDEX('Rate Schedule'!$A$5:$A$24,MATCH(SUMPRODUCT(MAX(('Rate Schedule'!$A$5:$A$24&lt;=A992)*('Rate Schedule'!$A$5:$A$24&lt;&gt;"")*'Rate Schedule'!$A$5:$A$24)),'Rate Schedule'!$A$5:$A$24,0)),""))</f>
        <v/>
      </c>
    </row>
    <row r="993">
      <c r="A993" s="22" t="n"/>
      <c r="B993" s="10" t="n"/>
      <c r="C993" s="10" t="n"/>
      <c r="D993" s="10" t="n"/>
      <c r="E993" s="10" t="n"/>
      <c r="F993" s="10" t="n"/>
      <c r="G993" s="10" t="n"/>
      <c r="H993" s="23" t="n"/>
      <c r="I993" s="23" t="n"/>
      <c r="J993" s="23" t="n"/>
      <c r="K993" s="10" t="n"/>
      <c r="L993" s="10" t="n"/>
      <c r="M993" s="24">
        <f>IF(AND(A993="",B993="",J993="",H993=""),"",ROUND(IF(G993="Yes",2,1)*IF(AND(ISNUMBER(H993),ISNUMBER(I993),I993&gt;=H993),I993-H993,IF(ISNUMBER(J993),J993,0)),1))</f>
        <v/>
      </c>
      <c r="N993" s="24">
        <f>IF(M993="","",IF(OR(E993="Personal",E993="",F993="Yes"),0,M993))</f>
        <v/>
      </c>
      <c r="O993" s="24">
        <f>IF(OR(A993="",M993=""),"",IF(E993="Business",IFERROR(INDEX('Rate Schedule'!$B$5:$B$24,MATCH(SUMPRODUCT(MAX(('Rate Schedule'!$A$5:$A$24&lt;=A993)*('Rate Schedule'!$A$5:$A$24&lt;&gt;"")*'Rate Schedule'!$A$5:$A$24)),'Rate Schedule'!$A$5:$A$24,0)),0),IF(E993="Medical",IFERROR(INDEX('Rate Schedule'!$C$5:$C$24,MATCH(SUMPRODUCT(MAX(('Rate Schedule'!$A$5:$A$24&lt;=A993)*('Rate Schedule'!$A$5:$A$24&lt;&gt;"")*'Rate Schedule'!$A$5:$A$24)),'Rate Schedule'!$A$5:$A$24,0)),0),IF(E993="Charitable",IFERROR(INDEX('Rate Schedule'!$D$5:$D$24,MATCH(SUMPRODUCT(MAX(('Rate Schedule'!$A$5:$A$24&lt;=A993)*('Rate Schedule'!$A$5:$A$24&lt;&gt;"")*'Rate Schedule'!$A$5:$A$24)),'Rate Schedule'!$A$5:$A$24,0)),0),0))))</f>
        <v/>
      </c>
      <c r="P993" s="25">
        <f>IF(OR(M993="",O993=""),"",ROUND(N993*O993,0)/100)</f>
        <v/>
      </c>
      <c r="Q993" s="26">
        <f>IF(AND(A993="",B993="",C993="",D993="",E993="",J993="",H993=""),"",IF(A993="","Add a date",IF(A993&gt;AsOf,"After as-of date: not counted yet",IF(B993="","Add a vehicle",IF(COUNTIF(VName,B993)=0,"Vehicle not on Vehicles sheet",IF(E993="","Add a purpose",IF(AND(E993&lt;&gt;"Business",E993&lt;&gt;"Medical",E993&lt;&gt;"Charitable",E993&lt;&gt;"Personal"),"Purpose must be Business/Medical/Charitable/Personal",IF(AND(ISNUMBER(H993),ISNUMBER(I993),I993&lt;H993),"Odometer end is before start",IF(AND(NOT(ISNUMBER(H993)),NOT(ISNUMBER(I993)),NOT(ISNUMBER(J993))),"Add odometer readings or typed miles",IF(AND(ISNUMBER(H993),ISNUMBER(I993),ISNUMBER(J993),ABS((I993-H993)-J993)&gt;0.05),"Odometer and typed miles disagree",IF(AND(N993&gt;0,O993=0),"No rate for this date — check Rate Schedule",IF(AND(OR(E993="Business",E993="Medical",E993="Charitable"),F993&lt;&gt;"Yes",K993=""),"Add purpose detail for substantiation",""))))))))))))</f>
        <v/>
      </c>
      <c r="R993" s="27">
        <f>IF(OR(A993="",M993=""),"",IFERROR(INDEX('Rate Schedule'!$A$5:$A$24,MATCH(SUMPRODUCT(MAX(('Rate Schedule'!$A$5:$A$24&lt;=A993)*('Rate Schedule'!$A$5:$A$24&lt;&gt;"")*'Rate Schedule'!$A$5:$A$24)),'Rate Schedule'!$A$5:$A$24,0)),""))</f>
        <v/>
      </c>
    </row>
    <row r="994">
      <c r="A994" s="22" t="n"/>
      <c r="B994" s="10" t="n"/>
      <c r="C994" s="10" t="n"/>
      <c r="D994" s="10" t="n"/>
      <c r="E994" s="10" t="n"/>
      <c r="F994" s="10" t="n"/>
      <c r="G994" s="10" t="n"/>
      <c r="H994" s="23" t="n"/>
      <c r="I994" s="23" t="n"/>
      <c r="J994" s="23" t="n"/>
      <c r="K994" s="10" t="n"/>
      <c r="L994" s="10" t="n"/>
      <c r="M994" s="24">
        <f>IF(AND(A994="",B994="",J994="",H994=""),"",ROUND(IF(G994="Yes",2,1)*IF(AND(ISNUMBER(H994),ISNUMBER(I994),I994&gt;=H994),I994-H994,IF(ISNUMBER(J994),J994,0)),1))</f>
        <v/>
      </c>
      <c r="N994" s="24">
        <f>IF(M994="","",IF(OR(E994="Personal",E994="",F994="Yes"),0,M994))</f>
        <v/>
      </c>
      <c r="O994" s="24">
        <f>IF(OR(A994="",M994=""),"",IF(E994="Business",IFERROR(INDEX('Rate Schedule'!$B$5:$B$24,MATCH(SUMPRODUCT(MAX(('Rate Schedule'!$A$5:$A$24&lt;=A994)*('Rate Schedule'!$A$5:$A$24&lt;&gt;"")*'Rate Schedule'!$A$5:$A$24)),'Rate Schedule'!$A$5:$A$24,0)),0),IF(E994="Medical",IFERROR(INDEX('Rate Schedule'!$C$5:$C$24,MATCH(SUMPRODUCT(MAX(('Rate Schedule'!$A$5:$A$24&lt;=A994)*('Rate Schedule'!$A$5:$A$24&lt;&gt;"")*'Rate Schedule'!$A$5:$A$24)),'Rate Schedule'!$A$5:$A$24,0)),0),IF(E994="Charitable",IFERROR(INDEX('Rate Schedule'!$D$5:$D$24,MATCH(SUMPRODUCT(MAX(('Rate Schedule'!$A$5:$A$24&lt;=A994)*('Rate Schedule'!$A$5:$A$24&lt;&gt;"")*'Rate Schedule'!$A$5:$A$24)),'Rate Schedule'!$A$5:$A$24,0)),0),0))))</f>
        <v/>
      </c>
      <c r="P994" s="25">
        <f>IF(OR(M994="",O994=""),"",ROUND(N994*O994,0)/100)</f>
        <v/>
      </c>
      <c r="Q994" s="26">
        <f>IF(AND(A994="",B994="",C994="",D994="",E994="",J994="",H994=""),"",IF(A994="","Add a date",IF(A994&gt;AsOf,"After as-of date: not counted yet",IF(B994="","Add a vehicle",IF(COUNTIF(VName,B994)=0,"Vehicle not on Vehicles sheet",IF(E994="","Add a purpose",IF(AND(E994&lt;&gt;"Business",E994&lt;&gt;"Medical",E994&lt;&gt;"Charitable",E994&lt;&gt;"Personal"),"Purpose must be Business/Medical/Charitable/Personal",IF(AND(ISNUMBER(H994),ISNUMBER(I994),I994&lt;H994),"Odometer end is before start",IF(AND(NOT(ISNUMBER(H994)),NOT(ISNUMBER(I994)),NOT(ISNUMBER(J994))),"Add odometer readings or typed miles",IF(AND(ISNUMBER(H994),ISNUMBER(I994),ISNUMBER(J994),ABS((I994-H994)-J994)&gt;0.05),"Odometer and typed miles disagree",IF(AND(N994&gt;0,O994=0),"No rate for this date — check Rate Schedule",IF(AND(OR(E994="Business",E994="Medical",E994="Charitable"),F994&lt;&gt;"Yes",K994=""),"Add purpose detail for substantiation",""))))))))))))</f>
        <v/>
      </c>
      <c r="R994" s="27">
        <f>IF(OR(A994="",M994=""),"",IFERROR(INDEX('Rate Schedule'!$A$5:$A$24,MATCH(SUMPRODUCT(MAX(('Rate Schedule'!$A$5:$A$24&lt;=A994)*('Rate Schedule'!$A$5:$A$24&lt;&gt;"")*'Rate Schedule'!$A$5:$A$24)),'Rate Schedule'!$A$5:$A$24,0)),""))</f>
        <v/>
      </c>
    </row>
    <row r="995">
      <c r="A995" s="22" t="n"/>
      <c r="B995" s="10" t="n"/>
      <c r="C995" s="10" t="n"/>
      <c r="D995" s="10" t="n"/>
      <c r="E995" s="10" t="n"/>
      <c r="F995" s="10" t="n"/>
      <c r="G995" s="10" t="n"/>
      <c r="H995" s="23" t="n"/>
      <c r="I995" s="23" t="n"/>
      <c r="J995" s="23" t="n"/>
      <c r="K995" s="10" t="n"/>
      <c r="L995" s="10" t="n"/>
      <c r="M995" s="24">
        <f>IF(AND(A995="",B995="",J995="",H995=""),"",ROUND(IF(G995="Yes",2,1)*IF(AND(ISNUMBER(H995),ISNUMBER(I995),I995&gt;=H995),I995-H995,IF(ISNUMBER(J995),J995,0)),1))</f>
        <v/>
      </c>
      <c r="N995" s="24">
        <f>IF(M995="","",IF(OR(E995="Personal",E995="",F995="Yes"),0,M995))</f>
        <v/>
      </c>
      <c r="O995" s="24">
        <f>IF(OR(A995="",M995=""),"",IF(E995="Business",IFERROR(INDEX('Rate Schedule'!$B$5:$B$24,MATCH(SUMPRODUCT(MAX(('Rate Schedule'!$A$5:$A$24&lt;=A995)*('Rate Schedule'!$A$5:$A$24&lt;&gt;"")*'Rate Schedule'!$A$5:$A$24)),'Rate Schedule'!$A$5:$A$24,0)),0),IF(E995="Medical",IFERROR(INDEX('Rate Schedule'!$C$5:$C$24,MATCH(SUMPRODUCT(MAX(('Rate Schedule'!$A$5:$A$24&lt;=A995)*('Rate Schedule'!$A$5:$A$24&lt;&gt;"")*'Rate Schedule'!$A$5:$A$24)),'Rate Schedule'!$A$5:$A$24,0)),0),IF(E995="Charitable",IFERROR(INDEX('Rate Schedule'!$D$5:$D$24,MATCH(SUMPRODUCT(MAX(('Rate Schedule'!$A$5:$A$24&lt;=A995)*('Rate Schedule'!$A$5:$A$24&lt;&gt;"")*'Rate Schedule'!$A$5:$A$24)),'Rate Schedule'!$A$5:$A$24,0)),0),0))))</f>
        <v/>
      </c>
      <c r="P995" s="25">
        <f>IF(OR(M995="",O995=""),"",ROUND(N995*O995,0)/100)</f>
        <v/>
      </c>
      <c r="Q995" s="26">
        <f>IF(AND(A995="",B995="",C995="",D995="",E995="",J995="",H995=""),"",IF(A995="","Add a date",IF(A995&gt;AsOf,"After as-of date: not counted yet",IF(B995="","Add a vehicle",IF(COUNTIF(VName,B995)=0,"Vehicle not on Vehicles sheet",IF(E995="","Add a purpose",IF(AND(E995&lt;&gt;"Business",E995&lt;&gt;"Medical",E995&lt;&gt;"Charitable",E995&lt;&gt;"Personal"),"Purpose must be Business/Medical/Charitable/Personal",IF(AND(ISNUMBER(H995),ISNUMBER(I995),I995&lt;H995),"Odometer end is before start",IF(AND(NOT(ISNUMBER(H995)),NOT(ISNUMBER(I995)),NOT(ISNUMBER(J995))),"Add odometer readings or typed miles",IF(AND(ISNUMBER(H995),ISNUMBER(I995),ISNUMBER(J995),ABS((I995-H995)-J995)&gt;0.05),"Odometer and typed miles disagree",IF(AND(N995&gt;0,O995=0),"No rate for this date — check Rate Schedule",IF(AND(OR(E995="Business",E995="Medical",E995="Charitable"),F995&lt;&gt;"Yes",K995=""),"Add purpose detail for substantiation",""))))))))))))</f>
        <v/>
      </c>
      <c r="R995" s="27">
        <f>IF(OR(A995="",M995=""),"",IFERROR(INDEX('Rate Schedule'!$A$5:$A$24,MATCH(SUMPRODUCT(MAX(('Rate Schedule'!$A$5:$A$24&lt;=A995)*('Rate Schedule'!$A$5:$A$24&lt;&gt;"")*'Rate Schedule'!$A$5:$A$24)),'Rate Schedule'!$A$5:$A$24,0)),""))</f>
        <v/>
      </c>
    </row>
    <row r="996">
      <c r="A996" s="22" t="n"/>
      <c r="B996" s="10" t="n"/>
      <c r="C996" s="10" t="n"/>
      <c r="D996" s="10" t="n"/>
      <c r="E996" s="10" t="n"/>
      <c r="F996" s="10" t="n"/>
      <c r="G996" s="10" t="n"/>
      <c r="H996" s="23" t="n"/>
      <c r="I996" s="23" t="n"/>
      <c r="J996" s="23" t="n"/>
      <c r="K996" s="10" t="n"/>
      <c r="L996" s="10" t="n"/>
      <c r="M996" s="24">
        <f>IF(AND(A996="",B996="",J996="",H996=""),"",ROUND(IF(G996="Yes",2,1)*IF(AND(ISNUMBER(H996),ISNUMBER(I996),I996&gt;=H996),I996-H996,IF(ISNUMBER(J996),J996,0)),1))</f>
        <v/>
      </c>
      <c r="N996" s="24">
        <f>IF(M996="","",IF(OR(E996="Personal",E996="",F996="Yes"),0,M996))</f>
        <v/>
      </c>
      <c r="O996" s="24">
        <f>IF(OR(A996="",M996=""),"",IF(E996="Business",IFERROR(INDEX('Rate Schedule'!$B$5:$B$24,MATCH(SUMPRODUCT(MAX(('Rate Schedule'!$A$5:$A$24&lt;=A996)*('Rate Schedule'!$A$5:$A$24&lt;&gt;"")*'Rate Schedule'!$A$5:$A$24)),'Rate Schedule'!$A$5:$A$24,0)),0),IF(E996="Medical",IFERROR(INDEX('Rate Schedule'!$C$5:$C$24,MATCH(SUMPRODUCT(MAX(('Rate Schedule'!$A$5:$A$24&lt;=A996)*('Rate Schedule'!$A$5:$A$24&lt;&gt;"")*'Rate Schedule'!$A$5:$A$24)),'Rate Schedule'!$A$5:$A$24,0)),0),IF(E996="Charitable",IFERROR(INDEX('Rate Schedule'!$D$5:$D$24,MATCH(SUMPRODUCT(MAX(('Rate Schedule'!$A$5:$A$24&lt;=A996)*('Rate Schedule'!$A$5:$A$24&lt;&gt;"")*'Rate Schedule'!$A$5:$A$24)),'Rate Schedule'!$A$5:$A$24,0)),0),0))))</f>
        <v/>
      </c>
      <c r="P996" s="25">
        <f>IF(OR(M996="",O996=""),"",ROUND(N996*O996,0)/100)</f>
        <v/>
      </c>
      <c r="Q996" s="26">
        <f>IF(AND(A996="",B996="",C996="",D996="",E996="",J996="",H996=""),"",IF(A996="","Add a date",IF(A996&gt;AsOf,"After as-of date: not counted yet",IF(B996="","Add a vehicle",IF(COUNTIF(VName,B996)=0,"Vehicle not on Vehicles sheet",IF(E996="","Add a purpose",IF(AND(E996&lt;&gt;"Business",E996&lt;&gt;"Medical",E996&lt;&gt;"Charitable",E996&lt;&gt;"Personal"),"Purpose must be Business/Medical/Charitable/Personal",IF(AND(ISNUMBER(H996),ISNUMBER(I996),I996&lt;H996),"Odometer end is before start",IF(AND(NOT(ISNUMBER(H996)),NOT(ISNUMBER(I996)),NOT(ISNUMBER(J996))),"Add odometer readings or typed miles",IF(AND(ISNUMBER(H996),ISNUMBER(I996),ISNUMBER(J996),ABS((I996-H996)-J996)&gt;0.05),"Odometer and typed miles disagree",IF(AND(N996&gt;0,O996=0),"No rate for this date — check Rate Schedule",IF(AND(OR(E996="Business",E996="Medical",E996="Charitable"),F996&lt;&gt;"Yes",K996=""),"Add purpose detail for substantiation",""))))))))))))</f>
        <v/>
      </c>
      <c r="R996" s="27">
        <f>IF(OR(A996="",M996=""),"",IFERROR(INDEX('Rate Schedule'!$A$5:$A$24,MATCH(SUMPRODUCT(MAX(('Rate Schedule'!$A$5:$A$24&lt;=A996)*('Rate Schedule'!$A$5:$A$24&lt;&gt;"")*'Rate Schedule'!$A$5:$A$24)),'Rate Schedule'!$A$5:$A$24,0)),""))</f>
        <v/>
      </c>
    </row>
    <row r="997">
      <c r="A997" s="22" t="n"/>
      <c r="B997" s="10" t="n"/>
      <c r="C997" s="10" t="n"/>
      <c r="D997" s="10" t="n"/>
      <c r="E997" s="10" t="n"/>
      <c r="F997" s="10" t="n"/>
      <c r="G997" s="10" t="n"/>
      <c r="H997" s="23" t="n"/>
      <c r="I997" s="23" t="n"/>
      <c r="J997" s="23" t="n"/>
      <c r="K997" s="10" t="n"/>
      <c r="L997" s="10" t="n"/>
      <c r="M997" s="24">
        <f>IF(AND(A997="",B997="",J997="",H997=""),"",ROUND(IF(G997="Yes",2,1)*IF(AND(ISNUMBER(H997),ISNUMBER(I997),I997&gt;=H997),I997-H997,IF(ISNUMBER(J997),J997,0)),1))</f>
        <v/>
      </c>
      <c r="N997" s="24">
        <f>IF(M997="","",IF(OR(E997="Personal",E997="",F997="Yes"),0,M997))</f>
        <v/>
      </c>
      <c r="O997" s="24">
        <f>IF(OR(A997="",M997=""),"",IF(E997="Business",IFERROR(INDEX('Rate Schedule'!$B$5:$B$24,MATCH(SUMPRODUCT(MAX(('Rate Schedule'!$A$5:$A$24&lt;=A997)*('Rate Schedule'!$A$5:$A$24&lt;&gt;"")*'Rate Schedule'!$A$5:$A$24)),'Rate Schedule'!$A$5:$A$24,0)),0),IF(E997="Medical",IFERROR(INDEX('Rate Schedule'!$C$5:$C$24,MATCH(SUMPRODUCT(MAX(('Rate Schedule'!$A$5:$A$24&lt;=A997)*('Rate Schedule'!$A$5:$A$24&lt;&gt;"")*'Rate Schedule'!$A$5:$A$24)),'Rate Schedule'!$A$5:$A$24,0)),0),IF(E997="Charitable",IFERROR(INDEX('Rate Schedule'!$D$5:$D$24,MATCH(SUMPRODUCT(MAX(('Rate Schedule'!$A$5:$A$24&lt;=A997)*('Rate Schedule'!$A$5:$A$24&lt;&gt;"")*'Rate Schedule'!$A$5:$A$24)),'Rate Schedule'!$A$5:$A$24,0)),0),0))))</f>
        <v/>
      </c>
      <c r="P997" s="25">
        <f>IF(OR(M997="",O997=""),"",ROUND(N997*O997,0)/100)</f>
        <v/>
      </c>
      <c r="Q997" s="26">
        <f>IF(AND(A997="",B997="",C997="",D997="",E997="",J997="",H997=""),"",IF(A997="","Add a date",IF(A997&gt;AsOf,"After as-of date: not counted yet",IF(B997="","Add a vehicle",IF(COUNTIF(VName,B997)=0,"Vehicle not on Vehicles sheet",IF(E997="","Add a purpose",IF(AND(E997&lt;&gt;"Business",E997&lt;&gt;"Medical",E997&lt;&gt;"Charitable",E997&lt;&gt;"Personal"),"Purpose must be Business/Medical/Charitable/Personal",IF(AND(ISNUMBER(H997),ISNUMBER(I997),I997&lt;H997),"Odometer end is before start",IF(AND(NOT(ISNUMBER(H997)),NOT(ISNUMBER(I997)),NOT(ISNUMBER(J997))),"Add odometer readings or typed miles",IF(AND(ISNUMBER(H997),ISNUMBER(I997),ISNUMBER(J997),ABS((I997-H997)-J997)&gt;0.05),"Odometer and typed miles disagree",IF(AND(N997&gt;0,O997=0),"No rate for this date — check Rate Schedule",IF(AND(OR(E997="Business",E997="Medical",E997="Charitable"),F997&lt;&gt;"Yes",K997=""),"Add purpose detail for substantiation",""))))))))))))</f>
        <v/>
      </c>
      <c r="R997" s="27">
        <f>IF(OR(A997="",M997=""),"",IFERROR(INDEX('Rate Schedule'!$A$5:$A$24,MATCH(SUMPRODUCT(MAX(('Rate Schedule'!$A$5:$A$24&lt;=A997)*('Rate Schedule'!$A$5:$A$24&lt;&gt;"")*'Rate Schedule'!$A$5:$A$24)),'Rate Schedule'!$A$5:$A$24,0)),""))</f>
        <v/>
      </c>
    </row>
    <row r="998">
      <c r="A998" s="22" t="n"/>
      <c r="B998" s="10" t="n"/>
      <c r="C998" s="10" t="n"/>
      <c r="D998" s="10" t="n"/>
      <c r="E998" s="10" t="n"/>
      <c r="F998" s="10" t="n"/>
      <c r="G998" s="10" t="n"/>
      <c r="H998" s="23" t="n"/>
      <c r="I998" s="23" t="n"/>
      <c r="J998" s="23" t="n"/>
      <c r="K998" s="10" t="n"/>
      <c r="L998" s="10" t="n"/>
      <c r="M998" s="24">
        <f>IF(AND(A998="",B998="",J998="",H998=""),"",ROUND(IF(G998="Yes",2,1)*IF(AND(ISNUMBER(H998),ISNUMBER(I998),I998&gt;=H998),I998-H998,IF(ISNUMBER(J998),J998,0)),1))</f>
        <v/>
      </c>
      <c r="N998" s="24">
        <f>IF(M998="","",IF(OR(E998="Personal",E998="",F998="Yes"),0,M998))</f>
        <v/>
      </c>
      <c r="O998" s="24">
        <f>IF(OR(A998="",M998=""),"",IF(E998="Business",IFERROR(INDEX('Rate Schedule'!$B$5:$B$24,MATCH(SUMPRODUCT(MAX(('Rate Schedule'!$A$5:$A$24&lt;=A998)*('Rate Schedule'!$A$5:$A$24&lt;&gt;"")*'Rate Schedule'!$A$5:$A$24)),'Rate Schedule'!$A$5:$A$24,0)),0),IF(E998="Medical",IFERROR(INDEX('Rate Schedule'!$C$5:$C$24,MATCH(SUMPRODUCT(MAX(('Rate Schedule'!$A$5:$A$24&lt;=A998)*('Rate Schedule'!$A$5:$A$24&lt;&gt;"")*'Rate Schedule'!$A$5:$A$24)),'Rate Schedule'!$A$5:$A$24,0)),0),IF(E998="Charitable",IFERROR(INDEX('Rate Schedule'!$D$5:$D$24,MATCH(SUMPRODUCT(MAX(('Rate Schedule'!$A$5:$A$24&lt;=A998)*('Rate Schedule'!$A$5:$A$24&lt;&gt;"")*'Rate Schedule'!$A$5:$A$24)),'Rate Schedule'!$A$5:$A$24,0)),0),0))))</f>
        <v/>
      </c>
      <c r="P998" s="25">
        <f>IF(OR(M998="",O998=""),"",ROUND(N998*O998,0)/100)</f>
        <v/>
      </c>
      <c r="Q998" s="26">
        <f>IF(AND(A998="",B998="",C998="",D998="",E998="",J998="",H998=""),"",IF(A998="","Add a date",IF(A998&gt;AsOf,"After as-of date: not counted yet",IF(B998="","Add a vehicle",IF(COUNTIF(VName,B998)=0,"Vehicle not on Vehicles sheet",IF(E998="","Add a purpose",IF(AND(E998&lt;&gt;"Business",E998&lt;&gt;"Medical",E998&lt;&gt;"Charitable",E998&lt;&gt;"Personal"),"Purpose must be Business/Medical/Charitable/Personal",IF(AND(ISNUMBER(H998),ISNUMBER(I998),I998&lt;H998),"Odometer end is before start",IF(AND(NOT(ISNUMBER(H998)),NOT(ISNUMBER(I998)),NOT(ISNUMBER(J998))),"Add odometer readings or typed miles",IF(AND(ISNUMBER(H998),ISNUMBER(I998),ISNUMBER(J998),ABS((I998-H998)-J998)&gt;0.05),"Odometer and typed miles disagree",IF(AND(N998&gt;0,O998=0),"No rate for this date — check Rate Schedule",IF(AND(OR(E998="Business",E998="Medical",E998="Charitable"),F998&lt;&gt;"Yes",K998=""),"Add purpose detail for substantiation",""))))))))))))</f>
        <v/>
      </c>
      <c r="R998" s="27">
        <f>IF(OR(A998="",M998=""),"",IFERROR(INDEX('Rate Schedule'!$A$5:$A$24,MATCH(SUMPRODUCT(MAX(('Rate Schedule'!$A$5:$A$24&lt;=A998)*('Rate Schedule'!$A$5:$A$24&lt;&gt;"")*'Rate Schedule'!$A$5:$A$24)),'Rate Schedule'!$A$5:$A$24,0)),""))</f>
        <v/>
      </c>
    </row>
    <row r="999">
      <c r="A999" s="22" t="n"/>
      <c r="B999" s="10" t="n"/>
      <c r="C999" s="10" t="n"/>
      <c r="D999" s="10" t="n"/>
      <c r="E999" s="10" t="n"/>
      <c r="F999" s="10" t="n"/>
      <c r="G999" s="10" t="n"/>
      <c r="H999" s="23" t="n"/>
      <c r="I999" s="23" t="n"/>
      <c r="J999" s="23" t="n"/>
      <c r="K999" s="10" t="n"/>
      <c r="L999" s="10" t="n"/>
      <c r="M999" s="24">
        <f>IF(AND(A999="",B999="",J999="",H999=""),"",ROUND(IF(G999="Yes",2,1)*IF(AND(ISNUMBER(H999),ISNUMBER(I999),I999&gt;=H999),I999-H999,IF(ISNUMBER(J999),J999,0)),1))</f>
        <v/>
      </c>
      <c r="N999" s="24">
        <f>IF(M999="","",IF(OR(E999="Personal",E999="",F999="Yes"),0,M999))</f>
        <v/>
      </c>
      <c r="O999" s="24">
        <f>IF(OR(A999="",M999=""),"",IF(E999="Business",IFERROR(INDEX('Rate Schedule'!$B$5:$B$24,MATCH(SUMPRODUCT(MAX(('Rate Schedule'!$A$5:$A$24&lt;=A999)*('Rate Schedule'!$A$5:$A$24&lt;&gt;"")*'Rate Schedule'!$A$5:$A$24)),'Rate Schedule'!$A$5:$A$24,0)),0),IF(E999="Medical",IFERROR(INDEX('Rate Schedule'!$C$5:$C$24,MATCH(SUMPRODUCT(MAX(('Rate Schedule'!$A$5:$A$24&lt;=A999)*('Rate Schedule'!$A$5:$A$24&lt;&gt;"")*'Rate Schedule'!$A$5:$A$24)),'Rate Schedule'!$A$5:$A$24,0)),0),IF(E999="Charitable",IFERROR(INDEX('Rate Schedule'!$D$5:$D$24,MATCH(SUMPRODUCT(MAX(('Rate Schedule'!$A$5:$A$24&lt;=A999)*('Rate Schedule'!$A$5:$A$24&lt;&gt;"")*'Rate Schedule'!$A$5:$A$24)),'Rate Schedule'!$A$5:$A$24,0)),0),0))))</f>
        <v/>
      </c>
      <c r="P999" s="25">
        <f>IF(OR(M999="",O999=""),"",ROUND(N999*O999,0)/100)</f>
        <v/>
      </c>
      <c r="Q999" s="26">
        <f>IF(AND(A999="",B999="",C999="",D999="",E999="",J999="",H999=""),"",IF(A999="","Add a date",IF(A999&gt;AsOf,"After as-of date: not counted yet",IF(B999="","Add a vehicle",IF(COUNTIF(VName,B999)=0,"Vehicle not on Vehicles sheet",IF(E999="","Add a purpose",IF(AND(E999&lt;&gt;"Business",E999&lt;&gt;"Medical",E999&lt;&gt;"Charitable",E999&lt;&gt;"Personal"),"Purpose must be Business/Medical/Charitable/Personal",IF(AND(ISNUMBER(H999),ISNUMBER(I999),I999&lt;H999),"Odometer end is before start",IF(AND(NOT(ISNUMBER(H999)),NOT(ISNUMBER(I999)),NOT(ISNUMBER(J999))),"Add odometer readings or typed miles",IF(AND(ISNUMBER(H999),ISNUMBER(I999),ISNUMBER(J999),ABS((I999-H999)-J999)&gt;0.05),"Odometer and typed miles disagree",IF(AND(N999&gt;0,O999=0),"No rate for this date — check Rate Schedule",IF(AND(OR(E999="Business",E999="Medical",E999="Charitable"),F999&lt;&gt;"Yes",K999=""),"Add purpose detail for substantiation",""))))))))))))</f>
        <v/>
      </c>
      <c r="R999" s="27">
        <f>IF(OR(A999="",M999=""),"",IFERROR(INDEX('Rate Schedule'!$A$5:$A$24,MATCH(SUMPRODUCT(MAX(('Rate Schedule'!$A$5:$A$24&lt;=A999)*('Rate Schedule'!$A$5:$A$24&lt;&gt;"")*'Rate Schedule'!$A$5:$A$24)),'Rate Schedule'!$A$5:$A$24,0)),""))</f>
        <v/>
      </c>
    </row>
    <row r="1000">
      <c r="A1000" s="22" t="n"/>
      <c r="B1000" s="10" t="n"/>
      <c r="C1000" s="10" t="n"/>
      <c r="D1000" s="10" t="n"/>
      <c r="E1000" s="10" t="n"/>
      <c r="F1000" s="10" t="n"/>
      <c r="G1000" s="10" t="n"/>
      <c r="H1000" s="23" t="n"/>
      <c r="I1000" s="23" t="n"/>
      <c r="J1000" s="23" t="n"/>
      <c r="K1000" s="10" t="n"/>
      <c r="L1000" s="10" t="n"/>
      <c r="M1000" s="24">
        <f>IF(AND(A1000="",B1000="",J1000="",H1000=""),"",ROUND(IF(G1000="Yes",2,1)*IF(AND(ISNUMBER(H1000),ISNUMBER(I1000),I1000&gt;=H1000),I1000-H1000,IF(ISNUMBER(J1000),J1000,0)),1))</f>
        <v/>
      </c>
      <c r="N1000" s="24">
        <f>IF(M1000="","",IF(OR(E1000="Personal",E1000="",F1000="Yes"),0,M1000))</f>
        <v/>
      </c>
      <c r="O1000" s="24">
        <f>IF(OR(A1000="",M1000=""),"",IF(E1000="Business",IFERROR(INDEX('Rate Schedule'!$B$5:$B$24,MATCH(SUMPRODUCT(MAX(('Rate Schedule'!$A$5:$A$24&lt;=A1000)*('Rate Schedule'!$A$5:$A$24&lt;&gt;"")*'Rate Schedule'!$A$5:$A$24)),'Rate Schedule'!$A$5:$A$24,0)),0),IF(E1000="Medical",IFERROR(INDEX('Rate Schedule'!$C$5:$C$24,MATCH(SUMPRODUCT(MAX(('Rate Schedule'!$A$5:$A$24&lt;=A1000)*('Rate Schedule'!$A$5:$A$24&lt;&gt;"")*'Rate Schedule'!$A$5:$A$24)),'Rate Schedule'!$A$5:$A$24,0)),0),IF(E1000="Charitable",IFERROR(INDEX('Rate Schedule'!$D$5:$D$24,MATCH(SUMPRODUCT(MAX(('Rate Schedule'!$A$5:$A$24&lt;=A1000)*('Rate Schedule'!$A$5:$A$24&lt;&gt;"")*'Rate Schedule'!$A$5:$A$24)),'Rate Schedule'!$A$5:$A$24,0)),0),0))))</f>
        <v/>
      </c>
      <c r="P1000" s="25">
        <f>IF(OR(M1000="",O1000=""),"",ROUND(N1000*O1000,0)/100)</f>
        <v/>
      </c>
      <c r="Q1000" s="26">
        <f>IF(AND(A1000="",B1000="",C1000="",D1000="",E1000="",J1000="",H1000=""),"",IF(A1000="","Add a date",IF(A1000&gt;AsOf,"After as-of date: not counted yet",IF(B1000="","Add a vehicle",IF(COUNTIF(VName,B1000)=0,"Vehicle not on Vehicles sheet",IF(E1000="","Add a purpose",IF(AND(E1000&lt;&gt;"Business",E1000&lt;&gt;"Medical",E1000&lt;&gt;"Charitable",E1000&lt;&gt;"Personal"),"Purpose must be Business/Medical/Charitable/Personal",IF(AND(ISNUMBER(H1000),ISNUMBER(I1000),I1000&lt;H1000),"Odometer end is before start",IF(AND(NOT(ISNUMBER(H1000)),NOT(ISNUMBER(I1000)),NOT(ISNUMBER(J1000))),"Add odometer readings or typed miles",IF(AND(ISNUMBER(H1000),ISNUMBER(I1000),ISNUMBER(J1000),ABS((I1000-H1000)-J1000)&gt;0.05),"Odometer and typed miles disagree",IF(AND(N1000&gt;0,O1000=0),"No rate for this date — check Rate Schedule",IF(AND(OR(E1000="Business",E1000="Medical",E1000="Charitable"),F1000&lt;&gt;"Yes",K1000=""),"Add purpose detail for substantiation",""))))))))))))</f>
        <v/>
      </c>
      <c r="R1000" s="27">
        <f>IF(OR(A1000="",M1000=""),"",IFERROR(INDEX('Rate Schedule'!$A$5:$A$24,MATCH(SUMPRODUCT(MAX(('Rate Schedule'!$A$5:$A$24&lt;=A1000)*('Rate Schedule'!$A$5:$A$24&lt;&gt;"")*'Rate Schedule'!$A$5:$A$24)),'Rate Schedule'!$A$5:$A$24,0)),""))</f>
        <v/>
      </c>
    </row>
    <row r="1001">
      <c r="A1001" s="22" t="n"/>
      <c r="B1001" s="10" t="n"/>
      <c r="C1001" s="10" t="n"/>
      <c r="D1001" s="10" t="n"/>
      <c r="E1001" s="10" t="n"/>
      <c r="F1001" s="10" t="n"/>
      <c r="G1001" s="10" t="n"/>
      <c r="H1001" s="23" t="n"/>
      <c r="I1001" s="23" t="n"/>
      <c r="J1001" s="23" t="n"/>
      <c r="K1001" s="10" t="n"/>
      <c r="L1001" s="10" t="n"/>
      <c r="M1001" s="24">
        <f>IF(AND(A1001="",B1001="",J1001="",H1001=""),"",ROUND(IF(G1001="Yes",2,1)*IF(AND(ISNUMBER(H1001),ISNUMBER(I1001),I1001&gt;=H1001),I1001-H1001,IF(ISNUMBER(J1001),J1001,0)),1))</f>
        <v/>
      </c>
      <c r="N1001" s="24">
        <f>IF(M1001="","",IF(OR(E1001="Personal",E1001="",F1001="Yes"),0,M1001))</f>
        <v/>
      </c>
      <c r="O1001" s="24">
        <f>IF(OR(A1001="",M1001=""),"",IF(E1001="Business",IFERROR(INDEX('Rate Schedule'!$B$5:$B$24,MATCH(SUMPRODUCT(MAX(('Rate Schedule'!$A$5:$A$24&lt;=A1001)*('Rate Schedule'!$A$5:$A$24&lt;&gt;"")*'Rate Schedule'!$A$5:$A$24)),'Rate Schedule'!$A$5:$A$24,0)),0),IF(E1001="Medical",IFERROR(INDEX('Rate Schedule'!$C$5:$C$24,MATCH(SUMPRODUCT(MAX(('Rate Schedule'!$A$5:$A$24&lt;=A1001)*('Rate Schedule'!$A$5:$A$24&lt;&gt;"")*'Rate Schedule'!$A$5:$A$24)),'Rate Schedule'!$A$5:$A$24,0)),0),IF(E1001="Charitable",IFERROR(INDEX('Rate Schedule'!$D$5:$D$24,MATCH(SUMPRODUCT(MAX(('Rate Schedule'!$A$5:$A$24&lt;=A1001)*('Rate Schedule'!$A$5:$A$24&lt;&gt;"")*'Rate Schedule'!$A$5:$A$24)),'Rate Schedule'!$A$5:$A$24,0)),0),0))))</f>
        <v/>
      </c>
      <c r="P1001" s="25">
        <f>IF(OR(M1001="",O1001=""),"",ROUND(N1001*O1001,0)/100)</f>
        <v/>
      </c>
      <c r="Q1001" s="26">
        <f>IF(AND(A1001="",B1001="",C1001="",D1001="",E1001="",J1001="",H1001=""),"",IF(A1001="","Add a date",IF(A1001&gt;AsOf,"After as-of date: not counted yet",IF(B1001="","Add a vehicle",IF(COUNTIF(VName,B1001)=0,"Vehicle not on Vehicles sheet",IF(E1001="","Add a purpose",IF(AND(E1001&lt;&gt;"Business",E1001&lt;&gt;"Medical",E1001&lt;&gt;"Charitable",E1001&lt;&gt;"Personal"),"Purpose must be Business/Medical/Charitable/Personal",IF(AND(ISNUMBER(H1001),ISNUMBER(I1001),I1001&lt;H1001),"Odometer end is before start",IF(AND(NOT(ISNUMBER(H1001)),NOT(ISNUMBER(I1001)),NOT(ISNUMBER(J1001))),"Add odometer readings or typed miles",IF(AND(ISNUMBER(H1001),ISNUMBER(I1001),ISNUMBER(J1001),ABS((I1001-H1001)-J1001)&gt;0.05),"Odometer and typed miles disagree",IF(AND(N1001&gt;0,O1001=0),"No rate for this date — check Rate Schedule",IF(AND(OR(E1001="Business",E1001="Medical",E1001="Charitable"),F1001&lt;&gt;"Yes",K1001=""),"Add purpose detail for substantiation",""))))))))))))</f>
        <v/>
      </c>
      <c r="R1001" s="27">
        <f>IF(OR(A1001="",M1001=""),"",IFERROR(INDEX('Rate Schedule'!$A$5:$A$24,MATCH(SUMPRODUCT(MAX(('Rate Schedule'!$A$5:$A$24&lt;=A1001)*('Rate Schedule'!$A$5:$A$24&lt;&gt;"")*'Rate Schedule'!$A$5:$A$24)),'Rate Schedule'!$A$5:$A$24,0)),""))</f>
        <v/>
      </c>
    </row>
    <row r="1002">
      <c r="A1002" s="22" t="n"/>
      <c r="B1002" s="10" t="n"/>
      <c r="C1002" s="10" t="n"/>
      <c r="D1002" s="10" t="n"/>
      <c r="E1002" s="10" t="n"/>
      <c r="F1002" s="10" t="n"/>
      <c r="G1002" s="10" t="n"/>
      <c r="H1002" s="23" t="n"/>
      <c r="I1002" s="23" t="n"/>
      <c r="J1002" s="23" t="n"/>
      <c r="K1002" s="10" t="n"/>
      <c r="L1002" s="10" t="n"/>
      <c r="M1002" s="24">
        <f>IF(AND(A1002="",B1002="",J1002="",H1002=""),"",ROUND(IF(G1002="Yes",2,1)*IF(AND(ISNUMBER(H1002),ISNUMBER(I1002),I1002&gt;=H1002),I1002-H1002,IF(ISNUMBER(J1002),J1002,0)),1))</f>
        <v/>
      </c>
      <c r="N1002" s="24">
        <f>IF(M1002="","",IF(OR(E1002="Personal",E1002="",F1002="Yes"),0,M1002))</f>
        <v/>
      </c>
      <c r="O1002" s="24">
        <f>IF(OR(A1002="",M1002=""),"",IF(E1002="Business",IFERROR(INDEX('Rate Schedule'!$B$5:$B$24,MATCH(SUMPRODUCT(MAX(('Rate Schedule'!$A$5:$A$24&lt;=A1002)*('Rate Schedule'!$A$5:$A$24&lt;&gt;"")*'Rate Schedule'!$A$5:$A$24)),'Rate Schedule'!$A$5:$A$24,0)),0),IF(E1002="Medical",IFERROR(INDEX('Rate Schedule'!$C$5:$C$24,MATCH(SUMPRODUCT(MAX(('Rate Schedule'!$A$5:$A$24&lt;=A1002)*('Rate Schedule'!$A$5:$A$24&lt;&gt;"")*'Rate Schedule'!$A$5:$A$24)),'Rate Schedule'!$A$5:$A$24,0)),0),IF(E1002="Charitable",IFERROR(INDEX('Rate Schedule'!$D$5:$D$24,MATCH(SUMPRODUCT(MAX(('Rate Schedule'!$A$5:$A$24&lt;=A1002)*('Rate Schedule'!$A$5:$A$24&lt;&gt;"")*'Rate Schedule'!$A$5:$A$24)),'Rate Schedule'!$A$5:$A$24,0)),0),0))))</f>
        <v/>
      </c>
      <c r="P1002" s="25">
        <f>IF(OR(M1002="",O1002=""),"",ROUND(N1002*O1002,0)/100)</f>
        <v/>
      </c>
      <c r="Q1002" s="26">
        <f>IF(AND(A1002="",B1002="",C1002="",D1002="",E1002="",J1002="",H1002=""),"",IF(A1002="","Add a date",IF(A1002&gt;AsOf,"After as-of date: not counted yet",IF(B1002="","Add a vehicle",IF(COUNTIF(VName,B1002)=0,"Vehicle not on Vehicles sheet",IF(E1002="","Add a purpose",IF(AND(E1002&lt;&gt;"Business",E1002&lt;&gt;"Medical",E1002&lt;&gt;"Charitable",E1002&lt;&gt;"Personal"),"Purpose must be Business/Medical/Charitable/Personal",IF(AND(ISNUMBER(H1002),ISNUMBER(I1002),I1002&lt;H1002),"Odometer end is before start",IF(AND(NOT(ISNUMBER(H1002)),NOT(ISNUMBER(I1002)),NOT(ISNUMBER(J1002))),"Add odometer readings or typed miles",IF(AND(ISNUMBER(H1002),ISNUMBER(I1002),ISNUMBER(J1002),ABS((I1002-H1002)-J1002)&gt;0.05),"Odometer and typed miles disagree",IF(AND(N1002&gt;0,O1002=0),"No rate for this date — check Rate Schedule",IF(AND(OR(E1002="Business",E1002="Medical",E1002="Charitable"),F1002&lt;&gt;"Yes",K1002=""),"Add purpose detail for substantiation",""))))))))))))</f>
        <v/>
      </c>
      <c r="R1002" s="27">
        <f>IF(OR(A1002="",M1002=""),"",IFERROR(INDEX('Rate Schedule'!$A$5:$A$24,MATCH(SUMPRODUCT(MAX(('Rate Schedule'!$A$5:$A$24&lt;=A1002)*('Rate Schedule'!$A$5:$A$24&lt;&gt;"")*'Rate Schedule'!$A$5:$A$24)),'Rate Schedule'!$A$5:$A$24,0)),""))</f>
        <v/>
      </c>
    </row>
    <row r="1003">
      <c r="A1003" s="22" t="n"/>
      <c r="B1003" s="10" t="n"/>
      <c r="C1003" s="10" t="n"/>
      <c r="D1003" s="10" t="n"/>
      <c r="E1003" s="10" t="n"/>
      <c r="F1003" s="10" t="n"/>
      <c r="G1003" s="10" t="n"/>
      <c r="H1003" s="23" t="n"/>
      <c r="I1003" s="23" t="n"/>
      <c r="J1003" s="23" t="n"/>
      <c r="K1003" s="10" t="n"/>
      <c r="L1003" s="10" t="n"/>
      <c r="M1003" s="24">
        <f>IF(AND(A1003="",B1003="",J1003="",H1003=""),"",ROUND(IF(G1003="Yes",2,1)*IF(AND(ISNUMBER(H1003),ISNUMBER(I1003),I1003&gt;=H1003),I1003-H1003,IF(ISNUMBER(J1003),J1003,0)),1))</f>
        <v/>
      </c>
      <c r="N1003" s="24">
        <f>IF(M1003="","",IF(OR(E1003="Personal",E1003="",F1003="Yes"),0,M1003))</f>
        <v/>
      </c>
      <c r="O1003" s="24">
        <f>IF(OR(A1003="",M1003=""),"",IF(E1003="Business",IFERROR(INDEX('Rate Schedule'!$B$5:$B$24,MATCH(SUMPRODUCT(MAX(('Rate Schedule'!$A$5:$A$24&lt;=A1003)*('Rate Schedule'!$A$5:$A$24&lt;&gt;"")*'Rate Schedule'!$A$5:$A$24)),'Rate Schedule'!$A$5:$A$24,0)),0),IF(E1003="Medical",IFERROR(INDEX('Rate Schedule'!$C$5:$C$24,MATCH(SUMPRODUCT(MAX(('Rate Schedule'!$A$5:$A$24&lt;=A1003)*('Rate Schedule'!$A$5:$A$24&lt;&gt;"")*'Rate Schedule'!$A$5:$A$24)),'Rate Schedule'!$A$5:$A$24,0)),0),IF(E1003="Charitable",IFERROR(INDEX('Rate Schedule'!$D$5:$D$24,MATCH(SUMPRODUCT(MAX(('Rate Schedule'!$A$5:$A$24&lt;=A1003)*('Rate Schedule'!$A$5:$A$24&lt;&gt;"")*'Rate Schedule'!$A$5:$A$24)),'Rate Schedule'!$A$5:$A$24,0)),0),0))))</f>
        <v/>
      </c>
      <c r="P1003" s="25">
        <f>IF(OR(M1003="",O1003=""),"",ROUND(N1003*O1003,0)/100)</f>
        <v/>
      </c>
      <c r="Q1003" s="26">
        <f>IF(AND(A1003="",B1003="",C1003="",D1003="",E1003="",J1003="",H1003=""),"",IF(A1003="","Add a date",IF(A1003&gt;AsOf,"After as-of date: not counted yet",IF(B1003="","Add a vehicle",IF(COUNTIF(VName,B1003)=0,"Vehicle not on Vehicles sheet",IF(E1003="","Add a purpose",IF(AND(E1003&lt;&gt;"Business",E1003&lt;&gt;"Medical",E1003&lt;&gt;"Charitable",E1003&lt;&gt;"Personal"),"Purpose must be Business/Medical/Charitable/Personal",IF(AND(ISNUMBER(H1003),ISNUMBER(I1003),I1003&lt;H1003),"Odometer end is before start",IF(AND(NOT(ISNUMBER(H1003)),NOT(ISNUMBER(I1003)),NOT(ISNUMBER(J1003))),"Add odometer readings or typed miles",IF(AND(ISNUMBER(H1003),ISNUMBER(I1003),ISNUMBER(J1003),ABS((I1003-H1003)-J1003)&gt;0.05),"Odometer and typed miles disagree",IF(AND(N1003&gt;0,O1003=0),"No rate for this date — check Rate Schedule",IF(AND(OR(E1003="Business",E1003="Medical",E1003="Charitable"),F1003&lt;&gt;"Yes",K1003=""),"Add purpose detail for substantiation",""))))))))))))</f>
        <v/>
      </c>
      <c r="R1003" s="27">
        <f>IF(OR(A1003="",M1003=""),"",IFERROR(INDEX('Rate Schedule'!$A$5:$A$24,MATCH(SUMPRODUCT(MAX(('Rate Schedule'!$A$5:$A$24&lt;=A1003)*('Rate Schedule'!$A$5:$A$24&lt;&gt;"")*'Rate Schedule'!$A$5:$A$24)),'Rate Schedule'!$A$5:$A$24,0)),""))</f>
        <v/>
      </c>
    </row>
    <row r="1004">
      <c r="A1004" s="22" t="n"/>
      <c r="B1004" s="10" t="n"/>
      <c r="C1004" s="10" t="n"/>
      <c r="D1004" s="10" t="n"/>
      <c r="E1004" s="10" t="n"/>
      <c r="F1004" s="10" t="n"/>
      <c r="G1004" s="10" t="n"/>
      <c r="H1004" s="23" t="n"/>
      <c r="I1004" s="23" t="n"/>
      <c r="J1004" s="23" t="n"/>
      <c r="K1004" s="10" t="n"/>
      <c r="L1004" s="10" t="n"/>
      <c r="M1004" s="24">
        <f>IF(AND(A1004="",B1004="",J1004="",H1004=""),"",ROUND(IF(G1004="Yes",2,1)*IF(AND(ISNUMBER(H1004),ISNUMBER(I1004),I1004&gt;=H1004),I1004-H1004,IF(ISNUMBER(J1004),J1004,0)),1))</f>
        <v/>
      </c>
      <c r="N1004" s="24">
        <f>IF(M1004="","",IF(OR(E1004="Personal",E1004="",F1004="Yes"),0,M1004))</f>
        <v/>
      </c>
      <c r="O1004" s="24">
        <f>IF(OR(A1004="",M1004=""),"",IF(E1004="Business",IFERROR(INDEX('Rate Schedule'!$B$5:$B$24,MATCH(SUMPRODUCT(MAX(('Rate Schedule'!$A$5:$A$24&lt;=A1004)*('Rate Schedule'!$A$5:$A$24&lt;&gt;"")*'Rate Schedule'!$A$5:$A$24)),'Rate Schedule'!$A$5:$A$24,0)),0),IF(E1004="Medical",IFERROR(INDEX('Rate Schedule'!$C$5:$C$24,MATCH(SUMPRODUCT(MAX(('Rate Schedule'!$A$5:$A$24&lt;=A1004)*('Rate Schedule'!$A$5:$A$24&lt;&gt;"")*'Rate Schedule'!$A$5:$A$24)),'Rate Schedule'!$A$5:$A$24,0)),0),IF(E1004="Charitable",IFERROR(INDEX('Rate Schedule'!$D$5:$D$24,MATCH(SUMPRODUCT(MAX(('Rate Schedule'!$A$5:$A$24&lt;=A1004)*('Rate Schedule'!$A$5:$A$24&lt;&gt;"")*'Rate Schedule'!$A$5:$A$24)),'Rate Schedule'!$A$5:$A$24,0)),0),0))))</f>
        <v/>
      </c>
      <c r="P1004" s="25">
        <f>IF(OR(M1004="",O1004=""),"",ROUND(N1004*O1004,0)/100)</f>
        <v/>
      </c>
      <c r="Q1004" s="26">
        <f>IF(AND(A1004="",B1004="",C1004="",D1004="",E1004="",J1004="",H1004=""),"",IF(A1004="","Add a date",IF(A1004&gt;AsOf,"After as-of date: not counted yet",IF(B1004="","Add a vehicle",IF(COUNTIF(VName,B1004)=0,"Vehicle not on Vehicles sheet",IF(E1004="","Add a purpose",IF(AND(E1004&lt;&gt;"Business",E1004&lt;&gt;"Medical",E1004&lt;&gt;"Charitable",E1004&lt;&gt;"Personal"),"Purpose must be Business/Medical/Charitable/Personal",IF(AND(ISNUMBER(H1004),ISNUMBER(I1004),I1004&lt;H1004),"Odometer end is before start",IF(AND(NOT(ISNUMBER(H1004)),NOT(ISNUMBER(I1004)),NOT(ISNUMBER(J1004))),"Add odometer readings or typed miles",IF(AND(ISNUMBER(H1004),ISNUMBER(I1004),ISNUMBER(J1004),ABS((I1004-H1004)-J1004)&gt;0.05),"Odometer and typed miles disagree",IF(AND(N1004&gt;0,O1004=0),"No rate for this date — check Rate Schedule",IF(AND(OR(E1004="Business",E1004="Medical",E1004="Charitable"),F1004&lt;&gt;"Yes",K1004=""),"Add purpose detail for substantiation",""))))))))))))</f>
        <v/>
      </c>
      <c r="R1004" s="27">
        <f>IF(OR(A1004="",M1004=""),"",IFERROR(INDEX('Rate Schedule'!$A$5:$A$24,MATCH(SUMPRODUCT(MAX(('Rate Schedule'!$A$5:$A$24&lt;=A1004)*('Rate Schedule'!$A$5:$A$24&lt;&gt;"")*'Rate Schedule'!$A$5:$A$24)),'Rate Schedule'!$A$5:$A$24,0)),""))</f>
        <v/>
      </c>
    </row>
    <row r="1005">
      <c r="A1005" s="22" t="n"/>
      <c r="B1005" s="10" t="n"/>
      <c r="C1005" s="10" t="n"/>
      <c r="D1005" s="10" t="n"/>
      <c r="E1005" s="10" t="n"/>
      <c r="F1005" s="10" t="n"/>
      <c r="G1005" s="10" t="n"/>
      <c r="H1005" s="23" t="n"/>
      <c r="I1005" s="23" t="n"/>
      <c r="J1005" s="23" t="n"/>
      <c r="K1005" s="10" t="n"/>
      <c r="L1005" s="10" t="n"/>
      <c r="M1005" s="24">
        <f>IF(AND(A1005="",B1005="",J1005="",H1005=""),"",ROUND(IF(G1005="Yes",2,1)*IF(AND(ISNUMBER(H1005),ISNUMBER(I1005),I1005&gt;=H1005),I1005-H1005,IF(ISNUMBER(J1005),J1005,0)),1))</f>
        <v/>
      </c>
      <c r="N1005" s="24">
        <f>IF(M1005="","",IF(OR(E1005="Personal",E1005="",F1005="Yes"),0,M1005))</f>
        <v/>
      </c>
      <c r="O1005" s="24">
        <f>IF(OR(A1005="",M1005=""),"",IF(E1005="Business",IFERROR(INDEX('Rate Schedule'!$B$5:$B$24,MATCH(SUMPRODUCT(MAX(('Rate Schedule'!$A$5:$A$24&lt;=A1005)*('Rate Schedule'!$A$5:$A$24&lt;&gt;"")*'Rate Schedule'!$A$5:$A$24)),'Rate Schedule'!$A$5:$A$24,0)),0),IF(E1005="Medical",IFERROR(INDEX('Rate Schedule'!$C$5:$C$24,MATCH(SUMPRODUCT(MAX(('Rate Schedule'!$A$5:$A$24&lt;=A1005)*('Rate Schedule'!$A$5:$A$24&lt;&gt;"")*'Rate Schedule'!$A$5:$A$24)),'Rate Schedule'!$A$5:$A$24,0)),0),IF(E1005="Charitable",IFERROR(INDEX('Rate Schedule'!$D$5:$D$24,MATCH(SUMPRODUCT(MAX(('Rate Schedule'!$A$5:$A$24&lt;=A1005)*('Rate Schedule'!$A$5:$A$24&lt;&gt;"")*'Rate Schedule'!$A$5:$A$24)),'Rate Schedule'!$A$5:$A$24,0)),0),0))))</f>
        <v/>
      </c>
      <c r="P1005" s="25">
        <f>IF(OR(M1005="",O1005=""),"",ROUND(N1005*O1005,0)/100)</f>
        <v/>
      </c>
      <c r="Q1005" s="26">
        <f>IF(AND(A1005="",B1005="",C1005="",D1005="",E1005="",J1005="",H1005=""),"",IF(A1005="","Add a date",IF(A1005&gt;AsOf,"After as-of date: not counted yet",IF(B1005="","Add a vehicle",IF(COUNTIF(VName,B1005)=0,"Vehicle not on Vehicles sheet",IF(E1005="","Add a purpose",IF(AND(E1005&lt;&gt;"Business",E1005&lt;&gt;"Medical",E1005&lt;&gt;"Charitable",E1005&lt;&gt;"Personal"),"Purpose must be Business/Medical/Charitable/Personal",IF(AND(ISNUMBER(H1005),ISNUMBER(I1005),I1005&lt;H1005),"Odometer end is before start",IF(AND(NOT(ISNUMBER(H1005)),NOT(ISNUMBER(I1005)),NOT(ISNUMBER(J1005))),"Add odometer readings or typed miles",IF(AND(ISNUMBER(H1005),ISNUMBER(I1005),ISNUMBER(J1005),ABS((I1005-H1005)-J1005)&gt;0.05),"Odometer and typed miles disagree",IF(AND(N1005&gt;0,O1005=0),"No rate for this date — check Rate Schedule",IF(AND(OR(E1005="Business",E1005="Medical",E1005="Charitable"),F1005&lt;&gt;"Yes",K1005=""),"Add purpose detail for substantiation",""))))))))))))</f>
        <v/>
      </c>
      <c r="R1005" s="27">
        <f>IF(OR(A1005="",M1005=""),"",IFERROR(INDEX('Rate Schedule'!$A$5:$A$24,MATCH(SUMPRODUCT(MAX(('Rate Schedule'!$A$5:$A$24&lt;=A1005)*('Rate Schedule'!$A$5:$A$24&lt;&gt;"")*'Rate Schedule'!$A$5:$A$24)),'Rate Schedule'!$A$5:$A$24,0)),""))</f>
        <v/>
      </c>
    </row>
    <row r="1006">
      <c r="A1006" s="22" t="n"/>
      <c r="B1006" s="10" t="n"/>
      <c r="C1006" s="10" t="n"/>
      <c r="D1006" s="10" t="n"/>
      <c r="E1006" s="10" t="n"/>
      <c r="F1006" s="10" t="n"/>
      <c r="G1006" s="10" t="n"/>
      <c r="H1006" s="23" t="n"/>
      <c r="I1006" s="23" t="n"/>
      <c r="J1006" s="23" t="n"/>
      <c r="K1006" s="10" t="n"/>
      <c r="L1006" s="10" t="n"/>
      <c r="M1006" s="24">
        <f>IF(AND(A1006="",B1006="",J1006="",H1006=""),"",ROUND(IF(G1006="Yes",2,1)*IF(AND(ISNUMBER(H1006),ISNUMBER(I1006),I1006&gt;=H1006),I1006-H1006,IF(ISNUMBER(J1006),J1006,0)),1))</f>
        <v/>
      </c>
      <c r="N1006" s="24">
        <f>IF(M1006="","",IF(OR(E1006="Personal",E1006="",F1006="Yes"),0,M1006))</f>
        <v/>
      </c>
      <c r="O1006" s="24">
        <f>IF(OR(A1006="",M1006=""),"",IF(E1006="Business",IFERROR(INDEX('Rate Schedule'!$B$5:$B$24,MATCH(SUMPRODUCT(MAX(('Rate Schedule'!$A$5:$A$24&lt;=A1006)*('Rate Schedule'!$A$5:$A$24&lt;&gt;"")*'Rate Schedule'!$A$5:$A$24)),'Rate Schedule'!$A$5:$A$24,0)),0),IF(E1006="Medical",IFERROR(INDEX('Rate Schedule'!$C$5:$C$24,MATCH(SUMPRODUCT(MAX(('Rate Schedule'!$A$5:$A$24&lt;=A1006)*('Rate Schedule'!$A$5:$A$24&lt;&gt;"")*'Rate Schedule'!$A$5:$A$24)),'Rate Schedule'!$A$5:$A$24,0)),0),IF(E1006="Charitable",IFERROR(INDEX('Rate Schedule'!$D$5:$D$24,MATCH(SUMPRODUCT(MAX(('Rate Schedule'!$A$5:$A$24&lt;=A1006)*('Rate Schedule'!$A$5:$A$24&lt;&gt;"")*'Rate Schedule'!$A$5:$A$24)),'Rate Schedule'!$A$5:$A$24,0)),0),0))))</f>
        <v/>
      </c>
      <c r="P1006" s="25">
        <f>IF(OR(M1006="",O1006=""),"",ROUND(N1006*O1006,0)/100)</f>
        <v/>
      </c>
      <c r="Q1006" s="26">
        <f>IF(AND(A1006="",B1006="",C1006="",D1006="",E1006="",J1006="",H1006=""),"",IF(A1006="","Add a date",IF(A1006&gt;AsOf,"After as-of date: not counted yet",IF(B1006="","Add a vehicle",IF(COUNTIF(VName,B1006)=0,"Vehicle not on Vehicles sheet",IF(E1006="","Add a purpose",IF(AND(E1006&lt;&gt;"Business",E1006&lt;&gt;"Medical",E1006&lt;&gt;"Charitable",E1006&lt;&gt;"Personal"),"Purpose must be Business/Medical/Charitable/Personal",IF(AND(ISNUMBER(H1006),ISNUMBER(I1006),I1006&lt;H1006),"Odometer end is before start",IF(AND(NOT(ISNUMBER(H1006)),NOT(ISNUMBER(I1006)),NOT(ISNUMBER(J1006))),"Add odometer readings or typed miles",IF(AND(ISNUMBER(H1006),ISNUMBER(I1006),ISNUMBER(J1006),ABS((I1006-H1006)-J1006)&gt;0.05),"Odometer and typed miles disagree",IF(AND(N1006&gt;0,O1006=0),"No rate for this date — check Rate Schedule",IF(AND(OR(E1006="Business",E1006="Medical",E1006="Charitable"),F1006&lt;&gt;"Yes",K1006=""),"Add purpose detail for substantiation",""))))))))))))</f>
        <v/>
      </c>
      <c r="R1006" s="27">
        <f>IF(OR(A1006="",M1006=""),"",IFERROR(INDEX('Rate Schedule'!$A$5:$A$24,MATCH(SUMPRODUCT(MAX(('Rate Schedule'!$A$5:$A$24&lt;=A1006)*('Rate Schedule'!$A$5:$A$24&lt;&gt;"")*'Rate Schedule'!$A$5:$A$24)),'Rate Schedule'!$A$5:$A$24,0)),""))</f>
        <v/>
      </c>
    </row>
    <row r="1007">
      <c r="A1007" s="22" t="n"/>
      <c r="B1007" s="10" t="n"/>
      <c r="C1007" s="10" t="n"/>
      <c r="D1007" s="10" t="n"/>
      <c r="E1007" s="10" t="n"/>
      <c r="F1007" s="10" t="n"/>
      <c r="G1007" s="10" t="n"/>
      <c r="H1007" s="23" t="n"/>
      <c r="I1007" s="23" t="n"/>
      <c r="J1007" s="23" t="n"/>
      <c r="K1007" s="10" t="n"/>
      <c r="L1007" s="10" t="n"/>
      <c r="M1007" s="24">
        <f>IF(AND(A1007="",B1007="",J1007="",H1007=""),"",ROUND(IF(G1007="Yes",2,1)*IF(AND(ISNUMBER(H1007),ISNUMBER(I1007),I1007&gt;=H1007),I1007-H1007,IF(ISNUMBER(J1007),J1007,0)),1))</f>
        <v/>
      </c>
      <c r="N1007" s="24">
        <f>IF(M1007="","",IF(OR(E1007="Personal",E1007="",F1007="Yes"),0,M1007))</f>
        <v/>
      </c>
      <c r="O1007" s="24">
        <f>IF(OR(A1007="",M1007=""),"",IF(E1007="Business",IFERROR(INDEX('Rate Schedule'!$B$5:$B$24,MATCH(SUMPRODUCT(MAX(('Rate Schedule'!$A$5:$A$24&lt;=A1007)*('Rate Schedule'!$A$5:$A$24&lt;&gt;"")*'Rate Schedule'!$A$5:$A$24)),'Rate Schedule'!$A$5:$A$24,0)),0),IF(E1007="Medical",IFERROR(INDEX('Rate Schedule'!$C$5:$C$24,MATCH(SUMPRODUCT(MAX(('Rate Schedule'!$A$5:$A$24&lt;=A1007)*('Rate Schedule'!$A$5:$A$24&lt;&gt;"")*'Rate Schedule'!$A$5:$A$24)),'Rate Schedule'!$A$5:$A$24,0)),0),IF(E1007="Charitable",IFERROR(INDEX('Rate Schedule'!$D$5:$D$24,MATCH(SUMPRODUCT(MAX(('Rate Schedule'!$A$5:$A$24&lt;=A1007)*('Rate Schedule'!$A$5:$A$24&lt;&gt;"")*'Rate Schedule'!$A$5:$A$24)),'Rate Schedule'!$A$5:$A$24,0)),0),0))))</f>
        <v/>
      </c>
      <c r="P1007" s="25">
        <f>IF(OR(M1007="",O1007=""),"",ROUND(N1007*O1007,0)/100)</f>
        <v/>
      </c>
      <c r="Q1007" s="26">
        <f>IF(AND(A1007="",B1007="",C1007="",D1007="",E1007="",J1007="",H1007=""),"",IF(A1007="","Add a date",IF(A1007&gt;AsOf,"After as-of date: not counted yet",IF(B1007="","Add a vehicle",IF(COUNTIF(VName,B1007)=0,"Vehicle not on Vehicles sheet",IF(E1007="","Add a purpose",IF(AND(E1007&lt;&gt;"Business",E1007&lt;&gt;"Medical",E1007&lt;&gt;"Charitable",E1007&lt;&gt;"Personal"),"Purpose must be Business/Medical/Charitable/Personal",IF(AND(ISNUMBER(H1007),ISNUMBER(I1007),I1007&lt;H1007),"Odometer end is before start",IF(AND(NOT(ISNUMBER(H1007)),NOT(ISNUMBER(I1007)),NOT(ISNUMBER(J1007))),"Add odometer readings or typed miles",IF(AND(ISNUMBER(H1007),ISNUMBER(I1007),ISNUMBER(J1007),ABS((I1007-H1007)-J1007)&gt;0.05),"Odometer and typed miles disagree",IF(AND(N1007&gt;0,O1007=0),"No rate for this date — check Rate Schedule",IF(AND(OR(E1007="Business",E1007="Medical",E1007="Charitable"),F1007&lt;&gt;"Yes",K1007=""),"Add purpose detail for substantiation",""))))))))))))</f>
        <v/>
      </c>
      <c r="R1007" s="27">
        <f>IF(OR(A1007="",M1007=""),"",IFERROR(INDEX('Rate Schedule'!$A$5:$A$24,MATCH(SUMPRODUCT(MAX(('Rate Schedule'!$A$5:$A$24&lt;=A1007)*('Rate Schedule'!$A$5:$A$24&lt;&gt;"")*'Rate Schedule'!$A$5:$A$24)),'Rate Schedule'!$A$5:$A$24,0)),""))</f>
        <v/>
      </c>
    </row>
    <row r="1008">
      <c r="A1008" s="22" t="n"/>
      <c r="B1008" s="10" t="n"/>
      <c r="C1008" s="10" t="n"/>
      <c r="D1008" s="10" t="n"/>
      <c r="E1008" s="10" t="n"/>
      <c r="F1008" s="10" t="n"/>
      <c r="G1008" s="10" t="n"/>
      <c r="H1008" s="23" t="n"/>
      <c r="I1008" s="23" t="n"/>
      <c r="J1008" s="23" t="n"/>
      <c r="K1008" s="10" t="n"/>
      <c r="L1008" s="10" t="n"/>
      <c r="M1008" s="24">
        <f>IF(AND(A1008="",B1008="",J1008="",H1008=""),"",ROUND(IF(G1008="Yes",2,1)*IF(AND(ISNUMBER(H1008),ISNUMBER(I1008),I1008&gt;=H1008),I1008-H1008,IF(ISNUMBER(J1008),J1008,0)),1))</f>
        <v/>
      </c>
      <c r="N1008" s="24">
        <f>IF(M1008="","",IF(OR(E1008="Personal",E1008="",F1008="Yes"),0,M1008))</f>
        <v/>
      </c>
      <c r="O1008" s="24">
        <f>IF(OR(A1008="",M1008=""),"",IF(E1008="Business",IFERROR(INDEX('Rate Schedule'!$B$5:$B$24,MATCH(SUMPRODUCT(MAX(('Rate Schedule'!$A$5:$A$24&lt;=A1008)*('Rate Schedule'!$A$5:$A$24&lt;&gt;"")*'Rate Schedule'!$A$5:$A$24)),'Rate Schedule'!$A$5:$A$24,0)),0),IF(E1008="Medical",IFERROR(INDEX('Rate Schedule'!$C$5:$C$24,MATCH(SUMPRODUCT(MAX(('Rate Schedule'!$A$5:$A$24&lt;=A1008)*('Rate Schedule'!$A$5:$A$24&lt;&gt;"")*'Rate Schedule'!$A$5:$A$24)),'Rate Schedule'!$A$5:$A$24,0)),0),IF(E1008="Charitable",IFERROR(INDEX('Rate Schedule'!$D$5:$D$24,MATCH(SUMPRODUCT(MAX(('Rate Schedule'!$A$5:$A$24&lt;=A1008)*('Rate Schedule'!$A$5:$A$24&lt;&gt;"")*'Rate Schedule'!$A$5:$A$24)),'Rate Schedule'!$A$5:$A$24,0)),0),0))))</f>
        <v/>
      </c>
      <c r="P1008" s="25">
        <f>IF(OR(M1008="",O1008=""),"",ROUND(N1008*O1008,0)/100)</f>
        <v/>
      </c>
      <c r="Q1008" s="26">
        <f>IF(AND(A1008="",B1008="",C1008="",D1008="",E1008="",J1008="",H1008=""),"",IF(A1008="","Add a date",IF(A1008&gt;AsOf,"After as-of date: not counted yet",IF(B1008="","Add a vehicle",IF(COUNTIF(VName,B1008)=0,"Vehicle not on Vehicles sheet",IF(E1008="","Add a purpose",IF(AND(E1008&lt;&gt;"Business",E1008&lt;&gt;"Medical",E1008&lt;&gt;"Charitable",E1008&lt;&gt;"Personal"),"Purpose must be Business/Medical/Charitable/Personal",IF(AND(ISNUMBER(H1008),ISNUMBER(I1008),I1008&lt;H1008),"Odometer end is before start",IF(AND(NOT(ISNUMBER(H1008)),NOT(ISNUMBER(I1008)),NOT(ISNUMBER(J1008))),"Add odometer readings or typed miles",IF(AND(ISNUMBER(H1008),ISNUMBER(I1008),ISNUMBER(J1008),ABS((I1008-H1008)-J1008)&gt;0.05),"Odometer and typed miles disagree",IF(AND(N1008&gt;0,O1008=0),"No rate for this date — check Rate Schedule",IF(AND(OR(E1008="Business",E1008="Medical",E1008="Charitable"),F1008&lt;&gt;"Yes",K1008=""),"Add purpose detail for substantiation",""))))))))))))</f>
        <v/>
      </c>
      <c r="R1008" s="27">
        <f>IF(OR(A1008="",M1008=""),"",IFERROR(INDEX('Rate Schedule'!$A$5:$A$24,MATCH(SUMPRODUCT(MAX(('Rate Schedule'!$A$5:$A$24&lt;=A1008)*('Rate Schedule'!$A$5:$A$24&lt;&gt;"")*'Rate Schedule'!$A$5:$A$24)),'Rate Schedule'!$A$5:$A$24,0)),""))</f>
        <v/>
      </c>
    </row>
    <row r="1009">
      <c r="A1009" s="22" t="n"/>
      <c r="B1009" s="10" t="n"/>
      <c r="C1009" s="10" t="n"/>
      <c r="D1009" s="10" t="n"/>
      <c r="E1009" s="10" t="n"/>
      <c r="F1009" s="10" t="n"/>
      <c r="G1009" s="10" t="n"/>
      <c r="H1009" s="23" t="n"/>
      <c r="I1009" s="23" t="n"/>
      <c r="J1009" s="23" t="n"/>
      <c r="K1009" s="10" t="n"/>
      <c r="L1009" s="10" t="n"/>
      <c r="M1009" s="24">
        <f>IF(AND(A1009="",B1009="",J1009="",H1009=""),"",ROUND(IF(G1009="Yes",2,1)*IF(AND(ISNUMBER(H1009),ISNUMBER(I1009),I1009&gt;=H1009),I1009-H1009,IF(ISNUMBER(J1009),J1009,0)),1))</f>
        <v/>
      </c>
      <c r="N1009" s="24">
        <f>IF(M1009="","",IF(OR(E1009="Personal",E1009="",F1009="Yes"),0,M1009))</f>
        <v/>
      </c>
      <c r="O1009" s="24">
        <f>IF(OR(A1009="",M1009=""),"",IF(E1009="Business",IFERROR(INDEX('Rate Schedule'!$B$5:$B$24,MATCH(SUMPRODUCT(MAX(('Rate Schedule'!$A$5:$A$24&lt;=A1009)*('Rate Schedule'!$A$5:$A$24&lt;&gt;"")*'Rate Schedule'!$A$5:$A$24)),'Rate Schedule'!$A$5:$A$24,0)),0),IF(E1009="Medical",IFERROR(INDEX('Rate Schedule'!$C$5:$C$24,MATCH(SUMPRODUCT(MAX(('Rate Schedule'!$A$5:$A$24&lt;=A1009)*('Rate Schedule'!$A$5:$A$24&lt;&gt;"")*'Rate Schedule'!$A$5:$A$24)),'Rate Schedule'!$A$5:$A$24,0)),0),IF(E1009="Charitable",IFERROR(INDEX('Rate Schedule'!$D$5:$D$24,MATCH(SUMPRODUCT(MAX(('Rate Schedule'!$A$5:$A$24&lt;=A1009)*('Rate Schedule'!$A$5:$A$24&lt;&gt;"")*'Rate Schedule'!$A$5:$A$24)),'Rate Schedule'!$A$5:$A$24,0)),0),0))))</f>
        <v/>
      </c>
      <c r="P1009" s="25">
        <f>IF(OR(M1009="",O1009=""),"",ROUND(N1009*O1009,0)/100)</f>
        <v/>
      </c>
      <c r="Q1009" s="26">
        <f>IF(AND(A1009="",B1009="",C1009="",D1009="",E1009="",J1009="",H1009=""),"",IF(A1009="","Add a date",IF(A1009&gt;AsOf,"After as-of date: not counted yet",IF(B1009="","Add a vehicle",IF(COUNTIF(VName,B1009)=0,"Vehicle not on Vehicles sheet",IF(E1009="","Add a purpose",IF(AND(E1009&lt;&gt;"Business",E1009&lt;&gt;"Medical",E1009&lt;&gt;"Charitable",E1009&lt;&gt;"Personal"),"Purpose must be Business/Medical/Charitable/Personal",IF(AND(ISNUMBER(H1009),ISNUMBER(I1009),I1009&lt;H1009),"Odometer end is before start",IF(AND(NOT(ISNUMBER(H1009)),NOT(ISNUMBER(I1009)),NOT(ISNUMBER(J1009))),"Add odometer readings or typed miles",IF(AND(ISNUMBER(H1009),ISNUMBER(I1009),ISNUMBER(J1009),ABS((I1009-H1009)-J1009)&gt;0.05),"Odometer and typed miles disagree",IF(AND(N1009&gt;0,O1009=0),"No rate for this date — check Rate Schedule",IF(AND(OR(E1009="Business",E1009="Medical",E1009="Charitable"),F1009&lt;&gt;"Yes",K1009=""),"Add purpose detail for substantiation",""))))))))))))</f>
        <v/>
      </c>
      <c r="R1009" s="27">
        <f>IF(OR(A1009="",M1009=""),"",IFERROR(INDEX('Rate Schedule'!$A$5:$A$24,MATCH(SUMPRODUCT(MAX(('Rate Schedule'!$A$5:$A$24&lt;=A1009)*('Rate Schedule'!$A$5:$A$24&lt;&gt;"")*'Rate Schedule'!$A$5:$A$24)),'Rate Schedule'!$A$5:$A$24,0)),""))</f>
        <v/>
      </c>
    </row>
    <row r="1010">
      <c r="A1010" s="22" t="n"/>
      <c r="B1010" s="10" t="n"/>
      <c r="C1010" s="10" t="n"/>
      <c r="D1010" s="10" t="n"/>
      <c r="E1010" s="10" t="n"/>
      <c r="F1010" s="10" t="n"/>
      <c r="G1010" s="10" t="n"/>
      <c r="H1010" s="23" t="n"/>
      <c r="I1010" s="23" t="n"/>
      <c r="J1010" s="23" t="n"/>
      <c r="K1010" s="10" t="n"/>
      <c r="L1010" s="10" t="n"/>
      <c r="M1010" s="24">
        <f>IF(AND(A1010="",B1010="",J1010="",H1010=""),"",ROUND(IF(G1010="Yes",2,1)*IF(AND(ISNUMBER(H1010),ISNUMBER(I1010),I1010&gt;=H1010),I1010-H1010,IF(ISNUMBER(J1010),J1010,0)),1))</f>
        <v/>
      </c>
      <c r="N1010" s="24">
        <f>IF(M1010="","",IF(OR(E1010="Personal",E1010="",F1010="Yes"),0,M1010))</f>
        <v/>
      </c>
      <c r="O1010" s="24">
        <f>IF(OR(A1010="",M1010=""),"",IF(E1010="Business",IFERROR(INDEX('Rate Schedule'!$B$5:$B$24,MATCH(SUMPRODUCT(MAX(('Rate Schedule'!$A$5:$A$24&lt;=A1010)*('Rate Schedule'!$A$5:$A$24&lt;&gt;"")*'Rate Schedule'!$A$5:$A$24)),'Rate Schedule'!$A$5:$A$24,0)),0),IF(E1010="Medical",IFERROR(INDEX('Rate Schedule'!$C$5:$C$24,MATCH(SUMPRODUCT(MAX(('Rate Schedule'!$A$5:$A$24&lt;=A1010)*('Rate Schedule'!$A$5:$A$24&lt;&gt;"")*'Rate Schedule'!$A$5:$A$24)),'Rate Schedule'!$A$5:$A$24,0)),0),IF(E1010="Charitable",IFERROR(INDEX('Rate Schedule'!$D$5:$D$24,MATCH(SUMPRODUCT(MAX(('Rate Schedule'!$A$5:$A$24&lt;=A1010)*('Rate Schedule'!$A$5:$A$24&lt;&gt;"")*'Rate Schedule'!$A$5:$A$24)),'Rate Schedule'!$A$5:$A$24,0)),0),0))))</f>
        <v/>
      </c>
      <c r="P1010" s="25">
        <f>IF(OR(M1010="",O1010=""),"",ROUND(N1010*O1010,0)/100)</f>
        <v/>
      </c>
      <c r="Q1010" s="26">
        <f>IF(AND(A1010="",B1010="",C1010="",D1010="",E1010="",J1010="",H1010=""),"",IF(A1010="","Add a date",IF(A1010&gt;AsOf,"After as-of date: not counted yet",IF(B1010="","Add a vehicle",IF(COUNTIF(VName,B1010)=0,"Vehicle not on Vehicles sheet",IF(E1010="","Add a purpose",IF(AND(E1010&lt;&gt;"Business",E1010&lt;&gt;"Medical",E1010&lt;&gt;"Charitable",E1010&lt;&gt;"Personal"),"Purpose must be Business/Medical/Charitable/Personal",IF(AND(ISNUMBER(H1010),ISNUMBER(I1010),I1010&lt;H1010),"Odometer end is before start",IF(AND(NOT(ISNUMBER(H1010)),NOT(ISNUMBER(I1010)),NOT(ISNUMBER(J1010))),"Add odometer readings or typed miles",IF(AND(ISNUMBER(H1010),ISNUMBER(I1010),ISNUMBER(J1010),ABS((I1010-H1010)-J1010)&gt;0.05),"Odometer and typed miles disagree",IF(AND(N1010&gt;0,O1010=0),"No rate for this date — check Rate Schedule",IF(AND(OR(E1010="Business",E1010="Medical",E1010="Charitable"),F1010&lt;&gt;"Yes",K1010=""),"Add purpose detail for substantiation",""))))))))))))</f>
        <v/>
      </c>
      <c r="R1010" s="27">
        <f>IF(OR(A1010="",M1010=""),"",IFERROR(INDEX('Rate Schedule'!$A$5:$A$24,MATCH(SUMPRODUCT(MAX(('Rate Schedule'!$A$5:$A$24&lt;=A1010)*('Rate Schedule'!$A$5:$A$24&lt;&gt;"")*'Rate Schedule'!$A$5:$A$24)),'Rate Schedule'!$A$5:$A$24,0)),""))</f>
        <v/>
      </c>
    </row>
    <row r="1011">
      <c r="A1011" s="22" t="n"/>
      <c r="B1011" s="10" t="n"/>
      <c r="C1011" s="10" t="n"/>
      <c r="D1011" s="10" t="n"/>
      <c r="E1011" s="10" t="n"/>
      <c r="F1011" s="10" t="n"/>
      <c r="G1011" s="10" t="n"/>
      <c r="H1011" s="23" t="n"/>
      <c r="I1011" s="23" t="n"/>
      <c r="J1011" s="23" t="n"/>
      <c r="K1011" s="10" t="n"/>
      <c r="L1011" s="10" t="n"/>
      <c r="M1011" s="24">
        <f>IF(AND(A1011="",B1011="",J1011="",H1011=""),"",ROUND(IF(G1011="Yes",2,1)*IF(AND(ISNUMBER(H1011),ISNUMBER(I1011),I1011&gt;=H1011),I1011-H1011,IF(ISNUMBER(J1011),J1011,0)),1))</f>
        <v/>
      </c>
      <c r="N1011" s="24">
        <f>IF(M1011="","",IF(OR(E1011="Personal",E1011="",F1011="Yes"),0,M1011))</f>
        <v/>
      </c>
      <c r="O1011" s="24">
        <f>IF(OR(A1011="",M1011=""),"",IF(E1011="Business",IFERROR(INDEX('Rate Schedule'!$B$5:$B$24,MATCH(SUMPRODUCT(MAX(('Rate Schedule'!$A$5:$A$24&lt;=A1011)*('Rate Schedule'!$A$5:$A$24&lt;&gt;"")*'Rate Schedule'!$A$5:$A$24)),'Rate Schedule'!$A$5:$A$24,0)),0),IF(E1011="Medical",IFERROR(INDEX('Rate Schedule'!$C$5:$C$24,MATCH(SUMPRODUCT(MAX(('Rate Schedule'!$A$5:$A$24&lt;=A1011)*('Rate Schedule'!$A$5:$A$24&lt;&gt;"")*'Rate Schedule'!$A$5:$A$24)),'Rate Schedule'!$A$5:$A$24,0)),0),IF(E1011="Charitable",IFERROR(INDEX('Rate Schedule'!$D$5:$D$24,MATCH(SUMPRODUCT(MAX(('Rate Schedule'!$A$5:$A$24&lt;=A1011)*('Rate Schedule'!$A$5:$A$24&lt;&gt;"")*'Rate Schedule'!$A$5:$A$24)),'Rate Schedule'!$A$5:$A$24,0)),0),0))))</f>
        <v/>
      </c>
      <c r="P1011" s="25">
        <f>IF(OR(M1011="",O1011=""),"",ROUND(N1011*O1011,0)/100)</f>
        <v/>
      </c>
      <c r="Q1011" s="26">
        <f>IF(AND(A1011="",B1011="",C1011="",D1011="",E1011="",J1011="",H1011=""),"",IF(A1011="","Add a date",IF(A1011&gt;AsOf,"After as-of date: not counted yet",IF(B1011="","Add a vehicle",IF(COUNTIF(VName,B1011)=0,"Vehicle not on Vehicles sheet",IF(E1011="","Add a purpose",IF(AND(E1011&lt;&gt;"Business",E1011&lt;&gt;"Medical",E1011&lt;&gt;"Charitable",E1011&lt;&gt;"Personal"),"Purpose must be Business/Medical/Charitable/Personal",IF(AND(ISNUMBER(H1011),ISNUMBER(I1011),I1011&lt;H1011),"Odometer end is before start",IF(AND(NOT(ISNUMBER(H1011)),NOT(ISNUMBER(I1011)),NOT(ISNUMBER(J1011))),"Add odometer readings or typed miles",IF(AND(ISNUMBER(H1011),ISNUMBER(I1011),ISNUMBER(J1011),ABS((I1011-H1011)-J1011)&gt;0.05),"Odometer and typed miles disagree",IF(AND(N1011&gt;0,O1011=0),"No rate for this date — check Rate Schedule",IF(AND(OR(E1011="Business",E1011="Medical",E1011="Charitable"),F1011&lt;&gt;"Yes",K1011=""),"Add purpose detail for substantiation",""))))))))))))</f>
        <v/>
      </c>
      <c r="R1011" s="27">
        <f>IF(OR(A1011="",M1011=""),"",IFERROR(INDEX('Rate Schedule'!$A$5:$A$24,MATCH(SUMPRODUCT(MAX(('Rate Schedule'!$A$5:$A$24&lt;=A1011)*('Rate Schedule'!$A$5:$A$24&lt;&gt;"")*'Rate Schedule'!$A$5:$A$24)),'Rate Schedule'!$A$5:$A$24,0)),""))</f>
        <v/>
      </c>
    </row>
    <row r="1012">
      <c r="A1012" s="22" t="n"/>
      <c r="B1012" s="10" t="n"/>
      <c r="C1012" s="10" t="n"/>
      <c r="D1012" s="10" t="n"/>
      <c r="E1012" s="10" t="n"/>
      <c r="F1012" s="10" t="n"/>
      <c r="G1012" s="10" t="n"/>
      <c r="H1012" s="23" t="n"/>
      <c r="I1012" s="23" t="n"/>
      <c r="J1012" s="23" t="n"/>
      <c r="K1012" s="10" t="n"/>
      <c r="L1012" s="10" t="n"/>
      <c r="M1012" s="24">
        <f>IF(AND(A1012="",B1012="",J1012="",H1012=""),"",ROUND(IF(G1012="Yes",2,1)*IF(AND(ISNUMBER(H1012),ISNUMBER(I1012),I1012&gt;=H1012),I1012-H1012,IF(ISNUMBER(J1012),J1012,0)),1))</f>
        <v/>
      </c>
      <c r="N1012" s="24">
        <f>IF(M1012="","",IF(OR(E1012="Personal",E1012="",F1012="Yes"),0,M1012))</f>
        <v/>
      </c>
      <c r="O1012" s="24">
        <f>IF(OR(A1012="",M1012=""),"",IF(E1012="Business",IFERROR(INDEX('Rate Schedule'!$B$5:$B$24,MATCH(SUMPRODUCT(MAX(('Rate Schedule'!$A$5:$A$24&lt;=A1012)*('Rate Schedule'!$A$5:$A$24&lt;&gt;"")*'Rate Schedule'!$A$5:$A$24)),'Rate Schedule'!$A$5:$A$24,0)),0),IF(E1012="Medical",IFERROR(INDEX('Rate Schedule'!$C$5:$C$24,MATCH(SUMPRODUCT(MAX(('Rate Schedule'!$A$5:$A$24&lt;=A1012)*('Rate Schedule'!$A$5:$A$24&lt;&gt;"")*'Rate Schedule'!$A$5:$A$24)),'Rate Schedule'!$A$5:$A$24,0)),0),IF(E1012="Charitable",IFERROR(INDEX('Rate Schedule'!$D$5:$D$24,MATCH(SUMPRODUCT(MAX(('Rate Schedule'!$A$5:$A$24&lt;=A1012)*('Rate Schedule'!$A$5:$A$24&lt;&gt;"")*'Rate Schedule'!$A$5:$A$24)),'Rate Schedule'!$A$5:$A$24,0)),0),0))))</f>
        <v/>
      </c>
      <c r="P1012" s="25">
        <f>IF(OR(M1012="",O1012=""),"",ROUND(N1012*O1012,0)/100)</f>
        <v/>
      </c>
      <c r="Q1012" s="26">
        <f>IF(AND(A1012="",B1012="",C1012="",D1012="",E1012="",J1012="",H1012=""),"",IF(A1012="","Add a date",IF(A1012&gt;AsOf,"After as-of date: not counted yet",IF(B1012="","Add a vehicle",IF(COUNTIF(VName,B1012)=0,"Vehicle not on Vehicles sheet",IF(E1012="","Add a purpose",IF(AND(E1012&lt;&gt;"Business",E1012&lt;&gt;"Medical",E1012&lt;&gt;"Charitable",E1012&lt;&gt;"Personal"),"Purpose must be Business/Medical/Charitable/Personal",IF(AND(ISNUMBER(H1012),ISNUMBER(I1012),I1012&lt;H1012),"Odometer end is before start",IF(AND(NOT(ISNUMBER(H1012)),NOT(ISNUMBER(I1012)),NOT(ISNUMBER(J1012))),"Add odometer readings or typed miles",IF(AND(ISNUMBER(H1012),ISNUMBER(I1012),ISNUMBER(J1012),ABS((I1012-H1012)-J1012)&gt;0.05),"Odometer and typed miles disagree",IF(AND(N1012&gt;0,O1012=0),"No rate for this date — check Rate Schedule",IF(AND(OR(E1012="Business",E1012="Medical",E1012="Charitable"),F1012&lt;&gt;"Yes",K1012=""),"Add purpose detail for substantiation",""))))))))))))</f>
        <v/>
      </c>
      <c r="R1012" s="27">
        <f>IF(OR(A1012="",M1012=""),"",IFERROR(INDEX('Rate Schedule'!$A$5:$A$24,MATCH(SUMPRODUCT(MAX(('Rate Schedule'!$A$5:$A$24&lt;=A1012)*('Rate Schedule'!$A$5:$A$24&lt;&gt;"")*'Rate Schedule'!$A$5:$A$24)),'Rate Schedule'!$A$5:$A$24,0)),""))</f>
        <v/>
      </c>
    </row>
    <row r="1013">
      <c r="A1013" s="22" t="n"/>
      <c r="B1013" s="10" t="n"/>
      <c r="C1013" s="10" t="n"/>
      <c r="D1013" s="10" t="n"/>
      <c r="E1013" s="10" t="n"/>
      <c r="F1013" s="10" t="n"/>
      <c r="G1013" s="10" t="n"/>
      <c r="H1013" s="23" t="n"/>
      <c r="I1013" s="23" t="n"/>
      <c r="J1013" s="23" t="n"/>
      <c r="K1013" s="10" t="n"/>
      <c r="L1013" s="10" t="n"/>
      <c r="M1013" s="24">
        <f>IF(AND(A1013="",B1013="",J1013="",H1013=""),"",ROUND(IF(G1013="Yes",2,1)*IF(AND(ISNUMBER(H1013),ISNUMBER(I1013),I1013&gt;=H1013),I1013-H1013,IF(ISNUMBER(J1013),J1013,0)),1))</f>
        <v/>
      </c>
      <c r="N1013" s="24">
        <f>IF(M1013="","",IF(OR(E1013="Personal",E1013="",F1013="Yes"),0,M1013))</f>
        <v/>
      </c>
      <c r="O1013" s="24">
        <f>IF(OR(A1013="",M1013=""),"",IF(E1013="Business",IFERROR(INDEX('Rate Schedule'!$B$5:$B$24,MATCH(SUMPRODUCT(MAX(('Rate Schedule'!$A$5:$A$24&lt;=A1013)*('Rate Schedule'!$A$5:$A$24&lt;&gt;"")*'Rate Schedule'!$A$5:$A$24)),'Rate Schedule'!$A$5:$A$24,0)),0),IF(E1013="Medical",IFERROR(INDEX('Rate Schedule'!$C$5:$C$24,MATCH(SUMPRODUCT(MAX(('Rate Schedule'!$A$5:$A$24&lt;=A1013)*('Rate Schedule'!$A$5:$A$24&lt;&gt;"")*'Rate Schedule'!$A$5:$A$24)),'Rate Schedule'!$A$5:$A$24,0)),0),IF(E1013="Charitable",IFERROR(INDEX('Rate Schedule'!$D$5:$D$24,MATCH(SUMPRODUCT(MAX(('Rate Schedule'!$A$5:$A$24&lt;=A1013)*('Rate Schedule'!$A$5:$A$24&lt;&gt;"")*'Rate Schedule'!$A$5:$A$24)),'Rate Schedule'!$A$5:$A$24,0)),0),0))))</f>
        <v/>
      </c>
      <c r="P1013" s="25">
        <f>IF(OR(M1013="",O1013=""),"",ROUND(N1013*O1013,0)/100)</f>
        <v/>
      </c>
      <c r="Q1013" s="26">
        <f>IF(AND(A1013="",B1013="",C1013="",D1013="",E1013="",J1013="",H1013=""),"",IF(A1013="","Add a date",IF(A1013&gt;AsOf,"After as-of date: not counted yet",IF(B1013="","Add a vehicle",IF(COUNTIF(VName,B1013)=0,"Vehicle not on Vehicles sheet",IF(E1013="","Add a purpose",IF(AND(E1013&lt;&gt;"Business",E1013&lt;&gt;"Medical",E1013&lt;&gt;"Charitable",E1013&lt;&gt;"Personal"),"Purpose must be Business/Medical/Charitable/Personal",IF(AND(ISNUMBER(H1013),ISNUMBER(I1013),I1013&lt;H1013),"Odometer end is before start",IF(AND(NOT(ISNUMBER(H1013)),NOT(ISNUMBER(I1013)),NOT(ISNUMBER(J1013))),"Add odometer readings or typed miles",IF(AND(ISNUMBER(H1013),ISNUMBER(I1013),ISNUMBER(J1013),ABS((I1013-H1013)-J1013)&gt;0.05),"Odometer and typed miles disagree",IF(AND(N1013&gt;0,O1013=0),"No rate for this date — check Rate Schedule",IF(AND(OR(E1013="Business",E1013="Medical",E1013="Charitable"),F1013&lt;&gt;"Yes",K1013=""),"Add purpose detail for substantiation",""))))))))))))</f>
        <v/>
      </c>
      <c r="R1013" s="27">
        <f>IF(OR(A1013="",M1013=""),"",IFERROR(INDEX('Rate Schedule'!$A$5:$A$24,MATCH(SUMPRODUCT(MAX(('Rate Schedule'!$A$5:$A$24&lt;=A1013)*('Rate Schedule'!$A$5:$A$24&lt;&gt;"")*'Rate Schedule'!$A$5:$A$24)),'Rate Schedule'!$A$5:$A$24,0)),""))</f>
        <v/>
      </c>
    </row>
    <row r="1014">
      <c r="A1014" s="22" t="n"/>
      <c r="B1014" s="10" t="n"/>
      <c r="C1014" s="10" t="n"/>
      <c r="D1014" s="10" t="n"/>
      <c r="E1014" s="10" t="n"/>
      <c r="F1014" s="10" t="n"/>
      <c r="G1014" s="10" t="n"/>
      <c r="H1014" s="23" t="n"/>
      <c r="I1014" s="23" t="n"/>
      <c r="J1014" s="23" t="n"/>
      <c r="K1014" s="10" t="n"/>
      <c r="L1014" s="10" t="n"/>
      <c r="M1014" s="24">
        <f>IF(AND(A1014="",B1014="",J1014="",H1014=""),"",ROUND(IF(G1014="Yes",2,1)*IF(AND(ISNUMBER(H1014),ISNUMBER(I1014),I1014&gt;=H1014),I1014-H1014,IF(ISNUMBER(J1014),J1014,0)),1))</f>
        <v/>
      </c>
      <c r="N1014" s="24">
        <f>IF(M1014="","",IF(OR(E1014="Personal",E1014="",F1014="Yes"),0,M1014))</f>
        <v/>
      </c>
      <c r="O1014" s="24">
        <f>IF(OR(A1014="",M1014=""),"",IF(E1014="Business",IFERROR(INDEX('Rate Schedule'!$B$5:$B$24,MATCH(SUMPRODUCT(MAX(('Rate Schedule'!$A$5:$A$24&lt;=A1014)*('Rate Schedule'!$A$5:$A$24&lt;&gt;"")*'Rate Schedule'!$A$5:$A$24)),'Rate Schedule'!$A$5:$A$24,0)),0),IF(E1014="Medical",IFERROR(INDEX('Rate Schedule'!$C$5:$C$24,MATCH(SUMPRODUCT(MAX(('Rate Schedule'!$A$5:$A$24&lt;=A1014)*('Rate Schedule'!$A$5:$A$24&lt;&gt;"")*'Rate Schedule'!$A$5:$A$24)),'Rate Schedule'!$A$5:$A$24,0)),0),IF(E1014="Charitable",IFERROR(INDEX('Rate Schedule'!$D$5:$D$24,MATCH(SUMPRODUCT(MAX(('Rate Schedule'!$A$5:$A$24&lt;=A1014)*('Rate Schedule'!$A$5:$A$24&lt;&gt;"")*'Rate Schedule'!$A$5:$A$24)),'Rate Schedule'!$A$5:$A$24,0)),0),0))))</f>
        <v/>
      </c>
      <c r="P1014" s="25">
        <f>IF(OR(M1014="",O1014=""),"",ROUND(N1014*O1014,0)/100)</f>
        <v/>
      </c>
      <c r="Q1014" s="26">
        <f>IF(AND(A1014="",B1014="",C1014="",D1014="",E1014="",J1014="",H1014=""),"",IF(A1014="","Add a date",IF(A1014&gt;AsOf,"After as-of date: not counted yet",IF(B1014="","Add a vehicle",IF(COUNTIF(VName,B1014)=0,"Vehicle not on Vehicles sheet",IF(E1014="","Add a purpose",IF(AND(E1014&lt;&gt;"Business",E1014&lt;&gt;"Medical",E1014&lt;&gt;"Charitable",E1014&lt;&gt;"Personal"),"Purpose must be Business/Medical/Charitable/Personal",IF(AND(ISNUMBER(H1014),ISNUMBER(I1014),I1014&lt;H1014),"Odometer end is before start",IF(AND(NOT(ISNUMBER(H1014)),NOT(ISNUMBER(I1014)),NOT(ISNUMBER(J1014))),"Add odometer readings or typed miles",IF(AND(ISNUMBER(H1014),ISNUMBER(I1014),ISNUMBER(J1014),ABS((I1014-H1014)-J1014)&gt;0.05),"Odometer and typed miles disagree",IF(AND(N1014&gt;0,O1014=0),"No rate for this date — check Rate Schedule",IF(AND(OR(E1014="Business",E1014="Medical",E1014="Charitable"),F1014&lt;&gt;"Yes",K1014=""),"Add purpose detail for substantiation",""))))))))))))</f>
        <v/>
      </c>
      <c r="R1014" s="27">
        <f>IF(OR(A1014="",M1014=""),"",IFERROR(INDEX('Rate Schedule'!$A$5:$A$24,MATCH(SUMPRODUCT(MAX(('Rate Schedule'!$A$5:$A$24&lt;=A1014)*('Rate Schedule'!$A$5:$A$24&lt;&gt;"")*'Rate Schedule'!$A$5:$A$24)),'Rate Schedule'!$A$5:$A$24,0)),""))</f>
        <v/>
      </c>
    </row>
    <row r="1015">
      <c r="A1015" s="22" t="n"/>
      <c r="B1015" s="10" t="n"/>
      <c r="C1015" s="10" t="n"/>
      <c r="D1015" s="10" t="n"/>
      <c r="E1015" s="10" t="n"/>
      <c r="F1015" s="10" t="n"/>
      <c r="G1015" s="10" t="n"/>
      <c r="H1015" s="23" t="n"/>
      <c r="I1015" s="23" t="n"/>
      <c r="J1015" s="23" t="n"/>
      <c r="K1015" s="10" t="n"/>
      <c r="L1015" s="10" t="n"/>
      <c r="M1015" s="24">
        <f>IF(AND(A1015="",B1015="",J1015="",H1015=""),"",ROUND(IF(G1015="Yes",2,1)*IF(AND(ISNUMBER(H1015),ISNUMBER(I1015),I1015&gt;=H1015),I1015-H1015,IF(ISNUMBER(J1015),J1015,0)),1))</f>
        <v/>
      </c>
      <c r="N1015" s="24">
        <f>IF(M1015="","",IF(OR(E1015="Personal",E1015="",F1015="Yes"),0,M1015))</f>
        <v/>
      </c>
      <c r="O1015" s="24">
        <f>IF(OR(A1015="",M1015=""),"",IF(E1015="Business",IFERROR(INDEX('Rate Schedule'!$B$5:$B$24,MATCH(SUMPRODUCT(MAX(('Rate Schedule'!$A$5:$A$24&lt;=A1015)*('Rate Schedule'!$A$5:$A$24&lt;&gt;"")*'Rate Schedule'!$A$5:$A$24)),'Rate Schedule'!$A$5:$A$24,0)),0),IF(E1015="Medical",IFERROR(INDEX('Rate Schedule'!$C$5:$C$24,MATCH(SUMPRODUCT(MAX(('Rate Schedule'!$A$5:$A$24&lt;=A1015)*('Rate Schedule'!$A$5:$A$24&lt;&gt;"")*'Rate Schedule'!$A$5:$A$24)),'Rate Schedule'!$A$5:$A$24,0)),0),IF(E1015="Charitable",IFERROR(INDEX('Rate Schedule'!$D$5:$D$24,MATCH(SUMPRODUCT(MAX(('Rate Schedule'!$A$5:$A$24&lt;=A1015)*('Rate Schedule'!$A$5:$A$24&lt;&gt;"")*'Rate Schedule'!$A$5:$A$24)),'Rate Schedule'!$A$5:$A$24,0)),0),0))))</f>
        <v/>
      </c>
      <c r="P1015" s="25">
        <f>IF(OR(M1015="",O1015=""),"",ROUND(N1015*O1015,0)/100)</f>
        <v/>
      </c>
      <c r="Q1015" s="26">
        <f>IF(AND(A1015="",B1015="",C1015="",D1015="",E1015="",J1015="",H1015=""),"",IF(A1015="","Add a date",IF(A1015&gt;AsOf,"After as-of date: not counted yet",IF(B1015="","Add a vehicle",IF(COUNTIF(VName,B1015)=0,"Vehicle not on Vehicles sheet",IF(E1015="","Add a purpose",IF(AND(E1015&lt;&gt;"Business",E1015&lt;&gt;"Medical",E1015&lt;&gt;"Charitable",E1015&lt;&gt;"Personal"),"Purpose must be Business/Medical/Charitable/Personal",IF(AND(ISNUMBER(H1015),ISNUMBER(I1015),I1015&lt;H1015),"Odometer end is before start",IF(AND(NOT(ISNUMBER(H1015)),NOT(ISNUMBER(I1015)),NOT(ISNUMBER(J1015))),"Add odometer readings or typed miles",IF(AND(ISNUMBER(H1015),ISNUMBER(I1015),ISNUMBER(J1015),ABS((I1015-H1015)-J1015)&gt;0.05),"Odometer and typed miles disagree",IF(AND(N1015&gt;0,O1015=0),"No rate for this date — check Rate Schedule",IF(AND(OR(E1015="Business",E1015="Medical",E1015="Charitable"),F1015&lt;&gt;"Yes",K1015=""),"Add purpose detail for substantiation",""))))))))))))</f>
        <v/>
      </c>
      <c r="R1015" s="27">
        <f>IF(OR(A1015="",M1015=""),"",IFERROR(INDEX('Rate Schedule'!$A$5:$A$24,MATCH(SUMPRODUCT(MAX(('Rate Schedule'!$A$5:$A$24&lt;=A1015)*('Rate Schedule'!$A$5:$A$24&lt;&gt;"")*'Rate Schedule'!$A$5:$A$24)),'Rate Schedule'!$A$5:$A$24,0)),""))</f>
        <v/>
      </c>
    </row>
    <row r="1016">
      <c r="A1016" s="22" t="n"/>
      <c r="B1016" s="10" t="n"/>
      <c r="C1016" s="10" t="n"/>
      <c r="D1016" s="10" t="n"/>
      <c r="E1016" s="10" t="n"/>
      <c r="F1016" s="10" t="n"/>
      <c r="G1016" s="10" t="n"/>
      <c r="H1016" s="23" t="n"/>
      <c r="I1016" s="23" t="n"/>
      <c r="J1016" s="23" t="n"/>
      <c r="K1016" s="10" t="n"/>
      <c r="L1016" s="10" t="n"/>
      <c r="M1016" s="24">
        <f>IF(AND(A1016="",B1016="",J1016="",H1016=""),"",ROUND(IF(G1016="Yes",2,1)*IF(AND(ISNUMBER(H1016),ISNUMBER(I1016),I1016&gt;=H1016),I1016-H1016,IF(ISNUMBER(J1016),J1016,0)),1))</f>
        <v/>
      </c>
      <c r="N1016" s="24">
        <f>IF(M1016="","",IF(OR(E1016="Personal",E1016="",F1016="Yes"),0,M1016))</f>
        <v/>
      </c>
      <c r="O1016" s="24">
        <f>IF(OR(A1016="",M1016=""),"",IF(E1016="Business",IFERROR(INDEX('Rate Schedule'!$B$5:$B$24,MATCH(SUMPRODUCT(MAX(('Rate Schedule'!$A$5:$A$24&lt;=A1016)*('Rate Schedule'!$A$5:$A$24&lt;&gt;"")*'Rate Schedule'!$A$5:$A$24)),'Rate Schedule'!$A$5:$A$24,0)),0),IF(E1016="Medical",IFERROR(INDEX('Rate Schedule'!$C$5:$C$24,MATCH(SUMPRODUCT(MAX(('Rate Schedule'!$A$5:$A$24&lt;=A1016)*('Rate Schedule'!$A$5:$A$24&lt;&gt;"")*'Rate Schedule'!$A$5:$A$24)),'Rate Schedule'!$A$5:$A$24,0)),0),IF(E1016="Charitable",IFERROR(INDEX('Rate Schedule'!$D$5:$D$24,MATCH(SUMPRODUCT(MAX(('Rate Schedule'!$A$5:$A$24&lt;=A1016)*('Rate Schedule'!$A$5:$A$24&lt;&gt;"")*'Rate Schedule'!$A$5:$A$24)),'Rate Schedule'!$A$5:$A$24,0)),0),0))))</f>
        <v/>
      </c>
      <c r="P1016" s="25">
        <f>IF(OR(M1016="",O1016=""),"",ROUND(N1016*O1016,0)/100)</f>
        <v/>
      </c>
      <c r="Q1016" s="26">
        <f>IF(AND(A1016="",B1016="",C1016="",D1016="",E1016="",J1016="",H1016=""),"",IF(A1016="","Add a date",IF(A1016&gt;AsOf,"After as-of date: not counted yet",IF(B1016="","Add a vehicle",IF(COUNTIF(VName,B1016)=0,"Vehicle not on Vehicles sheet",IF(E1016="","Add a purpose",IF(AND(E1016&lt;&gt;"Business",E1016&lt;&gt;"Medical",E1016&lt;&gt;"Charitable",E1016&lt;&gt;"Personal"),"Purpose must be Business/Medical/Charitable/Personal",IF(AND(ISNUMBER(H1016),ISNUMBER(I1016),I1016&lt;H1016),"Odometer end is before start",IF(AND(NOT(ISNUMBER(H1016)),NOT(ISNUMBER(I1016)),NOT(ISNUMBER(J1016))),"Add odometer readings or typed miles",IF(AND(ISNUMBER(H1016),ISNUMBER(I1016),ISNUMBER(J1016),ABS((I1016-H1016)-J1016)&gt;0.05),"Odometer and typed miles disagree",IF(AND(N1016&gt;0,O1016=0),"No rate for this date — check Rate Schedule",IF(AND(OR(E1016="Business",E1016="Medical",E1016="Charitable"),F1016&lt;&gt;"Yes",K1016=""),"Add purpose detail for substantiation",""))))))))))))</f>
        <v/>
      </c>
      <c r="R1016" s="27">
        <f>IF(OR(A1016="",M1016=""),"",IFERROR(INDEX('Rate Schedule'!$A$5:$A$24,MATCH(SUMPRODUCT(MAX(('Rate Schedule'!$A$5:$A$24&lt;=A1016)*('Rate Schedule'!$A$5:$A$24&lt;&gt;"")*'Rate Schedule'!$A$5:$A$24)),'Rate Schedule'!$A$5:$A$24,0)),""))</f>
        <v/>
      </c>
    </row>
    <row r="1017">
      <c r="A1017" s="22" t="n"/>
      <c r="B1017" s="10" t="n"/>
      <c r="C1017" s="10" t="n"/>
      <c r="D1017" s="10" t="n"/>
      <c r="E1017" s="10" t="n"/>
      <c r="F1017" s="10" t="n"/>
      <c r="G1017" s="10" t="n"/>
      <c r="H1017" s="23" t="n"/>
      <c r="I1017" s="23" t="n"/>
      <c r="J1017" s="23" t="n"/>
      <c r="K1017" s="10" t="n"/>
      <c r="L1017" s="10" t="n"/>
      <c r="M1017" s="24">
        <f>IF(AND(A1017="",B1017="",J1017="",H1017=""),"",ROUND(IF(G1017="Yes",2,1)*IF(AND(ISNUMBER(H1017),ISNUMBER(I1017),I1017&gt;=H1017),I1017-H1017,IF(ISNUMBER(J1017),J1017,0)),1))</f>
        <v/>
      </c>
      <c r="N1017" s="24">
        <f>IF(M1017="","",IF(OR(E1017="Personal",E1017="",F1017="Yes"),0,M1017))</f>
        <v/>
      </c>
      <c r="O1017" s="24">
        <f>IF(OR(A1017="",M1017=""),"",IF(E1017="Business",IFERROR(INDEX('Rate Schedule'!$B$5:$B$24,MATCH(SUMPRODUCT(MAX(('Rate Schedule'!$A$5:$A$24&lt;=A1017)*('Rate Schedule'!$A$5:$A$24&lt;&gt;"")*'Rate Schedule'!$A$5:$A$24)),'Rate Schedule'!$A$5:$A$24,0)),0),IF(E1017="Medical",IFERROR(INDEX('Rate Schedule'!$C$5:$C$24,MATCH(SUMPRODUCT(MAX(('Rate Schedule'!$A$5:$A$24&lt;=A1017)*('Rate Schedule'!$A$5:$A$24&lt;&gt;"")*'Rate Schedule'!$A$5:$A$24)),'Rate Schedule'!$A$5:$A$24,0)),0),IF(E1017="Charitable",IFERROR(INDEX('Rate Schedule'!$D$5:$D$24,MATCH(SUMPRODUCT(MAX(('Rate Schedule'!$A$5:$A$24&lt;=A1017)*('Rate Schedule'!$A$5:$A$24&lt;&gt;"")*'Rate Schedule'!$A$5:$A$24)),'Rate Schedule'!$A$5:$A$24,0)),0),0))))</f>
        <v/>
      </c>
      <c r="P1017" s="25">
        <f>IF(OR(M1017="",O1017=""),"",ROUND(N1017*O1017,0)/100)</f>
        <v/>
      </c>
      <c r="Q1017" s="26">
        <f>IF(AND(A1017="",B1017="",C1017="",D1017="",E1017="",J1017="",H1017=""),"",IF(A1017="","Add a date",IF(A1017&gt;AsOf,"After as-of date: not counted yet",IF(B1017="","Add a vehicle",IF(COUNTIF(VName,B1017)=0,"Vehicle not on Vehicles sheet",IF(E1017="","Add a purpose",IF(AND(E1017&lt;&gt;"Business",E1017&lt;&gt;"Medical",E1017&lt;&gt;"Charitable",E1017&lt;&gt;"Personal"),"Purpose must be Business/Medical/Charitable/Personal",IF(AND(ISNUMBER(H1017),ISNUMBER(I1017),I1017&lt;H1017),"Odometer end is before start",IF(AND(NOT(ISNUMBER(H1017)),NOT(ISNUMBER(I1017)),NOT(ISNUMBER(J1017))),"Add odometer readings or typed miles",IF(AND(ISNUMBER(H1017),ISNUMBER(I1017),ISNUMBER(J1017),ABS((I1017-H1017)-J1017)&gt;0.05),"Odometer and typed miles disagree",IF(AND(N1017&gt;0,O1017=0),"No rate for this date — check Rate Schedule",IF(AND(OR(E1017="Business",E1017="Medical",E1017="Charitable"),F1017&lt;&gt;"Yes",K1017=""),"Add purpose detail for substantiation",""))))))))))))</f>
        <v/>
      </c>
      <c r="R1017" s="27">
        <f>IF(OR(A1017="",M1017=""),"",IFERROR(INDEX('Rate Schedule'!$A$5:$A$24,MATCH(SUMPRODUCT(MAX(('Rate Schedule'!$A$5:$A$24&lt;=A1017)*('Rate Schedule'!$A$5:$A$24&lt;&gt;"")*'Rate Schedule'!$A$5:$A$24)),'Rate Schedule'!$A$5:$A$24,0)),""))</f>
        <v/>
      </c>
    </row>
    <row r="1018">
      <c r="A1018" s="22" t="n"/>
      <c r="B1018" s="10" t="n"/>
      <c r="C1018" s="10" t="n"/>
      <c r="D1018" s="10" t="n"/>
      <c r="E1018" s="10" t="n"/>
      <c r="F1018" s="10" t="n"/>
      <c r="G1018" s="10" t="n"/>
      <c r="H1018" s="23" t="n"/>
      <c r="I1018" s="23" t="n"/>
      <c r="J1018" s="23" t="n"/>
      <c r="K1018" s="10" t="n"/>
      <c r="L1018" s="10" t="n"/>
      <c r="M1018" s="24">
        <f>IF(AND(A1018="",B1018="",J1018="",H1018=""),"",ROUND(IF(G1018="Yes",2,1)*IF(AND(ISNUMBER(H1018),ISNUMBER(I1018),I1018&gt;=H1018),I1018-H1018,IF(ISNUMBER(J1018),J1018,0)),1))</f>
        <v/>
      </c>
      <c r="N1018" s="24">
        <f>IF(M1018="","",IF(OR(E1018="Personal",E1018="",F1018="Yes"),0,M1018))</f>
        <v/>
      </c>
      <c r="O1018" s="24">
        <f>IF(OR(A1018="",M1018=""),"",IF(E1018="Business",IFERROR(INDEX('Rate Schedule'!$B$5:$B$24,MATCH(SUMPRODUCT(MAX(('Rate Schedule'!$A$5:$A$24&lt;=A1018)*('Rate Schedule'!$A$5:$A$24&lt;&gt;"")*'Rate Schedule'!$A$5:$A$24)),'Rate Schedule'!$A$5:$A$24,0)),0),IF(E1018="Medical",IFERROR(INDEX('Rate Schedule'!$C$5:$C$24,MATCH(SUMPRODUCT(MAX(('Rate Schedule'!$A$5:$A$24&lt;=A1018)*('Rate Schedule'!$A$5:$A$24&lt;&gt;"")*'Rate Schedule'!$A$5:$A$24)),'Rate Schedule'!$A$5:$A$24,0)),0),IF(E1018="Charitable",IFERROR(INDEX('Rate Schedule'!$D$5:$D$24,MATCH(SUMPRODUCT(MAX(('Rate Schedule'!$A$5:$A$24&lt;=A1018)*('Rate Schedule'!$A$5:$A$24&lt;&gt;"")*'Rate Schedule'!$A$5:$A$24)),'Rate Schedule'!$A$5:$A$24,0)),0),0))))</f>
        <v/>
      </c>
      <c r="P1018" s="25">
        <f>IF(OR(M1018="",O1018=""),"",ROUND(N1018*O1018,0)/100)</f>
        <v/>
      </c>
      <c r="Q1018" s="26">
        <f>IF(AND(A1018="",B1018="",C1018="",D1018="",E1018="",J1018="",H1018=""),"",IF(A1018="","Add a date",IF(A1018&gt;AsOf,"After as-of date: not counted yet",IF(B1018="","Add a vehicle",IF(COUNTIF(VName,B1018)=0,"Vehicle not on Vehicles sheet",IF(E1018="","Add a purpose",IF(AND(E1018&lt;&gt;"Business",E1018&lt;&gt;"Medical",E1018&lt;&gt;"Charitable",E1018&lt;&gt;"Personal"),"Purpose must be Business/Medical/Charitable/Personal",IF(AND(ISNUMBER(H1018),ISNUMBER(I1018),I1018&lt;H1018),"Odometer end is before start",IF(AND(NOT(ISNUMBER(H1018)),NOT(ISNUMBER(I1018)),NOT(ISNUMBER(J1018))),"Add odometer readings or typed miles",IF(AND(ISNUMBER(H1018),ISNUMBER(I1018),ISNUMBER(J1018),ABS((I1018-H1018)-J1018)&gt;0.05),"Odometer and typed miles disagree",IF(AND(N1018&gt;0,O1018=0),"No rate for this date — check Rate Schedule",IF(AND(OR(E1018="Business",E1018="Medical",E1018="Charitable"),F1018&lt;&gt;"Yes",K1018=""),"Add purpose detail for substantiation",""))))))))))))</f>
        <v/>
      </c>
      <c r="R1018" s="27">
        <f>IF(OR(A1018="",M1018=""),"",IFERROR(INDEX('Rate Schedule'!$A$5:$A$24,MATCH(SUMPRODUCT(MAX(('Rate Schedule'!$A$5:$A$24&lt;=A1018)*('Rate Schedule'!$A$5:$A$24&lt;&gt;"")*'Rate Schedule'!$A$5:$A$24)),'Rate Schedule'!$A$5:$A$24,0)),""))</f>
        <v/>
      </c>
    </row>
    <row r="1019">
      <c r="A1019" s="22" t="n"/>
      <c r="B1019" s="10" t="n"/>
      <c r="C1019" s="10" t="n"/>
      <c r="D1019" s="10" t="n"/>
      <c r="E1019" s="10" t="n"/>
      <c r="F1019" s="10" t="n"/>
      <c r="G1019" s="10" t="n"/>
      <c r="H1019" s="23" t="n"/>
      <c r="I1019" s="23" t="n"/>
      <c r="J1019" s="23" t="n"/>
      <c r="K1019" s="10" t="n"/>
      <c r="L1019" s="10" t="n"/>
      <c r="M1019" s="24">
        <f>IF(AND(A1019="",B1019="",J1019="",H1019=""),"",ROUND(IF(G1019="Yes",2,1)*IF(AND(ISNUMBER(H1019),ISNUMBER(I1019),I1019&gt;=H1019),I1019-H1019,IF(ISNUMBER(J1019),J1019,0)),1))</f>
        <v/>
      </c>
      <c r="N1019" s="24">
        <f>IF(M1019="","",IF(OR(E1019="Personal",E1019="",F1019="Yes"),0,M1019))</f>
        <v/>
      </c>
      <c r="O1019" s="24">
        <f>IF(OR(A1019="",M1019=""),"",IF(E1019="Business",IFERROR(INDEX('Rate Schedule'!$B$5:$B$24,MATCH(SUMPRODUCT(MAX(('Rate Schedule'!$A$5:$A$24&lt;=A1019)*('Rate Schedule'!$A$5:$A$24&lt;&gt;"")*'Rate Schedule'!$A$5:$A$24)),'Rate Schedule'!$A$5:$A$24,0)),0),IF(E1019="Medical",IFERROR(INDEX('Rate Schedule'!$C$5:$C$24,MATCH(SUMPRODUCT(MAX(('Rate Schedule'!$A$5:$A$24&lt;=A1019)*('Rate Schedule'!$A$5:$A$24&lt;&gt;"")*'Rate Schedule'!$A$5:$A$24)),'Rate Schedule'!$A$5:$A$24,0)),0),IF(E1019="Charitable",IFERROR(INDEX('Rate Schedule'!$D$5:$D$24,MATCH(SUMPRODUCT(MAX(('Rate Schedule'!$A$5:$A$24&lt;=A1019)*('Rate Schedule'!$A$5:$A$24&lt;&gt;"")*'Rate Schedule'!$A$5:$A$24)),'Rate Schedule'!$A$5:$A$24,0)),0),0))))</f>
        <v/>
      </c>
      <c r="P1019" s="25">
        <f>IF(OR(M1019="",O1019=""),"",ROUND(N1019*O1019,0)/100)</f>
        <v/>
      </c>
      <c r="Q1019" s="26">
        <f>IF(AND(A1019="",B1019="",C1019="",D1019="",E1019="",J1019="",H1019=""),"",IF(A1019="","Add a date",IF(A1019&gt;AsOf,"After as-of date: not counted yet",IF(B1019="","Add a vehicle",IF(COUNTIF(VName,B1019)=0,"Vehicle not on Vehicles sheet",IF(E1019="","Add a purpose",IF(AND(E1019&lt;&gt;"Business",E1019&lt;&gt;"Medical",E1019&lt;&gt;"Charitable",E1019&lt;&gt;"Personal"),"Purpose must be Business/Medical/Charitable/Personal",IF(AND(ISNUMBER(H1019),ISNUMBER(I1019),I1019&lt;H1019),"Odometer end is before start",IF(AND(NOT(ISNUMBER(H1019)),NOT(ISNUMBER(I1019)),NOT(ISNUMBER(J1019))),"Add odometer readings or typed miles",IF(AND(ISNUMBER(H1019),ISNUMBER(I1019),ISNUMBER(J1019),ABS((I1019-H1019)-J1019)&gt;0.05),"Odometer and typed miles disagree",IF(AND(N1019&gt;0,O1019=0),"No rate for this date — check Rate Schedule",IF(AND(OR(E1019="Business",E1019="Medical",E1019="Charitable"),F1019&lt;&gt;"Yes",K1019=""),"Add purpose detail for substantiation",""))))))))))))</f>
        <v/>
      </c>
      <c r="R1019" s="27">
        <f>IF(OR(A1019="",M1019=""),"",IFERROR(INDEX('Rate Schedule'!$A$5:$A$24,MATCH(SUMPRODUCT(MAX(('Rate Schedule'!$A$5:$A$24&lt;=A1019)*('Rate Schedule'!$A$5:$A$24&lt;&gt;"")*'Rate Schedule'!$A$5:$A$24)),'Rate Schedule'!$A$5:$A$24,0)),""))</f>
        <v/>
      </c>
    </row>
    <row r="1020">
      <c r="A1020" s="22" t="n"/>
      <c r="B1020" s="10" t="n"/>
      <c r="C1020" s="10" t="n"/>
      <c r="D1020" s="10" t="n"/>
      <c r="E1020" s="10" t="n"/>
      <c r="F1020" s="10" t="n"/>
      <c r="G1020" s="10" t="n"/>
      <c r="H1020" s="23" t="n"/>
      <c r="I1020" s="23" t="n"/>
      <c r="J1020" s="23" t="n"/>
      <c r="K1020" s="10" t="n"/>
      <c r="L1020" s="10" t="n"/>
      <c r="M1020" s="24">
        <f>IF(AND(A1020="",B1020="",J1020="",H1020=""),"",ROUND(IF(G1020="Yes",2,1)*IF(AND(ISNUMBER(H1020),ISNUMBER(I1020),I1020&gt;=H1020),I1020-H1020,IF(ISNUMBER(J1020),J1020,0)),1))</f>
        <v/>
      </c>
      <c r="N1020" s="24">
        <f>IF(M1020="","",IF(OR(E1020="Personal",E1020="",F1020="Yes"),0,M1020))</f>
        <v/>
      </c>
      <c r="O1020" s="24">
        <f>IF(OR(A1020="",M1020=""),"",IF(E1020="Business",IFERROR(INDEX('Rate Schedule'!$B$5:$B$24,MATCH(SUMPRODUCT(MAX(('Rate Schedule'!$A$5:$A$24&lt;=A1020)*('Rate Schedule'!$A$5:$A$24&lt;&gt;"")*'Rate Schedule'!$A$5:$A$24)),'Rate Schedule'!$A$5:$A$24,0)),0),IF(E1020="Medical",IFERROR(INDEX('Rate Schedule'!$C$5:$C$24,MATCH(SUMPRODUCT(MAX(('Rate Schedule'!$A$5:$A$24&lt;=A1020)*('Rate Schedule'!$A$5:$A$24&lt;&gt;"")*'Rate Schedule'!$A$5:$A$24)),'Rate Schedule'!$A$5:$A$24,0)),0),IF(E1020="Charitable",IFERROR(INDEX('Rate Schedule'!$D$5:$D$24,MATCH(SUMPRODUCT(MAX(('Rate Schedule'!$A$5:$A$24&lt;=A1020)*('Rate Schedule'!$A$5:$A$24&lt;&gt;"")*'Rate Schedule'!$A$5:$A$24)),'Rate Schedule'!$A$5:$A$24,0)),0),0))))</f>
        <v/>
      </c>
      <c r="P1020" s="25">
        <f>IF(OR(M1020="",O1020=""),"",ROUND(N1020*O1020,0)/100)</f>
        <v/>
      </c>
      <c r="Q1020" s="26">
        <f>IF(AND(A1020="",B1020="",C1020="",D1020="",E1020="",J1020="",H1020=""),"",IF(A1020="","Add a date",IF(A1020&gt;AsOf,"After as-of date: not counted yet",IF(B1020="","Add a vehicle",IF(COUNTIF(VName,B1020)=0,"Vehicle not on Vehicles sheet",IF(E1020="","Add a purpose",IF(AND(E1020&lt;&gt;"Business",E1020&lt;&gt;"Medical",E1020&lt;&gt;"Charitable",E1020&lt;&gt;"Personal"),"Purpose must be Business/Medical/Charitable/Personal",IF(AND(ISNUMBER(H1020),ISNUMBER(I1020),I1020&lt;H1020),"Odometer end is before start",IF(AND(NOT(ISNUMBER(H1020)),NOT(ISNUMBER(I1020)),NOT(ISNUMBER(J1020))),"Add odometer readings or typed miles",IF(AND(ISNUMBER(H1020),ISNUMBER(I1020),ISNUMBER(J1020),ABS((I1020-H1020)-J1020)&gt;0.05),"Odometer and typed miles disagree",IF(AND(N1020&gt;0,O1020=0),"No rate for this date — check Rate Schedule",IF(AND(OR(E1020="Business",E1020="Medical",E1020="Charitable"),F1020&lt;&gt;"Yes",K1020=""),"Add purpose detail for substantiation",""))))))))))))</f>
        <v/>
      </c>
      <c r="R1020" s="27">
        <f>IF(OR(A1020="",M1020=""),"",IFERROR(INDEX('Rate Schedule'!$A$5:$A$24,MATCH(SUMPRODUCT(MAX(('Rate Schedule'!$A$5:$A$24&lt;=A1020)*('Rate Schedule'!$A$5:$A$24&lt;&gt;"")*'Rate Schedule'!$A$5:$A$24)),'Rate Schedule'!$A$5:$A$24,0)),""))</f>
        <v/>
      </c>
    </row>
    <row r="1021">
      <c r="A1021" s="22" t="n"/>
      <c r="B1021" s="10" t="n"/>
      <c r="C1021" s="10" t="n"/>
      <c r="D1021" s="10" t="n"/>
      <c r="E1021" s="10" t="n"/>
      <c r="F1021" s="10" t="n"/>
      <c r="G1021" s="10" t="n"/>
      <c r="H1021" s="23" t="n"/>
      <c r="I1021" s="23" t="n"/>
      <c r="J1021" s="23" t="n"/>
      <c r="K1021" s="10" t="n"/>
      <c r="L1021" s="10" t="n"/>
      <c r="M1021" s="24">
        <f>IF(AND(A1021="",B1021="",J1021="",H1021=""),"",ROUND(IF(G1021="Yes",2,1)*IF(AND(ISNUMBER(H1021),ISNUMBER(I1021),I1021&gt;=H1021),I1021-H1021,IF(ISNUMBER(J1021),J1021,0)),1))</f>
        <v/>
      </c>
      <c r="N1021" s="24">
        <f>IF(M1021="","",IF(OR(E1021="Personal",E1021="",F1021="Yes"),0,M1021))</f>
        <v/>
      </c>
      <c r="O1021" s="24">
        <f>IF(OR(A1021="",M1021=""),"",IF(E1021="Business",IFERROR(INDEX('Rate Schedule'!$B$5:$B$24,MATCH(SUMPRODUCT(MAX(('Rate Schedule'!$A$5:$A$24&lt;=A1021)*('Rate Schedule'!$A$5:$A$24&lt;&gt;"")*'Rate Schedule'!$A$5:$A$24)),'Rate Schedule'!$A$5:$A$24,0)),0),IF(E1021="Medical",IFERROR(INDEX('Rate Schedule'!$C$5:$C$24,MATCH(SUMPRODUCT(MAX(('Rate Schedule'!$A$5:$A$24&lt;=A1021)*('Rate Schedule'!$A$5:$A$24&lt;&gt;"")*'Rate Schedule'!$A$5:$A$24)),'Rate Schedule'!$A$5:$A$24,0)),0),IF(E1021="Charitable",IFERROR(INDEX('Rate Schedule'!$D$5:$D$24,MATCH(SUMPRODUCT(MAX(('Rate Schedule'!$A$5:$A$24&lt;=A1021)*('Rate Schedule'!$A$5:$A$24&lt;&gt;"")*'Rate Schedule'!$A$5:$A$24)),'Rate Schedule'!$A$5:$A$24,0)),0),0))))</f>
        <v/>
      </c>
      <c r="P1021" s="25">
        <f>IF(OR(M1021="",O1021=""),"",ROUND(N1021*O1021,0)/100)</f>
        <v/>
      </c>
      <c r="Q1021" s="26">
        <f>IF(AND(A1021="",B1021="",C1021="",D1021="",E1021="",J1021="",H1021=""),"",IF(A1021="","Add a date",IF(A1021&gt;AsOf,"After as-of date: not counted yet",IF(B1021="","Add a vehicle",IF(COUNTIF(VName,B1021)=0,"Vehicle not on Vehicles sheet",IF(E1021="","Add a purpose",IF(AND(E1021&lt;&gt;"Business",E1021&lt;&gt;"Medical",E1021&lt;&gt;"Charitable",E1021&lt;&gt;"Personal"),"Purpose must be Business/Medical/Charitable/Personal",IF(AND(ISNUMBER(H1021),ISNUMBER(I1021),I1021&lt;H1021),"Odometer end is before start",IF(AND(NOT(ISNUMBER(H1021)),NOT(ISNUMBER(I1021)),NOT(ISNUMBER(J1021))),"Add odometer readings or typed miles",IF(AND(ISNUMBER(H1021),ISNUMBER(I1021),ISNUMBER(J1021),ABS((I1021-H1021)-J1021)&gt;0.05),"Odometer and typed miles disagree",IF(AND(N1021&gt;0,O1021=0),"No rate for this date — check Rate Schedule",IF(AND(OR(E1021="Business",E1021="Medical",E1021="Charitable"),F1021&lt;&gt;"Yes",K1021=""),"Add purpose detail for substantiation",""))))))))))))</f>
        <v/>
      </c>
      <c r="R1021" s="27">
        <f>IF(OR(A1021="",M1021=""),"",IFERROR(INDEX('Rate Schedule'!$A$5:$A$24,MATCH(SUMPRODUCT(MAX(('Rate Schedule'!$A$5:$A$24&lt;=A1021)*('Rate Schedule'!$A$5:$A$24&lt;&gt;"")*'Rate Schedule'!$A$5:$A$24)),'Rate Schedule'!$A$5:$A$24,0)),""))</f>
        <v/>
      </c>
    </row>
    <row r="1022">
      <c r="A1022" s="22" t="n"/>
      <c r="B1022" s="10" t="n"/>
      <c r="C1022" s="10" t="n"/>
      <c r="D1022" s="10" t="n"/>
      <c r="E1022" s="10" t="n"/>
      <c r="F1022" s="10" t="n"/>
      <c r="G1022" s="10" t="n"/>
      <c r="H1022" s="23" t="n"/>
      <c r="I1022" s="23" t="n"/>
      <c r="J1022" s="23" t="n"/>
      <c r="K1022" s="10" t="n"/>
      <c r="L1022" s="10" t="n"/>
      <c r="M1022" s="24">
        <f>IF(AND(A1022="",B1022="",J1022="",H1022=""),"",ROUND(IF(G1022="Yes",2,1)*IF(AND(ISNUMBER(H1022),ISNUMBER(I1022),I1022&gt;=H1022),I1022-H1022,IF(ISNUMBER(J1022),J1022,0)),1))</f>
        <v/>
      </c>
      <c r="N1022" s="24">
        <f>IF(M1022="","",IF(OR(E1022="Personal",E1022="",F1022="Yes"),0,M1022))</f>
        <v/>
      </c>
      <c r="O1022" s="24">
        <f>IF(OR(A1022="",M1022=""),"",IF(E1022="Business",IFERROR(INDEX('Rate Schedule'!$B$5:$B$24,MATCH(SUMPRODUCT(MAX(('Rate Schedule'!$A$5:$A$24&lt;=A1022)*('Rate Schedule'!$A$5:$A$24&lt;&gt;"")*'Rate Schedule'!$A$5:$A$24)),'Rate Schedule'!$A$5:$A$24,0)),0),IF(E1022="Medical",IFERROR(INDEX('Rate Schedule'!$C$5:$C$24,MATCH(SUMPRODUCT(MAX(('Rate Schedule'!$A$5:$A$24&lt;=A1022)*('Rate Schedule'!$A$5:$A$24&lt;&gt;"")*'Rate Schedule'!$A$5:$A$24)),'Rate Schedule'!$A$5:$A$24,0)),0),IF(E1022="Charitable",IFERROR(INDEX('Rate Schedule'!$D$5:$D$24,MATCH(SUMPRODUCT(MAX(('Rate Schedule'!$A$5:$A$24&lt;=A1022)*('Rate Schedule'!$A$5:$A$24&lt;&gt;"")*'Rate Schedule'!$A$5:$A$24)),'Rate Schedule'!$A$5:$A$24,0)),0),0))))</f>
        <v/>
      </c>
      <c r="P1022" s="25">
        <f>IF(OR(M1022="",O1022=""),"",ROUND(N1022*O1022,0)/100)</f>
        <v/>
      </c>
      <c r="Q1022" s="26">
        <f>IF(AND(A1022="",B1022="",C1022="",D1022="",E1022="",J1022="",H1022=""),"",IF(A1022="","Add a date",IF(A1022&gt;AsOf,"After as-of date: not counted yet",IF(B1022="","Add a vehicle",IF(COUNTIF(VName,B1022)=0,"Vehicle not on Vehicles sheet",IF(E1022="","Add a purpose",IF(AND(E1022&lt;&gt;"Business",E1022&lt;&gt;"Medical",E1022&lt;&gt;"Charitable",E1022&lt;&gt;"Personal"),"Purpose must be Business/Medical/Charitable/Personal",IF(AND(ISNUMBER(H1022),ISNUMBER(I1022),I1022&lt;H1022),"Odometer end is before start",IF(AND(NOT(ISNUMBER(H1022)),NOT(ISNUMBER(I1022)),NOT(ISNUMBER(J1022))),"Add odometer readings or typed miles",IF(AND(ISNUMBER(H1022),ISNUMBER(I1022),ISNUMBER(J1022),ABS((I1022-H1022)-J1022)&gt;0.05),"Odometer and typed miles disagree",IF(AND(N1022&gt;0,O1022=0),"No rate for this date — check Rate Schedule",IF(AND(OR(E1022="Business",E1022="Medical",E1022="Charitable"),F1022&lt;&gt;"Yes",K1022=""),"Add purpose detail for substantiation",""))))))))))))</f>
        <v/>
      </c>
      <c r="R1022" s="27">
        <f>IF(OR(A1022="",M1022=""),"",IFERROR(INDEX('Rate Schedule'!$A$5:$A$24,MATCH(SUMPRODUCT(MAX(('Rate Schedule'!$A$5:$A$24&lt;=A1022)*('Rate Schedule'!$A$5:$A$24&lt;&gt;"")*'Rate Schedule'!$A$5:$A$24)),'Rate Schedule'!$A$5:$A$24,0)),""))</f>
        <v/>
      </c>
    </row>
    <row r="1023">
      <c r="A1023" s="22" t="n"/>
      <c r="B1023" s="10" t="n"/>
      <c r="C1023" s="10" t="n"/>
      <c r="D1023" s="10" t="n"/>
      <c r="E1023" s="10" t="n"/>
      <c r="F1023" s="10" t="n"/>
      <c r="G1023" s="10" t="n"/>
      <c r="H1023" s="23" t="n"/>
      <c r="I1023" s="23" t="n"/>
      <c r="J1023" s="23" t="n"/>
      <c r="K1023" s="10" t="n"/>
      <c r="L1023" s="10" t="n"/>
      <c r="M1023" s="24">
        <f>IF(AND(A1023="",B1023="",J1023="",H1023=""),"",ROUND(IF(G1023="Yes",2,1)*IF(AND(ISNUMBER(H1023),ISNUMBER(I1023),I1023&gt;=H1023),I1023-H1023,IF(ISNUMBER(J1023),J1023,0)),1))</f>
        <v/>
      </c>
      <c r="N1023" s="24">
        <f>IF(M1023="","",IF(OR(E1023="Personal",E1023="",F1023="Yes"),0,M1023))</f>
        <v/>
      </c>
      <c r="O1023" s="24">
        <f>IF(OR(A1023="",M1023=""),"",IF(E1023="Business",IFERROR(INDEX('Rate Schedule'!$B$5:$B$24,MATCH(SUMPRODUCT(MAX(('Rate Schedule'!$A$5:$A$24&lt;=A1023)*('Rate Schedule'!$A$5:$A$24&lt;&gt;"")*'Rate Schedule'!$A$5:$A$24)),'Rate Schedule'!$A$5:$A$24,0)),0),IF(E1023="Medical",IFERROR(INDEX('Rate Schedule'!$C$5:$C$24,MATCH(SUMPRODUCT(MAX(('Rate Schedule'!$A$5:$A$24&lt;=A1023)*('Rate Schedule'!$A$5:$A$24&lt;&gt;"")*'Rate Schedule'!$A$5:$A$24)),'Rate Schedule'!$A$5:$A$24,0)),0),IF(E1023="Charitable",IFERROR(INDEX('Rate Schedule'!$D$5:$D$24,MATCH(SUMPRODUCT(MAX(('Rate Schedule'!$A$5:$A$24&lt;=A1023)*('Rate Schedule'!$A$5:$A$24&lt;&gt;"")*'Rate Schedule'!$A$5:$A$24)),'Rate Schedule'!$A$5:$A$24,0)),0),0))))</f>
        <v/>
      </c>
      <c r="P1023" s="25">
        <f>IF(OR(M1023="",O1023=""),"",ROUND(N1023*O1023,0)/100)</f>
        <v/>
      </c>
      <c r="Q1023" s="26">
        <f>IF(AND(A1023="",B1023="",C1023="",D1023="",E1023="",J1023="",H1023=""),"",IF(A1023="","Add a date",IF(A1023&gt;AsOf,"After as-of date: not counted yet",IF(B1023="","Add a vehicle",IF(COUNTIF(VName,B1023)=0,"Vehicle not on Vehicles sheet",IF(E1023="","Add a purpose",IF(AND(E1023&lt;&gt;"Business",E1023&lt;&gt;"Medical",E1023&lt;&gt;"Charitable",E1023&lt;&gt;"Personal"),"Purpose must be Business/Medical/Charitable/Personal",IF(AND(ISNUMBER(H1023),ISNUMBER(I1023),I1023&lt;H1023),"Odometer end is before start",IF(AND(NOT(ISNUMBER(H1023)),NOT(ISNUMBER(I1023)),NOT(ISNUMBER(J1023))),"Add odometer readings or typed miles",IF(AND(ISNUMBER(H1023),ISNUMBER(I1023),ISNUMBER(J1023),ABS((I1023-H1023)-J1023)&gt;0.05),"Odometer and typed miles disagree",IF(AND(N1023&gt;0,O1023=0),"No rate for this date — check Rate Schedule",IF(AND(OR(E1023="Business",E1023="Medical",E1023="Charitable"),F1023&lt;&gt;"Yes",K1023=""),"Add purpose detail for substantiation",""))))))))))))</f>
        <v/>
      </c>
      <c r="R1023" s="27">
        <f>IF(OR(A1023="",M1023=""),"",IFERROR(INDEX('Rate Schedule'!$A$5:$A$24,MATCH(SUMPRODUCT(MAX(('Rate Schedule'!$A$5:$A$24&lt;=A1023)*('Rate Schedule'!$A$5:$A$24&lt;&gt;"")*'Rate Schedule'!$A$5:$A$24)),'Rate Schedule'!$A$5:$A$24,0)),""))</f>
        <v/>
      </c>
    </row>
    <row r="1024">
      <c r="A1024" s="22" t="n"/>
      <c r="B1024" s="10" t="n"/>
      <c r="C1024" s="10" t="n"/>
      <c r="D1024" s="10" t="n"/>
      <c r="E1024" s="10" t="n"/>
      <c r="F1024" s="10" t="n"/>
      <c r="G1024" s="10" t="n"/>
      <c r="H1024" s="23" t="n"/>
      <c r="I1024" s="23" t="n"/>
      <c r="J1024" s="23" t="n"/>
      <c r="K1024" s="10" t="n"/>
      <c r="L1024" s="10" t="n"/>
      <c r="M1024" s="24">
        <f>IF(AND(A1024="",B1024="",J1024="",H1024=""),"",ROUND(IF(G1024="Yes",2,1)*IF(AND(ISNUMBER(H1024),ISNUMBER(I1024),I1024&gt;=H1024),I1024-H1024,IF(ISNUMBER(J1024),J1024,0)),1))</f>
        <v/>
      </c>
      <c r="N1024" s="24">
        <f>IF(M1024="","",IF(OR(E1024="Personal",E1024="",F1024="Yes"),0,M1024))</f>
        <v/>
      </c>
      <c r="O1024" s="24">
        <f>IF(OR(A1024="",M1024=""),"",IF(E1024="Business",IFERROR(INDEX('Rate Schedule'!$B$5:$B$24,MATCH(SUMPRODUCT(MAX(('Rate Schedule'!$A$5:$A$24&lt;=A1024)*('Rate Schedule'!$A$5:$A$24&lt;&gt;"")*'Rate Schedule'!$A$5:$A$24)),'Rate Schedule'!$A$5:$A$24,0)),0),IF(E1024="Medical",IFERROR(INDEX('Rate Schedule'!$C$5:$C$24,MATCH(SUMPRODUCT(MAX(('Rate Schedule'!$A$5:$A$24&lt;=A1024)*('Rate Schedule'!$A$5:$A$24&lt;&gt;"")*'Rate Schedule'!$A$5:$A$24)),'Rate Schedule'!$A$5:$A$24,0)),0),IF(E1024="Charitable",IFERROR(INDEX('Rate Schedule'!$D$5:$D$24,MATCH(SUMPRODUCT(MAX(('Rate Schedule'!$A$5:$A$24&lt;=A1024)*('Rate Schedule'!$A$5:$A$24&lt;&gt;"")*'Rate Schedule'!$A$5:$A$24)),'Rate Schedule'!$A$5:$A$24,0)),0),0))))</f>
        <v/>
      </c>
      <c r="P1024" s="25">
        <f>IF(OR(M1024="",O1024=""),"",ROUND(N1024*O1024,0)/100)</f>
        <v/>
      </c>
      <c r="Q1024" s="26">
        <f>IF(AND(A1024="",B1024="",C1024="",D1024="",E1024="",J1024="",H1024=""),"",IF(A1024="","Add a date",IF(A1024&gt;AsOf,"After as-of date: not counted yet",IF(B1024="","Add a vehicle",IF(COUNTIF(VName,B1024)=0,"Vehicle not on Vehicles sheet",IF(E1024="","Add a purpose",IF(AND(E1024&lt;&gt;"Business",E1024&lt;&gt;"Medical",E1024&lt;&gt;"Charitable",E1024&lt;&gt;"Personal"),"Purpose must be Business/Medical/Charitable/Personal",IF(AND(ISNUMBER(H1024),ISNUMBER(I1024),I1024&lt;H1024),"Odometer end is before start",IF(AND(NOT(ISNUMBER(H1024)),NOT(ISNUMBER(I1024)),NOT(ISNUMBER(J1024))),"Add odometer readings or typed miles",IF(AND(ISNUMBER(H1024),ISNUMBER(I1024),ISNUMBER(J1024),ABS((I1024-H1024)-J1024)&gt;0.05),"Odometer and typed miles disagree",IF(AND(N1024&gt;0,O1024=0),"No rate for this date — check Rate Schedule",IF(AND(OR(E1024="Business",E1024="Medical",E1024="Charitable"),F1024&lt;&gt;"Yes",K1024=""),"Add purpose detail for substantiation",""))))))))))))</f>
        <v/>
      </c>
      <c r="R1024" s="27">
        <f>IF(OR(A1024="",M1024=""),"",IFERROR(INDEX('Rate Schedule'!$A$5:$A$24,MATCH(SUMPRODUCT(MAX(('Rate Schedule'!$A$5:$A$24&lt;=A1024)*('Rate Schedule'!$A$5:$A$24&lt;&gt;"")*'Rate Schedule'!$A$5:$A$24)),'Rate Schedule'!$A$5:$A$24,0)),""))</f>
        <v/>
      </c>
    </row>
    <row r="1025">
      <c r="A1025" s="22" t="n"/>
      <c r="B1025" s="10" t="n"/>
      <c r="C1025" s="10" t="n"/>
      <c r="D1025" s="10" t="n"/>
      <c r="E1025" s="10" t="n"/>
      <c r="F1025" s="10" t="n"/>
      <c r="G1025" s="10" t="n"/>
      <c r="H1025" s="23" t="n"/>
      <c r="I1025" s="23" t="n"/>
      <c r="J1025" s="23" t="n"/>
      <c r="K1025" s="10" t="n"/>
      <c r="L1025" s="10" t="n"/>
      <c r="M1025" s="24">
        <f>IF(AND(A1025="",B1025="",J1025="",H1025=""),"",ROUND(IF(G1025="Yes",2,1)*IF(AND(ISNUMBER(H1025),ISNUMBER(I1025),I1025&gt;=H1025),I1025-H1025,IF(ISNUMBER(J1025),J1025,0)),1))</f>
        <v/>
      </c>
      <c r="N1025" s="24">
        <f>IF(M1025="","",IF(OR(E1025="Personal",E1025="",F1025="Yes"),0,M1025))</f>
        <v/>
      </c>
      <c r="O1025" s="24">
        <f>IF(OR(A1025="",M1025=""),"",IF(E1025="Business",IFERROR(INDEX('Rate Schedule'!$B$5:$B$24,MATCH(SUMPRODUCT(MAX(('Rate Schedule'!$A$5:$A$24&lt;=A1025)*('Rate Schedule'!$A$5:$A$24&lt;&gt;"")*'Rate Schedule'!$A$5:$A$24)),'Rate Schedule'!$A$5:$A$24,0)),0),IF(E1025="Medical",IFERROR(INDEX('Rate Schedule'!$C$5:$C$24,MATCH(SUMPRODUCT(MAX(('Rate Schedule'!$A$5:$A$24&lt;=A1025)*('Rate Schedule'!$A$5:$A$24&lt;&gt;"")*'Rate Schedule'!$A$5:$A$24)),'Rate Schedule'!$A$5:$A$24,0)),0),IF(E1025="Charitable",IFERROR(INDEX('Rate Schedule'!$D$5:$D$24,MATCH(SUMPRODUCT(MAX(('Rate Schedule'!$A$5:$A$24&lt;=A1025)*('Rate Schedule'!$A$5:$A$24&lt;&gt;"")*'Rate Schedule'!$A$5:$A$24)),'Rate Schedule'!$A$5:$A$24,0)),0),0))))</f>
        <v/>
      </c>
      <c r="P1025" s="25">
        <f>IF(OR(M1025="",O1025=""),"",ROUND(N1025*O1025,0)/100)</f>
        <v/>
      </c>
      <c r="Q1025" s="26">
        <f>IF(AND(A1025="",B1025="",C1025="",D1025="",E1025="",J1025="",H1025=""),"",IF(A1025="","Add a date",IF(A1025&gt;AsOf,"After as-of date: not counted yet",IF(B1025="","Add a vehicle",IF(COUNTIF(VName,B1025)=0,"Vehicle not on Vehicles sheet",IF(E1025="","Add a purpose",IF(AND(E1025&lt;&gt;"Business",E1025&lt;&gt;"Medical",E1025&lt;&gt;"Charitable",E1025&lt;&gt;"Personal"),"Purpose must be Business/Medical/Charitable/Personal",IF(AND(ISNUMBER(H1025),ISNUMBER(I1025),I1025&lt;H1025),"Odometer end is before start",IF(AND(NOT(ISNUMBER(H1025)),NOT(ISNUMBER(I1025)),NOT(ISNUMBER(J1025))),"Add odometer readings or typed miles",IF(AND(ISNUMBER(H1025),ISNUMBER(I1025),ISNUMBER(J1025),ABS((I1025-H1025)-J1025)&gt;0.05),"Odometer and typed miles disagree",IF(AND(N1025&gt;0,O1025=0),"No rate for this date — check Rate Schedule",IF(AND(OR(E1025="Business",E1025="Medical",E1025="Charitable"),F1025&lt;&gt;"Yes",K1025=""),"Add purpose detail for substantiation",""))))))))))))</f>
        <v/>
      </c>
      <c r="R1025" s="27">
        <f>IF(OR(A1025="",M1025=""),"",IFERROR(INDEX('Rate Schedule'!$A$5:$A$24,MATCH(SUMPRODUCT(MAX(('Rate Schedule'!$A$5:$A$24&lt;=A1025)*('Rate Schedule'!$A$5:$A$24&lt;&gt;"")*'Rate Schedule'!$A$5:$A$24)),'Rate Schedule'!$A$5:$A$24,0)),""))</f>
        <v/>
      </c>
    </row>
    <row r="1026">
      <c r="A1026" s="22" t="n"/>
      <c r="B1026" s="10" t="n"/>
      <c r="C1026" s="10" t="n"/>
      <c r="D1026" s="10" t="n"/>
      <c r="E1026" s="10" t="n"/>
      <c r="F1026" s="10" t="n"/>
      <c r="G1026" s="10" t="n"/>
      <c r="H1026" s="23" t="n"/>
      <c r="I1026" s="23" t="n"/>
      <c r="J1026" s="23" t="n"/>
      <c r="K1026" s="10" t="n"/>
      <c r="L1026" s="10" t="n"/>
      <c r="M1026" s="24">
        <f>IF(AND(A1026="",B1026="",J1026="",H1026=""),"",ROUND(IF(G1026="Yes",2,1)*IF(AND(ISNUMBER(H1026),ISNUMBER(I1026),I1026&gt;=H1026),I1026-H1026,IF(ISNUMBER(J1026),J1026,0)),1))</f>
        <v/>
      </c>
      <c r="N1026" s="24">
        <f>IF(M1026="","",IF(OR(E1026="Personal",E1026="",F1026="Yes"),0,M1026))</f>
        <v/>
      </c>
      <c r="O1026" s="24">
        <f>IF(OR(A1026="",M1026=""),"",IF(E1026="Business",IFERROR(INDEX('Rate Schedule'!$B$5:$B$24,MATCH(SUMPRODUCT(MAX(('Rate Schedule'!$A$5:$A$24&lt;=A1026)*('Rate Schedule'!$A$5:$A$24&lt;&gt;"")*'Rate Schedule'!$A$5:$A$24)),'Rate Schedule'!$A$5:$A$24,0)),0),IF(E1026="Medical",IFERROR(INDEX('Rate Schedule'!$C$5:$C$24,MATCH(SUMPRODUCT(MAX(('Rate Schedule'!$A$5:$A$24&lt;=A1026)*('Rate Schedule'!$A$5:$A$24&lt;&gt;"")*'Rate Schedule'!$A$5:$A$24)),'Rate Schedule'!$A$5:$A$24,0)),0),IF(E1026="Charitable",IFERROR(INDEX('Rate Schedule'!$D$5:$D$24,MATCH(SUMPRODUCT(MAX(('Rate Schedule'!$A$5:$A$24&lt;=A1026)*('Rate Schedule'!$A$5:$A$24&lt;&gt;"")*'Rate Schedule'!$A$5:$A$24)),'Rate Schedule'!$A$5:$A$24,0)),0),0))))</f>
        <v/>
      </c>
      <c r="P1026" s="25">
        <f>IF(OR(M1026="",O1026=""),"",ROUND(N1026*O1026,0)/100)</f>
        <v/>
      </c>
      <c r="Q1026" s="26">
        <f>IF(AND(A1026="",B1026="",C1026="",D1026="",E1026="",J1026="",H1026=""),"",IF(A1026="","Add a date",IF(A1026&gt;AsOf,"After as-of date: not counted yet",IF(B1026="","Add a vehicle",IF(COUNTIF(VName,B1026)=0,"Vehicle not on Vehicles sheet",IF(E1026="","Add a purpose",IF(AND(E1026&lt;&gt;"Business",E1026&lt;&gt;"Medical",E1026&lt;&gt;"Charitable",E1026&lt;&gt;"Personal"),"Purpose must be Business/Medical/Charitable/Personal",IF(AND(ISNUMBER(H1026),ISNUMBER(I1026),I1026&lt;H1026),"Odometer end is before start",IF(AND(NOT(ISNUMBER(H1026)),NOT(ISNUMBER(I1026)),NOT(ISNUMBER(J1026))),"Add odometer readings or typed miles",IF(AND(ISNUMBER(H1026),ISNUMBER(I1026),ISNUMBER(J1026),ABS((I1026-H1026)-J1026)&gt;0.05),"Odometer and typed miles disagree",IF(AND(N1026&gt;0,O1026=0),"No rate for this date — check Rate Schedule",IF(AND(OR(E1026="Business",E1026="Medical",E1026="Charitable"),F1026&lt;&gt;"Yes",K1026=""),"Add purpose detail for substantiation",""))))))))))))</f>
        <v/>
      </c>
      <c r="R1026" s="27">
        <f>IF(OR(A1026="",M1026=""),"",IFERROR(INDEX('Rate Schedule'!$A$5:$A$24,MATCH(SUMPRODUCT(MAX(('Rate Schedule'!$A$5:$A$24&lt;=A1026)*('Rate Schedule'!$A$5:$A$24&lt;&gt;"")*'Rate Schedule'!$A$5:$A$24)),'Rate Schedule'!$A$5:$A$24,0)),""))</f>
        <v/>
      </c>
    </row>
    <row r="1027">
      <c r="A1027" s="22" t="n"/>
      <c r="B1027" s="10" t="n"/>
      <c r="C1027" s="10" t="n"/>
      <c r="D1027" s="10" t="n"/>
      <c r="E1027" s="10" t="n"/>
      <c r="F1027" s="10" t="n"/>
      <c r="G1027" s="10" t="n"/>
      <c r="H1027" s="23" t="n"/>
      <c r="I1027" s="23" t="n"/>
      <c r="J1027" s="23" t="n"/>
      <c r="K1027" s="10" t="n"/>
      <c r="L1027" s="10" t="n"/>
      <c r="M1027" s="24">
        <f>IF(AND(A1027="",B1027="",J1027="",H1027=""),"",ROUND(IF(G1027="Yes",2,1)*IF(AND(ISNUMBER(H1027),ISNUMBER(I1027),I1027&gt;=H1027),I1027-H1027,IF(ISNUMBER(J1027),J1027,0)),1))</f>
        <v/>
      </c>
      <c r="N1027" s="24">
        <f>IF(M1027="","",IF(OR(E1027="Personal",E1027="",F1027="Yes"),0,M1027))</f>
        <v/>
      </c>
      <c r="O1027" s="24">
        <f>IF(OR(A1027="",M1027=""),"",IF(E1027="Business",IFERROR(INDEX('Rate Schedule'!$B$5:$B$24,MATCH(SUMPRODUCT(MAX(('Rate Schedule'!$A$5:$A$24&lt;=A1027)*('Rate Schedule'!$A$5:$A$24&lt;&gt;"")*'Rate Schedule'!$A$5:$A$24)),'Rate Schedule'!$A$5:$A$24,0)),0),IF(E1027="Medical",IFERROR(INDEX('Rate Schedule'!$C$5:$C$24,MATCH(SUMPRODUCT(MAX(('Rate Schedule'!$A$5:$A$24&lt;=A1027)*('Rate Schedule'!$A$5:$A$24&lt;&gt;"")*'Rate Schedule'!$A$5:$A$24)),'Rate Schedule'!$A$5:$A$24,0)),0),IF(E1027="Charitable",IFERROR(INDEX('Rate Schedule'!$D$5:$D$24,MATCH(SUMPRODUCT(MAX(('Rate Schedule'!$A$5:$A$24&lt;=A1027)*('Rate Schedule'!$A$5:$A$24&lt;&gt;"")*'Rate Schedule'!$A$5:$A$24)),'Rate Schedule'!$A$5:$A$24,0)),0),0))))</f>
        <v/>
      </c>
      <c r="P1027" s="25">
        <f>IF(OR(M1027="",O1027=""),"",ROUND(N1027*O1027,0)/100)</f>
        <v/>
      </c>
      <c r="Q1027" s="26">
        <f>IF(AND(A1027="",B1027="",C1027="",D1027="",E1027="",J1027="",H1027=""),"",IF(A1027="","Add a date",IF(A1027&gt;AsOf,"After as-of date: not counted yet",IF(B1027="","Add a vehicle",IF(COUNTIF(VName,B1027)=0,"Vehicle not on Vehicles sheet",IF(E1027="","Add a purpose",IF(AND(E1027&lt;&gt;"Business",E1027&lt;&gt;"Medical",E1027&lt;&gt;"Charitable",E1027&lt;&gt;"Personal"),"Purpose must be Business/Medical/Charitable/Personal",IF(AND(ISNUMBER(H1027),ISNUMBER(I1027),I1027&lt;H1027),"Odometer end is before start",IF(AND(NOT(ISNUMBER(H1027)),NOT(ISNUMBER(I1027)),NOT(ISNUMBER(J1027))),"Add odometer readings or typed miles",IF(AND(ISNUMBER(H1027),ISNUMBER(I1027),ISNUMBER(J1027),ABS((I1027-H1027)-J1027)&gt;0.05),"Odometer and typed miles disagree",IF(AND(N1027&gt;0,O1027=0),"No rate for this date — check Rate Schedule",IF(AND(OR(E1027="Business",E1027="Medical",E1027="Charitable"),F1027&lt;&gt;"Yes",K1027=""),"Add purpose detail for substantiation",""))))))))))))</f>
        <v/>
      </c>
      <c r="R1027" s="27">
        <f>IF(OR(A1027="",M1027=""),"",IFERROR(INDEX('Rate Schedule'!$A$5:$A$24,MATCH(SUMPRODUCT(MAX(('Rate Schedule'!$A$5:$A$24&lt;=A1027)*('Rate Schedule'!$A$5:$A$24&lt;&gt;"")*'Rate Schedule'!$A$5:$A$24)),'Rate Schedule'!$A$5:$A$24,0)),""))</f>
        <v/>
      </c>
    </row>
    <row r="1028">
      <c r="A1028" s="22" t="n"/>
      <c r="B1028" s="10" t="n"/>
      <c r="C1028" s="10" t="n"/>
      <c r="D1028" s="10" t="n"/>
      <c r="E1028" s="10" t="n"/>
      <c r="F1028" s="10" t="n"/>
      <c r="G1028" s="10" t="n"/>
      <c r="H1028" s="23" t="n"/>
      <c r="I1028" s="23" t="n"/>
      <c r="J1028" s="23" t="n"/>
      <c r="K1028" s="10" t="n"/>
      <c r="L1028" s="10" t="n"/>
      <c r="M1028" s="24">
        <f>IF(AND(A1028="",B1028="",J1028="",H1028=""),"",ROUND(IF(G1028="Yes",2,1)*IF(AND(ISNUMBER(H1028),ISNUMBER(I1028),I1028&gt;=H1028),I1028-H1028,IF(ISNUMBER(J1028),J1028,0)),1))</f>
        <v/>
      </c>
      <c r="N1028" s="24">
        <f>IF(M1028="","",IF(OR(E1028="Personal",E1028="",F1028="Yes"),0,M1028))</f>
        <v/>
      </c>
      <c r="O1028" s="24">
        <f>IF(OR(A1028="",M1028=""),"",IF(E1028="Business",IFERROR(INDEX('Rate Schedule'!$B$5:$B$24,MATCH(SUMPRODUCT(MAX(('Rate Schedule'!$A$5:$A$24&lt;=A1028)*('Rate Schedule'!$A$5:$A$24&lt;&gt;"")*'Rate Schedule'!$A$5:$A$24)),'Rate Schedule'!$A$5:$A$24,0)),0),IF(E1028="Medical",IFERROR(INDEX('Rate Schedule'!$C$5:$C$24,MATCH(SUMPRODUCT(MAX(('Rate Schedule'!$A$5:$A$24&lt;=A1028)*('Rate Schedule'!$A$5:$A$24&lt;&gt;"")*'Rate Schedule'!$A$5:$A$24)),'Rate Schedule'!$A$5:$A$24,0)),0),IF(E1028="Charitable",IFERROR(INDEX('Rate Schedule'!$D$5:$D$24,MATCH(SUMPRODUCT(MAX(('Rate Schedule'!$A$5:$A$24&lt;=A1028)*('Rate Schedule'!$A$5:$A$24&lt;&gt;"")*'Rate Schedule'!$A$5:$A$24)),'Rate Schedule'!$A$5:$A$24,0)),0),0))))</f>
        <v/>
      </c>
      <c r="P1028" s="25">
        <f>IF(OR(M1028="",O1028=""),"",ROUND(N1028*O1028,0)/100)</f>
        <v/>
      </c>
      <c r="Q1028" s="26">
        <f>IF(AND(A1028="",B1028="",C1028="",D1028="",E1028="",J1028="",H1028=""),"",IF(A1028="","Add a date",IF(A1028&gt;AsOf,"After as-of date: not counted yet",IF(B1028="","Add a vehicle",IF(COUNTIF(VName,B1028)=0,"Vehicle not on Vehicles sheet",IF(E1028="","Add a purpose",IF(AND(E1028&lt;&gt;"Business",E1028&lt;&gt;"Medical",E1028&lt;&gt;"Charitable",E1028&lt;&gt;"Personal"),"Purpose must be Business/Medical/Charitable/Personal",IF(AND(ISNUMBER(H1028),ISNUMBER(I1028),I1028&lt;H1028),"Odometer end is before start",IF(AND(NOT(ISNUMBER(H1028)),NOT(ISNUMBER(I1028)),NOT(ISNUMBER(J1028))),"Add odometer readings or typed miles",IF(AND(ISNUMBER(H1028),ISNUMBER(I1028),ISNUMBER(J1028),ABS((I1028-H1028)-J1028)&gt;0.05),"Odometer and typed miles disagree",IF(AND(N1028&gt;0,O1028=0),"No rate for this date — check Rate Schedule",IF(AND(OR(E1028="Business",E1028="Medical",E1028="Charitable"),F1028&lt;&gt;"Yes",K1028=""),"Add purpose detail for substantiation",""))))))))))))</f>
        <v/>
      </c>
      <c r="R1028" s="27">
        <f>IF(OR(A1028="",M1028=""),"",IFERROR(INDEX('Rate Schedule'!$A$5:$A$24,MATCH(SUMPRODUCT(MAX(('Rate Schedule'!$A$5:$A$24&lt;=A1028)*('Rate Schedule'!$A$5:$A$24&lt;&gt;"")*'Rate Schedule'!$A$5:$A$24)),'Rate Schedule'!$A$5:$A$24,0)),""))</f>
        <v/>
      </c>
    </row>
    <row r="1029">
      <c r="A1029" s="22" t="n"/>
      <c r="B1029" s="10" t="n"/>
      <c r="C1029" s="10" t="n"/>
      <c r="D1029" s="10" t="n"/>
      <c r="E1029" s="10" t="n"/>
      <c r="F1029" s="10" t="n"/>
      <c r="G1029" s="10" t="n"/>
      <c r="H1029" s="23" t="n"/>
      <c r="I1029" s="23" t="n"/>
      <c r="J1029" s="23" t="n"/>
      <c r="K1029" s="10" t="n"/>
      <c r="L1029" s="10" t="n"/>
      <c r="M1029" s="24">
        <f>IF(AND(A1029="",B1029="",J1029="",H1029=""),"",ROUND(IF(G1029="Yes",2,1)*IF(AND(ISNUMBER(H1029),ISNUMBER(I1029),I1029&gt;=H1029),I1029-H1029,IF(ISNUMBER(J1029),J1029,0)),1))</f>
        <v/>
      </c>
      <c r="N1029" s="24">
        <f>IF(M1029="","",IF(OR(E1029="Personal",E1029="",F1029="Yes"),0,M1029))</f>
        <v/>
      </c>
      <c r="O1029" s="24">
        <f>IF(OR(A1029="",M1029=""),"",IF(E1029="Business",IFERROR(INDEX('Rate Schedule'!$B$5:$B$24,MATCH(SUMPRODUCT(MAX(('Rate Schedule'!$A$5:$A$24&lt;=A1029)*('Rate Schedule'!$A$5:$A$24&lt;&gt;"")*'Rate Schedule'!$A$5:$A$24)),'Rate Schedule'!$A$5:$A$24,0)),0),IF(E1029="Medical",IFERROR(INDEX('Rate Schedule'!$C$5:$C$24,MATCH(SUMPRODUCT(MAX(('Rate Schedule'!$A$5:$A$24&lt;=A1029)*('Rate Schedule'!$A$5:$A$24&lt;&gt;"")*'Rate Schedule'!$A$5:$A$24)),'Rate Schedule'!$A$5:$A$24,0)),0),IF(E1029="Charitable",IFERROR(INDEX('Rate Schedule'!$D$5:$D$24,MATCH(SUMPRODUCT(MAX(('Rate Schedule'!$A$5:$A$24&lt;=A1029)*('Rate Schedule'!$A$5:$A$24&lt;&gt;"")*'Rate Schedule'!$A$5:$A$24)),'Rate Schedule'!$A$5:$A$24,0)),0),0))))</f>
        <v/>
      </c>
      <c r="P1029" s="25">
        <f>IF(OR(M1029="",O1029=""),"",ROUND(N1029*O1029,0)/100)</f>
        <v/>
      </c>
      <c r="Q1029" s="26">
        <f>IF(AND(A1029="",B1029="",C1029="",D1029="",E1029="",J1029="",H1029=""),"",IF(A1029="","Add a date",IF(A1029&gt;AsOf,"After as-of date: not counted yet",IF(B1029="","Add a vehicle",IF(COUNTIF(VName,B1029)=0,"Vehicle not on Vehicles sheet",IF(E1029="","Add a purpose",IF(AND(E1029&lt;&gt;"Business",E1029&lt;&gt;"Medical",E1029&lt;&gt;"Charitable",E1029&lt;&gt;"Personal"),"Purpose must be Business/Medical/Charitable/Personal",IF(AND(ISNUMBER(H1029),ISNUMBER(I1029),I1029&lt;H1029),"Odometer end is before start",IF(AND(NOT(ISNUMBER(H1029)),NOT(ISNUMBER(I1029)),NOT(ISNUMBER(J1029))),"Add odometer readings or typed miles",IF(AND(ISNUMBER(H1029),ISNUMBER(I1029),ISNUMBER(J1029),ABS((I1029-H1029)-J1029)&gt;0.05),"Odometer and typed miles disagree",IF(AND(N1029&gt;0,O1029=0),"No rate for this date — check Rate Schedule",IF(AND(OR(E1029="Business",E1029="Medical",E1029="Charitable"),F1029&lt;&gt;"Yes",K1029=""),"Add purpose detail for substantiation",""))))))))))))</f>
        <v/>
      </c>
      <c r="R1029" s="27">
        <f>IF(OR(A1029="",M1029=""),"",IFERROR(INDEX('Rate Schedule'!$A$5:$A$24,MATCH(SUMPRODUCT(MAX(('Rate Schedule'!$A$5:$A$24&lt;=A1029)*('Rate Schedule'!$A$5:$A$24&lt;&gt;"")*'Rate Schedule'!$A$5:$A$24)),'Rate Schedule'!$A$5:$A$24,0)),""))</f>
        <v/>
      </c>
    </row>
    <row r="1030">
      <c r="A1030" s="22" t="n"/>
      <c r="B1030" s="10" t="n"/>
      <c r="C1030" s="10" t="n"/>
      <c r="D1030" s="10" t="n"/>
      <c r="E1030" s="10" t="n"/>
      <c r="F1030" s="10" t="n"/>
      <c r="G1030" s="10" t="n"/>
      <c r="H1030" s="23" t="n"/>
      <c r="I1030" s="23" t="n"/>
      <c r="J1030" s="23" t="n"/>
      <c r="K1030" s="10" t="n"/>
      <c r="L1030" s="10" t="n"/>
      <c r="M1030" s="24">
        <f>IF(AND(A1030="",B1030="",J1030="",H1030=""),"",ROUND(IF(G1030="Yes",2,1)*IF(AND(ISNUMBER(H1030),ISNUMBER(I1030),I1030&gt;=H1030),I1030-H1030,IF(ISNUMBER(J1030),J1030,0)),1))</f>
        <v/>
      </c>
      <c r="N1030" s="24">
        <f>IF(M1030="","",IF(OR(E1030="Personal",E1030="",F1030="Yes"),0,M1030))</f>
        <v/>
      </c>
      <c r="O1030" s="24">
        <f>IF(OR(A1030="",M1030=""),"",IF(E1030="Business",IFERROR(INDEX('Rate Schedule'!$B$5:$B$24,MATCH(SUMPRODUCT(MAX(('Rate Schedule'!$A$5:$A$24&lt;=A1030)*('Rate Schedule'!$A$5:$A$24&lt;&gt;"")*'Rate Schedule'!$A$5:$A$24)),'Rate Schedule'!$A$5:$A$24,0)),0),IF(E1030="Medical",IFERROR(INDEX('Rate Schedule'!$C$5:$C$24,MATCH(SUMPRODUCT(MAX(('Rate Schedule'!$A$5:$A$24&lt;=A1030)*('Rate Schedule'!$A$5:$A$24&lt;&gt;"")*'Rate Schedule'!$A$5:$A$24)),'Rate Schedule'!$A$5:$A$24,0)),0),IF(E1030="Charitable",IFERROR(INDEX('Rate Schedule'!$D$5:$D$24,MATCH(SUMPRODUCT(MAX(('Rate Schedule'!$A$5:$A$24&lt;=A1030)*('Rate Schedule'!$A$5:$A$24&lt;&gt;"")*'Rate Schedule'!$A$5:$A$24)),'Rate Schedule'!$A$5:$A$24,0)),0),0))))</f>
        <v/>
      </c>
      <c r="P1030" s="25">
        <f>IF(OR(M1030="",O1030=""),"",ROUND(N1030*O1030,0)/100)</f>
        <v/>
      </c>
      <c r="Q1030" s="26">
        <f>IF(AND(A1030="",B1030="",C1030="",D1030="",E1030="",J1030="",H1030=""),"",IF(A1030="","Add a date",IF(A1030&gt;AsOf,"After as-of date: not counted yet",IF(B1030="","Add a vehicle",IF(COUNTIF(VName,B1030)=0,"Vehicle not on Vehicles sheet",IF(E1030="","Add a purpose",IF(AND(E1030&lt;&gt;"Business",E1030&lt;&gt;"Medical",E1030&lt;&gt;"Charitable",E1030&lt;&gt;"Personal"),"Purpose must be Business/Medical/Charitable/Personal",IF(AND(ISNUMBER(H1030),ISNUMBER(I1030),I1030&lt;H1030),"Odometer end is before start",IF(AND(NOT(ISNUMBER(H1030)),NOT(ISNUMBER(I1030)),NOT(ISNUMBER(J1030))),"Add odometer readings or typed miles",IF(AND(ISNUMBER(H1030),ISNUMBER(I1030),ISNUMBER(J1030),ABS((I1030-H1030)-J1030)&gt;0.05),"Odometer and typed miles disagree",IF(AND(N1030&gt;0,O1030=0),"No rate for this date — check Rate Schedule",IF(AND(OR(E1030="Business",E1030="Medical",E1030="Charitable"),F1030&lt;&gt;"Yes",K1030=""),"Add purpose detail for substantiation",""))))))))))))</f>
        <v/>
      </c>
      <c r="R1030" s="27">
        <f>IF(OR(A1030="",M1030=""),"",IFERROR(INDEX('Rate Schedule'!$A$5:$A$24,MATCH(SUMPRODUCT(MAX(('Rate Schedule'!$A$5:$A$24&lt;=A1030)*('Rate Schedule'!$A$5:$A$24&lt;&gt;"")*'Rate Schedule'!$A$5:$A$24)),'Rate Schedule'!$A$5:$A$24,0)),""))</f>
        <v/>
      </c>
    </row>
    <row r="1031">
      <c r="A1031" s="22" t="n"/>
      <c r="B1031" s="10" t="n"/>
      <c r="C1031" s="10" t="n"/>
      <c r="D1031" s="10" t="n"/>
      <c r="E1031" s="10" t="n"/>
      <c r="F1031" s="10" t="n"/>
      <c r="G1031" s="10" t="n"/>
      <c r="H1031" s="23" t="n"/>
      <c r="I1031" s="23" t="n"/>
      <c r="J1031" s="23" t="n"/>
      <c r="K1031" s="10" t="n"/>
      <c r="L1031" s="10" t="n"/>
      <c r="M1031" s="24">
        <f>IF(AND(A1031="",B1031="",J1031="",H1031=""),"",ROUND(IF(G1031="Yes",2,1)*IF(AND(ISNUMBER(H1031),ISNUMBER(I1031),I1031&gt;=H1031),I1031-H1031,IF(ISNUMBER(J1031),J1031,0)),1))</f>
        <v/>
      </c>
      <c r="N1031" s="24">
        <f>IF(M1031="","",IF(OR(E1031="Personal",E1031="",F1031="Yes"),0,M1031))</f>
        <v/>
      </c>
      <c r="O1031" s="24">
        <f>IF(OR(A1031="",M1031=""),"",IF(E1031="Business",IFERROR(INDEX('Rate Schedule'!$B$5:$B$24,MATCH(SUMPRODUCT(MAX(('Rate Schedule'!$A$5:$A$24&lt;=A1031)*('Rate Schedule'!$A$5:$A$24&lt;&gt;"")*'Rate Schedule'!$A$5:$A$24)),'Rate Schedule'!$A$5:$A$24,0)),0),IF(E1031="Medical",IFERROR(INDEX('Rate Schedule'!$C$5:$C$24,MATCH(SUMPRODUCT(MAX(('Rate Schedule'!$A$5:$A$24&lt;=A1031)*('Rate Schedule'!$A$5:$A$24&lt;&gt;"")*'Rate Schedule'!$A$5:$A$24)),'Rate Schedule'!$A$5:$A$24,0)),0),IF(E1031="Charitable",IFERROR(INDEX('Rate Schedule'!$D$5:$D$24,MATCH(SUMPRODUCT(MAX(('Rate Schedule'!$A$5:$A$24&lt;=A1031)*('Rate Schedule'!$A$5:$A$24&lt;&gt;"")*'Rate Schedule'!$A$5:$A$24)),'Rate Schedule'!$A$5:$A$24,0)),0),0))))</f>
        <v/>
      </c>
      <c r="P1031" s="25">
        <f>IF(OR(M1031="",O1031=""),"",ROUND(N1031*O1031,0)/100)</f>
        <v/>
      </c>
      <c r="Q1031" s="26">
        <f>IF(AND(A1031="",B1031="",C1031="",D1031="",E1031="",J1031="",H1031=""),"",IF(A1031="","Add a date",IF(A1031&gt;AsOf,"After as-of date: not counted yet",IF(B1031="","Add a vehicle",IF(COUNTIF(VName,B1031)=0,"Vehicle not on Vehicles sheet",IF(E1031="","Add a purpose",IF(AND(E1031&lt;&gt;"Business",E1031&lt;&gt;"Medical",E1031&lt;&gt;"Charitable",E1031&lt;&gt;"Personal"),"Purpose must be Business/Medical/Charitable/Personal",IF(AND(ISNUMBER(H1031),ISNUMBER(I1031),I1031&lt;H1031),"Odometer end is before start",IF(AND(NOT(ISNUMBER(H1031)),NOT(ISNUMBER(I1031)),NOT(ISNUMBER(J1031))),"Add odometer readings or typed miles",IF(AND(ISNUMBER(H1031),ISNUMBER(I1031),ISNUMBER(J1031),ABS((I1031-H1031)-J1031)&gt;0.05),"Odometer and typed miles disagree",IF(AND(N1031&gt;0,O1031=0),"No rate for this date — check Rate Schedule",IF(AND(OR(E1031="Business",E1031="Medical",E1031="Charitable"),F1031&lt;&gt;"Yes",K1031=""),"Add purpose detail for substantiation",""))))))))))))</f>
        <v/>
      </c>
      <c r="R1031" s="27">
        <f>IF(OR(A1031="",M1031=""),"",IFERROR(INDEX('Rate Schedule'!$A$5:$A$24,MATCH(SUMPRODUCT(MAX(('Rate Schedule'!$A$5:$A$24&lt;=A1031)*('Rate Schedule'!$A$5:$A$24&lt;&gt;"")*'Rate Schedule'!$A$5:$A$24)),'Rate Schedule'!$A$5:$A$24,0)),""))</f>
        <v/>
      </c>
    </row>
    <row r="1032">
      <c r="A1032" s="22" t="n"/>
      <c r="B1032" s="10" t="n"/>
      <c r="C1032" s="10" t="n"/>
      <c r="D1032" s="10" t="n"/>
      <c r="E1032" s="10" t="n"/>
      <c r="F1032" s="10" t="n"/>
      <c r="G1032" s="10" t="n"/>
      <c r="H1032" s="23" t="n"/>
      <c r="I1032" s="23" t="n"/>
      <c r="J1032" s="23" t="n"/>
      <c r="K1032" s="10" t="n"/>
      <c r="L1032" s="10" t="n"/>
      <c r="M1032" s="24">
        <f>IF(AND(A1032="",B1032="",J1032="",H1032=""),"",ROUND(IF(G1032="Yes",2,1)*IF(AND(ISNUMBER(H1032),ISNUMBER(I1032),I1032&gt;=H1032),I1032-H1032,IF(ISNUMBER(J1032),J1032,0)),1))</f>
        <v/>
      </c>
      <c r="N1032" s="24">
        <f>IF(M1032="","",IF(OR(E1032="Personal",E1032="",F1032="Yes"),0,M1032))</f>
        <v/>
      </c>
      <c r="O1032" s="24">
        <f>IF(OR(A1032="",M1032=""),"",IF(E1032="Business",IFERROR(INDEX('Rate Schedule'!$B$5:$B$24,MATCH(SUMPRODUCT(MAX(('Rate Schedule'!$A$5:$A$24&lt;=A1032)*('Rate Schedule'!$A$5:$A$24&lt;&gt;"")*'Rate Schedule'!$A$5:$A$24)),'Rate Schedule'!$A$5:$A$24,0)),0),IF(E1032="Medical",IFERROR(INDEX('Rate Schedule'!$C$5:$C$24,MATCH(SUMPRODUCT(MAX(('Rate Schedule'!$A$5:$A$24&lt;=A1032)*('Rate Schedule'!$A$5:$A$24&lt;&gt;"")*'Rate Schedule'!$A$5:$A$24)),'Rate Schedule'!$A$5:$A$24,0)),0),IF(E1032="Charitable",IFERROR(INDEX('Rate Schedule'!$D$5:$D$24,MATCH(SUMPRODUCT(MAX(('Rate Schedule'!$A$5:$A$24&lt;=A1032)*('Rate Schedule'!$A$5:$A$24&lt;&gt;"")*'Rate Schedule'!$A$5:$A$24)),'Rate Schedule'!$A$5:$A$24,0)),0),0))))</f>
        <v/>
      </c>
      <c r="P1032" s="25">
        <f>IF(OR(M1032="",O1032=""),"",ROUND(N1032*O1032,0)/100)</f>
        <v/>
      </c>
      <c r="Q1032" s="26">
        <f>IF(AND(A1032="",B1032="",C1032="",D1032="",E1032="",J1032="",H1032=""),"",IF(A1032="","Add a date",IF(A1032&gt;AsOf,"After as-of date: not counted yet",IF(B1032="","Add a vehicle",IF(COUNTIF(VName,B1032)=0,"Vehicle not on Vehicles sheet",IF(E1032="","Add a purpose",IF(AND(E1032&lt;&gt;"Business",E1032&lt;&gt;"Medical",E1032&lt;&gt;"Charitable",E1032&lt;&gt;"Personal"),"Purpose must be Business/Medical/Charitable/Personal",IF(AND(ISNUMBER(H1032),ISNUMBER(I1032),I1032&lt;H1032),"Odometer end is before start",IF(AND(NOT(ISNUMBER(H1032)),NOT(ISNUMBER(I1032)),NOT(ISNUMBER(J1032))),"Add odometer readings or typed miles",IF(AND(ISNUMBER(H1032),ISNUMBER(I1032),ISNUMBER(J1032),ABS((I1032-H1032)-J1032)&gt;0.05),"Odometer and typed miles disagree",IF(AND(N1032&gt;0,O1032=0),"No rate for this date — check Rate Schedule",IF(AND(OR(E1032="Business",E1032="Medical",E1032="Charitable"),F1032&lt;&gt;"Yes",K1032=""),"Add purpose detail for substantiation",""))))))))))))</f>
        <v/>
      </c>
      <c r="R1032" s="27">
        <f>IF(OR(A1032="",M1032=""),"",IFERROR(INDEX('Rate Schedule'!$A$5:$A$24,MATCH(SUMPRODUCT(MAX(('Rate Schedule'!$A$5:$A$24&lt;=A1032)*('Rate Schedule'!$A$5:$A$24&lt;&gt;"")*'Rate Schedule'!$A$5:$A$24)),'Rate Schedule'!$A$5:$A$24,0)),""))</f>
        <v/>
      </c>
    </row>
    <row r="1033">
      <c r="A1033" s="22" t="n"/>
      <c r="B1033" s="10" t="n"/>
      <c r="C1033" s="10" t="n"/>
      <c r="D1033" s="10" t="n"/>
      <c r="E1033" s="10" t="n"/>
      <c r="F1033" s="10" t="n"/>
      <c r="G1033" s="10" t="n"/>
      <c r="H1033" s="23" t="n"/>
      <c r="I1033" s="23" t="n"/>
      <c r="J1033" s="23" t="n"/>
      <c r="K1033" s="10" t="n"/>
      <c r="L1033" s="10" t="n"/>
      <c r="M1033" s="24">
        <f>IF(AND(A1033="",B1033="",J1033="",H1033=""),"",ROUND(IF(G1033="Yes",2,1)*IF(AND(ISNUMBER(H1033),ISNUMBER(I1033),I1033&gt;=H1033),I1033-H1033,IF(ISNUMBER(J1033),J1033,0)),1))</f>
        <v/>
      </c>
      <c r="N1033" s="24">
        <f>IF(M1033="","",IF(OR(E1033="Personal",E1033="",F1033="Yes"),0,M1033))</f>
        <v/>
      </c>
      <c r="O1033" s="24">
        <f>IF(OR(A1033="",M1033=""),"",IF(E1033="Business",IFERROR(INDEX('Rate Schedule'!$B$5:$B$24,MATCH(SUMPRODUCT(MAX(('Rate Schedule'!$A$5:$A$24&lt;=A1033)*('Rate Schedule'!$A$5:$A$24&lt;&gt;"")*'Rate Schedule'!$A$5:$A$24)),'Rate Schedule'!$A$5:$A$24,0)),0),IF(E1033="Medical",IFERROR(INDEX('Rate Schedule'!$C$5:$C$24,MATCH(SUMPRODUCT(MAX(('Rate Schedule'!$A$5:$A$24&lt;=A1033)*('Rate Schedule'!$A$5:$A$24&lt;&gt;"")*'Rate Schedule'!$A$5:$A$24)),'Rate Schedule'!$A$5:$A$24,0)),0),IF(E1033="Charitable",IFERROR(INDEX('Rate Schedule'!$D$5:$D$24,MATCH(SUMPRODUCT(MAX(('Rate Schedule'!$A$5:$A$24&lt;=A1033)*('Rate Schedule'!$A$5:$A$24&lt;&gt;"")*'Rate Schedule'!$A$5:$A$24)),'Rate Schedule'!$A$5:$A$24,0)),0),0))))</f>
        <v/>
      </c>
      <c r="P1033" s="25">
        <f>IF(OR(M1033="",O1033=""),"",ROUND(N1033*O1033,0)/100)</f>
        <v/>
      </c>
      <c r="Q1033" s="26">
        <f>IF(AND(A1033="",B1033="",C1033="",D1033="",E1033="",J1033="",H1033=""),"",IF(A1033="","Add a date",IF(A1033&gt;AsOf,"After as-of date: not counted yet",IF(B1033="","Add a vehicle",IF(COUNTIF(VName,B1033)=0,"Vehicle not on Vehicles sheet",IF(E1033="","Add a purpose",IF(AND(E1033&lt;&gt;"Business",E1033&lt;&gt;"Medical",E1033&lt;&gt;"Charitable",E1033&lt;&gt;"Personal"),"Purpose must be Business/Medical/Charitable/Personal",IF(AND(ISNUMBER(H1033),ISNUMBER(I1033),I1033&lt;H1033),"Odometer end is before start",IF(AND(NOT(ISNUMBER(H1033)),NOT(ISNUMBER(I1033)),NOT(ISNUMBER(J1033))),"Add odometer readings or typed miles",IF(AND(ISNUMBER(H1033),ISNUMBER(I1033),ISNUMBER(J1033),ABS((I1033-H1033)-J1033)&gt;0.05),"Odometer and typed miles disagree",IF(AND(N1033&gt;0,O1033=0),"No rate for this date — check Rate Schedule",IF(AND(OR(E1033="Business",E1033="Medical",E1033="Charitable"),F1033&lt;&gt;"Yes",K1033=""),"Add purpose detail for substantiation",""))))))))))))</f>
        <v/>
      </c>
      <c r="R1033" s="27">
        <f>IF(OR(A1033="",M1033=""),"",IFERROR(INDEX('Rate Schedule'!$A$5:$A$24,MATCH(SUMPRODUCT(MAX(('Rate Schedule'!$A$5:$A$24&lt;=A1033)*('Rate Schedule'!$A$5:$A$24&lt;&gt;"")*'Rate Schedule'!$A$5:$A$24)),'Rate Schedule'!$A$5:$A$24,0)),""))</f>
        <v/>
      </c>
    </row>
    <row r="1034">
      <c r="A1034" s="22" t="n"/>
      <c r="B1034" s="10" t="n"/>
      <c r="C1034" s="10" t="n"/>
      <c r="D1034" s="10" t="n"/>
      <c r="E1034" s="10" t="n"/>
      <c r="F1034" s="10" t="n"/>
      <c r="G1034" s="10" t="n"/>
      <c r="H1034" s="23" t="n"/>
      <c r="I1034" s="23" t="n"/>
      <c r="J1034" s="23" t="n"/>
      <c r="K1034" s="10" t="n"/>
      <c r="L1034" s="10" t="n"/>
      <c r="M1034" s="24">
        <f>IF(AND(A1034="",B1034="",J1034="",H1034=""),"",ROUND(IF(G1034="Yes",2,1)*IF(AND(ISNUMBER(H1034),ISNUMBER(I1034),I1034&gt;=H1034),I1034-H1034,IF(ISNUMBER(J1034),J1034,0)),1))</f>
        <v/>
      </c>
      <c r="N1034" s="24">
        <f>IF(M1034="","",IF(OR(E1034="Personal",E1034="",F1034="Yes"),0,M1034))</f>
        <v/>
      </c>
      <c r="O1034" s="24">
        <f>IF(OR(A1034="",M1034=""),"",IF(E1034="Business",IFERROR(INDEX('Rate Schedule'!$B$5:$B$24,MATCH(SUMPRODUCT(MAX(('Rate Schedule'!$A$5:$A$24&lt;=A1034)*('Rate Schedule'!$A$5:$A$24&lt;&gt;"")*'Rate Schedule'!$A$5:$A$24)),'Rate Schedule'!$A$5:$A$24,0)),0),IF(E1034="Medical",IFERROR(INDEX('Rate Schedule'!$C$5:$C$24,MATCH(SUMPRODUCT(MAX(('Rate Schedule'!$A$5:$A$24&lt;=A1034)*('Rate Schedule'!$A$5:$A$24&lt;&gt;"")*'Rate Schedule'!$A$5:$A$24)),'Rate Schedule'!$A$5:$A$24,0)),0),IF(E1034="Charitable",IFERROR(INDEX('Rate Schedule'!$D$5:$D$24,MATCH(SUMPRODUCT(MAX(('Rate Schedule'!$A$5:$A$24&lt;=A1034)*('Rate Schedule'!$A$5:$A$24&lt;&gt;"")*'Rate Schedule'!$A$5:$A$24)),'Rate Schedule'!$A$5:$A$24,0)),0),0))))</f>
        <v/>
      </c>
      <c r="P1034" s="25">
        <f>IF(OR(M1034="",O1034=""),"",ROUND(N1034*O1034,0)/100)</f>
        <v/>
      </c>
      <c r="Q1034" s="26">
        <f>IF(AND(A1034="",B1034="",C1034="",D1034="",E1034="",J1034="",H1034=""),"",IF(A1034="","Add a date",IF(A1034&gt;AsOf,"After as-of date: not counted yet",IF(B1034="","Add a vehicle",IF(COUNTIF(VName,B1034)=0,"Vehicle not on Vehicles sheet",IF(E1034="","Add a purpose",IF(AND(E1034&lt;&gt;"Business",E1034&lt;&gt;"Medical",E1034&lt;&gt;"Charitable",E1034&lt;&gt;"Personal"),"Purpose must be Business/Medical/Charitable/Personal",IF(AND(ISNUMBER(H1034),ISNUMBER(I1034),I1034&lt;H1034),"Odometer end is before start",IF(AND(NOT(ISNUMBER(H1034)),NOT(ISNUMBER(I1034)),NOT(ISNUMBER(J1034))),"Add odometer readings or typed miles",IF(AND(ISNUMBER(H1034),ISNUMBER(I1034),ISNUMBER(J1034),ABS((I1034-H1034)-J1034)&gt;0.05),"Odometer and typed miles disagree",IF(AND(N1034&gt;0,O1034=0),"No rate for this date — check Rate Schedule",IF(AND(OR(E1034="Business",E1034="Medical",E1034="Charitable"),F1034&lt;&gt;"Yes",K1034=""),"Add purpose detail for substantiation",""))))))))))))</f>
        <v/>
      </c>
      <c r="R1034" s="27">
        <f>IF(OR(A1034="",M1034=""),"",IFERROR(INDEX('Rate Schedule'!$A$5:$A$24,MATCH(SUMPRODUCT(MAX(('Rate Schedule'!$A$5:$A$24&lt;=A1034)*('Rate Schedule'!$A$5:$A$24&lt;&gt;"")*'Rate Schedule'!$A$5:$A$24)),'Rate Schedule'!$A$5:$A$24,0)),""))</f>
        <v/>
      </c>
    </row>
    <row r="1035">
      <c r="A1035" s="22" t="n"/>
      <c r="B1035" s="10" t="n"/>
      <c r="C1035" s="10" t="n"/>
      <c r="D1035" s="10" t="n"/>
      <c r="E1035" s="10" t="n"/>
      <c r="F1035" s="10" t="n"/>
      <c r="G1035" s="10" t="n"/>
      <c r="H1035" s="23" t="n"/>
      <c r="I1035" s="23" t="n"/>
      <c r="J1035" s="23" t="n"/>
      <c r="K1035" s="10" t="n"/>
      <c r="L1035" s="10" t="n"/>
      <c r="M1035" s="24">
        <f>IF(AND(A1035="",B1035="",J1035="",H1035=""),"",ROUND(IF(G1035="Yes",2,1)*IF(AND(ISNUMBER(H1035),ISNUMBER(I1035),I1035&gt;=H1035),I1035-H1035,IF(ISNUMBER(J1035),J1035,0)),1))</f>
        <v/>
      </c>
      <c r="N1035" s="24">
        <f>IF(M1035="","",IF(OR(E1035="Personal",E1035="",F1035="Yes"),0,M1035))</f>
        <v/>
      </c>
      <c r="O1035" s="24">
        <f>IF(OR(A1035="",M1035=""),"",IF(E1035="Business",IFERROR(INDEX('Rate Schedule'!$B$5:$B$24,MATCH(SUMPRODUCT(MAX(('Rate Schedule'!$A$5:$A$24&lt;=A1035)*('Rate Schedule'!$A$5:$A$24&lt;&gt;"")*'Rate Schedule'!$A$5:$A$24)),'Rate Schedule'!$A$5:$A$24,0)),0),IF(E1035="Medical",IFERROR(INDEX('Rate Schedule'!$C$5:$C$24,MATCH(SUMPRODUCT(MAX(('Rate Schedule'!$A$5:$A$24&lt;=A1035)*('Rate Schedule'!$A$5:$A$24&lt;&gt;"")*'Rate Schedule'!$A$5:$A$24)),'Rate Schedule'!$A$5:$A$24,0)),0),IF(E1035="Charitable",IFERROR(INDEX('Rate Schedule'!$D$5:$D$24,MATCH(SUMPRODUCT(MAX(('Rate Schedule'!$A$5:$A$24&lt;=A1035)*('Rate Schedule'!$A$5:$A$24&lt;&gt;"")*'Rate Schedule'!$A$5:$A$24)),'Rate Schedule'!$A$5:$A$24,0)),0),0))))</f>
        <v/>
      </c>
      <c r="P1035" s="25">
        <f>IF(OR(M1035="",O1035=""),"",ROUND(N1035*O1035,0)/100)</f>
        <v/>
      </c>
      <c r="Q1035" s="26">
        <f>IF(AND(A1035="",B1035="",C1035="",D1035="",E1035="",J1035="",H1035=""),"",IF(A1035="","Add a date",IF(A1035&gt;AsOf,"After as-of date: not counted yet",IF(B1035="","Add a vehicle",IF(COUNTIF(VName,B1035)=0,"Vehicle not on Vehicles sheet",IF(E1035="","Add a purpose",IF(AND(E1035&lt;&gt;"Business",E1035&lt;&gt;"Medical",E1035&lt;&gt;"Charitable",E1035&lt;&gt;"Personal"),"Purpose must be Business/Medical/Charitable/Personal",IF(AND(ISNUMBER(H1035),ISNUMBER(I1035),I1035&lt;H1035),"Odometer end is before start",IF(AND(NOT(ISNUMBER(H1035)),NOT(ISNUMBER(I1035)),NOT(ISNUMBER(J1035))),"Add odometer readings or typed miles",IF(AND(ISNUMBER(H1035),ISNUMBER(I1035),ISNUMBER(J1035),ABS((I1035-H1035)-J1035)&gt;0.05),"Odometer and typed miles disagree",IF(AND(N1035&gt;0,O1035=0),"No rate for this date — check Rate Schedule",IF(AND(OR(E1035="Business",E1035="Medical",E1035="Charitable"),F1035&lt;&gt;"Yes",K1035=""),"Add purpose detail for substantiation",""))))))))))))</f>
        <v/>
      </c>
      <c r="R1035" s="27">
        <f>IF(OR(A1035="",M1035=""),"",IFERROR(INDEX('Rate Schedule'!$A$5:$A$24,MATCH(SUMPRODUCT(MAX(('Rate Schedule'!$A$5:$A$24&lt;=A1035)*('Rate Schedule'!$A$5:$A$24&lt;&gt;"")*'Rate Schedule'!$A$5:$A$24)),'Rate Schedule'!$A$5:$A$24,0)),""))</f>
        <v/>
      </c>
    </row>
    <row r="1036">
      <c r="A1036" s="22" t="n"/>
      <c r="B1036" s="10" t="n"/>
      <c r="C1036" s="10" t="n"/>
      <c r="D1036" s="10" t="n"/>
      <c r="E1036" s="10" t="n"/>
      <c r="F1036" s="10" t="n"/>
      <c r="G1036" s="10" t="n"/>
      <c r="H1036" s="23" t="n"/>
      <c r="I1036" s="23" t="n"/>
      <c r="J1036" s="23" t="n"/>
      <c r="K1036" s="10" t="n"/>
      <c r="L1036" s="10" t="n"/>
      <c r="M1036" s="24">
        <f>IF(AND(A1036="",B1036="",J1036="",H1036=""),"",ROUND(IF(G1036="Yes",2,1)*IF(AND(ISNUMBER(H1036),ISNUMBER(I1036),I1036&gt;=H1036),I1036-H1036,IF(ISNUMBER(J1036),J1036,0)),1))</f>
        <v/>
      </c>
      <c r="N1036" s="24">
        <f>IF(M1036="","",IF(OR(E1036="Personal",E1036="",F1036="Yes"),0,M1036))</f>
        <v/>
      </c>
      <c r="O1036" s="24">
        <f>IF(OR(A1036="",M1036=""),"",IF(E1036="Business",IFERROR(INDEX('Rate Schedule'!$B$5:$B$24,MATCH(SUMPRODUCT(MAX(('Rate Schedule'!$A$5:$A$24&lt;=A1036)*('Rate Schedule'!$A$5:$A$24&lt;&gt;"")*'Rate Schedule'!$A$5:$A$24)),'Rate Schedule'!$A$5:$A$24,0)),0),IF(E1036="Medical",IFERROR(INDEX('Rate Schedule'!$C$5:$C$24,MATCH(SUMPRODUCT(MAX(('Rate Schedule'!$A$5:$A$24&lt;=A1036)*('Rate Schedule'!$A$5:$A$24&lt;&gt;"")*'Rate Schedule'!$A$5:$A$24)),'Rate Schedule'!$A$5:$A$24,0)),0),IF(E1036="Charitable",IFERROR(INDEX('Rate Schedule'!$D$5:$D$24,MATCH(SUMPRODUCT(MAX(('Rate Schedule'!$A$5:$A$24&lt;=A1036)*('Rate Schedule'!$A$5:$A$24&lt;&gt;"")*'Rate Schedule'!$A$5:$A$24)),'Rate Schedule'!$A$5:$A$24,0)),0),0))))</f>
        <v/>
      </c>
      <c r="P1036" s="25">
        <f>IF(OR(M1036="",O1036=""),"",ROUND(N1036*O1036,0)/100)</f>
        <v/>
      </c>
      <c r="Q1036" s="26">
        <f>IF(AND(A1036="",B1036="",C1036="",D1036="",E1036="",J1036="",H1036=""),"",IF(A1036="","Add a date",IF(A1036&gt;AsOf,"After as-of date: not counted yet",IF(B1036="","Add a vehicle",IF(COUNTIF(VName,B1036)=0,"Vehicle not on Vehicles sheet",IF(E1036="","Add a purpose",IF(AND(E1036&lt;&gt;"Business",E1036&lt;&gt;"Medical",E1036&lt;&gt;"Charitable",E1036&lt;&gt;"Personal"),"Purpose must be Business/Medical/Charitable/Personal",IF(AND(ISNUMBER(H1036),ISNUMBER(I1036),I1036&lt;H1036),"Odometer end is before start",IF(AND(NOT(ISNUMBER(H1036)),NOT(ISNUMBER(I1036)),NOT(ISNUMBER(J1036))),"Add odometer readings or typed miles",IF(AND(ISNUMBER(H1036),ISNUMBER(I1036),ISNUMBER(J1036),ABS((I1036-H1036)-J1036)&gt;0.05),"Odometer and typed miles disagree",IF(AND(N1036&gt;0,O1036=0),"No rate for this date — check Rate Schedule",IF(AND(OR(E1036="Business",E1036="Medical",E1036="Charitable"),F1036&lt;&gt;"Yes",K1036=""),"Add purpose detail for substantiation",""))))))))))))</f>
        <v/>
      </c>
      <c r="R1036" s="27">
        <f>IF(OR(A1036="",M1036=""),"",IFERROR(INDEX('Rate Schedule'!$A$5:$A$24,MATCH(SUMPRODUCT(MAX(('Rate Schedule'!$A$5:$A$24&lt;=A1036)*('Rate Schedule'!$A$5:$A$24&lt;&gt;"")*'Rate Schedule'!$A$5:$A$24)),'Rate Schedule'!$A$5:$A$24,0)),""))</f>
        <v/>
      </c>
    </row>
    <row r="1037">
      <c r="A1037" s="22" t="n"/>
      <c r="B1037" s="10" t="n"/>
      <c r="C1037" s="10" t="n"/>
      <c r="D1037" s="10" t="n"/>
      <c r="E1037" s="10" t="n"/>
      <c r="F1037" s="10" t="n"/>
      <c r="G1037" s="10" t="n"/>
      <c r="H1037" s="23" t="n"/>
      <c r="I1037" s="23" t="n"/>
      <c r="J1037" s="23" t="n"/>
      <c r="K1037" s="10" t="n"/>
      <c r="L1037" s="10" t="n"/>
      <c r="M1037" s="24">
        <f>IF(AND(A1037="",B1037="",J1037="",H1037=""),"",ROUND(IF(G1037="Yes",2,1)*IF(AND(ISNUMBER(H1037),ISNUMBER(I1037),I1037&gt;=H1037),I1037-H1037,IF(ISNUMBER(J1037),J1037,0)),1))</f>
        <v/>
      </c>
      <c r="N1037" s="24">
        <f>IF(M1037="","",IF(OR(E1037="Personal",E1037="",F1037="Yes"),0,M1037))</f>
        <v/>
      </c>
      <c r="O1037" s="24">
        <f>IF(OR(A1037="",M1037=""),"",IF(E1037="Business",IFERROR(INDEX('Rate Schedule'!$B$5:$B$24,MATCH(SUMPRODUCT(MAX(('Rate Schedule'!$A$5:$A$24&lt;=A1037)*('Rate Schedule'!$A$5:$A$24&lt;&gt;"")*'Rate Schedule'!$A$5:$A$24)),'Rate Schedule'!$A$5:$A$24,0)),0),IF(E1037="Medical",IFERROR(INDEX('Rate Schedule'!$C$5:$C$24,MATCH(SUMPRODUCT(MAX(('Rate Schedule'!$A$5:$A$24&lt;=A1037)*('Rate Schedule'!$A$5:$A$24&lt;&gt;"")*'Rate Schedule'!$A$5:$A$24)),'Rate Schedule'!$A$5:$A$24,0)),0),IF(E1037="Charitable",IFERROR(INDEX('Rate Schedule'!$D$5:$D$24,MATCH(SUMPRODUCT(MAX(('Rate Schedule'!$A$5:$A$24&lt;=A1037)*('Rate Schedule'!$A$5:$A$24&lt;&gt;"")*'Rate Schedule'!$A$5:$A$24)),'Rate Schedule'!$A$5:$A$24,0)),0),0))))</f>
        <v/>
      </c>
      <c r="P1037" s="25">
        <f>IF(OR(M1037="",O1037=""),"",ROUND(N1037*O1037,0)/100)</f>
        <v/>
      </c>
      <c r="Q1037" s="26">
        <f>IF(AND(A1037="",B1037="",C1037="",D1037="",E1037="",J1037="",H1037=""),"",IF(A1037="","Add a date",IF(A1037&gt;AsOf,"After as-of date: not counted yet",IF(B1037="","Add a vehicle",IF(COUNTIF(VName,B1037)=0,"Vehicle not on Vehicles sheet",IF(E1037="","Add a purpose",IF(AND(E1037&lt;&gt;"Business",E1037&lt;&gt;"Medical",E1037&lt;&gt;"Charitable",E1037&lt;&gt;"Personal"),"Purpose must be Business/Medical/Charitable/Personal",IF(AND(ISNUMBER(H1037),ISNUMBER(I1037),I1037&lt;H1037),"Odometer end is before start",IF(AND(NOT(ISNUMBER(H1037)),NOT(ISNUMBER(I1037)),NOT(ISNUMBER(J1037))),"Add odometer readings or typed miles",IF(AND(ISNUMBER(H1037),ISNUMBER(I1037),ISNUMBER(J1037),ABS((I1037-H1037)-J1037)&gt;0.05),"Odometer and typed miles disagree",IF(AND(N1037&gt;0,O1037=0),"No rate for this date — check Rate Schedule",IF(AND(OR(E1037="Business",E1037="Medical",E1037="Charitable"),F1037&lt;&gt;"Yes",K1037=""),"Add purpose detail for substantiation",""))))))))))))</f>
        <v/>
      </c>
      <c r="R1037" s="27">
        <f>IF(OR(A1037="",M1037=""),"",IFERROR(INDEX('Rate Schedule'!$A$5:$A$24,MATCH(SUMPRODUCT(MAX(('Rate Schedule'!$A$5:$A$24&lt;=A1037)*('Rate Schedule'!$A$5:$A$24&lt;&gt;"")*'Rate Schedule'!$A$5:$A$24)),'Rate Schedule'!$A$5:$A$24,0)),""))</f>
        <v/>
      </c>
    </row>
    <row r="1038">
      <c r="A1038" s="22" t="n"/>
      <c r="B1038" s="10" t="n"/>
      <c r="C1038" s="10" t="n"/>
      <c r="D1038" s="10" t="n"/>
      <c r="E1038" s="10" t="n"/>
      <c r="F1038" s="10" t="n"/>
      <c r="G1038" s="10" t="n"/>
      <c r="H1038" s="23" t="n"/>
      <c r="I1038" s="23" t="n"/>
      <c r="J1038" s="23" t="n"/>
      <c r="K1038" s="10" t="n"/>
      <c r="L1038" s="10" t="n"/>
      <c r="M1038" s="24">
        <f>IF(AND(A1038="",B1038="",J1038="",H1038=""),"",ROUND(IF(G1038="Yes",2,1)*IF(AND(ISNUMBER(H1038),ISNUMBER(I1038),I1038&gt;=H1038),I1038-H1038,IF(ISNUMBER(J1038),J1038,0)),1))</f>
        <v/>
      </c>
      <c r="N1038" s="24">
        <f>IF(M1038="","",IF(OR(E1038="Personal",E1038="",F1038="Yes"),0,M1038))</f>
        <v/>
      </c>
      <c r="O1038" s="24">
        <f>IF(OR(A1038="",M1038=""),"",IF(E1038="Business",IFERROR(INDEX('Rate Schedule'!$B$5:$B$24,MATCH(SUMPRODUCT(MAX(('Rate Schedule'!$A$5:$A$24&lt;=A1038)*('Rate Schedule'!$A$5:$A$24&lt;&gt;"")*'Rate Schedule'!$A$5:$A$24)),'Rate Schedule'!$A$5:$A$24,0)),0),IF(E1038="Medical",IFERROR(INDEX('Rate Schedule'!$C$5:$C$24,MATCH(SUMPRODUCT(MAX(('Rate Schedule'!$A$5:$A$24&lt;=A1038)*('Rate Schedule'!$A$5:$A$24&lt;&gt;"")*'Rate Schedule'!$A$5:$A$24)),'Rate Schedule'!$A$5:$A$24,0)),0),IF(E1038="Charitable",IFERROR(INDEX('Rate Schedule'!$D$5:$D$24,MATCH(SUMPRODUCT(MAX(('Rate Schedule'!$A$5:$A$24&lt;=A1038)*('Rate Schedule'!$A$5:$A$24&lt;&gt;"")*'Rate Schedule'!$A$5:$A$24)),'Rate Schedule'!$A$5:$A$24,0)),0),0))))</f>
        <v/>
      </c>
      <c r="P1038" s="25">
        <f>IF(OR(M1038="",O1038=""),"",ROUND(N1038*O1038,0)/100)</f>
        <v/>
      </c>
      <c r="Q1038" s="26">
        <f>IF(AND(A1038="",B1038="",C1038="",D1038="",E1038="",J1038="",H1038=""),"",IF(A1038="","Add a date",IF(A1038&gt;AsOf,"After as-of date: not counted yet",IF(B1038="","Add a vehicle",IF(COUNTIF(VName,B1038)=0,"Vehicle not on Vehicles sheet",IF(E1038="","Add a purpose",IF(AND(E1038&lt;&gt;"Business",E1038&lt;&gt;"Medical",E1038&lt;&gt;"Charitable",E1038&lt;&gt;"Personal"),"Purpose must be Business/Medical/Charitable/Personal",IF(AND(ISNUMBER(H1038),ISNUMBER(I1038),I1038&lt;H1038),"Odometer end is before start",IF(AND(NOT(ISNUMBER(H1038)),NOT(ISNUMBER(I1038)),NOT(ISNUMBER(J1038))),"Add odometer readings or typed miles",IF(AND(ISNUMBER(H1038),ISNUMBER(I1038),ISNUMBER(J1038),ABS((I1038-H1038)-J1038)&gt;0.05),"Odometer and typed miles disagree",IF(AND(N1038&gt;0,O1038=0),"No rate for this date — check Rate Schedule",IF(AND(OR(E1038="Business",E1038="Medical",E1038="Charitable"),F1038&lt;&gt;"Yes",K1038=""),"Add purpose detail for substantiation",""))))))))))))</f>
        <v/>
      </c>
      <c r="R1038" s="27">
        <f>IF(OR(A1038="",M1038=""),"",IFERROR(INDEX('Rate Schedule'!$A$5:$A$24,MATCH(SUMPRODUCT(MAX(('Rate Schedule'!$A$5:$A$24&lt;=A1038)*('Rate Schedule'!$A$5:$A$24&lt;&gt;"")*'Rate Schedule'!$A$5:$A$24)),'Rate Schedule'!$A$5:$A$24,0)),""))</f>
        <v/>
      </c>
    </row>
    <row r="1039">
      <c r="A1039" s="22" t="n"/>
      <c r="B1039" s="10" t="n"/>
      <c r="C1039" s="10" t="n"/>
      <c r="D1039" s="10" t="n"/>
      <c r="E1039" s="10" t="n"/>
      <c r="F1039" s="10" t="n"/>
      <c r="G1039" s="10" t="n"/>
      <c r="H1039" s="23" t="n"/>
      <c r="I1039" s="23" t="n"/>
      <c r="J1039" s="23" t="n"/>
      <c r="K1039" s="10" t="n"/>
      <c r="L1039" s="10" t="n"/>
      <c r="M1039" s="24">
        <f>IF(AND(A1039="",B1039="",J1039="",H1039=""),"",ROUND(IF(G1039="Yes",2,1)*IF(AND(ISNUMBER(H1039),ISNUMBER(I1039),I1039&gt;=H1039),I1039-H1039,IF(ISNUMBER(J1039),J1039,0)),1))</f>
        <v/>
      </c>
      <c r="N1039" s="24">
        <f>IF(M1039="","",IF(OR(E1039="Personal",E1039="",F1039="Yes"),0,M1039))</f>
        <v/>
      </c>
      <c r="O1039" s="24">
        <f>IF(OR(A1039="",M1039=""),"",IF(E1039="Business",IFERROR(INDEX('Rate Schedule'!$B$5:$B$24,MATCH(SUMPRODUCT(MAX(('Rate Schedule'!$A$5:$A$24&lt;=A1039)*('Rate Schedule'!$A$5:$A$24&lt;&gt;"")*'Rate Schedule'!$A$5:$A$24)),'Rate Schedule'!$A$5:$A$24,0)),0),IF(E1039="Medical",IFERROR(INDEX('Rate Schedule'!$C$5:$C$24,MATCH(SUMPRODUCT(MAX(('Rate Schedule'!$A$5:$A$24&lt;=A1039)*('Rate Schedule'!$A$5:$A$24&lt;&gt;"")*'Rate Schedule'!$A$5:$A$24)),'Rate Schedule'!$A$5:$A$24,0)),0),IF(E1039="Charitable",IFERROR(INDEX('Rate Schedule'!$D$5:$D$24,MATCH(SUMPRODUCT(MAX(('Rate Schedule'!$A$5:$A$24&lt;=A1039)*('Rate Schedule'!$A$5:$A$24&lt;&gt;"")*'Rate Schedule'!$A$5:$A$24)),'Rate Schedule'!$A$5:$A$24,0)),0),0))))</f>
        <v/>
      </c>
      <c r="P1039" s="25">
        <f>IF(OR(M1039="",O1039=""),"",ROUND(N1039*O1039,0)/100)</f>
        <v/>
      </c>
      <c r="Q1039" s="26">
        <f>IF(AND(A1039="",B1039="",C1039="",D1039="",E1039="",J1039="",H1039=""),"",IF(A1039="","Add a date",IF(A1039&gt;AsOf,"After as-of date: not counted yet",IF(B1039="","Add a vehicle",IF(COUNTIF(VName,B1039)=0,"Vehicle not on Vehicles sheet",IF(E1039="","Add a purpose",IF(AND(E1039&lt;&gt;"Business",E1039&lt;&gt;"Medical",E1039&lt;&gt;"Charitable",E1039&lt;&gt;"Personal"),"Purpose must be Business/Medical/Charitable/Personal",IF(AND(ISNUMBER(H1039),ISNUMBER(I1039),I1039&lt;H1039),"Odometer end is before start",IF(AND(NOT(ISNUMBER(H1039)),NOT(ISNUMBER(I1039)),NOT(ISNUMBER(J1039))),"Add odometer readings or typed miles",IF(AND(ISNUMBER(H1039),ISNUMBER(I1039),ISNUMBER(J1039),ABS((I1039-H1039)-J1039)&gt;0.05),"Odometer and typed miles disagree",IF(AND(N1039&gt;0,O1039=0),"No rate for this date — check Rate Schedule",IF(AND(OR(E1039="Business",E1039="Medical",E1039="Charitable"),F1039&lt;&gt;"Yes",K1039=""),"Add purpose detail for substantiation",""))))))))))))</f>
        <v/>
      </c>
      <c r="R1039" s="27">
        <f>IF(OR(A1039="",M1039=""),"",IFERROR(INDEX('Rate Schedule'!$A$5:$A$24,MATCH(SUMPRODUCT(MAX(('Rate Schedule'!$A$5:$A$24&lt;=A1039)*('Rate Schedule'!$A$5:$A$24&lt;&gt;"")*'Rate Schedule'!$A$5:$A$24)),'Rate Schedule'!$A$5:$A$24,0)),""))</f>
        <v/>
      </c>
    </row>
    <row r="1040">
      <c r="A1040" s="22" t="n"/>
      <c r="B1040" s="10" t="n"/>
      <c r="C1040" s="10" t="n"/>
      <c r="D1040" s="10" t="n"/>
      <c r="E1040" s="10" t="n"/>
      <c r="F1040" s="10" t="n"/>
      <c r="G1040" s="10" t="n"/>
      <c r="H1040" s="23" t="n"/>
      <c r="I1040" s="23" t="n"/>
      <c r="J1040" s="23" t="n"/>
      <c r="K1040" s="10" t="n"/>
      <c r="L1040" s="10" t="n"/>
      <c r="M1040" s="24">
        <f>IF(AND(A1040="",B1040="",J1040="",H1040=""),"",ROUND(IF(G1040="Yes",2,1)*IF(AND(ISNUMBER(H1040),ISNUMBER(I1040),I1040&gt;=H1040),I1040-H1040,IF(ISNUMBER(J1040),J1040,0)),1))</f>
        <v/>
      </c>
      <c r="N1040" s="24">
        <f>IF(M1040="","",IF(OR(E1040="Personal",E1040="",F1040="Yes"),0,M1040))</f>
        <v/>
      </c>
      <c r="O1040" s="24">
        <f>IF(OR(A1040="",M1040=""),"",IF(E1040="Business",IFERROR(INDEX('Rate Schedule'!$B$5:$B$24,MATCH(SUMPRODUCT(MAX(('Rate Schedule'!$A$5:$A$24&lt;=A1040)*('Rate Schedule'!$A$5:$A$24&lt;&gt;"")*'Rate Schedule'!$A$5:$A$24)),'Rate Schedule'!$A$5:$A$24,0)),0),IF(E1040="Medical",IFERROR(INDEX('Rate Schedule'!$C$5:$C$24,MATCH(SUMPRODUCT(MAX(('Rate Schedule'!$A$5:$A$24&lt;=A1040)*('Rate Schedule'!$A$5:$A$24&lt;&gt;"")*'Rate Schedule'!$A$5:$A$24)),'Rate Schedule'!$A$5:$A$24,0)),0),IF(E1040="Charitable",IFERROR(INDEX('Rate Schedule'!$D$5:$D$24,MATCH(SUMPRODUCT(MAX(('Rate Schedule'!$A$5:$A$24&lt;=A1040)*('Rate Schedule'!$A$5:$A$24&lt;&gt;"")*'Rate Schedule'!$A$5:$A$24)),'Rate Schedule'!$A$5:$A$24,0)),0),0))))</f>
        <v/>
      </c>
      <c r="P1040" s="25">
        <f>IF(OR(M1040="",O1040=""),"",ROUND(N1040*O1040,0)/100)</f>
        <v/>
      </c>
      <c r="Q1040" s="26">
        <f>IF(AND(A1040="",B1040="",C1040="",D1040="",E1040="",J1040="",H1040=""),"",IF(A1040="","Add a date",IF(A1040&gt;AsOf,"After as-of date: not counted yet",IF(B1040="","Add a vehicle",IF(COUNTIF(VName,B1040)=0,"Vehicle not on Vehicles sheet",IF(E1040="","Add a purpose",IF(AND(E1040&lt;&gt;"Business",E1040&lt;&gt;"Medical",E1040&lt;&gt;"Charitable",E1040&lt;&gt;"Personal"),"Purpose must be Business/Medical/Charitable/Personal",IF(AND(ISNUMBER(H1040),ISNUMBER(I1040),I1040&lt;H1040),"Odometer end is before start",IF(AND(NOT(ISNUMBER(H1040)),NOT(ISNUMBER(I1040)),NOT(ISNUMBER(J1040))),"Add odometer readings or typed miles",IF(AND(ISNUMBER(H1040),ISNUMBER(I1040),ISNUMBER(J1040),ABS((I1040-H1040)-J1040)&gt;0.05),"Odometer and typed miles disagree",IF(AND(N1040&gt;0,O1040=0),"No rate for this date — check Rate Schedule",IF(AND(OR(E1040="Business",E1040="Medical",E1040="Charitable"),F1040&lt;&gt;"Yes",K1040=""),"Add purpose detail for substantiation",""))))))))))))</f>
        <v/>
      </c>
      <c r="R1040" s="27">
        <f>IF(OR(A1040="",M1040=""),"",IFERROR(INDEX('Rate Schedule'!$A$5:$A$24,MATCH(SUMPRODUCT(MAX(('Rate Schedule'!$A$5:$A$24&lt;=A1040)*('Rate Schedule'!$A$5:$A$24&lt;&gt;"")*'Rate Schedule'!$A$5:$A$24)),'Rate Schedule'!$A$5:$A$24,0)),""))</f>
        <v/>
      </c>
    </row>
    <row r="1041">
      <c r="A1041" s="22" t="n"/>
      <c r="B1041" s="10" t="n"/>
      <c r="C1041" s="10" t="n"/>
      <c r="D1041" s="10" t="n"/>
      <c r="E1041" s="10" t="n"/>
      <c r="F1041" s="10" t="n"/>
      <c r="G1041" s="10" t="n"/>
      <c r="H1041" s="23" t="n"/>
      <c r="I1041" s="23" t="n"/>
      <c r="J1041" s="23" t="n"/>
      <c r="K1041" s="10" t="n"/>
      <c r="L1041" s="10" t="n"/>
      <c r="M1041" s="24">
        <f>IF(AND(A1041="",B1041="",J1041="",H1041=""),"",ROUND(IF(G1041="Yes",2,1)*IF(AND(ISNUMBER(H1041),ISNUMBER(I1041),I1041&gt;=H1041),I1041-H1041,IF(ISNUMBER(J1041),J1041,0)),1))</f>
        <v/>
      </c>
      <c r="N1041" s="24">
        <f>IF(M1041="","",IF(OR(E1041="Personal",E1041="",F1041="Yes"),0,M1041))</f>
        <v/>
      </c>
      <c r="O1041" s="24">
        <f>IF(OR(A1041="",M1041=""),"",IF(E1041="Business",IFERROR(INDEX('Rate Schedule'!$B$5:$B$24,MATCH(SUMPRODUCT(MAX(('Rate Schedule'!$A$5:$A$24&lt;=A1041)*('Rate Schedule'!$A$5:$A$24&lt;&gt;"")*'Rate Schedule'!$A$5:$A$24)),'Rate Schedule'!$A$5:$A$24,0)),0),IF(E1041="Medical",IFERROR(INDEX('Rate Schedule'!$C$5:$C$24,MATCH(SUMPRODUCT(MAX(('Rate Schedule'!$A$5:$A$24&lt;=A1041)*('Rate Schedule'!$A$5:$A$24&lt;&gt;"")*'Rate Schedule'!$A$5:$A$24)),'Rate Schedule'!$A$5:$A$24,0)),0),IF(E1041="Charitable",IFERROR(INDEX('Rate Schedule'!$D$5:$D$24,MATCH(SUMPRODUCT(MAX(('Rate Schedule'!$A$5:$A$24&lt;=A1041)*('Rate Schedule'!$A$5:$A$24&lt;&gt;"")*'Rate Schedule'!$A$5:$A$24)),'Rate Schedule'!$A$5:$A$24,0)),0),0))))</f>
        <v/>
      </c>
      <c r="P1041" s="25">
        <f>IF(OR(M1041="",O1041=""),"",ROUND(N1041*O1041,0)/100)</f>
        <v/>
      </c>
      <c r="Q1041" s="26">
        <f>IF(AND(A1041="",B1041="",C1041="",D1041="",E1041="",J1041="",H1041=""),"",IF(A1041="","Add a date",IF(A1041&gt;AsOf,"After as-of date: not counted yet",IF(B1041="","Add a vehicle",IF(COUNTIF(VName,B1041)=0,"Vehicle not on Vehicles sheet",IF(E1041="","Add a purpose",IF(AND(E1041&lt;&gt;"Business",E1041&lt;&gt;"Medical",E1041&lt;&gt;"Charitable",E1041&lt;&gt;"Personal"),"Purpose must be Business/Medical/Charitable/Personal",IF(AND(ISNUMBER(H1041),ISNUMBER(I1041),I1041&lt;H1041),"Odometer end is before start",IF(AND(NOT(ISNUMBER(H1041)),NOT(ISNUMBER(I1041)),NOT(ISNUMBER(J1041))),"Add odometer readings or typed miles",IF(AND(ISNUMBER(H1041),ISNUMBER(I1041),ISNUMBER(J1041),ABS((I1041-H1041)-J1041)&gt;0.05),"Odometer and typed miles disagree",IF(AND(N1041&gt;0,O1041=0),"No rate for this date — check Rate Schedule",IF(AND(OR(E1041="Business",E1041="Medical",E1041="Charitable"),F1041&lt;&gt;"Yes",K1041=""),"Add purpose detail for substantiation",""))))))))))))</f>
        <v/>
      </c>
      <c r="R1041" s="27">
        <f>IF(OR(A1041="",M1041=""),"",IFERROR(INDEX('Rate Schedule'!$A$5:$A$24,MATCH(SUMPRODUCT(MAX(('Rate Schedule'!$A$5:$A$24&lt;=A1041)*('Rate Schedule'!$A$5:$A$24&lt;&gt;"")*'Rate Schedule'!$A$5:$A$24)),'Rate Schedule'!$A$5:$A$24,0)),""))</f>
        <v/>
      </c>
    </row>
    <row r="1042">
      <c r="A1042" s="22" t="n"/>
      <c r="B1042" s="10" t="n"/>
      <c r="C1042" s="10" t="n"/>
      <c r="D1042" s="10" t="n"/>
      <c r="E1042" s="10" t="n"/>
      <c r="F1042" s="10" t="n"/>
      <c r="G1042" s="10" t="n"/>
      <c r="H1042" s="23" t="n"/>
      <c r="I1042" s="23" t="n"/>
      <c r="J1042" s="23" t="n"/>
      <c r="K1042" s="10" t="n"/>
      <c r="L1042" s="10" t="n"/>
      <c r="M1042" s="24">
        <f>IF(AND(A1042="",B1042="",J1042="",H1042=""),"",ROUND(IF(G1042="Yes",2,1)*IF(AND(ISNUMBER(H1042),ISNUMBER(I1042),I1042&gt;=H1042),I1042-H1042,IF(ISNUMBER(J1042),J1042,0)),1))</f>
        <v/>
      </c>
      <c r="N1042" s="24">
        <f>IF(M1042="","",IF(OR(E1042="Personal",E1042="",F1042="Yes"),0,M1042))</f>
        <v/>
      </c>
      <c r="O1042" s="24">
        <f>IF(OR(A1042="",M1042=""),"",IF(E1042="Business",IFERROR(INDEX('Rate Schedule'!$B$5:$B$24,MATCH(SUMPRODUCT(MAX(('Rate Schedule'!$A$5:$A$24&lt;=A1042)*('Rate Schedule'!$A$5:$A$24&lt;&gt;"")*'Rate Schedule'!$A$5:$A$24)),'Rate Schedule'!$A$5:$A$24,0)),0),IF(E1042="Medical",IFERROR(INDEX('Rate Schedule'!$C$5:$C$24,MATCH(SUMPRODUCT(MAX(('Rate Schedule'!$A$5:$A$24&lt;=A1042)*('Rate Schedule'!$A$5:$A$24&lt;&gt;"")*'Rate Schedule'!$A$5:$A$24)),'Rate Schedule'!$A$5:$A$24,0)),0),IF(E1042="Charitable",IFERROR(INDEX('Rate Schedule'!$D$5:$D$24,MATCH(SUMPRODUCT(MAX(('Rate Schedule'!$A$5:$A$24&lt;=A1042)*('Rate Schedule'!$A$5:$A$24&lt;&gt;"")*'Rate Schedule'!$A$5:$A$24)),'Rate Schedule'!$A$5:$A$24,0)),0),0))))</f>
        <v/>
      </c>
      <c r="P1042" s="25">
        <f>IF(OR(M1042="",O1042=""),"",ROUND(N1042*O1042,0)/100)</f>
        <v/>
      </c>
      <c r="Q1042" s="26">
        <f>IF(AND(A1042="",B1042="",C1042="",D1042="",E1042="",J1042="",H1042=""),"",IF(A1042="","Add a date",IF(A1042&gt;AsOf,"After as-of date: not counted yet",IF(B1042="","Add a vehicle",IF(COUNTIF(VName,B1042)=0,"Vehicle not on Vehicles sheet",IF(E1042="","Add a purpose",IF(AND(E1042&lt;&gt;"Business",E1042&lt;&gt;"Medical",E1042&lt;&gt;"Charitable",E1042&lt;&gt;"Personal"),"Purpose must be Business/Medical/Charitable/Personal",IF(AND(ISNUMBER(H1042),ISNUMBER(I1042),I1042&lt;H1042),"Odometer end is before start",IF(AND(NOT(ISNUMBER(H1042)),NOT(ISNUMBER(I1042)),NOT(ISNUMBER(J1042))),"Add odometer readings or typed miles",IF(AND(ISNUMBER(H1042),ISNUMBER(I1042),ISNUMBER(J1042),ABS((I1042-H1042)-J1042)&gt;0.05),"Odometer and typed miles disagree",IF(AND(N1042&gt;0,O1042=0),"No rate for this date — check Rate Schedule",IF(AND(OR(E1042="Business",E1042="Medical",E1042="Charitable"),F1042&lt;&gt;"Yes",K1042=""),"Add purpose detail for substantiation",""))))))))))))</f>
        <v/>
      </c>
      <c r="R1042" s="27">
        <f>IF(OR(A1042="",M1042=""),"",IFERROR(INDEX('Rate Schedule'!$A$5:$A$24,MATCH(SUMPRODUCT(MAX(('Rate Schedule'!$A$5:$A$24&lt;=A1042)*('Rate Schedule'!$A$5:$A$24&lt;&gt;"")*'Rate Schedule'!$A$5:$A$24)),'Rate Schedule'!$A$5:$A$24,0)),""))</f>
        <v/>
      </c>
    </row>
    <row r="1043">
      <c r="A1043" s="22" t="n"/>
      <c r="B1043" s="10" t="n"/>
      <c r="C1043" s="10" t="n"/>
      <c r="D1043" s="10" t="n"/>
      <c r="E1043" s="10" t="n"/>
      <c r="F1043" s="10" t="n"/>
      <c r="G1043" s="10" t="n"/>
      <c r="H1043" s="23" t="n"/>
      <c r="I1043" s="23" t="n"/>
      <c r="J1043" s="23" t="n"/>
      <c r="K1043" s="10" t="n"/>
      <c r="L1043" s="10" t="n"/>
      <c r="M1043" s="24">
        <f>IF(AND(A1043="",B1043="",J1043="",H1043=""),"",ROUND(IF(G1043="Yes",2,1)*IF(AND(ISNUMBER(H1043),ISNUMBER(I1043),I1043&gt;=H1043),I1043-H1043,IF(ISNUMBER(J1043),J1043,0)),1))</f>
        <v/>
      </c>
      <c r="N1043" s="24">
        <f>IF(M1043="","",IF(OR(E1043="Personal",E1043="",F1043="Yes"),0,M1043))</f>
        <v/>
      </c>
      <c r="O1043" s="24">
        <f>IF(OR(A1043="",M1043=""),"",IF(E1043="Business",IFERROR(INDEX('Rate Schedule'!$B$5:$B$24,MATCH(SUMPRODUCT(MAX(('Rate Schedule'!$A$5:$A$24&lt;=A1043)*('Rate Schedule'!$A$5:$A$24&lt;&gt;"")*'Rate Schedule'!$A$5:$A$24)),'Rate Schedule'!$A$5:$A$24,0)),0),IF(E1043="Medical",IFERROR(INDEX('Rate Schedule'!$C$5:$C$24,MATCH(SUMPRODUCT(MAX(('Rate Schedule'!$A$5:$A$24&lt;=A1043)*('Rate Schedule'!$A$5:$A$24&lt;&gt;"")*'Rate Schedule'!$A$5:$A$24)),'Rate Schedule'!$A$5:$A$24,0)),0),IF(E1043="Charitable",IFERROR(INDEX('Rate Schedule'!$D$5:$D$24,MATCH(SUMPRODUCT(MAX(('Rate Schedule'!$A$5:$A$24&lt;=A1043)*('Rate Schedule'!$A$5:$A$24&lt;&gt;"")*'Rate Schedule'!$A$5:$A$24)),'Rate Schedule'!$A$5:$A$24,0)),0),0))))</f>
        <v/>
      </c>
      <c r="P1043" s="25">
        <f>IF(OR(M1043="",O1043=""),"",ROUND(N1043*O1043,0)/100)</f>
        <v/>
      </c>
      <c r="Q1043" s="26">
        <f>IF(AND(A1043="",B1043="",C1043="",D1043="",E1043="",J1043="",H1043=""),"",IF(A1043="","Add a date",IF(A1043&gt;AsOf,"After as-of date: not counted yet",IF(B1043="","Add a vehicle",IF(COUNTIF(VName,B1043)=0,"Vehicle not on Vehicles sheet",IF(E1043="","Add a purpose",IF(AND(E1043&lt;&gt;"Business",E1043&lt;&gt;"Medical",E1043&lt;&gt;"Charitable",E1043&lt;&gt;"Personal"),"Purpose must be Business/Medical/Charitable/Personal",IF(AND(ISNUMBER(H1043),ISNUMBER(I1043),I1043&lt;H1043),"Odometer end is before start",IF(AND(NOT(ISNUMBER(H1043)),NOT(ISNUMBER(I1043)),NOT(ISNUMBER(J1043))),"Add odometer readings or typed miles",IF(AND(ISNUMBER(H1043),ISNUMBER(I1043),ISNUMBER(J1043),ABS((I1043-H1043)-J1043)&gt;0.05),"Odometer and typed miles disagree",IF(AND(N1043&gt;0,O1043=0),"No rate for this date — check Rate Schedule",IF(AND(OR(E1043="Business",E1043="Medical",E1043="Charitable"),F1043&lt;&gt;"Yes",K1043=""),"Add purpose detail for substantiation",""))))))))))))</f>
        <v/>
      </c>
      <c r="R1043" s="27">
        <f>IF(OR(A1043="",M1043=""),"",IFERROR(INDEX('Rate Schedule'!$A$5:$A$24,MATCH(SUMPRODUCT(MAX(('Rate Schedule'!$A$5:$A$24&lt;=A1043)*('Rate Schedule'!$A$5:$A$24&lt;&gt;"")*'Rate Schedule'!$A$5:$A$24)),'Rate Schedule'!$A$5:$A$24,0)),""))</f>
        <v/>
      </c>
    </row>
    <row r="1044">
      <c r="A1044" s="22" t="n"/>
      <c r="B1044" s="10" t="n"/>
      <c r="C1044" s="10" t="n"/>
      <c r="D1044" s="10" t="n"/>
      <c r="E1044" s="10" t="n"/>
      <c r="F1044" s="10" t="n"/>
      <c r="G1044" s="10" t="n"/>
      <c r="H1044" s="23" t="n"/>
      <c r="I1044" s="23" t="n"/>
      <c r="J1044" s="23" t="n"/>
      <c r="K1044" s="10" t="n"/>
      <c r="L1044" s="10" t="n"/>
      <c r="M1044" s="24">
        <f>IF(AND(A1044="",B1044="",J1044="",H1044=""),"",ROUND(IF(G1044="Yes",2,1)*IF(AND(ISNUMBER(H1044),ISNUMBER(I1044),I1044&gt;=H1044),I1044-H1044,IF(ISNUMBER(J1044),J1044,0)),1))</f>
        <v/>
      </c>
      <c r="N1044" s="24">
        <f>IF(M1044="","",IF(OR(E1044="Personal",E1044="",F1044="Yes"),0,M1044))</f>
        <v/>
      </c>
      <c r="O1044" s="24">
        <f>IF(OR(A1044="",M1044=""),"",IF(E1044="Business",IFERROR(INDEX('Rate Schedule'!$B$5:$B$24,MATCH(SUMPRODUCT(MAX(('Rate Schedule'!$A$5:$A$24&lt;=A1044)*('Rate Schedule'!$A$5:$A$24&lt;&gt;"")*'Rate Schedule'!$A$5:$A$24)),'Rate Schedule'!$A$5:$A$24,0)),0),IF(E1044="Medical",IFERROR(INDEX('Rate Schedule'!$C$5:$C$24,MATCH(SUMPRODUCT(MAX(('Rate Schedule'!$A$5:$A$24&lt;=A1044)*('Rate Schedule'!$A$5:$A$24&lt;&gt;"")*'Rate Schedule'!$A$5:$A$24)),'Rate Schedule'!$A$5:$A$24,0)),0),IF(E1044="Charitable",IFERROR(INDEX('Rate Schedule'!$D$5:$D$24,MATCH(SUMPRODUCT(MAX(('Rate Schedule'!$A$5:$A$24&lt;=A1044)*('Rate Schedule'!$A$5:$A$24&lt;&gt;"")*'Rate Schedule'!$A$5:$A$24)),'Rate Schedule'!$A$5:$A$24,0)),0),0))))</f>
        <v/>
      </c>
      <c r="P1044" s="25">
        <f>IF(OR(M1044="",O1044=""),"",ROUND(N1044*O1044,0)/100)</f>
        <v/>
      </c>
      <c r="Q1044" s="26">
        <f>IF(AND(A1044="",B1044="",C1044="",D1044="",E1044="",J1044="",H1044=""),"",IF(A1044="","Add a date",IF(A1044&gt;AsOf,"After as-of date: not counted yet",IF(B1044="","Add a vehicle",IF(COUNTIF(VName,B1044)=0,"Vehicle not on Vehicles sheet",IF(E1044="","Add a purpose",IF(AND(E1044&lt;&gt;"Business",E1044&lt;&gt;"Medical",E1044&lt;&gt;"Charitable",E1044&lt;&gt;"Personal"),"Purpose must be Business/Medical/Charitable/Personal",IF(AND(ISNUMBER(H1044),ISNUMBER(I1044),I1044&lt;H1044),"Odometer end is before start",IF(AND(NOT(ISNUMBER(H1044)),NOT(ISNUMBER(I1044)),NOT(ISNUMBER(J1044))),"Add odometer readings or typed miles",IF(AND(ISNUMBER(H1044),ISNUMBER(I1044),ISNUMBER(J1044),ABS((I1044-H1044)-J1044)&gt;0.05),"Odometer and typed miles disagree",IF(AND(N1044&gt;0,O1044=0),"No rate for this date — check Rate Schedule",IF(AND(OR(E1044="Business",E1044="Medical",E1044="Charitable"),F1044&lt;&gt;"Yes",K1044=""),"Add purpose detail for substantiation",""))))))))))))</f>
        <v/>
      </c>
      <c r="R1044" s="27">
        <f>IF(OR(A1044="",M1044=""),"",IFERROR(INDEX('Rate Schedule'!$A$5:$A$24,MATCH(SUMPRODUCT(MAX(('Rate Schedule'!$A$5:$A$24&lt;=A1044)*('Rate Schedule'!$A$5:$A$24&lt;&gt;"")*'Rate Schedule'!$A$5:$A$24)),'Rate Schedule'!$A$5:$A$24,0)),""))</f>
        <v/>
      </c>
    </row>
    <row r="1045">
      <c r="A1045" s="22" t="n"/>
      <c r="B1045" s="10" t="n"/>
      <c r="C1045" s="10" t="n"/>
      <c r="D1045" s="10" t="n"/>
      <c r="E1045" s="10" t="n"/>
      <c r="F1045" s="10" t="n"/>
      <c r="G1045" s="10" t="n"/>
      <c r="H1045" s="23" t="n"/>
      <c r="I1045" s="23" t="n"/>
      <c r="J1045" s="23" t="n"/>
      <c r="K1045" s="10" t="n"/>
      <c r="L1045" s="10" t="n"/>
      <c r="M1045" s="24">
        <f>IF(AND(A1045="",B1045="",J1045="",H1045=""),"",ROUND(IF(G1045="Yes",2,1)*IF(AND(ISNUMBER(H1045),ISNUMBER(I1045),I1045&gt;=H1045),I1045-H1045,IF(ISNUMBER(J1045),J1045,0)),1))</f>
        <v/>
      </c>
      <c r="N1045" s="24">
        <f>IF(M1045="","",IF(OR(E1045="Personal",E1045="",F1045="Yes"),0,M1045))</f>
        <v/>
      </c>
      <c r="O1045" s="24">
        <f>IF(OR(A1045="",M1045=""),"",IF(E1045="Business",IFERROR(INDEX('Rate Schedule'!$B$5:$B$24,MATCH(SUMPRODUCT(MAX(('Rate Schedule'!$A$5:$A$24&lt;=A1045)*('Rate Schedule'!$A$5:$A$24&lt;&gt;"")*'Rate Schedule'!$A$5:$A$24)),'Rate Schedule'!$A$5:$A$24,0)),0),IF(E1045="Medical",IFERROR(INDEX('Rate Schedule'!$C$5:$C$24,MATCH(SUMPRODUCT(MAX(('Rate Schedule'!$A$5:$A$24&lt;=A1045)*('Rate Schedule'!$A$5:$A$24&lt;&gt;"")*'Rate Schedule'!$A$5:$A$24)),'Rate Schedule'!$A$5:$A$24,0)),0),IF(E1045="Charitable",IFERROR(INDEX('Rate Schedule'!$D$5:$D$24,MATCH(SUMPRODUCT(MAX(('Rate Schedule'!$A$5:$A$24&lt;=A1045)*('Rate Schedule'!$A$5:$A$24&lt;&gt;"")*'Rate Schedule'!$A$5:$A$24)),'Rate Schedule'!$A$5:$A$24,0)),0),0))))</f>
        <v/>
      </c>
      <c r="P1045" s="25">
        <f>IF(OR(M1045="",O1045=""),"",ROUND(N1045*O1045,0)/100)</f>
        <v/>
      </c>
      <c r="Q1045" s="26">
        <f>IF(AND(A1045="",B1045="",C1045="",D1045="",E1045="",J1045="",H1045=""),"",IF(A1045="","Add a date",IF(A1045&gt;AsOf,"After as-of date: not counted yet",IF(B1045="","Add a vehicle",IF(COUNTIF(VName,B1045)=0,"Vehicle not on Vehicles sheet",IF(E1045="","Add a purpose",IF(AND(E1045&lt;&gt;"Business",E1045&lt;&gt;"Medical",E1045&lt;&gt;"Charitable",E1045&lt;&gt;"Personal"),"Purpose must be Business/Medical/Charitable/Personal",IF(AND(ISNUMBER(H1045),ISNUMBER(I1045),I1045&lt;H1045),"Odometer end is before start",IF(AND(NOT(ISNUMBER(H1045)),NOT(ISNUMBER(I1045)),NOT(ISNUMBER(J1045))),"Add odometer readings or typed miles",IF(AND(ISNUMBER(H1045),ISNUMBER(I1045),ISNUMBER(J1045),ABS((I1045-H1045)-J1045)&gt;0.05),"Odometer and typed miles disagree",IF(AND(N1045&gt;0,O1045=0),"No rate for this date — check Rate Schedule",IF(AND(OR(E1045="Business",E1045="Medical",E1045="Charitable"),F1045&lt;&gt;"Yes",K1045=""),"Add purpose detail for substantiation",""))))))))))))</f>
        <v/>
      </c>
      <c r="R1045" s="27">
        <f>IF(OR(A1045="",M1045=""),"",IFERROR(INDEX('Rate Schedule'!$A$5:$A$24,MATCH(SUMPRODUCT(MAX(('Rate Schedule'!$A$5:$A$24&lt;=A1045)*('Rate Schedule'!$A$5:$A$24&lt;&gt;"")*'Rate Schedule'!$A$5:$A$24)),'Rate Schedule'!$A$5:$A$24,0)),""))</f>
        <v/>
      </c>
    </row>
    <row r="1046">
      <c r="A1046" s="22" t="n"/>
      <c r="B1046" s="10" t="n"/>
      <c r="C1046" s="10" t="n"/>
      <c r="D1046" s="10" t="n"/>
      <c r="E1046" s="10" t="n"/>
      <c r="F1046" s="10" t="n"/>
      <c r="G1046" s="10" t="n"/>
      <c r="H1046" s="23" t="n"/>
      <c r="I1046" s="23" t="n"/>
      <c r="J1046" s="23" t="n"/>
      <c r="K1046" s="10" t="n"/>
      <c r="L1046" s="10" t="n"/>
      <c r="M1046" s="24">
        <f>IF(AND(A1046="",B1046="",J1046="",H1046=""),"",ROUND(IF(G1046="Yes",2,1)*IF(AND(ISNUMBER(H1046),ISNUMBER(I1046),I1046&gt;=H1046),I1046-H1046,IF(ISNUMBER(J1046),J1046,0)),1))</f>
        <v/>
      </c>
      <c r="N1046" s="24">
        <f>IF(M1046="","",IF(OR(E1046="Personal",E1046="",F1046="Yes"),0,M1046))</f>
        <v/>
      </c>
      <c r="O1046" s="24">
        <f>IF(OR(A1046="",M1046=""),"",IF(E1046="Business",IFERROR(INDEX('Rate Schedule'!$B$5:$B$24,MATCH(SUMPRODUCT(MAX(('Rate Schedule'!$A$5:$A$24&lt;=A1046)*('Rate Schedule'!$A$5:$A$24&lt;&gt;"")*'Rate Schedule'!$A$5:$A$24)),'Rate Schedule'!$A$5:$A$24,0)),0),IF(E1046="Medical",IFERROR(INDEX('Rate Schedule'!$C$5:$C$24,MATCH(SUMPRODUCT(MAX(('Rate Schedule'!$A$5:$A$24&lt;=A1046)*('Rate Schedule'!$A$5:$A$24&lt;&gt;"")*'Rate Schedule'!$A$5:$A$24)),'Rate Schedule'!$A$5:$A$24,0)),0),IF(E1046="Charitable",IFERROR(INDEX('Rate Schedule'!$D$5:$D$24,MATCH(SUMPRODUCT(MAX(('Rate Schedule'!$A$5:$A$24&lt;=A1046)*('Rate Schedule'!$A$5:$A$24&lt;&gt;"")*'Rate Schedule'!$A$5:$A$24)),'Rate Schedule'!$A$5:$A$24,0)),0),0))))</f>
        <v/>
      </c>
      <c r="P1046" s="25">
        <f>IF(OR(M1046="",O1046=""),"",ROUND(N1046*O1046,0)/100)</f>
        <v/>
      </c>
      <c r="Q1046" s="26">
        <f>IF(AND(A1046="",B1046="",C1046="",D1046="",E1046="",J1046="",H1046=""),"",IF(A1046="","Add a date",IF(A1046&gt;AsOf,"After as-of date: not counted yet",IF(B1046="","Add a vehicle",IF(COUNTIF(VName,B1046)=0,"Vehicle not on Vehicles sheet",IF(E1046="","Add a purpose",IF(AND(E1046&lt;&gt;"Business",E1046&lt;&gt;"Medical",E1046&lt;&gt;"Charitable",E1046&lt;&gt;"Personal"),"Purpose must be Business/Medical/Charitable/Personal",IF(AND(ISNUMBER(H1046),ISNUMBER(I1046),I1046&lt;H1046),"Odometer end is before start",IF(AND(NOT(ISNUMBER(H1046)),NOT(ISNUMBER(I1046)),NOT(ISNUMBER(J1046))),"Add odometer readings or typed miles",IF(AND(ISNUMBER(H1046),ISNUMBER(I1046),ISNUMBER(J1046),ABS((I1046-H1046)-J1046)&gt;0.05),"Odometer and typed miles disagree",IF(AND(N1046&gt;0,O1046=0),"No rate for this date — check Rate Schedule",IF(AND(OR(E1046="Business",E1046="Medical",E1046="Charitable"),F1046&lt;&gt;"Yes",K1046=""),"Add purpose detail for substantiation",""))))))))))))</f>
        <v/>
      </c>
      <c r="R1046" s="27">
        <f>IF(OR(A1046="",M1046=""),"",IFERROR(INDEX('Rate Schedule'!$A$5:$A$24,MATCH(SUMPRODUCT(MAX(('Rate Schedule'!$A$5:$A$24&lt;=A1046)*('Rate Schedule'!$A$5:$A$24&lt;&gt;"")*'Rate Schedule'!$A$5:$A$24)),'Rate Schedule'!$A$5:$A$24,0)),""))</f>
        <v/>
      </c>
    </row>
    <row r="1047">
      <c r="A1047" s="22" t="n"/>
      <c r="B1047" s="10" t="n"/>
      <c r="C1047" s="10" t="n"/>
      <c r="D1047" s="10" t="n"/>
      <c r="E1047" s="10" t="n"/>
      <c r="F1047" s="10" t="n"/>
      <c r="G1047" s="10" t="n"/>
      <c r="H1047" s="23" t="n"/>
      <c r="I1047" s="23" t="n"/>
      <c r="J1047" s="23" t="n"/>
      <c r="K1047" s="10" t="n"/>
      <c r="L1047" s="10" t="n"/>
      <c r="M1047" s="24">
        <f>IF(AND(A1047="",B1047="",J1047="",H1047=""),"",ROUND(IF(G1047="Yes",2,1)*IF(AND(ISNUMBER(H1047),ISNUMBER(I1047),I1047&gt;=H1047),I1047-H1047,IF(ISNUMBER(J1047),J1047,0)),1))</f>
        <v/>
      </c>
      <c r="N1047" s="24">
        <f>IF(M1047="","",IF(OR(E1047="Personal",E1047="",F1047="Yes"),0,M1047))</f>
        <v/>
      </c>
      <c r="O1047" s="24">
        <f>IF(OR(A1047="",M1047=""),"",IF(E1047="Business",IFERROR(INDEX('Rate Schedule'!$B$5:$B$24,MATCH(SUMPRODUCT(MAX(('Rate Schedule'!$A$5:$A$24&lt;=A1047)*('Rate Schedule'!$A$5:$A$24&lt;&gt;"")*'Rate Schedule'!$A$5:$A$24)),'Rate Schedule'!$A$5:$A$24,0)),0),IF(E1047="Medical",IFERROR(INDEX('Rate Schedule'!$C$5:$C$24,MATCH(SUMPRODUCT(MAX(('Rate Schedule'!$A$5:$A$24&lt;=A1047)*('Rate Schedule'!$A$5:$A$24&lt;&gt;"")*'Rate Schedule'!$A$5:$A$24)),'Rate Schedule'!$A$5:$A$24,0)),0),IF(E1047="Charitable",IFERROR(INDEX('Rate Schedule'!$D$5:$D$24,MATCH(SUMPRODUCT(MAX(('Rate Schedule'!$A$5:$A$24&lt;=A1047)*('Rate Schedule'!$A$5:$A$24&lt;&gt;"")*'Rate Schedule'!$A$5:$A$24)),'Rate Schedule'!$A$5:$A$24,0)),0),0))))</f>
        <v/>
      </c>
      <c r="P1047" s="25">
        <f>IF(OR(M1047="",O1047=""),"",ROUND(N1047*O1047,0)/100)</f>
        <v/>
      </c>
      <c r="Q1047" s="26">
        <f>IF(AND(A1047="",B1047="",C1047="",D1047="",E1047="",J1047="",H1047=""),"",IF(A1047="","Add a date",IF(A1047&gt;AsOf,"After as-of date: not counted yet",IF(B1047="","Add a vehicle",IF(COUNTIF(VName,B1047)=0,"Vehicle not on Vehicles sheet",IF(E1047="","Add a purpose",IF(AND(E1047&lt;&gt;"Business",E1047&lt;&gt;"Medical",E1047&lt;&gt;"Charitable",E1047&lt;&gt;"Personal"),"Purpose must be Business/Medical/Charitable/Personal",IF(AND(ISNUMBER(H1047),ISNUMBER(I1047),I1047&lt;H1047),"Odometer end is before start",IF(AND(NOT(ISNUMBER(H1047)),NOT(ISNUMBER(I1047)),NOT(ISNUMBER(J1047))),"Add odometer readings or typed miles",IF(AND(ISNUMBER(H1047),ISNUMBER(I1047),ISNUMBER(J1047),ABS((I1047-H1047)-J1047)&gt;0.05),"Odometer and typed miles disagree",IF(AND(N1047&gt;0,O1047=0),"No rate for this date — check Rate Schedule",IF(AND(OR(E1047="Business",E1047="Medical",E1047="Charitable"),F1047&lt;&gt;"Yes",K1047=""),"Add purpose detail for substantiation",""))))))))))))</f>
        <v/>
      </c>
      <c r="R1047" s="27">
        <f>IF(OR(A1047="",M1047=""),"",IFERROR(INDEX('Rate Schedule'!$A$5:$A$24,MATCH(SUMPRODUCT(MAX(('Rate Schedule'!$A$5:$A$24&lt;=A1047)*('Rate Schedule'!$A$5:$A$24&lt;&gt;"")*'Rate Schedule'!$A$5:$A$24)),'Rate Schedule'!$A$5:$A$24,0)),""))</f>
        <v/>
      </c>
    </row>
    <row r="1048">
      <c r="A1048" s="22" t="n"/>
      <c r="B1048" s="10" t="n"/>
      <c r="C1048" s="10" t="n"/>
      <c r="D1048" s="10" t="n"/>
      <c r="E1048" s="10" t="n"/>
      <c r="F1048" s="10" t="n"/>
      <c r="G1048" s="10" t="n"/>
      <c r="H1048" s="23" t="n"/>
      <c r="I1048" s="23" t="n"/>
      <c r="J1048" s="23" t="n"/>
      <c r="K1048" s="10" t="n"/>
      <c r="L1048" s="10" t="n"/>
      <c r="M1048" s="24">
        <f>IF(AND(A1048="",B1048="",J1048="",H1048=""),"",ROUND(IF(G1048="Yes",2,1)*IF(AND(ISNUMBER(H1048),ISNUMBER(I1048),I1048&gt;=H1048),I1048-H1048,IF(ISNUMBER(J1048),J1048,0)),1))</f>
        <v/>
      </c>
      <c r="N1048" s="24">
        <f>IF(M1048="","",IF(OR(E1048="Personal",E1048="",F1048="Yes"),0,M1048))</f>
        <v/>
      </c>
      <c r="O1048" s="24">
        <f>IF(OR(A1048="",M1048=""),"",IF(E1048="Business",IFERROR(INDEX('Rate Schedule'!$B$5:$B$24,MATCH(SUMPRODUCT(MAX(('Rate Schedule'!$A$5:$A$24&lt;=A1048)*('Rate Schedule'!$A$5:$A$24&lt;&gt;"")*'Rate Schedule'!$A$5:$A$24)),'Rate Schedule'!$A$5:$A$24,0)),0),IF(E1048="Medical",IFERROR(INDEX('Rate Schedule'!$C$5:$C$24,MATCH(SUMPRODUCT(MAX(('Rate Schedule'!$A$5:$A$24&lt;=A1048)*('Rate Schedule'!$A$5:$A$24&lt;&gt;"")*'Rate Schedule'!$A$5:$A$24)),'Rate Schedule'!$A$5:$A$24,0)),0),IF(E1048="Charitable",IFERROR(INDEX('Rate Schedule'!$D$5:$D$24,MATCH(SUMPRODUCT(MAX(('Rate Schedule'!$A$5:$A$24&lt;=A1048)*('Rate Schedule'!$A$5:$A$24&lt;&gt;"")*'Rate Schedule'!$A$5:$A$24)),'Rate Schedule'!$A$5:$A$24,0)),0),0))))</f>
        <v/>
      </c>
      <c r="P1048" s="25">
        <f>IF(OR(M1048="",O1048=""),"",ROUND(N1048*O1048,0)/100)</f>
        <v/>
      </c>
      <c r="Q1048" s="26">
        <f>IF(AND(A1048="",B1048="",C1048="",D1048="",E1048="",J1048="",H1048=""),"",IF(A1048="","Add a date",IF(A1048&gt;AsOf,"After as-of date: not counted yet",IF(B1048="","Add a vehicle",IF(COUNTIF(VName,B1048)=0,"Vehicle not on Vehicles sheet",IF(E1048="","Add a purpose",IF(AND(E1048&lt;&gt;"Business",E1048&lt;&gt;"Medical",E1048&lt;&gt;"Charitable",E1048&lt;&gt;"Personal"),"Purpose must be Business/Medical/Charitable/Personal",IF(AND(ISNUMBER(H1048),ISNUMBER(I1048),I1048&lt;H1048),"Odometer end is before start",IF(AND(NOT(ISNUMBER(H1048)),NOT(ISNUMBER(I1048)),NOT(ISNUMBER(J1048))),"Add odometer readings or typed miles",IF(AND(ISNUMBER(H1048),ISNUMBER(I1048),ISNUMBER(J1048),ABS((I1048-H1048)-J1048)&gt;0.05),"Odometer and typed miles disagree",IF(AND(N1048&gt;0,O1048=0),"No rate for this date — check Rate Schedule",IF(AND(OR(E1048="Business",E1048="Medical",E1048="Charitable"),F1048&lt;&gt;"Yes",K1048=""),"Add purpose detail for substantiation",""))))))))))))</f>
        <v/>
      </c>
      <c r="R1048" s="27">
        <f>IF(OR(A1048="",M1048=""),"",IFERROR(INDEX('Rate Schedule'!$A$5:$A$24,MATCH(SUMPRODUCT(MAX(('Rate Schedule'!$A$5:$A$24&lt;=A1048)*('Rate Schedule'!$A$5:$A$24&lt;&gt;"")*'Rate Schedule'!$A$5:$A$24)),'Rate Schedule'!$A$5:$A$24,0)),""))</f>
        <v/>
      </c>
    </row>
    <row r="1049">
      <c r="A1049" s="22" t="n"/>
      <c r="B1049" s="10" t="n"/>
      <c r="C1049" s="10" t="n"/>
      <c r="D1049" s="10" t="n"/>
      <c r="E1049" s="10" t="n"/>
      <c r="F1049" s="10" t="n"/>
      <c r="G1049" s="10" t="n"/>
      <c r="H1049" s="23" t="n"/>
      <c r="I1049" s="23" t="n"/>
      <c r="J1049" s="23" t="n"/>
      <c r="K1049" s="10" t="n"/>
      <c r="L1049" s="10" t="n"/>
      <c r="M1049" s="24">
        <f>IF(AND(A1049="",B1049="",J1049="",H1049=""),"",ROUND(IF(G1049="Yes",2,1)*IF(AND(ISNUMBER(H1049),ISNUMBER(I1049),I1049&gt;=H1049),I1049-H1049,IF(ISNUMBER(J1049),J1049,0)),1))</f>
        <v/>
      </c>
      <c r="N1049" s="24">
        <f>IF(M1049="","",IF(OR(E1049="Personal",E1049="",F1049="Yes"),0,M1049))</f>
        <v/>
      </c>
      <c r="O1049" s="24">
        <f>IF(OR(A1049="",M1049=""),"",IF(E1049="Business",IFERROR(INDEX('Rate Schedule'!$B$5:$B$24,MATCH(SUMPRODUCT(MAX(('Rate Schedule'!$A$5:$A$24&lt;=A1049)*('Rate Schedule'!$A$5:$A$24&lt;&gt;"")*'Rate Schedule'!$A$5:$A$24)),'Rate Schedule'!$A$5:$A$24,0)),0),IF(E1049="Medical",IFERROR(INDEX('Rate Schedule'!$C$5:$C$24,MATCH(SUMPRODUCT(MAX(('Rate Schedule'!$A$5:$A$24&lt;=A1049)*('Rate Schedule'!$A$5:$A$24&lt;&gt;"")*'Rate Schedule'!$A$5:$A$24)),'Rate Schedule'!$A$5:$A$24,0)),0),IF(E1049="Charitable",IFERROR(INDEX('Rate Schedule'!$D$5:$D$24,MATCH(SUMPRODUCT(MAX(('Rate Schedule'!$A$5:$A$24&lt;=A1049)*('Rate Schedule'!$A$5:$A$24&lt;&gt;"")*'Rate Schedule'!$A$5:$A$24)),'Rate Schedule'!$A$5:$A$24,0)),0),0))))</f>
        <v/>
      </c>
      <c r="P1049" s="25">
        <f>IF(OR(M1049="",O1049=""),"",ROUND(N1049*O1049,0)/100)</f>
        <v/>
      </c>
      <c r="Q1049" s="26">
        <f>IF(AND(A1049="",B1049="",C1049="",D1049="",E1049="",J1049="",H1049=""),"",IF(A1049="","Add a date",IF(A1049&gt;AsOf,"After as-of date: not counted yet",IF(B1049="","Add a vehicle",IF(COUNTIF(VName,B1049)=0,"Vehicle not on Vehicles sheet",IF(E1049="","Add a purpose",IF(AND(E1049&lt;&gt;"Business",E1049&lt;&gt;"Medical",E1049&lt;&gt;"Charitable",E1049&lt;&gt;"Personal"),"Purpose must be Business/Medical/Charitable/Personal",IF(AND(ISNUMBER(H1049),ISNUMBER(I1049),I1049&lt;H1049),"Odometer end is before start",IF(AND(NOT(ISNUMBER(H1049)),NOT(ISNUMBER(I1049)),NOT(ISNUMBER(J1049))),"Add odometer readings or typed miles",IF(AND(ISNUMBER(H1049),ISNUMBER(I1049),ISNUMBER(J1049),ABS((I1049-H1049)-J1049)&gt;0.05),"Odometer and typed miles disagree",IF(AND(N1049&gt;0,O1049=0),"No rate for this date — check Rate Schedule",IF(AND(OR(E1049="Business",E1049="Medical",E1049="Charitable"),F1049&lt;&gt;"Yes",K1049=""),"Add purpose detail for substantiation",""))))))))))))</f>
        <v/>
      </c>
      <c r="R1049" s="27">
        <f>IF(OR(A1049="",M1049=""),"",IFERROR(INDEX('Rate Schedule'!$A$5:$A$24,MATCH(SUMPRODUCT(MAX(('Rate Schedule'!$A$5:$A$24&lt;=A1049)*('Rate Schedule'!$A$5:$A$24&lt;&gt;"")*'Rate Schedule'!$A$5:$A$24)),'Rate Schedule'!$A$5:$A$24,0)),""))</f>
        <v/>
      </c>
    </row>
    <row r="1050">
      <c r="A1050" s="22" t="n"/>
      <c r="B1050" s="10" t="n"/>
      <c r="C1050" s="10" t="n"/>
      <c r="D1050" s="10" t="n"/>
      <c r="E1050" s="10" t="n"/>
      <c r="F1050" s="10" t="n"/>
      <c r="G1050" s="10" t="n"/>
      <c r="H1050" s="23" t="n"/>
      <c r="I1050" s="23" t="n"/>
      <c r="J1050" s="23" t="n"/>
      <c r="K1050" s="10" t="n"/>
      <c r="L1050" s="10" t="n"/>
      <c r="M1050" s="24">
        <f>IF(AND(A1050="",B1050="",J1050="",H1050=""),"",ROUND(IF(G1050="Yes",2,1)*IF(AND(ISNUMBER(H1050),ISNUMBER(I1050),I1050&gt;=H1050),I1050-H1050,IF(ISNUMBER(J1050),J1050,0)),1))</f>
        <v/>
      </c>
      <c r="N1050" s="24">
        <f>IF(M1050="","",IF(OR(E1050="Personal",E1050="",F1050="Yes"),0,M1050))</f>
        <v/>
      </c>
      <c r="O1050" s="24">
        <f>IF(OR(A1050="",M1050=""),"",IF(E1050="Business",IFERROR(INDEX('Rate Schedule'!$B$5:$B$24,MATCH(SUMPRODUCT(MAX(('Rate Schedule'!$A$5:$A$24&lt;=A1050)*('Rate Schedule'!$A$5:$A$24&lt;&gt;"")*'Rate Schedule'!$A$5:$A$24)),'Rate Schedule'!$A$5:$A$24,0)),0),IF(E1050="Medical",IFERROR(INDEX('Rate Schedule'!$C$5:$C$24,MATCH(SUMPRODUCT(MAX(('Rate Schedule'!$A$5:$A$24&lt;=A1050)*('Rate Schedule'!$A$5:$A$24&lt;&gt;"")*'Rate Schedule'!$A$5:$A$24)),'Rate Schedule'!$A$5:$A$24,0)),0),IF(E1050="Charitable",IFERROR(INDEX('Rate Schedule'!$D$5:$D$24,MATCH(SUMPRODUCT(MAX(('Rate Schedule'!$A$5:$A$24&lt;=A1050)*('Rate Schedule'!$A$5:$A$24&lt;&gt;"")*'Rate Schedule'!$A$5:$A$24)),'Rate Schedule'!$A$5:$A$24,0)),0),0))))</f>
        <v/>
      </c>
      <c r="P1050" s="25">
        <f>IF(OR(M1050="",O1050=""),"",ROUND(N1050*O1050,0)/100)</f>
        <v/>
      </c>
      <c r="Q1050" s="26">
        <f>IF(AND(A1050="",B1050="",C1050="",D1050="",E1050="",J1050="",H1050=""),"",IF(A1050="","Add a date",IF(A1050&gt;AsOf,"After as-of date: not counted yet",IF(B1050="","Add a vehicle",IF(COUNTIF(VName,B1050)=0,"Vehicle not on Vehicles sheet",IF(E1050="","Add a purpose",IF(AND(E1050&lt;&gt;"Business",E1050&lt;&gt;"Medical",E1050&lt;&gt;"Charitable",E1050&lt;&gt;"Personal"),"Purpose must be Business/Medical/Charitable/Personal",IF(AND(ISNUMBER(H1050),ISNUMBER(I1050),I1050&lt;H1050),"Odometer end is before start",IF(AND(NOT(ISNUMBER(H1050)),NOT(ISNUMBER(I1050)),NOT(ISNUMBER(J1050))),"Add odometer readings or typed miles",IF(AND(ISNUMBER(H1050),ISNUMBER(I1050),ISNUMBER(J1050),ABS((I1050-H1050)-J1050)&gt;0.05),"Odometer and typed miles disagree",IF(AND(N1050&gt;0,O1050=0),"No rate for this date — check Rate Schedule",IF(AND(OR(E1050="Business",E1050="Medical",E1050="Charitable"),F1050&lt;&gt;"Yes",K1050=""),"Add purpose detail for substantiation",""))))))))))))</f>
        <v/>
      </c>
      <c r="R1050" s="27">
        <f>IF(OR(A1050="",M1050=""),"",IFERROR(INDEX('Rate Schedule'!$A$5:$A$24,MATCH(SUMPRODUCT(MAX(('Rate Schedule'!$A$5:$A$24&lt;=A1050)*('Rate Schedule'!$A$5:$A$24&lt;&gt;"")*'Rate Schedule'!$A$5:$A$24)),'Rate Schedule'!$A$5:$A$24,0)),""))</f>
        <v/>
      </c>
    </row>
    <row r="1051">
      <c r="A1051" s="22" t="n"/>
      <c r="B1051" s="10" t="n"/>
      <c r="C1051" s="10" t="n"/>
      <c r="D1051" s="10" t="n"/>
      <c r="E1051" s="10" t="n"/>
      <c r="F1051" s="10" t="n"/>
      <c r="G1051" s="10" t="n"/>
      <c r="H1051" s="23" t="n"/>
      <c r="I1051" s="23" t="n"/>
      <c r="J1051" s="23" t="n"/>
      <c r="K1051" s="10" t="n"/>
      <c r="L1051" s="10" t="n"/>
      <c r="M1051" s="24">
        <f>IF(AND(A1051="",B1051="",J1051="",H1051=""),"",ROUND(IF(G1051="Yes",2,1)*IF(AND(ISNUMBER(H1051),ISNUMBER(I1051),I1051&gt;=H1051),I1051-H1051,IF(ISNUMBER(J1051),J1051,0)),1))</f>
        <v/>
      </c>
      <c r="N1051" s="24">
        <f>IF(M1051="","",IF(OR(E1051="Personal",E1051="",F1051="Yes"),0,M1051))</f>
        <v/>
      </c>
      <c r="O1051" s="24">
        <f>IF(OR(A1051="",M1051=""),"",IF(E1051="Business",IFERROR(INDEX('Rate Schedule'!$B$5:$B$24,MATCH(SUMPRODUCT(MAX(('Rate Schedule'!$A$5:$A$24&lt;=A1051)*('Rate Schedule'!$A$5:$A$24&lt;&gt;"")*'Rate Schedule'!$A$5:$A$24)),'Rate Schedule'!$A$5:$A$24,0)),0),IF(E1051="Medical",IFERROR(INDEX('Rate Schedule'!$C$5:$C$24,MATCH(SUMPRODUCT(MAX(('Rate Schedule'!$A$5:$A$24&lt;=A1051)*('Rate Schedule'!$A$5:$A$24&lt;&gt;"")*'Rate Schedule'!$A$5:$A$24)),'Rate Schedule'!$A$5:$A$24,0)),0),IF(E1051="Charitable",IFERROR(INDEX('Rate Schedule'!$D$5:$D$24,MATCH(SUMPRODUCT(MAX(('Rate Schedule'!$A$5:$A$24&lt;=A1051)*('Rate Schedule'!$A$5:$A$24&lt;&gt;"")*'Rate Schedule'!$A$5:$A$24)),'Rate Schedule'!$A$5:$A$24,0)),0),0))))</f>
        <v/>
      </c>
      <c r="P1051" s="25">
        <f>IF(OR(M1051="",O1051=""),"",ROUND(N1051*O1051,0)/100)</f>
        <v/>
      </c>
      <c r="Q1051" s="26">
        <f>IF(AND(A1051="",B1051="",C1051="",D1051="",E1051="",J1051="",H1051=""),"",IF(A1051="","Add a date",IF(A1051&gt;AsOf,"After as-of date: not counted yet",IF(B1051="","Add a vehicle",IF(COUNTIF(VName,B1051)=0,"Vehicle not on Vehicles sheet",IF(E1051="","Add a purpose",IF(AND(E1051&lt;&gt;"Business",E1051&lt;&gt;"Medical",E1051&lt;&gt;"Charitable",E1051&lt;&gt;"Personal"),"Purpose must be Business/Medical/Charitable/Personal",IF(AND(ISNUMBER(H1051),ISNUMBER(I1051),I1051&lt;H1051),"Odometer end is before start",IF(AND(NOT(ISNUMBER(H1051)),NOT(ISNUMBER(I1051)),NOT(ISNUMBER(J1051))),"Add odometer readings or typed miles",IF(AND(ISNUMBER(H1051),ISNUMBER(I1051),ISNUMBER(J1051),ABS((I1051-H1051)-J1051)&gt;0.05),"Odometer and typed miles disagree",IF(AND(N1051&gt;0,O1051=0),"No rate for this date — check Rate Schedule",IF(AND(OR(E1051="Business",E1051="Medical",E1051="Charitable"),F1051&lt;&gt;"Yes",K1051=""),"Add purpose detail for substantiation",""))))))))))))</f>
        <v/>
      </c>
      <c r="R1051" s="27">
        <f>IF(OR(A1051="",M1051=""),"",IFERROR(INDEX('Rate Schedule'!$A$5:$A$24,MATCH(SUMPRODUCT(MAX(('Rate Schedule'!$A$5:$A$24&lt;=A1051)*('Rate Schedule'!$A$5:$A$24&lt;&gt;"")*'Rate Schedule'!$A$5:$A$24)),'Rate Schedule'!$A$5:$A$24,0)),""))</f>
        <v/>
      </c>
    </row>
    <row r="1052">
      <c r="A1052" s="22" t="n"/>
      <c r="B1052" s="10" t="n"/>
      <c r="C1052" s="10" t="n"/>
      <c r="D1052" s="10" t="n"/>
      <c r="E1052" s="10" t="n"/>
      <c r="F1052" s="10" t="n"/>
      <c r="G1052" s="10" t="n"/>
      <c r="H1052" s="23" t="n"/>
      <c r="I1052" s="23" t="n"/>
      <c r="J1052" s="23" t="n"/>
      <c r="K1052" s="10" t="n"/>
      <c r="L1052" s="10" t="n"/>
      <c r="M1052" s="24">
        <f>IF(AND(A1052="",B1052="",J1052="",H1052=""),"",ROUND(IF(G1052="Yes",2,1)*IF(AND(ISNUMBER(H1052),ISNUMBER(I1052),I1052&gt;=H1052),I1052-H1052,IF(ISNUMBER(J1052),J1052,0)),1))</f>
        <v/>
      </c>
      <c r="N1052" s="24">
        <f>IF(M1052="","",IF(OR(E1052="Personal",E1052="",F1052="Yes"),0,M1052))</f>
        <v/>
      </c>
      <c r="O1052" s="24">
        <f>IF(OR(A1052="",M1052=""),"",IF(E1052="Business",IFERROR(INDEX('Rate Schedule'!$B$5:$B$24,MATCH(SUMPRODUCT(MAX(('Rate Schedule'!$A$5:$A$24&lt;=A1052)*('Rate Schedule'!$A$5:$A$24&lt;&gt;"")*'Rate Schedule'!$A$5:$A$24)),'Rate Schedule'!$A$5:$A$24,0)),0),IF(E1052="Medical",IFERROR(INDEX('Rate Schedule'!$C$5:$C$24,MATCH(SUMPRODUCT(MAX(('Rate Schedule'!$A$5:$A$24&lt;=A1052)*('Rate Schedule'!$A$5:$A$24&lt;&gt;"")*'Rate Schedule'!$A$5:$A$24)),'Rate Schedule'!$A$5:$A$24,0)),0),IF(E1052="Charitable",IFERROR(INDEX('Rate Schedule'!$D$5:$D$24,MATCH(SUMPRODUCT(MAX(('Rate Schedule'!$A$5:$A$24&lt;=A1052)*('Rate Schedule'!$A$5:$A$24&lt;&gt;"")*'Rate Schedule'!$A$5:$A$24)),'Rate Schedule'!$A$5:$A$24,0)),0),0))))</f>
        <v/>
      </c>
      <c r="P1052" s="25">
        <f>IF(OR(M1052="",O1052=""),"",ROUND(N1052*O1052,0)/100)</f>
        <v/>
      </c>
      <c r="Q1052" s="26">
        <f>IF(AND(A1052="",B1052="",C1052="",D1052="",E1052="",J1052="",H1052=""),"",IF(A1052="","Add a date",IF(A1052&gt;AsOf,"After as-of date: not counted yet",IF(B1052="","Add a vehicle",IF(COUNTIF(VName,B1052)=0,"Vehicle not on Vehicles sheet",IF(E1052="","Add a purpose",IF(AND(E1052&lt;&gt;"Business",E1052&lt;&gt;"Medical",E1052&lt;&gt;"Charitable",E1052&lt;&gt;"Personal"),"Purpose must be Business/Medical/Charitable/Personal",IF(AND(ISNUMBER(H1052),ISNUMBER(I1052),I1052&lt;H1052),"Odometer end is before start",IF(AND(NOT(ISNUMBER(H1052)),NOT(ISNUMBER(I1052)),NOT(ISNUMBER(J1052))),"Add odometer readings or typed miles",IF(AND(ISNUMBER(H1052),ISNUMBER(I1052),ISNUMBER(J1052),ABS((I1052-H1052)-J1052)&gt;0.05),"Odometer and typed miles disagree",IF(AND(N1052&gt;0,O1052=0),"No rate for this date — check Rate Schedule",IF(AND(OR(E1052="Business",E1052="Medical",E1052="Charitable"),F1052&lt;&gt;"Yes",K1052=""),"Add purpose detail for substantiation",""))))))))))))</f>
        <v/>
      </c>
      <c r="R1052" s="27">
        <f>IF(OR(A1052="",M1052=""),"",IFERROR(INDEX('Rate Schedule'!$A$5:$A$24,MATCH(SUMPRODUCT(MAX(('Rate Schedule'!$A$5:$A$24&lt;=A1052)*('Rate Schedule'!$A$5:$A$24&lt;&gt;"")*'Rate Schedule'!$A$5:$A$24)),'Rate Schedule'!$A$5:$A$24,0)),""))</f>
        <v/>
      </c>
    </row>
    <row r="1053">
      <c r="A1053" s="22" t="n"/>
      <c r="B1053" s="10" t="n"/>
      <c r="C1053" s="10" t="n"/>
      <c r="D1053" s="10" t="n"/>
      <c r="E1053" s="10" t="n"/>
      <c r="F1053" s="10" t="n"/>
      <c r="G1053" s="10" t="n"/>
      <c r="H1053" s="23" t="n"/>
      <c r="I1053" s="23" t="n"/>
      <c r="J1053" s="23" t="n"/>
      <c r="K1053" s="10" t="n"/>
      <c r="L1053" s="10" t="n"/>
      <c r="M1053" s="24">
        <f>IF(AND(A1053="",B1053="",J1053="",H1053=""),"",ROUND(IF(G1053="Yes",2,1)*IF(AND(ISNUMBER(H1053),ISNUMBER(I1053),I1053&gt;=H1053),I1053-H1053,IF(ISNUMBER(J1053),J1053,0)),1))</f>
        <v/>
      </c>
      <c r="N1053" s="24">
        <f>IF(M1053="","",IF(OR(E1053="Personal",E1053="",F1053="Yes"),0,M1053))</f>
        <v/>
      </c>
      <c r="O1053" s="24">
        <f>IF(OR(A1053="",M1053=""),"",IF(E1053="Business",IFERROR(INDEX('Rate Schedule'!$B$5:$B$24,MATCH(SUMPRODUCT(MAX(('Rate Schedule'!$A$5:$A$24&lt;=A1053)*('Rate Schedule'!$A$5:$A$24&lt;&gt;"")*'Rate Schedule'!$A$5:$A$24)),'Rate Schedule'!$A$5:$A$24,0)),0),IF(E1053="Medical",IFERROR(INDEX('Rate Schedule'!$C$5:$C$24,MATCH(SUMPRODUCT(MAX(('Rate Schedule'!$A$5:$A$24&lt;=A1053)*('Rate Schedule'!$A$5:$A$24&lt;&gt;"")*'Rate Schedule'!$A$5:$A$24)),'Rate Schedule'!$A$5:$A$24,0)),0),IF(E1053="Charitable",IFERROR(INDEX('Rate Schedule'!$D$5:$D$24,MATCH(SUMPRODUCT(MAX(('Rate Schedule'!$A$5:$A$24&lt;=A1053)*('Rate Schedule'!$A$5:$A$24&lt;&gt;"")*'Rate Schedule'!$A$5:$A$24)),'Rate Schedule'!$A$5:$A$24,0)),0),0))))</f>
        <v/>
      </c>
      <c r="P1053" s="25">
        <f>IF(OR(M1053="",O1053=""),"",ROUND(N1053*O1053,0)/100)</f>
        <v/>
      </c>
      <c r="Q1053" s="26">
        <f>IF(AND(A1053="",B1053="",C1053="",D1053="",E1053="",J1053="",H1053=""),"",IF(A1053="","Add a date",IF(A1053&gt;AsOf,"After as-of date: not counted yet",IF(B1053="","Add a vehicle",IF(COUNTIF(VName,B1053)=0,"Vehicle not on Vehicles sheet",IF(E1053="","Add a purpose",IF(AND(E1053&lt;&gt;"Business",E1053&lt;&gt;"Medical",E1053&lt;&gt;"Charitable",E1053&lt;&gt;"Personal"),"Purpose must be Business/Medical/Charitable/Personal",IF(AND(ISNUMBER(H1053),ISNUMBER(I1053),I1053&lt;H1053),"Odometer end is before start",IF(AND(NOT(ISNUMBER(H1053)),NOT(ISNUMBER(I1053)),NOT(ISNUMBER(J1053))),"Add odometer readings or typed miles",IF(AND(ISNUMBER(H1053),ISNUMBER(I1053),ISNUMBER(J1053),ABS((I1053-H1053)-J1053)&gt;0.05),"Odometer and typed miles disagree",IF(AND(N1053&gt;0,O1053=0),"No rate for this date — check Rate Schedule",IF(AND(OR(E1053="Business",E1053="Medical",E1053="Charitable"),F1053&lt;&gt;"Yes",K1053=""),"Add purpose detail for substantiation",""))))))))))))</f>
        <v/>
      </c>
      <c r="R1053" s="27">
        <f>IF(OR(A1053="",M1053=""),"",IFERROR(INDEX('Rate Schedule'!$A$5:$A$24,MATCH(SUMPRODUCT(MAX(('Rate Schedule'!$A$5:$A$24&lt;=A1053)*('Rate Schedule'!$A$5:$A$24&lt;&gt;"")*'Rate Schedule'!$A$5:$A$24)),'Rate Schedule'!$A$5:$A$24,0)),""))</f>
        <v/>
      </c>
    </row>
    <row r="1054">
      <c r="A1054" s="22" t="n"/>
      <c r="B1054" s="10" t="n"/>
      <c r="C1054" s="10" t="n"/>
      <c r="D1054" s="10" t="n"/>
      <c r="E1054" s="10" t="n"/>
      <c r="F1054" s="10" t="n"/>
      <c r="G1054" s="10" t="n"/>
      <c r="H1054" s="23" t="n"/>
      <c r="I1054" s="23" t="n"/>
      <c r="J1054" s="23" t="n"/>
      <c r="K1054" s="10" t="n"/>
      <c r="L1054" s="10" t="n"/>
      <c r="M1054" s="24">
        <f>IF(AND(A1054="",B1054="",J1054="",H1054=""),"",ROUND(IF(G1054="Yes",2,1)*IF(AND(ISNUMBER(H1054),ISNUMBER(I1054),I1054&gt;=H1054),I1054-H1054,IF(ISNUMBER(J1054),J1054,0)),1))</f>
        <v/>
      </c>
      <c r="N1054" s="24">
        <f>IF(M1054="","",IF(OR(E1054="Personal",E1054="",F1054="Yes"),0,M1054))</f>
        <v/>
      </c>
      <c r="O1054" s="24">
        <f>IF(OR(A1054="",M1054=""),"",IF(E1054="Business",IFERROR(INDEX('Rate Schedule'!$B$5:$B$24,MATCH(SUMPRODUCT(MAX(('Rate Schedule'!$A$5:$A$24&lt;=A1054)*('Rate Schedule'!$A$5:$A$24&lt;&gt;"")*'Rate Schedule'!$A$5:$A$24)),'Rate Schedule'!$A$5:$A$24,0)),0),IF(E1054="Medical",IFERROR(INDEX('Rate Schedule'!$C$5:$C$24,MATCH(SUMPRODUCT(MAX(('Rate Schedule'!$A$5:$A$24&lt;=A1054)*('Rate Schedule'!$A$5:$A$24&lt;&gt;"")*'Rate Schedule'!$A$5:$A$24)),'Rate Schedule'!$A$5:$A$24,0)),0),IF(E1054="Charitable",IFERROR(INDEX('Rate Schedule'!$D$5:$D$24,MATCH(SUMPRODUCT(MAX(('Rate Schedule'!$A$5:$A$24&lt;=A1054)*('Rate Schedule'!$A$5:$A$24&lt;&gt;"")*'Rate Schedule'!$A$5:$A$24)),'Rate Schedule'!$A$5:$A$24,0)),0),0))))</f>
        <v/>
      </c>
      <c r="P1054" s="25">
        <f>IF(OR(M1054="",O1054=""),"",ROUND(N1054*O1054,0)/100)</f>
        <v/>
      </c>
      <c r="Q1054" s="26">
        <f>IF(AND(A1054="",B1054="",C1054="",D1054="",E1054="",J1054="",H1054=""),"",IF(A1054="","Add a date",IF(A1054&gt;AsOf,"After as-of date: not counted yet",IF(B1054="","Add a vehicle",IF(COUNTIF(VName,B1054)=0,"Vehicle not on Vehicles sheet",IF(E1054="","Add a purpose",IF(AND(E1054&lt;&gt;"Business",E1054&lt;&gt;"Medical",E1054&lt;&gt;"Charitable",E1054&lt;&gt;"Personal"),"Purpose must be Business/Medical/Charitable/Personal",IF(AND(ISNUMBER(H1054),ISNUMBER(I1054),I1054&lt;H1054),"Odometer end is before start",IF(AND(NOT(ISNUMBER(H1054)),NOT(ISNUMBER(I1054)),NOT(ISNUMBER(J1054))),"Add odometer readings or typed miles",IF(AND(ISNUMBER(H1054),ISNUMBER(I1054),ISNUMBER(J1054),ABS((I1054-H1054)-J1054)&gt;0.05),"Odometer and typed miles disagree",IF(AND(N1054&gt;0,O1054=0),"No rate for this date — check Rate Schedule",IF(AND(OR(E1054="Business",E1054="Medical",E1054="Charitable"),F1054&lt;&gt;"Yes",K1054=""),"Add purpose detail for substantiation",""))))))))))))</f>
        <v/>
      </c>
      <c r="R1054" s="27">
        <f>IF(OR(A1054="",M1054=""),"",IFERROR(INDEX('Rate Schedule'!$A$5:$A$24,MATCH(SUMPRODUCT(MAX(('Rate Schedule'!$A$5:$A$24&lt;=A1054)*('Rate Schedule'!$A$5:$A$24&lt;&gt;"")*'Rate Schedule'!$A$5:$A$24)),'Rate Schedule'!$A$5:$A$24,0)),""))</f>
        <v/>
      </c>
    </row>
    <row r="1055">
      <c r="A1055" s="22" t="n"/>
      <c r="B1055" s="10" t="n"/>
      <c r="C1055" s="10" t="n"/>
      <c r="D1055" s="10" t="n"/>
      <c r="E1055" s="10" t="n"/>
      <c r="F1055" s="10" t="n"/>
      <c r="G1055" s="10" t="n"/>
      <c r="H1055" s="23" t="n"/>
      <c r="I1055" s="23" t="n"/>
      <c r="J1055" s="23" t="n"/>
      <c r="K1055" s="10" t="n"/>
      <c r="L1055" s="10" t="n"/>
      <c r="M1055" s="24">
        <f>IF(AND(A1055="",B1055="",J1055="",H1055=""),"",ROUND(IF(G1055="Yes",2,1)*IF(AND(ISNUMBER(H1055),ISNUMBER(I1055),I1055&gt;=H1055),I1055-H1055,IF(ISNUMBER(J1055),J1055,0)),1))</f>
        <v/>
      </c>
      <c r="N1055" s="24">
        <f>IF(M1055="","",IF(OR(E1055="Personal",E1055="",F1055="Yes"),0,M1055))</f>
        <v/>
      </c>
      <c r="O1055" s="24">
        <f>IF(OR(A1055="",M1055=""),"",IF(E1055="Business",IFERROR(INDEX('Rate Schedule'!$B$5:$B$24,MATCH(SUMPRODUCT(MAX(('Rate Schedule'!$A$5:$A$24&lt;=A1055)*('Rate Schedule'!$A$5:$A$24&lt;&gt;"")*'Rate Schedule'!$A$5:$A$24)),'Rate Schedule'!$A$5:$A$24,0)),0),IF(E1055="Medical",IFERROR(INDEX('Rate Schedule'!$C$5:$C$24,MATCH(SUMPRODUCT(MAX(('Rate Schedule'!$A$5:$A$24&lt;=A1055)*('Rate Schedule'!$A$5:$A$24&lt;&gt;"")*'Rate Schedule'!$A$5:$A$24)),'Rate Schedule'!$A$5:$A$24,0)),0),IF(E1055="Charitable",IFERROR(INDEX('Rate Schedule'!$D$5:$D$24,MATCH(SUMPRODUCT(MAX(('Rate Schedule'!$A$5:$A$24&lt;=A1055)*('Rate Schedule'!$A$5:$A$24&lt;&gt;"")*'Rate Schedule'!$A$5:$A$24)),'Rate Schedule'!$A$5:$A$24,0)),0),0))))</f>
        <v/>
      </c>
      <c r="P1055" s="25">
        <f>IF(OR(M1055="",O1055=""),"",ROUND(N1055*O1055,0)/100)</f>
        <v/>
      </c>
      <c r="Q1055" s="26">
        <f>IF(AND(A1055="",B1055="",C1055="",D1055="",E1055="",J1055="",H1055=""),"",IF(A1055="","Add a date",IF(A1055&gt;AsOf,"After as-of date: not counted yet",IF(B1055="","Add a vehicle",IF(COUNTIF(VName,B1055)=0,"Vehicle not on Vehicles sheet",IF(E1055="","Add a purpose",IF(AND(E1055&lt;&gt;"Business",E1055&lt;&gt;"Medical",E1055&lt;&gt;"Charitable",E1055&lt;&gt;"Personal"),"Purpose must be Business/Medical/Charitable/Personal",IF(AND(ISNUMBER(H1055),ISNUMBER(I1055),I1055&lt;H1055),"Odometer end is before start",IF(AND(NOT(ISNUMBER(H1055)),NOT(ISNUMBER(I1055)),NOT(ISNUMBER(J1055))),"Add odometer readings or typed miles",IF(AND(ISNUMBER(H1055),ISNUMBER(I1055),ISNUMBER(J1055),ABS((I1055-H1055)-J1055)&gt;0.05),"Odometer and typed miles disagree",IF(AND(N1055&gt;0,O1055=0),"No rate for this date — check Rate Schedule",IF(AND(OR(E1055="Business",E1055="Medical",E1055="Charitable"),F1055&lt;&gt;"Yes",K1055=""),"Add purpose detail for substantiation",""))))))))))))</f>
        <v/>
      </c>
      <c r="R1055" s="27">
        <f>IF(OR(A1055="",M1055=""),"",IFERROR(INDEX('Rate Schedule'!$A$5:$A$24,MATCH(SUMPRODUCT(MAX(('Rate Schedule'!$A$5:$A$24&lt;=A1055)*('Rate Schedule'!$A$5:$A$24&lt;&gt;"")*'Rate Schedule'!$A$5:$A$24)),'Rate Schedule'!$A$5:$A$24,0)),""))</f>
        <v/>
      </c>
    </row>
    <row r="1056">
      <c r="A1056" s="22" t="n"/>
      <c r="B1056" s="10" t="n"/>
      <c r="C1056" s="10" t="n"/>
      <c r="D1056" s="10" t="n"/>
      <c r="E1056" s="10" t="n"/>
      <c r="F1056" s="10" t="n"/>
      <c r="G1056" s="10" t="n"/>
      <c r="H1056" s="23" t="n"/>
      <c r="I1056" s="23" t="n"/>
      <c r="J1056" s="23" t="n"/>
      <c r="K1056" s="10" t="n"/>
      <c r="L1056" s="10" t="n"/>
      <c r="M1056" s="24">
        <f>IF(AND(A1056="",B1056="",J1056="",H1056=""),"",ROUND(IF(G1056="Yes",2,1)*IF(AND(ISNUMBER(H1056),ISNUMBER(I1056),I1056&gt;=H1056),I1056-H1056,IF(ISNUMBER(J1056),J1056,0)),1))</f>
        <v/>
      </c>
      <c r="N1056" s="24">
        <f>IF(M1056="","",IF(OR(E1056="Personal",E1056="",F1056="Yes"),0,M1056))</f>
        <v/>
      </c>
      <c r="O1056" s="24">
        <f>IF(OR(A1056="",M1056=""),"",IF(E1056="Business",IFERROR(INDEX('Rate Schedule'!$B$5:$B$24,MATCH(SUMPRODUCT(MAX(('Rate Schedule'!$A$5:$A$24&lt;=A1056)*('Rate Schedule'!$A$5:$A$24&lt;&gt;"")*'Rate Schedule'!$A$5:$A$24)),'Rate Schedule'!$A$5:$A$24,0)),0),IF(E1056="Medical",IFERROR(INDEX('Rate Schedule'!$C$5:$C$24,MATCH(SUMPRODUCT(MAX(('Rate Schedule'!$A$5:$A$24&lt;=A1056)*('Rate Schedule'!$A$5:$A$24&lt;&gt;"")*'Rate Schedule'!$A$5:$A$24)),'Rate Schedule'!$A$5:$A$24,0)),0),IF(E1056="Charitable",IFERROR(INDEX('Rate Schedule'!$D$5:$D$24,MATCH(SUMPRODUCT(MAX(('Rate Schedule'!$A$5:$A$24&lt;=A1056)*('Rate Schedule'!$A$5:$A$24&lt;&gt;"")*'Rate Schedule'!$A$5:$A$24)),'Rate Schedule'!$A$5:$A$24,0)),0),0))))</f>
        <v/>
      </c>
      <c r="P1056" s="25">
        <f>IF(OR(M1056="",O1056=""),"",ROUND(N1056*O1056,0)/100)</f>
        <v/>
      </c>
      <c r="Q1056" s="26">
        <f>IF(AND(A1056="",B1056="",C1056="",D1056="",E1056="",J1056="",H1056=""),"",IF(A1056="","Add a date",IF(A1056&gt;AsOf,"After as-of date: not counted yet",IF(B1056="","Add a vehicle",IF(COUNTIF(VName,B1056)=0,"Vehicle not on Vehicles sheet",IF(E1056="","Add a purpose",IF(AND(E1056&lt;&gt;"Business",E1056&lt;&gt;"Medical",E1056&lt;&gt;"Charitable",E1056&lt;&gt;"Personal"),"Purpose must be Business/Medical/Charitable/Personal",IF(AND(ISNUMBER(H1056),ISNUMBER(I1056),I1056&lt;H1056),"Odometer end is before start",IF(AND(NOT(ISNUMBER(H1056)),NOT(ISNUMBER(I1056)),NOT(ISNUMBER(J1056))),"Add odometer readings or typed miles",IF(AND(ISNUMBER(H1056),ISNUMBER(I1056),ISNUMBER(J1056),ABS((I1056-H1056)-J1056)&gt;0.05),"Odometer and typed miles disagree",IF(AND(N1056&gt;0,O1056=0),"No rate for this date — check Rate Schedule",IF(AND(OR(E1056="Business",E1056="Medical",E1056="Charitable"),F1056&lt;&gt;"Yes",K1056=""),"Add purpose detail for substantiation",""))))))))))))</f>
        <v/>
      </c>
      <c r="R1056" s="27">
        <f>IF(OR(A1056="",M1056=""),"",IFERROR(INDEX('Rate Schedule'!$A$5:$A$24,MATCH(SUMPRODUCT(MAX(('Rate Schedule'!$A$5:$A$24&lt;=A1056)*('Rate Schedule'!$A$5:$A$24&lt;&gt;"")*'Rate Schedule'!$A$5:$A$24)),'Rate Schedule'!$A$5:$A$24,0)),""))</f>
        <v/>
      </c>
    </row>
    <row r="1057">
      <c r="A1057" s="22" t="n"/>
      <c r="B1057" s="10" t="n"/>
      <c r="C1057" s="10" t="n"/>
      <c r="D1057" s="10" t="n"/>
      <c r="E1057" s="10" t="n"/>
      <c r="F1057" s="10" t="n"/>
      <c r="G1057" s="10" t="n"/>
      <c r="H1057" s="23" t="n"/>
      <c r="I1057" s="23" t="n"/>
      <c r="J1057" s="23" t="n"/>
      <c r="K1057" s="10" t="n"/>
      <c r="L1057" s="10" t="n"/>
      <c r="M1057" s="24">
        <f>IF(AND(A1057="",B1057="",J1057="",H1057=""),"",ROUND(IF(G1057="Yes",2,1)*IF(AND(ISNUMBER(H1057),ISNUMBER(I1057),I1057&gt;=H1057),I1057-H1057,IF(ISNUMBER(J1057),J1057,0)),1))</f>
        <v/>
      </c>
      <c r="N1057" s="24">
        <f>IF(M1057="","",IF(OR(E1057="Personal",E1057="",F1057="Yes"),0,M1057))</f>
        <v/>
      </c>
      <c r="O1057" s="24">
        <f>IF(OR(A1057="",M1057=""),"",IF(E1057="Business",IFERROR(INDEX('Rate Schedule'!$B$5:$B$24,MATCH(SUMPRODUCT(MAX(('Rate Schedule'!$A$5:$A$24&lt;=A1057)*('Rate Schedule'!$A$5:$A$24&lt;&gt;"")*'Rate Schedule'!$A$5:$A$24)),'Rate Schedule'!$A$5:$A$24,0)),0),IF(E1057="Medical",IFERROR(INDEX('Rate Schedule'!$C$5:$C$24,MATCH(SUMPRODUCT(MAX(('Rate Schedule'!$A$5:$A$24&lt;=A1057)*('Rate Schedule'!$A$5:$A$24&lt;&gt;"")*'Rate Schedule'!$A$5:$A$24)),'Rate Schedule'!$A$5:$A$24,0)),0),IF(E1057="Charitable",IFERROR(INDEX('Rate Schedule'!$D$5:$D$24,MATCH(SUMPRODUCT(MAX(('Rate Schedule'!$A$5:$A$24&lt;=A1057)*('Rate Schedule'!$A$5:$A$24&lt;&gt;"")*'Rate Schedule'!$A$5:$A$24)),'Rate Schedule'!$A$5:$A$24,0)),0),0))))</f>
        <v/>
      </c>
      <c r="P1057" s="25">
        <f>IF(OR(M1057="",O1057=""),"",ROUND(N1057*O1057,0)/100)</f>
        <v/>
      </c>
      <c r="Q1057" s="26">
        <f>IF(AND(A1057="",B1057="",C1057="",D1057="",E1057="",J1057="",H1057=""),"",IF(A1057="","Add a date",IF(A1057&gt;AsOf,"After as-of date: not counted yet",IF(B1057="","Add a vehicle",IF(COUNTIF(VName,B1057)=0,"Vehicle not on Vehicles sheet",IF(E1057="","Add a purpose",IF(AND(E1057&lt;&gt;"Business",E1057&lt;&gt;"Medical",E1057&lt;&gt;"Charitable",E1057&lt;&gt;"Personal"),"Purpose must be Business/Medical/Charitable/Personal",IF(AND(ISNUMBER(H1057),ISNUMBER(I1057),I1057&lt;H1057),"Odometer end is before start",IF(AND(NOT(ISNUMBER(H1057)),NOT(ISNUMBER(I1057)),NOT(ISNUMBER(J1057))),"Add odometer readings or typed miles",IF(AND(ISNUMBER(H1057),ISNUMBER(I1057),ISNUMBER(J1057),ABS((I1057-H1057)-J1057)&gt;0.05),"Odometer and typed miles disagree",IF(AND(N1057&gt;0,O1057=0),"No rate for this date — check Rate Schedule",IF(AND(OR(E1057="Business",E1057="Medical",E1057="Charitable"),F1057&lt;&gt;"Yes",K1057=""),"Add purpose detail for substantiation",""))))))))))))</f>
        <v/>
      </c>
      <c r="R1057" s="27">
        <f>IF(OR(A1057="",M1057=""),"",IFERROR(INDEX('Rate Schedule'!$A$5:$A$24,MATCH(SUMPRODUCT(MAX(('Rate Schedule'!$A$5:$A$24&lt;=A1057)*('Rate Schedule'!$A$5:$A$24&lt;&gt;"")*'Rate Schedule'!$A$5:$A$24)),'Rate Schedule'!$A$5:$A$24,0)),""))</f>
        <v/>
      </c>
    </row>
    <row r="1058">
      <c r="A1058" s="22" t="n"/>
      <c r="B1058" s="10" t="n"/>
      <c r="C1058" s="10" t="n"/>
      <c r="D1058" s="10" t="n"/>
      <c r="E1058" s="10" t="n"/>
      <c r="F1058" s="10" t="n"/>
      <c r="G1058" s="10" t="n"/>
      <c r="H1058" s="23" t="n"/>
      <c r="I1058" s="23" t="n"/>
      <c r="J1058" s="23" t="n"/>
      <c r="K1058" s="10" t="n"/>
      <c r="L1058" s="10" t="n"/>
      <c r="M1058" s="24">
        <f>IF(AND(A1058="",B1058="",J1058="",H1058=""),"",ROUND(IF(G1058="Yes",2,1)*IF(AND(ISNUMBER(H1058),ISNUMBER(I1058),I1058&gt;=H1058),I1058-H1058,IF(ISNUMBER(J1058),J1058,0)),1))</f>
        <v/>
      </c>
      <c r="N1058" s="24">
        <f>IF(M1058="","",IF(OR(E1058="Personal",E1058="",F1058="Yes"),0,M1058))</f>
        <v/>
      </c>
      <c r="O1058" s="24">
        <f>IF(OR(A1058="",M1058=""),"",IF(E1058="Business",IFERROR(INDEX('Rate Schedule'!$B$5:$B$24,MATCH(SUMPRODUCT(MAX(('Rate Schedule'!$A$5:$A$24&lt;=A1058)*('Rate Schedule'!$A$5:$A$24&lt;&gt;"")*'Rate Schedule'!$A$5:$A$24)),'Rate Schedule'!$A$5:$A$24,0)),0),IF(E1058="Medical",IFERROR(INDEX('Rate Schedule'!$C$5:$C$24,MATCH(SUMPRODUCT(MAX(('Rate Schedule'!$A$5:$A$24&lt;=A1058)*('Rate Schedule'!$A$5:$A$24&lt;&gt;"")*'Rate Schedule'!$A$5:$A$24)),'Rate Schedule'!$A$5:$A$24,0)),0),IF(E1058="Charitable",IFERROR(INDEX('Rate Schedule'!$D$5:$D$24,MATCH(SUMPRODUCT(MAX(('Rate Schedule'!$A$5:$A$24&lt;=A1058)*('Rate Schedule'!$A$5:$A$24&lt;&gt;"")*'Rate Schedule'!$A$5:$A$24)),'Rate Schedule'!$A$5:$A$24,0)),0),0))))</f>
        <v/>
      </c>
      <c r="P1058" s="25">
        <f>IF(OR(M1058="",O1058=""),"",ROUND(N1058*O1058,0)/100)</f>
        <v/>
      </c>
      <c r="Q1058" s="26">
        <f>IF(AND(A1058="",B1058="",C1058="",D1058="",E1058="",J1058="",H1058=""),"",IF(A1058="","Add a date",IF(A1058&gt;AsOf,"After as-of date: not counted yet",IF(B1058="","Add a vehicle",IF(COUNTIF(VName,B1058)=0,"Vehicle not on Vehicles sheet",IF(E1058="","Add a purpose",IF(AND(E1058&lt;&gt;"Business",E1058&lt;&gt;"Medical",E1058&lt;&gt;"Charitable",E1058&lt;&gt;"Personal"),"Purpose must be Business/Medical/Charitable/Personal",IF(AND(ISNUMBER(H1058),ISNUMBER(I1058),I1058&lt;H1058),"Odometer end is before start",IF(AND(NOT(ISNUMBER(H1058)),NOT(ISNUMBER(I1058)),NOT(ISNUMBER(J1058))),"Add odometer readings or typed miles",IF(AND(ISNUMBER(H1058),ISNUMBER(I1058),ISNUMBER(J1058),ABS((I1058-H1058)-J1058)&gt;0.05),"Odometer and typed miles disagree",IF(AND(N1058&gt;0,O1058=0),"No rate for this date — check Rate Schedule",IF(AND(OR(E1058="Business",E1058="Medical",E1058="Charitable"),F1058&lt;&gt;"Yes",K1058=""),"Add purpose detail for substantiation",""))))))))))))</f>
        <v/>
      </c>
      <c r="R1058" s="27">
        <f>IF(OR(A1058="",M1058=""),"",IFERROR(INDEX('Rate Schedule'!$A$5:$A$24,MATCH(SUMPRODUCT(MAX(('Rate Schedule'!$A$5:$A$24&lt;=A1058)*('Rate Schedule'!$A$5:$A$24&lt;&gt;"")*'Rate Schedule'!$A$5:$A$24)),'Rate Schedule'!$A$5:$A$24,0)),""))</f>
        <v/>
      </c>
    </row>
    <row r="1059">
      <c r="A1059" s="22" t="n"/>
      <c r="B1059" s="10" t="n"/>
      <c r="C1059" s="10" t="n"/>
      <c r="D1059" s="10" t="n"/>
      <c r="E1059" s="10" t="n"/>
      <c r="F1059" s="10" t="n"/>
      <c r="G1059" s="10" t="n"/>
      <c r="H1059" s="23" t="n"/>
      <c r="I1059" s="23" t="n"/>
      <c r="J1059" s="23" t="n"/>
      <c r="K1059" s="10" t="n"/>
      <c r="L1059" s="10" t="n"/>
      <c r="M1059" s="24">
        <f>IF(AND(A1059="",B1059="",J1059="",H1059=""),"",ROUND(IF(G1059="Yes",2,1)*IF(AND(ISNUMBER(H1059),ISNUMBER(I1059),I1059&gt;=H1059),I1059-H1059,IF(ISNUMBER(J1059),J1059,0)),1))</f>
        <v/>
      </c>
      <c r="N1059" s="24">
        <f>IF(M1059="","",IF(OR(E1059="Personal",E1059="",F1059="Yes"),0,M1059))</f>
        <v/>
      </c>
      <c r="O1059" s="24">
        <f>IF(OR(A1059="",M1059=""),"",IF(E1059="Business",IFERROR(INDEX('Rate Schedule'!$B$5:$B$24,MATCH(SUMPRODUCT(MAX(('Rate Schedule'!$A$5:$A$24&lt;=A1059)*('Rate Schedule'!$A$5:$A$24&lt;&gt;"")*'Rate Schedule'!$A$5:$A$24)),'Rate Schedule'!$A$5:$A$24,0)),0),IF(E1059="Medical",IFERROR(INDEX('Rate Schedule'!$C$5:$C$24,MATCH(SUMPRODUCT(MAX(('Rate Schedule'!$A$5:$A$24&lt;=A1059)*('Rate Schedule'!$A$5:$A$24&lt;&gt;"")*'Rate Schedule'!$A$5:$A$24)),'Rate Schedule'!$A$5:$A$24,0)),0),IF(E1059="Charitable",IFERROR(INDEX('Rate Schedule'!$D$5:$D$24,MATCH(SUMPRODUCT(MAX(('Rate Schedule'!$A$5:$A$24&lt;=A1059)*('Rate Schedule'!$A$5:$A$24&lt;&gt;"")*'Rate Schedule'!$A$5:$A$24)),'Rate Schedule'!$A$5:$A$24,0)),0),0))))</f>
        <v/>
      </c>
      <c r="P1059" s="25">
        <f>IF(OR(M1059="",O1059=""),"",ROUND(N1059*O1059,0)/100)</f>
        <v/>
      </c>
      <c r="Q1059" s="26">
        <f>IF(AND(A1059="",B1059="",C1059="",D1059="",E1059="",J1059="",H1059=""),"",IF(A1059="","Add a date",IF(A1059&gt;AsOf,"After as-of date: not counted yet",IF(B1059="","Add a vehicle",IF(COUNTIF(VName,B1059)=0,"Vehicle not on Vehicles sheet",IF(E1059="","Add a purpose",IF(AND(E1059&lt;&gt;"Business",E1059&lt;&gt;"Medical",E1059&lt;&gt;"Charitable",E1059&lt;&gt;"Personal"),"Purpose must be Business/Medical/Charitable/Personal",IF(AND(ISNUMBER(H1059),ISNUMBER(I1059),I1059&lt;H1059),"Odometer end is before start",IF(AND(NOT(ISNUMBER(H1059)),NOT(ISNUMBER(I1059)),NOT(ISNUMBER(J1059))),"Add odometer readings or typed miles",IF(AND(ISNUMBER(H1059),ISNUMBER(I1059),ISNUMBER(J1059),ABS((I1059-H1059)-J1059)&gt;0.05),"Odometer and typed miles disagree",IF(AND(N1059&gt;0,O1059=0),"No rate for this date — check Rate Schedule",IF(AND(OR(E1059="Business",E1059="Medical",E1059="Charitable"),F1059&lt;&gt;"Yes",K1059=""),"Add purpose detail for substantiation",""))))))))))))</f>
        <v/>
      </c>
      <c r="R1059" s="27">
        <f>IF(OR(A1059="",M1059=""),"",IFERROR(INDEX('Rate Schedule'!$A$5:$A$24,MATCH(SUMPRODUCT(MAX(('Rate Schedule'!$A$5:$A$24&lt;=A1059)*('Rate Schedule'!$A$5:$A$24&lt;&gt;"")*'Rate Schedule'!$A$5:$A$24)),'Rate Schedule'!$A$5:$A$24,0)),""))</f>
        <v/>
      </c>
    </row>
    <row r="1060">
      <c r="A1060" s="22" t="n"/>
      <c r="B1060" s="10" t="n"/>
      <c r="C1060" s="10" t="n"/>
      <c r="D1060" s="10" t="n"/>
      <c r="E1060" s="10" t="n"/>
      <c r="F1060" s="10" t="n"/>
      <c r="G1060" s="10" t="n"/>
      <c r="H1060" s="23" t="n"/>
      <c r="I1060" s="23" t="n"/>
      <c r="J1060" s="23" t="n"/>
      <c r="K1060" s="10" t="n"/>
      <c r="L1060" s="10" t="n"/>
      <c r="M1060" s="24">
        <f>IF(AND(A1060="",B1060="",J1060="",H1060=""),"",ROUND(IF(G1060="Yes",2,1)*IF(AND(ISNUMBER(H1060),ISNUMBER(I1060),I1060&gt;=H1060),I1060-H1060,IF(ISNUMBER(J1060),J1060,0)),1))</f>
        <v/>
      </c>
      <c r="N1060" s="24">
        <f>IF(M1060="","",IF(OR(E1060="Personal",E1060="",F1060="Yes"),0,M1060))</f>
        <v/>
      </c>
      <c r="O1060" s="24">
        <f>IF(OR(A1060="",M1060=""),"",IF(E1060="Business",IFERROR(INDEX('Rate Schedule'!$B$5:$B$24,MATCH(SUMPRODUCT(MAX(('Rate Schedule'!$A$5:$A$24&lt;=A1060)*('Rate Schedule'!$A$5:$A$24&lt;&gt;"")*'Rate Schedule'!$A$5:$A$24)),'Rate Schedule'!$A$5:$A$24,0)),0),IF(E1060="Medical",IFERROR(INDEX('Rate Schedule'!$C$5:$C$24,MATCH(SUMPRODUCT(MAX(('Rate Schedule'!$A$5:$A$24&lt;=A1060)*('Rate Schedule'!$A$5:$A$24&lt;&gt;"")*'Rate Schedule'!$A$5:$A$24)),'Rate Schedule'!$A$5:$A$24,0)),0),IF(E1060="Charitable",IFERROR(INDEX('Rate Schedule'!$D$5:$D$24,MATCH(SUMPRODUCT(MAX(('Rate Schedule'!$A$5:$A$24&lt;=A1060)*('Rate Schedule'!$A$5:$A$24&lt;&gt;"")*'Rate Schedule'!$A$5:$A$24)),'Rate Schedule'!$A$5:$A$24,0)),0),0))))</f>
        <v/>
      </c>
      <c r="P1060" s="25">
        <f>IF(OR(M1060="",O1060=""),"",ROUND(N1060*O1060,0)/100)</f>
        <v/>
      </c>
      <c r="Q1060" s="26">
        <f>IF(AND(A1060="",B1060="",C1060="",D1060="",E1060="",J1060="",H1060=""),"",IF(A1060="","Add a date",IF(A1060&gt;AsOf,"After as-of date: not counted yet",IF(B1060="","Add a vehicle",IF(COUNTIF(VName,B1060)=0,"Vehicle not on Vehicles sheet",IF(E1060="","Add a purpose",IF(AND(E1060&lt;&gt;"Business",E1060&lt;&gt;"Medical",E1060&lt;&gt;"Charitable",E1060&lt;&gt;"Personal"),"Purpose must be Business/Medical/Charitable/Personal",IF(AND(ISNUMBER(H1060),ISNUMBER(I1060),I1060&lt;H1060),"Odometer end is before start",IF(AND(NOT(ISNUMBER(H1060)),NOT(ISNUMBER(I1060)),NOT(ISNUMBER(J1060))),"Add odometer readings or typed miles",IF(AND(ISNUMBER(H1060),ISNUMBER(I1060),ISNUMBER(J1060),ABS((I1060-H1060)-J1060)&gt;0.05),"Odometer and typed miles disagree",IF(AND(N1060&gt;0,O1060=0),"No rate for this date — check Rate Schedule",IF(AND(OR(E1060="Business",E1060="Medical",E1060="Charitable"),F1060&lt;&gt;"Yes",K1060=""),"Add purpose detail for substantiation",""))))))))))))</f>
        <v/>
      </c>
      <c r="R1060" s="27">
        <f>IF(OR(A1060="",M1060=""),"",IFERROR(INDEX('Rate Schedule'!$A$5:$A$24,MATCH(SUMPRODUCT(MAX(('Rate Schedule'!$A$5:$A$24&lt;=A1060)*('Rate Schedule'!$A$5:$A$24&lt;&gt;"")*'Rate Schedule'!$A$5:$A$24)),'Rate Schedule'!$A$5:$A$24,0)),""))</f>
        <v/>
      </c>
    </row>
    <row r="1061">
      <c r="A1061" s="22" t="n"/>
      <c r="B1061" s="10" t="n"/>
      <c r="C1061" s="10" t="n"/>
      <c r="D1061" s="10" t="n"/>
      <c r="E1061" s="10" t="n"/>
      <c r="F1061" s="10" t="n"/>
      <c r="G1061" s="10" t="n"/>
      <c r="H1061" s="23" t="n"/>
      <c r="I1061" s="23" t="n"/>
      <c r="J1061" s="23" t="n"/>
      <c r="K1061" s="10" t="n"/>
      <c r="L1061" s="10" t="n"/>
      <c r="M1061" s="24">
        <f>IF(AND(A1061="",B1061="",J1061="",H1061=""),"",ROUND(IF(G1061="Yes",2,1)*IF(AND(ISNUMBER(H1061),ISNUMBER(I1061),I1061&gt;=H1061),I1061-H1061,IF(ISNUMBER(J1061),J1061,0)),1))</f>
        <v/>
      </c>
      <c r="N1061" s="24">
        <f>IF(M1061="","",IF(OR(E1061="Personal",E1061="",F1061="Yes"),0,M1061))</f>
        <v/>
      </c>
      <c r="O1061" s="24">
        <f>IF(OR(A1061="",M1061=""),"",IF(E1061="Business",IFERROR(INDEX('Rate Schedule'!$B$5:$B$24,MATCH(SUMPRODUCT(MAX(('Rate Schedule'!$A$5:$A$24&lt;=A1061)*('Rate Schedule'!$A$5:$A$24&lt;&gt;"")*'Rate Schedule'!$A$5:$A$24)),'Rate Schedule'!$A$5:$A$24,0)),0),IF(E1061="Medical",IFERROR(INDEX('Rate Schedule'!$C$5:$C$24,MATCH(SUMPRODUCT(MAX(('Rate Schedule'!$A$5:$A$24&lt;=A1061)*('Rate Schedule'!$A$5:$A$24&lt;&gt;"")*'Rate Schedule'!$A$5:$A$24)),'Rate Schedule'!$A$5:$A$24,0)),0),IF(E1061="Charitable",IFERROR(INDEX('Rate Schedule'!$D$5:$D$24,MATCH(SUMPRODUCT(MAX(('Rate Schedule'!$A$5:$A$24&lt;=A1061)*('Rate Schedule'!$A$5:$A$24&lt;&gt;"")*'Rate Schedule'!$A$5:$A$24)),'Rate Schedule'!$A$5:$A$24,0)),0),0))))</f>
        <v/>
      </c>
      <c r="P1061" s="25">
        <f>IF(OR(M1061="",O1061=""),"",ROUND(N1061*O1061,0)/100)</f>
        <v/>
      </c>
      <c r="Q1061" s="26">
        <f>IF(AND(A1061="",B1061="",C1061="",D1061="",E1061="",J1061="",H1061=""),"",IF(A1061="","Add a date",IF(A1061&gt;AsOf,"After as-of date: not counted yet",IF(B1061="","Add a vehicle",IF(COUNTIF(VName,B1061)=0,"Vehicle not on Vehicles sheet",IF(E1061="","Add a purpose",IF(AND(E1061&lt;&gt;"Business",E1061&lt;&gt;"Medical",E1061&lt;&gt;"Charitable",E1061&lt;&gt;"Personal"),"Purpose must be Business/Medical/Charitable/Personal",IF(AND(ISNUMBER(H1061),ISNUMBER(I1061),I1061&lt;H1061),"Odometer end is before start",IF(AND(NOT(ISNUMBER(H1061)),NOT(ISNUMBER(I1061)),NOT(ISNUMBER(J1061))),"Add odometer readings or typed miles",IF(AND(ISNUMBER(H1061),ISNUMBER(I1061),ISNUMBER(J1061),ABS((I1061-H1061)-J1061)&gt;0.05),"Odometer and typed miles disagree",IF(AND(N1061&gt;0,O1061=0),"No rate for this date — check Rate Schedule",IF(AND(OR(E1061="Business",E1061="Medical",E1061="Charitable"),F1061&lt;&gt;"Yes",K1061=""),"Add purpose detail for substantiation",""))))))))))))</f>
        <v/>
      </c>
      <c r="R1061" s="27">
        <f>IF(OR(A1061="",M1061=""),"",IFERROR(INDEX('Rate Schedule'!$A$5:$A$24,MATCH(SUMPRODUCT(MAX(('Rate Schedule'!$A$5:$A$24&lt;=A1061)*('Rate Schedule'!$A$5:$A$24&lt;&gt;"")*'Rate Schedule'!$A$5:$A$24)),'Rate Schedule'!$A$5:$A$24,0)),""))</f>
        <v/>
      </c>
    </row>
    <row r="1062">
      <c r="A1062" s="22" t="n"/>
      <c r="B1062" s="10" t="n"/>
      <c r="C1062" s="10" t="n"/>
      <c r="D1062" s="10" t="n"/>
      <c r="E1062" s="10" t="n"/>
      <c r="F1062" s="10" t="n"/>
      <c r="G1062" s="10" t="n"/>
      <c r="H1062" s="23" t="n"/>
      <c r="I1062" s="23" t="n"/>
      <c r="J1062" s="23" t="n"/>
      <c r="K1062" s="10" t="n"/>
      <c r="L1062" s="10" t="n"/>
      <c r="M1062" s="24">
        <f>IF(AND(A1062="",B1062="",J1062="",H1062=""),"",ROUND(IF(G1062="Yes",2,1)*IF(AND(ISNUMBER(H1062),ISNUMBER(I1062),I1062&gt;=H1062),I1062-H1062,IF(ISNUMBER(J1062),J1062,0)),1))</f>
        <v/>
      </c>
      <c r="N1062" s="24">
        <f>IF(M1062="","",IF(OR(E1062="Personal",E1062="",F1062="Yes"),0,M1062))</f>
        <v/>
      </c>
      <c r="O1062" s="24">
        <f>IF(OR(A1062="",M1062=""),"",IF(E1062="Business",IFERROR(INDEX('Rate Schedule'!$B$5:$B$24,MATCH(SUMPRODUCT(MAX(('Rate Schedule'!$A$5:$A$24&lt;=A1062)*('Rate Schedule'!$A$5:$A$24&lt;&gt;"")*'Rate Schedule'!$A$5:$A$24)),'Rate Schedule'!$A$5:$A$24,0)),0),IF(E1062="Medical",IFERROR(INDEX('Rate Schedule'!$C$5:$C$24,MATCH(SUMPRODUCT(MAX(('Rate Schedule'!$A$5:$A$24&lt;=A1062)*('Rate Schedule'!$A$5:$A$24&lt;&gt;"")*'Rate Schedule'!$A$5:$A$24)),'Rate Schedule'!$A$5:$A$24,0)),0),IF(E1062="Charitable",IFERROR(INDEX('Rate Schedule'!$D$5:$D$24,MATCH(SUMPRODUCT(MAX(('Rate Schedule'!$A$5:$A$24&lt;=A1062)*('Rate Schedule'!$A$5:$A$24&lt;&gt;"")*'Rate Schedule'!$A$5:$A$24)),'Rate Schedule'!$A$5:$A$24,0)),0),0))))</f>
        <v/>
      </c>
      <c r="P1062" s="25">
        <f>IF(OR(M1062="",O1062=""),"",ROUND(N1062*O1062,0)/100)</f>
        <v/>
      </c>
      <c r="Q1062" s="26">
        <f>IF(AND(A1062="",B1062="",C1062="",D1062="",E1062="",J1062="",H1062=""),"",IF(A1062="","Add a date",IF(A1062&gt;AsOf,"After as-of date: not counted yet",IF(B1062="","Add a vehicle",IF(COUNTIF(VName,B1062)=0,"Vehicle not on Vehicles sheet",IF(E1062="","Add a purpose",IF(AND(E1062&lt;&gt;"Business",E1062&lt;&gt;"Medical",E1062&lt;&gt;"Charitable",E1062&lt;&gt;"Personal"),"Purpose must be Business/Medical/Charitable/Personal",IF(AND(ISNUMBER(H1062),ISNUMBER(I1062),I1062&lt;H1062),"Odometer end is before start",IF(AND(NOT(ISNUMBER(H1062)),NOT(ISNUMBER(I1062)),NOT(ISNUMBER(J1062))),"Add odometer readings or typed miles",IF(AND(ISNUMBER(H1062),ISNUMBER(I1062),ISNUMBER(J1062),ABS((I1062-H1062)-J1062)&gt;0.05),"Odometer and typed miles disagree",IF(AND(N1062&gt;0,O1062=0),"No rate for this date — check Rate Schedule",IF(AND(OR(E1062="Business",E1062="Medical",E1062="Charitable"),F1062&lt;&gt;"Yes",K1062=""),"Add purpose detail for substantiation",""))))))))))))</f>
        <v/>
      </c>
      <c r="R1062" s="27">
        <f>IF(OR(A1062="",M1062=""),"",IFERROR(INDEX('Rate Schedule'!$A$5:$A$24,MATCH(SUMPRODUCT(MAX(('Rate Schedule'!$A$5:$A$24&lt;=A1062)*('Rate Schedule'!$A$5:$A$24&lt;&gt;"")*'Rate Schedule'!$A$5:$A$24)),'Rate Schedule'!$A$5:$A$24,0)),""))</f>
        <v/>
      </c>
    </row>
    <row r="1063">
      <c r="A1063" s="22" t="n"/>
      <c r="B1063" s="10" t="n"/>
      <c r="C1063" s="10" t="n"/>
      <c r="D1063" s="10" t="n"/>
      <c r="E1063" s="10" t="n"/>
      <c r="F1063" s="10" t="n"/>
      <c r="G1063" s="10" t="n"/>
      <c r="H1063" s="23" t="n"/>
      <c r="I1063" s="23" t="n"/>
      <c r="J1063" s="23" t="n"/>
      <c r="K1063" s="10" t="n"/>
      <c r="L1063" s="10" t="n"/>
      <c r="M1063" s="24">
        <f>IF(AND(A1063="",B1063="",J1063="",H1063=""),"",ROUND(IF(G1063="Yes",2,1)*IF(AND(ISNUMBER(H1063),ISNUMBER(I1063),I1063&gt;=H1063),I1063-H1063,IF(ISNUMBER(J1063),J1063,0)),1))</f>
        <v/>
      </c>
      <c r="N1063" s="24">
        <f>IF(M1063="","",IF(OR(E1063="Personal",E1063="",F1063="Yes"),0,M1063))</f>
        <v/>
      </c>
      <c r="O1063" s="24">
        <f>IF(OR(A1063="",M1063=""),"",IF(E1063="Business",IFERROR(INDEX('Rate Schedule'!$B$5:$B$24,MATCH(SUMPRODUCT(MAX(('Rate Schedule'!$A$5:$A$24&lt;=A1063)*('Rate Schedule'!$A$5:$A$24&lt;&gt;"")*'Rate Schedule'!$A$5:$A$24)),'Rate Schedule'!$A$5:$A$24,0)),0),IF(E1063="Medical",IFERROR(INDEX('Rate Schedule'!$C$5:$C$24,MATCH(SUMPRODUCT(MAX(('Rate Schedule'!$A$5:$A$24&lt;=A1063)*('Rate Schedule'!$A$5:$A$24&lt;&gt;"")*'Rate Schedule'!$A$5:$A$24)),'Rate Schedule'!$A$5:$A$24,0)),0),IF(E1063="Charitable",IFERROR(INDEX('Rate Schedule'!$D$5:$D$24,MATCH(SUMPRODUCT(MAX(('Rate Schedule'!$A$5:$A$24&lt;=A1063)*('Rate Schedule'!$A$5:$A$24&lt;&gt;"")*'Rate Schedule'!$A$5:$A$24)),'Rate Schedule'!$A$5:$A$24,0)),0),0))))</f>
        <v/>
      </c>
      <c r="P1063" s="25">
        <f>IF(OR(M1063="",O1063=""),"",ROUND(N1063*O1063,0)/100)</f>
        <v/>
      </c>
      <c r="Q1063" s="26">
        <f>IF(AND(A1063="",B1063="",C1063="",D1063="",E1063="",J1063="",H1063=""),"",IF(A1063="","Add a date",IF(A1063&gt;AsOf,"After as-of date: not counted yet",IF(B1063="","Add a vehicle",IF(COUNTIF(VName,B1063)=0,"Vehicle not on Vehicles sheet",IF(E1063="","Add a purpose",IF(AND(E1063&lt;&gt;"Business",E1063&lt;&gt;"Medical",E1063&lt;&gt;"Charitable",E1063&lt;&gt;"Personal"),"Purpose must be Business/Medical/Charitable/Personal",IF(AND(ISNUMBER(H1063),ISNUMBER(I1063),I1063&lt;H1063),"Odometer end is before start",IF(AND(NOT(ISNUMBER(H1063)),NOT(ISNUMBER(I1063)),NOT(ISNUMBER(J1063))),"Add odometer readings or typed miles",IF(AND(ISNUMBER(H1063),ISNUMBER(I1063),ISNUMBER(J1063),ABS((I1063-H1063)-J1063)&gt;0.05),"Odometer and typed miles disagree",IF(AND(N1063&gt;0,O1063=0),"No rate for this date — check Rate Schedule",IF(AND(OR(E1063="Business",E1063="Medical",E1063="Charitable"),F1063&lt;&gt;"Yes",K1063=""),"Add purpose detail for substantiation",""))))))))))))</f>
        <v/>
      </c>
      <c r="R1063" s="27">
        <f>IF(OR(A1063="",M1063=""),"",IFERROR(INDEX('Rate Schedule'!$A$5:$A$24,MATCH(SUMPRODUCT(MAX(('Rate Schedule'!$A$5:$A$24&lt;=A1063)*('Rate Schedule'!$A$5:$A$24&lt;&gt;"")*'Rate Schedule'!$A$5:$A$24)),'Rate Schedule'!$A$5:$A$24,0)),""))</f>
        <v/>
      </c>
    </row>
    <row r="1064">
      <c r="A1064" s="22" t="n"/>
      <c r="B1064" s="10" t="n"/>
      <c r="C1064" s="10" t="n"/>
      <c r="D1064" s="10" t="n"/>
      <c r="E1064" s="10" t="n"/>
      <c r="F1064" s="10" t="n"/>
      <c r="G1064" s="10" t="n"/>
      <c r="H1064" s="23" t="n"/>
      <c r="I1064" s="23" t="n"/>
      <c r="J1064" s="23" t="n"/>
      <c r="K1064" s="10" t="n"/>
      <c r="L1064" s="10" t="n"/>
      <c r="M1064" s="24">
        <f>IF(AND(A1064="",B1064="",J1064="",H1064=""),"",ROUND(IF(G1064="Yes",2,1)*IF(AND(ISNUMBER(H1064),ISNUMBER(I1064),I1064&gt;=H1064),I1064-H1064,IF(ISNUMBER(J1064),J1064,0)),1))</f>
        <v/>
      </c>
      <c r="N1064" s="24">
        <f>IF(M1064="","",IF(OR(E1064="Personal",E1064="",F1064="Yes"),0,M1064))</f>
        <v/>
      </c>
      <c r="O1064" s="24">
        <f>IF(OR(A1064="",M1064=""),"",IF(E1064="Business",IFERROR(INDEX('Rate Schedule'!$B$5:$B$24,MATCH(SUMPRODUCT(MAX(('Rate Schedule'!$A$5:$A$24&lt;=A1064)*('Rate Schedule'!$A$5:$A$24&lt;&gt;"")*'Rate Schedule'!$A$5:$A$24)),'Rate Schedule'!$A$5:$A$24,0)),0),IF(E1064="Medical",IFERROR(INDEX('Rate Schedule'!$C$5:$C$24,MATCH(SUMPRODUCT(MAX(('Rate Schedule'!$A$5:$A$24&lt;=A1064)*('Rate Schedule'!$A$5:$A$24&lt;&gt;"")*'Rate Schedule'!$A$5:$A$24)),'Rate Schedule'!$A$5:$A$24,0)),0),IF(E1064="Charitable",IFERROR(INDEX('Rate Schedule'!$D$5:$D$24,MATCH(SUMPRODUCT(MAX(('Rate Schedule'!$A$5:$A$24&lt;=A1064)*('Rate Schedule'!$A$5:$A$24&lt;&gt;"")*'Rate Schedule'!$A$5:$A$24)),'Rate Schedule'!$A$5:$A$24,0)),0),0))))</f>
        <v/>
      </c>
      <c r="P1064" s="25">
        <f>IF(OR(M1064="",O1064=""),"",ROUND(N1064*O1064,0)/100)</f>
        <v/>
      </c>
      <c r="Q1064" s="26">
        <f>IF(AND(A1064="",B1064="",C1064="",D1064="",E1064="",J1064="",H1064=""),"",IF(A1064="","Add a date",IF(A1064&gt;AsOf,"After as-of date: not counted yet",IF(B1064="","Add a vehicle",IF(COUNTIF(VName,B1064)=0,"Vehicle not on Vehicles sheet",IF(E1064="","Add a purpose",IF(AND(E1064&lt;&gt;"Business",E1064&lt;&gt;"Medical",E1064&lt;&gt;"Charitable",E1064&lt;&gt;"Personal"),"Purpose must be Business/Medical/Charitable/Personal",IF(AND(ISNUMBER(H1064),ISNUMBER(I1064),I1064&lt;H1064),"Odometer end is before start",IF(AND(NOT(ISNUMBER(H1064)),NOT(ISNUMBER(I1064)),NOT(ISNUMBER(J1064))),"Add odometer readings or typed miles",IF(AND(ISNUMBER(H1064),ISNUMBER(I1064),ISNUMBER(J1064),ABS((I1064-H1064)-J1064)&gt;0.05),"Odometer and typed miles disagree",IF(AND(N1064&gt;0,O1064=0),"No rate for this date — check Rate Schedule",IF(AND(OR(E1064="Business",E1064="Medical",E1064="Charitable"),F1064&lt;&gt;"Yes",K1064=""),"Add purpose detail for substantiation",""))))))))))))</f>
        <v/>
      </c>
      <c r="R1064" s="27">
        <f>IF(OR(A1064="",M1064=""),"",IFERROR(INDEX('Rate Schedule'!$A$5:$A$24,MATCH(SUMPRODUCT(MAX(('Rate Schedule'!$A$5:$A$24&lt;=A1064)*('Rate Schedule'!$A$5:$A$24&lt;&gt;"")*'Rate Schedule'!$A$5:$A$24)),'Rate Schedule'!$A$5:$A$24,0)),""))</f>
        <v/>
      </c>
    </row>
    <row r="1065">
      <c r="A1065" s="22" t="n"/>
      <c r="B1065" s="10" t="n"/>
      <c r="C1065" s="10" t="n"/>
      <c r="D1065" s="10" t="n"/>
      <c r="E1065" s="10" t="n"/>
      <c r="F1065" s="10" t="n"/>
      <c r="G1065" s="10" t="n"/>
      <c r="H1065" s="23" t="n"/>
      <c r="I1065" s="23" t="n"/>
      <c r="J1065" s="23" t="n"/>
      <c r="K1065" s="10" t="n"/>
      <c r="L1065" s="10" t="n"/>
      <c r="M1065" s="24">
        <f>IF(AND(A1065="",B1065="",J1065="",H1065=""),"",ROUND(IF(G1065="Yes",2,1)*IF(AND(ISNUMBER(H1065),ISNUMBER(I1065),I1065&gt;=H1065),I1065-H1065,IF(ISNUMBER(J1065),J1065,0)),1))</f>
        <v/>
      </c>
      <c r="N1065" s="24">
        <f>IF(M1065="","",IF(OR(E1065="Personal",E1065="",F1065="Yes"),0,M1065))</f>
        <v/>
      </c>
      <c r="O1065" s="24">
        <f>IF(OR(A1065="",M1065=""),"",IF(E1065="Business",IFERROR(INDEX('Rate Schedule'!$B$5:$B$24,MATCH(SUMPRODUCT(MAX(('Rate Schedule'!$A$5:$A$24&lt;=A1065)*('Rate Schedule'!$A$5:$A$24&lt;&gt;"")*'Rate Schedule'!$A$5:$A$24)),'Rate Schedule'!$A$5:$A$24,0)),0),IF(E1065="Medical",IFERROR(INDEX('Rate Schedule'!$C$5:$C$24,MATCH(SUMPRODUCT(MAX(('Rate Schedule'!$A$5:$A$24&lt;=A1065)*('Rate Schedule'!$A$5:$A$24&lt;&gt;"")*'Rate Schedule'!$A$5:$A$24)),'Rate Schedule'!$A$5:$A$24,0)),0),IF(E1065="Charitable",IFERROR(INDEX('Rate Schedule'!$D$5:$D$24,MATCH(SUMPRODUCT(MAX(('Rate Schedule'!$A$5:$A$24&lt;=A1065)*('Rate Schedule'!$A$5:$A$24&lt;&gt;"")*'Rate Schedule'!$A$5:$A$24)),'Rate Schedule'!$A$5:$A$24,0)),0),0))))</f>
        <v/>
      </c>
      <c r="P1065" s="25">
        <f>IF(OR(M1065="",O1065=""),"",ROUND(N1065*O1065,0)/100)</f>
        <v/>
      </c>
      <c r="Q1065" s="26">
        <f>IF(AND(A1065="",B1065="",C1065="",D1065="",E1065="",J1065="",H1065=""),"",IF(A1065="","Add a date",IF(A1065&gt;AsOf,"After as-of date: not counted yet",IF(B1065="","Add a vehicle",IF(COUNTIF(VName,B1065)=0,"Vehicle not on Vehicles sheet",IF(E1065="","Add a purpose",IF(AND(E1065&lt;&gt;"Business",E1065&lt;&gt;"Medical",E1065&lt;&gt;"Charitable",E1065&lt;&gt;"Personal"),"Purpose must be Business/Medical/Charitable/Personal",IF(AND(ISNUMBER(H1065),ISNUMBER(I1065),I1065&lt;H1065),"Odometer end is before start",IF(AND(NOT(ISNUMBER(H1065)),NOT(ISNUMBER(I1065)),NOT(ISNUMBER(J1065))),"Add odometer readings or typed miles",IF(AND(ISNUMBER(H1065),ISNUMBER(I1065),ISNUMBER(J1065),ABS((I1065-H1065)-J1065)&gt;0.05),"Odometer and typed miles disagree",IF(AND(N1065&gt;0,O1065=0),"No rate for this date — check Rate Schedule",IF(AND(OR(E1065="Business",E1065="Medical",E1065="Charitable"),F1065&lt;&gt;"Yes",K1065=""),"Add purpose detail for substantiation",""))))))))))))</f>
        <v/>
      </c>
      <c r="R1065" s="27">
        <f>IF(OR(A1065="",M1065=""),"",IFERROR(INDEX('Rate Schedule'!$A$5:$A$24,MATCH(SUMPRODUCT(MAX(('Rate Schedule'!$A$5:$A$24&lt;=A1065)*('Rate Schedule'!$A$5:$A$24&lt;&gt;"")*'Rate Schedule'!$A$5:$A$24)),'Rate Schedule'!$A$5:$A$24,0)),""))</f>
        <v/>
      </c>
    </row>
    <row r="1066">
      <c r="A1066" s="22" t="n"/>
      <c r="B1066" s="10" t="n"/>
      <c r="C1066" s="10" t="n"/>
      <c r="D1066" s="10" t="n"/>
      <c r="E1066" s="10" t="n"/>
      <c r="F1066" s="10" t="n"/>
      <c r="G1066" s="10" t="n"/>
      <c r="H1066" s="23" t="n"/>
      <c r="I1066" s="23" t="n"/>
      <c r="J1066" s="23" t="n"/>
      <c r="K1066" s="10" t="n"/>
      <c r="L1066" s="10" t="n"/>
      <c r="M1066" s="24">
        <f>IF(AND(A1066="",B1066="",J1066="",H1066=""),"",ROUND(IF(G1066="Yes",2,1)*IF(AND(ISNUMBER(H1066),ISNUMBER(I1066),I1066&gt;=H1066),I1066-H1066,IF(ISNUMBER(J1066),J1066,0)),1))</f>
        <v/>
      </c>
      <c r="N1066" s="24">
        <f>IF(M1066="","",IF(OR(E1066="Personal",E1066="",F1066="Yes"),0,M1066))</f>
        <v/>
      </c>
      <c r="O1066" s="24">
        <f>IF(OR(A1066="",M1066=""),"",IF(E1066="Business",IFERROR(INDEX('Rate Schedule'!$B$5:$B$24,MATCH(SUMPRODUCT(MAX(('Rate Schedule'!$A$5:$A$24&lt;=A1066)*('Rate Schedule'!$A$5:$A$24&lt;&gt;"")*'Rate Schedule'!$A$5:$A$24)),'Rate Schedule'!$A$5:$A$24,0)),0),IF(E1066="Medical",IFERROR(INDEX('Rate Schedule'!$C$5:$C$24,MATCH(SUMPRODUCT(MAX(('Rate Schedule'!$A$5:$A$24&lt;=A1066)*('Rate Schedule'!$A$5:$A$24&lt;&gt;"")*'Rate Schedule'!$A$5:$A$24)),'Rate Schedule'!$A$5:$A$24,0)),0),IF(E1066="Charitable",IFERROR(INDEX('Rate Schedule'!$D$5:$D$24,MATCH(SUMPRODUCT(MAX(('Rate Schedule'!$A$5:$A$24&lt;=A1066)*('Rate Schedule'!$A$5:$A$24&lt;&gt;"")*'Rate Schedule'!$A$5:$A$24)),'Rate Schedule'!$A$5:$A$24,0)),0),0))))</f>
        <v/>
      </c>
      <c r="P1066" s="25">
        <f>IF(OR(M1066="",O1066=""),"",ROUND(N1066*O1066,0)/100)</f>
        <v/>
      </c>
      <c r="Q1066" s="26">
        <f>IF(AND(A1066="",B1066="",C1066="",D1066="",E1066="",J1066="",H1066=""),"",IF(A1066="","Add a date",IF(A1066&gt;AsOf,"After as-of date: not counted yet",IF(B1066="","Add a vehicle",IF(COUNTIF(VName,B1066)=0,"Vehicle not on Vehicles sheet",IF(E1066="","Add a purpose",IF(AND(E1066&lt;&gt;"Business",E1066&lt;&gt;"Medical",E1066&lt;&gt;"Charitable",E1066&lt;&gt;"Personal"),"Purpose must be Business/Medical/Charitable/Personal",IF(AND(ISNUMBER(H1066),ISNUMBER(I1066),I1066&lt;H1066),"Odometer end is before start",IF(AND(NOT(ISNUMBER(H1066)),NOT(ISNUMBER(I1066)),NOT(ISNUMBER(J1066))),"Add odometer readings or typed miles",IF(AND(ISNUMBER(H1066),ISNUMBER(I1066),ISNUMBER(J1066),ABS((I1066-H1066)-J1066)&gt;0.05),"Odometer and typed miles disagree",IF(AND(N1066&gt;0,O1066=0),"No rate for this date — check Rate Schedule",IF(AND(OR(E1066="Business",E1066="Medical",E1066="Charitable"),F1066&lt;&gt;"Yes",K1066=""),"Add purpose detail for substantiation",""))))))))))))</f>
        <v/>
      </c>
      <c r="R1066" s="27">
        <f>IF(OR(A1066="",M1066=""),"",IFERROR(INDEX('Rate Schedule'!$A$5:$A$24,MATCH(SUMPRODUCT(MAX(('Rate Schedule'!$A$5:$A$24&lt;=A1066)*('Rate Schedule'!$A$5:$A$24&lt;&gt;"")*'Rate Schedule'!$A$5:$A$24)),'Rate Schedule'!$A$5:$A$24,0)),""))</f>
        <v/>
      </c>
    </row>
    <row r="1067">
      <c r="A1067" s="22" t="n"/>
      <c r="B1067" s="10" t="n"/>
      <c r="C1067" s="10" t="n"/>
      <c r="D1067" s="10" t="n"/>
      <c r="E1067" s="10" t="n"/>
      <c r="F1067" s="10" t="n"/>
      <c r="G1067" s="10" t="n"/>
      <c r="H1067" s="23" t="n"/>
      <c r="I1067" s="23" t="n"/>
      <c r="J1067" s="23" t="n"/>
      <c r="K1067" s="10" t="n"/>
      <c r="L1067" s="10" t="n"/>
      <c r="M1067" s="24">
        <f>IF(AND(A1067="",B1067="",J1067="",H1067=""),"",ROUND(IF(G1067="Yes",2,1)*IF(AND(ISNUMBER(H1067),ISNUMBER(I1067),I1067&gt;=H1067),I1067-H1067,IF(ISNUMBER(J1067),J1067,0)),1))</f>
        <v/>
      </c>
      <c r="N1067" s="24">
        <f>IF(M1067="","",IF(OR(E1067="Personal",E1067="",F1067="Yes"),0,M1067))</f>
        <v/>
      </c>
      <c r="O1067" s="24">
        <f>IF(OR(A1067="",M1067=""),"",IF(E1067="Business",IFERROR(INDEX('Rate Schedule'!$B$5:$B$24,MATCH(SUMPRODUCT(MAX(('Rate Schedule'!$A$5:$A$24&lt;=A1067)*('Rate Schedule'!$A$5:$A$24&lt;&gt;"")*'Rate Schedule'!$A$5:$A$24)),'Rate Schedule'!$A$5:$A$24,0)),0),IF(E1067="Medical",IFERROR(INDEX('Rate Schedule'!$C$5:$C$24,MATCH(SUMPRODUCT(MAX(('Rate Schedule'!$A$5:$A$24&lt;=A1067)*('Rate Schedule'!$A$5:$A$24&lt;&gt;"")*'Rate Schedule'!$A$5:$A$24)),'Rate Schedule'!$A$5:$A$24,0)),0),IF(E1067="Charitable",IFERROR(INDEX('Rate Schedule'!$D$5:$D$24,MATCH(SUMPRODUCT(MAX(('Rate Schedule'!$A$5:$A$24&lt;=A1067)*('Rate Schedule'!$A$5:$A$24&lt;&gt;"")*'Rate Schedule'!$A$5:$A$24)),'Rate Schedule'!$A$5:$A$24,0)),0),0))))</f>
        <v/>
      </c>
      <c r="P1067" s="25">
        <f>IF(OR(M1067="",O1067=""),"",ROUND(N1067*O1067,0)/100)</f>
        <v/>
      </c>
      <c r="Q1067" s="26">
        <f>IF(AND(A1067="",B1067="",C1067="",D1067="",E1067="",J1067="",H1067=""),"",IF(A1067="","Add a date",IF(A1067&gt;AsOf,"After as-of date: not counted yet",IF(B1067="","Add a vehicle",IF(COUNTIF(VName,B1067)=0,"Vehicle not on Vehicles sheet",IF(E1067="","Add a purpose",IF(AND(E1067&lt;&gt;"Business",E1067&lt;&gt;"Medical",E1067&lt;&gt;"Charitable",E1067&lt;&gt;"Personal"),"Purpose must be Business/Medical/Charitable/Personal",IF(AND(ISNUMBER(H1067),ISNUMBER(I1067),I1067&lt;H1067),"Odometer end is before start",IF(AND(NOT(ISNUMBER(H1067)),NOT(ISNUMBER(I1067)),NOT(ISNUMBER(J1067))),"Add odometer readings or typed miles",IF(AND(ISNUMBER(H1067),ISNUMBER(I1067),ISNUMBER(J1067),ABS((I1067-H1067)-J1067)&gt;0.05),"Odometer and typed miles disagree",IF(AND(N1067&gt;0,O1067=0),"No rate for this date — check Rate Schedule",IF(AND(OR(E1067="Business",E1067="Medical",E1067="Charitable"),F1067&lt;&gt;"Yes",K1067=""),"Add purpose detail for substantiation",""))))))))))))</f>
        <v/>
      </c>
      <c r="R1067" s="27">
        <f>IF(OR(A1067="",M1067=""),"",IFERROR(INDEX('Rate Schedule'!$A$5:$A$24,MATCH(SUMPRODUCT(MAX(('Rate Schedule'!$A$5:$A$24&lt;=A1067)*('Rate Schedule'!$A$5:$A$24&lt;&gt;"")*'Rate Schedule'!$A$5:$A$24)),'Rate Schedule'!$A$5:$A$24,0)),""))</f>
        <v/>
      </c>
    </row>
    <row r="1068">
      <c r="A1068" s="22" t="n"/>
      <c r="B1068" s="10" t="n"/>
      <c r="C1068" s="10" t="n"/>
      <c r="D1068" s="10" t="n"/>
      <c r="E1068" s="10" t="n"/>
      <c r="F1068" s="10" t="n"/>
      <c r="G1068" s="10" t="n"/>
      <c r="H1068" s="23" t="n"/>
      <c r="I1068" s="23" t="n"/>
      <c r="J1068" s="23" t="n"/>
      <c r="K1068" s="10" t="n"/>
      <c r="L1068" s="10" t="n"/>
      <c r="M1068" s="24">
        <f>IF(AND(A1068="",B1068="",J1068="",H1068=""),"",ROUND(IF(G1068="Yes",2,1)*IF(AND(ISNUMBER(H1068),ISNUMBER(I1068),I1068&gt;=H1068),I1068-H1068,IF(ISNUMBER(J1068),J1068,0)),1))</f>
        <v/>
      </c>
      <c r="N1068" s="24">
        <f>IF(M1068="","",IF(OR(E1068="Personal",E1068="",F1068="Yes"),0,M1068))</f>
        <v/>
      </c>
      <c r="O1068" s="24">
        <f>IF(OR(A1068="",M1068=""),"",IF(E1068="Business",IFERROR(INDEX('Rate Schedule'!$B$5:$B$24,MATCH(SUMPRODUCT(MAX(('Rate Schedule'!$A$5:$A$24&lt;=A1068)*('Rate Schedule'!$A$5:$A$24&lt;&gt;"")*'Rate Schedule'!$A$5:$A$24)),'Rate Schedule'!$A$5:$A$24,0)),0),IF(E1068="Medical",IFERROR(INDEX('Rate Schedule'!$C$5:$C$24,MATCH(SUMPRODUCT(MAX(('Rate Schedule'!$A$5:$A$24&lt;=A1068)*('Rate Schedule'!$A$5:$A$24&lt;&gt;"")*'Rate Schedule'!$A$5:$A$24)),'Rate Schedule'!$A$5:$A$24,0)),0),IF(E1068="Charitable",IFERROR(INDEX('Rate Schedule'!$D$5:$D$24,MATCH(SUMPRODUCT(MAX(('Rate Schedule'!$A$5:$A$24&lt;=A1068)*('Rate Schedule'!$A$5:$A$24&lt;&gt;"")*'Rate Schedule'!$A$5:$A$24)),'Rate Schedule'!$A$5:$A$24,0)),0),0))))</f>
        <v/>
      </c>
      <c r="P1068" s="25">
        <f>IF(OR(M1068="",O1068=""),"",ROUND(N1068*O1068,0)/100)</f>
        <v/>
      </c>
      <c r="Q1068" s="26">
        <f>IF(AND(A1068="",B1068="",C1068="",D1068="",E1068="",J1068="",H1068=""),"",IF(A1068="","Add a date",IF(A1068&gt;AsOf,"After as-of date: not counted yet",IF(B1068="","Add a vehicle",IF(COUNTIF(VName,B1068)=0,"Vehicle not on Vehicles sheet",IF(E1068="","Add a purpose",IF(AND(E1068&lt;&gt;"Business",E1068&lt;&gt;"Medical",E1068&lt;&gt;"Charitable",E1068&lt;&gt;"Personal"),"Purpose must be Business/Medical/Charitable/Personal",IF(AND(ISNUMBER(H1068),ISNUMBER(I1068),I1068&lt;H1068),"Odometer end is before start",IF(AND(NOT(ISNUMBER(H1068)),NOT(ISNUMBER(I1068)),NOT(ISNUMBER(J1068))),"Add odometer readings or typed miles",IF(AND(ISNUMBER(H1068),ISNUMBER(I1068),ISNUMBER(J1068),ABS((I1068-H1068)-J1068)&gt;0.05),"Odometer and typed miles disagree",IF(AND(N1068&gt;0,O1068=0),"No rate for this date — check Rate Schedule",IF(AND(OR(E1068="Business",E1068="Medical",E1068="Charitable"),F1068&lt;&gt;"Yes",K1068=""),"Add purpose detail for substantiation",""))))))))))))</f>
        <v/>
      </c>
      <c r="R1068" s="27">
        <f>IF(OR(A1068="",M1068=""),"",IFERROR(INDEX('Rate Schedule'!$A$5:$A$24,MATCH(SUMPRODUCT(MAX(('Rate Schedule'!$A$5:$A$24&lt;=A1068)*('Rate Schedule'!$A$5:$A$24&lt;&gt;"")*'Rate Schedule'!$A$5:$A$24)),'Rate Schedule'!$A$5:$A$24,0)),""))</f>
        <v/>
      </c>
    </row>
    <row r="1069">
      <c r="A1069" s="22" t="n"/>
      <c r="B1069" s="10" t="n"/>
      <c r="C1069" s="10" t="n"/>
      <c r="D1069" s="10" t="n"/>
      <c r="E1069" s="10" t="n"/>
      <c r="F1069" s="10" t="n"/>
      <c r="G1069" s="10" t="n"/>
      <c r="H1069" s="23" t="n"/>
      <c r="I1069" s="23" t="n"/>
      <c r="J1069" s="23" t="n"/>
      <c r="K1069" s="10" t="n"/>
      <c r="L1069" s="10" t="n"/>
      <c r="M1069" s="24">
        <f>IF(AND(A1069="",B1069="",J1069="",H1069=""),"",ROUND(IF(G1069="Yes",2,1)*IF(AND(ISNUMBER(H1069),ISNUMBER(I1069),I1069&gt;=H1069),I1069-H1069,IF(ISNUMBER(J1069),J1069,0)),1))</f>
        <v/>
      </c>
      <c r="N1069" s="24">
        <f>IF(M1069="","",IF(OR(E1069="Personal",E1069="",F1069="Yes"),0,M1069))</f>
        <v/>
      </c>
      <c r="O1069" s="24">
        <f>IF(OR(A1069="",M1069=""),"",IF(E1069="Business",IFERROR(INDEX('Rate Schedule'!$B$5:$B$24,MATCH(SUMPRODUCT(MAX(('Rate Schedule'!$A$5:$A$24&lt;=A1069)*('Rate Schedule'!$A$5:$A$24&lt;&gt;"")*'Rate Schedule'!$A$5:$A$24)),'Rate Schedule'!$A$5:$A$24,0)),0),IF(E1069="Medical",IFERROR(INDEX('Rate Schedule'!$C$5:$C$24,MATCH(SUMPRODUCT(MAX(('Rate Schedule'!$A$5:$A$24&lt;=A1069)*('Rate Schedule'!$A$5:$A$24&lt;&gt;"")*'Rate Schedule'!$A$5:$A$24)),'Rate Schedule'!$A$5:$A$24,0)),0),IF(E1069="Charitable",IFERROR(INDEX('Rate Schedule'!$D$5:$D$24,MATCH(SUMPRODUCT(MAX(('Rate Schedule'!$A$5:$A$24&lt;=A1069)*('Rate Schedule'!$A$5:$A$24&lt;&gt;"")*'Rate Schedule'!$A$5:$A$24)),'Rate Schedule'!$A$5:$A$24,0)),0),0))))</f>
        <v/>
      </c>
      <c r="P1069" s="25">
        <f>IF(OR(M1069="",O1069=""),"",ROUND(N1069*O1069,0)/100)</f>
        <v/>
      </c>
      <c r="Q1069" s="26">
        <f>IF(AND(A1069="",B1069="",C1069="",D1069="",E1069="",J1069="",H1069=""),"",IF(A1069="","Add a date",IF(A1069&gt;AsOf,"After as-of date: not counted yet",IF(B1069="","Add a vehicle",IF(COUNTIF(VName,B1069)=0,"Vehicle not on Vehicles sheet",IF(E1069="","Add a purpose",IF(AND(E1069&lt;&gt;"Business",E1069&lt;&gt;"Medical",E1069&lt;&gt;"Charitable",E1069&lt;&gt;"Personal"),"Purpose must be Business/Medical/Charitable/Personal",IF(AND(ISNUMBER(H1069),ISNUMBER(I1069),I1069&lt;H1069),"Odometer end is before start",IF(AND(NOT(ISNUMBER(H1069)),NOT(ISNUMBER(I1069)),NOT(ISNUMBER(J1069))),"Add odometer readings or typed miles",IF(AND(ISNUMBER(H1069),ISNUMBER(I1069),ISNUMBER(J1069),ABS((I1069-H1069)-J1069)&gt;0.05),"Odometer and typed miles disagree",IF(AND(N1069&gt;0,O1069=0),"No rate for this date — check Rate Schedule",IF(AND(OR(E1069="Business",E1069="Medical",E1069="Charitable"),F1069&lt;&gt;"Yes",K1069=""),"Add purpose detail for substantiation",""))))))))))))</f>
        <v/>
      </c>
      <c r="R1069" s="27">
        <f>IF(OR(A1069="",M1069=""),"",IFERROR(INDEX('Rate Schedule'!$A$5:$A$24,MATCH(SUMPRODUCT(MAX(('Rate Schedule'!$A$5:$A$24&lt;=A1069)*('Rate Schedule'!$A$5:$A$24&lt;&gt;"")*'Rate Schedule'!$A$5:$A$24)),'Rate Schedule'!$A$5:$A$24,0)),""))</f>
        <v/>
      </c>
    </row>
    <row r="1070">
      <c r="A1070" s="22" t="n"/>
      <c r="B1070" s="10" t="n"/>
      <c r="C1070" s="10" t="n"/>
      <c r="D1070" s="10" t="n"/>
      <c r="E1070" s="10" t="n"/>
      <c r="F1070" s="10" t="n"/>
      <c r="G1070" s="10" t="n"/>
      <c r="H1070" s="23" t="n"/>
      <c r="I1070" s="23" t="n"/>
      <c r="J1070" s="23" t="n"/>
      <c r="K1070" s="10" t="n"/>
      <c r="L1070" s="10" t="n"/>
      <c r="M1070" s="24">
        <f>IF(AND(A1070="",B1070="",J1070="",H1070=""),"",ROUND(IF(G1070="Yes",2,1)*IF(AND(ISNUMBER(H1070),ISNUMBER(I1070),I1070&gt;=H1070),I1070-H1070,IF(ISNUMBER(J1070),J1070,0)),1))</f>
        <v/>
      </c>
      <c r="N1070" s="24">
        <f>IF(M1070="","",IF(OR(E1070="Personal",E1070="",F1070="Yes"),0,M1070))</f>
        <v/>
      </c>
      <c r="O1070" s="24">
        <f>IF(OR(A1070="",M1070=""),"",IF(E1070="Business",IFERROR(INDEX('Rate Schedule'!$B$5:$B$24,MATCH(SUMPRODUCT(MAX(('Rate Schedule'!$A$5:$A$24&lt;=A1070)*('Rate Schedule'!$A$5:$A$24&lt;&gt;"")*'Rate Schedule'!$A$5:$A$24)),'Rate Schedule'!$A$5:$A$24,0)),0),IF(E1070="Medical",IFERROR(INDEX('Rate Schedule'!$C$5:$C$24,MATCH(SUMPRODUCT(MAX(('Rate Schedule'!$A$5:$A$24&lt;=A1070)*('Rate Schedule'!$A$5:$A$24&lt;&gt;"")*'Rate Schedule'!$A$5:$A$24)),'Rate Schedule'!$A$5:$A$24,0)),0),IF(E1070="Charitable",IFERROR(INDEX('Rate Schedule'!$D$5:$D$24,MATCH(SUMPRODUCT(MAX(('Rate Schedule'!$A$5:$A$24&lt;=A1070)*('Rate Schedule'!$A$5:$A$24&lt;&gt;"")*'Rate Schedule'!$A$5:$A$24)),'Rate Schedule'!$A$5:$A$24,0)),0),0))))</f>
        <v/>
      </c>
      <c r="P1070" s="25">
        <f>IF(OR(M1070="",O1070=""),"",ROUND(N1070*O1070,0)/100)</f>
        <v/>
      </c>
      <c r="Q1070" s="26">
        <f>IF(AND(A1070="",B1070="",C1070="",D1070="",E1070="",J1070="",H1070=""),"",IF(A1070="","Add a date",IF(A1070&gt;AsOf,"After as-of date: not counted yet",IF(B1070="","Add a vehicle",IF(COUNTIF(VName,B1070)=0,"Vehicle not on Vehicles sheet",IF(E1070="","Add a purpose",IF(AND(E1070&lt;&gt;"Business",E1070&lt;&gt;"Medical",E1070&lt;&gt;"Charitable",E1070&lt;&gt;"Personal"),"Purpose must be Business/Medical/Charitable/Personal",IF(AND(ISNUMBER(H1070),ISNUMBER(I1070),I1070&lt;H1070),"Odometer end is before start",IF(AND(NOT(ISNUMBER(H1070)),NOT(ISNUMBER(I1070)),NOT(ISNUMBER(J1070))),"Add odometer readings or typed miles",IF(AND(ISNUMBER(H1070),ISNUMBER(I1070),ISNUMBER(J1070),ABS((I1070-H1070)-J1070)&gt;0.05),"Odometer and typed miles disagree",IF(AND(N1070&gt;0,O1070=0),"No rate for this date — check Rate Schedule",IF(AND(OR(E1070="Business",E1070="Medical",E1070="Charitable"),F1070&lt;&gt;"Yes",K1070=""),"Add purpose detail for substantiation",""))))))))))))</f>
        <v/>
      </c>
      <c r="R1070" s="27">
        <f>IF(OR(A1070="",M1070=""),"",IFERROR(INDEX('Rate Schedule'!$A$5:$A$24,MATCH(SUMPRODUCT(MAX(('Rate Schedule'!$A$5:$A$24&lt;=A1070)*('Rate Schedule'!$A$5:$A$24&lt;&gt;"")*'Rate Schedule'!$A$5:$A$24)),'Rate Schedule'!$A$5:$A$24,0)),""))</f>
        <v/>
      </c>
    </row>
    <row r="1071">
      <c r="A1071" s="22" t="n"/>
      <c r="B1071" s="10" t="n"/>
      <c r="C1071" s="10" t="n"/>
      <c r="D1071" s="10" t="n"/>
      <c r="E1071" s="10" t="n"/>
      <c r="F1071" s="10" t="n"/>
      <c r="G1071" s="10" t="n"/>
      <c r="H1071" s="23" t="n"/>
      <c r="I1071" s="23" t="n"/>
      <c r="J1071" s="23" t="n"/>
      <c r="K1071" s="10" t="n"/>
      <c r="L1071" s="10" t="n"/>
      <c r="M1071" s="24">
        <f>IF(AND(A1071="",B1071="",J1071="",H1071=""),"",ROUND(IF(G1071="Yes",2,1)*IF(AND(ISNUMBER(H1071),ISNUMBER(I1071),I1071&gt;=H1071),I1071-H1071,IF(ISNUMBER(J1071),J1071,0)),1))</f>
        <v/>
      </c>
      <c r="N1071" s="24">
        <f>IF(M1071="","",IF(OR(E1071="Personal",E1071="",F1071="Yes"),0,M1071))</f>
        <v/>
      </c>
      <c r="O1071" s="24">
        <f>IF(OR(A1071="",M1071=""),"",IF(E1071="Business",IFERROR(INDEX('Rate Schedule'!$B$5:$B$24,MATCH(SUMPRODUCT(MAX(('Rate Schedule'!$A$5:$A$24&lt;=A1071)*('Rate Schedule'!$A$5:$A$24&lt;&gt;"")*'Rate Schedule'!$A$5:$A$24)),'Rate Schedule'!$A$5:$A$24,0)),0),IF(E1071="Medical",IFERROR(INDEX('Rate Schedule'!$C$5:$C$24,MATCH(SUMPRODUCT(MAX(('Rate Schedule'!$A$5:$A$24&lt;=A1071)*('Rate Schedule'!$A$5:$A$24&lt;&gt;"")*'Rate Schedule'!$A$5:$A$24)),'Rate Schedule'!$A$5:$A$24,0)),0),IF(E1071="Charitable",IFERROR(INDEX('Rate Schedule'!$D$5:$D$24,MATCH(SUMPRODUCT(MAX(('Rate Schedule'!$A$5:$A$24&lt;=A1071)*('Rate Schedule'!$A$5:$A$24&lt;&gt;"")*'Rate Schedule'!$A$5:$A$24)),'Rate Schedule'!$A$5:$A$24,0)),0),0))))</f>
        <v/>
      </c>
      <c r="P1071" s="25">
        <f>IF(OR(M1071="",O1071=""),"",ROUND(N1071*O1071,0)/100)</f>
        <v/>
      </c>
      <c r="Q1071" s="26">
        <f>IF(AND(A1071="",B1071="",C1071="",D1071="",E1071="",J1071="",H1071=""),"",IF(A1071="","Add a date",IF(A1071&gt;AsOf,"After as-of date: not counted yet",IF(B1071="","Add a vehicle",IF(COUNTIF(VName,B1071)=0,"Vehicle not on Vehicles sheet",IF(E1071="","Add a purpose",IF(AND(E1071&lt;&gt;"Business",E1071&lt;&gt;"Medical",E1071&lt;&gt;"Charitable",E1071&lt;&gt;"Personal"),"Purpose must be Business/Medical/Charitable/Personal",IF(AND(ISNUMBER(H1071),ISNUMBER(I1071),I1071&lt;H1071),"Odometer end is before start",IF(AND(NOT(ISNUMBER(H1071)),NOT(ISNUMBER(I1071)),NOT(ISNUMBER(J1071))),"Add odometer readings or typed miles",IF(AND(ISNUMBER(H1071),ISNUMBER(I1071),ISNUMBER(J1071),ABS((I1071-H1071)-J1071)&gt;0.05),"Odometer and typed miles disagree",IF(AND(N1071&gt;0,O1071=0),"No rate for this date — check Rate Schedule",IF(AND(OR(E1071="Business",E1071="Medical",E1071="Charitable"),F1071&lt;&gt;"Yes",K1071=""),"Add purpose detail for substantiation",""))))))))))))</f>
        <v/>
      </c>
      <c r="R1071" s="27">
        <f>IF(OR(A1071="",M1071=""),"",IFERROR(INDEX('Rate Schedule'!$A$5:$A$24,MATCH(SUMPRODUCT(MAX(('Rate Schedule'!$A$5:$A$24&lt;=A1071)*('Rate Schedule'!$A$5:$A$24&lt;&gt;"")*'Rate Schedule'!$A$5:$A$24)),'Rate Schedule'!$A$5:$A$24,0)),""))</f>
        <v/>
      </c>
    </row>
    <row r="1072">
      <c r="A1072" s="22" t="n"/>
      <c r="B1072" s="10" t="n"/>
      <c r="C1072" s="10" t="n"/>
      <c r="D1072" s="10" t="n"/>
      <c r="E1072" s="10" t="n"/>
      <c r="F1072" s="10" t="n"/>
      <c r="G1072" s="10" t="n"/>
      <c r="H1072" s="23" t="n"/>
      <c r="I1072" s="23" t="n"/>
      <c r="J1072" s="23" t="n"/>
      <c r="K1072" s="10" t="n"/>
      <c r="L1072" s="10" t="n"/>
      <c r="M1072" s="24">
        <f>IF(AND(A1072="",B1072="",J1072="",H1072=""),"",ROUND(IF(G1072="Yes",2,1)*IF(AND(ISNUMBER(H1072),ISNUMBER(I1072),I1072&gt;=H1072),I1072-H1072,IF(ISNUMBER(J1072),J1072,0)),1))</f>
        <v/>
      </c>
      <c r="N1072" s="24">
        <f>IF(M1072="","",IF(OR(E1072="Personal",E1072="",F1072="Yes"),0,M1072))</f>
        <v/>
      </c>
      <c r="O1072" s="24">
        <f>IF(OR(A1072="",M1072=""),"",IF(E1072="Business",IFERROR(INDEX('Rate Schedule'!$B$5:$B$24,MATCH(SUMPRODUCT(MAX(('Rate Schedule'!$A$5:$A$24&lt;=A1072)*('Rate Schedule'!$A$5:$A$24&lt;&gt;"")*'Rate Schedule'!$A$5:$A$24)),'Rate Schedule'!$A$5:$A$24,0)),0),IF(E1072="Medical",IFERROR(INDEX('Rate Schedule'!$C$5:$C$24,MATCH(SUMPRODUCT(MAX(('Rate Schedule'!$A$5:$A$24&lt;=A1072)*('Rate Schedule'!$A$5:$A$24&lt;&gt;"")*'Rate Schedule'!$A$5:$A$24)),'Rate Schedule'!$A$5:$A$24,0)),0),IF(E1072="Charitable",IFERROR(INDEX('Rate Schedule'!$D$5:$D$24,MATCH(SUMPRODUCT(MAX(('Rate Schedule'!$A$5:$A$24&lt;=A1072)*('Rate Schedule'!$A$5:$A$24&lt;&gt;"")*'Rate Schedule'!$A$5:$A$24)),'Rate Schedule'!$A$5:$A$24,0)),0),0))))</f>
        <v/>
      </c>
      <c r="P1072" s="25">
        <f>IF(OR(M1072="",O1072=""),"",ROUND(N1072*O1072,0)/100)</f>
        <v/>
      </c>
      <c r="Q1072" s="26">
        <f>IF(AND(A1072="",B1072="",C1072="",D1072="",E1072="",J1072="",H1072=""),"",IF(A1072="","Add a date",IF(A1072&gt;AsOf,"After as-of date: not counted yet",IF(B1072="","Add a vehicle",IF(COUNTIF(VName,B1072)=0,"Vehicle not on Vehicles sheet",IF(E1072="","Add a purpose",IF(AND(E1072&lt;&gt;"Business",E1072&lt;&gt;"Medical",E1072&lt;&gt;"Charitable",E1072&lt;&gt;"Personal"),"Purpose must be Business/Medical/Charitable/Personal",IF(AND(ISNUMBER(H1072),ISNUMBER(I1072),I1072&lt;H1072),"Odometer end is before start",IF(AND(NOT(ISNUMBER(H1072)),NOT(ISNUMBER(I1072)),NOT(ISNUMBER(J1072))),"Add odometer readings or typed miles",IF(AND(ISNUMBER(H1072),ISNUMBER(I1072),ISNUMBER(J1072),ABS((I1072-H1072)-J1072)&gt;0.05),"Odometer and typed miles disagree",IF(AND(N1072&gt;0,O1072=0),"No rate for this date — check Rate Schedule",IF(AND(OR(E1072="Business",E1072="Medical",E1072="Charitable"),F1072&lt;&gt;"Yes",K1072=""),"Add purpose detail for substantiation",""))))))))))))</f>
        <v/>
      </c>
      <c r="R1072" s="27">
        <f>IF(OR(A1072="",M1072=""),"",IFERROR(INDEX('Rate Schedule'!$A$5:$A$24,MATCH(SUMPRODUCT(MAX(('Rate Schedule'!$A$5:$A$24&lt;=A1072)*('Rate Schedule'!$A$5:$A$24&lt;&gt;"")*'Rate Schedule'!$A$5:$A$24)),'Rate Schedule'!$A$5:$A$24,0)),""))</f>
        <v/>
      </c>
    </row>
    <row r="1073">
      <c r="A1073" s="22" t="n"/>
      <c r="B1073" s="10" t="n"/>
      <c r="C1073" s="10" t="n"/>
      <c r="D1073" s="10" t="n"/>
      <c r="E1073" s="10" t="n"/>
      <c r="F1073" s="10" t="n"/>
      <c r="G1073" s="10" t="n"/>
      <c r="H1073" s="23" t="n"/>
      <c r="I1073" s="23" t="n"/>
      <c r="J1073" s="23" t="n"/>
      <c r="K1073" s="10" t="n"/>
      <c r="L1073" s="10" t="n"/>
      <c r="M1073" s="24">
        <f>IF(AND(A1073="",B1073="",J1073="",H1073=""),"",ROUND(IF(G1073="Yes",2,1)*IF(AND(ISNUMBER(H1073),ISNUMBER(I1073),I1073&gt;=H1073),I1073-H1073,IF(ISNUMBER(J1073),J1073,0)),1))</f>
        <v/>
      </c>
      <c r="N1073" s="24">
        <f>IF(M1073="","",IF(OR(E1073="Personal",E1073="",F1073="Yes"),0,M1073))</f>
        <v/>
      </c>
      <c r="O1073" s="24">
        <f>IF(OR(A1073="",M1073=""),"",IF(E1073="Business",IFERROR(INDEX('Rate Schedule'!$B$5:$B$24,MATCH(SUMPRODUCT(MAX(('Rate Schedule'!$A$5:$A$24&lt;=A1073)*('Rate Schedule'!$A$5:$A$24&lt;&gt;"")*'Rate Schedule'!$A$5:$A$24)),'Rate Schedule'!$A$5:$A$24,0)),0),IF(E1073="Medical",IFERROR(INDEX('Rate Schedule'!$C$5:$C$24,MATCH(SUMPRODUCT(MAX(('Rate Schedule'!$A$5:$A$24&lt;=A1073)*('Rate Schedule'!$A$5:$A$24&lt;&gt;"")*'Rate Schedule'!$A$5:$A$24)),'Rate Schedule'!$A$5:$A$24,0)),0),IF(E1073="Charitable",IFERROR(INDEX('Rate Schedule'!$D$5:$D$24,MATCH(SUMPRODUCT(MAX(('Rate Schedule'!$A$5:$A$24&lt;=A1073)*('Rate Schedule'!$A$5:$A$24&lt;&gt;"")*'Rate Schedule'!$A$5:$A$24)),'Rate Schedule'!$A$5:$A$24,0)),0),0))))</f>
        <v/>
      </c>
      <c r="P1073" s="25">
        <f>IF(OR(M1073="",O1073=""),"",ROUND(N1073*O1073,0)/100)</f>
        <v/>
      </c>
      <c r="Q1073" s="26">
        <f>IF(AND(A1073="",B1073="",C1073="",D1073="",E1073="",J1073="",H1073=""),"",IF(A1073="","Add a date",IF(A1073&gt;AsOf,"After as-of date: not counted yet",IF(B1073="","Add a vehicle",IF(COUNTIF(VName,B1073)=0,"Vehicle not on Vehicles sheet",IF(E1073="","Add a purpose",IF(AND(E1073&lt;&gt;"Business",E1073&lt;&gt;"Medical",E1073&lt;&gt;"Charitable",E1073&lt;&gt;"Personal"),"Purpose must be Business/Medical/Charitable/Personal",IF(AND(ISNUMBER(H1073),ISNUMBER(I1073),I1073&lt;H1073),"Odometer end is before start",IF(AND(NOT(ISNUMBER(H1073)),NOT(ISNUMBER(I1073)),NOT(ISNUMBER(J1073))),"Add odometer readings or typed miles",IF(AND(ISNUMBER(H1073),ISNUMBER(I1073),ISNUMBER(J1073),ABS((I1073-H1073)-J1073)&gt;0.05),"Odometer and typed miles disagree",IF(AND(N1073&gt;0,O1073=0),"No rate for this date — check Rate Schedule",IF(AND(OR(E1073="Business",E1073="Medical",E1073="Charitable"),F1073&lt;&gt;"Yes",K1073=""),"Add purpose detail for substantiation",""))))))))))))</f>
        <v/>
      </c>
      <c r="R1073" s="27">
        <f>IF(OR(A1073="",M1073=""),"",IFERROR(INDEX('Rate Schedule'!$A$5:$A$24,MATCH(SUMPRODUCT(MAX(('Rate Schedule'!$A$5:$A$24&lt;=A1073)*('Rate Schedule'!$A$5:$A$24&lt;&gt;"")*'Rate Schedule'!$A$5:$A$24)),'Rate Schedule'!$A$5:$A$24,0)),""))</f>
        <v/>
      </c>
    </row>
    <row r="1074">
      <c r="A1074" s="22" t="n"/>
      <c r="B1074" s="10" t="n"/>
      <c r="C1074" s="10" t="n"/>
      <c r="D1074" s="10" t="n"/>
      <c r="E1074" s="10" t="n"/>
      <c r="F1074" s="10" t="n"/>
      <c r="G1074" s="10" t="n"/>
      <c r="H1074" s="23" t="n"/>
      <c r="I1074" s="23" t="n"/>
      <c r="J1074" s="23" t="n"/>
      <c r="K1074" s="10" t="n"/>
      <c r="L1074" s="10" t="n"/>
      <c r="M1074" s="24">
        <f>IF(AND(A1074="",B1074="",J1074="",H1074=""),"",ROUND(IF(G1074="Yes",2,1)*IF(AND(ISNUMBER(H1074),ISNUMBER(I1074),I1074&gt;=H1074),I1074-H1074,IF(ISNUMBER(J1074),J1074,0)),1))</f>
        <v/>
      </c>
      <c r="N1074" s="24">
        <f>IF(M1074="","",IF(OR(E1074="Personal",E1074="",F1074="Yes"),0,M1074))</f>
        <v/>
      </c>
      <c r="O1074" s="24">
        <f>IF(OR(A1074="",M1074=""),"",IF(E1074="Business",IFERROR(INDEX('Rate Schedule'!$B$5:$B$24,MATCH(SUMPRODUCT(MAX(('Rate Schedule'!$A$5:$A$24&lt;=A1074)*('Rate Schedule'!$A$5:$A$24&lt;&gt;"")*'Rate Schedule'!$A$5:$A$24)),'Rate Schedule'!$A$5:$A$24,0)),0),IF(E1074="Medical",IFERROR(INDEX('Rate Schedule'!$C$5:$C$24,MATCH(SUMPRODUCT(MAX(('Rate Schedule'!$A$5:$A$24&lt;=A1074)*('Rate Schedule'!$A$5:$A$24&lt;&gt;"")*'Rate Schedule'!$A$5:$A$24)),'Rate Schedule'!$A$5:$A$24,0)),0),IF(E1074="Charitable",IFERROR(INDEX('Rate Schedule'!$D$5:$D$24,MATCH(SUMPRODUCT(MAX(('Rate Schedule'!$A$5:$A$24&lt;=A1074)*('Rate Schedule'!$A$5:$A$24&lt;&gt;"")*'Rate Schedule'!$A$5:$A$24)),'Rate Schedule'!$A$5:$A$24,0)),0),0))))</f>
        <v/>
      </c>
      <c r="P1074" s="25">
        <f>IF(OR(M1074="",O1074=""),"",ROUND(N1074*O1074,0)/100)</f>
        <v/>
      </c>
      <c r="Q1074" s="26">
        <f>IF(AND(A1074="",B1074="",C1074="",D1074="",E1074="",J1074="",H1074=""),"",IF(A1074="","Add a date",IF(A1074&gt;AsOf,"After as-of date: not counted yet",IF(B1074="","Add a vehicle",IF(COUNTIF(VName,B1074)=0,"Vehicle not on Vehicles sheet",IF(E1074="","Add a purpose",IF(AND(E1074&lt;&gt;"Business",E1074&lt;&gt;"Medical",E1074&lt;&gt;"Charitable",E1074&lt;&gt;"Personal"),"Purpose must be Business/Medical/Charitable/Personal",IF(AND(ISNUMBER(H1074),ISNUMBER(I1074),I1074&lt;H1074),"Odometer end is before start",IF(AND(NOT(ISNUMBER(H1074)),NOT(ISNUMBER(I1074)),NOT(ISNUMBER(J1074))),"Add odometer readings or typed miles",IF(AND(ISNUMBER(H1074),ISNUMBER(I1074),ISNUMBER(J1074),ABS((I1074-H1074)-J1074)&gt;0.05),"Odometer and typed miles disagree",IF(AND(N1074&gt;0,O1074=0),"No rate for this date — check Rate Schedule",IF(AND(OR(E1074="Business",E1074="Medical",E1074="Charitable"),F1074&lt;&gt;"Yes",K1074=""),"Add purpose detail for substantiation",""))))))))))))</f>
        <v/>
      </c>
      <c r="R1074" s="27">
        <f>IF(OR(A1074="",M1074=""),"",IFERROR(INDEX('Rate Schedule'!$A$5:$A$24,MATCH(SUMPRODUCT(MAX(('Rate Schedule'!$A$5:$A$24&lt;=A1074)*('Rate Schedule'!$A$5:$A$24&lt;&gt;"")*'Rate Schedule'!$A$5:$A$24)),'Rate Schedule'!$A$5:$A$24,0)),""))</f>
        <v/>
      </c>
    </row>
    <row r="1075">
      <c r="A1075" s="22" t="n"/>
      <c r="B1075" s="10" t="n"/>
      <c r="C1075" s="10" t="n"/>
      <c r="D1075" s="10" t="n"/>
      <c r="E1075" s="10" t="n"/>
      <c r="F1075" s="10" t="n"/>
      <c r="G1075" s="10" t="n"/>
      <c r="H1075" s="23" t="n"/>
      <c r="I1075" s="23" t="n"/>
      <c r="J1075" s="23" t="n"/>
      <c r="K1075" s="10" t="n"/>
      <c r="L1075" s="10" t="n"/>
      <c r="M1075" s="24">
        <f>IF(AND(A1075="",B1075="",J1075="",H1075=""),"",ROUND(IF(G1075="Yes",2,1)*IF(AND(ISNUMBER(H1075),ISNUMBER(I1075),I1075&gt;=H1075),I1075-H1075,IF(ISNUMBER(J1075),J1075,0)),1))</f>
        <v/>
      </c>
      <c r="N1075" s="24">
        <f>IF(M1075="","",IF(OR(E1075="Personal",E1075="",F1075="Yes"),0,M1075))</f>
        <v/>
      </c>
      <c r="O1075" s="24">
        <f>IF(OR(A1075="",M1075=""),"",IF(E1075="Business",IFERROR(INDEX('Rate Schedule'!$B$5:$B$24,MATCH(SUMPRODUCT(MAX(('Rate Schedule'!$A$5:$A$24&lt;=A1075)*('Rate Schedule'!$A$5:$A$24&lt;&gt;"")*'Rate Schedule'!$A$5:$A$24)),'Rate Schedule'!$A$5:$A$24,0)),0),IF(E1075="Medical",IFERROR(INDEX('Rate Schedule'!$C$5:$C$24,MATCH(SUMPRODUCT(MAX(('Rate Schedule'!$A$5:$A$24&lt;=A1075)*('Rate Schedule'!$A$5:$A$24&lt;&gt;"")*'Rate Schedule'!$A$5:$A$24)),'Rate Schedule'!$A$5:$A$24,0)),0),IF(E1075="Charitable",IFERROR(INDEX('Rate Schedule'!$D$5:$D$24,MATCH(SUMPRODUCT(MAX(('Rate Schedule'!$A$5:$A$24&lt;=A1075)*('Rate Schedule'!$A$5:$A$24&lt;&gt;"")*'Rate Schedule'!$A$5:$A$24)),'Rate Schedule'!$A$5:$A$24,0)),0),0))))</f>
        <v/>
      </c>
      <c r="P1075" s="25">
        <f>IF(OR(M1075="",O1075=""),"",ROUND(N1075*O1075,0)/100)</f>
        <v/>
      </c>
      <c r="Q1075" s="26">
        <f>IF(AND(A1075="",B1075="",C1075="",D1075="",E1075="",J1075="",H1075=""),"",IF(A1075="","Add a date",IF(A1075&gt;AsOf,"After as-of date: not counted yet",IF(B1075="","Add a vehicle",IF(COUNTIF(VName,B1075)=0,"Vehicle not on Vehicles sheet",IF(E1075="","Add a purpose",IF(AND(E1075&lt;&gt;"Business",E1075&lt;&gt;"Medical",E1075&lt;&gt;"Charitable",E1075&lt;&gt;"Personal"),"Purpose must be Business/Medical/Charitable/Personal",IF(AND(ISNUMBER(H1075),ISNUMBER(I1075),I1075&lt;H1075),"Odometer end is before start",IF(AND(NOT(ISNUMBER(H1075)),NOT(ISNUMBER(I1075)),NOT(ISNUMBER(J1075))),"Add odometer readings or typed miles",IF(AND(ISNUMBER(H1075),ISNUMBER(I1075),ISNUMBER(J1075),ABS((I1075-H1075)-J1075)&gt;0.05),"Odometer and typed miles disagree",IF(AND(N1075&gt;0,O1075=0),"No rate for this date — check Rate Schedule",IF(AND(OR(E1075="Business",E1075="Medical",E1075="Charitable"),F1075&lt;&gt;"Yes",K1075=""),"Add purpose detail for substantiation",""))))))))))))</f>
        <v/>
      </c>
      <c r="R1075" s="27">
        <f>IF(OR(A1075="",M1075=""),"",IFERROR(INDEX('Rate Schedule'!$A$5:$A$24,MATCH(SUMPRODUCT(MAX(('Rate Schedule'!$A$5:$A$24&lt;=A1075)*('Rate Schedule'!$A$5:$A$24&lt;&gt;"")*'Rate Schedule'!$A$5:$A$24)),'Rate Schedule'!$A$5:$A$24,0)),""))</f>
        <v/>
      </c>
    </row>
    <row r="1076">
      <c r="A1076" s="22" t="n"/>
      <c r="B1076" s="10" t="n"/>
      <c r="C1076" s="10" t="n"/>
      <c r="D1076" s="10" t="n"/>
      <c r="E1076" s="10" t="n"/>
      <c r="F1076" s="10" t="n"/>
      <c r="G1076" s="10" t="n"/>
      <c r="H1076" s="23" t="n"/>
      <c r="I1076" s="23" t="n"/>
      <c r="J1076" s="23" t="n"/>
      <c r="K1076" s="10" t="n"/>
      <c r="L1076" s="10" t="n"/>
      <c r="M1076" s="24">
        <f>IF(AND(A1076="",B1076="",J1076="",H1076=""),"",ROUND(IF(G1076="Yes",2,1)*IF(AND(ISNUMBER(H1076),ISNUMBER(I1076),I1076&gt;=H1076),I1076-H1076,IF(ISNUMBER(J1076),J1076,0)),1))</f>
        <v/>
      </c>
      <c r="N1076" s="24">
        <f>IF(M1076="","",IF(OR(E1076="Personal",E1076="",F1076="Yes"),0,M1076))</f>
        <v/>
      </c>
      <c r="O1076" s="24">
        <f>IF(OR(A1076="",M1076=""),"",IF(E1076="Business",IFERROR(INDEX('Rate Schedule'!$B$5:$B$24,MATCH(SUMPRODUCT(MAX(('Rate Schedule'!$A$5:$A$24&lt;=A1076)*('Rate Schedule'!$A$5:$A$24&lt;&gt;"")*'Rate Schedule'!$A$5:$A$24)),'Rate Schedule'!$A$5:$A$24,0)),0),IF(E1076="Medical",IFERROR(INDEX('Rate Schedule'!$C$5:$C$24,MATCH(SUMPRODUCT(MAX(('Rate Schedule'!$A$5:$A$24&lt;=A1076)*('Rate Schedule'!$A$5:$A$24&lt;&gt;"")*'Rate Schedule'!$A$5:$A$24)),'Rate Schedule'!$A$5:$A$24,0)),0),IF(E1076="Charitable",IFERROR(INDEX('Rate Schedule'!$D$5:$D$24,MATCH(SUMPRODUCT(MAX(('Rate Schedule'!$A$5:$A$24&lt;=A1076)*('Rate Schedule'!$A$5:$A$24&lt;&gt;"")*'Rate Schedule'!$A$5:$A$24)),'Rate Schedule'!$A$5:$A$24,0)),0),0))))</f>
        <v/>
      </c>
      <c r="P1076" s="25">
        <f>IF(OR(M1076="",O1076=""),"",ROUND(N1076*O1076,0)/100)</f>
        <v/>
      </c>
      <c r="Q1076" s="26">
        <f>IF(AND(A1076="",B1076="",C1076="",D1076="",E1076="",J1076="",H1076=""),"",IF(A1076="","Add a date",IF(A1076&gt;AsOf,"After as-of date: not counted yet",IF(B1076="","Add a vehicle",IF(COUNTIF(VName,B1076)=0,"Vehicle not on Vehicles sheet",IF(E1076="","Add a purpose",IF(AND(E1076&lt;&gt;"Business",E1076&lt;&gt;"Medical",E1076&lt;&gt;"Charitable",E1076&lt;&gt;"Personal"),"Purpose must be Business/Medical/Charitable/Personal",IF(AND(ISNUMBER(H1076),ISNUMBER(I1076),I1076&lt;H1076),"Odometer end is before start",IF(AND(NOT(ISNUMBER(H1076)),NOT(ISNUMBER(I1076)),NOT(ISNUMBER(J1076))),"Add odometer readings or typed miles",IF(AND(ISNUMBER(H1076),ISNUMBER(I1076),ISNUMBER(J1076),ABS((I1076-H1076)-J1076)&gt;0.05),"Odometer and typed miles disagree",IF(AND(N1076&gt;0,O1076=0),"No rate for this date — check Rate Schedule",IF(AND(OR(E1076="Business",E1076="Medical",E1076="Charitable"),F1076&lt;&gt;"Yes",K1076=""),"Add purpose detail for substantiation",""))))))))))))</f>
        <v/>
      </c>
      <c r="R1076" s="27">
        <f>IF(OR(A1076="",M1076=""),"",IFERROR(INDEX('Rate Schedule'!$A$5:$A$24,MATCH(SUMPRODUCT(MAX(('Rate Schedule'!$A$5:$A$24&lt;=A1076)*('Rate Schedule'!$A$5:$A$24&lt;&gt;"")*'Rate Schedule'!$A$5:$A$24)),'Rate Schedule'!$A$5:$A$24,0)),""))</f>
        <v/>
      </c>
    </row>
    <row r="1077">
      <c r="A1077" s="22" t="n"/>
      <c r="B1077" s="10" t="n"/>
      <c r="C1077" s="10" t="n"/>
      <c r="D1077" s="10" t="n"/>
      <c r="E1077" s="10" t="n"/>
      <c r="F1077" s="10" t="n"/>
      <c r="G1077" s="10" t="n"/>
      <c r="H1077" s="23" t="n"/>
      <c r="I1077" s="23" t="n"/>
      <c r="J1077" s="23" t="n"/>
      <c r="K1077" s="10" t="n"/>
      <c r="L1077" s="10" t="n"/>
      <c r="M1077" s="24">
        <f>IF(AND(A1077="",B1077="",J1077="",H1077=""),"",ROUND(IF(G1077="Yes",2,1)*IF(AND(ISNUMBER(H1077),ISNUMBER(I1077),I1077&gt;=H1077),I1077-H1077,IF(ISNUMBER(J1077),J1077,0)),1))</f>
        <v/>
      </c>
      <c r="N1077" s="24">
        <f>IF(M1077="","",IF(OR(E1077="Personal",E1077="",F1077="Yes"),0,M1077))</f>
        <v/>
      </c>
      <c r="O1077" s="24">
        <f>IF(OR(A1077="",M1077=""),"",IF(E1077="Business",IFERROR(INDEX('Rate Schedule'!$B$5:$B$24,MATCH(SUMPRODUCT(MAX(('Rate Schedule'!$A$5:$A$24&lt;=A1077)*('Rate Schedule'!$A$5:$A$24&lt;&gt;"")*'Rate Schedule'!$A$5:$A$24)),'Rate Schedule'!$A$5:$A$24,0)),0),IF(E1077="Medical",IFERROR(INDEX('Rate Schedule'!$C$5:$C$24,MATCH(SUMPRODUCT(MAX(('Rate Schedule'!$A$5:$A$24&lt;=A1077)*('Rate Schedule'!$A$5:$A$24&lt;&gt;"")*'Rate Schedule'!$A$5:$A$24)),'Rate Schedule'!$A$5:$A$24,0)),0),IF(E1077="Charitable",IFERROR(INDEX('Rate Schedule'!$D$5:$D$24,MATCH(SUMPRODUCT(MAX(('Rate Schedule'!$A$5:$A$24&lt;=A1077)*('Rate Schedule'!$A$5:$A$24&lt;&gt;"")*'Rate Schedule'!$A$5:$A$24)),'Rate Schedule'!$A$5:$A$24,0)),0),0))))</f>
        <v/>
      </c>
      <c r="P1077" s="25">
        <f>IF(OR(M1077="",O1077=""),"",ROUND(N1077*O1077,0)/100)</f>
        <v/>
      </c>
      <c r="Q1077" s="26">
        <f>IF(AND(A1077="",B1077="",C1077="",D1077="",E1077="",J1077="",H1077=""),"",IF(A1077="","Add a date",IF(A1077&gt;AsOf,"After as-of date: not counted yet",IF(B1077="","Add a vehicle",IF(COUNTIF(VName,B1077)=0,"Vehicle not on Vehicles sheet",IF(E1077="","Add a purpose",IF(AND(E1077&lt;&gt;"Business",E1077&lt;&gt;"Medical",E1077&lt;&gt;"Charitable",E1077&lt;&gt;"Personal"),"Purpose must be Business/Medical/Charitable/Personal",IF(AND(ISNUMBER(H1077),ISNUMBER(I1077),I1077&lt;H1077),"Odometer end is before start",IF(AND(NOT(ISNUMBER(H1077)),NOT(ISNUMBER(I1077)),NOT(ISNUMBER(J1077))),"Add odometer readings or typed miles",IF(AND(ISNUMBER(H1077),ISNUMBER(I1077),ISNUMBER(J1077),ABS((I1077-H1077)-J1077)&gt;0.05),"Odometer and typed miles disagree",IF(AND(N1077&gt;0,O1077=0),"No rate for this date — check Rate Schedule",IF(AND(OR(E1077="Business",E1077="Medical",E1077="Charitable"),F1077&lt;&gt;"Yes",K1077=""),"Add purpose detail for substantiation",""))))))))))))</f>
        <v/>
      </c>
      <c r="R1077" s="27">
        <f>IF(OR(A1077="",M1077=""),"",IFERROR(INDEX('Rate Schedule'!$A$5:$A$24,MATCH(SUMPRODUCT(MAX(('Rate Schedule'!$A$5:$A$24&lt;=A1077)*('Rate Schedule'!$A$5:$A$24&lt;&gt;"")*'Rate Schedule'!$A$5:$A$24)),'Rate Schedule'!$A$5:$A$24,0)),""))</f>
        <v/>
      </c>
    </row>
    <row r="1078">
      <c r="A1078" s="22" t="n"/>
      <c r="B1078" s="10" t="n"/>
      <c r="C1078" s="10" t="n"/>
      <c r="D1078" s="10" t="n"/>
      <c r="E1078" s="10" t="n"/>
      <c r="F1078" s="10" t="n"/>
      <c r="G1078" s="10" t="n"/>
      <c r="H1078" s="23" t="n"/>
      <c r="I1078" s="23" t="n"/>
      <c r="J1078" s="23" t="n"/>
      <c r="K1078" s="10" t="n"/>
      <c r="L1078" s="10" t="n"/>
      <c r="M1078" s="24">
        <f>IF(AND(A1078="",B1078="",J1078="",H1078=""),"",ROUND(IF(G1078="Yes",2,1)*IF(AND(ISNUMBER(H1078),ISNUMBER(I1078),I1078&gt;=H1078),I1078-H1078,IF(ISNUMBER(J1078),J1078,0)),1))</f>
        <v/>
      </c>
      <c r="N1078" s="24">
        <f>IF(M1078="","",IF(OR(E1078="Personal",E1078="",F1078="Yes"),0,M1078))</f>
        <v/>
      </c>
      <c r="O1078" s="24">
        <f>IF(OR(A1078="",M1078=""),"",IF(E1078="Business",IFERROR(INDEX('Rate Schedule'!$B$5:$B$24,MATCH(SUMPRODUCT(MAX(('Rate Schedule'!$A$5:$A$24&lt;=A1078)*('Rate Schedule'!$A$5:$A$24&lt;&gt;"")*'Rate Schedule'!$A$5:$A$24)),'Rate Schedule'!$A$5:$A$24,0)),0),IF(E1078="Medical",IFERROR(INDEX('Rate Schedule'!$C$5:$C$24,MATCH(SUMPRODUCT(MAX(('Rate Schedule'!$A$5:$A$24&lt;=A1078)*('Rate Schedule'!$A$5:$A$24&lt;&gt;"")*'Rate Schedule'!$A$5:$A$24)),'Rate Schedule'!$A$5:$A$24,0)),0),IF(E1078="Charitable",IFERROR(INDEX('Rate Schedule'!$D$5:$D$24,MATCH(SUMPRODUCT(MAX(('Rate Schedule'!$A$5:$A$24&lt;=A1078)*('Rate Schedule'!$A$5:$A$24&lt;&gt;"")*'Rate Schedule'!$A$5:$A$24)),'Rate Schedule'!$A$5:$A$24,0)),0),0))))</f>
        <v/>
      </c>
      <c r="P1078" s="25">
        <f>IF(OR(M1078="",O1078=""),"",ROUND(N1078*O1078,0)/100)</f>
        <v/>
      </c>
      <c r="Q1078" s="26">
        <f>IF(AND(A1078="",B1078="",C1078="",D1078="",E1078="",J1078="",H1078=""),"",IF(A1078="","Add a date",IF(A1078&gt;AsOf,"After as-of date: not counted yet",IF(B1078="","Add a vehicle",IF(COUNTIF(VName,B1078)=0,"Vehicle not on Vehicles sheet",IF(E1078="","Add a purpose",IF(AND(E1078&lt;&gt;"Business",E1078&lt;&gt;"Medical",E1078&lt;&gt;"Charitable",E1078&lt;&gt;"Personal"),"Purpose must be Business/Medical/Charitable/Personal",IF(AND(ISNUMBER(H1078),ISNUMBER(I1078),I1078&lt;H1078),"Odometer end is before start",IF(AND(NOT(ISNUMBER(H1078)),NOT(ISNUMBER(I1078)),NOT(ISNUMBER(J1078))),"Add odometer readings or typed miles",IF(AND(ISNUMBER(H1078),ISNUMBER(I1078),ISNUMBER(J1078),ABS((I1078-H1078)-J1078)&gt;0.05),"Odometer and typed miles disagree",IF(AND(N1078&gt;0,O1078=0),"No rate for this date — check Rate Schedule",IF(AND(OR(E1078="Business",E1078="Medical",E1078="Charitable"),F1078&lt;&gt;"Yes",K1078=""),"Add purpose detail for substantiation",""))))))))))))</f>
        <v/>
      </c>
      <c r="R1078" s="27">
        <f>IF(OR(A1078="",M1078=""),"",IFERROR(INDEX('Rate Schedule'!$A$5:$A$24,MATCH(SUMPRODUCT(MAX(('Rate Schedule'!$A$5:$A$24&lt;=A1078)*('Rate Schedule'!$A$5:$A$24&lt;&gt;"")*'Rate Schedule'!$A$5:$A$24)),'Rate Schedule'!$A$5:$A$24,0)),""))</f>
        <v/>
      </c>
    </row>
    <row r="1079">
      <c r="A1079" s="22" t="n"/>
      <c r="B1079" s="10" t="n"/>
      <c r="C1079" s="10" t="n"/>
      <c r="D1079" s="10" t="n"/>
      <c r="E1079" s="10" t="n"/>
      <c r="F1079" s="10" t="n"/>
      <c r="G1079" s="10" t="n"/>
      <c r="H1079" s="23" t="n"/>
      <c r="I1079" s="23" t="n"/>
      <c r="J1079" s="23" t="n"/>
      <c r="K1079" s="10" t="n"/>
      <c r="L1079" s="10" t="n"/>
      <c r="M1079" s="24">
        <f>IF(AND(A1079="",B1079="",J1079="",H1079=""),"",ROUND(IF(G1079="Yes",2,1)*IF(AND(ISNUMBER(H1079),ISNUMBER(I1079),I1079&gt;=H1079),I1079-H1079,IF(ISNUMBER(J1079),J1079,0)),1))</f>
        <v/>
      </c>
      <c r="N1079" s="24">
        <f>IF(M1079="","",IF(OR(E1079="Personal",E1079="",F1079="Yes"),0,M1079))</f>
        <v/>
      </c>
      <c r="O1079" s="24">
        <f>IF(OR(A1079="",M1079=""),"",IF(E1079="Business",IFERROR(INDEX('Rate Schedule'!$B$5:$B$24,MATCH(SUMPRODUCT(MAX(('Rate Schedule'!$A$5:$A$24&lt;=A1079)*('Rate Schedule'!$A$5:$A$24&lt;&gt;"")*'Rate Schedule'!$A$5:$A$24)),'Rate Schedule'!$A$5:$A$24,0)),0),IF(E1079="Medical",IFERROR(INDEX('Rate Schedule'!$C$5:$C$24,MATCH(SUMPRODUCT(MAX(('Rate Schedule'!$A$5:$A$24&lt;=A1079)*('Rate Schedule'!$A$5:$A$24&lt;&gt;"")*'Rate Schedule'!$A$5:$A$24)),'Rate Schedule'!$A$5:$A$24,0)),0),IF(E1079="Charitable",IFERROR(INDEX('Rate Schedule'!$D$5:$D$24,MATCH(SUMPRODUCT(MAX(('Rate Schedule'!$A$5:$A$24&lt;=A1079)*('Rate Schedule'!$A$5:$A$24&lt;&gt;"")*'Rate Schedule'!$A$5:$A$24)),'Rate Schedule'!$A$5:$A$24,0)),0),0))))</f>
        <v/>
      </c>
      <c r="P1079" s="25">
        <f>IF(OR(M1079="",O1079=""),"",ROUND(N1079*O1079,0)/100)</f>
        <v/>
      </c>
      <c r="Q1079" s="26">
        <f>IF(AND(A1079="",B1079="",C1079="",D1079="",E1079="",J1079="",H1079=""),"",IF(A1079="","Add a date",IF(A1079&gt;AsOf,"After as-of date: not counted yet",IF(B1079="","Add a vehicle",IF(COUNTIF(VName,B1079)=0,"Vehicle not on Vehicles sheet",IF(E1079="","Add a purpose",IF(AND(E1079&lt;&gt;"Business",E1079&lt;&gt;"Medical",E1079&lt;&gt;"Charitable",E1079&lt;&gt;"Personal"),"Purpose must be Business/Medical/Charitable/Personal",IF(AND(ISNUMBER(H1079),ISNUMBER(I1079),I1079&lt;H1079),"Odometer end is before start",IF(AND(NOT(ISNUMBER(H1079)),NOT(ISNUMBER(I1079)),NOT(ISNUMBER(J1079))),"Add odometer readings or typed miles",IF(AND(ISNUMBER(H1079),ISNUMBER(I1079),ISNUMBER(J1079),ABS((I1079-H1079)-J1079)&gt;0.05),"Odometer and typed miles disagree",IF(AND(N1079&gt;0,O1079=0),"No rate for this date — check Rate Schedule",IF(AND(OR(E1079="Business",E1079="Medical",E1079="Charitable"),F1079&lt;&gt;"Yes",K1079=""),"Add purpose detail for substantiation",""))))))))))))</f>
        <v/>
      </c>
      <c r="R1079" s="27">
        <f>IF(OR(A1079="",M1079=""),"",IFERROR(INDEX('Rate Schedule'!$A$5:$A$24,MATCH(SUMPRODUCT(MAX(('Rate Schedule'!$A$5:$A$24&lt;=A1079)*('Rate Schedule'!$A$5:$A$24&lt;&gt;"")*'Rate Schedule'!$A$5:$A$24)),'Rate Schedule'!$A$5:$A$24,0)),""))</f>
        <v/>
      </c>
    </row>
    <row r="1080">
      <c r="A1080" s="22" t="n"/>
      <c r="B1080" s="10" t="n"/>
      <c r="C1080" s="10" t="n"/>
      <c r="D1080" s="10" t="n"/>
      <c r="E1080" s="10" t="n"/>
      <c r="F1080" s="10" t="n"/>
      <c r="G1080" s="10" t="n"/>
      <c r="H1080" s="23" t="n"/>
      <c r="I1080" s="23" t="n"/>
      <c r="J1080" s="23" t="n"/>
      <c r="K1080" s="10" t="n"/>
      <c r="L1080" s="10" t="n"/>
      <c r="M1080" s="24">
        <f>IF(AND(A1080="",B1080="",J1080="",H1080=""),"",ROUND(IF(G1080="Yes",2,1)*IF(AND(ISNUMBER(H1080),ISNUMBER(I1080),I1080&gt;=H1080),I1080-H1080,IF(ISNUMBER(J1080),J1080,0)),1))</f>
        <v/>
      </c>
      <c r="N1080" s="24">
        <f>IF(M1080="","",IF(OR(E1080="Personal",E1080="",F1080="Yes"),0,M1080))</f>
        <v/>
      </c>
      <c r="O1080" s="24">
        <f>IF(OR(A1080="",M1080=""),"",IF(E1080="Business",IFERROR(INDEX('Rate Schedule'!$B$5:$B$24,MATCH(SUMPRODUCT(MAX(('Rate Schedule'!$A$5:$A$24&lt;=A1080)*('Rate Schedule'!$A$5:$A$24&lt;&gt;"")*'Rate Schedule'!$A$5:$A$24)),'Rate Schedule'!$A$5:$A$24,0)),0),IF(E1080="Medical",IFERROR(INDEX('Rate Schedule'!$C$5:$C$24,MATCH(SUMPRODUCT(MAX(('Rate Schedule'!$A$5:$A$24&lt;=A1080)*('Rate Schedule'!$A$5:$A$24&lt;&gt;"")*'Rate Schedule'!$A$5:$A$24)),'Rate Schedule'!$A$5:$A$24,0)),0),IF(E1080="Charitable",IFERROR(INDEX('Rate Schedule'!$D$5:$D$24,MATCH(SUMPRODUCT(MAX(('Rate Schedule'!$A$5:$A$24&lt;=A1080)*('Rate Schedule'!$A$5:$A$24&lt;&gt;"")*'Rate Schedule'!$A$5:$A$24)),'Rate Schedule'!$A$5:$A$24,0)),0),0))))</f>
        <v/>
      </c>
      <c r="P1080" s="25">
        <f>IF(OR(M1080="",O1080=""),"",ROUND(N1080*O1080,0)/100)</f>
        <v/>
      </c>
      <c r="Q1080" s="26">
        <f>IF(AND(A1080="",B1080="",C1080="",D1080="",E1080="",J1080="",H1080=""),"",IF(A1080="","Add a date",IF(A1080&gt;AsOf,"After as-of date: not counted yet",IF(B1080="","Add a vehicle",IF(COUNTIF(VName,B1080)=0,"Vehicle not on Vehicles sheet",IF(E1080="","Add a purpose",IF(AND(E1080&lt;&gt;"Business",E1080&lt;&gt;"Medical",E1080&lt;&gt;"Charitable",E1080&lt;&gt;"Personal"),"Purpose must be Business/Medical/Charitable/Personal",IF(AND(ISNUMBER(H1080),ISNUMBER(I1080),I1080&lt;H1080),"Odometer end is before start",IF(AND(NOT(ISNUMBER(H1080)),NOT(ISNUMBER(I1080)),NOT(ISNUMBER(J1080))),"Add odometer readings or typed miles",IF(AND(ISNUMBER(H1080),ISNUMBER(I1080),ISNUMBER(J1080),ABS((I1080-H1080)-J1080)&gt;0.05),"Odometer and typed miles disagree",IF(AND(N1080&gt;0,O1080=0),"No rate for this date — check Rate Schedule",IF(AND(OR(E1080="Business",E1080="Medical",E1080="Charitable"),F1080&lt;&gt;"Yes",K1080=""),"Add purpose detail for substantiation",""))))))))))))</f>
        <v/>
      </c>
      <c r="R1080" s="27">
        <f>IF(OR(A1080="",M1080=""),"",IFERROR(INDEX('Rate Schedule'!$A$5:$A$24,MATCH(SUMPRODUCT(MAX(('Rate Schedule'!$A$5:$A$24&lt;=A1080)*('Rate Schedule'!$A$5:$A$24&lt;&gt;"")*'Rate Schedule'!$A$5:$A$24)),'Rate Schedule'!$A$5:$A$24,0)),""))</f>
        <v/>
      </c>
    </row>
    <row r="1081">
      <c r="A1081" s="22" t="n"/>
      <c r="B1081" s="10" t="n"/>
      <c r="C1081" s="10" t="n"/>
      <c r="D1081" s="10" t="n"/>
      <c r="E1081" s="10" t="n"/>
      <c r="F1081" s="10" t="n"/>
      <c r="G1081" s="10" t="n"/>
      <c r="H1081" s="23" t="n"/>
      <c r="I1081" s="23" t="n"/>
      <c r="J1081" s="23" t="n"/>
      <c r="K1081" s="10" t="n"/>
      <c r="L1081" s="10" t="n"/>
      <c r="M1081" s="24">
        <f>IF(AND(A1081="",B1081="",J1081="",H1081=""),"",ROUND(IF(G1081="Yes",2,1)*IF(AND(ISNUMBER(H1081),ISNUMBER(I1081),I1081&gt;=H1081),I1081-H1081,IF(ISNUMBER(J1081),J1081,0)),1))</f>
        <v/>
      </c>
      <c r="N1081" s="24">
        <f>IF(M1081="","",IF(OR(E1081="Personal",E1081="",F1081="Yes"),0,M1081))</f>
        <v/>
      </c>
      <c r="O1081" s="24">
        <f>IF(OR(A1081="",M1081=""),"",IF(E1081="Business",IFERROR(INDEX('Rate Schedule'!$B$5:$B$24,MATCH(SUMPRODUCT(MAX(('Rate Schedule'!$A$5:$A$24&lt;=A1081)*('Rate Schedule'!$A$5:$A$24&lt;&gt;"")*'Rate Schedule'!$A$5:$A$24)),'Rate Schedule'!$A$5:$A$24,0)),0),IF(E1081="Medical",IFERROR(INDEX('Rate Schedule'!$C$5:$C$24,MATCH(SUMPRODUCT(MAX(('Rate Schedule'!$A$5:$A$24&lt;=A1081)*('Rate Schedule'!$A$5:$A$24&lt;&gt;"")*'Rate Schedule'!$A$5:$A$24)),'Rate Schedule'!$A$5:$A$24,0)),0),IF(E1081="Charitable",IFERROR(INDEX('Rate Schedule'!$D$5:$D$24,MATCH(SUMPRODUCT(MAX(('Rate Schedule'!$A$5:$A$24&lt;=A1081)*('Rate Schedule'!$A$5:$A$24&lt;&gt;"")*'Rate Schedule'!$A$5:$A$24)),'Rate Schedule'!$A$5:$A$24,0)),0),0))))</f>
        <v/>
      </c>
      <c r="P1081" s="25">
        <f>IF(OR(M1081="",O1081=""),"",ROUND(N1081*O1081,0)/100)</f>
        <v/>
      </c>
      <c r="Q1081" s="26">
        <f>IF(AND(A1081="",B1081="",C1081="",D1081="",E1081="",J1081="",H1081=""),"",IF(A1081="","Add a date",IF(A1081&gt;AsOf,"After as-of date: not counted yet",IF(B1081="","Add a vehicle",IF(COUNTIF(VName,B1081)=0,"Vehicle not on Vehicles sheet",IF(E1081="","Add a purpose",IF(AND(E1081&lt;&gt;"Business",E1081&lt;&gt;"Medical",E1081&lt;&gt;"Charitable",E1081&lt;&gt;"Personal"),"Purpose must be Business/Medical/Charitable/Personal",IF(AND(ISNUMBER(H1081),ISNUMBER(I1081),I1081&lt;H1081),"Odometer end is before start",IF(AND(NOT(ISNUMBER(H1081)),NOT(ISNUMBER(I1081)),NOT(ISNUMBER(J1081))),"Add odometer readings or typed miles",IF(AND(ISNUMBER(H1081),ISNUMBER(I1081),ISNUMBER(J1081),ABS((I1081-H1081)-J1081)&gt;0.05),"Odometer and typed miles disagree",IF(AND(N1081&gt;0,O1081=0),"No rate for this date — check Rate Schedule",IF(AND(OR(E1081="Business",E1081="Medical",E1081="Charitable"),F1081&lt;&gt;"Yes",K1081=""),"Add purpose detail for substantiation",""))))))))))))</f>
        <v/>
      </c>
      <c r="R1081" s="27">
        <f>IF(OR(A1081="",M1081=""),"",IFERROR(INDEX('Rate Schedule'!$A$5:$A$24,MATCH(SUMPRODUCT(MAX(('Rate Schedule'!$A$5:$A$24&lt;=A1081)*('Rate Schedule'!$A$5:$A$24&lt;&gt;"")*'Rate Schedule'!$A$5:$A$24)),'Rate Schedule'!$A$5:$A$24,0)),""))</f>
        <v/>
      </c>
    </row>
    <row r="1082">
      <c r="A1082" s="22" t="n"/>
      <c r="B1082" s="10" t="n"/>
      <c r="C1082" s="10" t="n"/>
      <c r="D1082" s="10" t="n"/>
      <c r="E1082" s="10" t="n"/>
      <c r="F1082" s="10" t="n"/>
      <c r="G1082" s="10" t="n"/>
      <c r="H1082" s="23" t="n"/>
      <c r="I1082" s="23" t="n"/>
      <c r="J1082" s="23" t="n"/>
      <c r="K1082" s="10" t="n"/>
      <c r="L1082" s="10" t="n"/>
      <c r="M1082" s="24">
        <f>IF(AND(A1082="",B1082="",J1082="",H1082=""),"",ROUND(IF(G1082="Yes",2,1)*IF(AND(ISNUMBER(H1082),ISNUMBER(I1082),I1082&gt;=H1082),I1082-H1082,IF(ISNUMBER(J1082),J1082,0)),1))</f>
        <v/>
      </c>
      <c r="N1082" s="24">
        <f>IF(M1082="","",IF(OR(E1082="Personal",E1082="",F1082="Yes"),0,M1082))</f>
        <v/>
      </c>
      <c r="O1082" s="24">
        <f>IF(OR(A1082="",M1082=""),"",IF(E1082="Business",IFERROR(INDEX('Rate Schedule'!$B$5:$B$24,MATCH(SUMPRODUCT(MAX(('Rate Schedule'!$A$5:$A$24&lt;=A1082)*('Rate Schedule'!$A$5:$A$24&lt;&gt;"")*'Rate Schedule'!$A$5:$A$24)),'Rate Schedule'!$A$5:$A$24,0)),0),IF(E1082="Medical",IFERROR(INDEX('Rate Schedule'!$C$5:$C$24,MATCH(SUMPRODUCT(MAX(('Rate Schedule'!$A$5:$A$24&lt;=A1082)*('Rate Schedule'!$A$5:$A$24&lt;&gt;"")*'Rate Schedule'!$A$5:$A$24)),'Rate Schedule'!$A$5:$A$24,0)),0),IF(E1082="Charitable",IFERROR(INDEX('Rate Schedule'!$D$5:$D$24,MATCH(SUMPRODUCT(MAX(('Rate Schedule'!$A$5:$A$24&lt;=A1082)*('Rate Schedule'!$A$5:$A$24&lt;&gt;"")*'Rate Schedule'!$A$5:$A$24)),'Rate Schedule'!$A$5:$A$24,0)),0),0))))</f>
        <v/>
      </c>
      <c r="P1082" s="25">
        <f>IF(OR(M1082="",O1082=""),"",ROUND(N1082*O1082,0)/100)</f>
        <v/>
      </c>
      <c r="Q1082" s="26">
        <f>IF(AND(A1082="",B1082="",C1082="",D1082="",E1082="",J1082="",H1082=""),"",IF(A1082="","Add a date",IF(A1082&gt;AsOf,"After as-of date: not counted yet",IF(B1082="","Add a vehicle",IF(COUNTIF(VName,B1082)=0,"Vehicle not on Vehicles sheet",IF(E1082="","Add a purpose",IF(AND(E1082&lt;&gt;"Business",E1082&lt;&gt;"Medical",E1082&lt;&gt;"Charitable",E1082&lt;&gt;"Personal"),"Purpose must be Business/Medical/Charitable/Personal",IF(AND(ISNUMBER(H1082),ISNUMBER(I1082),I1082&lt;H1082),"Odometer end is before start",IF(AND(NOT(ISNUMBER(H1082)),NOT(ISNUMBER(I1082)),NOT(ISNUMBER(J1082))),"Add odometer readings or typed miles",IF(AND(ISNUMBER(H1082),ISNUMBER(I1082),ISNUMBER(J1082),ABS((I1082-H1082)-J1082)&gt;0.05),"Odometer and typed miles disagree",IF(AND(N1082&gt;0,O1082=0),"No rate for this date — check Rate Schedule",IF(AND(OR(E1082="Business",E1082="Medical",E1082="Charitable"),F1082&lt;&gt;"Yes",K1082=""),"Add purpose detail for substantiation",""))))))))))))</f>
        <v/>
      </c>
      <c r="R1082" s="27">
        <f>IF(OR(A1082="",M1082=""),"",IFERROR(INDEX('Rate Schedule'!$A$5:$A$24,MATCH(SUMPRODUCT(MAX(('Rate Schedule'!$A$5:$A$24&lt;=A1082)*('Rate Schedule'!$A$5:$A$24&lt;&gt;"")*'Rate Schedule'!$A$5:$A$24)),'Rate Schedule'!$A$5:$A$24,0)),""))</f>
        <v/>
      </c>
    </row>
    <row r="1083">
      <c r="A1083" s="22" t="n"/>
      <c r="B1083" s="10" t="n"/>
      <c r="C1083" s="10" t="n"/>
      <c r="D1083" s="10" t="n"/>
      <c r="E1083" s="10" t="n"/>
      <c r="F1083" s="10" t="n"/>
      <c r="G1083" s="10" t="n"/>
      <c r="H1083" s="23" t="n"/>
      <c r="I1083" s="23" t="n"/>
      <c r="J1083" s="23" t="n"/>
      <c r="K1083" s="10" t="n"/>
      <c r="L1083" s="10" t="n"/>
      <c r="M1083" s="24">
        <f>IF(AND(A1083="",B1083="",J1083="",H1083=""),"",ROUND(IF(G1083="Yes",2,1)*IF(AND(ISNUMBER(H1083),ISNUMBER(I1083),I1083&gt;=H1083),I1083-H1083,IF(ISNUMBER(J1083),J1083,0)),1))</f>
        <v/>
      </c>
      <c r="N1083" s="24">
        <f>IF(M1083="","",IF(OR(E1083="Personal",E1083="",F1083="Yes"),0,M1083))</f>
        <v/>
      </c>
      <c r="O1083" s="24">
        <f>IF(OR(A1083="",M1083=""),"",IF(E1083="Business",IFERROR(INDEX('Rate Schedule'!$B$5:$B$24,MATCH(SUMPRODUCT(MAX(('Rate Schedule'!$A$5:$A$24&lt;=A1083)*('Rate Schedule'!$A$5:$A$24&lt;&gt;"")*'Rate Schedule'!$A$5:$A$24)),'Rate Schedule'!$A$5:$A$24,0)),0),IF(E1083="Medical",IFERROR(INDEX('Rate Schedule'!$C$5:$C$24,MATCH(SUMPRODUCT(MAX(('Rate Schedule'!$A$5:$A$24&lt;=A1083)*('Rate Schedule'!$A$5:$A$24&lt;&gt;"")*'Rate Schedule'!$A$5:$A$24)),'Rate Schedule'!$A$5:$A$24,0)),0),IF(E1083="Charitable",IFERROR(INDEX('Rate Schedule'!$D$5:$D$24,MATCH(SUMPRODUCT(MAX(('Rate Schedule'!$A$5:$A$24&lt;=A1083)*('Rate Schedule'!$A$5:$A$24&lt;&gt;"")*'Rate Schedule'!$A$5:$A$24)),'Rate Schedule'!$A$5:$A$24,0)),0),0))))</f>
        <v/>
      </c>
      <c r="P1083" s="25">
        <f>IF(OR(M1083="",O1083=""),"",ROUND(N1083*O1083,0)/100)</f>
        <v/>
      </c>
      <c r="Q1083" s="26">
        <f>IF(AND(A1083="",B1083="",C1083="",D1083="",E1083="",J1083="",H1083=""),"",IF(A1083="","Add a date",IF(A1083&gt;AsOf,"After as-of date: not counted yet",IF(B1083="","Add a vehicle",IF(COUNTIF(VName,B1083)=0,"Vehicle not on Vehicles sheet",IF(E1083="","Add a purpose",IF(AND(E1083&lt;&gt;"Business",E1083&lt;&gt;"Medical",E1083&lt;&gt;"Charitable",E1083&lt;&gt;"Personal"),"Purpose must be Business/Medical/Charitable/Personal",IF(AND(ISNUMBER(H1083),ISNUMBER(I1083),I1083&lt;H1083),"Odometer end is before start",IF(AND(NOT(ISNUMBER(H1083)),NOT(ISNUMBER(I1083)),NOT(ISNUMBER(J1083))),"Add odometer readings or typed miles",IF(AND(ISNUMBER(H1083),ISNUMBER(I1083),ISNUMBER(J1083),ABS((I1083-H1083)-J1083)&gt;0.05),"Odometer and typed miles disagree",IF(AND(N1083&gt;0,O1083=0),"No rate for this date — check Rate Schedule",IF(AND(OR(E1083="Business",E1083="Medical",E1083="Charitable"),F1083&lt;&gt;"Yes",K1083=""),"Add purpose detail for substantiation",""))))))))))))</f>
        <v/>
      </c>
      <c r="R1083" s="27">
        <f>IF(OR(A1083="",M1083=""),"",IFERROR(INDEX('Rate Schedule'!$A$5:$A$24,MATCH(SUMPRODUCT(MAX(('Rate Schedule'!$A$5:$A$24&lt;=A1083)*('Rate Schedule'!$A$5:$A$24&lt;&gt;"")*'Rate Schedule'!$A$5:$A$24)),'Rate Schedule'!$A$5:$A$24,0)),""))</f>
        <v/>
      </c>
    </row>
    <row r="1084">
      <c r="A1084" s="22" t="n"/>
      <c r="B1084" s="10" t="n"/>
      <c r="C1084" s="10" t="n"/>
      <c r="D1084" s="10" t="n"/>
      <c r="E1084" s="10" t="n"/>
      <c r="F1084" s="10" t="n"/>
      <c r="G1084" s="10" t="n"/>
      <c r="H1084" s="23" t="n"/>
      <c r="I1084" s="23" t="n"/>
      <c r="J1084" s="23" t="n"/>
      <c r="K1084" s="10" t="n"/>
      <c r="L1084" s="10" t="n"/>
      <c r="M1084" s="24">
        <f>IF(AND(A1084="",B1084="",J1084="",H1084=""),"",ROUND(IF(G1084="Yes",2,1)*IF(AND(ISNUMBER(H1084),ISNUMBER(I1084),I1084&gt;=H1084),I1084-H1084,IF(ISNUMBER(J1084),J1084,0)),1))</f>
        <v/>
      </c>
      <c r="N1084" s="24">
        <f>IF(M1084="","",IF(OR(E1084="Personal",E1084="",F1084="Yes"),0,M1084))</f>
        <v/>
      </c>
      <c r="O1084" s="24">
        <f>IF(OR(A1084="",M1084=""),"",IF(E1084="Business",IFERROR(INDEX('Rate Schedule'!$B$5:$B$24,MATCH(SUMPRODUCT(MAX(('Rate Schedule'!$A$5:$A$24&lt;=A1084)*('Rate Schedule'!$A$5:$A$24&lt;&gt;"")*'Rate Schedule'!$A$5:$A$24)),'Rate Schedule'!$A$5:$A$24,0)),0),IF(E1084="Medical",IFERROR(INDEX('Rate Schedule'!$C$5:$C$24,MATCH(SUMPRODUCT(MAX(('Rate Schedule'!$A$5:$A$24&lt;=A1084)*('Rate Schedule'!$A$5:$A$24&lt;&gt;"")*'Rate Schedule'!$A$5:$A$24)),'Rate Schedule'!$A$5:$A$24,0)),0),IF(E1084="Charitable",IFERROR(INDEX('Rate Schedule'!$D$5:$D$24,MATCH(SUMPRODUCT(MAX(('Rate Schedule'!$A$5:$A$24&lt;=A1084)*('Rate Schedule'!$A$5:$A$24&lt;&gt;"")*'Rate Schedule'!$A$5:$A$24)),'Rate Schedule'!$A$5:$A$24,0)),0),0))))</f>
        <v/>
      </c>
      <c r="P1084" s="25">
        <f>IF(OR(M1084="",O1084=""),"",ROUND(N1084*O1084,0)/100)</f>
        <v/>
      </c>
      <c r="Q1084" s="26">
        <f>IF(AND(A1084="",B1084="",C1084="",D1084="",E1084="",J1084="",H1084=""),"",IF(A1084="","Add a date",IF(A1084&gt;AsOf,"After as-of date: not counted yet",IF(B1084="","Add a vehicle",IF(COUNTIF(VName,B1084)=0,"Vehicle not on Vehicles sheet",IF(E1084="","Add a purpose",IF(AND(E1084&lt;&gt;"Business",E1084&lt;&gt;"Medical",E1084&lt;&gt;"Charitable",E1084&lt;&gt;"Personal"),"Purpose must be Business/Medical/Charitable/Personal",IF(AND(ISNUMBER(H1084),ISNUMBER(I1084),I1084&lt;H1084),"Odometer end is before start",IF(AND(NOT(ISNUMBER(H1084)),NOT(ISNUMBER(I1084)),NOT(ISNUMBER(J1084))),"Add odometer readings or typed miles",IF(AND(ISNUMBER(H1084),ISNUMBER(I1084),ISNUMBER(J1084),ABS((I1084-H1084)-J1084)&gt;0.05),"Odometer and typed miles disagree",IF(AND(N1084&gt;0,O1084=0),"No rate for this date — check Rate Schedule",IF(AND(OR(E1084="Business",E1084="Medical",E1084="Charitable"),F1084&lt;&gt;"Yes",K1084=""),"Add purpose detail for substantiation",""))))))))))))</f>
        <v/>
      </c>
      <c r="R1084" s="27">
        <f>IF(OR(A1084="",M1084=""),"",IFERROR(INDEX('Rate Schedule'!$A$5:$A$24,MATCH(SUMPRODUCT(MAX(('Rate Schedule'!$A$5:$A$24&lt;=A1084)*('Rate Schedule'!$A$5:$A$24&lt;&gt;"")*'Rate Schedule'!$A$5:$A$24)),'Rate Schedule'!$A$5:$A$24,0)),""))</f>
        <v/>
      </c>
    </row>
    <row r="1085">
      <c r="A1085" s="22" t="n"/>
      <c r="B1085" s="10" t="n"/>
      <c r="C1085" s="10" t="n"/>
      <c r="D1085" s="10" t="n"/>
      <c r="E1085" s="10" t="n"/>
      <c r="F1085" s="10" t="n"/>
      <c r="G1085" s="10" t="n"/>
      <c r="H1085" s="23" t="n"/>
      <c r="I1085" s="23" t="n"/>
      <c r="J1085" s="23" t="n"/>
      <c r="K1085" s="10" t="n"/>
      <c r="L1085" s="10" t="n"/>
      <c r="M1085" s="24">
        <f>IF(AND(A1085="",B1085="",J1085="",H1085=""),"",ROUND(IF(G1085="Yes",2,1)*IF(AND(ISNUMBER(H1085),ISNUMBER(I1085),I1085&gt;=H1085),I1085-H1085,IF(ISNUMBER(J1085),J1085,0)),1))</f>
        <v/>
      </c>
      <c r="N1085" s="24">
        <f>IF(M1085="","",IF(OR(E1085="Personal",E1085="",F1085="Yes"),0,M1085))</f>
        <v/>
      </c>
      <c r="O1085" s="24">
        <f>IF(OR(A1085="",M1085=""),"",IF(E1085="Business",IFERROR(INDEX('Rate Schedule'!$B$5:$B$24,MATCH(SUMPRODUCT(MAX(('Rate Schedule'!$A$5:$A$24&lt;=A1085)*('Rate Schedule'!$A$5:$A$24&lt;&gt;"")*'Rate Schedule'!$A$5:$A$24)),'Rate Schedule'!$A$5:$A$24,0)),0),IF(E1085="Medical",IFERROR(INDEX('Rate Schedule'!$C$5:$C$24,MATCH(SUMPRODUCT(MAX(('Rate Schedule'!$A$5:$A$24&lt;=A1085)*('Rate Schedule'!$A$5:$A$24&lt;&gt;"")*'Rate Schedule'!$A$5:$A$24)),'Rate Schedule'!$A$5:$A$24,0)),0),IF(E1085="Charitable",IFERROR(INDEX('Rate Schedule'!$D$5:$D$24,MATCH(SUMPRODUCT(MAX(('Rate Schedule'!$A$5:$A$24&lt;=A1085)*('Rate Schedule'!$A$5:$A$24&lt;&gt;"")*'Rate Schedule'!$A$5:$A$24)),'Rate Schedule'!$A$5:$A$24,0)),0),0))))</f>
        <v/>
      </c>
      <c r="P1085" s="25">
        <f>IF(OR(M1085="",O1085=""),"",ROUND(N1085*O1085,0)/100)</f>
        <v/>
      </c>
      <c r="Q1085" s="26">
        <f>IF(AND(A1085="",B1085="",C1085="",D1085="",E1085="",J1085="",H1085=""),"",IF(A1085="","Add a date",IF(A1085&gt;AsOf,"After as-of date: not counted yet",IF(B1085="","Add a vehicle",IF(COUNTIF(VName,B1085)=0,"Vehicle not on Vehicles sheet",IF(E1085="","Add a purpose",IF(AND(E1085&lt;&gt;"Business",E1085&lt;&gt;"Medical",E1085&lt;&gt;"Charitable",E1085&lt;&gt;"Personal"),"Purpose must be Business/Medical/Charitable/Personal",IF(AND(ISNUMBER(H1085),ISNUMBER(I1085),I1085&lt;H1085),"Odometer end is before start",IF(AND(NOT(ISNUMBER(H1085)),NOT(ISNUMBER(I1085)),NOT(ISNUMBER(J1085))),"Add odometer readings or typed miles",IF(AND(ISNUMBER(H1085),ISNUMBER(I1085),ISNUMBER(J1085),ABS((I1085-H1085)-J1085)&gt;0.05),"Odometer and typed miles disagree",IF(AND(N1085&gt;0,O1085=0),"No rate for this date — check Rate Schedule",IF(AND(OR(E1085="Business",E1085="Medical",E1085="Charitable"),F1085&lt;&gt;"Yes",K1085=""),"Add purpose detail for substantiation",""))))))))))))</f>
        <v/>
      </c>
      <c r="R1085" s="27">
        <f>IF(OR(A1085="",M1085=""),"",IFERROR(INDEX('Rate Schedule'!$A$5:$A$24,MATCH(SUMPRODUCT(MAX(('Rate Schedule'!$A$5:$A$24&lt;=A1085)*('Rate Schedule'!$A$5:$A$24&lt;&gt;"")*'Rate Schedule'!$A$5:$A$24)),'Rate Schedule'!$A$5:$A$24,0)),""))</f>
        <v/>
      </c>
    </row>
    <row r="1086">
      <c r="A1086" s="22" t="n"/>
      <c r="B1086" s="10" t="n"/>
      <c r="C1086" s="10" t="n"/>
      <c r="D1086" s="10" t="n"/>
      <c r="E1086" s="10" t="n"/>
      <c r="F1086" s="10" t="n"/>
      <c r="G1086" s="10" t="n"/>
      <c r="H1086" s="23" t="n"/>
      <c r="I1086" s="23" t="n"/>
      <c r="J1086" s="23" t="n"/>
      <c r="K1086" s="10" t="n"/>
      <c r="L1086" s="10" t="n"/>
      <c r="M1086" s="24">
        <f>IF(AND(A1086="",B1086="",J1086="",H1086=""),"",ROUND(IF(G1086="Yes",2,1)*IF(AND(ISNUMBER(H1086),ISNUMBER(I1086),I1086&gt;=H1086),I1086-H1086,IF(ISNUMBER(J1086),J1086,0)),1))</f>
        <v/>
      </c>
      <c r="N1086" s="24">
        <f>IF(M1086="","",IF(OR(E1086="Personal",E1086="",F1086="Yes"),0,M1086))</f>
        <v/>
      </c>
      <c r="O1086" s="24">
        <f>IF(OR(A1086="",M1086=""),"",IF(E1086="Business",IFERROR(INDEX('Rate Schedule'!$B$5:$B$24,MATCH(SUMPRODUCT(MAX(('Rate Schedule'!$A$5:$A$24&lt;=A1086)*('Rate Schedule'!$A$5:$A$24&lt;&gt;"")*'Rate Schedule'!$A$5:$A$24)),'Rate Schedule'!$A$5:$A$24,0)),0),IF(E1086="Medical",IFERROR(INDEX('Rate Schedule'!$C$5:$C$24,MATCH(SUMPRODUCT(MAX(('Rate Schedule'!$A$5:$A$24&lt;=A1086)*('Rate Schedule'!$A$5:$A$24&lt;&gt;"")*'Rate Schedule'!$A$5:$A$24)),'Rate Schedule'!$A$5:$A$24,0)),0),IF(E1086="Charitable",IFERROR(INDEX('Rate Schedule'!$D$5:$D$24,MATCH(SUMPRODUCT(MAX(('Rate Schedule'!$A$5:$A$24&lt;=A1086)*('Rate Schedule'!$A$5:$A$24&lt;&gt;"")*'Rate Schedule'!$A$5:$A$24)),'Rate Schedule'!$A$5:$A$24,0)),0),0))))</f>
        <v/>
      </c>
      <c r="P1086" s="25">
        <f>IF(OR(M1086="",O1086=""),"",ROUND(N1086*O1086,0)/100)</f>
        <v/>
      </c>
      <c r="Q1086" s="26">
        <f>IF(AND(A1086="",B1086="",C1086="",D1086="",E1086="",J1086="",H1086=""),"",IF(A1086="","Add a date",IF(A1086&gt;AsOf,"After as-of date: not counted yet",IF(B1086="","Add a vehicle",IF(COUNTIF(VName,B1086)=0,"Vehicle not on Vehicles sheet",IF(E1086="","Add a purpose",IF(AND(E1086&lt;&gt;"Business",E1086&lt;&gt;"Medical",E1086&lt;&gt;"Charitable",E1086&lt;&gt;"Personal"),"Purpose must be Business/Medical/Charitable/Personal",IF(AND(ISNUMBER(H1086),ISNUMBER(I1086),I1086&lt;H1086),"Odometer end is before start",IF(AND(NOT(ISNUMBER(H1086)),NOT(ISNUMBER(I1086)),NOT(ISNUMBER(J1086))),"Add odometer readings or typed miles",IF(AND(ISNUMBER(H1086),ISNUMBER(I1086),ISNUMBER(J1086),ABS((I1086-H1086)-J1086)&gt;0.05),"Odometer and typed miles disagree",IF(AND(N1086&gt;0,O1086=0),"No rate for this date — check Rate Schedule",IF(AND(OR(E1086="Business",E1086="Medical",E1086="Charitable"),F1086&lt;&gt;"Yes",K1086=""),"Add purpose detail for substantiation",""))))))))))))</f>
        <v/>
      </c>
      <c r="R1086" s="27">
        <f>IF(OR(A1086="",M1086=""),"",IFERROR(INDEX('Rate Schedule'!$A$5:$A$24,MATCH(SUMPRODUCT(MAX(('Rate Schedule'!$A$5:$A$24&lt;=A1086)*('Rate Schedule'!$A$5:$A$24&lt;&gt;"")*'Rate Schedule'!$A$5:$A$24)),'Rate Schedule'!$A$5:$A$24,0)),""))</f>
        <v/>
      </c>
    </row>
    <row r="1087">
      <c r="A1087" s="22" t="n"/>
      <c r="B1087" s="10" t="n"/>
      <c r="C1087" s="10" t="n"/>
      <c r="D1087" s="10" t="n"/>
      <c r="E1087" s="10" t="n"/>
      <c r="F1087" s="10" t="n"/>
      <c r="G1087" s="10" t="n"/>
      <c r="H1087" s="23" t="n"/>
      <c r="I1087" s="23" t="n"/>
      <c r="J1087" s="23" t="n"/>
      <c r="K1087" s="10" t="n"/>
      <c r="L1087" s="10" t="n"/>
      <c r="M1087" s="24">
        <f>IF(AND(A1087="",B1087="",J1087="",H1087=""),"",ROUND(IF(G1087="Yes",2,1)*IF(AND(ISNUMBER(H1087),ISNUMBER(I1087),I1087&gt;=H1087),I1087-H1087,IF(ISNUMBER(J1087),J1087,0)),1))</f>
        <v/>
      </c>
      <c r="N1087" s="24">
        <f>IF(M1087="","",IF(OR(E1087="Personal",E1087="",F1087="Yes"),0,M1087))</f>
        <v/>
      </c>
      <c r="O1087" s="24">
        <f>IF(OR(A1087="",M1087=""),"",IF(E1087="Business",IFERROR(INDEX('Rate Schedule'!$B$5:$B$24,MATCH(SUMPRODUCT(MAX(('Rate Schedule'!$A$5:$A$24&lt;=A1087)*('Rate Schedule'!$A$5:$A$24&lt;&gt;"")*'Rate Schedule'!$A$5:$A$24)),'Rate Schedule'!$A$5:$A$24,0)),0),IF(E1087="Medical",IFERROR(INDEX('Rate Schedule'!$C$5:$C$24,MATCH(SUMPRODUCT(MAX(('Rate Schedule'!$A$5:$A$24&lt;=A1087)*('Rate Schedule'!$A$5:$A$24&lt;&gt;"")*'Rate Schedule'!$A$5:$A$24)),'Rate Schedule'!$A$5:$A$24,0)),0),IF(E1087="Charitable",IFERROR(INDEX('Rate Schedule'!$D$5:$D$24,MATCH(SUMPRODUCT(MAX(('Rate Schedule'!$A$5:$A$24&lt;=A1087)*('Rate Schedule'!$A$5:$A$24&lt;&gt;"")*'Rate Schedule'!$A$5:$A$24)),'Rate Schedule'!$A$5:$A$24,0)),0),0))))</f>
        <v/>
      </c>
      <c r="P1087" s="25">
        <f>IF(OR(M1087="",O1087=""),"",ROUND(N1087*O1087,0)/100)</f>
        <v/>
      </c>
      <c r="Q1087" s="26">
        <f>IF(AND(A1087="",B1087="",C1087="",D1087="",E1087="",J1087="",H1087=""),"",IF(A1087="","Add a date",IF(A1087&gt;AsOf,"After as-of date: not counted yet",IF(B1087="","Add a vehicle",IF(COUNTIF(VName,B1087)=0,"Vehicle not on Vehicles sheet",IF(E1087="","Add a purpose",IF(AND(E1087&lt;&gt;"Business",E1087&lt;&gt;"Medical",E1087&lt;&gt;"Charitable",E1087&lt;&gt;"Personal"),"Purpose must be Business/Medical/Charitable/Personal",IF(AND(ISNUMBER(H1087),ISNUMBER(I1087),I1087&lt;H1087),"Odometer end is before start",IF(AND(NOT(ISNUMBER(H1087)),NOT(ISNUMBER(I1087)),NOT(ISNUMBER(J1087))),"Add odometer readings or typed miles",IF(AND(ISNUMBER(H1087),ISNUMBER(I1087),ISNUMBER(J1087),ABS((I1087-H1087)-J1087)&gt;0.05),"Odometer and typed miles disagree",IF(AND(N1087&gt;0,O1087=0),"No rate for this date — check Rate Schedule",IF(AND(OR(E1087="Business",E1087="Medical",E1087="Charitable"),F1087&lt;&gt;"Yes",K1087=""),"Add purpose detail for substantiation",""))))))))))))</f>
        <v/>
      </c>
      <c r="R1087" s="27">
        <f>IF(OR(A1087="",M1087=""),"",IFERROR(INDEX('Rate Schedule'!$A$5:$A$24,MATCH(SUMPRODUCT(MAX(('Rate Schedule'!$A$5:$A$24&lt;=A1087)*('Rate Schedule'!$A$5:$A$24&lt;&gt;"")*'Rate Schedule'!$A$5:$A$24)),'Rate Schedule'!$A$5:$A$24,0)),""))</f>
        <v/>
      </c>
    </row>
    <row r="1088">
      <c r="A1088" s="22" t="n"/>
      <c r="B1088" s="10" t="n"/>
      <c r="C1088" s="10" t="n"/>
      <c r="D1088" s="10" t="n"/>
      <c r="E1088" s="10" t="n"/>
      <c r="F1088" s="10" t="n"/>
      <c r="G1088" s="10" t="n"/>
      <c r="H1088" s="23" t="n"/>
      <c r="I1088" s="23" t="n"/>
      <c r="J1088" s="23" t="n"/>
      <c r="K1088" s="10" t="n"/>
      <c r="L1088" s="10" t="n"/>
      <c r="M1088" s="24">
        <f>IF(AND(A1088="",B1088="",J1088="",H1088=""),"",ROUND(IF(G1088="Yes",2,1)*IF(AND(ISNUMBER(H1088),ISNUMBER(I1088),I1088&gt;=H1088),I1088-H1088,IF(ISNUMBER(J1088),J1088,0)),1))</f>
        <v/>
      </c>
      <c r="N1088" s="24">
        <f>IF(M1088="","",IF(OR(E1088="Personal",E1088="",F1088="Yes"),0,M1088))</f>
        <v/>
      </c>
      <c r="O1088" s="24">
        <f>IF(OR(A1088="",M1088=""),"",IF(E1088="Business",IFERROR(INDEX('Rate Schedule'!$B$5:$B$24,MATCH(SUMPRODUCT(MAX(('Rate Schedule'!$A$5:$A$24&lt;=A1088)*('Rate Schedule'!$A$5:$A$24&lt;&gt;"")*'Rate Schedule'!$A$5:$A$24)),'Rate Schedule'!$A$5:$A$24,0)),0),IF(E1088="Medical",IFERROR(INDEX('Rate Schedule'!$C$5:$C$24,MATCH(SUMPRODUCT(MAX(('Rate Schedule'!$A$5:$A$24&lt;=A1088)*('Rate Schedule'!$A$5:$A$24&lt;&gt;"")*'Rate Schedule'!$A$5:$A$24)),'Rate Schedule'!$A$5:$A$24,0)),0),IF(E1088="Charitable",IFERROR(INDEX('Rate Schedule'!$D$5:$D$24,MATCH(SUMPRODUCT(MAX(('Rate Schedule'!$A$5:$A$24&lt;=A1088)*('Rate Schedule'!$A$5:$A$24&lt;&gt;"")*'Rate Schedule'!$A$5:$A$24)),'Rate Schedule'!$A$5:$A$24,0)),0),0))))</f>
        <v/>
      </c>
      <c r="P1088" s="25">
        <f>IF(OR(M1088="",O1088=""),"",ROUND(N1088*O1088,0)/100)</f>
        <v/>
      </c>
      <c r="Q1088" s="26">
        <f>IF(AND(A1088="",B1088="",C1088="",D1088="",E1088="",J1088="",H1088=""),"",IF(A1088="","Add a date",IF(A1088&gt;AsOf,"After as-of date: not counted yet",IF(B1088="","Add a vehicle",IF(COUNTIF(VName,B1088)=0,"Vehicle not on Vehicles sheet",IF(E1088="","Add a purpose",IF(AND(E1088&lt;&gt;"Business",E1088&lt;&gt;"Medical",E1088&lt;&gt;"Charitable",E1088&lt;&gt;"Personal"),"Purpose must be Business/Medical/Charitable/Personal",IF(AND(ISNUMBER(H1088),ISNUMBER(I1088),I1088&lt;H1088),"Odometer end is before start",IF(AND(NOT(ISNUMBER(H1088)),NOT(ISNUMBER(I1088)),NOT(ISNUMBER(J1088))),"Add odometer readings or typed miles",IF(AND(ISNUMBER(H1088),ISNUMBER(I1088),ISNUMBER(J1088),ABS((I1088-H1088)-J1088)&gt;0.05),"Odometer and typed miles disagree",IF(AND(N1088&gt;0,O1088=0),"No rate for this date — check Rate Schedule",IF(AND(OR(E1088="Business",E1088="Medical",E1088="Charitable"),F1088&lt;&gt;"Yes",K1088=""),"Add purpose detail for substantiation",""))))))))))))</f>
        <v/>
      </c>
      <c r="R1088" s="27">
        <f>IF(OR(A1088="",M1088=""),"",IFERROR(INDEX('Rate Schedule'!$A$5:$A$24,MATCH(SUMPRODUCT(MAX(('Rate Schedule'!$A$5:$A$24&lt;=A1088)*('Rate Schedule'!$A$5:$A$24&lt;&gt;"")*'Rate Schedule'!$A$5:$A$24)),'Rate Schedule'!$A$5:$A$24,0)),""))</f>
        <v/>
      </c>
    </row>
    <row r="1089">
      <c r="A1089" s="22" t="n"/>
      <c r="B1089" s="10" t="n"/>
      <c r="C1089" s="10" t="n"/>
      <c r="D1089" s="10" t="n"/>
      <c r="E1089" s="10" t="n"/>
      <c r="F1089" s="10" t="n"/>
      <c r="G1089" s="10" t="n"/>
      <c r="H1089" s="23" t="n"/>
      <c r="I1089" s="23" t="n"/>
      <c r="J1089" s="23" t="n"/>
      <c r="K1089" s="10" t="n"/>
      <c r="L1089" s="10" t="n"/>
      <c r="M1089" s="24">
        <f>IF(AND(A1089="",B1089="",J1089="",H1089=""),"",ROUND(IF(G1089="Yes",2,1)*IF(AND(ISNUMBER(H1089),ISNUMBER(I1089),I1089&gt;=H1089),I1089-H1089,IF(ISNUMBER(J1089),J1089,0)),1))</f>
        <v/>
      </c>
      <c r="N1089" s="24">
        <f>IF(M1089="","",IF(OR(E1089="Personal",E1089="",F1089="Yes"),0,M1089))</f>
        <v/>
      </c>
      <c r="O1089" s="24">
        <f>IF(OR(A1089="",M1089=""),"",IF(E1089="Business",IFERROR(INDEX('Rate Schedule'!$B$5:$B$24,MATCH(SUMPRODUCT(MAX(('Rate Schedule'!$A$5:$A$24&lt;=A1089)*('Rate Schedule'!$A$5:$A$24&lt;&gt;"")*'Rate Schedule'!$A$5:$A$24)),'Rate Schedule'!$A$5:$A$24,0)),0),IF(E1089="Medical",IFERROR(INDEX('Rate Schedule'!$C$5:$C$24,MATCH(SUMPRODUCT(MAX(('Rate Schedule'!$A$5:$A$24&lt;=A1089)*('Rate Schedule'!$A$5:$A$24&lt;&gt;"")*'Rate Schedule'!$A$5:$A$24)),'Rate Schedule'!$A$5:$A$24,0)),0),IF(E1089="Charitable",IFERROR(INDEX('Rate Schedule'!$D$5:$D$24,MATCH(SUMPRODUCT(MAX(('Rate Schedule'!$A$5:$A$24&lt;=A1089)*('Rate Schedule'!$A$5:$A$24&lt;&gt;"")*'Rate Schedule'!$A$5:$A$24)),'Rate Schedule'!$A$5:$A$24,0)),0),0))))</f>
        <v/>
      </c>
      <c r="P1089" s="25">
        <f>IF(OR(M1089="",O1089=""),"",ROUND(N1089*O1089,0)/100)</f>
        <v/>
      </c>
      <c r="Q1089" s="26">
        <f>IF(AND(A1089="",B1089="",C1089="",D1089="",E1089="",J1089="",H1089=""),"",IF(A1089="","Add a date",IF(A1089&gt;AsOf,"After as-of date: not counted yet",IF(B1089="","Add a vehicle",IF(COUNTIF(VName,B1089)=0,"Vehicle not on Vehicles sheet",IF(E1089="","Add a purpose",IF(AND(E1089&lt;&gt;"Business",E1089&lt;&gt;"Medical",E1089&lt;&gt;"Charitable",E1089&lt;&gt;"Personal"),"Purpose must be Business/Medical/Charitable/Personal",IF(AND(ISNUMBER(H1089),ISNUMBER(I1089),I1089&lt;H1089),"Odometer end is before start",IF(AND(NOT(ISNUMBER(H1089)),NOT(ISNUMBER(I1089)),NOT(ISNUMBER(J1089))),"Add odometer readings or typed miles",IF(AND(ISNUMBER(H1089),ISNUMBER(I1089),ISNUMBER(J1089),ABS((I1089-H1089)-J1089)&gt;0.05),"Odometer and typed miles disagree",IF(AND(N1089&gt;0,O1089=0),"No rate for this date — check Rate Schedule",IF(AND(OR(E1089="Business",E1089="Medical",E1089="Charitable"),F1089&lt;&gt;"Yes",K1089=""),"Add purpose detail for substantiation",""))))))))))))</f>
        <v/>
      </c>
      <c r="R1089" s="27">
        <f>IF(OR(A1089="",M1089=""),"",IFERROR(INDEX('Rate Schedule'!$A$5:$A$24,MATCH(SUMPRODUCT(MAX(('Rate Schedule'!$A$5:$A$24&lt;=A1089)*('Rate Schedule'!$A$5:$A$24&lt;&gt;"")*'Rate Schedule'!$A$5:$A$24)),'Rate Schedule'!$A$5:$A$24,0)),""))</f>
        <v/>
      </c>
    </row>
    <row r="1090">
      <c r="A1090" s="22" t="n"/>
      <c r="B1090" s="10" t="n"/>
      <c r="C1090" s="10" t="n"/>
      <c r="D1090" s="10" t="n"/>
      <c r="E1090" s="10" t="n"/>
      <c r="F1090" s="10" t="n"/>
      <c r="G1090" s="10" t="n"/>
      <c r="H1090" s="23" t="n"/>
      <c r="I1090" s="23" t="n"/>
      <c r="J1090" s="23" t="n"/>
      <c r="K1090" s="10" t="n"/>
      <c r="L1090" s="10" t="n"/>
      <c r="M1090" s="24">
        <f>IF(AND(A1090="",B1090="",J1090="",H1090=""),"",ROUND(IF(G1090="Yes",2,1)*IF(AND(ISNUMBER(H1090),ISNUMBER(I1090),I1090&gt;=H1090),I1090-H1090,IF(ISNUMBER(J1090),J1090,0)),1))</f>
        <v/>
      </c>
      <c r="N1090" s="24">
        <f>IF(M1090="","",IF(OR(E1090="Personal",E1090="",F1090="Yes"),0,M1090))</f>
        <v/>
      </c>
      <c r="O1090" s="24">
        <f>IF(OR(A1090="",M1090=""),"",IF(E1090="Business",IFERROR(INDEX('Rate Schedule'!$B$5:$B$24,MATCH(SUMPRODUCT(MAX(('Rate Schedule'!$A$5:$A$24&lt;=A1090)*('Rate Schedule'!$A$5:$A$24&lt;&gt;"")*'Rate Schedule'!$A$5:$A$24)),'Rate Schedule'!$A$5:$A$24,0)),0),IF(E1090="Medical",IFERROR(INDEX('Rate Schedule'!$C$5:$C$24,MATCH(SUMPRODUCT(MAX(('Rate Schedule'!$A$5:$A$24&lt;=A1090)*('Rate Schedule'!$A$5:$A$24&lt;&gt;"")*'Rate Schedule'!$A$5:$A$24)),'Rate Schedule'!$A$5:$A$24,0)),0),IF(E1090="Charitable",IFERROR(INDEX('Rate Schedule'!$D$5:$D$24,MATCH(SUMPRODUCT(MAX(('Rate Schedule'!$A$5:$A$24&lt;=A1090)*('Rate Schedule'!$A$5:$A$24&lt;&gt;"")*'Rate Schedule'!$A$5:$A$24)),'Rate Schedule'!$A$5:$A$24,0)),0),0))))</f>
        <v/>
      </c>
      <c r="P1090" s="25">
        <f>IF(OR(M1090="",O1090=""),"",ROUND(N1090*O1090,0)/100)</f>
        <v/>
      </c>
      <c r="Q1090" s="26">
        <f>IF(AND(A1090="",B1090="",C1090="",D1090="",E1090="",J1090="",H1090=""),"",IF(A1090="","Add a date",IF(A1090&gt;AsOf,"After as-of date: not counted yet",IF(B1090="","Add a vehicle",IF(COUNTIF(VName,B1090)=0,"Vehicle not on Vehicles sheet",IF(E1090="","Add a purpose",IF(AND(E1090&lt;&gt;"Business",E1090&lt;&gt;"Medical",E1090&lt;&gt;"Charitable",E1090&lt;&gt;"Personal"),"Purpose must be Business/Medical/Charitable/Personal",IF(AND(ISNUMBER(H1090),ISNUMBER(I1090),I1090&lt;H1090),"Odometer end is before start",IF(AND(NOT(ISNUMBER(H1090)),NOT(ISNUMBER(I1090)),NOT(ISNUMBER(J1090))),"Add odometer readings or typed miles",IF(AND(ISNUMBER(H1090),ISNUMBER(I1090),ISNUMBER(J1090),ABS((I1090-H1090)-J1090)&gt;0.05),"Odometer and typed miles disagree",IF(AND(N1090&gt;0,O1090=0),"No rate for this date — check Rate Schedule",IF(AND(OR(E1090="Business",E1090="Medical",E1090="Charitable"),F1090&lt;&gt;"Yes",K1090=""),"Add purpose detail for substantiation",""))))))))))))</f>
        <v/>
      </c>
      <c r="R1090" s="27">
        <f>IF(OR(A1090="",M1090=""),"",IFERROR(INDEX('Rate Schedule'!$A$5:$A$24,MATCH(SUMPRODUCT(MAX(('Rate Schedule'!$A$5:$A$24&lt;=A1090)*('Rate Schedule'!$A$5:$A$24&lt;&gt;"")*'Rate Schedule'!$A$5:$A$24)),'Rate Schedule'!$A$5:$A$24,0)),""))</f>
        <v/>
      </c>
    </row>
    <row r="1091">
      <c r="A1091" s="22" t="n"/>
      <c r="B1091" s="10" t="n"/>
      <c r="C1091" s="10" t="n"/>
      <c r="D1091" s="10" t="n"/>
      <c r="E1091" s="10" t="n"/>
      <c r="F1091" s="10" t="n"/>
      <c r="G1091" s="10" t="n"/>
      <c r="H1091" s="23" t="n"/>
      <c r="I1091" s="23" t="n"/>
      <c r="J1091" s="23" t="n"/>
      <c r="K1091" s="10" t="n"/>
      <c r="L1091" s="10" t="n"/>
      <c r="M1091" s="24">
        <f>IF(AND(A1091="",B1091="",J1091="",H1091=""),"",ROUND(IF(G1091="Yes",2,1)*IF(AND(ISNUMBER(H1091),ISNUMBER(I1091),I1091&gt;=H1091),I1091-H1091,IF(ISNUMBER(J1091),J1091,0)),1))</f>
        <v/>
      </c>
      <c r="N1091" s="24">
        <f>IF(M1091="","",IF(OR(E1091="Personal",E1091="",F1091="Yes"),0,M1091))</f>
        <v/>
      </c>
      <c r="O1091" s="24">
        <f>IF(OR(A1091="",M1091=""),"",IF(E1091="Business",IFERROR(INDEX('Rate Schedule'!$B$5:$B$24,MATCH(SUMPRODUCT(MAX(('Rate Schedule'!$A$5:$A$24&lt;=A1091)*('Rate Schedule'!$A$5:$A$24&lt;&gt;"")*'Rate Schedule'!$A$5:$A$24)),'Rate Schedule'!$A$5:$A$24,0)),0),IF(E1091="Medical",IFERROR(INDEX('Rate Schedule'!$C$5:$C$24,MATCH(SUMPRODUCT(MAX(('Rate Schedule'!$A$5:$A$24&lt;=A1091)*('Rate Schedule'!$A$5:$A$24&lt;&gt;"")*'Rate Schedule'!$A$5:$A$24)),'Rate Schedule'!$A$5:$A$24,0)),0),IF(E1091="Charitable",IFERROR(INDEX('Rate Schedule'!$D$5:$D$24,MATCH(SUMPRODUCT(MAX(('Rate Schedule'!$A$5:$A$24&lt;=A1091)*('Rate Schedule'!$A$5:$A$24&lt;&gt;"")*'Rate Schedule'!$A$5:$A$24)),'Rate Schedule'!$A$5:$A$24,0)),0),0))))</f>
        <v/>
      </c>
      <c r="P1091" s="25">
        <f>IF(OR(M1091="",O1091=""),"",ROUND(N1091*O1091,0)/100)</f>
        <v/>
      </c>
      <c r="Q1091" s="26">
        <f>IF(AND(A1091="",B1091="",C1091="",D1091="",E1091="",J1091="",H1091=""),"",IF(A1091="","Add a date",IF(A1091&gt;AsOf,"After as-of date: not counted yet",IF(B1091="","Add a vehicle",IF(COUNTIF(VName,B1091)=0,"Vehicle not on Vehicles sheet",IF(E1091="","Add a purpose",IF(AND(E1091&lt;&gt;"Business",E1091&lt;&gt;"Medical",E1091&lt;&gt;"Charitable",E1091&lt;&gt;"Personal"),"Purpose must be Business/Medical/Charitable/Personal",IF(AND(ISNUMBER(H1091),ISNUMBER(I1091),I1091&lt;H1091),"Odometer end is before start",IF(AND(NOT(ISNUMBER(H1091)),NOT(ISNUMBER(I1091)),NOT(ISNUMBER(J1091))),"Add odometer readings or typed miles",IF(AND(ISNUMBER(H1091),ISNUMBER(I1091),ISNUMBER(J1091),ABS((I1091-H1091)-J1091)&gt;0.05),"Odometer and typed miles disagree",IF(AND(N1091&gt;0,O1091=0),"No rate for this date — check Rate Schedule",IF(AND(OR(E1091="Business",E1091="Medical",E1091="Charitable"),F1091&lt;&gt;"Yes",K1091=""),"Add purpose detail for substantiation",""))))))))))))</f>
        <v/>
      </c>
      <c r="R1091" s="27">
        <f>IF(OR(A1091="",M1091=""),"",IFERROR(INDEX('Rate Schedule'!$A$5:$A$24,MATCH(SUMPRODUCT(MAX(('Rate Schedule'!$A$5:$A$24&lt;=A1091)*('Rate Schedule'!$A$5:$A$24&lt;&gt;"")*'Rate Schedule'!$A$5:$A$24)),'Rate Schedule'!$A$5:$A$24,0)),""))</f>
        <v/>
      </c>
    </row>
    <row r="1092">
      <c r="A1092" s="22" t="n"/>
      <c r="B1092" s="10" t="n"/>
      <c r="C1092" s="10" t="n"/>
      <c r="D1092" s="10" t="n"/>
      <c r="E1092" s="10" t="n"/>
      <c r="F1092" s="10" t="n"/>
      <c r="G1092" s="10" t="n"/>
      <c r="H1092" s="23" t="n"/>
      <c r="I1092" s="23" t="n"/>
      <c r="J1092" s="23" t="n"/>
      <c r="K1092" s="10" t="n"/>
      <c r="L1092" s="10" t="n"/>
      <c r="M1092" s="24">
        <f>IF(AND(A1092="",B1092="",J1092="",H1092=""),"",ROUND(IF(G1092="Yes",2,1)*IF(AND(ISNUMBER(H1092),ISNUMBER(I1092),I1092&gt;=H1092),I1092-H1092,IF(ISNUMBER(J1092),J1092,0)),1))</f>
        <v/>
      </c>
      <c r="N1092" s="24">
        <f>IF(M1092="","",IF(OR(E1092="Personal",E1092="",F1092="Yes"),0,M1092))</f>
        <v/>
      </c>
      <c r="O1092" s="24">
        <f>IF(OR(A1092="",M1092=""),"",IF(E1092="Business",IFERROR(INDEX('Rate Schedule'!$B$5:$B$24,MATCH(SUMPRODUCT(MAX(('Rate Schedule'!$A$5:$A$24&lt;=A1092)*('Rate Schedule'!$A$5:$A$24&lt;&gt;"")*'Rate Schedule'!$A$5:$A$24)),'Rate Schedule'!$A$5:$A$24,0)),0),IF(E1092="Medical",IFERROR(INDEX('Rate Schedule'!$C$5:$C$24,MATCH(SUMPRODUCT(MAX(('Rate Schedule'!$A$5:$A$24&lt;=A1092)*('Rate Schedule'!$A$5:$A$24&lt;&gt;"")*'Rate Schedule'!$A$5:$A$24)),'Rate Schedule'!$A$5:$A$24,0)),0),IF(E1092="Charitable",IFERROR(INDEX('Rate Schedule'!$D$5:$D$24,MATCH(SUMPRODUCT(MAX(('Rate Schedule'!$A$5:$A$24&lt;=A1092)*('Rate Schedule'!$A$5:$A$24&lt;&gt;"")*'Rate Schedule'!$A$5:$A$24)),'Rate Schedule'!$A$5:$A$24,0)),0),0))))</f>
        <v/>
      </c>
      <c r="P1092" s="25">
        <f>IF(OR(M1092="",O1092=""),"",ROUND(N1092*O1092,0)/100)</f>
        <v/>
      </c>
      <c r="Q1092" s="26">
        <f>IF(AND(A1092="",B1092="",C1092="",D1092="",E1092="",J1092="",H1092=""),"",IF(A1092="","Add a date",IF(A1092&gt;AsOf,"After as-of date: not counted yet",IF(B1092="","Add a vehicle",IF(COUNTIF(VName,B1092)=0,"Vehicle not on Vehicles sheet",IF(E1092="","Add a purpose",IF(AND(E1092&lt;&gt;"Business",E1092&lt;&gt;"Medical",E1092&lt;&gt;"Charitable",E1092&lt;&gt;"Personal"),"Purpose must be Business/Medical/Charitable/Personal",IF(AND(ISNUMBER(H1092),ISNUMBER(I1092),I1092&lt;H1092),"Odometer end is before start",IF(AND(NOT(ISNUMBER(H1092)),NOT(ISNUMBER(I1092)),NOT(ISNUMBER(J1092))),"Add odometer readings or typed miles",IF(AND(ISNUMBER(H1092),ISNUMBER(I1092),ISNUMBER(J1092),ABS((I1092-H1092)-J1092)&gt;0.05),"Odometer and typed miles disagree",IF(AND(N1092&gt;0,O1092=0),"No rate for this date — check Rate Schedule",IF(AND(OR(E1092="Business",E1092="Medical",E1092="Charitable"),F1092&lt;&gt;"Yes",K1092=""),"Add purpose detail for substantiation",""))))))))))))</f>
        <v/>
      </c>
      <c r="R1092" s="27">
        <f>IF(OR(A1092="",M1092=""),"",IFERROR(INDEX('Rate Schedule'!$A$5:$A$24,MATCH(SUMPRODUCT(MAX(('Rate Schedule'!$A$5:$A$24&lt;=A1092)*('Rate Schedule'!$A$5:$A$24&lt;&gt;"")*'Rate Schedule'!$A$5:$A$24)),'Rate Schedule'!$A$5:$A$24,0)),""))</f>
        <v/>
      </c>
    </row>
    <row r="1093">
      <c r="A1093" s="22" t="n"/>
      <c r="B1093" s="10" t="n"/>
      <c r="C1093" s="10" t="n"/>
      <c r="D1093" s="10" t="n"/>
      <c r="E1093" s="10" t="n"/>
      <c r="F1093" s="10" t="n"/>
      <c r="G1093" s="10" t="n"/>
      <c r="H1093" s="23" t="n"/>
      <c r="I1093" s="23" t="n"/>
      <c r="J1093" s="23" t="n"/>
      <c r="K1093" s="10" t="n"/>
      <c r="L1093" s="10" t="n"/>
      <c r="M1093" s="24">
        <f>IF(AND(A1093="",B1093="",J1093="",H1093=""),"",ROUND(IF(G1093="Yes",2,1)*IF(AND(ISNUMBER(H1093),ISNUMBER(I1093),I1093&gt;=H1093),I1093-H1093,IF(ISNUMBER(J1093),J1093,0)),1))</f>
        <v/>
      </c>
      <c r="N1093" s="24">
        <f>IF(M1093="","",IF(OR(E1093="Personal",E1093="",F1093="Yes"),0,M1093))</f>
        <v/>
      </c>
      <c r="O1093" s="24">
        <f>IF(OR(A1093="",M1093=""),"",IF(E1093="Business",IFERROR(INDEX('Rate Schedule'!$B$5:$B$24,MATCH(SUMPRODUCT(MAX(('Rate Schedule'!$A$5:$A$24&lt;=A1093)*('Rate Schedule'!$A$5:$A$24&lt;&gt;"")*'Rate Schedule'!$A$5:$A$24)),'Rate Schedule'!$A$5:$A$24,0)),0),IF(E1093="Medical",IFERROR(INDEX('Rate Schedule'!$C$5:$C$24,MATCH(SUMPRODUCT(MAX(('Rate Schedule'!$A$5:$A$24&lt;=A1093)*('Rate Schedule'!$A$5:$A$24&lt;&gt;"")*'Rate Schedule'!$A$5:$A$24)),'Rate Schedule'!$A$5:$A$24,0)),0),IF(E1093="Charitable",IFERROR(INDEX('Rate Schedule'!$D$5:$D$24,MATCH(SUMPRODUCT(MAX(('Rate Schedule'!$A$5:$A$24&lt;=A1093)*('Rate Schedule'!$A$5:$A$24&lt;&gt;"")*'Rate Schedule'!$A$5:$A$24)),'Rate Schedule'!$A$5:$A$24,0)),0),0))))</f>
        <v/>
      </c>
      <c r="P1093" s="25">
        <f>IF(OR(M1093="",O1093=""),"",ROUND(N1093*O1093,0)/100)</f>
        <v/>
      </c>
      <c r="Q1093" s="26">
        <f>IF(AND(A1093="",B1093="",C1093="",D1093="",E1093="",J1093="",H1093=""),"",IF(A1093="","Add a date",IF(A1093&gt;AsOf,"After as-of date: not counted yet",IF(B1093="","Add a vehicle",IF(COUNTIF(VName,B1093)=0,"Vehicle not on Vehicles sheet",IF(E1093="","Add a purpose",IF(AND(E1093&lt;&gt;"Business",E1093&lt;&gt;"Medical",E1093&lt;&gt;"Charitable",E1093&lt;&gt;"Personal"),"Purpose must be Business/Medical/Charitable/Personal",IF(AND(ISNUMBER(H1093),ISNUMBER(I1093),I1093&lt;H1093),"Odometer end is before start",IF(AND(NOT(ISNUMBER(H1093)),NOT(ISNUMBER(I1093)),NOT(ISNUMBER(J1093))),"Add odometer readings or typed miles",IF(AND(ISNUMBER(H1093),ISNUMBER(I1093),ISNUMBER(J1093),ABS((I1093-H1093)-J1093)&gt;0.05),"Odometer and typed miles disagree",IF(AND(N1093&gt;0,O1093=0),"No rate for this date — check Rate Schedule",IF(AND(OR(E1093="Business",E1093="Medical",E1093="Charitable"),F1093&lt;&gt;"Yes",K1093=""),"Add purpose detail for substantiation",""))))))))))))</f>
        <v/>
      </c>
      <c r="R1093" s="27">
        <f>IF(OR(A1093="",M1093=""),"",IFERROR(INDEX('Rate Schedule'!$A$5:$A$24,MATCH(SUMPRODUCT(MAX(('Rate Schedule'!$A$5:$A$24&lt;=A1093)*('Rate Schedule'!$A$5:$A$24&lt;&gt;"")*'Rate Schedule'!$A$5:$A$24)),'Rate Schedule'!$A$5:$A$24,0)),""))</f>
        <v/>
      </c>
    </row>
    <row r="1094">
      <c r="A1094" s="22" t="n"/>
      <c r="B1094" s="10" t="n"/>
      <c r="C1094" s="10" t="n"/>
      <c r="D1094" s="10" t="n"/>
      <c r="E1094" s="10" t="n"/>
      <c r="F1094" s="10" t="n"/>
      <c r="G1094" s="10" t="n"/>
      <c r="H1094" s="23" t="n"/>
      <c r="I1094" s="23" t="n"/>
      <c r="J1094" s="23" t="n"/>
      <c r="K1094" s="10" t="n"/>
      <c r="L1094" s="10" t="n"/>
      <c r="M1094" s="24">
        <f>IF(AND(A1094="",B1094="",J1094="",H1094=""),"",ROUND(IF(G1094="Yes",2,1)*IF(AND(ISNUMBER(H1094),ISNUMBER(I1094),I1094&gt;=H1094),I1094-H1094,IF(ISNUMBER(J1094),J1094,0)),1))</f>
        <v/>
      </c>
      <c r="N1094" s="24">
        <f>IF(M1094="","",IF(OR(E1094="Personal",E1094="",F1094="Yes"),0,M1094))</f>
        <v/>
      </c>
      <c r="O1094" s="24">
        <f>IF(OR(A1094="",M1094=""),"",IF(E1094="Business",IFERROR(INDEX('Rate Schedule'!$B$5:$B$24,MATCH(SUMPRODUCT(MAX(('Rate Schedule'!$A$5:$A$24&lt;=A1094)*('Rate Schedule'!$A$5:$A$24&lt;&gt;"")*'Rate Schedule'!$A$5:$A$24)),'Rate Schedule'!$A$5:$A$24,0)),0),IF(E1094="Medical",IFERROR(INDEX('Rate Schedule'!$C$5:$C$24,MATCH(SUMPRODUCT(MAX(('Rate Schedule'!$A$5:$A$24&lt;=A1094)*('Rate Schedule'!$A$5:$A$24&lt;&gt;"")*'Rate Schedule'!$A$5:$A$24)),'Rate Schedule'!$A$5:$A$24,0)),0),IF(E1094="Charitable",IFERROR(INDEX('Rate Schedule'!$D$5:$D$24,MATCH(SUMPRODUCT(MAX(('Rate Schedule'!$A$5:$A$24&lt;=A1094)*('Rate Schedule'!$A$5:$A$24&lt;&gt;"")*'Rate Schedule'!$A$5:$A$24)),'Rate Schedule'!$A$5:$A$24,0)),0),0))))</f>
        <v/>
      </c>
      <c r="P1094" s="25">
        <f>IF(OR(M1094="",O1094=""),"",ROUND(N1094*O1094,0)/100)</f>
        <v/>
      </c>
      <c r="Q1094" s="26">
        <f>IF(AND(A1094="",B1094="",C1094="",D1094="",E1094="",J1094="",H1094=""),"",IF(A1094="","Add a date",IF(A1094&gt;AsOf,"After as-of date: not counted yet",IF(B1094="","Add a vehicle",IF(COUNTIF(VName,B1094)=0,"Vehicle not on Vehicles sheet",IF(E1094="","Add a purpose",IF(AND(E1094&lt;&gt;"Business",E1094&lt;&gt;"Medical",E1094&lt;&gt;"Charitable",E1094&lt;&gt;"Personal"),"Purpose must be Business/Medical/Charitable/Personal",IF(AND(ISNUMBER(H1094),ISNUMBER(I1094),I1094&lt;H1094),"Odometer end is before start",IF(AND(NOT(ISNUMBER(H1094)),NOT(ISNUMBER(I1094)),NOT(ISNUMBER(J1094))),"Add odometer readings or typed miles",IF(AND(ISNUMBER(H1094),ISNUMBER(I1094),ISNUMBER(J1094),ABS((I1094-H1094)-J1094)&gt;0.05),"Odometer and typed miles disagree",IF(AND(N1094&gt;0,O1094=0),"No rate for this date — check Rate Schedule",IF(AND(OR(E1094="Business",E1094="Medical",E1094="Charitable"),F1094&lt;&gt;"Yes",K1094=""),"Add purpose detail for substantiation",""))))))))))))</f>
        <v/>
      </c>
      <c r="R1094" s="27">
        <f>IF(OR(A1094="",M1094=""),"",IFERROR(INDEX('Rate Schedule'!$A$5:$A$24,MATCH(SUMPRODUCT(MAX(('Rate Schedule'!$A$5:$A$24&lt;=A1094)*('Rate Schedule'!$A$5:$A$24&lt;&gt;"")*'Rate Schedule'!$A$5:$A$24)),'Rate Schedule'!$A$5:$A$24,0)),""))</f>
        <v/>
      </c>
    </row>
    <row r="1095">
      <c r="A1095" s="22" t="n"/>
      <c r="B1095" s="10" t="n"/>
      <c r="C1095" s="10" t="n"/>
      <c r="D1095" s="10" t="n"/>
      <c r="E1095" s="10" t="n"/>
      <c r="F1095" s="10" t="n"/>
      <c r="G1095" s="10" t="n"/>
      <c r="H1095" s="23" t="n"/>
      <c r="I1095" s="23" t="n"/>
      <c r="J1095" s="23" t="n"/>
      <c r="K1095" s="10" t="n"/>
      <c r="L1095" s="10" t="n"/>
      <c r="M1095" s="24">
        <f>IF(AND(A1095="",B1095="",J1095="",H1095=""),"",ROUND(IF(G1095="Yes",2,1)*IF(AND(ISNUMBER(H1095),ISNUMBER(I1095),I1095&gt;=H1095),I1095-H1095,IF(ISNUMBER(J1095),J1095,0)),1))</f>
        <v/>
      </c>
      <c r="N1095" s="24">
        <f>IF(M1095="","",IF(OR(E1095="Personal",E1095="",F1095="Yes"),0,M1095))</f>
        <v/>
      </c>
      <c r="O1095" s="24">
        <f>IF(OR(A1095="",M1095=""),"",IF(E1095="Business",IFERROR(INDEX('Rate Schedule'!$B$5:$B$24,MATCH(SUMPRODUCT(MAX(('Rate Schedule'!$A$5:$A$24&lt;=A1095)*('Rate Schedule'!$A$5:$A$24&lt;&gt;"")*'Rate Schedule'!$A$5:$A$24)),'Rate Schedule'!$A$5:$A$24,0)),0),IF(E1095="Medical",IFERROR(INDEX('Rate Schedule'!$C$5:$C$24,MATCH(SUMPRODUCT(MAX(('Rate Schedule'!$A$5:$A$24&lt;=A1095)*('Rate Schedule'!$A$5:$A$24&lt;&gt;"")*'Rate Schedule'!$A$5:$A$24)),'Rate Schedule'!$A$5:$A$24,0)),0),IF(E1095="Charitable",IFERROR(INDEX('Rate Schedule'!$D$5:$D$24,MATCH(SUMPRODUCT(MAX(('Rate Schedule'!$A$5:$A$24&lt;=A1095)*('Rate Schedule'!$A$5:$A$24&lt;&gt;"")*'Rate Schedule'!$A$5:$A$24)),'Rate Schedule'!$A$5:$A$24,0)),0),0))))</f>
        <v/>
      </c>
      <c r="P1095" s="25">
        <f>IF(OR(M1095="",O1095=""),"",ROUND(N1095*O1095,0)/100)</f>
        <v/>
      </c>
      <c r="Q1095" s="26">
        <f>IF(AND(A1095="",B1095="",C1095="",D1095="",E1095="",J1095="",H1095=""),"",IF(A1095="","Add a date",IF(A1095&gt;AsOf,"After as-of date: not counted yet",IF(B1095="","Add a vehicle",IF(COUNTIF(VName,B1095)=0,"Vehicle not on Vehicles sheet",IF(E1095="","Add a purpose",IF(AND(E1095&lt;&gt;"Business",E1095&lt;&gt;"Medical",E1095&lt;&gt;"Charitable",E1095&lt;&gt;"Personal"),"Purpose must be Business/Medical/Charitable/Personal",IF(AND(ISNUMBER(H1095),ISNUMBER(I1095),I1095&lt;H1095),"Odometer end is before start",IF(AND(NOT(ISNUMBER(H1095)),NOT(ISNUMBER(I1095)),NOT(ISNUMBER(J1095))),"Add odometer readings or typed miles",IF(AND(ISNUMBER(H1095),ISNUMBER(I1095),ISNUMBER(J1095),ABS((I1095-H1095)-J1095)&gt;0.05),"Odometer and typed miles disagree",IF(AND(N1095&gt;0,O1095=0),"No rate for this date — check Rate Schedule",IF(AND(OR(E1095="Business",E1095="Medical",E1095="Charitable"),F1095&lt;&gt;"Yes",K1095=""),"Add purpose detail for substantiation",""))))))))))))</f>
        <v/>
      </c>
      <c r="R1095" s="27">
        <f>IF(OR(A1095="",M1095=""),"",IFERROR(INDEX('Rate Schedule'!$A$5:$A$24,MATCH(SUMPRODUCT(MAX(('Rate Schedule'!$A$5:$A$24&lt;=A1095)*('Rate Schedule'!$A$5:$A$24&lt;&gt;"")*'Rate Schedule'!$A$5:$A$24)),'Rate Schedule'!$A$5:$A$24,0)),""))</f>
        <v/>
      </c>
    </row>
    <row r="1096">
      <c r="A1096" s="22" t="n"/>
      <c r="B1096" s="10" t="n"/>
      <c r="C1096" s="10" t="n"/>
      <c r="D1096" s="10" t="n"/>
      <c r="E1096" s="10" t="n"/>
      <c r="F1096" s="10" t="n"/>
      <c r="G1096" s="10" t="n"/>
      <c r="H1096" s="23" t="n"/>
      <c r="I1096" s="23" t="n"/>
      <c r="J1096" s="23" t="n"/>
      <c r="K1096" s="10" t="n"/>
      <c r="L1096" s="10" t="n"/>
      <c r="M1096" s="24">
        <f>IF(AND(A1096="",B1096="",J1096="",H1096=""),"",ROUND(IF(G1096="Yes",2,1)*IF(AND(ISNUMBER(H1096),ISNUMBER(I1096),I1096&gt;=H1096),I1096-H1096,IF(ISNUMBER(J1096),J1096,0)),1))</f>
        <v/>
      </c>
      <c r="N1096" s="24">
        <f>IF(M1096="","",IF(OR(E1096="Personal",E1096="",F1096="Yes"),0,M1096))</f>
        <v/>
      </c>
      <c r="O1096" s="24">
        <f>IF(OR(A1096="",M1096=""),"",IF(E1096="Business",IFERROR(INDEX('Rate Schedule'!$B$5:$B$24,MATCH(SUMPRODUCT(MAX(('Rate Schedule'!$A$5:$A$24&lt;=A1096)*('Rate Schedule'!$A$5:$A$24&lt;&gt;"")*'Rate Schedule'!$A$5:$A$24)),'Rate Schedule'!$A$5:$A$24,0)),0),IF(E1096="Medical",IFERROR(INDEX('Rate Schedule'!$C$5:$C$24,MATCH(SUMPRODUCT(MAX(('Rate Schedule'!$A$5:$A$24&lt;=A1096)*('Rate Schedule'!$A$5:$A$24&lt;&gt;"")*'Rate Schedule'!$A$5:$A$24)),'Rate Schedule'!$A$5:$A$24,0)),0),IF(E1096="Charitable",IFERROR(INDEX('Rate Schedule'!$D$5:$D$24,MATCH(SUMPRODUCT(MAX(('Rate Schedule'!$A$5:$A$24&lt;=A1096)*('Rate Schedule'!$A$5:$A$24&lt;&gt;"")*'Rate Schedule'!$A$5:$A$24)),'Rate Schedule'!$A$5:$A$24,0)),0),0))))</f>
        <v/>
      </c>
      <c r="P1096" s="25">
        <f>IF(OR(M1096="",O1096=""),"",ROUND(N1096*O1096,0)/100)</f>
        <v/>
      </c>
      <c r="Q1096" s="26">
        <f>IF(AND(A1096="",B1096="",C1096="",D1096="",E1096="",J1096="",H1096=""),"",IF(A1096="","Add a date",IF(A1096&gt;AsOf,"After as-of date: not counted yet",IF(B1096="","Add a vehicle",IF(COUNTIF(VName,B1096)=0,"Vehicle not on Vehicles sheet",IF(E1096="","Add a purpose",IF(AND(E1096&lt;&gt;"Business",E1096&lt;&gt;"Medical",E1096&lt;&gt;"Charitable",E1096&lt;&gt;"Personal"),"Purpose must be Business/Medical/Charitable/Personal",IF(AND(ISNUMBER(H1096),ISNUMBER(I1096),I1096&lt;H1096),"Odometer end is before start",IF(AND(NOT(ISNUMBER(H1096)),NOT(ISNUMBER(I1096)),NOT(ISNUMBER(J1096))),"Add odometer readings or typed miles",IF(AND(ISNUMBER(H1096),ISNUMBER(I1096),ISNUMBER(J1096),ABS((I1096-H1096)-J1096)&gt;0.05),"Odometer and typed miles disagree",IF(AND(N1096&gt;0,O1096=0),"No rate for this date — check Rate Schedule",IF(AND(OR(E1096="Business",E1096="Medical",E1096="Charitable"),F1096&lt;&gt;"Yes",K1096=""),"Add purpose detail for substantiation",""))))))))))))</f>
        <v/>
      </c>
      <c r="R1096" s="27">
        <f>IF(OR(A1096="",M1096=""),"",IFERROR(INDEX('Rate Schedule'!$A$5:$A$24,MATCH(SUMPRODUCT(MAX(('Rate Schedule'!$A$5:$A$24&lt;=A1096)*('Rate Schedule'!$A$5:$A$24&lt;&gt;"")*'Rate Schedule'!$A$5:$A$24)),'Rate Schedule'!$A$5:$A$24,0)),""))</f>
        <v/>
      </c>
    </row>
    <row r="1097">
      <c r="A1097" s="22" t="n"/>
      <c r="B1097" s="10" t="n"/>
      <c r="C1097" s="10" t="n"/>
      <c r="D1097" s="10" t="n"/>
      <c r="E1097" s="10" t="n"/>
      <c r="F1097" s="10" t="n"/>
      <c r="G1097" s="10" t="n"/>
      <c r="H1097" s="23" t="n"/>
      <c r="I1097" s="23" t="n"/>
      <c r="J1097" s="23" t="n"/>
      <c r="K1097" s="10" t="n"/>
      <c r="L1097" s="10" t="n"/>
      <c r="M1097" s="24">
        <f>IF(AND(A1097="",B1097="",J1097="",H1097=""),"",ROUND(IF(G1097="Yes",2,1)*IF(AND(ISNUMBER(H1097),ISNUMBER(I1097),I1097&gt;=H1097),I1097-H1097,IF(ISNUMBER(J1097),J1097,0)),1))</f>
        <v/>
      </c>
      <c r="N1097" s="24">
        <f>IF(M1097="","",IF(OR(E1097="Personal",E1097="",F1097="Yes"),0,M1097))</f>
        <v/>
      </c>
      <c r="O1097" s="24">
        <f>IF(OR(A1097="",M1097=""),"",IF(E1097="Business",IFERROR(INDEX('Rate Schedule'!$B$5:$B$24,MATCH(SUMPRODUCT(MAX(('Rate Schedule'!$A$5:$A$24&lt;=A1097)*('Rate Schedule'!$A$5:$A$24&lt;&gt;"")*'Rate Schedule'!$A$5:$A$24)),'Rate Schedule'!$A$5:$A$24,0)),0),IF(E1097="Medical",IFERROR(INDEX('Rate Schedule'!$C$5:$C$24,MATCH(SUMPRODUCT(MAX(('Rate Schedule'!$A$5:$A$24&lt;=A1097)*('Rate Schedule'!$A$5:$A$24&lt;&gt;"")*'Rate Schedule'!$A$5:$A$24)),'Rate Schedule'!$A$5:$A$24,0)),0),IF(E1097="Charitable",IFERROR(INDEX('Rate Schedule'!$D$5:$D$24,MATCH(SUMPRODUCT(MAX(('Rate Schedule'!$A$5:$A$24&lt;=A1097)*('Rate Schedule'!$A$5:$A$24&lt;&gt;"")*'Rate Schedule'!$A$5:$A$24)),'Rate Schedule'!$A$5:$A$24,0)),0),0))))</f>
        <v/>
      </c>
      <c r="P1097" s="25">
        <f>IF(OR(M1097="",O1097=""),"",ROUND(N1097*O1097,0)/100)</f>
        <v/>
      </c>
      <c r="Q1097" s="26">
        <f>IF(AND(A1097="",B1097="",C1097="",D1097="",E1097="",J1097="",H1097=""),"",IF(A1097="","Add a date",IF(A1097&gt;AsOf,"After as-of date: not counted yet",IF(B1097="","Add a vehicle",IF(COUNTIF(VName,B1097)=0,"Vehicle not on Vehicles sheet",IF(E1097="","Add a purpose",IF(AND(E1097&lt;&gt;"Business",E1097&lt;&gt;"Medical",E1097&lt;&gt;"Charitable",E1097&lt;&gt;"Personal"),"Purpose must be Business/Medical/Charitable/Personal",IF(AND(ISNUMBER(H1097),ISNUMBER(I1097),I1097&lt;H1097),"Odometer end is before start",IF(AND(NOT(ISNUMBER(H1097)),NOT(ISNUMBER(I1097)),NOT(ISNUMBER(J1097))),"Add odometer readings or typed miles",IF(AND(ISNUMBER(H1097),ISNUMBER(I1097),ISNUMBER(J1097),ABS((I1097-H1097)-J1097)&gt;0.05),"Odometer and typed miles disagree",IF(AND(N1097&gt;0,O1097=0),"No rate for this date — check Rate Schedule",IF(AND(OR(E1097="Business",E1097="Medical",E1097="Charitable"),F1097&lt;&gt;"Yes",K1097=""),"Add purpose detail for substantiation",""))))))))))))</f>
        <v/>
      </c>
      <c r="R1097" s="27">
        <f>IF(OR(A1097="",M1097=""),"",IFERROR(INDEX('Rate Schedule'!$A$5:$A$24,MATCH(SUMPRODUCT(MAX(('Rate Schedule'!$A$5:$A$24&lt;=A1097)*('Rate Schedule'!$A$5:$A$24&lt;&gt;"")*'Rate Schedule'!$A$5:$A$24)),'Rate Schedule'!$A$5:$A$24,0)),""))</f>
        <v/>
      </c>
    </row>
    <row r="1098">
      <c r="A1098" s="22" t="n"/>
      <c r="B1098" s="10" t="n"/>
      <c r="C1098" s="10" t="n"/>
      <c r="D1098" s="10" t="n"/>
      <c r="E1098" s="10" t="n"/>
      <c r="F1098" s="10" t="n"/>
      <c r="G1098" s="10" t="n"/>
      <c r="H1098" s="23" t="n"/>
      <c r="I1098" s="23" t="n"/>
      <c r="J1098" s="23" t="n"/>
      <c r="K1098" s="10" t="n"/>
      <c r="L1098" s="10" t="n"/>
      <c r="M1098" s="24">
        <f>IF(AND(A1098="",B1098="",J1098="",H1098=""),"",ROUND(IF(G1098="Yes",2,1)*IF(AND(ISNUMBER(H1098),ISNUMBER(I1098),I1098&gt;=H1098),I1098-H1098,IF(ISNUMBER(J1098),J1098,0)),1))</f>
        <v/>
      </c>
      <c r="N1098" s="24">
        <f>IF(M1098="","",IF(OR(E1098="Personal",E1098="",F1098="Yes"),0,M1098))</f>
        <v/>
      </c>
      <c r="O1098" s="24">
        <f>IF(OR(A1098="",M1098=""),"",IF(E1098="Business",IFERROR(INDEX('Rate Schedule'!$B$5:$B$24,MATCH(SUMPRODUCT(MAX(('Rate Schedule'!$A$5:$A$24&lt;=A1098)*('Rate Schedule'!$A$5:$A$24&lt;&gt;"")*'Rate Schedule'!$A$5:$A$24)),'Rate Schedule'!$A$5:$A$24,0)),0),IF(E1098="Medical",IFERROR(INDEX('Rate Schedule'!$C$5:$C$24,MATCH(SUMPRODUCT(MAX(('Rate Schedule'!$A$5:$A$24&lt;=A1098)*('Rate Schedule'!$A$5:$A$24&lt;&gt;"")*'Rate Schedule'!$A$5:$A$24)),'Rate Schedule'!$A$5:$A$24,0)),0),IF(E1098="Charitable",IFERROR(INDEX('Rate Schedule'!$D$5:$D$24,MATCH(SUMPRODUCT(MAX(('Rate Schedule'!$A$5:$A$24&lt;=A1098)*('Rate Schedule'!$A$5:$A$24&lt;&gt;"")*'Rate Schedule'!$A$5:$A$24)),'Rate Schedule'!$A$5:$A$24,0)),0),0))))</f>
        <v/>
      </c>
      <c r="P1098" s="25">
        <f>IF(OR(M1098="",O1098=""),"",ROUND(N1098*O1098,0)/100)</f>
        <v/>
      </c>
      <c r="Q1098" s="26">
        <f>IF(AND(A1098="",B1098="",C1098="",D1098="",E1098="",J1098="",H1098=""),"",IF(A1098="","Add a date",IF(A1098&gt;AsOf,"After as-of date: not counted yet",IF(B1098="","Add a vehicle",IF(COUNTIF(VName,B1098)=0,"Vehicle not on Vehicles sheet",IF(E1098="","Add a purpose",IF(AND(E1098&lt;&gt;"Business",E1098&lt;&gt;"Medical",E1098&lt;&gt;"Charitable",E1098&lt;&gt;"Personal"),"Purpose must be Business/Medical/Charitable/Personal",IF(AND(ISNUMBER(H1098),ISNUMBER(I1098),I1098&lt;H1098),"Odometer end is before start",IF(AND(NOT(ISNUMBER(H1098)),NOT(ISNUMBER(I1098)),NOT(ISNUMBER(J1098))),"Add odometer readings or typed miles",IF(AND(ISNUMBER(H1098),ISNUMBER(I1098),ISNUMBER(J1098),ABS((I1098-H1098)-J1098)&gt;0.05),"Odometer and typed miles disagree",IF(AND(N1098&gt;0,O1098=0),"No rate for this date — check Rate Schedule",IF(AND(OR(E1098="Business",E1098="Medical",E1098="Charitable"),F1098&lt;&gt;"Yes",K1098=""),"Add purpose detail for substantiation",""))))))))))))</f>
        <v/>
      </c>
      <c r="R1098" s="27">
        <f>IF(OR(A1098="",M1098=""),"",IFERROR(INDEX('Rate Schedule'!$A$5:$A$24,MATCH(SUMPRODUCT(MAX(('Rate Schedule'!$A$5:$A$24&lt;=A1098)*('Rate Schedule'!$A$5:$A$24&lt;&gt;"")*'Rate Schedule'!$A$5:$A$24)),'Rate Schedule'!$A$5:$A$24,0)),""))</f>
        <v/>
      </c>
    </row>
    <row r="1099">
      <c r="A1099" s="22" t="n"/>
      <c r="B1099" s="10" t="n"/>
      <c r="C1099" s="10" t="n"/>
      <c r="D1099" s="10" t="n"/>
      <c r="E1099" s="10" t="n"/>
      <c r="F1099" s="10" t="n"/>
      <c r="G1099" s="10" t="n"/>
      <c r="H1099" s="23" t="n"/>
      <c r="I1099" s="23" t="n"/>
      <c r="J1099" s="23" t="n"/>
      <c r="K1099" s="10" t="n"/>
      <c r="L1099" s="10" t="n"/>
      <c r="M1099" s="24">
        <f>IF(AND(A1099="",B1099="",J1099="",H1099=""),"",ROUND(IF(G1099="Yes",2,1)*IF(AND(ISNUMBER(H1099),ISNUMBER(I1099),I1099&gt;=H1099),I1099-H1099,IF(ISNUMBER(J1099),J1099,0)),1))</f>
        <v/>
      </c>
      <c r="N1099" s="24">
        <f>IF(M1099="","",IF(OR(E1099="Personal",E1099="",F1099="Yes"),0,M1099))</f>
        <v/>
      </c>
      <c r="O1099" s="24">
        <f>IF(OR(A1099="",M1099=""),"",IF(E1099="Business",IFERROR(INDEX('Rate Schedule'!$B$5:$B$24,MATCH(SUMPRODUCT(MAX(('Rate Schedule'!$A$5:$A$24&lt;=A1099)*('Rate Schedule'!$A$5:$A$24&lt;&gt;"")*'Rate Schedule'!$A$5:$A$24)),'Rate Schedule'!$A$5:$A$24,0)),0),IF(E1099="Medical",IFERROR(INDEX('Rate Schedule'!$C$5:$C$24,MATCH(SUMPRODUCT(MAX(('Rate Schedule'!$A$5:$A$24&lt;=A1099)*('Rate Schedule'!$A$5:$A$24&lt;&gt;"")*'Rate Schedule'!$A$5:$A$24)),'Rate Schedule'!$A$5:$A$24,0)),0),IF(E1099="Charitable",IFERROR(INDEX('Rate Schedule'!$D$5:$D$24,MATCH(SUMPRODUCT(MAX(('Rate Schedule'!$A$5:$A$24&lt;=A1099)*('Rate Schedule'!$A$5:$A$24&lt;&gt;"")*'Rate Schedule'!$A$5:$A$24)),'Rate Schedule'!$A$5:$A$24,0)),0),0))))</f>
        <v/>
      </c>
      <c r="P1099" s="25">
        <f>IF(OR(M1099="",O1099=""),"",ROUND(N1099*O1099,0)/100)</f>
        <v/>
      </c>
      <c r="Q1099" s="26">
        <f>IF(AND(A1099="",B1099="",C1099="",D1099="",E1099="",J1099="",H1099=""),"",IF(A1099="","Add a date",IF(A1099&gt;AsOf,"After as-of date: not counted yet",IF(B1099="","Add a vehicle",IF(COUNTIF(VName,B1099)=0,"Vehicle not on Vehicles sheet",IF(E1099="","Add a purpose",IF(AND(E1099&lt;&gt;"Business",E1099&lt;&gt;"Medical",E1099&lt;&gt;"Charitable",E1099&lt;&gt;"Personal"),"Purpose must be Business/Medical/Charitable/Personal",IF(AND(ISNUMBER(H1099),ISNUMBER(I1099),I1099&lt;H1099),"Odometer end is before start",IF(AND(NOT(ISNUMBER(H1099)),NOT(ISNUMBER(I1099)),NOT(ISNUMBER(J1099))),"Add odometer readings or typed miles",IF(AND(ISNUMBER(H1099),ISNUMBER(I1099),ISNUMBER(J1099),ABS((I1099-H1099)-J1099)&gt;0.05),"Odometer and typed miles disagree",IF(AND(N1099&gt;0,O1099=0),"No rate for this date — check Rate Schedule",IF(AND(OR(E1099="Business",E1099="Medical",E1099="Charitable"),F1099&lt;&gt;"Yes",K1099=""),"Add purpose detail for substantiation",""))))))))))))</f>
        <v/>
      </c>
      <c r="R1099" s="27">
        <f>IF(OR(A1099="",M1099=""),"",IFERROR(INDEX('Rate Schedule'!$A$5:$A$24,MATCH(SUMPRODUCT(MAX(('Rate Schedule'!$A$5:$A$24&lt;=A1099)*('Rate Schedule'!$A$5:$A$24&lt;&gt;"")*'Rate Schedule'!$A$5:$A$24)),'Rate Schedule'!$A$5:$A$24,0)),""))</f>
        <v/>
      </c>
    </row>
    <row r="1100">
      <c r="A1100" s="22" t="n"/>
      <c r="B1100" s="10" t="n"/>
      <c r="C1100" s="10" t="n"/>
      <c r="D1100" s="10" t="n"/>
      <c r="E1100" s="10" t="n"/>
      <c r="F1100" s="10" t="n"/>
      <c r="G1100" s="10" t="n"/>
      <c r="H1100" s="23" t="n"/>
      <c r="I1100" s="23" t="n"/>
      <c r="J1100" s="23" t="n"/>
      <c r="K1100" s="10" t="n"/>
      <c r="L1100" s="10" t="n"/>
      <c r="M1100" s="24">
        <f>IF(AND(A1100="",B1100="",J1100="",H1100=""),"",ROUND(IF(G1100="Yes",2,1)*IF(AND(ISNUMBER(H1100),ISNUMBER(I1100),I1100&gt;=H1100),I1100-H1100,IF(ISNUMBER(J1100),J1100,0)),1))</f>
        <v/>
      </c>
      <c r="N1100" s="24">
        <f>IF(M1100="","",IF(OR(E1100="Personal",E1100="",F1100="Yes"),0,M1100))</f>
        <v/>
      </c>
      <c r="O1100" s="24">
        <f>IF(OR(A1100="",M1100=""),"",IF(E1100="Business",IFERROR(INDEX('Rate Schedule'!$B$5:$B$24,MATCH(SUMPRODUCT(MAX(('Rate Schedule'!$A$5:$A$24&lt;=A1100)*('Rate Schedule'!$A$5:$A$24&lt;&gt;"")*'Rate Schedule'!$A$5:$A$24)),'Rate Schedule'!$A$5:$A$24,0)),0),IF(E1100="Medical",IFERROR(INDEX('Rate Schedule'!$C$5:$C$24,MATCH(SUMPRODUCT(MAX(('Rate Schedule'!$A$5:$A$24&lt;=A1100)*('Rate Schedule'!$A$5:$A$24&lt;&gt;"")*'Rate Schedule'!$A$5:$A$24)),'Rate Schedule'!$A$5:$A$24,0)),0),IF(E1100="Charitable",IFERROR(INDEX('Rate Schedule'!$D$5:$D$24,MATCH(SUMPRODUCT(MAX(('Rate Schedule'!$A$5:$A$24&lt;=A1100)*('Rate Schedule'!$A$5:$A$24&lt;&gt;"")*'Rate Schedule'!$A$5:$A$24)),'Rate Schedule'!$A$5:$A$24,0)),0),0))))</f>
        <v/>
      </c>
      <c r="P1100" s="25">
        <f>IF(OR(M1100="",O1100=""),"",ROUND(N1100*O1100,0)/100)</f>
        <v/>
      </c>
      <c r="Q1100" s="26">
        <f>IF(AND(A1100="",B1100="",C1100="",D1100="",E1100="",J1100="",H1100=""),"",IF(A1100="","Add a date",IF(A1100&gt;AsOf,"After as-of date: not counted yet",IF(B1100="","Add a vehicle",IF(COUNTIF(VName,B1100)=0,"Vehicle not on Vehicles sheet",IF(E1100="","Add a purpose",IF(AND(E1100&lt;&gt;"Business",E1100&lt;&gt;"Medical",E1100&lt;&gt;"Charitable",E1100&lt;&gt;"Personal"),"Purpose must be Business/Medical/Charitable/Personal",IF(AND(ISNUMBER(H1100),ISNUMBER(I1100),I1100&lt;H1100),"Odometer end is before start",IF(AND(NOT(ISNUMBER(H1100)),NOT(ISNUMBER(I1100)),NOT(ISNUMBER(J1100))),"Add odometer readings or typed miles",IF(AND(ISNUMBER(H1100),ISNUMBER(I1100),ISNUMBER(J1100),ABS((I1100-H1100)-J1100)&gt;0.05),"Odometer and typed miles disagree",IF(AND(N1100&gt;0,O1100=0),"No rate for this date — check Rate Schedule",IF(AND(OR(E1100="Business",E1100="Medical",E1100="Charitable"),F1100&lt;&gt;"Yes",K1100=""),"Add purpose detail for substantiation",""))))))))))))</f>
        <v/>
      </c>
      <c r="R1100" s="27">
        <f>IF(OR(A1100="",M1100=""),"",IFERROR(INDEX('Rate Schedule'!$A$5:$A$24,MATCH(SUMPRODUCT(MAX(('Rate Schedule'!$A$5:$A$24&lt;=A1100)*('Rate Schedule'!$A$5:$A$24&lt;&gt;"")*'Rate Schedule'!$A$5:$A$24)),'Rate Schedule'!$A$5:$A$24,0)),""))</f>
        <v/>
      </c>
    </row>
    <row r="1101">
      <c r="A1101" s="22" t="n"/>
      <c r="B1101" s="10" t="n"/>
      <c r="C1101" s="10" t="n"/>
      <c r="D1101" s="10" t="n"/>
      <c r="E1101" s="10" t="n"/>
      <c r="F1101" s="10" t="n"/>
      <c r="G1101" s="10" t="n"/>
      <c r="H1101" s="23" t="n"/>
      <c r="I1101" s="23" t="n"/>
      <c r="J1101" s="23" t="n"/>
      <c r="K1101" s="10" t="n"/>
      <c r="L1101" s="10" t="n"/>
      <c r="M1101" s="24">
        <f>IF(AND(A1101="",B1101="",J1101="",H1101=""),"",ROUND(IF(G1101="Yes",2,1)*IF(AND(ISNUMBER(H1101),ISNUMBER(I1101),I1101&gt;=H1101),I1101-H1101,IF(ISNUMBER(J1101),J1101,0)),1))</f>
        <v/>
      </c>
      <c r="N1101" s="24">
        <f>IF(M1101="","",IF(OR(E1101="Personal",E1101="",F1101="Yes"),0,M1101))</f>
        <v/>
      </c>
      <c r="O1101" s="24">
        <f>IF(OR(A1101="",M1101=""),"",IF(E1101="Business",IFERROR(INDEX('Rate Schedule'!$B$5:$B$24,MATCH(SUMPRODUCT(MAX(('Rate Schedule'!$A$5:$A$24&lt;=A1101)*('Rate Schedule'!$A$5:$A$24&lt;&gt;"")*'Rate Schedule'!$A$5:$A$24)),'Rate Schedule'!$A$5:$A$24,0)),0),IF(E1101="Medical",IFERROR(INDEX('Rate Schedule'!$C$5:$C$24,MATCH(SUMPRODUCT(MAX(('Rate Schedule'!$A$5:$A$24&lt;=A1101)*('Rate Schedule'!$A$5:$A$24&lt;&gt;"")*'Rate Schedule'!$A$5:$A$24)),'Rate Schedule'!$A$5:$A$24,0)),0),IF(E1101="Charitable",IFERROR(INDEX('Rate Schedule'!$D$5:$D$24,MATCH(SUMPRODUCT(MAX(('Rate Schedule'!$A$5:$A$24&lt;=A1101)*('Rate Schedule'!$A$5:$A$24&lt;&gt;"")*'Rate Schedule'!$A$5:$A$24)),'Rate Schedule'!$A$5:$A$24,0)),0),0))))</f>
        <v/>
      </c>
      <c r="P1101" s="25">
        <f>IF(OR(M1101="",O1101=""),"",ROUND(N1101*O1101,0)/100)</f>
        <v/>
      </c>
      <c r="Q1101" s="26">
        <f>IF(AND(A1101="",B1101="",C1101="",D1101="",E1101="",J1101="",H1101=""),"",IF(A1101="","Add a date",IF(A1101&gt;AsOf,"After as-of date: not counted yet",IF(B1101="","Add a vehicle",IF(COUNTIF(VName,B1101)=0,"Vehicle not on Vehicles sheet",IF(E1101="","Add a purpose",IF(AND(E1101&lt;&gt;"Business",E1101&lt;&gt;"Medical",E1101&lt;&gt;"Charitable",E1101&lt;&gt;"Personal"),"Purpose must be Business/Medical/Charitable/Personal",IF(AND(ISNUMBER(H1101),ISNUMBER(I1101),I1101&lt;H1101),"Odometer end is before start",IF(AND(NOT(ISNUMBER(H1101)),NOT(ISNUMBER(I1101)),NOT(ISNUMBER(J1101))),"Add odometer readings or typed miles",IF(AND(ISNUMBER(H1101),ISNUMBER(I1101),ISNUMBER(J1101),ABS((I1101-H1101)-J1101)&gt;0.05),"Odometer and typed miles disagree",IF(AND(N1101&gt;0,O1101=0),"No rate for this date — check Rate Schedule",IF(AND(OR(E1101="Business",E1101="Medical",E1101="Charitable"),F1101&lt;&gt;"Yes",K1101=""),"Add purpose detail for substantiation",""))))))))))))</f>
        <v/>
      </c>
      <c r="R1101" s="27">
        <f>IF(OR(A1101="",M1101=""),"",IFERROR(INDEX('Rate Schedule'!$A$5:$A$24,MATCH(SUMPRODUCT(MAX(('Rate Schedule'!$A$5:$A$24&lt;=A1101)*('Rate Schedule'!$A$5:$A$24&lt;&gt;"")*'Rate Schedule'!$A$5:$A$24)),'Rate Schedule'!$A$5:$A$24,0)),""))</f>
        <v/>
      </c>
    </row>
    <row r="1102">
      <c r="A1102" s="22" t="n"/>
      <c r="B1102" s="10" t="n"/>
      <c r="C1102" s="10" t="n"/>
      <c r="D1102" s="10" t="n"/>
      <c r="E1102" s="10" t="n"/>
      <c r="F1102" s="10" t="n"/>
      <c r="G1102" s="10" t="n"/>
      <c r="H1102" s="23" t="n"/>
      <c r="I1102" s="23" t="n"/>
      <c r="J1102" s="23" t="n"/>
      <c r="K1102" s="10" t="n"/>
      <c r="L1102" s="10" t="n"/>
      <c r="M1102" s="24">
        <f>IF(AND(A1102="",B1102="",J1102="",H1102=""),"",ROUND(IF(G1102="Yes",2,1)*IF(AND(ISNUMBER(H1102),ISNUMBER(I1102),I1102&gt;=H1102),I1102-H1102,IF(ISNUMBER(J1102),J1102,0)),1))</f>
        <v/>
      </c>
      <c r="N1102" s="24">
        <f>IF(M1102="","",IF(OR(E1102="Personal",E1102="",F1102="Yes"),0,M1102))</f>
        <v/>
      </c>
      <c r="O1102" s="24">
        <f>IF(OR(A1102="",M1102=""),"",IF(E1102="Business",IFERROR(INDEX('Rate Schedule'!$B$5:$B$24,MATCH(SUMPRODUCT(MAX(('Rate Schedule'!$A$5:$A$24&lt;=A1102)*('Rate Schedule'!$A$5:$A$24&lt;&gt;"")*'Rate Schedule'!$A$5:$A$24)),'Rate Schedule'!$A$5:$A$24,0)),0),IF(E1102="Medical",IFERROR(INDEX('Rate Schedule'!$C$5:$C$24,MATCH(SUMPRODUCT(MAX(('Rate Schedule'!$A$5:$A$24&lt;=A1102)*('Rate Schedule'!$A$5:$A$24&lt;&gt;"")*'Rate Schedule'!$A$5:$A$24)),'Rate Schedule'!$A$5:$A$24,0)),0),IF(E1102="Charitable",IFERROR(INDEX('Rate Schedule'!$D$5:$D$24,MATCH(SUMPRODUCT(MAX(('Rate Schedule'!$A$5:$A$24&lt;=A1102)*('Rate Schedule'!$A$5:$A$24&lt;&gt;"")*'Rate Schedule'!$A$5:$A$24)),'Rate Schedule'!$A$5:$A$24,0)),0),0))))</f>
        <v/>
      </c>
      <c r="P1102" s="25">
        <f>IF(OR(M1102="",O1102=""),"",ROUND(N1102*O1102,0)/100)</f>
        <v/>
      </c>
      <c r="Q1102" s="26">
        <f>IF(AND(A1102="",B1102="",C1102="",D1102="",E1102="",J1102="",H1102=""),"",IF(A1102="","Add a date",IF(A1102&gt;AsOf,"After as-of date: not counted yet",IF(B1102="","Add a vehicle",IF(COUNTIF(VName,B1102)=0,"Vehicle not on Vehicles sheet",IF(E1102="","Add a purpose",IF(AND(E1102&lt;&gt;"Business",E1102&lt;&gt;"Medical",E1102&lt;&gt;"Charitable",E1102&lt;&gt;"Personal"),"Purpose must be Business/Medical/Charitable/Personal",IF(AND(ISNUMBER(H1102),ISNUMBER(I1102),I1102&lt;H1102),"Odometer end is before start",IF(AND(NOT(ISNUMBER(H1102)),NOT(ISNUMBER(I1102)),NOT(ISNUMBER(J1102))),"Add odometer readings or typed miles",IF(AND(ISNUMBER(H1102),ISNUMBER(I1102),ISNUMBER(J1102),ABS((I1102-H1102)-J1102)&gt;0.05),"Odometer and typed miles disagree",IF(AND(N1102&gt;0,O1102=0),"No rate for this date — check Rate Schedule",IF(AND(OR(E1102="Business",E1102="Medical",E1102="Charitable"),F1102&lt;&gt;"Yes",K1102=""),"Add purpose detail for substantiation",""))))))))))))</f>
        <v/>
      </c>
      <c r="R1102" s="27">
        <f>IF(OR(A1102="",M1102=""),"",IFERROR(INDEX('Rate Schedule'!$A$5:$A$24,MATCH(SUMPRODUCT(MAX(('Rate Schedule'!$A$5:$A$24&lt;=A1102)*('Rate Schedule'!$A$5:$A$24&lt;&gt;"")*'Rate Schedule'!$A$5:$A$24)),'Rate Schedule'!$A$5:$A$24,0)),""))</f>
        <v/>
      </c>
    </row>
    <row r="1103">
      <c r="A1103" s="22" t="n"/>
      <c r="B1103" s="10" t="n"/>
      <c r="C1103" s="10" t="n"/>
      <c r="D1103" s="10" t="n"/>
      <c r="E1103" s="10" t="n"/>
      <c r="F1103" s="10" t="n"/>
      <c r="G1103" s="10" t="n"/>
      <c r="H1103" s="23" t="n"/>
      <c r="I1103" s="23" t="n"/>
      <c r="J1103" s="23" t="n"/>
      <c r="K1103" s="10" t="n"/>
      <c r="L1103" s="10" t="n"/>
      <c r="M1103" s="24">
        <f>IF(AND(A1103="",B1103="",J1103="",H1103=""),"",ROUND(IF(G1103="Yes",2,1)*IF(AND(ISNUMBER(H1103),ISNUMBER(I1103),I1103&gt;=H1103),I1103-H1103,IF(ISNUMBER(J1103),J1103,0)),1))</f>
        <v/>
      </c>
      <c r="N1103" s="24">
        <f>IF(M1103="","",IF(OR(E1103="Personal",E1103="",F1103="Yes"),0,M1103))</f>
        <v/>
      </c>
      <c r="O1103" s="24">
        <f>IF(OR(A1103="",M1103=""),"",IF(E1103="Business",IFERROR(INDEX('Rate Schedule'!$B$5:$B$24,MATCH(SUMPRODUCT(MAX(('Rate Schedule'!$A$5:$A$24&lt;=A1103)*('Rate Schedule'!$A$5:$A$24&lt;&gt;"")*'Rate Schedule'!$A$5:$A$24)),'Rate Schedule'!$A$5:$A$24,0)),0),IF(E1103="Medical",IFERROR(INDEX('Rate Schedule'!$C$5:$C$24,MATCH(SUMPRODUCT(MAX(('Rate Schedule'!$A$5:$A$24&lt;=A1103)*('Rate Schedule'!$A$5:$A$24&lt;&gt;"")*'Rate Schedule'!$A$5:$A$24)),'Rate Schedule'!$A$5:$A$24,0)),0),IF(E1103="Charitable",IFERROR(INDEX('Rate Schedule'!$D$5:$D$24,MATCH(SUMPRODUCT(MAX(('Rate Schedule'!$A$5:$A$24&lt;=A1103)*('Rate Schedule'!$A$5:$A$24&lt;&gt;"")*'Rate Schedule'!$A$5:$A$24)),'Rate Schedule'!$A$5:$A$24,0)),0),0))))</f>
        <v/>
      </c>
      <c r="P1103" s="25">
        <f>IF(OR(M1103="",O1103=""),"",ROUND(N1103*O1103,0)/100)</f>
        <v/>
      </c>
      <c r="Q1103" s="26">
        <f>IF(AND(A1103="",B1103="",C1103="",D1103="",E1103="",J1103="",H1103=""),"",IF(A1103="","Add a date",IF(A1103&gt;AsOf,"After as-of date: not counted yet",IF(B1103="","Add a vehicle",IF(COUNTIF(VName,B1103)=0,"Vehicle not on Vehicles sheet",IF(E1103="","Add a purpose",IF(AND(E1103&lt;&gt;"Business",E1103&lt;&gt;"Medical",E1103&lt;&gt;"Charitable",E1103&lt;&gt;"Personal"),"Purpose must be Business/Medical/Charitable/Personal",IF(AND(ISNUMBER(H1103),ISNUMBER(I1103),I1103&lt;H1103),"Odometer end is before start",IF(AND(NOT(ISNUMBER(H1103)),NOT(ISNUMBER(I1103)),NOT(ISNUMBER(J1103))),"Add odometer readings or typed miles",IF(AND(ISNUMBER(H1103),ISNUMBER(I1103),ISNUMBER(J1103),ABS((I1103-H1103)-J1103)&gt;0.05),"Odometer and typed miles disagree",IF(AND(N1103&gt;0,O1103=0),"No rate for this date — check Rate Schedule",IF(AND(OR(E1103="Business",E1103="Medical",E1103="Charitable"),F1103&lt;&gt;"Yes",K1103=""),"Add purpose detail for substantiation",""))))))))))))</f>
        <v/>
      </c>
      <c r="R1103" s="27">
        <f>IF(OR(A1103="",M1103=""),"",IFERROR(INDEX('Rate Schedule'!$A$5:$A$24,MATCH(SUMPRODUCT(MAX(('Rate Schedule'!$A$5:$A$24&lt;=A1103)*('Rate Schedule'!$A$5:$A$24&lt;&gt;"")*'Rate Schedule'!$A$5:$A$24)),'Rate Schedule'!$A$5:$A$24,0)),""))</f>
        <v/>
      </c>
    </row>
    <row r="1104">
      <c r="A1104" s="22" t="n"/>
      <c r="B1104" s="10" t="n"/>
      <c r="C1104" s="10" t="n"/>
      <c r="D1104" s="10" t="n"/>
      <c r="E1104" s="10" t="n"/>
      <c r="F1104" s="10" t="n"/>
      <c r="G1104" s="10" t="n"/>
      <c r="H1104" s="23" t="n"/>
      <c r="I1104" s="23" t="n"/>
      <c r="J1104" s="23" t="n"/>
      <c r="K1104" s="10" t="n"/>
      <c r="L1104" s="10" t="n"/>
      <c r="M1104" s="24">
        <f>IF(AND(A1104="",B1104="",J1104="",H1104=""),"",ROUND(IF(G1104="Yes",2,1)*IF(AND(ISNUMBER(H1104),ISNUMBER(I1104),I1104&gt;=H1104),I1104-H1104,IF(ISNUMBER(J1104),J1104,0)),1))</f>
        <v/>
      </c>
      <c r="N1104" s="24">
        <f>IF(M1104="","",IF(OR(E1104="Personal",E1104="",F1104="Yes"),0,M1104))</f>
        <v/>
      </c>
      <c r="O1104" s="24">
        <f>IF(OR(A1104="",M1104=""),"",IF(E1104="Business",IFERROR(INDEX('Rate Schedule'!$B$5:$B$24,MATCH(SUMPRODUCT(MAX(('Rate Schedule'!$A$5:$A$24&lt;=A1104)*('Rate Schedule'!$A$5:$A$24&lt;&gt;"")*'Rate Schedule'!$A$5:$A$24)),'Rate Schedule'!$A$5:$A$24,0)),0),IF(E1104="Medical",IFERROR(INDEX('Rate Schedule'!$C$5:$C$24,MATCH(SUMPRODUCT(MAX(('Rate Schedule'!$A$5:$A$24&lt;=A1104)*('Rate Schedule'!$A$5:$A$24&lt;&gt;"")*'Rate Schedule'!$A$5:$A$24)),'Rate Schedule'!$A$5:$A$24,0)),0),IF(E1104="Charitable",IFERROR(INDEX('Rate Schedule'!$D$5:$D$24,MATCH(SUMPRODUCT(MAX(('Rate Schedule'!$A$5:$A$24&lt;=A1104)*('Rate Schedule'!$A$5:$A$24&lt;&gt;"")*'Rate Schedule'!$A$5:$A$24)),'Rate Schedule'!$A$5:$A$24,0)),0),0))))</f>
        <v/>
      </c>
      <c r="P1104" s="25">
        <f>IF(OR(M1104="",O1104=""),"",ROUND(N1104*O1104,0)/100)</f>
        <v/>
      </c>
      <c r="Q1104" s="26">
        <f>IF(AND(A1104="",B1104="",C1104="",D1104="",E1104="",J1104="",H1104=""),"",IF(A1104="","Add a date",IF(A1104&gt;AsOf,"After as-of date: not counted yet",IF(B1104="","Add a vehicle",IF(COUNTIF(VName,B1104)=0,"Vehicle not on Vehicles sheet",IF(E1104="","Add a purpose",IF(AND(E1104&lt;&gt;"Business",E1104&lt;&gt;"Medical",E1104&lt;&gt;"Charitable",E1104&lt;&gt;"Personal"),"Purpose must be Business/Medical/Charitable/Personal",IF(AND(ISNUMBER(H1104),ISNUMBER(I1104),I1104&lt;H1104),"Odometer end is before start",IF(AND(NOT(ISNUMBER(H1104)),NOT(ISNUMBER(I1104)),NOT(ISNUMBER(J1104))),"Add odometer readings or typed miles",IF(AND(ISNUMBER(H1104),ISNUMBER(I1104),ISNUMBER(J1104),ABS((I1104-H1104)-J1104)&gt;0.05),"Odometer and typed miles disagree",IF(AND(N1104&gt;0,O1104=0),"No rate for this date — check Rate Schedule",IF(AND(OR(E1104="Business",E1104="Medical",E1104="Charitable"),F1104&lt;&gt;"Yes",K1104=""),"Add purpose detail for substantiation",""))))))))))))</f>
        <v/>
      </c>
      <c r="R1104" s="27">
        <f>IF(OR(A1104="",M1104=""),"",IFERROR(INDEX('Rate Schedule'!$A$5:$A$24,MATCH(SUMPRODUCT(MAX(('Rate Schedule'!$A$5:$A$24&lt;=A1104)*('Rate Schedule'!$A$5:$A$24&lt;&gt;"")*'Rate Schedule'!$A$5:$A$24)),'Rate Schedule'!$A$5:$A$24,0)),""))</f>
        <v/>
      </c>
    </row>
    <row r="1105">
      <c r="A1105" s="22" t="n"/>
      <c r="B1105" s="10" t="n"/>
      <c r="C1105" s="10" t="n"/>
      <c r="D1105" s="10" t="n"/>
      <c r="E1105" s="10" t="n"/>
      <c r="F1105" s="10" t="n"/>
      <c r="G1105" s="10" t="n"/>
      <c r="H1105" s="23" t="n"/>
      <c r="I1105" s="23" t="n"/>
      <c r="J1105" s="23" t="n"/>
      <c r="K1105" s="10" t="n"/>
      <c r="L1105" s="10" t="n"/>
      <c r="M1105" s="24">
        <f>IF(AND(A1105="",B1105="",J1105="",H1105=""),"",ROUND(IF(G1105="Yes",2,1)*IF(AND(ISNUMBER(H1105),ISNUMBER(I1105),I1105&gt;=H1105),I1105-H1105,IF(ISNUMBER(J1105),J1105,0)),1))</f>
        <v/>
      </c>
      <c r="N1105" s="24">
        <f>IF(M1105="","",IF(OR(E1105="Personal",E1105="",F1105="Yes"),0,M1105))</f>
        <v/>
      </c>
      <c r="O1105" s="24">
        <f>IF(OR(A1105="",M1105=""),"",IF(E1105="Business",IFERROR(INDEX('Rate Schedule'!$B$5:$B$24,MATCH(SUMPRODUCT(MAX(('Rate Schedule'!$A$5:$A$24&lt;=A1105)*('Rate Schedule'!$A$5:$A$24&lt;&gt;"")*'Rate Schedule'!$A$5:$A$24)),'Rate Schedule'!$A$5:$A$24,0)),0),IF(E1105="Medical",IFERROR(INDEX('Rate Schedule'!$C$5:$C$24,MATCH(SUMPRODUCT(MAX(('Rate Schedule'!$A$5:$A$24&lt;=A1105)*('Rate Schedule'!$A$5:$A$24&lt;&gt;"")*'Rate Schedule'!$A$5:$A$24)),'Rate Schedule'!$A$5:$A$24,0)),0),IF(E1105="Charitable",IFERROR(INDEX('Rate Schedule'!$D$5:$D$24,MATCH(SUMPRODUCT(MAX(('Rate Schedule'!$A$5:$A$24&lt;=A1105)*('Rate Schedule'!$A$5:$A$24&lt;&gt;"")*'Rate Schedule'!$A$5:$A$24)),'Rate Schedule'!$A$5:$A$24,0)),0),0))))</f>
        <v/>
      </c>
      <c r="P1105" s="25">
        <f>IF(OR(M1105="",O1105=""),"",ROUND(N1105*O1105,0)/100)</f>
        <v/>
      </c>
      <c r="Q1105" s="26">
        <f>IF(AND(A1105="",B1105="",C1105="",D1105="",E1105="",J1105="",H1105=""),"",IF(A1105="","Add a date",IF(A1105&gt;AsOf,"After as-of date: not counted yet",IF(B1105="","Add a vehicle",IF(COUNTIF(VName,B1105)=0,"Vehicle not on Vehicles sheet",IF(E1105="","Add a purpose",IF(AND(E1105&lt;&gt;"Business",E1105&lt;&gt;"Medical",E1105&lt;&gt;"Charitable",E1105&lt;&gt;"Personal"),"Purpose must be Business/Medical/Charitable/Personal",IF(AND(ISNUMBER(H1105),ISNUMBER(I1105),I1105&lt;H1105),"Odometer end is before start",IF(AND(NOT(ISNUMBER(H1105)),NOT(ISNUMBER(I1105)),NOT(ISNUMBER(J1105))),"Add odometer readings or typed miles",IF(AND(ISNUMBER(H1105),ISNUMBER(I1105),ISNUMBER(J1105),ABS((I1105-H1105)-J1105)&gt;0.05),"Odometer and typed miles disagree",IF(AND(N1105&gt;0,O1105=0),"No rate for this date — check Rate Schedule",IF(AND(OR(E1105="Business",E1105="Medical",E1105="Charitable"),F1105&lt;&gt;"Yes",K1105=""),"Add purpose detail for substantiation",""))))))))))))</f>
        <v/>
      </c>
      <c r="R1105" s="27">
        <f>IF(OR(A1105="",M1105=""),"",IFERROR(INDEX('Rate Schedule'!$A$5:$A$24,MATCH(SUMPRODUCT(MAX(('Rate Schedule'!$A$5:$A$24&lt;=A1105)*('Rate Schedule'!$A$5:$A$24&lt;&gt;"")*'Rate Schedule'!$A$5:$A$24)),'Rate Schedule'!$A$5:$A$24,0)),""))</f>
        <v/>
      </c>
    </row>
    <row r="1106">
      <c r="A1106" s="22" t="n"/>
      <c r="B1106" s="10" t="n"/>
      <c r="C1106" s="10" t="n"/>
      <c r="D1106" s="10" t="n"/>
      <c r="E1106" s="10" t="n"/>
      <c r="F1106" s="10" t="n"/>
      <c r="G1106" s="10" t="n"/>
      <c r="H1106" s="23" t="n"/>
      <c r="I1106" s="23" t="n"/>
      <c r="J1106" s="23" t="n"/>
      <c r="K1106" s="10" t="n"/>
      <c r="L1106" s="10" t="n"/>
      <c r="M1106" s="24">
        <f>IF(AND(A1106="",B1106="",J1106="",H1106=""),"",ROUND(IF(G1106="Yes",2,1)*IF(AND(ISNUMBER(H1106),ISNUMBER(I1106),I1106&gt;=H1106),I1106-H1106,IF(ISNUMBER(J1106),J1106,0)),1))</f>
        <v/>
      </c>
      <c r="N1106" s="24">
        <f>IF(M1106="","",IF(OR(E1106="Personal",E1106="",F1106="Yes"),0,M1106))</f>
        <v/>
      </c>
      <c r="O1106" s="24">
        <f>IF(OR(A1106="",M1106=""),"",IF(E1106="Business",IFERROR(INDEX('Rate Schedule'!$B$5:$B$24,MATCH(SUMPRODUCT(MAX(('Rate Schedule'!$A$5:$A$24&lt;=A1106)*('Rate Schedule'!$A$5:$A$24&lt;&gt;"")*'Rate Schedule'!$A$5:$A$24)),'Rate Schedule'!$A$5:$A$24,0)),0),IF(E1106="Medical",IFERROR(INDEX('Rate Schedule'!$C$5:$C$24,MATCH(SUMPRODUCT(MAX(('Rate Schedule'!$A$5:$A$24&lt;=A1106)*('Rate Schedule'!$A$5:$A$24&lt;&gt;"")*'Rate Schedule'!$A$5:$A$24)),'Rate Schedule'!$A$5:$A$24,0)),0),IF(E1106="Charitable",IFERROR(INDEX('Rate Schedule'!$D$5:$D$24,MATCH(SUMPRODUCT(MAX(('Rate Schedule'!$A$5:$A$24&lt;=A1106)*('Rate Schedule'!$A$5:$A$24&lt;&gt;"")*'Rate Schedule'!$A$5:$A$24)),'Rate Schedule'!$A$5:$A$24,0)),0),0))))</f>
        <v/>
      </c>
      <c r="P1106" s="25">
        <f>IF(OR(M1106="",O1106=""),"",ROUND(N1106*O1106,0)/100)</f>
        <v/>
      </c>
      <c r="Q1106" s="26">
        <f>IF(AND(A1106="",B1106="",C1106="",D1106="",E1106="",J1106="",H1106=""),"",IF(A1106="","Add a date",IF(A1106&gt;AsOf,"After as-of date: not counted yet",IF(B1106="","Add a vehicle",IF(COUNTIF(VName,B1106)=0,"Vehicle not on Vehicles sheet",IF(E1106="","Add a purpose",IF(AND(E1106&lt;&gt;"Business",E1106&lt;&gt;"Medical",E1106&lt;&gt;"Charitable",E1106&lt;&gt;"Personal"),"Purpose must be Business/Medical/Charitable/Personal",IF(AND(ISNUMBER(H1106),ISNUMBER(I1106),I1106&lt;H1106),"Odometer end is before start",IF(AND(NOT(ISNUMBER(H1106)),NOT(ISNUMBER(I1106)),NOT(ISNUMBER(J1106))),"Add odometer readings or typed miles",IF(AND(ISNUMBER(H1106),ISNUMBER(I1106),ISNUMBER(J1106),ABS((I1106-H1106)-J1106)&gt;0.05),"Odometer and typed miles disagree",IF(AND(N1106&gt;0,O1106=0),"No rate for this date — check Rate Schedule",IF(AND(OR(E1106="Business",E1106="Medical",E1106="Charitable"),F1106&lt;&gt;"Yes",K1106=""),"Add purpose detail for substantiation",""))))))))))))</f>
        <v/>
      </c>
      <c r="R1106" s="27">
        <f>IF(OR(A1106="",M1106=""),"",IFERROR(INDEX('Rate Schedule'!$A$5:$A$24,MATCH(SUMPRODUCT(MAX(('Rate Schedule'!$A$5:$A$24&lt;=A1106)*('Rate Schedule'!$A$5:$A$24&lt;&gt;"")*'Rate Schedule'!$A$5:$A$24)),'Rate Schedule'!$A$5:$A$24,0)),""))</f>
        <v/>
      </c>
    </row>
    <row r="1107">
      <c r="A1107" s="22" t="n"/>
      <c r="B1107" s="10" t="n"/>
      <c r="C1107" s="10" t="n"/>
      <c r="D1107" s="10" t="n"/>
      <c r="E1107" s="10" t="n"/>
      <c r="F1107" s="10" t="n"/>
      <c r="G1107" s="10" t="n"/>
      <c r="H1107" s="23" t="n"/>
      <c r="I1107" s="23" t="n"/>
      <c r="J1107" s="23" t="n"/>
      <c r="K1107" s="10" t="n"/>
      <c r="L1107" s="10" t="n"/>
      <c r="M1107" s="24">
        <f>IF(AND(A1107="",B1107="",J1107="",H1107=""),"",ROUND(IF(G1107="Yes",2,1)*IF(AND(ISNUMBER(H1107),ISNUMBER(I1107),I1107&gt;=H1107),I1107-H1107,IF(ISNUMBER(J1107),J1107,0)),1))</f>
        <v/>
      </c>
      <c r="N1107" s="24">
        <f>IF(M1107="","",IF(OR(E1107="Personal",E1107="",F1107="Yes"),0,M1107))</f>
        <v/>
      </c>
      <c r="O1107" s="24">
        <f>IF(OR(A1107="",M1107=""),"",IF(E1107="Business",IFERROR(INDEX('Rate Schedule'!$B$5:$B$24,MATCH(SUMPRODUCT(MAX(('Rate Schedule'!$A$5:$A$24&lt;=A1107)*('Rate Schedule'!$A$5:$A$24&lt;&gt;"")*'Rate Schedule'!$A$5:$A$24)),'Rate Schedule'!$A$5:$A$24,0)),0),IF(E1107="Medical",IFERROR(INDEX('Rate Schedule'!$C$5:$C$24,MATCH(SUMPRODUCT(MAX(('Rate Schedule'!$A$5:$A$24&lt;=A1107)*('Rate Schedule'!$A$5:$A$24&lt;&gt;"")*'Rate Schedule'!$A$5:$A$24)),'Rate Schedule'!$A$5:$A$24,0)),0),IF(E1107="Charitable",IFERROR(INDEX('Rate Schedule'!$D$5:$D$24,MATCH(SUMPRODUCT(MAX(('Rate Schedule'!$A$5:$A$24&lt;=A1107)*('Rate Schedule'!$A$5:$A$24&lt;&gt;"")*'Rate Schedule'!$A$5:$A$24)),'Rate Schedule'!$A$5:$A$24,0)),0),0))))</f>
        <v/>
      </c>
      <c r="P1107" s="25">
        <f>IF(OR(M1107="",O1107=""),"",ROUND(N1107*O1107,0)/100)</f>
        <v/>
      </c>
      <c r="Q1107" s="26">
        <f>IF(AND(A1107="",B1107="",C1107="",D1107="",E1107="",J1107="",H1107=""),"",IF(A1107="","Add a date",IF(A1107&gt;AsOf,"After as-of date: not counted yet",IF(B1107="","Add a vehicle",IF(COUNTIF(VName,B1107)=0,"Vehicle not on Vehicles sheet",IF(E1107="","Add a purpose",IF(AND(E1107&lt;&gt;"Business",E1107&lt;&gt;"Medical",E1107&lt;&gt;"Charitable",E1107&lt;&gt;"Personal"),"Purpose must be Business/Medical/Charitable/Personal",IF(AND(ISNUMBER(H1107),ISNUMBER(I1107),I1107&lt;H1107),"Odometer end is before start",IF(AND(NOT(ISNUMBER(H1107)),NOT(ISNUMBER(I1107)),NOT(ISNUMBER(J1107))),"Add odometer readings or typed miles",IF(AND(ISNUMBER(H1107),ISNUMBER(I1107),ISNUMBER(J1107),ABS((I1107-H1107)-J1107)&gt;0.05),"Odometer and typed miles disagree",IF(AND(N1107&gt;0,O1107=0),"No rate for this date — check Rate Schedule",IF(AND(OR(E1107="Business",E1107="Medical",E1107="Charitable"),F1107&lt;&gt;"Yes",K1107=""),"Add purpose detail for substantiation",""))))))))))))</f>
        <v/>
      </c>
      <c r="R1107" s="27">
        <f>IF(OR(A1107="",M1107=""),"",IFERROR(INDEX('Rate Schedule'!$A$5:$A$24,MATCH(SUMPRODUCT(MAX(('Rate Schedule'!$A$5:$A$24&lt;=A1107)*('Rate Schedule'!$A$5:$A$24&lt;&gt;"")*'Rate Schedule'!$A$5:$A$24)),'Rate Schedule'!$A$5:$A$24,0)),""))</f>
        <v/>
      </c>
    </row>
    <row r="1108">
      <c r="A1108" s="22" t="n"/>
      <c r="B1108" s="10" t="n"/>
      <c r="C1108" s="10" t="n"/>
      <c r="D1108" s="10" t="n"/>
      <c r="E1108" s="10" t="n"/>
      <c r="F1108" s="10" t="n"/>
      <c r="G1108" s="10" t="n"/>
      <c r="H1108" s="23" t="n"/>
      <c r="I1108" s="23" t="n"/>
      <c r="J1108" s="23" t="n"/>
      <c r="K1108" s="10" t="n"/>
      <c r="L1108" s="10" t="n"/>
      <c r="M1108" s="24">
        <f>IF(AND(A1108="",B1108="",J1108="",H1108=""),"",ROUND(IF(G1108="Yes",2,1)*IF(AND(ISNUMBER(H1108),ISNUMBER(I1108),I1108&gt;=H1108),I1108-H1108,IF(ISNUMBER(J1108),J1108,0)),1))</f>
        <v/>
      </c>
      <c r="N1108" s="24">
        <f>IF(M1108="","",IF(OR(E1108="Personal",E1108="",F1108="Yes"),0,M1108))</f>
        <v/>
      </c>
      <c r="O1108" s="24">
        <f>IF(OR(A1108="",M1108=""),"",IF(E1108="Business",IFERROR(INDEX('Rate Schedule'!$B$5:$B$24,MATCH(SUMPRODUCT(MAX(('Rate Schedule'!$A$5:$A$24&lt;=A1108)*('Rate Schedule'!$A$5:$A$24&lt;&gt;"")*'Rate Schedule'!$A$5:$A$24)),'Rate Schedule'!$A$5:$A$24,0)),0),IF(E1108="Medical",IFERROR(INDEX('Rate Schedule'!$C$5:$C$24,MATCH(SUMPRODUCT(MAX(('Rate Schedule'!$A$5:$A$24&lt;=A1108)*('Rate Schedule'!$A$5:$A$24&lt;&gt;"")*'Rate Schedule'!$A$5:$A$24)),'Rate Schedule'!$A$5:$A$24,0)),0),IF(E1108="Charitable",IFERROR(INDEX('Rate Schedule'!$D$5:$D$24,MATCH(SUMPRODUCT(MAX(('Rate Schedule'!$A$5:$A$24&lt;=A1108)*('Rate Schedule'!$A$5:$A$24&lt;&gt;"")*'Rate Schedule'!$A$5:$A$24)),'Rate Schedule'!$A$5:$A$24,0)),0),0))))</f>
        <v/>
      </c>
      <c r="P1108" s="25">
        <f>IF(OR(M1108="",O1108=""),"",ROUND(N1108*O1108,0)/100)</f>
        <v/>
      </c>
      <c r="Q1108" s="26">
        <f>IF(AND(A1108="",B1108="",C1108="",D1108="",E1108="",J1108="",H1108=""),"",IF(A1108="","Add a date",IF(A1108&gt;AsOf,"After as-of date: not counted yet",IF(B1108="","Add a vehicle",IF(COUNTIF(VName,B1108)=0,"Vehicle not on Vehicles sheet",IF(E1108="","Add a purpose",IF(AND(E1108&lt;&gt;"Business",E1108&lt;&gt;"Medical",E1108&lt;&gt;"Charitable",E1108&lt;&gt;"Personal"),"Purpose must be Business/Medical/Charitable/Personal",IF(AND(ISNUMBER(H1108),ISNUMBER(I1108),I1108&lt;H1108),"Odometer end is before start",IF(AND(NOT(ISNUMBER(H1108)),NOT(ISNUMBER(I1108)),NOT(ISNUMBER(J1108))),"Add odometer readings or typed miles",IF(AND(ISNUMBER(H1108),ISNUMBER(I1108),ISNUMBER(J1108),ABS((I1108-H1108)-J1108)&gt;0.05),"Odometer and typed miles disagree",IF(AND(N1108&gt;0,O1108=0),"No rate for this date — check Rate Schedule",IF(AND(OR(E1108="Business",E1108="Medical",E1108="Charitable"),F1108&lt;&gt;"Yes",K1108=""),"Add purpose detail for substantiation",""))))))))))))</f>
        <v/>
      </c>
      <c r="R1108" s="27">
        <f>IF(OR(A1108="",M1108=""),"",IFERROR(INDEX('Rate Schedule'!$A$5:$A$24,MATCH(SUMPRODUCT(MAX(('Rate Schedule'!$A$5:$A$24&lt;=A1108)*('Rate Schedule'!$A$5:$A$24&lt;&gt;"")*'Rate Schedule'!$A$5:$A$24)),'Rate Schedule'!$A$5:$A$24,0)),""))</f>
        <v/>
      </c>
    </row>
    <row r="1109">
      <c r="A1109" s="22" t="n"/>
      <c r="B1109" s="10" t="n"/>
      <c r="C1109" s="10" t="n"/>
      <c r="D1109" s="10" t="n"/>
      <c r="E1109" s="10" t="n"/>
      <c r="F1109" s="10" t="n"/>
      <c r="G1109" s="10" t="n"/>
      <c r="H1109" s="23" t="n"/>
      <c r="I1109" s="23" t="n"/>
      <c r="J1109" s="23" t="n"/>
      <c r="K1109" s="10" t="n"/>
      <c r="L1109" s="10" t="n"/>
      <c r="M1109" s="24">
        <f>IF(AND(A1109="",B1109="",J1109="",H1109=""),"",ROUND(IF(G1109="Yes",2,1)*IF(AND(ISNUMBER(H1109),ISNUMBER(I1109),I1109&gt;=H1109),I1109-H1109,IF(ISNUMBER(J1109),J1109,0)),1))</f>
        <v/>
      </c>
      <c r="N1109" s="24">
        <f>IF(M1109="","",IF(OR(E1109="Personal",E1109="",F1109="Yes"),0,M1109))</f>
        <v/>
      </c>
      <c r="O1109" s="24">
        <f>IF(OR(A1109="",M1109=""),"",IF(E1109="Business",IFERROR(INDEX('Rate Schedule'!$B$5:$B$24,MATCH(SUMPRODUCT(MAX(('Rate Schedule'!$A$5:$A$24&lt;=A1109)*('Rate Schedule'!$A$5:$A$24&lt;&gt;"")*'Rate Schedule'!$A$5:$A$24)),'Rate Schedule'!$A$5:$A$24,0)),0),IF(E1109="Medical",IFERROR(INDEX('Rate Schedule'!$C$5:$C$24,MATCH(SUMPRODUCT(MAX(('Rate Schedule'!$A$5:$A$24&lt;=A1109)*('Rate Schedule'!$A$5:$A$24&lt;&gt;"")*'Rate Schedule'!$A$5:$A$24)),'Rate Schedule'!$A$5:$A$24,0)),0),IF(E1109="Charitable",IFERROR(INDEX('Rate Schedule'!$D$5:$D$24,MATCH(SUMPRODUCT(MAX(('Rate Schedule'!$A$5:$A$24&lt;=A1109)*('Rate Schedule'!$A$5:$A$24&lt;&gt;"")*'Rate Schedule'!$A$5:$A$24)),'Rate Schedule'!$A$5:$A$24,0)),0),0))))</f>
        <v/>
      </c>
      <c r="P1109" s="25">
        <f>IF(OR(M1109="",O1109=""),"",ROUND(N1109*O1109,0)/100)</f>
        <v/>
      </c>
      <c r="Q1109" s="26">
        <f>IF(AND(A1109="",B1109="",C1109="",D1109="",E1109="",J1109="",H1109=""),"",IF(A1109="","Add a date",IF(A1109&gt;AsOf,"After as-of date: not counted yet",IF(B1109="","Add a vehicle",IF(COUNTIF(VName,B1109)=0,"Vehicle not on Vehicles sheet",IF(E1109="","Add a purpose",IF(AND(E1109&lt;&gt;"Business",E1109&lt;&gt;"Medical",E1109&lt;&gt;"Charitable",E1109&lt;&gt;"Personal"),"Purpose must be Business/Medical/Charitable/Personal",IF(AND(ISNUMBER(H1109),ISNUMBER(I1109),I1109&lt;H1109),"Odometer end is before start",IF(AND(NOT(ISNUMBER(H1109)),NOT(ISNUMBER(I1109)),NOT(ISNUMBER(J1109))),"Add odometer readings or typed miles",IF(AND(ISNUMBER(H1109),ISNUMBER(I1109),ISNUMBER(J1109),ABS((I1109-H1109)-J1109)&gt;0.05),"Odometer and typed miles disagree",IF(AND(N1109&gt;0,O1109=0),"No rate for this date — check Rate Schedule",IF(AND(OR(E1109="Business",E1109="Medical",E1109="Charitable"),F1109&lt;&gt;"Yes",K1109=""),"Add purpose detail for substantiation",""))))))))))))</f>
        <v/>
      </c>
      <c r="R1109" s="27">
        <f>IF(OR(A1109="",M1109=""),"",IFERROR(INDEX('Rate Schedule'!$A$5:$A$24,MATCH(SUMPRODUCT(MAX(('Rate Schedule'!$A$5:$A$24&lt;=A1109)*('Rate Schedule'!$A$5:$A$24&lt;&gt;"")*'Rate Schedule'!$A$5:$A$24)),'Rate Schedule'!$A$5:$A$24,0)),""))</f>
        <v/>
      </c>
    </row>
    <row r="1110">
      <c r="A1110" s="22" t="n"/>
      <c r="B1110" s="10" t="n"/>
      <c r="C1110" s="10" t="n"/>
      <c r="D1110" s="10" t="n"/>
      <c r="E1110" s="10" t="n"/>
      <c r="F1110" s="10" t="n"/>
      <c r="G1110" s="10" t="n"/>
      <c r="H1110" s="23" t="n"/>
      <c r="I1110" s="23" t="n"/>
      <c r="J1110" s="23" t="n"/>
      <c r="K1110" s="10" t="n"/>
      <c r="L1110" s="10" t="n"/>
      <c r="M1110" s="24">
        <f>IF(AND(A1110="",B1110="",J1110="",H1110=""),"",ROUND(IF(G1110="Yes",2,1)*IF(AND(ISNUMBER(H1110),ISNUMBER(I1110),I1110&gt;=H1110),I1110-H1110,IF(ISNUMBER(J1110),J1110,0)),1))</f>
        <v/>
      </c>
      <c r="N1110" s="24">
        <f>IF(M1110="","",IF(OR(E1110="Personal",E1110="",F1110="Yes"),0,M1110))</f>
        <v/>
      </c>
      <c r="O1110" s="24">
        <f>IF(OR(A1110="",M1110=""),"",IF(E1110="Business",IFERROR(INDEX('Rate Schedule'!$B$5:$B$24,MATCH(SUMPRODUCT(MAX(('Rate Schedule'!$A$5:$A$24&lt;=A1110)*('Rate Schedule'!$A$5:$A$24&lt;&gt;"")*'Rate Schedule'!$A$5:$A$24)),'Rate Schedule'!$A$5:$A$24,0)),0),IF(E1110="Medical",IFERROR(INDEX('Rate Schedule'!$C$5:$C$24,MATCH(SUMPRODUCT(MAX(('Rate Schedule'!$A$5:$A$24&lt;=A1110)*('Rate Schedule'!$A$5:$A$24&lt;&gt;"")*'Rate Schedule'!$A$5:$A$24)),'Rate Schedule'!$A$5:$A$24,0)),0),IF(E1110="Charitable",IFERROR(INDEX('Rate Schedule'!$D$5:$D$24,MATCH(SUMPRODUCT(MAX(('Rate Schedule'!$A$5:$A$24&lt;=A1110)*('Rate Schedule'!$A$5:$A$24&lt;&gt;"")*'Rate Schedule'!$A$5:$A$24)),'Rate Schedule'!$A$5:$A$24,0)),0),0))))</f>
        <v/>
      </c>
      <c r="P1110" s="25">
        <f>IF(OR(M1110="",O1110=""),"",ROUND(N1110*O1110,0)/100)</f>
        <v/>
      </c>
      <c r="Q1110" s="26">
        <f>IF(AND(A1110="",B1110="",C1110="",D1110="",E1110="",J1110="",H1110=""),"",IF(A1110="","Add a date",IF(A1110&gt;AsOf,"After as-of date: not counted yet",IF(B1110="","Add a vehicle",IF(COUNTIF(VName,B1110)=0,"Vehicle not on Vehicles sheet",IF(E1110="","Add a purpose",IF(AND(E1110&lt;&gt;"Business",E1110&lt;&gt;"Medical",E1110&lt;&gt;"Charitable",E1110&lt;&gt;"Personal"),"Purpose must be Business/Medical/Charitable/Personal",IF(AND(ISNUMBER(H1110),ISNUMBER(I1110),I1110&lt;H1110),"Odometer end is before start",IF(AND(NOT(ISNUMBER(H1110)),NOT(ISNUMBER(I1110)),NOT(ISNUMBER(J1110))),"Add odometer readings or typed miles",IF(AND(ISNUMBER(H1110),ISNUMBER(I1110),ISNUMBER(J1110),ABS((I1110-H1110)-J1110)&gt;0.05),"Odometer and typed miles disagree",IF(AND(N1110&gt;0,O1110=0),"No rate for this date — check Rate Schedule",IF(AND(OR(E1110="Business",E1110="Medical",E1110="Charitable"),F1110&lt;&gt;"Yes",K1110=""),"Add purpose detail for substantiation",""))))))))))))</f>
        <v/>
      </c>
      <c r="R1110" s="27">
        <f>IF(OR(A1110="",M1110=""),"",IFERROR(INDEX('Rate Schedule'!$A$5:$A$24,MATCH(SUMPRODUCT(MAX(('Rate Schedule'!$A$5:$A$24&lt;=A1110)*('Rate Schedule'!$A$5:$A$24&lt;&gt;"")*'Rate Schedule'!$A$5:$A$24)),'Rate Schedule'!$A$5:$A$24,0)),""))</f>
        <v/>
      </c>
    </row>
    <row r="1111">
      <c r="A1111" s="22" t="n"/>
      <c r="B1111" s="10" t="n"/>
      <c r="C1111" s="10" t="n"/>
      <c r="D1111" s="10" t="n"/>
      <c r="E1111" s="10" t="n"/>
      <c r="F1111" s="10" t="n"/>
      <c r="G1111" s="10" t="n"/>
      <c r="H1111" s="23" t="n"/>
      <c r="I1111" s="23" t="n"/>
      <c r="J1111" s="23" t="n"/>
      <c r="K1111" s="10" t="n"/>
      <c r="L1111" s="10" t="n"/>
      <c r="M1111" s="24">
        <f>IF(AND(A1111="",B1111="",J1111="",H1111=""),"",ROUND(IF(G1111="Yes",2,1)*IF(AND(ISNUMBER(H1111),ISNUMBER(I1111),I1111&gt;=H1111),I1111-H1111,IF(ISNUMBER(J1111),J1111,0)),1))</f>
        <v/>
      </c>
      <c r="N1111" s="24">
        <f>IF(M1111="","",IF(OR(E1111="Personal",E1111="",F1111="Yes"),0,M1111))</f>
        <v/>
      </c>
      <c r="O1111" s="24">
        <f>IF(OR(A1111="",M1111=""),"",IF(E1111="Business",IFERROR(INDEX('Rate Schedule'!$B$5:$B$24,MATCH(SUMPRODUCT(MAX(('Rate Schedule'!$A$5:$A$24&lt;=A1111)*('Rate Schedule'!$A$5:$A$24&lt;&gt;"")*'Rate Schedule'!$A$5:$A$24)),'Rate Schedule'!$A$5:$A$24,0)),0),IF(E1111="Medical",IFERROR(INDEX('Rate Schedule'!$C$5:$C$24,MATCH(SUMPRODUCT(MAX(('Rate Schedule'!$A$5:$A$24&lt;=A1111)*('Rate Schedule'!$A$5:$A$24&lt;&gt;"")*'Rate Schedule'!$A$5:$A$24)),'Rate Schedule'!$A$5:$A$24,0)),0),IF(E1111="Charitable",IFERROR(INDEX('Rate Schedule'!$D$5:$D$24,MATCH(SUMPRODUCT(MAX(('Rate Schedule'!$A$5:$A$24&lt;=A1111)*('Rate Schedule'!$A$5:$A$24&lt;&gt;"")*'Rate Schedule'!$A$5:$A$24)),'Rate Schedule'!$A$5:$A$24,0)),0),0))))</f>
        <v/>
      </c>
      <c r="P1111" s="25">
        <f>IF(OR(M1111="",O1111=""),"",ROUND(N1111*O1111,0)/100)</f>
        <v/>
      </c>
      <c r="Q1111" s="26">
        <f>IF(AND(A1111="",B1111="",C1111="",D1111="",E1111="",J1111="",H1111=""),"",IF(A1111="","Add a date",IF(A1111&gt;AsOf,"After as-of date: not counted yet",IF(B1111="","Add a vehicle",IF(COUNTIF(VName,B1111)=0,"Vehicle not on Vehicles sheet",IF(E1111="","Add a purpose",IF(AND(E1111&lt;&gt;"Business",E1111&lt;&gt;"Medical",E1111&lt;&gt;"Charitable",E1111&lt;&gt;"Personal"),"Purpose must be Business/Medical/Charitable/Personal",IF(AND(ISNUMBER(H1111),ISNUMBER(I1111),I1111&lt;H1111),"Odometer end is before start",IF(AND(NOT(ISNUMBER(H1111)),NOT(ISNUMBER(I1111)),NOT(ISNUMBER(J1111))),"Add odometer readings or typed miles",IF(AND(ISNUMBER(H1111),ISNUMBER(I1111),ISNUMBER(J1111),ABS((I1111-H1111)-J1111)&gt;0.05),"Odometer and typed miles disagree",IF(AND(N1111&gt;0,O1111=0),"No rate for this date — check Rate Schedule",IF(AND(OR(E1111="Business",E1111="Medical",E1111="Charitable"),F1111&lt;&gt;"Yes",K1111=""),"Add purpose detail for substantiation",""))))))))))))</f>
        <v/>
      </c>
      <c r="R1111" s="27">
        <f>IF(OR(A1111="",M1111=""),"",IFERROR(INDEX('Rate Schedule'!$A$5:$A$24,MATCH(SUMPRODUCT(MAX(('Rate Schedule'!$A$5:$A$24&lt;=A1111)*('Rate Schedule'!$A$5:$A$24&lt;&gt;"")*'Rate Schedule'!$A$5:$A$24)),'Rate Schedule'!$A$5:$A$24,0)),""))</f>
        <v/>
      </c>
    </row>
    <row r="1112">
      <c r="A1112" s="22" t="n"/>
      <c r="B1112" s="10" t="n"/>
      <c r="C1112" s="10" t="n"/>
      <c r="D1112" s="10" t="n"/>
      <c r="E1112" s="10" t="n"/>
      <c r="F1112" s="10" t="n"/>
      <c r="G1112" s="10" t="n"/>
      <c r="H1112" s="23" t="n"/>
      <c r="I1112" s="23" t="n"/>
      <c r="J1112" s="23" t="n"/>
      <c r="K1112" s="10" t="n"/>
      <c r="L1112" s="10" t="n"/>
      <c r="M1112" s="24">
        <f>IF(AND(A1112="",B1112="",J1112="",H1112=""),"",ROUND(IF(G1112="Yes",2,1)*IF(AND(ISNUMBER(H1112),ISNUMBER(I1112),I1112&gt;=H1112),I1112-H1112,IF(ISNUMBER(J1112),J1112,0)),1))</f>
        <v/>
      </c>
      <c r="N1112" s="24">
        <f>IF(M1112="","",IF(OR(E1112="Personal",E1112="",F1112="Yes"),0,M1112))</f>
        <v/>
      </c>
      <c r="O1112" s="24">
        <f>IF(OR(A1112="",M1112=""),"",IF(E1112="Business",IFERROR(INDEX('Rate Schedule'!$B$5:$B$24,MATCH(SUMPRODUCT(MAX(('Rate Schedule'!$A$5:$A$24&lt;=A1112)*('Rate Schedule'!$A$5:$A$24&lt;&gt;"")*'Rate Schedule'!$A$5:$A$24)),'Rate Schedule'!$A$5:$A$24,0)),0),IF(E1112="Medical",IFERROR(INDEX('Rate Schedule'!$C$5:$C$24,MATCH(SUMPRODUCT(MAX(('Rate Schedule'!$A$5:$A$24&lt;=A1112)*('Rate Schedule'!$A$5:$A$24&lt;&gt;"")*'Rate Schedule'!$A$5:$A$24)),'Rate Schedule'!$A$5:$A$24,0)),0),IF(E1112="Charitable",IFERROR(INDEX('Rate Schedule'!$D$5:$D$24,MATCH(SUMPRODUCT(MAX(('Rate Schedule'!$A$5:$A$24&lt;=A1112)*('Rate Schedule'!$A$5:$A$24&lt;&gt;"")*'Rate Schedule'!$A$5:$A$24)),'Rate Schedule'!$A$5:$A$24,0)),0),0))))</f>
        <v/>
      </c>
      <c r="P1112" s="25">
        <f>IF(OR(M1112="",O1112=""),"",ROUND(N1112*O1112,0)/100)</f>
        <v/>
      </c>
      <c r="Q1112" s="26">
        <f>IF(AND(A1112="",B1112="",C1112="",D1112="",E1112="",J1112="",H1112=""),"",IF(A1112="","Add a date",IF(A1112&gt;AsOf,"After as-of date: not counted yet",IF(B1112="","Add a vehicle",IF(COUNTIF(VName,B1112)=0,"Vehicle not on Vehicles sheet",IF(E1112="","Add a purpose",IF(AND(E1112&lt;&gt;"Business",E1112&lt;&gt;"Medical",E1112&lt;&gt;"Charitable",E1112&lt;&gt;"Personal"),"Purpose must be Business/Medical/Charitable/Personal",IF(AND(ISNUMBER(H1112),ISNUMBER(I1112),I1112&lt;H1112),"Odometer end is before start",IF(AND(NOT(ISNUMBER(H1112)),NOT(ISNUMBER(I1112)),NOT(ISNUMBER(J1112))),"Add odometer readings or typed miles",IF(AND(ISNUMBER(H1112),ISNUMBER(I1112),ISNUMBER(J1112),ABS((I1112-H1112)-J1112)&gt;0.05),"Odometer and typed miles disagree",IF(AND(N1112&gt;0,O1112=0),"No rate for this date — check Rate Schedule",IF(AND(OR(E1112="Business",E1112="Medical",E1112="Charitable"),F1112&lt;&gt;"Yes",K1112=""),"Add purpose detail for substantiation",""))))))))))))</f>
        <v/>
      </c>
      <c r="R1112" s="27">
        <f>IF(OR(A1112="",M1112=""),"",IFERROR(INDEX('Rate Schedule'!$A$5:$A$24,MATCH(SUMPRODUCT(MAX(('Rate Schedule'!$A$5:$A$24&lt;=A1112)*('Rate Schedule'!$A$5:$A$24&lt;&gt;"")*'Rate Schedule'!$A$5:$A$24)),'Rate Schedule'!$A$5:$A$24,0)),""))</f>
        <v/>
      </c>
    </row>
    <row r="1113">
      <c r="A1113" s="22" t="n"/>
      <c r="B1113" s="10" t="n"/>
      <c r="C1113" s="10" t="n"/>
      <c r="D1113" s="10" t="n"/>
      <c r="E1113" s="10" t="n"/>
      <c r="F1113" s="10" t="n"/>
      <c r="G1113" s="10" t="n"/>
      <c r="H1113" s="23" t="n"/>
      <c r="I1113" s="23" t="n"/>
      <c r="J1113" s="23" t="n"/>
      <c r="K1113" s="10" t="n"/>
      <c r="L1113" s="10" t="n"/>
      <c r="M1113" s="24">
        <f>IF(AND(A1113="",B1113="",J1113="",H1113=""),"",ROUND(IF(G1113="Yes",2,1)*IF(AND(ISNUMBER(H1113),ISNUMBER(I1113),I1113&gt;=H1113),I1113-H1113,IF(ISNUMBER(J1113),J1113,0)),1))</f>
        <v/>
      </c>
      <c r="N1113" s="24">
        <f>IF(M1113="","",IF(OR(E1113="Personal",E1113="",F1113="Yes"),0,M1113))</f>
        <v/>
      </c>
      <c r="O1113" s="24">
        <f>IF(OR(A1113="",M1113=""),"",IF(E1113="Business",IFERROR(INDEX('Rate Schedule'!$B$5:$B$24,MATCH(SUMPRODUCT(MAX(('Rate Schedule'!$A$5:$A$24&lt;=A1113)*('Rate Schedule'!$A$5:$A$24&lt;&gt;"")*'Rate Schedule'!$A$5:$A$24)),'Rate Schedule'!$A$5:$A$24,0)),0),IF(E1113="Medical",IFERROR(INDEX('Rate Schedule'!$C$5:$C$24,MATCH(SUMPRODUCT(MAX(('Rate Schedule'!$A$5:$A$24&lt;=A1113)*('Rate Schedule'!$A$5:$A$24&lt;&gt;"")*'Rate Schedule'!$A$5:$A$24)),'Rate Schedule'!$A$5:$A$24,0)),0),IF(E1113="Charitable",IFERROR(INDEX('Rate Schedule'!$D$5:$D$24,MATCH(SUMPRODUCT(MAX(('Rate Schedule'!$A$5:$A$24&lt;=A1113)*('Rate Schedule'!$A$5:$A$24&lt;&gt;"")*'Rate Schedule'!$A$5:$A$24)),'Rate Schedule'!$A$5:$A$24,0)),0),0))))</f>
        <v/>
      </c>
      <c r="P1113" s="25">
        <f>IF(OR(M1113="",O1113=""),"",ROUND(N1113*O1113,0)/100)</f>
        <v/>
      </c>
      <c r="Q1113" s="26">
        <f>IF(AND(A1113="",B1113="",C1113="",D1113="",E1113="",J1113="",H1113=""),"",IF(A1113="","Add a date",IF(A1113&gt;AsOf,"After as-of date: not counted yet",IF(B1113="","Add a vehicle",IF(COUNTIF(VName,B1113)=0,"Vehicle not on Vehicles sheet",IF(E1113="","Add a purpose",IF(AND(E1113&lt;&gt;"Business",E1113&lt;&gt;"Medical",E1113&lt;&gt;"Charitable",E1113&lt;&gt;"Personal"),"Purpose must be Business/Medical/Charitable/Personal",IF(AND(ISNUMBER(H1113),ISNUMBER(I1113),I1113&lt;H1113),"Odometer end is before start",IF(AND(NOT(ISNUMBER(H1113)),NOT(ISNUMBER(I1113)),NOT(ISNUMBER(J1113))),"Add odometer readings or typed miles",IF(AND(ISNUMBER(H1113),ISNUMBER(I1113),ISNUMBER(J1113),ABS((I1113-H1113)-J1113)&gt;0.05),"Odometer and typed miles disagree",IF(AND(N1113&gt;0,O1113=0),"No rate for this date — check Rate Schedule",IF(AND(OR(E1113="Business",E1113="Medical",E1113="Charitable"),F1113&lt;&gt;"Yes",K1113=""),"Add purpose detail for substantiation",""))))))))))))</f>
        <v/>
      </c>
      <c r="R1113" s="27">
        <f>IF(OR(A1113="",M1113=""),"",IFERROR(INDEX('Rate Schedule'!$A$5:$A$24,MATCH(SUMPRODUCT(MAX(('Rate Schedule'!$A$5:$A$24&lt;=A1113)*('Rate Schedule'!$A$5:$A$24&lt;&gt;"")*'Rate Schedule'!$A$5:$A$24)),'Rate Schedule'!$A$5:$A$24,0)),""))</f>
        <v/>
      </c>
    </row>
    <row r="1114">
      <c r="A1114" s="22" t="n"/>
      <c r="B1114" s="10" t="n"/>
      <c r="C1114" s="10" t="n"/>
      <c r="D1114" s="10" t="n"/>
      <c r="E1114" s="10" t="n"/>
      <c r="F1114" s="10" t="n"/>
      <c r="G1114" s="10" t="n"/>
      <c r="H1114" s="23" t="n"/>
      <c r="I1114" s="23" t="n"/>
      <c r="J1114" s="23" t="n"/>
      <c r="K1114" s="10" t="n"/>
      <c r="L1114" s="10" t="n"/>
      <c r="M1114" s="24">
        <f>IF(AND(A1114="",B1114="",J1114="",H1114=""),"",ROUND(IF(G1114="Yes",2,1)*IF(AND(ISNUMBER(H1114),ISNUMBER(I1114),I1114&gt;=H1114),I1114-H1114,IF(ISNUMBER(J1114),J1114,0)),1))</f>
        <v/>
      </c>
      <c r="N1114" s="24">
        <f>IF(M1114="","",IF(OR(E1114="Personal",E1114="",F1114="Yes"),0,M1114))</f>
        <v/>
      </c>
      <c r="O1114" s="24">
        <f>IF(OR(A1114="",M1114=""),"",IF(E1114="Business",IFERROR(INDEX('Rate Schedule'!$B$5:$B$24,MATCH(SUMPRODUCT(MAX(('Rate Schedule'!$A$5:$A$24&lt;=A1114)*('Rate Schedule'!$A$5:$A$24&lt;&gt;"")*'Rate Schedule'!$A$5:$A$24)),'Rate Schedule'!$A$5:$A$24,0)),0),IF(E1114="Medical",IFERROR(INDEX('Rate Schedule'!$C$5:$C$24,MATCH(SUMPRODUCT(MAX(('Rate Schedule'!$A$5:$A$24&lt;=A1114)*('Rate Schedule'!$A$5:$A$24&lt;&gt;"")*'Rate Schedule'!$A$5:$A$24)),'Rate Schedule'!$A$5:$A$24,0)),0),IF(E1114="Charitable",IFERROR(INDEX('Rate Schedule'!$D$5:$D$24,MATCH(SUMPRODUCT(MAX(('Rate Schedule'!$A$5:$A$24&lt;=A1114)*('Rate Schedule'!$A$5:$A$24&lt;&gt;"")*'Rate Schedule'!$A$5:$A$24)),'Rate Schedule'!$A$5:$A$24,0)),0),0))))</f>
        <v/>
      </c>
      <c r="P1114" s="25">
        <f>IF(OR(M1114="",O1114=""),"",ROUND(N1114*O1114,0)/100)</f>
        <v/>
      </c>
      <c r="Q1114" s="26">
        <f>IF(AND(A1114="",B1114="",C1114="",D1114="",E1114="",J1114="",H1114=""),"",IF(A1114="","Add a date",IF(A1114&gt;AsOf,"After as-of date: not counted yet",IF(B1114="","Add a vehicle",IF(COUNTIF(VName,B1114)=0,"Vehicle not on Vehicles sheet",IF(E1114="","Add a purpose",IF(AND(E1114&lt;&gt;"Business",E1114&lt;&gt;"Medical",E1114&lt;&gt;"Charitable",E1114&lt;&gt;"Personal"),"Purpose must be Business/Medical/Charitable/Personal",IF(AND(ISNUMBER(H1114),ISNUMBER(I1114),I1114&lt;H1114),"Odometer end is before start",IF(AND(NOT(ISNUMBER(H1114)),NOT(ISNUMBER(I1114)),NOT(ISNUMBER(J1114))),"Add odometer readings or typed miles",IF(AND(ISNUMBER(H1114),ISNUMBER(I1114),ISNUMBER(J1114),ABS((I1114-H1114)-J1114)&gt;0.05),"Odometer and typed miles disagree",IF(AND(N1114&gt;0,O1114=0),"No rate for this date — check Rate Schedule",IF(AND(OR(E1114="Business",E1114="Medical",E1114="Charitable"),F1114&lt;&gt;"Yes",K1114=""),"Add purpose detail for substantiation",""))))))))))))</f>
        <v/>
      </c>
      <c r="R1114" s="27">
        <f>IF(OR(A1114="",M1114=""),"",IFERROR(INDEX('Rate Schedule'!$A$5:$A$24,MATCH(SUMPRODUCT(MAX(('Rate Schedule'!$A$5:$A$24&lt;=A1114)*('Rate Schedule'!$A$5:$A$24&lt;&gt;"")*'Rate Schedule'!$A$5:$A$24)),'Rate Schedule'!$A$5:$A$24,0)),""))</f>
        <v/>
      </c>
    </row>
    <row r="1115">
      <c r="A1115" s="22" t="n"/>
      <c r="B1115" s="10" t="n"/>
      <c r="C1115" s="10" t="n"/>
      <c r="D1115" s="10" t="n"/>
      <c r="E1115" s="10" t="n"/>
      <c r="F1115" s="10" t="n"/>
      <c r="G1115" s="10" t="n"/>
      <c r="H1115" s="23" t="n"/>
      <c r="I1115" s="23" t="n"/>
      <c r="J1115" s="23" t="n"/>
      <c r="K1115" s="10" t="n"/>
      <c r="L1115" s="10" t="n"/>
      <c r="M1115" s="24">
        <f>IF(AND(A1115="",B1115="",J1115="",H1115=""),"",ROUND(IF(G1115="Yes",2,1)*IF(AND(ISNUMBER(H1115),ISNUMBER(I1115),I1115&gt;=H1115),I1115-H1115,IF(ISNUMBER(J1115),J1115,0)),1))</f>
        <v/>
      </c>
      <c r="N1115" s="24">
        <f>IF(M1115="","",IF(OR(E1115="Personal",E1115="",F1115="Yes"),0,M1115))</f>
        <v/>
      </c>
      <c r="O1115" s="24">
        <f>IF(OR(A1115="",M1115=""),"",IF(E1115="Business",IFERROR(INDEX('Rate Schedule'!$B$5:$B$24,MATCH(SUMPRODUCT(MAX(('Rate Schedule'!$A$5:$A$24&lt;=A1115)*('Rate Schedule'!$A$5:$A$24&lt;&gt;"")*'Rate Schedule'!$A$5:$A$24)),'Rate Schedule'!$A$5:$A$24,0)),0),IF(E1115="Medical",IFERROR(INDEX('Rate Schedule'!$C$5:$C$24,MATCH(SUMPRODUCT(MAX(('Rate Schedule'!$A$5:$A$24&lt;=A1115)*('Rate Schedule'!$A$5:$A$24&lt;&gt;"")*'Rate Schedule'!$A$5:$A$24)),'Rate Schedule'!$A$5:$A$24,0)),0),IF(E1115="Charitable",IFERROR(INDEX('Rate Schedule'!$D$5:$D$24,MATCH(SUMPRODUCT(MAX(('Rate Schedule'!$A$5:$A$24&lt;=A1115)*('Rate Schedule'!$A$5:$A$24&lt;&gt;"")*'Rate Schedule'!$A$5:$A$24)),'Rate Schedule'!$A$5:$A$24,0)),0),0))))</f>
        <v/>
      </c>
      <c r="P1115" s="25">
        <f>IF(OR(M1115="",O1115=""),"",ROUND(N1115*O1115,0)/100)</f>
        <v/>
      </c>
      <c r="Q1115" s="26">
        <f>IF(AND(A1115="",B1115="",C1115="",D1115="",E1115="",J1115="",H1115=""),"",IF(A1115="","Add a date",IF(A1115&gt;AsOf,"After as-of date: not counted yet",IF(B1115="","Add a vehicle",IF(COUNTIF(VName,B1115)=0,"Vehicle not on Vehicles sheet",IF(E1115="","Add a purpose",IF(AND(E1115&lt;&gt;"Business",E1115&lt;&gt;"Medical",E1115&lt;&gt;"Charitable",E1115&lt;&gt;"Personal"),"Purpose must be Business/Medical/Charitable/Personal",IF(AND(ISNUMBER(H1115),ISNUMBER(I1115),I1115&lt;H1115),"Odometer end is before start",IF(AND(NOT(ISNUMBER(H1115)),NOT(ISNUMBER(I1115)),NOT(ISNUMBER(J1115))),"Add odometer readings or typed miles",IF(AND(ISNUMBER(H1115),ISNUMBER(I1115),ISNUMBER(J1115),ABS((I1115-H1115)-J1115)&gt;0.05),"Odometer and typed miles disagree",IF(AND(N1115&gt;0,O1115=0),"No rate for this date — check Rate Schedule",IF(AND(OR(E1115="Business",E1115="Medical",E1115="Charitable"),F1115&lt;&gt;"Yes",K1115=""),"Add purpose detail for substantiation",""))))))))))))</f>
        <v/>
      </c>
      <c r="R1115" s="27">
        <f>IF(OR(A1115="",M1115=""),"",IFERROR(INDEX('Rate Schedule'!$A$5:$A$24,MATCH(SUMPRODUCT(MAX(('Rate Schedule'!$A$5:$A$24&lt;=A1115)*('Rate Schedule'!$A$5:$A$24&lt;&gt;"")*'Rate Schedule'!$A$5:$A$24)),'Rate Schedule'!$A$5:$A$24,0)),""))</f>
        <v/>
      </c>
    </row>
    <row r="1116">
      <c r="A1116" s="22" t="n"/>
      <c r="B1116" s="10" t="n"/>
      <c r="C1116" s="10" t="n"/>
      <c r="D1116" s="10" t="n"/>
      <c r="E1116" s="10" t="n"/>
      <c r="F1116" s="10" t="n"/>
      <c r="G1116" s="10" t="n"/>
      <c r="H1116" s="23" t="n"/>
      <c r="I1116" s="23" t="n"/>
      <c r="J1116" s="23" t="n"/>
      <c r="K1116" s="10" t="n"/>
      <c r="L1116" s="10" t="n"/>
      <c r="M1116" s="24">
        <f>IF(AND(A1116="",B1116="",J1116="",H1116=""),"",ROUND(IF(G1116="Yes",2,1)*IF(AND(ISNUMBER(H1116),ISNUMBER(I1116),I1116&gt;=H1116),I1116-H1116,IF(ISNUMBER(J1116),J1116,0)),1))</f>
        <v/>
      </c>
      <c r="N1116" s="24">
        <f>IF(M1116="","",IF(OR(E1116="Personal",E1116="",F1116="Yes"),0,M1116))</f>
        <v/>
      </c>
      <c r="O1116" s="24">
        <f>IF(OR(A1116="",M1116=""),"",IF(E1116="Business",IFERROR(INDEX('Rate Schedule'!$B$5:$B$24,MATCH(SUMPRODUCT(MAX(('Rate Schedule'!$A$5:$A$24&lt;=A1116)*('Rate Schedule'!$A$5:$A$24&lt;&gt;"")*'Rate Schedule'!$A$5:$A$24)),'Rate Schedule'!$A$5:$A$24,0)),0),IF(E1116="Medical",IFERROR(INDEX('Rate Schedule'!$C$5:$C$24,MATCH(SUMPRODUCT(MAX(('Rate Schedule'!$A$5:$A$24&lt;=A1116)*('Rate Schedule'!$A$5:$A$24&lt;&gt;"")*'Rate Schedule'!$A$5:$A$24)),'Rate Schedule'!$A$5:$A$24,0)),0),IF(E1116="Charitable",IFERROR(INDEX('Rate Schedule'!$D$5:$D$24,MATCH(SUMPRODUCT(MAX(('Rate Schedule'!$A$5:$A$24&lt;=A1116)*('Rate Schedule'!$A$5:$A$24&lt;&gt;"")*'Rate Schedule'!$A$5:$A$24)),'Rate Schedule'!$A$5:$A$24,0)),0),0))))</f>
        <v/>
      </c>
      <c r="P1116" s="25">
        <f>IF(OR(M1116="",O1116=""),"",ROUND(N1116*O1116,0)/100)</f>
        <v/>
      </c>
      <c r="Q1116" s="26">
        <f>IF(AND(A1116="",B1116="",C1116="",D1116="",E1116="",J1116="",H1116=""),"",IF(A1116="","Add a date",IF(A1116&gt;AsOf,"After as-of date: not counted yet",IF(B1116="","Add a vehicle",IF(COUNTIF(VName,B1116)=0,"Vehicle not on Vehicles sheet",IF(E1116="","Add a purpose",IF(AND(E1116&lt;&gt;"Business",E1116&lt;&gt;"Medical",E1116&lt;&gt;"Charitable",E1116&lt;&gt;"Personal"),"Purpose must be Business/Medical/Charitable/Personal",IF(AND(ISNUMBER(H1116),ISNUMBER(I1116),I1116&lt;H1116),"Odometer end is before start",IF(AND(NOT(ISNUMBER(H1116)),NOT(ISNUMBER(I1116)),NOT(ISNUMBER(J1116))),"Add odometer readings or typed miles",IF(AND(ISNUMBER(H1116),ISNUMBER(I1116),ISNUMBER(J1116),ABS((I1116-H1116)-J1116)&gt;0.05),"Odometer and typed miles disagree",IF(AND(N1116&gt;0,O1116=0),"No rate for this date — check Rate Schedule",IF(AND(OR(E1116="Business",E1116="Medical",E1116="Charitable"),F1116&lt;&gt;"Yes",K1116=""),"Add purpose detail for substantiation",""))))))))))))</f>
        <v/>
      </c>
      <c r="R1116" s="27">
        <f>IF(OR(A1116="",M1116=""),"",IFERROR(INDEX('Rate Schedule'!$A$5:$A$24,MATCH(SUMPRODUCT(MAX(('Rate Schedule'!$A$5:$A$24&lt;=A1116)*('Rate Schedule'!$A$5:$A$24&lt;&gt;"")*'Rate Schedule'!$A$5:$A$24)),'Rate Schedule'!$A$5:$A$24,0)),""))</f>
        <v/>
      </c>
    </row>
    <row r="1117">
      <c r="A1117" s="22" t="n"/>
      <c r="B1117" s="10" t="n"/>
      <c r="C1117" s="10" t="n"/>
      <c r="D1117" s="10" t="n"/>
      <c r="E1117" s="10" t="n"/>
      <c r="F1117" s="10" t="n"/>
      <c r="G1117" s="10" t="n"/>
      <c r="H1117" s="23" t="n"/>
      <c r="I1117" s="23" t="n"/>
      <c r="J1117" s="23" t="n"/>
      <c r="K1117" s="10" t="n"/>
      <c r="L1117" s="10" t="n"/>
      <c r="M1117" s="24">
        <f>IF(AND(A1117="",B1117="",J1117="",H1117=""),"",ROUND(IF(G1117="Yes",2,1)*IF(AND(ISNUMBER(H1117),ISNUMBER(I1117),I1117&gt;=H1117),I1117-H1117,IF(ISNUMBER(J1117),J1117,0)),1))</f>
        <v/>
      </c>
      <c r="N1117" s="24">
        <f>IF(M1117="","",IF(OR(E1117="Personal",E1117="",F1117="Yes"),0,M1117))</f>
        <v/>
      </c>
      <c r="O1117" s="24">
        <f>IF(OR(A1117="",M1117=""),"",IF(E1117="Business",IFERROR(INDEX('Rate Schedule'!$B$5:$B$24,MATCH(SUMPRODUCT(MAX(('Rate Schedule'!$A$5:$A$24&lt;=A1117)*('Rate Schedule'!$A$5:$A$24&lt;&gt;"")*'Rate Schedule'!$A$5:$A$24)),'Rate Schedule'!$A$5:$A$24,0)),0),IF(E1117="Medical",IFERROR(INDEX('Rate Schedule'!$C$5:$C$24,MATCH(SUMPRODUCT(MAX(('Rate Schedule'!$A$5:$A$24&lt;=A1117)*('Rate Schedule'!$A$5:$A$24&lt;&gt;"")*'Rate Schedule'!$A$5:$A$24)),'Rate Schedule'!$A$5:$A$24,0)),0),IF(E1117="Charitable",IFERROR(INDEX('Rate Schedule'!$D$5:$D$24,MATCH(SUMPRODUCT(MAX(('Rate Schedule'!$A$5:$A$24&lt;=A1117)*('Rate Schedule'!$A$5:$A$24&lt;&gt;"")*'Rate Schedule'!$A$5:$A$24)),'Rate Schedule'!$A$5:$A$24,0)),0),0))))</f>
        <v/>
      </c>
      <c r="P1117" s="25">
        <f>IF(OR(M1117="",O1117=""),"",ROUND(N1117*O1117,0)/100)</f>
        <v/>
      </c>
      <c r="Q1117" s="26">
        <f>IF(AND(A1117="",B1117="",C1117="",D1117="",E1117="",J1117="",H1117=""),"",IF(A1117="","Add a date",IF(A1117&gt;AsOf,"After as-of date: not counted yet",IF(B1117="","Add a vehicle",IF(COUNTIF(VName,B1117)=0,"Vehicle not on Vehicles sheet",IF(E1117="","Add a purpose",IF(AND(E1117&lt;&gt;"Business",E1117&lt;&gt;"Medical",E1117&lt;&gt;"Charitable",E1117&lt;&gt;"Personal"),"Purpose must be Business/Medical/Charitable/Personal",IF(AND(ISNUMBER(H1117),ISNUMBER(I1117),I1117&lt;H1117),"Odometer end is before start",IF(AND(NOT(ISNUMBER(H1117)),NOT(ISNUMBER(I1117)),NOT(ISNUMBER(J1117))),"Add odometer readings or typed miles",IF(AND(ISNUMBER(H1117),ISNUMBER(I1117),ISNUMBER(J1117),ABS((I1117-H1117)-J1117)&gt;0.05),"Odometer and typed miles disagree",IF(AND(N1117&gt;0,O1117=0),"No rate for this date — check Rate Schedule",IF(AND(OR(E1117="Business",E1117="Medical",E1117="Charitable"),F1117&lt;&gt;"Yes",K1117=""),"Add purpose detail for substantiation",""))))))))))))</f>
        <v/>
      </c>
      <c r="R1117" s="27">
        <f>IF(OR(A1117="",M1117=""),"",IFERROR(INDEX('Rate Schedule'!$A$5:$A$24,MATCH(SUMPRODUCT(MAX(('Rate Schedule'!$A$5:$A$24&lt;=A1117)*('Rate Schedule'!$A$5:$A$24&lt;&gt;"")*'Rate Schedule'!$A$5:$A$24)),'Rate Schedule'!$A$5:$A$24,0)),""))</f>
        <v/>
      </c>
    </row>
    <row r="1118">
      <c r="A1118" s="22" t="n"/>
      <c r="B1118" s="10" t="n"/>
      <c r="C1118" s="10" t="n"/>
      <c r="D1118" s="10" t="n"/>
      <c r="E1118" s="10" t="n"/>
      <c r="F1118" s="10" t="n"/>
      <c r="G1118" s="10" t="n"/>
      <c r="H1118" s="23" t="n"/>
      <c r="I1118" s="23" t="n"/>
      <c r="J1118" s="23" t="n"/>
      <c r="K1118" s="10" t="n"/>
      <c r="L1118" s="10" t="n"/>
      <c r="M1118" s="24">
        <f>IF(AND(A1118="",B1118="",J1118="",H1118=""),"",ROUND(IF(G1118="Yes",2,1)*IF(AND(ISNUMBER(H1118),ISNUMBER(I1118),I1118&gt;=H1118),I1118-H1118,IF(ISNUMBER(J1118),J1118,0)),1))</f>
        <v/>
      </c>
      <c r="N1118" s="24">
        <f>IF(M1118="","",IF(OR(E1118="Personal",E1118="",F1118="Yes"),0,M1118))</f>
        <v/>
      </c>
      <c r="O1118" s="24">
        <f>IF(OR(A1118="",M1118=""),"",IF(E1118="Business",IFERROR(INDEX('Rate Schedule'!$B$5:$B$24,MATCH(SUMPRODUCT(MAX(('Rate Schedule'!$A$5:$A$24&lt;=A1118)*('Rate Schedule'!$A$5:$A$24&lt;&gt;"")*'Rate Schedule'!$A$5:$A$24)),'Rate Schedule'!$A$5:$A$24,0)),0),IF(E1118="Medical",IFERROR(INDEX('Rate Schedule'!$C$5:$C$24,MATCH(SUMPRODUCT(MAX(('Rate Schedule'!$A$5:$A$24&lt;=A1118)*('Rate Schedule'!$A$5:$A$24&lt;&gt;"")*'Rate Schedule'!$A$5:$A$24)),'Rate Schedule'!$A$5:$A$24,0)),0),IF(E1118="Charitable",IFERROR(INDEX('Rate Schedule'!$D$5:$D$24,MATCH(SUMPRODUCT(MAX(('Rate Schedule'!$A$5:$A$24&lt;=A1118)*('Rate Schedule'!$A$5:$A$24&lt;&gt;"")*'Rate Schedule'!$A$5:$A$24)),'Rate Schedule'!$A$5:$A$24,0)),0),0))))</f>
        <v/>
      </c>
      <c r="P1118" s="25">
        <f>IF(OR(M1118="",O1118=""),"",ROUND(N1118*O1118,0)/100)</f>
        <v/>
      </c>
      <c r="Q1118" s="26">
        <f>IF(AND(A1118="",B1118="",C1118="",D1118="",E1118="",J1118="",H1118=""),"",IF(A1118="","Add a date",IF(A1118&gt;AsOf,"After as-of date: not counted yet",IF(B1118="","Add a vehicle",IF(COUNTIF(VName,B1118)=0,"Vehicle not on Vehicles sheet",IF(E1118="","Add a purpose",IF(AND(E1118&lt;&gt;"Business",E1118&lt;&gt;"Medical",E1118&lt;&gt;"Charitable",E1118&lt;&gt;"Personal"),"Purpose must be Business/Medical/Charitable/Personal",IF(AND(ISNUMBER(H1118),ISNUMBER(I1118),I1118&lt;H1118),"Odometer end is before start",IF(AND(NOT(ISNUMBER(H1118)),NOT(ISNUMBER(I1118)),NOT(ISNUMBER(J1118))),"Add odometer readings or typed miles",IF(AND(ISNUMBER(H1118),ISNUMBER(I1118),ISNUMBER(J1118),ABS((I1118-H1118)-J1118)&gt;0.05),"Odometer and typed miles disagree",IF(AND(N1118&gt;0,O1118=0),"No rate for this date — check Rate Schedule",IF(AND(OR(E1118="Business",E1118="Medical",E1118="Charitable"),F1118&lt;&gt;"Yes",K1118=""),"Add purpose detail for substantiation",""))))))))))))</f>
        <v/>
      </c>
      <c r="R1118" s="27">
        <f>IF(OR(A1118="",M1118=""),"",IFERROR(INDEX('Rate Schedule'!$A$5:$A$24,MATCH(SUMPRODUCT(MAX(('Rate Schedule'!$A$5:$A$24&lt;=A1118)*('Rate Schedule'!$A$5:$A$24&lt;&gt;"")*'Rate Schedule'!$A$5:$A$24)),'Rate Schedule'!$A$5:$A$24,0)),""))</f>
        <v/>
      </c>
    </row>
    <row r="1119">
      <c r="A1119" s="22" t="n"/>
      <c r="B1119" s="10" t="n"/>
      <c r="C1119" s="10" t="n"/>
      <c r="D1119" s="10" t="n"/>
      <c r="E1119" s="10" t="n"/>
      <c r="F1119" s="10" t="n"/>
      <c r="G1119" s="10" t="n"/>
      <c r="H1119" s="23" t="n"/>
      <c r="I1119" s="23" t="n"/>
      <c r="J1119" s="23" t="n"/>
      <c r="K1119" s="10" t="n"/>
      <c r="L1119" s="10" t="n"/>
      <c r="M1119" s="24">
        <f>IF(AND(A1119="",B1119="",J1119="",H1119=""),"",ROUND(IF(G1119="Yes",2,1)*IF(AND(ISNUMBER(H1119),ISNUMBER(I1119),I1119&gt;=H1119),I1119-H1119,IF(ISNUMBER(J1119),J1119,0)),1))</f>
        <v/>
      </c>
      <c r="N1119" s="24">
        <f>IF(M1119="","",IF(OR(E1119="Personal",E1119="",F1119="Yes"),0,M1119))</f>
        <v/>
      </c>
      <c r="O1119" s="24">
        <f>IF(OR(A1119="",M1119=""),"",IF(E1119="Business",IFERROR(INDEX('Rate Schedule'!$B$5:$B$24,MATCH(SUMPRODUCT(MAX(('Rate Schedule'!$A$5:$A$24&lt;=A1119)*('Rate Schedule'!$A$5:$A$24&lt;&gt;"")*'Rate Schedule'!$A$5:$A$24)),'Rate Schedule'!$A$5:$A$24,0)),0),IF(E1119="Medical",IFERROR(INDEX('Rate Schedule'!$C$5:$C$24,MATCH(SUMPRODUCT(MAX(('Rate Schedule'!$A$5:$A$24&lt;=A1119)*('Rate Schedule'!$A$5:$A$24&lt;&gt;"")*'Rate Schedule'!$A$5:$A$24)),'Rate Schedule'!$A$5:$A$24,0)),0),IF(E1119="Charitable",IFERROR(INDEX('Rate Schedule'!$D$5:$D$24,MATCH(SUMPRODUCT(MAX(('Rate Schedule'!$A$5:$A$24&lt;=A1119)*('Rate Schedule'!$A$5:$A$24&lt;&gt;"")*'Rate Schedule'!$A$5:$A$24)),'Rate Schedule'!$A$5:$A$24,0)),0),0))))</f>
        <v/>
      </c>
      <c r="P1119" s="25">
        <f>IF(OR(M1119="",O1119=""),"",ROUND(N1119*O1119,0)/100)</f>
        <v/>
      </c>
      <c r="Q1119" s="26">
        <f>IF(AND(A1119="",B1119="",C1119="",D1119="",E1119="",J1119="",H1119=""),"",IF(A1119="","Add a date",IF(A1119&gt;AsOf,"After as-of date: not counted yet",IF(B1119="","Add a vehicle",IF(COUNTIF(VName,B1119)=0,"Vehicle not on Vehicles sheet",IF(E1119="","Add a purpose",IF(AND(E1119&lt;&gt;"Business",E1119&lt;&gt;"Medical",E1119&lt;&gt;"Charitable",E1119&lt;&gt;"Personal"),"Purpose must be Business/Medical/Charitable/Personal",IF(AND(ISNUMBER(H1119),ISNUMBER(I1119),I1119&lt;H1119),"Odometer end is before start",IF(AND(NOT(ISNUMBER(H1119)),NOT(ISNUMBER(I1119)),NOT(ISNUMBER(J1119))),"Add odometer readings or typed miles",IF(AND(ISNUMBER(H1119),ISNUMBER(I1119),ISNUMBER(J1119),ABS((I1119-H1119)-J1119)&gt;0.05),"Odometer and typed miles disagree",IF(AND(N1119&gt;0,O1119=0),"No rate for this date — check Rate Schedule",IF(AND(OR(E1119="Business",E1119="Medical",E1119="Charitable"),F1119&lt;&gt;"Yes",K1119=""),"Add purpose detail for substantiation",""))))))))))))</f>
        <v/>
      </c>
      <c r="R1119" s="27">
        <f>IF(OR(A1119="",M1119=""),"",IFERROR(INDEX('Rate Schedule'!$A$5:$A$24,MATCH(SUMPRODUCT(MAX(('Rate Schedule'!$A$5:$A$24&lt;=A1119)*('Rate Schedule'!$A$5:$A$24&lt;&gt;"")*'Rate Schedule'!$A$5:$A$24)),'Rate Schedule'!$A$5:$A$24,0)),""))</f>
        <v/>
      </c>
    </row>
    <row r="1120">
      <c r="A1120" s="22" t="n"/>
      <c r="B1120" s="10" t="n"/>
      <c r="C1120" s="10" t="n"/>
      <c r="D1120" s="10" t="n"/>
      <c r="E1120" s="10" t="n"/>
      <c r="F1120" s="10" t="n"/>
      <c r="G1120" s="10" t="n"/>
      <c r="H1120" s="23" t="n"/>
      <c r="I1120" s="23" t="n"/>
      <c r="J1120" s="23" t="n"/>
      <c r="K1120" s="10" t="n"/>
      <c r="L1120" s="10" t="n"/>
      <c r="M1120" s="24">
        <f>IF(AND(A1120="",B1120="",J1120="",H1120=""),"",ROUND(IF(G1120="Yes",2,1)*IF(AND(ISNUMBER(H1120),ISNUMBER(I1120),I1120&gt;=H1120),I1120-H1120,IF(ISNUMBER(J1120),J1120,0)),1))</f>
        <v/>
      </c>
      <c r="N1120" s="24">
        <f>IF(M1120="","",IF(OR(E1120="Personal",E1120="",F1120="Yes"),0,M1120))</f>
        <v/>
      </c>
      <c r="O1120" s="24">
        <f>IF(OR(A1120="",M1120=""),"",IF(E1120="Business",IFERROR(INDEX('Rate Schedule'!$B$5:$B$24,MATCH(SUMPRODUCT(MAX(('Rate Schedule'!$A$5:$A$24&lt;=A1120)*('Rate Schedule'!$A$5:$A$24&lt;&gt;"")*'Rate Schedule'!$A$5:$A$24)),'Rate Schedule'!$A$5:$A$24,0)),0),IF(E1120="Medical",IFERROR(INDEX('Rate Schedule'!$C$5:$C$24,MATCH(SUMPRODUCT(MAX(('Rate Schedule'!$A$5:$A$24&lt;=A1120)*('Rate Schedule'!$A$5:$A$24&lt;&gt;"")*'Rate Schedule'!$A$5:$A$24)),'Rate Schedule'!$A$5:$A$24,0)),0),IF(E1120="Charitable",IFERROR(INDEX('Rate Schedule'!$D$5:$D$24,MATCH(SUMPRODUCT(MAX(('Rate Schedule'!$A$5:$A$24&lt;=A1120)*('Rate Schedule'!$A$5:$A$24&lt;&gt;"")*'Rate Schedule'!$A$5:$A$24)),'Rate Schedule'!$A$5:$A$24,0)),0),0))))</f>
        <v/>
      </c>
      <c r="P1120" s="25">
        <f>IF(OR(M1120="",O1120=""),"",ROUND(N1120*O1120,0)/100)</f>
        <v/>
      </c>
      <c r="Q1120" s="26">
        <f>IF(AND(A1120="",B1120="",C1120="",D1120="",E1120="",J1120="",H1120=""),"",IF(A1120="","Add a date",IF(A1120&gt;AsOf,"After as-of date: not counted yet",IF(B1120="","Add a vehicle",IF(COUNTIF(VName,B1120)=0,"Vehicle not on Vehicles sheet",IF(E1120="","Add a purpose",IF(AND(E1120&lt;&gt;"Business",E1120&lt;&gt;"Medical",E1120&lt;&gt;"Charitable",E1120&lt;&gt;"Personal"),"Purpose must be Business/Medical/Charitable/Personal",IF(AND(ISNUMBER(H1120),ISNUMBER(I1120),I1120&lt;H1120),"Odometer end is before start",IF(AND(NOT(ISNUMBER(H1120)),NOT(ISNUMBER(I1120)),NOT(ISNUMBER(J1120))),"Add odometer readings or typed miles",IF(AND(ISNUMBER(H1120),ISNUMBER(I1120),ISNUMBER(J1120),ABS((I1120-H1120)-J1120)&gt;0.05),"Odometer and typed miles disagree",IF(AND(N1120&gt;0,O1120=0),"No rate for this date — check Rate Schedule",IF(AND(OR(E1120="Business",E1120="Medical",E1120="Charitable"),F1120&lt;&gt;"Yes",K1120=""),"Add purpose detail for substantiation",""))))))))))))</f>
        <v/>
      </c>
      <c r="R1120" s="27">
        <f>IF(OR(A1120="",M1120=""),"",IFERROR(INDEX('Rate Schedule'!$A$5:$A$24,MATCH(SUMPRODUCT(MAX(('Rate Schedule'!$A$5:$A$24&lt;=A1120)*('Rate Schedule'!$A$5:$A$24&lt;&gt;"")*'Rate Schedule'!$A$5:$A$24)),'Rate Schedule'!$A$5:$A$24,0)),""))</f>
        <v/>
      </c>
    </row>
    <row r="1121">
      <c r="A1121" s="22" t="n"/>
      <c r="B1121" s="10" t="n"/>
      <c r="C1121" s="10" t="n"/>
      <c r="D1121" s="10" t="n"/>
      <c r="E1121" s="10" t="n"/>
      <c r="F1121" s="10" t="n"/>
      <c r="G1121" s="10" t="n"/>
      <c r="H1121" s="23" t="n"/>
      <c r="I1121" s="23" t="n"/>
      <c r="J1121" s="23" t="n"/>
      <c r="K1121" s="10" t="n"/>
      <c r="L1121" s="10" t="n"/>
      <c r="M1121" s="24">
        <f>IF(AND(A1121="",B1121="",J1121="",H1121=""),"",ROUND(IF(G1121="Yes",2,1)*IF(AND(ISNUMBER(H1121),ISNUMBER(I1121),I1121&gt;=H1121),I1121-H1121,IF(ISNUMBER(J1121),J1121,0)),1))</f>
        <v/>
      </c>
      <c r="N1121" s="24">
        <f>IF(M1121="","",IF(OR(E1121="Personal",E1121="",F1121="Yes"),0,M1121))</f>
        <v/>
      </c>
      <c r="O1121" s="24">
        <f>IF(OR(A1121="",M1121=""),"",IF(E1121="Business",IFERROR(INDEX('Rate Schedule'!$B$5:$B$24,MATCH(SUMPRODUCT(MAX(('Rate Schedule'!$A$5:$A$24&lt;=A1121)*('Rate Schedule'!$A$5:$A$24&lt;&gt;"")*'Rate Schedule'!$A$5:$A$24)),'Rate Schedule'!$A$5:$A$24,0)),0),IF(E1121="Medical",IFERROR(INDEX('Rate Schedule'!$C$5:$C$24,MATCH(SUMPRODUCT(MAX(('Rate Schedule'!$A$5:$A$24&lt;=A1121)*('Rate Schedule'!$A$5:$A$24&lt;&gt;"")*'Rate Schedule'!$A$5:$A$24)),'Rate Schedule'!$A$5:$A$24,0)),0),IF(E1121="Charitable",IFERROR(INDEX('Rate Schedule'!$D$5:$D$24,MATCH(SUMPRODUCT(MAX(('Rate Schedule'!$A$5:$A$24&lt;=A1121)*('Rate Schedule'!$A$5:$A$24&lt;&gt;"")*'Rate Schedule'!$A$5:$A$24)),'Rate Schedule'!$A$5:$A$24,0)),0),0))))</f>
        <v/>
      </c>
      <c r="P1121" s="25">
        <f>IF(OR(M1121="",O1121=""),"",ROUND(N1121*O1121,0)/100)</f>
        <v/>
      </c>
      <c r="Q1121" s="26">
        <f>IF(AND(A1121="",B1121="",C1121="",D1121="",E1121="",J1121="",H1121=""),"",IF(A1121="","Add a date",IF(A1121&gt;AsOf,"After as-of date: not counted yet",IF(B1121="","Add a vehicle",IF(COUNTIF(VName,B1121)=0,"Vehicle not on Vehicles sheet",IF(E1121="","Add a purpose",IF(AND(E1121&lt;&gt;"Business",E1121&lt;&gt;"Medical",E1121&lt;&gt;"Charitable",E1121&lt;&gt;"Personal"),"Purpose must be Business/Medical/Charitable/Personal",IF(AND(ISNUMBER(H1121),ISNUMBER(I1121),I1121&lt;H1121),"Odometer end is before start",IF(AND(NOT(ISNUMBER(H1121)),NOT(ISNUMBER(I1121)),NOT(ISNUMBER(J1121))),"Add odometer readings or typed miles",IF(AND(ISNUMBER(H1121),ISNUMBER(I1121),ISNUMBER(J1121),ABS((I1121-H1121)-J1121)&gt;0.05),"Odometer and typed miles disagree",IF(AND(N1121&gt;0,O1121=0),"No rate for this date — check Rate Schedule",IF(AND(OR(E1121="Business",E1121="Medical",E1121="Charitable"),F1121&lt;&gt;"Yes",K1121=""),"Add purpose detail for substantiation",""))))))))))))</f>
        <v/>
      </c>
      <c r="R1121" s="27">
        <f>IF(OR(A1121="",M1121=""),"",IFERROR(INDEX('Rate Schedule'!$A$5:$A$24,MATCH(SUMPRODUCT(MAX(('Rate Schedule'!$A$5:$A$24&lt;=A1121)*('Rate Schedule'!$A$5:$A$24&lt;&gt;"")*'Rate Schedule'!$A$5:$A$24)),'Rate Schedule'!$A$5:$A$24,0)),""))</f>
        <v/>
      </c>
    </row>
    <row r="1122">
      <c r="A1122" s="22" t="n"/>
      <c r="B1122" s="10" t="n"/>
      <c r="C1122" s="10" t="n"/>
      <c r="D1122" s="10" t="n"/>
      <c r="E1122" s="10" t="n"/>
      <c r="F1122" s="10" t="n"/>
      <c r="G1122" s="10" t="n"/>
      <c r="H1122" s="23" t="n"/>
      <c r="I1122" s="23" t="n"/>
      <c r="J1122" s="23" t="n"/>
      <c r="K1122" s="10" t="n"/>
      <c r="L1122" s="10" t="n"/>
      <c r="M1122" s="24">
        <f>IF(AND(A1122="",B1122="",J1122="",H1122=""),"",ROUND(IF(G1122="Yes",2,1)*IF(AND(ISNUMBER(H1122),ISNUMBER(I1122),I1122&gt;=H1122),I1122-H1122,IF(ISNUMBER(J1122),J1122,0)),1))</f>
        <v/>
      </c>
      <c r="N1122" s="24">
        <f>IF(M1122="","",IF(OR(E1122="Personal",E1122="",F1122="Yes"),0,M1122))</f>
        <v/>
      </c>
      <c r="O1122" s="24">
        <f>IF(OR(A1122="",M1122=""),"",IF(E1122="Business",IFERROR(INDEX('Rate Schedule'!$B$5:$B$24,MATCH(SUMPRODUCT(MAX(('Rate Schedule'!$A$5:$A$24&lt;=A1122)*('Rate Schedule'!$A$5:$A$24&lt;&gt;"")*'Rate Schedule'!$A$5:$A$24)),'Rate Schedule'!$A$5:$A$24,0)),0),IF(E1122="Medical",IFERROR(INDEX('Rate Schedule'!$C$5:$C$24,MATCH(SUMPRODUCT(MAX(('Rate Schedule'!$A$5:$A$24&lt;=A1122)*('Rate Schedule'!$A$5:$A$24&lt;&gt;"")*'Rate Schedule'!$A$5:$A$24)),'Rate Schedule'!$A$5:$A$24,0)),0),IF(E1122="Charitable",IFERROR(INDEX('Rate Schedule'!$D$5:$D$24,MATCH(SUMPRODUCT(MAX(('Rate Schedule'!$A$5:$A$24&lt;=A1122)*('Rate Schedule'!$A$5:$A$24&lt;&gt;"")*'Rate Schedule'!$A$5:$A$24)),'Rate Schedule'!$A$5:$A$24,0)),0),0))))</f>
        <v/>
      </c>
      <c r="P1122" s="25">
        <f>IF(OR(M1122="",O1122=""),"",ROUND(N1122*O1122,0)/100)</f>
        <v/>
      </c>
      <c r="Q1122" s="26">
        <f>IF(AND(A1122="",B1122="",C1122="",D1122="",E1122="",J1122="",H1122=""),"",IF(A1122="","Add a date",IF(A1122&gt;AsOf,"After as-of date: not counted yet",IF(B1122="","Add a vehicle",IF(COUNTIF(VName,B1122)=0,"Vehicle not on Vehicles sheet",IF(E1122="","Add a purpose",IF(AND(E1122&lt;&gt;"Business",E1122&lt;&gt;"Medical",E1122&lt;&gt;"Charitable",E1122&lt;&gt;"Personal"),"Purpose must be Business/Medical/Charitable/Personal",IF(AND(ISNUMBER(H1122),ISNUMBER(I1122),I1122&lt;H1122),"Odometer end is before start",IF(AND(NOT(ISNUMBER(H1122)),NOT(ISNUMBER(I1122)),NOT(ISNUMBER(J1122))),"Add odometer readings or typed miles",IF(AND(ISNUMBER(H1122),ISNUMBER(I1122),ISNUMBER(J1122),ABS((I1122-H1122)-J1122)&gt;0.05),"Odometer and typed miles disagree",IF(AND(N1122&gt;0,O1122=0),"No rate for this date — check Rate Schedule",IF(AND(OR(E1122="Business",E1122="Medical",E1122="Charitable"),F1122&lt;&gt;"Yes",K1122=""),"Add purpose detail for substantiation",""))))))))))))</f>
        <v/>
      </c>
      <c r="R1122" s="27">
        <f>IF(OR(A1122="",M1122=""),"",IFERROR(INDEX('Rate Schedule'!$A$5:$A$24,MATCH(SUMPRODUCT(MAX(('Rate Schedule'!$A$5:$A$24&lt;=A1122)*('Rate Schedule'!$A$5:$A$24&lt;&gt;"")*'Rate Schedule'!$A$5:$A$24)),'Rate Schedule'!$A$5:$A$24,0)),""))</f>
        <v/>
      </c>
    </row>
    <row r="1123">
      <c r="A1123" s="22" t="n"/>
      <c r="B1123" s="10" t="n"/>
      <c r="C1123" s="10" t="n"/>
      <c r="D1123" s="10" t="n"/>
      <c r="E1123" s="10" t="n"/>
      <c r="F1123" s="10" t="n"/>
      <c r="G1123" s="10" t="n"/>
      <c r="H1123" s="23" t="n"/>
      <c r="I1123" s="23" t="n"/>
      <c r="J1123" s="23" t="n"/>
      <c r="K1123" s="10" t="n"/>
      <c r="L1123" s="10" t="n"/>
      <c r="M1123" s="24">
        <f>IF(AND(A1123="",B1123="",J1123="",H1123=""),"",ROUND(IF(G1123="Yes",2,1)*IF(AND(ISNUMBER(H1123),ISNUMBER(I1123),I1123&gt;=H1123),I1123-H1123,IF(ISNUMBER(J1123),J1123,0)),1))</f>
        <v/>
      </c>
      <c r="N1123" s="24">
        <f>IF(M1123="","",IF(OR(E1123="Personal",E1123="",F1123="Yes"),0,M1123))</f>
        <v/>
      </c>
      <c r="O1123" s="24">
        <f>IF(OR(A1123="",M1123=""),"",IF(E1123="Business",IFERROR(INDEX('Rate Schedule'!$B$5:$B$24,MATCH(SUMPRODUCT(MAX(('Rate Schedule'!$A$5:$A$24&lt;=A1123)*('Rate Schedule'!$A$5:$A$24&lt;&gt;"")*'Rate Schedule'!$A$5:$A$24)),'Rate Schedule'!$A$5:$A$24,0)),0),IF(E1123="Medical",IFERROR(INDEX('Rate Schedule'!$C$5:$C$24,MATCH(SUMPRODUCT(MAX(('Rate Schedule'!$A$5:$A$24&lt;=A1123)*('Rate Schedule'!$A$5:$A$24&lt;&gt;"")*'Rate Schedule'!$A$5:$A$24)),'Rate Schedule'!$A$5:$A$24,0)),0),IF(E1123="Charitable",IFERROR(INDEX('Rate Schedule'!$D$5:$D$24,MATCH(SUMPRODUCT(MAX(('Rate Schedule'!$A$5:$A$24&lt;=A1123)*('Rate Schedule'!$A$5:$A$24&lt;&gt;"")*'Rate Schedule'!$A$5:$A$24)),'Rate Schedule'!$A$5:$A$24,0)),0),0))))</f>
        <v/>
      </c>
      <c r="P1123" s="25">
        <f>IF(OR(M1123="",O1123=""),"",ROUND(N1123*O1123,0)/100)</f>
        <v/>
      </c>
      <c r="Q1123" s="26">
        <f>IF(AND(A1123="",B1123="",C1123="",D1123="",E1123="",J1123="",H1123=""),"",IF(A1123="","Add a date",IF(A1123&gt;AsOf,"After as-of date: not counted yet",IF(B1123="","Add a vehicle",IF(COUNTIF(VName,B1123)=0,"Vehicle not on Vehicles sheet",IF(E1123="","Add a purpose",IF(AND(E1123&lt;&gt;"Business",E1123&lt;&gt;"Medical",E1123&lt;&gt;"Charitable",E1123&lt;&gt;"Personal"),"Purpose must be Business/Medical/Charitable/Personal",IF(AND(ISNUMBER(H1123),ISNUMBER(I1123),I1123&lt;H1123),"Odometer end is before start",IF(AND(NOT(ISNUMBER(H1123)),NOT(ISNUMBER(I1123)),NOT(ISNUMBER(J1123))),"Add odometer readings or typed miles",IF(AND(ISNUMBER(H1123),ISNUMBER(I1123),ISNUMBER(J1123),ABS((I1123-H1123)-J1123)&gt;0.05),"Odometer and typed miles disagree",IF(AND(N1123&gt;0,O1123=0),"No rate for this date — check Rate Schedule",IF(AND(OR(E1123="Business",E1123="Medical",E1123="Charitable"),F1123&lt;&gt;"Yes",K1123=""),"Add purpose detail for substantiation",""))))))))))))</f>
        <v/>
      </c>
      <c r="R1123" s="27">
        <f>IF(OR(A1123="",M1123=""),"",IFERROR(INDEX('Rate Schedule'!$A$5:$A$24,MATCH(SUMPRODUCT(MAX(('Rate Schedule'!$A$5:$A$24&lt;=A1123)*('Rate Schedule'!$A$5:$A$24&lt;&gt;"")*'Rate Schedule'!$A$5:$A$24)),'Rate Schedule'!$A$5:$A$24,0)),""))</f>
        <v/>
      </c>
    </row>
    <row r="1124">
      <c r="A1124" s="22" t="n"/>
      <c r="B1124" s="10" t="n"/>
      <c r="C1124" s="10" t="n"/>
      <c r="D1124" s="10" t="n"/>
      <c r="E1124" s="10" t="n"/>
      <c r="F1124" s="10" t="n"/>
      <c r="G1124" s="10" t="n"/>
      <c r="H1124" s="23" t="n"/>
      <c r="I1124" s="23" t="n"/>
      <c r="J1124" s="23" t="n"/>
      <c r="K1124" s="10" t="n"/>
      <c r="L1124" s="10" t="n"/>
      <c r="M1124" s="24">
        <f>IF(AND(A1124="",B1124="",J1124="",H1124=""),"",ROUND(IF(G1124="Yes",2,1)*IF(AND(ISNUMBER(H1124),ISNUMBER(I1124),I1124&gt;=H1124),I1124-H1124,IF(ISNUMBER(J1124),J1124,0)),1))</f>
        <v/>
      </c>
      <c r="N1124" s="24">
        <f>IF(M1124="","",IF(OR(E1124="Personal",E1124="",F1124="Yes"),0,M1124))</f>
        <v/>
      </c>
      <c r="O1124" s="24">
        <f>IF(OR(A1124="",M1124=""),"",IF(E1124="Business",IFERROR(INDEX('Rate Schedule'!$B$5:$B$24,MATCH(SUMPRODUCT(MAX(('Rate Schedule'!$A$5:$A$24&lt;=A1124)*('Rate Schedule'!$A$5:$A$24&lt;&gt;"")*'Rate Schedule'!$A$5:$A$24)),'Rate Schedule'!$A$5:$A$24,0)),0),IF(E1124="Medical",IFERROR(INDEX('Rate Schedule'!$C$5:$C$24,MATCH(SUMPRODUCT(MAX(('Rate Schedule'!$A$5:$A$24&lt;=A1124)*('Rate Schedule'!$A$5:$A$24&lt;&gt;"")*'Rate Schedule'!$A$5:$A$24)),'Rate Schedule'!$A$5:$A$24,0)),0),IF(E1124="Charitable",IFERROR(INDEX('Rate Schedule'!$D$5:$D$24,MATCH(SUMPRODUCT(MAX(('Rate Schedule'!$A$5:$A$24&lt;=A1124)*('Rate Schedule'!$A$5:$A$24&lt;&gt;"")*'Rate Schedule'!$A$5:$A$24)),'Rate Schedule'!$A$5:$A$24,0)),0),0))))</f>
        <v/>
      </c>
      <c r="P1124" s="25">
        <f>IF(OR(M1124="",O1124=""),"",ROUND(N1124*O1124,0)/100)</f>
        <v/>
      </c>
      <c r="Q1124" s="26">
        <f>IF(AND(A1124="",B1124="",C1124="",D1124="",E1124="",J1124="",H1124=""),"",IF(A1124="","Add a date",IF(A1124&gt;AsOf,"After as-of date: not counted yet",IF(B1124="","Add a vehicle",IF(COUNTIF(VName,B1124)=0,"Vehicle not on Vehicles sheet",IF(E1124="","Add a purpose",IF(AND(E1124&lt;&gt;"Business",E1124&lt;&gt;"Medical",E1124&lt;&gt;"Charitable",E1124&lt;&gt;"Personal"),"Purpose must be Business/Medical/Charitable/Personal",IF(AND(ISNUMBER(H1124),ISNUMBER(I1124),I1124&lt;H1124),"Odometer end is before start",IF(AND(NOT(ISNUMBER(H1124)),NOT(ISNUMBER(I1124)),NOT(ISNUMBER(J1124))),"Add odometer readings or typed miles",IF(AND(ISNUMBER(H1124),ISNUMBER(I1124),ISNUMBER(J1124),ABS((I1124-H1124)-J1124)&gt;0.05),"Odometer and typed miles disagree",IF(AND(N1124&gt;0,O1124=0),"No rate for this date — check Rate Schedule",IF(AND(OR(E1124="Business",E1124="Medical",E1124="Charitable"),F1124&lt;&gt;"Yes",K1124=""),"Add purpose detail for substantiation",""))))))))))))</f>
        <v/>
      </c>
      <c r="R1124" s="27">
        <f>IF(OR(A1124="",M1124=""),"",IFERROR(INDEX('Rate Schedule'!$A$5:$A$24,MATCH(SUMPRODUCT(MAX(('Rate Schedule'!$A$5:$A$24&lt;=A1124)*('Rate Schedule'!$A$5:$A$24&lt;&gt;"")*'Rate Schedule'!$A$5:$A$24)),'Rate Schedule'!$A$5:$A$24,0)),""))</f>
        <v/>
      </c>
    </row>
    <row r="1125">
      <c r="A1125" s="22" t="n"/>
      <c r="B1125" s="10" t="n"/>
      <c r="C1125" s="10" t="n"/>
      <c r="D1125" s="10" t="n"/>
      <c r="E1125" s="10" t="n"/>
      <c r="F1125" s="10" t="n"/>
      <c r="G1125" s="10" t="n"/>
      <c r="H1125" s="23" t="n"/>
      <c r="I1125" s="23" t="n"/>
      <c r="J1125" s="23" t="n"/>
      <c r="K1125" s="10" t="n"/>
      <c r="L1125" s="10" t="n"/>
      <c r="M1125" s="24">
        <f>IF(AND(A1125="",B1125="",J1125="",H1125=""),"",ROUND(IF(G1125="Yes",2,1)*IF(AND(ISNUMBER(H1125),ISNUMBER(I1125),I1125&gt;=H1125),I1125-H1125,IF(ISNUMBER(J1125),J1125,0)),1))</f>
        <v/>
      </c>
      <c r="N1125" s="24">
        <f>IF(M1125="","",IF(OR(E1125="Personal",E1125="",F1125="Yes"),0,M1125))</f>
        <v/>
      </c>
      <c r="O1125" s="24">
        <f>IF(OR(A1125="",M1125=""),"",IF(E1125="Business",IFERROR(INDEX('Rate Schedule'!$B$5:$B$24,MATCH(SUMPRODUCT(MAX(('Rate Schedule'!$A$5:$A$24&lt;=A1125)*('Rate Schedule'!$A$5:$A$24&lt;&gt;"")*'Rate Schedule'!$A$5:$A$24)),'Rate Schedule'!$A$5:$A$24,0)),0),IF(E1125="Medical",IFERROR(INDEX('Rate Schedule'!$C$5:$C$24,MATCH(SUMPRODUCT(MAX(('Rate Schedule'!$A$5:$A$24&lt;=A1125)*('Rate Schedule'!$A$5:$A$24&lt;&gt;"")*'Rate Schedule'!$A$5:$A$24)),'Rate Schedule'!$A$5:$A$24,0)),0),IF(E1125="Charitable",IFERROR(INDEX('Rate Schedule'!$D$5:$D$24,MATCH(SUMPRODUCT(MAX(('Rate Schedule'!$A$5:$A$24&lt;=A1125)*('Rate Schedule'!$A$5:$A$24&lt;&gt;"")*'Rate Schedule'!$A$5:$A$24)),'Rate Schedule'!$A$5:$A$24,0)),0),0))))</f>
        <v/>
      </c>
      <c r="P1125" s="25">
        <f>IF(OR(M1125="",O1125=""),"",ROUND(N1125*O1125,0)/100)</f>
        <v/>
      </c>
      <c r="Q1125" s="26">
        <f>IF(AND(A1125="",B1125="",C1125="",D1125="",E1125="",J1125="",H1125=""),"",IF(A1125="","Add a date",IF(A1125&gt;AsOf,"After as-of date: not counted yet",IF(B1125="","Add a vehicle",IF(COUNTIF(VName,B1125)=0,"Vehicle not on Vehicles sheet",IF(E1125="","Add a purpose",IF(AND(E1125&lt;&gt;"Business",E1125&lt;&gt;"Medical",E1125&lt;&gt;"Charitable",E1125&lt;&gt;"Personal"),"Purpose must be Business/Medical/Charitable/Personal",IF(AND(ISNUMBER(H1125),ISNUMBER(I1125),I1125&lt;H1125),"Odometer end is before start",IF(AND(NOT(ISNUMBER(H1125)),NOT(ISNUMBER(I1125)),NOT(ISNUMBER(J1125))),"Add odometer readings or typed miles",IF(AND(ISNUMBER(H1125),ISNUMBER(I1125),ISNUMBER(J1125),ABS((I1125-H1125)-J1125)&gt;0.05),"Odometer and typed miles disagree",IF(AND(N1125&gt;0,O1125=0),"No rate for this date — check Rate Schedule",IF(AND(OR(E1125="Business",E1125="Medical",E1125="Charitable"),F1125&lt;&gt;"Yes",K1125=""),"Add purpose detail for substantiation",""))))))))))))</f>
        <v/>
      </c>
      <c r="R1125" s="27">
        <f>IF(OR(A1125="",M1125=""),"",IFERROR(INDEX('Rate Schedule'!$A$5:$A$24,MATCH(SUMPRODUCT(MAX(('Rate Schedule'!$A$5:$A$24&lt;=A1125)*('Rate Schedule'!$A$5:$A$24&lt;&gt;"")*'Rate Schedule'!$A$5:$A$24)),'Rate Schedule'!$A$5:$A$24,0)),""))</f>
        <v/>
      </c>
    </row>
    <row r="1126">
      <c r="A1126" s="22" t="n"/>
      <c r="B1126" s="10" t="n"/>
      <c r="C1126" s="10" t="n"/>
      <c r="D1126" s="10" t="n"/>
      <c r="E1126" s="10" t="n"/>
      <c r="F1126" s="10" t="n"/>
      <c r="G1126" s="10" t="n"/>
      <c r="H1126" s="23" t="n"/>
      <c r="I1126" s="23" t="n"/>
      <c r="J1126" s="23" t="n"/>
      <c r="K1126" s="10" t="n"/>
      <c r="L1126" s="10" t="n"/>
      <c r="M1126" s="24">
        <f>IF(AND(A1126="",B1126="",J1126="",H1126=""),"",ROUND(IF(G1126="Yes",2,1)*IF(AND(ISNUMBER(H1126),ISNUMBER(I1126),I1126&gt;=H1126),I1126-H1126,IF(ISNUMBER(J1126),J1126,0)),1))</f>
        <v/>
      </c>
      <c r="N1126" s="24">
        <f>IF(M1126="","",IF(OR(E1126="Personal",E1126="",F1126="Yes"),0,M1126))</f>
        <v/>
      </c>
      <c r="O1126" s="24">
        <f>IF(OR(A1126="",M1126=""),"",IF(E1126="Business",IFERROR(INDEX('Rate Schedule'!$B$5:$B$24,MATCH(SUMPRODUCT(MAX(('Rate Schedule'!$A$5:$A$24&lt;=A1126)*('Rate Schedule'!$A$5:$A$24&lt;&gt;"")*'Rate Schedule'!$A$5:$A$24)),'Rate Schedule'!$A$5:$A$24,0)),0),IF(E1126="Medical",IFERROR(INDEX('Rate Schedule'!$C$5:$C$24,MATCH(SUMPRODUCT(MAX(('Rate Schedule'!$A$5:$A$24&lt;=A1126)*('Rate Schedule'!$A$5:$A$24&lt;&gt;"")*'Rate Schedule'!$A$5:$A$24)),'Rate Schedule'!$A$5:$A$24,0)),0),IF(E1126="Charitable",IFERROR(INDEX('Rate Schedule'!$D$5:$D$24,MATCH(SUMPRODUCT(MAX(('Rate Schedule'!$A$5:$A$24&lt;=A1126)*('Rate Schedule'!$A$5:$A$24&lt;&gt;"")*'Rate Schedule'!$A$5:$A$24)),'Rate Schedule'!$A$5:$A$24,0)),0),0))))</f>
        <v/>
      </c>
      <c r="P1126" s="25">
        <f>IF(OR(M1126="",O1126=""),"",ROUND(N1126*O1126,0)/100)</f>
        <v/>
      </c>
      <c r="Q1126" s="26">
        <f>IF(AND(A1126="",B1126="",C1126="",D1126="",E1126="",J1126="",H1126=""),"",IF(A1126="","Add a date",IF(A1126&gt;AsOf,"After as-of date: not counted yet",IF(B1126="","Add a vehicle",IF(COUNTIF(VName,B1126)=0,"Vehicle not on Vehicles sheet",IF(E1126="","Add a purpose",IF(AND(E1126&lt;&gt;"Business",E1126&lt;&gt;"Medical",E1126&lt;&gt;"Charitable",E1126&lt;&gt;"Personal"),"Purpose must be Business/Medical/Charitable/Personal",IF(AND(ISNUMBER(H1126),ISNUMBER(I1126),I1126&lt;H1126),"Odometer end is before start",IF(AND(NOT(ISNUMBER(H1126)),NOT(ISNUMBER(I1126)),NOT(ISNUMBER(J1126))),"Add odometer readings or typed miles",IF(AND(ISNUMBER(H1126),ISNUMBER(I1126),ISNUMBER(J1126),ABS((I1126-H1126)-J1126)&gt;0.05),"Odometer and typed miles disagree",IF(AND(N1126&gt;0,O1126=0),"No rate for this date — check Rate Schedule",IF(AND(OR(E1126="Business",E1126="Medical",E1126="Charitable"),F1126&lt;&gt;"Yes",K1126=""),"Add purpose detail for substantiation",""))))))))))))</f>
        <v/>
      </c>
      <c r="R1126" s="27">
        <f>IF(OR(A1126="",M1126=""),"",IFERROR(INDEX('Rate Schedule'!$A$5:$A$24,MATCH(SUMPRODUCT(MAX(('Rate Schedule'!$A$5:$A$24&lt;=A1126)*('Rate Schedule'!$A$5:$A$24&lt;&gt;"")*'Rate Schedule'!$A$5:$A$24)),'Rate Schedule'!$A$5:$A$24,0)),""))</f>
        <v/>
      </c>
    </row>
    <row r="1127">
      <c r="A1127" s="22" t="n"/>
      <c r="B1127" s="10" t="n"/>
      <c r="C1127" s="10" t="n"/>
      <c r="D1127" s="10" t="n"/>
      <c r="E1127" s="10" t="n"/>
      <c r="F1127" s="10" t="n"/>
      <c r="G1127" s="10" t="n"/>
      <c r="H1127" s="23" t="n"/>
      <c r="I1127" s="23" t="n"/>
      <c r="J1127" s="23" t="n"/>
      <c r="K1127" s="10" t="n"/>
      <c r="L1127" s="10" t="n"/>
      <c r="M1127" s="24">
        <f>IF(AND(A1127="",B1127="",J1127="",H1127=""),"",ROUND(IF(G1127="Yes",2,1)*IF(AND(ISNUMBER(H1127),ISNUMBER(I1127),I1127&gt;=H1127),I1127-H1127,IF(ISNUMBER(J1127),J1127,0)),1))</f>
        <v/>
      </c>
      <c r="N1127" s="24">
        <f>IF(M1127="","",IF(OR(E1127="Personal",E1127="",F1127="Yes"),0,M1127))</f>
        <v/>
      </c>
      <c r="O1127" s="24">
        <f>IF(OR(A1127="",M1127=""),"",IF(E1127="Business",IFERROR(INDEX('Rate Schedule'!$B$5:$B$24,MATCH(SUMPRODUCT(MAX(('Rate Schedule'!$A$5:$A$24&lt;=A1127)*('Rate Schedule'!$A$5:$A$24&lt;&gt;"")*'Rate Schedule'!$A$5:$A$24)),'Rate Schedule'!$A$5:$A$24,0)),0),IF(E1127="Medical",IFERROR(INDEX('Rate Schedule'!$C$5:$C$24,MATCH(SUMPRODUCT(MAX(('Rate Schedule'!$A$5:$A$24&lt;=A1127)*('Rate Schedule'!$A$5:$A$24&lt;&gt;"")*'Rate Schedule'!$A$5:$A$24)),'Rate Schedule'!$A$5:$A$24,0)),0),IF(E1127="Charitable",IFERROR(INDEX('Rate Schedule'!$D$5:$D$24,MATCH(SUMPRODUCT(MAX(('Rate Schedule'!$A$5:$A$24&lt;=A1127)*('Rate Schedule'!$A$5:$A$24&lt;&gt;"")*'Rate Schedule'!$A$5:$A$24)),'Rate Schedule'!$A$5:$A$24,0)),0),0))))</f>
        <v/>
      </c>
      <c r="P1127" s="25">
        <f>IF(OR(M1127="",O1127=""),"",ROUND(N1127*O1127,0)/100)</f>
        <v/>
      </c>
      <c r="Q1127" s="26">
        <f>IF(AND(A1127="",B1127="",C1127="",D1127="",E1127="",J1127="",H1127=""),"",IF(A1127="","Add a date",IF(A1127&gt;AsOf,"After as-of date: not counted yet",IF(B1127="","Add a vehicle",IF(COUNTIF(VName,B1127)=0,"Vehicle not on Vehicles sheet",IF(E1127="","Add a purpose",IF(AND(E1127&lt;&gt;"Business",E1127&lt;&gt;"Medical",E1127&lt;&gt;"Charitable",E1127&lt;&gt;"Personal"),"Purpose must be Business/Medical/Charitable/Personal",IF(AND(ISNUMBER(H1127),ISNUMBER(I1127),I1127&lt;H1127),"Odometer end is before start",IF(AND(NOT(ISNUMBER(H1127)),NOT(ISNUMBER(I1127)),NOT(ISNUMBER(J1127))),"Add odometer readings or typed miles",IF(AND(ISNUMBER(H1127),ISNUMBER(I1127),ISNUMBER(J1127),ABS((I1127-H1127)-J1127)&gt;0.05),"Odometer and typed miles disagree",IF(AND(N1127&gt;0,O1127=0),"No rate for this date — check Rate Schedule",IF(AND(OR(E1127="Business",E1127="Medical",E1127="Charitable"),F1127&lt;&gt;"Yes",K1127=""),"Add purpose detail for substantiation",""))))))))))))</f>
        <v/>
      </c>
      <c r="R1127" s="27">
        <f>IF(OR(A1127="",M1127=""),"",IFERROR(INDEX('Rate Schedule'!$A$5:$A$24,MATCH(SUMPRODUCT(MAX(('Rate Schedule'!$A$5:$A$24&lt;=A1127)*('Rate Schedule'!$A$5:$A$24&lt;&gt;"")*'Rate Schedule'!$A$5:$A$24)),'Rate Schedule'!$A$5:$A$24,0)),""))</f>
        <v/>
      </c>
    </row>
    <row r="1128">
      <c r="A1128" s="22" t="n"/>
      <c r="B1128" s="10" t="n"/>
      <c r="C1128" s="10" t="n"/>
      <c r="D1128" s="10" t="n"/>
      <c r="E1128" s="10" t="n"/>
      <c r="F1128" s="10" t="n"/>
      <c r="G1128" s="10" t="n"/>
      <c r="H1128" s="23" t="n"/>
      <c r="I1128" s="23" t="n"/>
      <c r="J1128" s="23" t="n"/>
      <c r="K1128" s="10" t="n"/>
      <c r="L1128" s="10" t="n"/>
      <c r="M1128" s="24">
        <f>IF(AND(A1128="",B1128="",J1128="",H1128=""),"",ROUND(IF(G1128="Yes",2,1)*IF(AND(ISNUMBER(H1128),ISNUMBER(I1128),I1128&gt;=H1128),I1128-H1128,IF(ISNUMBER(J1128),J1128,0)),1))</f>
        <v/>
      </c>
      <c r="N1128" s="24">
        <f>IF(M1128="","",IF(OR(E1128="Personal",E1128="",F1128="Yes"),0,M1128))</f>
        <v/>
      </c>
      <c r="O1128" s="24">
        <f>IF(OR(A1128="",M1128=""),"",IF(E1128="Business",IFERROR(INDEX('Rate Schedule'!$B$5:$B$24,MATCH(SUMPRODUCT(MAX(('Rate Schedule'!$A$5:$A$24&lt;=A1128)*('Rate Schedule'!$A$5:$A$24&lt;&gt;"")*'Rate Schedule'!$A$5:$A$24)),'Rate Schedule'!$A$5:$A$24,0)),0),IF(E1128="Medical",IFERROR(INDEX('Rate Schedule'!$C$5:$C$24,MATCH(SUMPRODUCT(MAX(('Rate Schedule'!$A$5:$A$24&lt;=A1128)*('Rate Schedule'!$A$5:$A$24&lt;&gt;"")*'Rate Schedule'!$A$5:$A$24)),'Rate Schedule'!$A$5:$A$24,0)),0),IF(E1128="Charitable",IFERROR(INDEX('Rate Schedule'!$D$5:$D$24,MATCH(SUMPRODUCT(MAX(('Rate Schedule'!$A$5:$A$24&lt;=A1128)*('Rate Schedule'!$A$5:$A$24&lt;&gt;"")*'Rate Schedule'!$A$5:$A$24)),'Rate Schedule'!$A$5:$A$24,0)),0),0))))</f>
        <v/>
      </c>
      <c r="P1128" s="25">
        <f>IF(OR(M1128="",O1128=""),"",ROUND(N1128*O1128,0)/100)</f>
        <v/>
      </c>
      <c r="Q1128" s="26">
        <f>IF(AND(A1128="",B1128="",C1128="",D1128="",E1128="",J1128="",H1128=""),"",IF(A1128="","Add a date",IF(A1128&gt;AsOf,"After as-of date: not counted yet",IF(B1128="","Add a vehicle",IF(COUNTIF(VName,B1128)=0,"Vehicle not on Vehicles sheet",IF(E1128="","Add a purpose",IF(AND(E1128&lt;&gt;"Business",E1128&lt;&gt;"Medical",E1128&lt;&gt;"Charitable",E1128&lt;&gt;"Personal"),"Purpose must be Business/Medical/Charitable/Personal",IF(AND(ISNUMBER(H1128),ISNUMBER(I1128),I1128&lt;H1128),"Odometer end is before start",IF(AND(NOT(ISNUMBER(H1128)),NOT(ISNUMBER(I1128)),NOT(ISNUMBER(J1128))),"Add odometer readings or typed miles",IF(AND(ISNUMBER(H1128),ISNUMBER(I1128),ISNUMBER(J1128),ABS((I1128-H1128)-J1128)&gt;0.05),"Odometer and typed miles disagree",IF(AND(N1128&gt;0,O1128=0),"No rate for this date — check Rate Schedule",IF(AND(OR(E1128="Business",E1128="Medical",E1128="Charitable"),F1128&lt;&gt;"Yes",K1128=""),"Add purpose detail for substantiation",""))))))))))))</f>
        <v/>
      </c>
      <c r="R1128" s="27">
        <f>IF(OR(A1128="",M1128=""),"",IFERROR(INDEX('Rate Schedule'!$A$5:$A$24,MATCH(SUMPRODUCT(MAX(('Rate Schedule'!$A$5:$A$24&lt;=A1128)*('Rate Schedule'!$A$5:$A$24&lt;&gt;"")*'Rate Schedule'!$A$5:$A$24)),'Rate Schedule'!$A$5:$A$24,0)),""))</f>
        <v/>
      </c>
    </row>
    <row r="1129">
      <c r="A1129" s="22" t="n"/>
      <c r="B1129" s="10" t="n"/>
      <c r="C1129" s="10" t="n"/>
      <c r="D1129" s="10" t="n"/>
      <c r="E1129" s="10" t="n"/>
      <c r="F1129" s="10" t="n"/>
      <c r="G1129" s="10" t="n"/>
      <c r="H1129" s="23" t="n"/>
      <c r="I1129" s="23" t="n"/>
      <c r="J1129" s="23" t="n"/>
      <c r="K1129" s="10" t="n"/>
      <c r="L1129" s="10" t="n"/>
      <c r="M1129" s="24">
        <f>IF(AND(A1129="",B1129="",J1129="",H1129=""),"",ROUND(IF(G1129="Yes",2,1)*IF(AND(ISNUMBER(H1129),ISNUMBER(I1129),I1129&gt;=H1129),I1129-H1129,IF(ISNUMBER(J1129),J1129,0)),1))</f>
        <v/>
      </c>
      <c r="N1129" s="24">
        <f>IF(M1129="","",IF(OR(E1129="Personal",E1129="",F1129="Yes"),0,M1129))</f>
        <v/>
      </c>
      <c r="O1129" s="24">
        <f>IF(OR(A1129="",M1129=""),"",IF(E1129="Business",IFERROR(INDEX('Rate Schedule'!$B$5:$B$24,MATCH(SUMPRODUCT(MAX(('Rate Schedule'!$A$5:$A$24&lt;=A1129)*('Rate Schedule'!$A$5:$A$24&lt;&gt;"")*'Rate Schedule'!$A$5:$A$24)),'Rate Schedule'!$A$5:$A$24,0)),0),IF(E1129="Medical",IFERROR(INDEX('Rate Schedule'!$C$5:$C$24,MATCH(SUMPRODUCT(MAX(('Rate Schedule'!$A$5:$A$24&lt;=A1129)*('Rate Schedule'!$A$5:$A$24&lt;&gt;"")*'Rate Schedule'!$A$5:$A$24)),'Rate Schedule'!$A$5:$A$24,0)),0),IF(E1129="Charitable",IFERROR(INDEX('Rate Schedule'!$D$5:$D$24,MATCH(SUMPRODUCT(MAX(('Rate Schedule'!$A$5:$A$24&lt;=A1129)*('Rate Schedule'!$A$5:$A$24&lt;&gt;"")*'Rate Schedule'!$A$5:$A$24)),'Rate Schedule'!$A$5:$A$24,0)),0),0))))</f>
        <v/>
      </c>
      <c r="P1129" s="25">
        <f>IF(OR(M1129="",O1129=""),"",ROUND(N1129*O1129,0)/100)</f>
        <v/>
      </c>
      <c r="Q1129" s="26">
        <f>IF(AND(A1129="",B1129="",C1129="",D1129="",E1129="",J1129="",H1129=""),"",IF(A1129="","Add a date",IF(A1129&gt;AsOf,"After as-of date: not counted yet",IF(B1129="","Add a vehicle",IF(COUNTIF(VName,B1129)=0,"Vehicle not on Vehicles sheet",IF(E1129="","Add a purpose",IF(AND(E1129&lt;&gt;"Business",E1129&lt;&gt;"Medical",E1129&lt;&gt;"Charitable",E1129&lt;&gt;"Personal"),"Purpose must be Business/Medical/Charitable/Personal",IF(AND(ISNUMBER(H1129),ISNUMBER(I1129),I1129&lt;H1129),"Odometer end is before start",IF(AND(NOT(ISNUMBER(H1129)),NOT(ISNUMBER(I1129)),NOT(ISNUMBER(J1129))),"Add odometer readings or typed miles",IF(AND(ISNUMBER(H1129),ISNUMBER(I1129),ISNUMBER(J1129),ABS((I1129-H1129)-J1129)&gt;0.05),"Odometer and typed miles disagree",IF(AND(N1129&gt;0,O1129=0),"No rate for this date — check Rate Schedule",IF(AND(OR(E1129="Business",E1129="Medical",E1129="Charitable"),F1129&lt;&gt;"Yes",K1129=""),"Add purpose detail for substantiation",""))))))))))))</f>
        <v/>
      </c>
      <c r="R1129" s="27">
        <f>IF(OR(A1129="",M1129=""),"",IFERROR(INDEX('Rate Schedule'!$A$5:$A$24,MATCH(SUMPRODUCT(MAX(('Rate Schedule'!$A$5:$A$24&lt;=A1129)*('Rate Schedule'!$A$5:$A$24&lt;&gt;"")*'Rate Schedule'!$A$5:$A$24)),'Rate Schedule'!$A$5:$A$24,0)),""))</f>
        <v/>
      </c>
    </row>
    <row r="1130">
      <c r="A1130" s="22" t="n"/>
      <c r="B1130" s="10" t="n"/>
      <c r="C1130" s="10" t="n"/>
      <c r="D1130" s="10" t="n"/>
      <c r="E1130" s="10" t="n"/>
      <c r="F1130" s="10" t="n"/>
      <c r="G1130" s="10" t="n"/>
      <c r="H1130" s="23" t="n"/>
      <c r="I1130" s="23" t="n"/>
      <c r="J1130" s="23" t="n"/>
      <c r="K1130" s="10" t="n"/>
      <c r="L1130" s="10" t="n"/>
      <c r="M1130" s="24">
        <f>IF(AND(A1130="",B1130="",J1130="",H1130=""),"",ROUND(IF(G1130="Yes",2,1)*IF(AND(ISNUMBER(H1130),ISNUMBER(I1130),I1130&gt;=H1130),I1130-H1130,IF(ISNUMBER(J1130),J1130,0)),1))</f>
        <v/>
      </c>
      <c r="N1130" s="24">
        <f>IF(M1130="","",IF(OR(E1130="Personal",E1130="",F1130="Yes"),0,M1130))</f>
        <v/>
      </c>
      <c r="O1130" s="24">
        <f>IF(OR(A1130="",M1130=""),"",IF(E1130="Business",IFERROR(INDEX('Rate Schedule'!$B$5:$B$24,MATCH(SUMPRODUCT(MAX(('Rate Schedule'!$A$5:$A$24&lt;=A1130)*('Rate Schedule'!$A$5:$A$24&lt;&gt;"")*'Rate Schedule'!$A$5:$A$24)),'Rate Schedule'!$A$5:$A$24,0)),0),IF(E1130="Medical",IFERROR(INDEX('Rate Schedule'!$C$5:$C$24,MATCH(SUMPRODUCT(MAX(('Rate Schedule'!$A$5:$A$24&lt;=A1130)*('Rate Schedule'!$A$5:$A$24&lt;&gt;"")*'Rate Schedule'!$A$5:$A$24)),'Rate Schedule'!$A$5:$A$24,0)),0),IF(E1130="Charitable",IFERROR(INDEX('Rate Schedule'!$D$5:$D$24,MATCH(SUMPRODUCT(MAX(('Rate Schedule'!$A$5:$A$24&lt;=A1130)*('Rate Schedule'!$A$5:$A$24&lt;&gt;"")*'Rate Schedule'!$A$5:$A$24)),'Rate Schedule'!$A$5:$A$24,0)),0),0))))</f>
        <v/>
      </c>
      <c r="P1130" s="25">
        <f>IF(OR(M1130="",O1130=""),"",ROUND(N1130*O1130,0)/100)</f>
        <v/>
      </c>
      <c r="Q1130" s="26">
        <f>IF(AND(A1130="",B1130="",C1130="",D1130="",E1130="",J1130="",H1130=""),"",IF(A1130="","Add a date",IF(A1130&gt;AsOf,"After as-of date: not counted yet",IF(B1130="","Add a vehicle",IF(COUNTIF(VName,B1130)=0,"Vehicle not on Vehicles sheet",IF(E1130="","Add a purpose",IF(AND(E1130&lt;&gt;"Business",E1130&lt;&gt;"Medical",E1130&lt;&gt;"Charitable",E1130&lt;&gt;"Personal"),"Purpose must be Business/Medical/Charitable/Personal",IF(AND(ISNUMBER(H1130),ISNUMBER(I1130),I1130&lt;H1130),"Odometer end is before start",IF(AND(NOT(ISNUMBER(H1130)),NOT(ISNUMBER(I1130)),NOT(ISNUMBER(J1130))),"Add odometer readings or typed miles",IF(AND(ISNUMBER(H1130),ISNUMBER(I1130),ISNUMBER(J1130),ABS((I1130-H1130)-J1130)&gt;0.05),"Odometer and typed miles disagree",IF(AND(N1130&gt;0,O1130=0),"No rate for this date — check Rate Schedule",IF(AND(OR(E1130="Business",E1130="Medical",E1130="Charitable"),F1130&lt;&gt;"Yes",K1130=""),"Add purpose detail for substantiation",""))))))))))))</f>
        <v/>
      </c>
      <c r="R1130" s="27">
        <f>IF(OR(A1130="",M1130=""),"",IFERROR(INDEX('Rate Schedule'!$A$5:$A$24,MATCH(SUMPRODUCT(MAX(('Rate Schedule'!$A$5:$A$24&lt;=A1130)*('Rate Schedule'!$A$5:$A$24&lt;&gt;"")*'Rate Schedule'!$A$5:$A$24)),'Rate Schedule'!$A$5:$A$24,0)),""))</f>
        <v/>
      </c>
    </row>
    <row r="1131">
      <c r="A1131" s="22" t="n"/>
      <c r="B1131" s="10" t="n"/>
      <c r="C1131" s="10" t="n"/>
      <c r="D1131" s="10" t="n"/>
      <c r="E1131" s="10" t="n"/>
      <c r="F1131" s="10" t="n"/>
      <c r="G1131" s="10" t="n"/>
      <c r="H1131" s="23" t="n"/>
      <c r="I1131" s="23" t="n"/>
      <c r="J1131" s="23" t="n"/>
      <c r="K1131" s="10" t="n"/>
      <c r="L1131" s="10" t="n"/>
      <c r="M1131" s="24">
        <f>IF(AND(A1131="",B1131="",J1131="",H1131=""),"",ROUND(IF(G1131="Yes",2,1)*IF(AND(ISNUMBER(H1131),ISNUMBER(I1131),I1131&gt;=H1131),I1131-H1131,IF(ISNUMBER(J1131),J1131,0)),1))</f>
        <v/>
      </c>
      <c r="N1131" s="24">
        <f>IF(M1131="","",IF(OR(E1131="Personal",E1131="",F1131="Yes"),0,M1131))</f>
        <v/>
      </c>
      <c r="O1131" s="24">
        <f>IF(OR(A1131="",M1131=""),"",IF(E1131="Business",IFERROR(INDEX('Rate Schedule'!$B$5:$B$24,MATCH(SUMPRODUCT(MAX(('Rate Schedule'!$A$5:$A$24&lt;=A1131)*('Rate Schedule'!$A$5:$A$24&lt;&gt;"")*'Rate Schedule'!$A$5:$A$24)),'Rate Schedule'!$A$5:$A$24,0)),0),IF(E1131="Medical",IFERROR(INDEX('Rate Schedule'!$C$5:$C$24,MATCH(SUMPRODUCT(MAX(('Rate Schedule'!$A$5:$A$24&lt;=A1131)*('Rate Schedule'!$A$5:$A$24&lt;&gt;"")*'Rate Schedule'!$A$5:$A$24)),'Rate Schedule'!$A$5:$A$24,0)),0),IF(E1131="Charitable",IFERROR(INDEX('Rate Schedule'!$D$5:$D$24,MATCH(SUMPRODUCT(MAX(('Rate Schedule'!$A$5:$A$24&lt;=A1131)*('Rate Schedule'!$A$5:$A$24&lt;&gt;"")*'Rate Schedule'!$A$5:$A$24)),'Rate Schedule'!$A$5:$A$24,0)),0),0))))</f>
        <v/>
      </c>
      <c r="P1131" s="25">
        <f>IF(OR(M1131="",O1131=""),"",ROUND(N1131*O1131,0)/100)</f>
        <v/>
      </c>
      <c r="Q1131" s="26">
        <f>IF(AND(A1131="",B1131="",C1131="",D1131="",E1131="",J1131="",H1131=""),"",IF(A1131="","Add a date",IF(A1131&gt;AsOf,"After as-of date: not counted yet",IF(B1131="","Add a vehicle",IF(COUNTIF(VName,B1131)=0,"Vehicle not on Vehicles sheet",IF(E1131="","Add a purpose",IF(AND(E1131&lt;&gt;"Business",E1131&lt;&gt;"Medical",E1131&lt;&gt;"Charitable",E1131&lt;&gt;"Personal"),"Purpose must be Business/Medical/Charitable/Personal",IF(AND(ISNUMBER(H1131),ISNUMBER(I1131),I1131&lt;H1131),"Odometer end is before start",IF(AND(NOT(ISNUMBER(H1131)),NOT(ISNUMBER(I1131)),NOT(ISNUMBER(J1131))),"Add odometer readings or typed miles",IF(AND(ISNUMBER(H1131),ISNUMBER(I1131),ISNUMBER(J1131),ABS((I1131-H1131)-J1131)&gt;0.05),"Odometer and typed miles disagree",IF(AND(N1131&gt;0,O1131=0),"No rate for this date — check Rate Schedule",IF(AND(OR(E1131="Business",E1131="Medical",E1131="Charitable"),F1131&lt;&gt;"Yes",K1131=""),"Add purpose detail for substantiation",""))))))))))))</f>
        <v/>
      </c>
      <c r="R1131" s="27">
        <f>IF(OR(A1131="",M1131=""),"",IFERROR(INDEX('Rate Schedule'!$A$5:$A$24,MATCH(SUMPRODUCT(MAX(('Rate Schedule'!$A$5:$A$24&lt;=A1131)*('Rate Schedule'!$A$5:$A$24&lt;&gt;"")*'Rate Schedule'!$A$5:$A$24)),'Rate Schedule'!$A$5:$A$24,0)),""))</f>
        <v/>
      </c>
    </row>
    <row r="1132">
      <c r="A1132" s="22" t="n"/>
      <c r="B1132" s="10" t="n"/>
      <c r="C1132" s="10" t="n"/>
      <c r="D1132" s="10" t="n"/>
      <c r="E1132" s="10" t="n"/>
      <c r="F1132" s="10" t="n"/>
      <c r="G1132" s="10" t="n"/>
      <c r="H1132" s="23" t="n"/>
      <c r="I1132" s="23" t="n"/>
      <c r="J1132" s="23" t="n"/>
      <c r="K1132" s="10" t="n"/>
      <c r="L1132" s="10" t="n"/>
      <c r="M1132" s="24">
        <f>IF(AND(A1132="",B1132="",J1132="",H1132=""),"",ROUND(IF(G1132="Yes",2,1)*IF(AND(ISNUMBER(H1132),ISNUMBER(I1132),I1132&gt;=H1132),I1132-H1132,IF(ISNUMBER(J1132),J1132,0)),1))</f>
        <v/>
      </c>
      <c r="N1132" s="24">
        <f>IF(M1132="","",IF(OR(E1132="Personal",E1132="",F1132="Yes"),0,M1132))</f>
        <v/>
      </c>
      <c r="O1132" s="24">
        <f>IF(OR(A1132="",M1132=""),"",IF(E1132="Business",IFERROR(INDEX('Rate Schedule'!$B$5:$B$24,MATCH(SUMPRODUCT(MAX(('Rate Schedule'!$A$5:$A$24&lt;=A1132)*('Rate Schedule'!$A$5:$A$24&lt;&gt;"")*'Rate Schedule'!$A$5:$A$24)),'Rate Schedule'!$A$5:$A$24,0)),0),IF(E1132="Medical",IFERROR(INDEX('Rate Schedule'!$C$5:$C$24,MATCH(SUMPRODUCT(MAX(('Rate Schedule'!$A$5:$A$24&lt;=A1132)*('Rate Schedule'!$A$5:$A$24&lt;&gt;"")*'Rate Schedule'!$A$5:$A$24)),'Rate Schedule'!$A$5:$A$24,0)),0),IF(E1132="Charitable",IFERROR(INDEX('Rate Schedule'!$D$5:$D$24,MATCH(SUMPRODUCT(MAX(('Rate Schedule'!$A$5:$A$24&lt;=A1132)*('Rate Schedule'!$A$5:$A$24&lt;&gt;"")*'Rate Schedule'!$A$5:$A$24)),'Rate Schedule'!$A$5:$A$24,0)),0),0))))</f>
        <v/>
      </c>
      <c r="P1132" s="25">
        <f>IF(OR(M1132="",O1132=""),"",ROUND(N1132*O1132,0)/100)</f>
        <v/>
      </c>
      <c r="Q1132" s="26">
        <f>IF(AND(A1132="",B1132="",C1132="",D1132="",E1132="",J1132="",H1132=""),"",IF(A1132="","Add a date",IF(A1132&gt;AsOf,"After as-of date: not counted yet",IF(B1132="","Add a vehicle",IF(COUNTIF(VName,B1132)=0,"Vehicle not on Vehicles sheet",IF(E1132="","Add a purpose",IF(AND(E1132&lt;&gt;"Business",E1132&lt;&gt;"Medical",E1132&lt;&gt;"Charitable",E1132&lt;&gt;"Personal"),"Purpose must be Business/Medical/Charitable/Personal",IF(AND(ISNUMBER(H1132),ISNUMBER(I1132),I1132&lt;H1132),"Odometer end is before start",IF(AND(NOT(ISNUMBER(H1132)),NOT(ISNUMBER(I1132)),NOT(ISNUMBER(J1132))),"Add odometer readings or typed miles",IF(AND(ISNUMBER(H1132),ISNUMBER(I1132),ISNUMBER(J1132),ABS((I1132-H1132)-J1132)&gt;0.05),"Odometer and typed miles disagree",IF(AND(N1132&gt;0,O1132=0),"No rate for this date — check Rate Schedule",IF(AND(OR(E1132="Business",E1132="Medical",E1132="Charitable"),F1132&lt;&gt;"Yes",K1132=""),"Add purpose detail for substantiation",""))))))))))))</f>
        <v/>
      </c>
      <c r="R1132" s="27">
        <f>IF(OR(A1132="",M1132=""),"",IFERROR(INDEX('Rate Schedule'!$A$5:$A$24,MATCH(SUMPRODUCT(MAX(('Rate Schedule'!$A$5:$A$24&lt;=A1132)*('Rate Schedule'!$A$5:$A$24&lt;&gt;"")*'Rate Schedule'!$A$5:$A$24)),'Rate Schedule'!$A$5:$A$24,0)),""))</f>
        <v/>
      </c>
    </row>
    <row r="1133">
      <c r="A1133" s="22" t="n"/>
      <c r="B1133" s="10" t="n"/>
      <c r="C1133" s="10" t="n"/>
      <c r="D1133" s="10" t="n"/>
      <c r="E1133" s="10" t="n"/>
      <c r="F1133" s="10" t="n"/>
      <c r="G1133" s="10" t="n"/>
      <c r="H1133" s="23" t="n"/>
      <c r="I1133" s="23" t="n"/>
      <c r="J1133" s="23" t="n"/>
      <c r="K1133" s="10" t="n"/>
      <c r="L1133" s="10" t="n"/>
      <c r="M1133" s="24">
        <f>IF(AND(A1133="",B1133="",J1133="",H1133=""),"",ROUND(IF(G1133="Yes",2,1)*IF(AND(ISNUMBER(H1133),ISNUMBER(I1133),I1133&gt;=H1133),I1133-H1133,IF(ISNUMBER(J1133),J1133,0)),1))</f>
        <v/>
      </c>
      <c r="N1133" s="24">
        <f>IF(M1133="","",IF(OR(E1133="Personal",E1133="",F1133="Yes"),0,M1133))</f>
        <v/>
      </c>
      <c r="O1133" s="24">
        <f>IF(OR(A1133="",M1133=""),"",IF(E1133="Business",IFERROR(INDEX('Rate Schedule'!$B$5:$B$24,MATCH(SUMPRODUCT(MAX(('Rate Schedule'!$A$5:$A$24&lt;=A1133)*('Rate Schedule'!$A$5:$A$24&lt;&gt;"")*'Rate Schedule'!$A$5:$A$24)),'Rate Schedule'!$A$5:$A$24,0)),0),IF(E1133="Medical",IFERROR(INDEX('Rate Schedule'!$C$5:$C$24,MATCH(SUMPRODUCT(MAX(('Rate Schedule'!$A$5:$A$24&lt;=A1133)*('Rate Schedule'!$A$5:$A$24&lt;&gt;"")*'Rate Schedule'!$A$5:$A$24)),'Rate Schedule'!$A$5:$A$24,0)),0),IF(E1133="Charitable",IFERROR(INDEX('Rate Schedule'!$D$5:$D$24,MATCH(SUMPRODUCT(MAX(('Rate Schedule'!$A$5:$A$24&lt;=A1133)*('Rate Schedule'!$A$5:$A$24&lt;&gt;"")*'Rate Schedule'!$A$5:$A$24)),'Rate Schedule'!$A$5:$A$24,0)),0),0))))</f>
        <v/>
      </c>
      <c r="P1133" s="25">
        <f>IF(OR(M1133="",O1133=""),"",ROUND(N1133*O1133,0)/100)</f>
        <v/>
      </c>
      <c r="Q1133" s="26">
        <f>IF(AND(A1133="",B1133="",C1133="",D1133="",E1133="",J1133="",H1133=""),"",IF(A1133="","Add a date",IF(A1133&gt;AsOf,"After as-of date: not counted yet",IF(B1133="","Add a vehicle",IF(COUNTIF(VName,B1133)=0,"Vehicle not on Vehicles sheet",IF(E1133="","Add a purpose",IF(AND(E1133&lt;&gt;"Business",E1133&lt;&gt;"Medical",E1133&lt;&gt;"Charitable",E1133&lt;&gt;"Personal"),"Purpose must be Business/Medical/Charitable/Personal",IF(AND(ISNUMBER(H1133),ISNUMBER(I1133),I1133&lt;H1133),"Odometer end is before start",IF(AND(NOT(ISNUMBER(H1133)),NOT(ISNUMBER(I1133)),NOT(ISNUMBER(J1133))),"Add odometer readings or typed miles",IF(AND(ISNUMBER(H1133),ISNUMBER(I1133),ISNUMBER(J1133),ABS((I1133-H1133)-J1133)&gt;0.05),"Odometer and typed miles disagree",IF(AND(N1133&gt;0,O1133=0),"No rate for this date — check Rate Schedule",IF(AND(OR(E1133="Business",E1133="Medical",E1133="Charitable"),F1133&lt;&gt;"Yes",K1133=""),"Add purpose detail for substantiation",""))))))))))))</f>
        <v/>
      </c>
      <c r="R1133" s="27">
        <f>IF(OR(A1133="",M1133=""),"",IFERROR(INDEX('Rate Schedule'!$A$5:$A$24,MATCH(SUMPRODUCT(MAX(('Rate Schedule'!$A$5:$A$24&lt;=A1133)*('Rate Schedule'!$A$5:$A$24&lt;&gt;"")*'Rate Schedule'!$A$5:$A$24)),'Rate Schedule'!$A$5:$A$24,0)),""))</f>
        <v/>
      </c>
    </row>
    <row r="1134">
      <c r="A1134" s="22" t="n"/>
      <c r="B1134" s="10" t="n"/>
      <c r="C1134" s="10" t="n"/>
      <c r="D1134" s="10" t="n"/>
      <c r="E1134" s="10" t="n"/>
      <c r="F1134" s="10" t="n"/>
      <c r="G1134" s="10" t="n"/>
      <c r="H1134" s="23" t="n"/>
      <c r="I1134" s="23" t="n"/>
      <c r="J1134" s="23" t="n"/>
      <c r="K1134" s="10" t="n"/>
      <c r="L1134" s="10" t="n"/>
      <c r="M1134" s="24">
        <f>IF(AND(A1134="",B1134="",J1134="",H1134=""),"",ROUND(IF(G1134="Yes",2,1)*IF(AND(ISNUMBER(H1134),ISNUMBER(I1134),I1134&gt;=H1134),I1134-H1134,IF(ISNUMBER(J1134),J1134,0)),1))</f>
        <v/>
      </c>
      <c r="N1134" s="24">
        <f>IF(M1134="","",IF(OR(E1134="Personal",E1134="",F1134="Yes"),0,M1134))</f>
        <v/>
      </c>
      <c r="O1134" s="24">
        <f>IF(OR(A1134="",M1134=""),"",IF(E1134="Business",IFERROR(INDEX('Rate Schedule'!$B$5:$B$24,MATCH(SUMPRODUCT(MAX(('Rate Schedule'!$A$5:$A$24&lt;=A1134)*('Rate Schedule'!$A$5:$A$24&lt;&gt;"")*'Rate Schedule'!$A$5:$A$24)),'Rate Schedule'!$A$5:$A$24,0)),0),IF(E1134="Medical",IFERROR(INDEX('Rate Schedule'!$C$5:$C$24,MATCH(SUMPRODUCT(MAX(('Rate Schedule'!$A$5:$A$24&lt;=A1134)*('Rate Schedule'!$A$5:$A$24&lt;&gt;"")*'Rate Schedule'!$A$5:$A$24)),'Rate Schedule'!$A$5:$A$24,0)),0),IF(E1134="Charitable",IFERROR(INDEX('Rate Schedule'!$D$5:$D$24,MATCH(SUMPRODUCT(MAX(('Rate Schedule'!$A$5:$A$24&lt;=A1134)*('Rate Schedule'!$A$5:$A$24&lt;&gt;"")*'Rate Schedule'!$A$5:$A$24)),'Rate Schedule'!$A$5:$A$24,0)),0),0))))</f>
        <v/>
      </c>
      <c r="P1134" s="25">
        <f>IF(OR(M1134="",O1134=""),"",ROUND(N1134*O1134,0)/100)</f>
        <v/>
      </c>
      <c r="Q1134" s="26">
        <f>IF(AND(A1134="",B1134="",C1134="",D1134="",E1134="",J1134="",H1134=""),"",IF(A1134="","Add a date",IF(A1134&gt;AsOf,"After as-of date: not counted yet",IF(B1134="","Add a vehicle",IF(COUNTIF(VName,B1134)=0,"Vehicle not on Vehicles sheet",IF(E1134="","Add a purpose",IF(AND(E1134&lt;&gt;"Business",E1134&lt;&gt;"Medical",E1134&lt;&gt;"Charitable",E1134&lt;&gt;"Personal"),"Purpose must be Business/Medical/Charitable/Personal",IF(AND(ISNUMBER(H1134),ISNUMBER(I1134),I1134&lt;H1134),"Odometer end is before start",IF(AND(NOT(ISNUMBER(H1134)),NOT(ISNUMBER(I1134)),NOT(ISNUMBER(J1134))),"Add odometer readings or typed miles",IF(AND(ISNUMBER(H1134),ISNUMBER(I1134),ISNUMBER(J1134),ABS((I1134-H1134)-J1134)&gt;0.05),"Odometer and typed miles disagree",IF(AND(N1134&gt;0,O1134=0),"No rate for this date — check Rate Schedule",IF(AND(OR(E1134="Business",E1134="Medical",E1134="Charitable"),F1134&lt;&gt;"Yes",K1134=""),"Add purpose detail for substantiation",""))))))))))))</f>
        <v/>
      </c>
      <c r="R1134" s="27">
        <f>IF(OR(A1134="",M1134=""),"",IFERROR(INDEX('Rate Schedule'!$A$5:$A$24,MATCH(SUMPRODUCT(MAX(('Rate Schedule'!$A$5:$A$24&lt;=A1134)*('Rate Schedule'!$A$5:$A$24&lt;&gt;"")*'Rate Schedule'!$A$5:$A$24)),'Rate Schedule'!$A$5:$A$24,0)),""))</f>
        <v/>
      </c>
    </row>
    <row r="1135">
      <c r="A1135" s="22" t="n"/>
      <c r="B1135" s="10" t="n"/>
      <c r="C1135" s="10" t="n"/>
      <c r="D1135" s="10" t="n"/>
      <c r="E1135" s="10" t="n"/>
      <c r="F1135" s="10" t="n"/>
      <c r="G1135" s="10" t="n"/>
      <c r="H1135" s="23" t="n"/>
      <c r="I1135" s="23" t="n"/>
      <c r="J1135" s="23" t="n"/>
      <c r="K1135" s="10" t="n"/>
      <c r="L1135" s="10" t="n"/>
      <c r="M1135" s="24">
        <f>IF(AND(A1135="",B1135="",J1135="",H1135=""),"",ROUND(IF(G1135="Yes",2,1)*IF(AND(ISNUMBER(H1135),ISNUMBER(I1135),I1135&gt;=H1135),I1135-H1135,IF(ISNUMBER(J1135),J1135,0)),1))</f>
        <v/>
      </c>
      <c r="N1135" s="24">
        <f>IF(M1135="","",IF(OR(E1135="Personal",E1135="",F1135="Yes"),0,M1135))</f>
        <v/>
      </c>
      <c r="O1135" s="24">
        <f>IF(OR(A1135="",M1135=""),"",IF(E1135="Business",IFERROR(INDEX('Rate Schedule'!$B$5:$B$24,MATCH(SUMPRODUCT(MAX(('Rate Schedule'!$A$5:$A$24&lt;=A1135)*('Rate Schedule'!$A$5:$A$24&lt;&gt;"")*'Rate Schedule'!$A$5:$A$24)),'Rate Schedule'!$A$5:$A$24,0)),0),IF(E1135="Medical",IFERROR(INDEX('Rate Schedule'!$C$5:$C$24,MATCH(SUMPRODUCT(MAX(('Rate Schedule'!$A$5:$A$24&lt;=A1135)*('Rate Schedule'!$A$5:$A$24&lt;&gt;"")*'Rate Schedule'!$A$5:$A$24)),'Rate Schedule'!$A$5:$A$24,0)),0),IF(E1135="Charitable",IFERROR(INDEX('Rate Schedule'!$D$5:$D$24,MATCH(SUMPRODUCT(MAX(('Rate Schedule'!$A$5:$A$24&lt;=A1135)*('Rate Schedule'!$A$5:$A$24&lt;&gt;"")*'Rate Schedule'!$A$5:$A$24)),'Rate Schedule'!$A$5:$A$24,0)),0),0))))</f>
        <v/>
      </c>
      <c r="P1135" s="25">
        <f>IF(OR(M1135="",O1135=""),"",ROUND(N1135*O1135,0)/100)</f>
        <v/>
      </c>
      <c r="Q1135" s="26">
        <f>IF(AND(A1135="",B1135="",C1135="",D1135="",E1135="",J1135="",H1135=""),"",IF(A1135="","Add a date",IF(A1135&gt;AsOf,"After as-of date: not counted yet",IF(B1135="","Add a vehicle",IF(COUNTIF(VName,B1135)=0,"Vehicle not on Vehicles sheet",IF(E1135="","Add a purpose",IF(AND(E1135&lt;&gt;"Business",E1135&lt;&gt;"Medical",E1135&lt;&gt;"Charitable",E1135&lt;&gt;"Personal"),"Purpose must be Business/Medical/Charitable/Personal",IF(AND(ISNUMBER(H1135),ISNUMBER(I1135),I1135&lt;H1135),"Odometer end is before start",IF(AND(NOT(ISNUMBER(H1135)),NOT(ISNUMBER(I1135)),NOT(ISNUMBER(J1135))),"Add odometer readings or typed miles",IF(AND(ISNUMBER(H1135),ISNUMBER(I1135),ISNUMBER(J1135),ABS((I1135-H1135)-J1135)&gt;0.05),"Odometer and typed miles disagree",IF(AND(N1135&gt;0,O1135=0),"No rate for this date — check Rate Schedule",IF(AND(OR(E1135="Business",E1135="Medical",E1135="Charitable"),F1135&lt;&gt;"Yes",K1135=""),"Add purpose detail for substantiation",""))))))))))))</f>
        <v/>
      </c>
      <c r="R1135" s="27">
        <f>IF(OR(A1135="",M1135=""),"",IFERROR(INDEX('Rate Schedule'!$A$5:$A$24,MATCH(SUMPRODUCT(MAX(('Rate Schedule'!$A$5:$A$24&lt;=A1135)*('Rate Schedule'!$A$5:$A$24&lt;&gt;"")*'Rate Schedule'!$A$5:$A$24)),'Rate Schedule'!$A$5:$A$24,0)),""))</f>
        <v/>
      </c>
    </row>
    <row r="1136">
      <c r="A1136" s="22" t="n"/>
      <c r="B1136" s="10" t="n"/>
      <c r="C1136" s="10" t="n"/>
      <c r="D1136" s="10" t="n"/>
      <c r="E1136" s="10" t="n"/>
      <c r="F1136" s="10" t="n"/>
      <c r="G1136" s="10" t="n"/>
      <c r="H1136" s="23" t="n"/>
      <c r="I1136" s="23" t="n"/>
      <c r="J1136" s="23" t="n"/>
      <c r="K1136" s="10" t="n"/>
      <c r="L1136" s="10" t="n"/>
      <c r="M1136" s="24">
        <f>IF(AND(A1136="",B1136="",J1136="",H1136=""),"",ROUND(IF(G1136="Yes",2,1)*IF(AND(ISNUMBER(H1136),ISNUMBER(I1136),I1136&gt;=H1136),I1136-H1136,IF(ISNUMBER(J1136),J1136,0)),1))</f>
        <v/>
      </c>
      <c r="N1136" s="24">
        <f>IF(M1136="","",IF(OR(E1136="Personal",E1136="",F1136="Yes"),0,M1136))</f>
        <v/>
      </c>
      <c r="O1136" s="24">
        <f>IF(OR(A1136="",M1136=""),"",IF(E1136="Business",IFERROR(INDEX('Rate Schedule'!$B$5:$B$24,MATCH(SUMPRODUCT(MAX(('Rate Schedule'!$A$5:$A$24&lt;=A1136)*('Rate Schedule'!$A$5:$A$24&lt;&gt;"")*'Rate Schedule'!$A$5:$A$24)),'Rate Schedule'!$A$5:$A$24,0)),0),IF(E1136="Medical",IFERROR(INDEX('Rate Schedule'!$C$5:$C$24,MATCH(SUMPRODUCT(MAX(('Rate Schedule'!$A$5:$A$24&lt;=A1136)*('Rate Schedule'!$A$5:$A$24&lt;&gt;"")*'Rate Schedule'!$A$5:$A$24)),'Rate Schedule'!$A$5:$A$24,0)),0),IF(E1136="Charitable",IFERROR(INDEX('Rate Schedule'!$D$5:$D$24,MATCH(SUMPRODUCT(MAX(('Rate Schedule'!$A$5:$A$24&lt;=A1136)*('Rate Schedule'!$A$5:$A$24&lt;&gt;"")*'Rate Schedule'!$A$5:$A$24)),'Rate Schedule'!$A$5:$A$24,0)),0),0))))</f>
        <v/>
      </c>
      <c r="P1136" s="25">
        <f>IF(OR(M1136="",O1136=""),"",ROUND(N1136*O1136,0)/100)</f>
        <v/>
      </c>
      <c r="Q1136" s="26">
        <f>IF(AND(A1136="",B1136="",C1136="",D1136="",E1136="",J1136="",H1136=""),"",IF(A1136="","Add a date",IF(A1136&gt;AsOf,"After as-of date: not counted yet",IF(B1136="","Add a vehicle",IF(COUNTIF(VName,B1136)=0,"Vehicle not on Vehicles sheet",IF(E1136="","Add a purpose",IF(AND(E1136&lt;&gt;"Business",E1136&lt;&gt;"Medical",E1136&lt;&gt;"Charitable",E1136&lt;&gt;"Personal"),"Purpose must be Business/Medical/Charitable/Personal",IF(AND(ISNUMBER(H1136),ISNUMBER(I1136),I1136&lt;H1136),"Odometer end is before start",IF(AND(NOT(ISNUMBER(H1136)),NOT(ISNUMBER(I1136)),NOT(ISNUMBER(J1136))),"Add odometer readings or typed miles",IF(AND(ISNUMBER(H1136),ISNUMBER(I1136),ISNUMBER(J1136),ABS((I1136-H1136)-J1136)&gt;0.05),"Odometer and typed miles disagree",IF(AND(N1136&gt;0,O1136=0),"No rate for this date — check Rate Schedule",IF(AND(OR(E1136="Business",E1136="Medical",E1136="Charitable"),F1136&lt;&gt;"Yes",K1136=""),"Add purpose detail for substantiation",""))))))))))))</f>
        <v/>
      </c>
      <c r="R1136" s="27">
        <f>IF(OR(A1136="",M1136=""),"",IFERROR(INDEX('Rate Schedule'!$A$5:$A$24,MATCH(SUMPRODUCT(MAX(('Rate Schedule'!$A$5:$A$24&lt;=A1136)*('Rate Schedule'!$A$5:$A$24&lt;&gt;"")*'Rate Schedule'!$A$5:$A$24)),'Rate Schedule'!$A$5:$A$24,0)),""))</f>
        <v/>
      </c>
    </row>
    <row r="1137">
      <c r="A1137" s="22" t="n"/>
      <c r="B1137" s="10" t="n"/>
      <c r="C1137" s="10" t="n"/>
      <c r="D1137" s="10" t="n"/>
      <c r="E1137" s="10" t="n"/>
      <c r="F1137" s="10" t="n"/>
      <c r="G1137" s="10" t="n"/>
      <c r="H1137" s="23" t="n"/>
      <c r="I1137" s="23" t="n"/>
      <c r="J1137" s="23" t="n"/>
      <c r="K1137" s="10" t="n"/>
      <c r="L1137" s="10" t="n"/>
      <c r="M1137" s="24">
        <f>IF(AND(A1137="",B1137="",J1137="",H1137=""),"",ROUND(IF(G1137="Yes",2,1)*IF(AND(ISNUMBER(H1137),ISNUMBER(I1137),I1137&gt;=H1137),I1137-H1137,IF(ISNUMBER(J1137),J1137,0)),1))</f>
        <v/>
      </c>
      <c r="N1137" s="24">
        <f>IF(M1137="","",IF(OR(E1137="Personal",E1137="",F1137="Yes"),0,M1137))</f>
        <v/>
      </c>
      <c r="O1137" s="24">
        <f>IF(OR(A1137="",M1137=""),"",IF(E1137="Business",IFERROR(INDEX('Rate Schedule'!$B$5:$B$24,MATCH(SUMPRODUCT(MAX(('Rate Schedule'!$A$5:$A$24&lt;=A1137)*('Rate Schedule'!$A$5:$A$24&lt;&gt;"")*'Rate Schedule'!$A$5:$A$24)),'Rate Schedule'!$A$5:$A$24,0)),0),IF(E1137="Medical",IFERROR(INDEX('Rate Schedule'!$C$5:$C$24,MATCH(SUMPRODUCT(MAX(('Rate Schedule'!$A$5:$A$24&lt;=A1137)*('Rate Schedule'!$A$5:$A$24&lt;&gt;"")*'Rate Schedule'!$A$5:$A$24)),'Rate Schedule'!$A$5:$A$24,0)),0),IF(E1137="Charitable",IFERROR(INDEX('Rate Schedule'!$D$5:$D$24,MATCH(SUMPRODUCT(MAX(('Rate Schedule'!$A$5:$A$24&lt;=A1137)*('Rate Schedule'!$A$5:$A$24&lt;&gt;"")*'Rate Schedule'!$A$5:$A$24)),'Rate Schedule'!$A$5:$A$24,0)),0),0))))</f>
        <v/>
      </c>
      <c r="P1137" s="25">
        <f>IF(OR(M1137="",O1137=""),"",ROUND(N1137*O1137,0)/100)</f>
        <v/>
      </c>
      <c r="Q1137" s="26">
        <f>IF(AND(A1137="",B1137="",C1137="",D1137="",E1137="",J1137="",H1137=""),"",IF(A1137="","Add a date",IF(A1137&gt;AsOf,"After as-of date: not counted yet",IF(B1137="","Add a vehicle",IF(COUNTIF(VName,B1137)=0,"Vehicle not on Vehicles sheet",IF(E1137="","Add a purpose",IF(AND(E1137&lt;&gt;"Business",E1137&lt;&gt;"Medical",E1137&lt;&gt;"Charitable",E1137&lt;&gt;"Personal"),"Purpose must be Business/Medical/Charitable/Personal",IF(AND(ISNUMBER(H1137),ISNUMBER(I1137),I1137&lt;H1137),"Odometer end is before start",IF(AND(NOT(ISNUMBER(H1137)),NOT(ISNUMBER(I1137)),NOT(ISNUMBER(J1137))),"Add odometer readings or typed miles",IF(AND(ISNUMBER(H1137),ISNUMBER(I1137),ISNUMBER(J1137),ABS((I1137-H1137)-J1137)&gt;0.05),"Odometer and typed miles disagree",IF(AND(N1137&gt;0,O1137=0),"No rate for this date — check Rate Schedule",IF(AND(OR(E1137="Business",E1137="Medical",E1137="Charitable"),F1137&lt;&gt;"Yes",K1137=""),"Add purpose detail for substantiation",""))))))))))))</f>
        <v/>
      </c>
      <c r="R1137" s="27">
        <f>IF(OR(A1137="",M1137=""),"",IFERROR(INDEX('Rate Schedule'!$A$5:$A$24,MATCH(SUMPRODUCT(MAX(('Rate Schedule'!$A$5:$A$24&lt;=A1137)*('Rate Schedule'!$A$5:$A$24&lt;&gt;"")*'Rate Schedule'!$A$5:$A$24)),'Rate Schedule'!$A$5:$A$24,0)),""))</f>
        <v/>
      </c>
    </row>
    <row r="1138">
      <c r="A1138" s="22" t="n"/>
      <c r="B1138" s="10" t="n"/>
      <c r="C1138" s="10" t="n"/>
      <c r="D1138" s="10" t="n"/>
      <c r="E1138" s="10" t="n"/>
      <c r="F1138" s="10" t="n"/>
      <c r="G1138" s="10" t="n"/>
      <c r="H1138" s="23" t="n"/>
      <c r="I1138" s="23" t="n"/>
      <c r="J1138" s="23" t="n"/>
      <c r="K1138" s="10" t="n"/>
      <c r="L1138" s="10" t="n"/>
      <c r="M1138" s="24">
        <f>IF(AND(A1138="",B1138="",J1138="",H1138=""),"",ROUND(IF(G1138="Yes",2,1)*IF(AND(ISNUMBER(H1138),ISNUMBER(I1138),I1138&gt;=H1138),I1138-H1138,IF(ISNUMBER(J1138),J1138,0)),1))</f>
        <v/>
      </c>
      <c r="N1138" s="24">
        <f>IF(M1138="","",IF(OR(E1138="Personal",E1138="",F1138="Yes"),0,M1138))</f>
        <v/>
      </c>
      <c r="O1138" s="24">
        <f>IF(OR(A1138="",M1138=""),"",IF(E1138="Business",IFERROR(INDEX('Rate Schedule'!$B$5:$B$24,MATCH(SUMPRODUCT(MAX(('Rate Schedule'!$A$5:$A$24&lt;=A1138)*('Rate Schedule'!$A$5:$A$24&lt;&gt;"")*'Rate Schedule'!$A$5:$A$24)),'Rate Schedule'!$A$5:$A$24,0)),0),IF(E1138="Medical",IFERROR(INDEX('Rate Schedule'!$C$5:$C$24,MATCH(SUMPRODUCT(MAX(('Rate Schedule'!$A$5:$A$24&lt;=A1138)*('Rate Schedule'!$A$5:$A$24&lt;&gt;"")*'Rate Schedule'!$A$5:$A$24)),'Rate Schedule'!$A$5:$A$24,0)),0),IF(E1138="Charitable",IFERROR(INDEX('Rate Schedule'!$D$5:$D$24,MATCH(SUMPRODUCT(MAX(('Rate Schedule'!$A$5:$A$24&lt;=A1138)*('Rate Schedule'!$A$5:$A$24&lt;&gt;"")*'Rate Schedule'!$A$5:$A$24)),'Rate Schedule'!$A$5:$A$24,0)),0),0))))</f>
        <v/>
      </c>
      <c r="P1138" s="25">
        <f>IF(OR(M1138="",O1138=""),"",ROUND(N1138*O1138,0)/100)</f>
        <v/>
      </c>
      <c r="Q1138" s="26">
        <f>IF(AND(A1138="",B1138="",C1138="",D1138="",E1138="",J1138="",H1138=""),"",IF(A1138="","Add a date",IF(A1138&gt;AsOf,"After as-of date: not counted yet",IF(B1138="","Add a vehicle",IF(COUNTIF(VName,B1138)=0,"Vehicle not on Vehicles sheet",IF(E1138="","Add a purpose",IF(AND(E1138&lt;&gt;"Business",E1138&lt;&gt;"Medical",E1138&lt;&gt;"Charitable",E1138&lt;&gt;"Personal"),"Purpose must be Business/Medical/Charitable/Personal",IF(AND(ISNUMBER(H1138),ISNUMBER(I1138),I1138&lt;H1138),"Odometer end is before start",IF(AND(NOT(ISNUMBER(H1138)),NOT(ISNUMBER(I1138)),NOT(ISNUMBER(J1138))),"Add odometer readings or typed miles",IF(AND(ISNUMBER(H1138),ISNUMBER(I1138),ISNUMBER(J1138),ABS((I1138-H1138)-J1138)&gt;0.05),"Odometer and typed miles disagree",IF(AND(N1138&gt;0,O1138=0),"No rate for this date — check Rate Schedule",IF(AND(OR(E1138="Business",E1138="Medical",E1138="Charitable"),F1138&lt;&gt;"Yes",K1138=""),"Add purpose detail for substantiation",""))))))))))))</f>
        <v/>
      </c>
      <c r="R1138" s="27">
        <f>IF(OR(A1138="",M1138=""),"",IFERROR(INDEX('Rate Schedule'!$A$5:$A$24,MATCH(SUMPRODUCT(MAX(('Rate Schedule'!$A$5:$A$24&lt;=A1138)*('Rate Schedule'!$A$5:$A$24&lt;&gt;"")*'Rate Schedule'!$A$5:$A$24)),'Rate Schedule'!$A$5:$A$24,0)),""))</f>
        <v/>
      </c>
    </row>
    <row r="1139">
      <c r="A1139" s="22" t="n"/>
      <c r="B1139" s="10" t="n"/>
      <c r="C1139" s="10" t="n"/>
      <c r="D1139" s="10" t="n"/>
      <c r="E1139" s="10" t="n"/>
      <c r="F1139" s="10" t="n"/>
      <c r="G1139" s="10" t="n"/>
      <c r="H1139" s="23" t="n"/>
      <c r="I1139" s="23" t="n"/>
      <c r="J1139" s="23" t="n"/>
      <c r="K1139" s="10" t="n"/>
      <c r="L1139" s="10" t="n"/>
      <c r="M1139" s="24">
        <f>IF(AND(A1139="",B1139="",J1139="",H1139=""),"",ROUND(IF(G1139="Yes",2,1)*IF(AND(ISNUMBER(H1139),ISNUMBER(I1139),I1139&gt;=H1139),I1139-H1139,IF(ISNUMBER(J1139),J1139,0)),1))</f>
        <v/>
      </c>
      <c r="N1139" s="24">
        <f>IF(M1139="","",IF(OR(E1139="Personal",E1139="",F1139="Yes"),0,M1139))</f>
        <v/>
      </c>
      <c r="O1139" s="24">
        <f>IF(OR(A1139="",M1139=""),"",IF(E1139="Business",IFERROR(INDEX('Rate Schedule'!$B$5:$B$24,MATCH(SUMPRODUCT(MAX(('Rate Schedule'!$A$5:$A$24&lt;=A1139)*('Rate Schedule'!$A$5:$A$24&lt;&gt;"")*'Rate Schedule'!$A$5:$A$24)),'Rate Schedule'!$A$5:$A$24,0)),0),IF(E1139="Medical",IFERROR(INDEX('Rate Schedule'!$C$5:$C$24,MATCH(SUMPRODUCT(MAX(('Rate Schedule'!$A$5:$A$24&lt;=A1139)*('Rate Schedule'!$A$5:$A$24&lt;&gt;"")*'Rate Schedule'!$A$5:$A$24)),'Rate Schedule'!$A$5:$A$24,0)),0),IF(E1139="Charitable",IFERROR(INDEX('Rate Schedule'!$D$5:$D$24,MATCH(SUMPRODUCT(MAX(('Rate Schedule'!$A$5:$A$24&lt;=A1139)*('Rate Schedule'!$A$5:$A$24&lt;&gt;"")*'Rate Schedule'!$A$5:$A$24)),'Rate Schedule'!$A$5:$A$24,0)),0),0))))</f>
        <v/>
      </c>
      <c r="P1139" s="25">
        <f>IF(OR(M1139="",O1139=""),"",ROUND(N1139*O1139,0)/100)</f>
        <v/>
      </c>
      <c r="Q1139" s="26">
        <f>IF(AND(A1139="",B1139="",C1139="",D1139="",E1139="",J1139="",H1139=""),"",IF(A1139="","Add a date",IF(A1139&gt;AsOf,"After as-of date: not counted yet",IF(B1139="","Add a vehicle",IF(COUNTIF(VName,B1139)=0,"Vehicle not on Vehicles sheet",IF(E1139="","Add a purpose",IF(AND(E1139&lt;&gt;"Business",E1139&lt;&gt;"Medical",E1139&lt;&gt;"Charitable",E1139&lt;&gt;"Personal"),"Purpose must be Business/Medical/Charitable/Personal",IF(AND(ISNUMBER(H1139),ISNUMBER(I1139),I1139&lt;H1139),"Odometer end is before start",IF(AND(NOT(ISNUMBER(H1139)),NOT(ISNUMBER(I1139)),NOT(ISNUMBER(J1139))),"Add odometer readings or typed miles",IF(AND(ISNUMBER(H1139),ISNUMBER(I1139),ISNUMBER(J1139),ABS((I1139-H1139)-J1139)&gt;0.05),"Odometer and typed miles disagree",IF(AND(N1139&gt;0,O1139=0),"No rate for this date — check Rate Schedule",IF(AND(OR(E1139="Business",E1139="Medical",E1139="Charitable"),F1139&lt;&gt;"Yes",K1139=""),"Add purpose detail for substantiation",""))))))))))))</f>
        <v/>
      </c>
      <c r="R1139" s="27">
        <f>IF(OR(A1139="",M1139=""),"",IFERROR(INDEX('Rate Schedule'!$A$5:$A$24,MATCH(SUMPRODUCT(MAX(('Rate Schedule'!$A$5:$A$24&lt;=A1139)*('Rate Schedule'!$A$5:$A$24&lt;&gt;"")*'Rate Schedule'!$A$5:$A$24)),'Rate Schedule'!$A$5:$A$24,0)),""))</f>
        <v/>
      </c>
    </row>
    <row r="1140">
      <c r="A1140" s="22" t="n"/>
      <c r="B1140" s="10" t="n"/>
      <c r="C1140" s="10" t="n"/>
      <c r="D1140" s="10" t="n"/>
      <c r="E1140" s="10" t="n"/>
      <c r="F1140" s="10" t="n"/>
      <c r="G1140" s="10" t="n"/>
      <c r="H1140" s="23" t="n"/>
      <c r="I1140" s="23" t="n"/>
      <c r="J1140" s="23" t="n"/>
      <c r="K1140" s="10" t="n"/>
      <c r="L1140" s="10" t="n"/>
      <c r="M1140" s="24">
        <f>IF(AND(A1140="",B1140="",J1140="",H1140=""),"",ROUND(IF(G1140="Yes",2,1)*IF(AND(ISNUMBER(H1140),ISNUMBER(I1140),I1140&gt;=H1140),I1140-H1140,IF(ISNUMBER(J1140),J1140,0)),1))</f>
        <v/>
      </c>
      <c r="N1140" s="24">
        <f>IF(M1140="","",IF(OR(E1140="Personal",E1140="",F1140="Yes"),0,M1140))</f>
        <v/>
      </c>
      <c r="O1140" s="24">
        <f>IF(OR(A1140="",M1140=""),"",IF(E1140="Business",IFERROR(INDEX('Rate Schedule'!$B$5:$B$24,MATCH(SUMPRODUCT(MAX(('Rate Schedule'!$A$5:$A$24&lt;=A1140)*('Rate Schedule'!$A$5:$A$24&lt;&gt;"")*'Rate Schedule'!$A$5:$A$24)),'Rate Schedule'!$A$5:$A$24,0)),0),IF(E1140="Medical",IFERROR(INDEX('Rate Schedule'!$C$5:$C$24,MATCH(SUMPRODUCT(MAX(('Rate Schedule'!$A$5:$A$24&lt;=A1140)*('Rate Schedule'!$A$5:$A$24&lt;&gt;"")*'Rate Schedule'!$A$5:$A$24)),'Rate Schedule'!$A$5:$A$24,0)),0),IF(E1140="Charitable",IFERROR(INDEX('Rate Schedule'!$D$5:$D$24,MATCH(SUMPRODUCT(MAX(('Rate Schedule'!$A$5:$A$24&lt;=A1140)*('Rate Schedule'!$A$5:$A$24&lt;&gt;"")*'Rate Schedule'!$A$5:$A$24)),'Rate Schedule'!$A$5:$A$24,0)),0),0))))</f>
        <v/>
      </c>
      <c r="P1140" s="25">
        <f>IF(OR(M1140="",O1140=""),"",ROUND(N1140*O1140,0)/100)</f>
        <v/>
      </c>
      <c r="Q1140" s="26">
        <f>IF(AND(A1140="",B1140="",C1140="",D1140="",E1140="",J1140="",H1140=""),"",IF(A1140="","Add a date",IF(A1140&gt;AsOf,"After as-of date: not counted yet",IF(B1140="","Add a vehicle",IF(COUNTIF(VName,B1140)=0,"Vehicle not on Vehicles sheet",IF(E1140="","Add a purpose",IF(AND(E1140&lt;&gt;"Business",E1140&lt;&gt;"Medical",E1140&lt;&gt;"Charitable",E1140&lt;&gt;"Personal"),"Purpose must be Business/Medical/Charitable/Personal",IF(AND(ISNUMBER(H1140),ISNUMBER(I1140),I1140&lt;H1140),"Odometer end is before start",IF(AND(NOT(ISNUMBER(H1140)),NOT(ISNUMBER(I1140)),NOT(ISNUMBER(J1140))),"Add odometer readings or typed miles",IF(AND(ISNUMBER(H1140),ISNUMBER(I1140),ISNUMBER(J1140),ABS((I1140-H1140)-J1140)&gt;0.05),"Odometer and typed miles disagree",IF(AND(N1140&gt;0,O1140=0),"No rate for this date — check Rate Schedule",IF(AND(OR(E1140="Business",E1140="Medical",E1140="Charitable"),F1140&lt;&gt;"Yes",K1140=""),"Add purpose detail for substantiation",""))))))))))))</f>
        <v/>
      </c>
      <c r="R1140" s="27">
        <f>IF(OR(A1140="",M1140=""),"",IFERROR(INDEX('Rate Schedule'!$A$5:$A$24,MATCH(SUMPRODUCT(MAX(('Rate Schedule'!$A$5:$A$24&lt;=A1140)*('Rate Schedule'!$A$5:$A$24&lt;&gt;"")*'Rate Schedule'!$A$5:$A$24)),'Rate Schedule'!$A$5:$A$24,0)),""))</f>
        <v/>
      </c>
    </row>
    <row r="1141">
      <c r="A1141" s="22" t="n"/>
      <c r="B1141" s="10" t="n"/>
      <c r="C1141" s="10" t="n"/>
      <c r="D1141" s="10" t="n"/>
      <c r="E1141" s="10" t="n"/>
      <c r="F1141" s="10" t="n"/>
      <c r="G1141" s="10" t="n"/>
      <c r="H1141" s="23" t="n"/>
      <c r="I1141" s="23" t="n"/>
      <c r="J1141" s="23" t="n"/>
      <c r="K1141" s="10" t="n"/>
      <c r="L1141" s="10" t="n"/>
      <c r="M1141" s="24">
        <f>IF(AND(A1141="",B1141="",J1141="",H1141=""),"",ROUND(IF(G1141="Yes",2,1)*IF(AND(ISNUMBER(H1141),ISNUMBER(I1141),I1141&gt;=H1141),I1141-H1141,IF(ISNUMBER(J1141),J1141,0)),1))</f>
        <v/>
      </c>
      <c r="N1141" s="24">
        <f>IF(M1141="","",IF(OR(E1141="Personal",E1141="",F1141="Yes"),0,M1141))</f>
        <v/>
      </c>
      <c r="O1141" s="24">
        <f>IF(OR(A1141="",M1141=""),"",IF(E1141="Business",IFERROR(INDEX('Rate Schedule'!$B$5:$B$24,MATCH(SUMPRODUCT(MAX(('Rate Schedule'!$A$5:$A$24&lt;=A1141)*('Rate Schedule'!$A$5:$A$24&lt;&gt;"")*'Rate Schedule'!$A$5:$A$24)),'Rate Schedule'!$A$5:$A$24,0)),0),IF(E1141="Medical",IFERROR(INDEX('Rate Schedule'!$C$5:$C$24,MATCH(SUMPRODUCT(MAX(('Rate Schedule'!$A$5:$A$24&lt;=A1141)*('Rate Schedule'!$A$5:$A$24&lt;&gt;"")*'Rate Schedule'!$A$5:$A$24)),'Rate Schedule'!$A$5:$A$24,0)),0),IF(E1141="Charitable",IFERROR(INDEX('Rate Schedule'!$D$5:$D$24,MATCH(SUMPRODUCT(MAX(('Rate Schedule'!$A$5:$A$24&lt;=A1141)*('Rate Schedule'!$A$5:$A$24&lt;&gt;"")*'Rate Schedule'!$A$5:$A$24)),'Rate Schedule'!$A$5:$A$24,0)),0),0))))</f>
        <v/>
      </c>
      <c r="P1141" s="25">
        <f>IF(OR(M1141="",O1141=""),"",ROUND(N1141*O1141,0)/100)</f>
        <v/>
      </c>
      <c r="Q1141" s="26">
        <f>IF(AND(A1141="",B1141="",C1141="",D1141="",E1141="",J1141="",H1141=""),"",IF(A1141="","Add a date",IF(A1141&gt;AsOf,"After as-of date: not counted yet",IF(B1141="","Add a vehicle",IF(COUNTIF(VName,B1141)=0,"Vehicle not on Vehicles sheet",IF(E1141="","Add a purpose",IF(AND(E1141&lt;&gt;"Business",E1141&lt;&gt;"Medical",E1141&lt;&gt;"Charitable",E1141&lt;&gt;"Personal"),"Purpose must be Business/Medical/Charitable/Personal",IF(AND(ISNUMBER(H1141),ISNUMBER(I1141),I1141&lt;H1141),"Odometer end is before start",IF(AND(NOT(ISNUMBER(H1141)),NOT(ISNUMBER(I1141)),NOT(ISNUMBER(J1141))),"Add odometer readings or typed miles",IF(AND(ISNUMBER(H1141),ISNUMBER(I1141),ISNUMBER(J1141),ABS((I1141-H1141)-J1141)&gt;0.05),"Odometer and typed miles disagree",IF(AND(N1141&gt;0,O1141=0),"No rate for this date — check Rate Schedule",IF(AND(OR(E1141="Business",E1141="Medical",E1141="Charitable"),F1141&lt;&gt;"Yes",K1141=""),"Add purpose detail for substantiation",""))))))))))))</f>
        <v/>
      </c>
      <c r="R1141" s="27">
        <f>IF(OR(A1141="",M1141=""),"",IFERROR(INDEX('Rate Schedule'!$A$5:$A$24,MATCH(SUMPRODUCT(MAX(('Rate Schedule'!$A$5:$A$24&lt;=A1141)*('Rate Schedule'!$A$5:$A$24&lt;&gt;"")*'Rate Schedule'!$A$5:$A$24)),'Rate Schedule'!$A$5:$A$24,0)),""))</f>
        <v/>
      </c>
    </row>
    <row r="1142">
      <c r="A1142" s="22" t="n"/>
      <c r="B1142" s="10" t="n"/>
      <c r="C1142" s="10" t="n"/>
      <c r="D1142" s="10" t="n"/>
      <c r="E1142" s="10" t="n"/>
      <c r="F1142" s="10" t="n"/>
      <c r="G1142" s="10" t="n"/>
      <c r="H1142" s="23" t="n"/>
      <c r="I1142" s="23" t="n"/>
      <c r="J1142" s="23" t="n"/>
      <c r="K1142" s="10" t="n"/>
      <c r="L1142" s="10" t="n"/>
      <c r="M1142" s="24">
        <f>IF(AND(A1142="",B1142="",J1142="",H1142=""),"",ROUND(IF(G1142="Yes",2,1)*IF(AND(ISNUMBER(H1142),ISNUMBER(I1142),I1142&gt;=H1142),I1142-H1142,IF(ISNUMBER(J1142),J1142,0)),1))</f>
        <v/>
      </c>
      <c r="N1142" s="24">
        <f>IF(M1142="","",IF(OR(E1142="Personal",E1142="",F1142="Yes"),0,M1142))</f>
        <v/>
      </c>
      <c r="O1142" s="24">
        <f>IF(OR(A1142="",M1142=""),"",IF(E1142="Business",IFERROR(INDEX('Rate Schedule'!$B$5:$B$24,MATCH(SUMPRODUCT(MAX(('Rate Schedule'!$A$5:$A$24&lt;=A1142)*('Rate Schedule'!$A$5:$A$24&lt;&gt;"")*'Rate Schedule'!$A$5:$A$24)),'Rate Schedule'!$A$5:$A$24,0)),0),IF(E1142="Medical",IFERROR(INDEX('Rate Schedule'!$C$5:$C$24,MATCH(SUMPRODUCT(MAX(('Rate Schedule'!$A$5:$A$24&lt;=A1142)*('Rate Schedule'!$A$5:$A$24&lt;&gt;"")*'Rate Schedule'!$A$5:$A$24)),'Rate Schedule'!$A$5:$A$24,0)),0),IF(E1142="Charitable",IFERROR(INDEX('Rate Schedule'!$D$5:$D$24,MATCH(SUMPRODUCT(MAX(('Rate Schedule'!$A$5:$A$24&lt;=A1142)*('Rate Schedule'!$A$5:$A$24&lt;&gt;"")*'Rate Schedule'!$A$5:$A$24)),'Rate Schedule'!$A$5:$A$24,0)),0),0))))</f>
        <v/>
      </c>
      <c r="P1142" s="25">
        <f>IF(OR(M1142="",O1142=""),"",ROUND(N1142*O1142,0)/100)</f>
        <v/>
      </c>
      <c r="Q1142" s="26">
        <f>IF(AND(A1142="",B1142="",C1142="",D1142="",E1142="",J1142="",H1142=""),"",IF(A1142="","Add a date",IF(A1142&gt;AsOf,"After as-of date: not counted yet",IF(B1142="","Add a vehicle",IF(COUNTIF(VName,B1142)=0,"Vehicle not on Vehicles sheet",IF(E1142="","Add a purpose",IF(AND(E1142&lt;&gt;"Business",E1142&lt;&gt;"Medical",E1142&lt;&gt;"Charitable",E1142&lt;&gt;"Personal"),"Purpose must be Business/Medical/Charitable/Personal",IF(AND(ISNUMBER(H1142),ISNUMBER(I1142),I1142&lt;H1142),"Odometer end is before start",IF(AND(NOT(ISNUMBER(H1142)),NOT(ISNUMBER(I1142)),NOT(ISNUMBER(J1142))),"Add odometer readings or typed miles",IF(AND(ISNUMBER(H1142),ISNUMBER(I1142),ISNUMBER(J1142),ABS((I1142-H1142)-J1142)&gt;0.05),"Odometer and typed miles disagree",IF(AND(N1142&gt;0,O1142=0),"No rate for this date — check Rate Schedule",IF(AND(OR(E1142="Business",E1142="Medical",E1142="Charitable"),F1142&lt;&gt;"Yes",K1142=""),"Add purpose detail for substantiation",""))))))))))))</f>
        <v/>
      </c>
      <c r="R1142" s="27">
        <f>IF(OR(A1142="",M1142=""),"",IFERROR(INDEX('Rate Schedule'!$A$5:$A$24,MATCH(SUMPRODUCT(MAX(('Rate Schedule'!$A$5:$A$24&lt;=A1142)*('Rate Schedule'!$A$5:$A$24&lt;&gt;"")*'Rate Schedule'!$A$5:$A$24)),'Rate Schedule'!$A$5:$A$24,0)),""))</f>
        <v/>
      </c>
    </row>
    <row r="1143">
      <c r="A1143" s="22" t="n"/>
      <c r="B1143" s="10" t="n"/>
      <c r="C1143" s="10" t="n"/>
      <c r="D1143" s="10" t="n"/>
      <c r="E1143" s="10" t="n"/>
      <c r="F1143" s="10" t="n"/>
      <c r="G1143" s="10" t="n"/>
      <c r="H1143" s="23" t="n"/>
      <c r="I1143" s="23" t="n"/>
      <c r="J1143" s="23" t="n"/>
      <c r="K1143" s="10" t="n"/>
      <c r="L1143" s="10" t="n"/>
      <c r="M1143" s="24">
        <f>IF(AND(A1143="",B1143="",J1143="",H1143=""),"",ROUND(IF(G1143="Yes",2,1)*IF(AND(ISNUMBER(H1143),ISNUMBER(I1143),I1143&gt;=H1143),I1143-H1143,IF(ISNUMBER(J1143),J1143,0)),1))</f>
        <v/>
      </c>
      <c r="N1143" s="24">
        <f>IF(M1143="","",IF(OR(E1143="Personal",E1143="",F1143="Yes"),0,M1143))</f>
        <v/>
      </c>
      <c r="O1143" s="24">
        <f>IF(OR(A1143="",M1143=""),"",IF(E1143="Business",IFERROR(INDEX('Rate Schedule'!$B$5:$B$24,MATCH(SUMPRODUCT(MAX(('Rate Schedule'!$A$5:$A$24&lt;=A1143)*('Rate Schedule'!$A$5:$A$24&lt;&gt;"")*'Rate Schedule'!$A$5:$A$24)),'Rate Schedule'!$A$5:$A$24,0)),0),IF(E1143="Medical",IFERROR(INDEX('Rate Schedule'!$C$5:$C$24,MATCH(SUMPRODUCT(MAX(('Rate Schedule'!$A$5:$A$24&lt;=A1143)*('Rate Schedule'!$A$5:$A$24&lt;&gt;"")*'Rate Schedule'!$A$5:$A$24)),'Rate Schedule'!$A$5:$A$24,0)),0),IF(E1143="Charitable",IFERROR(INDEX('Rate Schedule'!$D$5:$D$24,MATCH(SUMPRODUCT(MAX(('Rate Schedule'!$A$5:$A$24&lt;=A1143)*('Rate Schedule'!$A$5:$A$24&lt;&gt;"")*'Rate Schedule'!$A$5:$A$24)),'Rate Schedule'!$A$5:$A$24,0)),0),0))))</f>
        <v/>
      </c>
      <c r="P1143" s="25">
        <f>IF(OR(M1143="",O1143=""),"",ROUND(N1143*O1143,0)/100)</f>
        <v/>
      </c>
      <c r="Q1143" s="26">
        <f>IF(AND(A1143="",B1143="",C1143="",D1143="",E1143="",J1143="",H1143=""),"",IF(A1143="","Add a date",IF(A1143&gt;AsOf,"After as-of date: not counted yet",IF(B1143="","Add a vehicle",IF(COUNTIF(VName,B1143)=0,"Vehicle not on Vehicles sheet",IF(E1143="","Add a purpose",IF(AND(E1143&lt;&gt;"Business",E1143&lt;&gt;"Medical",E1143&lt;&gt;"Charitable",E1143&lt;&gt;"Personal"),"Purpose must be Business/Medical/Charitable/Personal",IF(AND(ISNUMBER(H1143),ISNUMBER(I1143),I1143&lt;H1143),"Odometer end is before start",IF(AND(NOT(ISNUMBER(H1143)),NOT(ISNUMBER(I1143)),NOT(ISNUMBER(J1143))),"Add odometer readings or typed miles",IF(AND(ISNUMBER(H1143),ISNUMBER(I1143),ISNUMBER(J1143),ABS((I1143-H1143)-J1143)&gt;0.05),"Odometer and typed miles disagree",IF(AND(N1143&gt;0,O1143=0),"No rate for this date — check Rate Schedule",IF(AND(OR(E1143="Business",E1143="Medical",E1143="Charitable"),F1143&lt;&gt;"Yes",K1143=""),"Add purpose detail for substantiation",""))))))))))))</f>
        <v/>
      </c>
      <c r="R1143" s="27">
        <f>IF(OR(A1143="",M1143=""),"",IFERROR(INDEX('Rate Schedule'!$A$5:$A$24,MATCH(SUMPRODUCT(MAX(('Rate Schedule'!$A$5:$A$24&lt;=A1143)*('Rate Schedule'!$A$5:$A$24&lt;&gt;"")*'Rate Schedule'!$A$5:$A$24)),'Rate Schedule'!$A$5:$A$24,0)),""))</f>
        <v/>
      </c>
    </row>
    <row r="1144">
      <c r="A1144" s="22" t="n"/>
      <c r="B1144" s="10" t="n"/>
      <c r="C1144" s="10" t="n"/>
      <c r="D1144" s="10" t="n"/>
      <c r="E1144" s="10" t="n"/>
      <c r="F1144" s="10" t="n"/>
      <c r="G1144" s="10" t="n"/>
      <c r="H1144" s="23" t="n"/>
      <c r="I1144" s="23" t="n"/>
      <c r="J1144" s="23" t="n"/>
      <c r="K1144" s="10" t="n"/>
      <c r="L1144" s="10" t="n"/>
      <c r="M1144" s="24">
        <f>IF(AND(A1144="",B1144="",J1144="",H1144=""),"",ROUND(IF(G1144="Yes",2,1)*IF(AND(ISNUMBER(H1144),ISNUMBER(I1144),I1144&gt;=H1144),I1144-H1144,IF(ISNUMBER(J1144),J1144,0)),1))</f>
        <v/>
      </c>
      <c r="N1144" s="24">
        <f>IF(M1144="","",IF(OR(E1144="Personal",E1144="",F1144="Yes"),0,M1144))</f>
        <v/>
      </c>
      <c r="O1144" s="24">
        <f>IF(OR(A1144="",M1144=""),"",IF(E1144="Business",IFERROR(INDEX('Rate Schedule'!$B$5:$B$24,MATCH(SUMPRODUCT(MAX(('Rate Schedule'!$A$5:$A$24&lt;=A1144)*('Rate Schedule'!$A$5:$A$24&lt;&gt;"")*'Rate Schedule'!$A$5:$A$24)),'Rate Schedule'!$A$5:$A$24,0)),0),IF(E1144="Medical",IFERROR(INDEX('Rate Schedule'!$C$5:$C$24,MATCH(SUMPRODUCT(MAX(('Rate Schedule'!$A$5:$A$24&lt;=A1144)*('Rate Schedule'!$A$5:$A$24&lt;&gt;"")*'Rate Schedule'!$A$5:$A$24)),'Rate Schedule'!$A$5:$A$24,0)),0),IF(E1144="Charitable",IFERROR(INDEX('Rate Schedule'!$D$5:$D$24,MATCH(SUMPRODUCT(MAX(('Rate Schedule'!$A$5:$A$24&lt;=A1144)*('Rate Schedule'!$A$5:$A$24&lt;&gt;"")*'Rate Schedule'!$A$5:$A$24)),'Rate Schedule'!$A$5:$A$24,0)),0),0))))</f>
        <v/>
      </c>
      <c r="P1144" s="25">
        <f>IF(OR(M1144="",O1144=""),"",ROUND(N1144*O1144,0)/100)</f>
        <v/>
      </c>
      <c r="Q1144" s="26">
        <f>IF(AND(A1144="",B1144="",C1144="",D1144="",E1144="",J1144="",H1144=""),"",IF(A1144="","Add a date",IF(A1144&gt;AsOf,"After as-of date: not counted yet",IF(B1144="","Add a vehicle",IF(COUNTIF(VName,B1144)=0,"Vehicle not on Vehicles sheet",IF(E1144="","Add a purpose",IF(AND(E1144&lt;&gt;"Business",E1144&lt;&gt;"Medical",E1144&lt;&gt;"Charitable",E1144&lt;&gt;"Personal"),"Purpose must be Business/Medical/Charitable/Personal",IF(AND(ISNUMBER(H1144),ISNUMBER(I1144),I1144&lt;H1144),"Odometer end is before start",IF(AND(NOT(ISNUMBER(H1144)),NOT(ISNUMBER(I1144)),NOT(ISNUMBER(J1144))),"Add odometer readings or typed miles",IF(AND(ISNUMBER(H1144),ISNUMBER(I1144),ISNUMBER(J1144),ABS((I1144-H1144)-J1144)&gt;0.05),"Odometer and typed miles disagree",IF(AND(N1144&gt;0,O1144=0),"No rate for this date — check Rate Schedule",IF(AND(OR(E1144="Business",E1144="Medical",E1144="Charitable"),F1144&lt;&gt;"Yes",K1144=""),"Add purpose detail for substantiation",""))))))))))))</f>
        <v/>
      </c>
      <c r="R1144" s="27">
        <f>IF(OR(A1144="",M1144=""),"",IFERROR(INDEX('Rate Schedule'!$A$5:$A$24,MATCH(SUMPRODUCT(MAX(('Rate Schedule'!$A$5:$A$24&lt;=A1144)*('Rate Schedule'!$A$5:$A$24&lt;&gt;"")*'Rate Schedule'!$A$5:$A$24)),'Rate Schedule'!$A$5:$A$24,0)),""))</f>
        <v/>
      </c>
    </row>
    <row r="1145">
      <c r="A1145" s="22" t="n"/>
      <c r="B1145" s="10" t="n"/>
      <c r="C1145" s="10" t="n"/>
      <c r="D1145" s="10" t="n"/>
      <c r="E1145" s="10" t="n"/>
      <c r="F1145" s="10" t="n"/>
      <c r="G1145" s="10" t="n"/>
      <c r="H1145" s="23" t="n"/>
      <c r="I1145" s="23" t="n"/>
      <c r="J1145" s="23" t="n"/>
      <c r="K1145" s="10" t="n"/>
      <c r="L1145" s="10" t="n"/>
      <c r="M1145" s="24">
        <f>IF(AND(A1145="",B1145="",J1145="",H1145=""),"",ROUND(IF(G1145="Yes",2,1)*IF(AND(ISNUMBER(H1145),ISNUMBER(I1145),I1145&gt;=H1145),I1145-H1145,IF(ISNUMBER(J1145),J1145,0)),1))</f>
        <v/>
      </c>
      <c r="N1145" s="24">
        <f>IF(M1145="","",IF(OR(E1145="Personal",E1145="",F1145="Yes"),0,M1145))</f>
        <v/>
      </c>
      <c r="O1145" s="24">
        <f>IF(OR(A1145="",M1145=""),"",IF(E1145="Business",IFERROR(INDEX('Rate Schedule'!$B$5:$B$24,MATCH(SUMPRODUCT(MAX(('Rate Schedule'!$A$5:$A$24&lt;=A1145)*('Rate Schedule'!$A$5:$A$24&lt;&gt;"")*'Rate Schedule'!$A$5:$A$24)),'Rate Schedule'!$A$5:$A$24,0)),0),IF(E1145="Medical",IFERROR(INDEX('Rate Schedule'!$C$5:$C$24,MATCH(SUMPRODUCT(MAX(('Rate Schedule'!$A$5:$A$24&lt;=A1145)*('Rate Schedule'!$A$5:$A$24&lt;&gt;"")*'Rate Schedule'!$A$5:$A$24)),'Rate Schedule'!$A$5:$A$24,0)),0),IF(E1145="Charitable",IFERROR(INDEX('Rate Schedule'!$D$5:$D$24,MATCH(SUMPRODUCT(MAX(('Rate Schedule'!$A$5:$A$24&lt;=A1145)*('Rate Schedule'!$A$5:$A$24&lt;&gt;"")*'Rate Schedule'!$A$5:$A$24)),'Rate Schedule'!$A$5:$A$24,0)),0),0))))</f>
        <v/>
      </c>
      <c r="P1145" s="25">
        <f>IF(OR(M1145="",O1145=""),"",ROUND(N1145*O1145,0)/100)</f>
        <v/>
      </c>
      <c r="Q1145" s="26">
        <f>IF(AND(A1145="",B1145="",C1145="",D1145="",E1145="",J1145="",H1145=""),"",IF(A1145="","Add a date",IF(A1145&gt;AsOf,"After as-of date: not counted yet",IF(B1145="","Add a vehicle",IF(COUNTIF(VName,B1145)=0,"Vehicle not on Vehicles sheet",IF(E1145="","Add a purpose",IF(AND(E1145&lt;&gt;"Business",E1145&lt;&gt;"Medical",E1145&lt;&gt;"Charitable",E1145&lt;&gt;"Personal"),"Purpose must be Business/Medical/Charitable/Personal",IF(AND(ISNUMBER(H1145),ISNUMBER(I1145),I1145&lt;H1145),"Odometer end is before start",IF(AND(NOT(ISNUMBER(H1145)),NOT(ISNUMBER(I1145)),NOT(ISNUMBER(J1145))),"Add odometer readings or typed miles",IF(AND(ISNUMBER(H1145),ISNUMBER(I1145),ISNUMBER(J1145),ABS((I1145-H1145)-J1145)&gt;0.05),"Odometer and typed miles disagree",IF(AND(N1145&gt;0,O1145=0),"No rate for this date — check Rate Schedule",IF(AND(OR(E1145="Business",E1145="Medical",E1145="Charitable"),F1145&lt;&gt;"Yes",K1145=""),"Add purpose detail for substantiation",""))))))))))))</f>
        <v/>
      </c>
      <c r="R1145" s="27">
        <f>IF(OR(A1145="",M1145=""),"",IFERROR(INDEX('Rate Schedule'!$A$5:$A$24,MATCH(SUMPRODUCT(MAX(('Rate Schedule'!$A$5:$A$24&lt;=A1145)*('Rate Schedule'!$A$5:$A$24&lt;&gt;"")*'Rate Schedule'!$A$5:$A$24)),'Rate Schedule'!$A$5:$A$24,0)),""))</f>
        <v/>
      </c>
    </row>
    <row r="1146">
      <c r="A1146" s="22" t="n"/>
      <c r="B1146" s="10" t="n"/>
      <c r="C1146" s="10" t="n"/>
      <c r="D1146" s="10" t="n"/>
      <c r="E1146" s="10" t="n"/>
      <c r="F1146" s="10" t="n"/>
      <c r="G1146" s="10" t="n"/>
      <c r="H1146" s="23" t="n"/>
      <c r="I1146" s="23" t="n"/>
      <c r="J1146" s="23" t="n"/>
      <c r="K1146" s="10" t="n"/>
      <c r="L1146" s="10" t="n"/>
      <c r="M1146" s="24">
        <f>IF(AND(A1146="",B1146="",J1146="",H1146=""),"",ROUND(IF(G1146="Yes",2,1)*IF(AND(ISNUMBER(H1146),ISNUMBER(I1146),I1146&gt;=H1146),I1146-H1146,IF(ISNUMBER(J1146),J1146,0)),1))</f>
        <v/>
      </c>
      <c r="N1146" s="24">
        <f>IF(M1146="","",IF(OR(E1146="Personal",E1146="",F1146="Yes"),0,M1146))</f>
        <v/>
      </c>
      <c r="O1146" s="24">
        <f>IF(OR(A1146="",M1146=""),"",IF(E1146="Business",IFERROR(INDEX('Rate Schedule'!$B$5:$B$24,MATCH(SUMPRODUCT(MAX(('Rate Schedule'!$A$5:$A$24&lt;=A1146)*('Rate Schedule'!$A$5:$A$24&lt;&gt;"")*'Rate Schedule'!$A$5:$A$24)),'Rate Schedule'!$A$5:$A$24,0)),0),IF(E1146="Medical",IFERROR(INDEX('Rate Schedule'!$C$5:$C$24,MATCH(SUMPRODUCT(MAX(('Rate Schedule'!$A$5:$A$24&lt;=A1146)*('Rate Schedule'!$A$5:$A$24&lt;&gt;"")*'Rate Schedule'!$A$5:$A$24)),'Rate Schedule'!$A$5:$A$24,0)),0),IF(E1146="Charitable",IFERROR(INDEX('Rate Schedule'!$D$5:$D$24,MATCH(SUMPRODUCT(MAX(('Rate Schedule'!$A$5:$A$24&lt;=A1146)*('Rate Schedule'!$A$5:$A$24&lt;&gt;"")*'Rate Schedule'!$A$5:$A$24)),'Rate Schedule'!$A$5:$A$24,0)),0),0))))</f>
        <v/>
      </c>
      <c r="P1146" s="25">
        <f>IF(OR(M1146="",O1146=""),"",ROUND(N1146*O1146,0)/100)</f>
        <v/>
      </c>
      <c r="Q1146" s="26">
        <f>IF(AND(A1146="",B1146="",C1146="",D1146="",E1146="",J1146="",H1146=""),"",IF(A1146="","Add a date",IF(A1146&gt;AsOf,"After as-of date: not counted yet",IF(B1146="","Add a vehicle",IF(COUNTIF(VName,B1146)=0,"Vehicle not on Vehicles sheet",IF(E1146="","Add a purpose",IF(AND(E1146&lt;&gt;"Business",E1146&lt;&gt;"Medical",E1146&lt;&gt;"Charitable",E1146&lt;&gt;"Personal"),"Purpose must be Business/Medical/Charitable/Personal",IF(AND(ISNUMBER(H1146),ISNUMBER(I1146),I1146&lt;H1146),"Odometer end is before start",IF(AND(NOT(ISNUMBER(H1146)),NOT(ISNUMBER(I1146)),NOT(ISNUMBER(J1146))),"Add odometer readings or typed miles",IF(AND(ISNUMBER(H1146),ISNUMBER(I1146),ISNUMBER(J1146),ABS((I1146-H1146)-J1146)&gt;0.05),"Odometer and typed miles disagree",IF(AND(N1146&gt;0,O1146=0),"No rate for this date — check Rate Schedule",IF(AND(OR(E1146="Business",E1146="Medical",E1146="Charitable"),F1146&lt;&gt;"Yes",K1146=""),"Add purpose detail for substantiation",""))))))))))))</f>
        <v/>
      </c>
      <c r="R1146" s="27">
        <f>IF(OR(A1146="",M1146=""),"",IFERROR(INDEX('Rate Schedule'!$A$5:$A$24,MATCH(SUMPRODUCT(MAX(('Rate Schedule'!$A$5:$A$24&lt;=A1146)*('Rate Schedule'!$A$5:$A$24&lt;&gt;"")*'Rate Schedule'!$A$5:$A$24)),'Rate Schedule'!$A$5:$A$24,0)),""))</f>
        <v/>
      </c>
    </row>
    <row r="1147">
      <c r="A1147" s="22" t="n"/>
      <c r="B1147" s="10" t="n"/>
      <c r="C1147" s="10" t="n"/>
      <c r="D1147" s="10" t="n"/>
      <c r="E1147" s="10" t="n"/>
      <c r="F1147" s="10" t="n"/>
      <c r="G1147" s="10" t="n"/>
      <c r="H1147" s="23" t="n"/>
      <c r="I1147" s="23" t="n"/>
      <c r="J1147" s="23" t="n"/>
      <c r="K1147" s="10" t="n"/>
      <c r="L1147" s="10" t="n"/>
      <c r="M1147" s="24">
        <f>IF(AND(A1147="",B1147="",J1147="",H1147=""),"",ROUND(IF(G1147="Yes",2,1)*IF(AND(ISNUMBER(H1147),ISNUMBER(I1147),I1147&gt;=H1147),I1147-H1147,IF(ISNUMBER(J1147),J1147,0)),1))</f>
        <v/>
      </c>
      <c r="N1147" s="24">
        <f>IF(M1147="","",IF(OR(E1147="Personal",E1147="",F1147="Yes"),0,M1147))</f>
        <v/>
      </c>
      <c r="O1147" s="24">
        <f>IF(OR(A1147="",M1147=""),"",IF(E1147="Business",IFERROR(INDEX('Rate Schedule'!$B$5:$B$24,MATCH(SUMPRODUCT(MAX(('Rate Schedule'!$A$5:$A$24&lt;=A1147)*('Rate Schedule'!$A$5:$A$24&lt;&gt;"")*'Rate Schedule'!$A$5:$A$24)),'Rate Schedule'!$A$5:$A$24,0)),0),IF(E1147="Medical",IFERROR(INDEX('Rate Schedule'!$C$5:$C$24,MATCH(SUMPRODUCT(MAX(('Rate Schedule'!$A$5:$A$24&lt;=A1147)*('Rate Schedule'!$A$5:$A$24&lt;&gt;"")*'Rate Schedule'!$A$5:$A$24)),'Rate Schedule'!$A$5:$A$24,0)),0),IF(E1147="Charitable",IFERROR(INDEX('Rate Schedule'!$D$5:$D$24,MATCH(SUMPRODUCT(MAX(('Rate Schedule'!$A$5:$A$24&lt;=A1147)*('Rate Schedule'!$A$5:$A$24&lt;&gt;"")*'Rate Schedule'!$A$5:$A$24)),'Rate Schedule'!$A$5:$A$24,0)),0),0))))</f>
        <v/>
      </c>
      <c r="P1147" s="25">
        <f>IF(OR(M1147="",O1147=""),"",ROUND(N1147*O1147,0)/100)</f>
        <v/>
      </c>
      <c r="Q1147" s="26">
        <f>IF(AND(A1147="",B1147="",C1147="",D1147="",E1147="",J1147="",H1147=""),"",IF(A1147="","Add a date",IF(A1147&gt;AsOf,"After as-of date: not counted yet",IF(B1147="","Add a vehicle",IF(COUNTIF(VName,B1147)=0,"Vehicle not on Vehicles sheet",IF(E1147="","Add a purpose",IF(AND(E1147&lt;&gt;"Business",E1147&lt;&gt;"Medical",E1147&lt;&gt;"Charitable",E1147&lt;&gt;"Personal"),"Purpose must be Business/Medical/Charitable/Personal",IF(AND(ISNUMBER(H1147),ISNUMBER(I1147),I1147&lt;H1147),"Odometer end is before start",IF(AND(NOT(ISNUMBER(H1147)),NOT(ISNUMBER(I1147)),NOT(ISNUMBER(J1147))),"Add odometer readings or typed miles",IF(AND(ISNUMBER(H1147),ISNUMBER(I1147),ISNUMBER(J1147),ABS((I1147-H1147)-J1147)&gt;0.05),"Odometer and typed miles disagree",IF(AND(N1147&gt;0,O1147=0),"No rate for this date — check Rate Schedule",IF(AND(OR(E1147="Business",E1147="Medical",E1147="Charitable"),F1147&lt;&gt;"Yes",K1147=""),"Add purpose detail for substantiation",""))))))))))))</f>
        <v/>
      </c>
      <c r="R1147" s="27">
        <f>IF(OR(A1147="",M1147=""),"",IFERROR(INDEX('Rate Schedule'!$A$5:$A$24,MATCH(SUMPRODUCT(MAX(('Rate Schedule'!$A$5:$A$24&lt;=A1147)*('Rate Schedule'!$A$5:$A$24&lt;&gt;"")*'Rate Schedule'!$A$5:$A$24)),'Rate Schedule'!$A$5:$A$24,0)),""))</f>
        <v/>
      </c>
    </row>
    <row r="1148">
      <c r="A1148" s="22" t="n"/>
      <c r="B1148" s="10" t="n"/>
      <c r="C1148" s="10" t="n"/>
      <c r="D1148" s="10" t="n"/>
      <c r="E1148" s="10" t="n"/>
      <c r="F1148" s="10" t="n"/>
      <c r="G1148" s="10" t="n"/>
      <c r="H1148" s="23" t="n"/>
      <c r="I1148" s="23" t="n"/>
      <c r="J1148" s="23" t="n"/>
      <c r="K1148" s="10" t="n"/>
      <c r="L1148" s="10" t="n"/>
      <c r="M1148" s="24">
        <f>IF(AND(A1148="",B1148="",J1148="",H1148=""),"",ROUND(IF(G1148="Yes",2,1)*IF(AND(ISNUMBER(H1148),ISNUMBER(I1148),I1148&gt;=H1148),I1148-H1148,IF(ISNUMBER(J1148),J1148,0)),1))</f>
        <v/>
      </c>
      <c r="N1148" s="24">
        <f>IF(M1148="","",IF(OR(E1148="Personal",E1148="",F1148="Yes"),0,M1148))</f>
        <v/>
      </c>
      <c r="O1148" s="24">
        <f>IF(OR(A1148="",M1148=""),"",IF(E1148="Business",IFERROR(INDEX('Rate Schedule'!$B$5:$B$24,MATCH(SUMPRODUCT(MAX(('Rate Schedule'!$A$5:$A$24&lt;=A1148)*('Rate Schedule'!$A$5:$A$24&lt;&gt;"")*'Rate Schedule'!$A$5:$A$24)),'Rate Schedule'!$A$5:$A$24,0)),0),IF(E1148="Medical",IFERROR(INDEX('Rate Schedule'!$C$5:$C$24,MATCH(SUMPRODUCT(MAX(('Rate Schedule'!$A$5:$A$24&lt;=A1148)*('Rate Schedule'!$A$5:$A$24&lt;&gt;"")*'Rate Schedule'!$A$5:$A$24)),'Rate Schedule'!$A$5:$A$24,0)),0),IF(E1148="Charitable",IFERROR(INDEX('Rate Schedule'!$D$5:$D$24,MATCH(SUMPRODUCT(MAX(('Rate Schedule'!$A$5:$A$24&lt;=A1148)*('Rate Schedule'!$A$5:$A$24&lt;&gt;"")*'Rate Schedule'!$A$5:$A$24)),'Rate Schedule'!$A$5:$A$24,0)),0),0))))</f>
        <v/>
      </c>
      <c r="P1148" s="25">
        <f>IF(OR(M1148="",O1148=""),"",ROUND(N1148*O1148,0)/100)</f>
        <v/>
      </c>
      <c r="Q1148" s="26">
        <f>IF(AND(A1148="",B1148="",C1148="",D1148="",E1148="",J1148="",H1148=""),"",IF(A1148="","Add a date",IF(A1148&gt;AsOf,"After as-of date: not counted yet",IF(B1148="","Add a vehicle",IF(COUNTIF(VName,B1148)=0,"Vehicle not on Vehicles sheet",IF(E1148="","Add a purpose",IF(AND(E1148&lt;&gt;"Business",E1148&lt;&gt;"Medical",E1148&lt;&gt;"Charitable",E1148&lt;&gt;"Personal"),"Purpose must be Business/Medical/Charitable/Personal",IF(AND(ISNUMBER(H1148),ISNUMBER(I1148),I1148&lt;H1148),"Odometer end is before start",IF(AND(NOT(ISNUMBER(H1148)),NOT(ISNUMBER(I1148)),NOT(ISNUMBER(J1148))),"Add odometer readings or typed miles",IF(AND(ISNUMBER(H1148),ISNUMBER(I1148),ISNUMBER(J1148),ABS((I1148-H1148)-J1148)&gt;0.05),"Odometer and typed miles disagree",IF(AND(N1148&gt;0,O1148=0),"No rate for this date — check Rate Schedule",IF(AND(OR(E1148="Business",E1148="Medical",E1148="Charitable"),F1148&lt;&gt;"Yes",K1148=""),"Add purpose detail for substantiation",""))))))))))))</f>
        <v/>
      </c>
      <c r="R1148" s="27">
        <f>IF(OR(A1148="",M1148=""),"",IFERROR(INDEX('Rate Schedule'!$A$5:$A$24,MATCH(SUMPRODUCT(MAX(('Rate Schedule'!$A$5:$A$24&lt;=A1148)*('Rate Schedule'!$A$5:$A$24&lt;&gt;"")*'Rate Schedule'!$A$5:$A$24)),'Rate Schedule'!$A$5:$A$24,0)),""))</f>
        <v/>
      </c>
    </row>
    <row r="1149">
      <c r="A1149" s="22" t="n"/>
      <c r="B1149" s="10" t="n"/>
      <c r="C1149" s="10" t="n"/>
      <c r="D1149" s="10" t="n"/>
      <c r="E1149" s="10" t="n"/>
      <c r="F1149" s="10" t="n"/>
      <c r="G1149" s="10" t="n"/>
      <c r="H1149" s="23" t="n"/>
      <c r="I1149" s="23" t="n"/>
      <c r="J1149" s="23" t="n"/>
      <c r="K1149" s="10" t="n"/>
      <c r="L1149" s="10" t="n"/>
      <c r="M1149" s="24">
        <f>IF(AND(A1149="",B1149="",J1149="",H1149=""),"",ROUND(IF(G1149="Yes",2,1)*IF(AND(ISNUMBER(H1149),ISNUMBER(I1149),I1149&gt;=H1149),I1149-H1149,IF(ISNUMBER(J1149),J1149,0)),1))</f>
        <v/>
      </c>
      <c r="N1149" s="24">
        <f>IF(M1149="","",IF(OR(E1149="Personal",E1149="",F1149="Yes"),0,M1149))</f>
        <v/>
      </c>
      <c r="O1149" s="24">
        <f>IF(OR(A1149="",M1149=""),"",IF(E1149="Business",IFERROR(INDEX('Rate Schedule'!$B$5:$B$24,MATCH(SUMPRODUCT(MAX(('Rate Schedule'!$A$5:$A$24&lt;=A1149)*('Rate Schedule'!$A$5:$A$24&lt;&gt;"")*'Rate Schedule'!$A$5:$A$24)),'Rate Schedule'!$A$5:$A$24,0)),0),IF(E1149="Medical",IFERROR(INDEX('Rate Schedule'!$C$5:$C$24,MATCH(SUMPRODUCT(MAX(('Rate Schedule'!$A$5:$A$24&lt;=A1149)*('Rate Schedule'!$A$5:$A$24&lt;&gt;"")*'Rate Schedule'!$A$5:$A$24)),'Rate Schedule'!$A$5:$A$24,0)),0),IF(E1149="Charitable",IFERROR(INDEX('Rate Schedule'!$D$5:$D$24,MATCH(SUMPRODUCT(MAX(('Rate Schedule'!$A$5:$A$24&lt;=A1149)*('Rate Schedule'!$A$5:$A$24&lt;&gt;"")*'Rate Schedule'!$A$5:$A$24)),'Rate Schedule'!$A$5:$A$24,0)),0),0))))</f>
        <v/>
      </c>
      <c r="P1149" s="25">
        <f>IF(OR(M1149="",O1149=""),"",ROUND(N1149*O1149,0)/100)</f>
        <v/>
      </c>
      <c r="Q1149" s="26">
        <f>IF(AND(A1149="",B1149="",C1149="",D1149="",E1149="",J1149="",H1149=""),"",IF(A1149="","Add a date",IF(A1149&gt;AsOf,"After as-of date: not counted yet",IF(B1149="","Add a vehicle",IF(COUNTIF(VName,B1149)=0,"Vehicle not on Vehicles sheet",IF(E1149="","Add a purpose",IF(AND(E1149&lt;&gt;"Business",E1149&lt;&gt;"Medical",E1149&lt;&gt;"Charitable",E1149&lt;&gt;"Personal"),"Purpose must be Business/Medical/Charitable/Personal",IF(AND(ISNUMBER(H1149),ISNUMBER(I1149),I1149&lt;H1149),"Odometer end is before start",IF(AND(NOT(ISNUMBER(H1149)),NOT(ISNUMBER(I1149)),NOT(ISNUMBER(J1149))),"Add odometer readings or typed miles",IF(AND(ISNUMBER(H1149),ISNUMBER(I1149),ISNUMBER(J1149),ABS((I1149-H1149)-J1149)&gt;0.05),"Odometer and typed miles disagree",IF(AND(N1149&gt;0,O1149=0),"No rate for this date — check Rate Schedule",IF(AND(OR(E1149="Business",E1149="Medical",E1149="Charitable"),F1149&lt;&gt;"Yes",K1149=""),"Add purpose detail for substantiation",""))))))))))))</f>
        <v/>
      </c>
      <c r="R1149" s="27">
        <f>IF(OR(A1149="",M1149=""),"",IFERROR(INDEX('Rate Schedule'!$A$5:$A$24,MATCH(SUMPRODUCT(MAX(('Rate Schedule'!$A$5:$A$24&lt;=A1149)*('Rate Schedule'!$A$5:$A$24&lt;&gt;"")*'Rate Schedule'!$A$5:$A$24)),'Rate Schedule'!$A$5:$A$24,0)),""))</f>
        <v/>
      </c>
    </row>
    <row r="1150">
      <c r="A1150" s="22" t="n"/>
      <c r="B1150" s="10" t="n"/>
      <c r="C1150" s="10" t="n"/>
      <c r="D1150" s="10" t="n"/>
      <c r="E1150" s="10" t="n"/>
      <c r="F1150" s="10" t="n"/>
      <c r="G1150" s="10" t="n"/>
      <c r="H1150" s="23" t="n"/>
      <c r="I1150" s="23" t="n"/>
      <c r="J1150" s="23" t="n"/>
      <c r="K1150" s="10" t="n"/>
      <c r="L1150" s="10" t="n"/>
      <c r="M1150" s="24">
        <f>IF(AND(A1150="",B1150="",J1150="",H1150=""),"",ROUND(IF(G1150="Yes",2,1)*IF(AND(ISNUMBER(H1150),ISNUMBER(I1150),I1150&gt;=H1150),I1150-H1150,IF(ISNUMBER(J1150),J1150,0)),1))</f>
        <v/>
      </c>
      <c r="N1150" s="24">
        <f>IF(M1150="","",IF(OR(E1150="Personal",E1150="",F1150="Yes"),0,M1150))</f>
        <v/>
      </c>
      <c r="O1150" s="24">
        <f>IF(OR(A1150="",M1150=""),"",IF(E1150="Business",IFERROR(INDEX('Rate Schedule'!$B$5:$B$24,MATCH(SUMPRODUCT(MAX(('Rate Schedule'!$A$5:$A$24&lt;=A1150)*('Rate Schedule'!$A$5:$A$24&lt;&gt;"")*'Rate Schedule'!$A$5:$A$24)),'Rate Schedule'!$A$5:$A$24,0)),0),IF(E1150="Medical",IFERROR(INDEX('Rate Schedule'!$C$5:$C$24,MATCH(SUMPRODUCT(MAX(('Rate Schedule'!$A$5:$A$24&lt;=A1150)*('Rate Schedule'!$A$5:$A$24&lt;&gt;"")*'Rate Schedule'!$A$5:$A$24)),'Rate Schedule'!$A$5:$A$24,0)),0),IF(E1150="Charitable",IFERROR(INDEX('Rate Schedule'!$D$5:$D$24,MATCH(SUMPRODUCT(MAX(('Rate Schedule'!$A$5:$A$24&lt;=A1150)*('Rate Schedule'!$A$5:$A$24&lt;&gt;"")*'Rate Schedule'!$A$5:$A$24)),'Rate Schedule'!$A$5:$A$24,0)),0),0))))</f>
        <v/>
      </c>
      <c r="P1150" s="25">
        <f>IF(OR(M1150="",O1150=""),"",ROUND(N1150*O1150,0)/100)</f>
        <v/>
      </c>
      <c r="Q1150" s="26">
        <f>IF(AND(A1150="",B1150="",C1150="",D1150="",E1150="",J1150="",H1150=""),"",IF(A1150="","Add a date",IF(A1150&gt;AsOf,"After as-of date: not counted yet",IF(B1150="","Add a vehicle",IF(COUNTIF(VName,B1150)=0,"Vehicle not on Vehicles sheet",IF(E1150="","Add a purpose",IF(AND(E1150&lt;&gt;"Business",E1150&lt;&gt;"Medical",E1150&lt;&gt;"Charitable",E1150&lt;&gt;"Personal"),"Purpose must be Business/Medical/Charitable/Personal",IF(AND(ISNUMBER(H1150),ISNUMBER(I1150),I1150&lt;H1150),"Odometer end is before start",IF(AND(NOT(ISNUMBER(H1150)),NOT(ISNUMBER(I1150)),NOT(ISNUMBER(J1150))),"Add odometer readings or typed miles",IF(AND(ISNUMBER(H1150),ISNUMBER(I1150),ISNUMBER(J1150),ABS((I1150-H1150)-J1150)&gt;0.05),"Odometer and typed miles disagree",IF(AND(N1150&gt;0,O1150=0),"No rate for this date — check Rate Schedule",IF(AND(OR(E1150="Business",E1150="Medical",E1150="Charitable"),F1150&lt;&gt;"Yes",K1150=""),"Add purpose detail for substantiation",""))))))))))))</f>
        <v/>
      </c>
      <c r="R1150" s="27">
        <f>IF(OR(A1150="",M1150=""),"",IFERROR(INDEX('Rate Schedule'!$A$5:$A$24,MATCH(SUMPRODUCT(MAX(('Rate Schedule'!$A$5:$A$24&lt;=A1150)*('Rate Schedule'!$A$5:$A$24&lt;&gt;"")*'Rate Schedule'!$A$5:$A$24)),'Rate Schedule'!$A$5:$A$24,0)),""))</f>
        <v/>
      </c>
    </row>
    <row r="1151">
      <c r="A1151" s="22" t="n"/>
      <c r="B1151" s="10" t="n"/>
      <c r="C1151" s="10" t="n"/>
      <c r="D1151" s="10" t="n"/>
      <c r="E1151" s="10" t="n"/>
      <c r="F1151" s="10" t="n"/>
      <c r="G1151" s="10" t="n"/>
      <c r="H1151" s="23" t="n"/>
      <c r="I1151" s="23" t="n"/>
      <c r="J1151" s="23" t="n"/>
      <c r="K1151" s="10" t="n"/>
      <c r="L1151" s="10" t="n"/>
      <c r="M1151" s="24">
        <f>IF(AND(A1151="",B1151="",J1151="",H1151=""),"",ROUND(IF(G1151="Yes",2,1)*IF(AND(ISNUMBER(H1151),ISNUMBER(I1151),I1151&gt;=H1151),I1151-H1151,IF(ISNUMBER(J1151),J1151,0)),1))</f>
        <v/>
      </c>
      <c r="N1151" s="24">
        <f>IF(M1151="","",IF(OR(E1151="Personal",E1151="",F1151="Yes"),0,M1151))</f>
        <v/>
      </c>
      <c r="O1151" s="24">
        <f>IF(OR(A1151="",M1151=""),"",IF(E1151="Business",IFERROR(INDEX('Rate Schedule'!$B$5:$B$24,MATCH(SUMPRODUCT(MAX(('Rate Schedule'!$A$5:$A$24&lt;=A1151)*('Rate Schedule'!$A$5:$A$24&lt;&gt;"")*'Rate Schedule'!$A$5:$A$24)),'Rate Schedule'!$A$5:$A$24,0)),0),IF(E1151="Medical",IFERROR(INDEX('Rate Schedule'!$C$5:$C$24,MATCH(SUMPRODUCT(MAX(('Rate Schedule'!$A$5:$A$24&lt;=A1151)*('Rate Schedule'!$A$5:$A$24&lt;&gt;"")*'Rate Schedule'!$A$5:$A$24)),'Rate Schedule'!$A$5:$A$24,0)),0),IF(E1151="Charitable",IFERROR(INDEX('Rate Schedule'!$D$5:$D$24,MATCH(SUMPRODUCT(MAX(('Rate Schedule'!$A$5:$A$24&lt;=A1151)*('Rate Schedule'!$A$5:$A$24&lt;&gt;"")*'Rate Schedule'!$A$5:$A$24)),'Rate Schedule'!$A$5:$A$24,0)),0),0))))</f>
        <v/>
      </c>
      <c r="P1151" s="25">
        <f>IF(OR(M1151="",O1151=""),"",ROUND(N1151*O1151,0)/100)</f>
        <v/>
      </c>
      <c r="Q1151" s="26">
        <f>IF(AND(A1151="",B1151="",C1151="",D1151="",E1151="",J1151="",H1151=""),"",IF(A1151="","Add a date",IF(A1151&gt;AsOf,"After as-of date: not counted yet",IF(B1151="","Add a vehicle",IF(COUNTIF(VName,B1151)=0,"Vehicle not on Vehicles sheet",IF(E1151="","Add a purpose",IF(AND(E1151&lt;&gt;"Business",E1151&lt;&gt;"Medical",E1151&lt;&gt;"Charitable",E1151&lt;&gt;"Personal"),"Purpose must be Business/Medical/Charitable/Personal",IF(AND(ISNUMBER(H1151),ISNUMBER(I1151),I1151&lt;H1151),"Odometer end is before start",IF(AND(NOT(ISNUMBER(H1151)),NOT(ISNUMBER(I1151)),NOT(ISNUMBER(J1151))),"Add odometer readings or typed miles",IF(AND(ISNUMBER(H1151),ISNUMBER(I1151),ISNUMBER(J1151),ABS((I1151-H1151)-J1151)&gt;0.05),"Odometer and typed miles disagree",IF(AND(N1151&gt;0,O1151=0),"No rate for this date — check Rate Schedule",IF(AND(OR(E1151="Business",E1151="Medical",E1151="Charitable"),F1151&lt;&gt;"Yes",K1151=""),"Add purpose detail for substantiation",""))))))))))))</f>
        <v/>
      </c>
      <c r="R1151" s="27">
        <f>IF(OR(A1151="",M1151=""),"",IFERROR(INDEX('Rate Schedule'!$A$5:$A$24,MATCH(SUMPRODUCT(MAX(('Rate Schedule'!$A$5:$A$24&lt;=A1151)*('Rate Schedule'!$A$5:$A$24&lt;&gt;"")*'Rate Schedule'!$A$5:$A$24)),'Rate Schedule'!$A$5:$A$24,0)),""))</f>
        <v/>
      </c>
    </row>
    <row r="1152">
      <c r="A1152" s="22" t="n"/>
      <c r="B1152" s="10" t="n"/>
      <c r="C1152" s="10" t="n"/>
      <c r="D1152" s="10" t="n"/>
      <c r="E1152" s="10" t="n"/>
      <c r="F1152" s="10" t="n"/>
      <c r="G1152" s="10" t="n"/>
      <c r="H1152" s="23" t="n"/>
      <c r="I1152" s="23" t="n"/>
      <c r="J1152" s="23" t="n"/>
      <c r="K1152" s="10" t="n"/>
      <c r="L1152" s="10" t="n"/>
      <c r="M1152" s="24">
        <f>IF(AND(A1152="",B1152="",J1152="",H1152=""),"",ROUND(IF(G1152="Yes",2,1)*IF(AND(ISNUMBER(H1152),ISNUMBER(I1152),I1152&gt;=H1152),I1152-H1152,IF(ISNUMBER(J1152),J1152,0)),1))</f>
        <v/>
      </c>
      <c r="N1152" s="24">
        <f>IF(M1152="","",IF(OR(E1152="Personal",E1152="",F1152="Yes"),0,M1152))</f>
        <v/>
      </c>
      <c r="O1152" s="24">
        <f>IF(OR(A1152="",M1152=""),"",IF(E1152="Business",IFERROR(INDEX('Rate Schedule'!$B$5:$B$24,MATCH(SUMPRODUCT(MAX(('Rate Schedule'!$A$5:$A$24&lt;=A1152)*('Rate Schedule'!$A$5:$A$24&lt;&gt;"")*'Rate Schedule'!$A$5:$A$24)),'Rate Schedule'!$A$5:$A$24,0)),0),IF(E1152="Medical",IFERROR(INDEX('Rate Schedule'!$C$5:$C$24,MATCH(SUMPRODUCT(MAX(('Rate Schedule'!$A$5:$A$24&lt;=A1152)*('Rate Schedule'!$A$5:$A$24&lt;&gt;"")*'Rate Schedule'!$A$5:$A$24)),'Rate Schedule'!$A$5:$A$24,0)),0),IF(E1152="Charitable",IFERROR(INDEX('Rate Schedule'!$D$5:$D$24,MATCH(SUMPRODUCT(MAX(('Rate Schedule'!$A$5:$A$24&lt;=A1152)*('Rate Schedule'!$A$5:$A$24&lt;&gt;"")*'Rate Schedule'!$A$5:$A$24)),'Rate Schedule'!$A$5:$A$24,0)),0),0))))</f>
        <v/>
      </c>
      <c r="P1152" s="25">
        <f>IF(OR(M1152="",O1152=""),"",ROUND(N1152*O1152,0)/100)</f>
        <v/>
      </c>
      <c r="Q1152" s="26">
        <f>IF(AND(A1152="",B1152="",C1152="",D1152="",E1152="",J1152="",H1152=""),"",IF(A1152="","Add a date",IF(A1152&gt;AsOf,"After as-of date: not counted yet",IF(B1152="","Add a vehicle",IF(COUNTIF(VName,B1152)=0,"Vehicle not on Vehicles sheet",IF(E1152="","Add a purpose",IF(AND(E1152&lt;&gt;"Business",E1152&lt;&gt;"Medical",E1152&lt;&gt;"Charitable",E1152&lt;&gt;"Personal"),"Purpose must be Business/Medical/Charitable/Personal",IF(AND(ISNUMBER(H1152),ISNUMBER(I1152),I1152&lt;H1152),"Odometer end is before start",IF(AND(NOT(ISNUMBER(H1152)),NOT(ISNUMBER(I1152)),NOT(ISNUMBER(J1152))),"Add odometer readings or typed miles",IF(AND(ISNUMBER(H1152),ISNUMBER(I1152),ISNUMBER(J1152),ABS((I1152-H1152)-J1152)&gt;0.05),"Odometer and typed miles disagree",IF(AND(N1152&gt;0,O1152=0),"No rate for this date — check Rate Schedule",IF(AND(OR(E1152="Business",E1152="Medical",E1152="Charitable"),F1152&lt;&gt;"Yes",K1152=""),"Add purpose detail for substantiation",""))))))))))))</f>
        <v/>
      </c>
      <c r="R1152" s="27">
        <f>IF(OR(A1152="",M1152=""),"",IFERROR(INDEX('Rate Schedule'!$A$5:$A$24,MATCH(SUMPRODUCT(MAX(('Rate Schedule'!$A$5:$A$24&lt;=A1152)*('Rate Schedule'!$A$5:$A$24&lt;&gt;"")*'Rate Schedule'!$A$5:$A$24)),'Rate Schedule'!$A$5:$A$24,0)),""))</f>
        <v/>
      </c>
    </row>
    <row r="1153">
      <c r="A1153" s="22" t="n"/>
      <c r="B1153" s="10" t="n"/>
      <c r="C1153" s="10" t="n"/>
      <c r="D1153" s="10" t="n"/>
      <c r="E1153" s="10" t="n"/>
      <c r="F1153" s="10" t="n"/>
      <c r="G1153" s="10" t="n"/>
      <c r="H1153" s="23" t="n"/>
      <c r="I1153" s="23" t="n"/>
      <c r="J1153" s="23" t="n"/>
      <c r="K1153" s="10" t="n"/>
      <c r="L1153" s="10" t="n"/>
      <c r="M1153" s="24">
        <f>IF(AND(A1153="",B1153="",J1153="",H1153=""),"",ROUND(IF(G1153="Yes",2,1)*IF(AND(ISNUMBER(H1153),ISNUMBER(I1153),I1153&gt;=H1153),I1153-H1153,IF(ISNUMBER(J1153),J1153,0)),1))</f>
        <v/>
      </c>
      <c r="N1153" s="24">
        <f>IF(M1153="","",IF(OR(E1153="Personal",E1153="",F1153="Yes"),0,M1153))</f>
        <v/>
      </c>
      <c r="O1153" s="24">
        <f>IF(OR(A1153="",M1153=""),"",IF(E1153="Business",IFERROR(INDEX('Rate Schedule'!$B$5:$B$24,MATCH(SUMPRODUCT(MAX(('Rate Schedule'!$A$5:$A$24&lt;=A1153)*('Rate Schedule'!$A$5:$A$24&lt;&gt;"")*'Rate Schedule'!$A$5:$A$24)),'Rate Schedule'!$A$5:$A$24,0)),0),IF(E1153="Medical",IFERROR(INDEX('Rate Schedule'!$C$5:$C$24,MATCH(SUMPRODUCT(MAX(('Rate Schedule'!$A$5:$A$24&lt;=A1153)*('Rate Schedule'!$A$5:$A$24&lt;&gt;"")*'Rate Schedule'!$A$5:$A$24)),'Rate Schedule'!$A$5:$A$24,0)),0),IF(E1153="Charitable",IFERROR(INDEX('Rate Schedule'!$D$5:$D$24,MATCH(SUMPRODUCT(MAX(('Rate Schedule'!$A$5:$A$24&lt;=A1153)*('Rate Schedule'!$A$5:$A$24&lt;&gt;"")*'Rate Schedule'!$A$5:$A$24)),'Rate Schedule'!$A$5:$A$24,0)),0),0))))</f>
        <v/>
      </c>
      <c r="P1153" s="25">
        <f>IF(OR(M1153="",O1153=""),"",ROUND(N1153*O1153,0)/100)</f>
        <v/>
      </c>
      <c r="Q1153" s="26">
        <f>IF(AND(A1153="",B1153="",C1153="",D1153="",E1153="",J1153="",H1153=""),"",IF(A1153="","Add a date",IF(A1153&gt;AsOf,"After as-of date: not counted yet",IF(B1153="","Add a vehicle",IF(COUNTIF(VName,B1153)=0,"Vehicle not on Vehicles sheet",IF(E1153="","Add a purpose",IF(AND(E1153&lt;&gt;"Business",E1153&lt;&gt;"Medical",E1153&lt;&gt;"Charitable",E1153&lt;&gt;"Personal"),"Purpose must be Business/Medical/Charitable/Personal",IF(AND(ISNUMBER(H1153),ISNUMBER(I1153),I1153&lt;H1153),"Odometer end is before start",IF(AND(NOT(ISNUMBER(H1153)),NOT(ISNUMBER(I1153)),NOT(ISNUMBER(J1153))),"Add odometer readings or typed miles",IF(AND(ISNUMBER(H1153),ISNUMBER(I1153),ISNUMBER(J1153),ABS((I1153-H1153)-J1153)&gt;0.05),"Odometer and typed miles disagree",IF(AND(N1153&gt;0,O1153=0),"No rate for this date — check Rate Schedule",IF(AND(OR(E1153="Business",E1153="Medical",E1153="Charitable"),F1153&lt;&gt;"Yes",K1153=""),"Add purpose detail for substantiation",""))))))))))))</f>
        <v/>
      </c>
      <c r="R1153" s="27">
        <f>IF(OR(A1153="",M1153=""),"",IFERROR(INDEX('Rate Schedule'!$A$5:$A$24,MATCH(SUMPRODUCT(MAX(('Rate Schedule'!$A$5:$A$24&lt;=A1153)*('Rate Schedule'!$A$5:$A$24&lt;&gt;"")*'Rate Schedule'!$A$5:$A$24)),'Rate Schedule'!$A$5:$A$24,0)),""))</f>
        <v/>
      </c>
    </row>
    <row r="1154">
      <c r="A1154" s="22" t="n"/>
      <c r="B1154" s="10" t="n"/>
      <c r="C1154" s="10" t="n"/>
      <c r="D1154" s="10" t="n"/>
      <c r="E1154" s="10" t="n"/>
      <c r="F1154" s="10" t="n"/>
      <c r="G1154" s="10" t="n"/>
      <c r="H1154" s="23" t="n"/>
      <c r="I1154" s="23" t="n"/>
      <c r="J1154" s="23" t="n"/>
      <c r="K1154" s="10" t="n"/>
      <c r="L1154" s="10" t="n"/>
      <c r="M1154" s="24">
        <f>IF(AND(A1154="",B1154="",J1154="",H1154=""),"",ROUND(IF(G1154="Yes",2,1)*IF(AND(ISNUMBER(H1154),ISNUMBER(I1154),I1154&gt;=H1154),I1154-H1154,IF(ISNUMBER(J1154),J1154,0)),1))</f>
        <v/>
      </c>
      <c r="N1154" s="24">
        <f>IF(M1154="","",IF(OR(E1154="Personal",E1154="",F1154="Yes"),0,M1154))</f>
        <v/>
      </c>
      <c r="O1154" s="24">
        <f>IF(OR(A1154="",M1154=""),"",IF(E1154="Business",IFERROR(INDEX('Rate Schedule'!$B$5:$B$24,MATCH(SUMPRODUCT(MAX(('Rate Schedule'!$A$5:$A$24&lt;=A1154)*('Rate Schedule'!$A$5:$A$24&lt;&gt;"")*'Rate Schedule'!$A$5:$A$24)),'Rate Schedule'!$A$5:$A$24,0)),0),IF(E1154="Medical",IFERROR(INDEX('Rate Schedule'!$C$5:$C$24,MATCH(SUMPRODUCT(MAX(('Rate Schedule'!$A$5:$A$24&lt;=A1154)*('Rate Schedule'!$A$5:$A$24&lt;&gt;"")*'Rate Schedule'!$A$5:$A$24)),'Rate Schedule'!$A$5:$A$24,0)),0),IF(E1154="Charitable",IFERROR(INDEX('Rate Schedule'!$D$5:$D$24,MATCH(SUMPRODUCT(MAX(('Rate Schedule'!$A$5:$A$24&lt;=A1154)*('Rate Schedule'!$A$5:$A$24&lt;&gt;"")*'Rate Schedule'!$A$5:$A$24)),'Rate Schedule'!$A$5:$A$24,0)),0),0))))</f>
        <v/>
      </c>
      <c r="P1154" s="25">
        <f>IF(OR(M1154="",O1154=""),"",ROUND(N1154*O1154,0)/100)</f>
        <v/>
      </c>
      <c r="Q1154" s="26">
        <f>IF(AND(A1154="",B1154="",C1154="",D1154="",E1154="",J1154="",H1154=""),"",IF(A1154="","Add a date",IF(A1154&gt;AsOf,"After as-of date: not counted yet",IF(B1154="","Add a vehicle",IF(COUNTIF(VName,B1154)=0,"Vehicle not on Vehicles sheet",IF(E1154="","Add a purpose",IF(AND(E1154&lt;&gt;"Business",E1154&lt;&gt;"Medical",E1154&lt;&gt;"Charitable",E1154&lt;&gt;"Personal"),"Purpose must be Business/Medical/Charitable/Personal",IF(AND(ISNUMBER(H1154),ISNUMBER(I1154),I1154&lt;H1154),"Odometer end is before start",IF(AND(NOT(ISNUMBER(H1154)),NOT(ISNUMBER(I1154)),NOT(ISNUMBER(J1154))),"Add odometer readings or typed miles",IF(AND(ISNUMBER(H1154),ISNUMBER(I1154),ISNUMBER(J1154),ABS((I1154-H1154)-J1154)&gt;0.05),"Odometer and typed miles disagree",IF(AND(N1154&gt;0,O1154=0),"No rate for this date — check Rate Schedule",IF(AND(OR(E1154="Business",E1154="Medical",E1154="Charitable"),F1154&lt;&gt;"Yes",K1154=""),"Add purpose detail for substantiation",""))))))))))))</f>
        <v/>
      </c>
      <c r="R1154" s="27">
        <f>IF(OR(A1154="",M1154=""),"",IFERROR(INDEX('Rate Schedule'!$A$5:$A$24,MATCH(SUMPRODUCT(MAX(('Rate Schedule'!$A$5:$A$24&lt;=A1154)*('Rate Schedule'!$A$5:$A$24&lt;&gt;"")*'Rate Schedule'!$A$5:$A$24)),'Rate Schedule'!$A$5:$A$24,0)),""))</f>
        <v/>
      </c>
    </row>
    <row r="1155">
      <c r="A1155" s="22" t="n"/>
      <c r="B1155" s="10" t="n"/>
      <c r="C1155" s="10" t="n"/>
      <c r="D1155" s="10" t="n"/>
      <c r="E1155" s="10" t="n"/>
      <c r="F1155" s="10" t="n"/>
      <c r="G1155" s="10" t="n"/>
      <c r="H1155" s="23" t="n"/>
      <c r="I1155" s="23" t="n"/>
      <c r="J1155" s="23" t="n"/>
      <c r="K1155" s="10" t="n"/>
      <c r="L1155" s="10" t="n"/>
      <c r="M1155" s="24">
        <f>IF(AND(A1155="",B1155="",J1155="",H1155=""),"",ROUND(IF(G1155="Yes",2,1)*IF(AND(ISNUMBER(H1155),ISNUMBER(I1155),I1155&gt;=H1155),I1155-H1155,IF(ISNUMBER(J1155),J1155,0)),1))</f>
        <v/>
      </c>
      <c r="N1155" s="24">
        <f>IF(M1155="","",IF(OR(E1155="Personal",E1155="",F1155="Yes"),0,M1155))</f>
        <v/>
      </c>
      <c r="O1155" s="24">
        <f>IF(OR(A1155="",M1155=""),"",IF(E1155="Business",IFERROR(INDEX('Rate Schedule'!$B$5:$B$24,MATCH(SUMPRODUCT(MAX(('Rate Schedule'!$A$5:$A$24&lt;=A1155)*('Rate Schedule'!$A$5:$A$24&lt;&gt;"")*'Rate Schedule'!$A$5:$A$24)),'Rate Schedule'!$A$5:$A$24,0)),0),IF(E1155="Medical",IFERROR(INDEX('Rate Schedule'!$C$5:$C$24,MATCH(SUMPRODUCT(MAX(('Rate Schedule'!$A$5:$A$24&lt;=A1155)*('Rate Schedule'!$A$5:$A$24&lt;&gt;"")*'Rate Schedule'!$A$5:$A$24)),'Rate Schedule'!$A$5:$A$24,0)),0),IF(E1155="Charitable",IFERROR(INDEX('Rate Schedule'!$D$5:$D$24,MATCH(SUMPRODUCT(MAX(('Rate Schedule'!$A$5:$A$24&lt;=A1155)*('Rate Schedule'!$A$5:$A$24&lt;&gt;"")*'Rate Schedule'!$A$5:$A$24)),'Rate Schedule'!$A$5:$A$24,0)),0),0))))</f>
        <v/>
      </c>
      <c r="P1155" s="25">
        <f>IF(OR(M1155="",O1155=""),"",ROUND(N1155*O1155,0)/100)</f>
        <v/>
      </c>
      <c r="Q1155" s="26">
        <f>IF(AND(A1155="",B1155="",C1155="",D1155="",E1155="",J1155="",H1155=""),"",IF(A1155="","Add a date",IF(A1155&gt;AsOf,"After as-of date: not counted yet",IF(B1155="","Add a vehicle",IF(COUNTIF(VName,B1155)=0,"Vehicle not on Vehicles sheet",IF(E1155="","Add a purpose",IF(AND(E1155&lt;&gt;"Business",E1155&lt;&gt;"Medical",E1155&lt;&gt;"Charitable",E1155&lt;&gt;"Personal"),"Purpose must be Business/Medical/Charitable/Personal",IF(AND(ISNUMBER(H1155),ISNUMBER(I1155),I1155&lt;H1155),"Odometer end is before start",IF(AND(NOT(ISNUMBER(H1155)),NOT(ISNUMBER(I1155)),NOT(ISNUMBER(J1155))),"Add odometer readings or typed miles",IF(AND(ISNUMBER(H1155),ISNUMBER(I1155),ISNUMBER(J1155),ABS((I1155-H1155)-J1155)&gt;0.05),"Odometer and typed miles disagree",IF(AND(N1155&gt;0,O1155=0),"No rate for this date — check Rate Schedule",IF(AND(OR(E1155="Business",E1155="Medical",E1155="Charitable"),F1155&lt;&gt;"Yes",K1155=""),"Add purpose detail for substantiation",""))))))))))))</f>
        <v/>
      </c>
      <c r="R1155" s="27">
        <f>IF(OR(A1155="",M1155=""),"",IFERROR(INDEX('Rate Schedule'!$A$5:$A$24,MATCH(SUMPRODUCT(MAX(('Rate Schedule'!$A$5:$A$24&lt;=A1155)*('Rate Schedule'!$A$5:$A$24&lt;&gt;"")*'Rate Schedule'!$A$5:$A$24)),'Rate Schedule'!$A$5:$A$24,0)),""))</f>
        <v/>
      </c>
    </row>
    <row r="1156">
      <c r="A1156" s="22" t="n"/>
      <c r="B1156" s="10" t="n"/>
      <c r="C1156" s="10" t="n"/>
      <c r="D1156" s="10" t="n"/>
      <c r="E1156" s="10" t="n"/>
      <c r="F1156" s="10" t="n"/>
      <c r="G1156" s="10" t="n"/>
      <c r="H1156" s="23" t="n"/>
      <c r="I1156" s="23" t="n"/>
      <c r="J1156" s="23" t="n"/>
      <c r="K1156" s="10" t="n"/>
      <c r="L1156" s="10" t="n"/>
      <c r="M1156" s="24">
        <f>IF(AND(A1156="",B1156="",J1156="",H1156=""),"",ROUND(IF(G1156="Yes",2,1)*IF(AND(ISNUMBER(H1156),ISNUMBER(I1156),I1156&gt;=H1156),I1156-H1156,IF(ISNUMBER(J1156),J1156,0)),1))</f>
        <v/>
      </c>
      <c r="N1156" s="24">
        <f>IF(M1156="","",IF(OR(E1156="Personal",E1156="",F1156="Yes"),0,M1156))</f>
        <v/>
      </c>
      <c r="O1156" s="24">
        <f>IF(OR(A1156="",M1156=""),"",IF(E1156="Business",IFERROR(INDEX('Rate Schedule'!$B$5:$B$24,MATCH(SUMPRODUCT(MAX(('Rate Schedule'!$A$5:$A$24&lt;=A1156)*('Rate Schedule'!$A$5:$A$24&lt;&gt;"")*'Rate Schedule'!$A$5:$A$24)),'Rate Schedule'!$A$5:$A$24,0)),0),IF(E1156="Medical",IFERROR(INDEX('Rate Schedule'!$C$5:$C$24,MATCH(SUMPRODUCT(MAX(('Rate Schedule'!$A$5:$A$24&lt;=A1156)*('Rate Schedule'!$A$5:$A$24&lt;&gt;"")*'Rate Schedule'!$A$5:$A$24)),'Rate Schedule'!$A$5:$A$24,0)),0),IF(E1156="Charitable",IFERROR(INDEX('Rate Schedule'!$D$5:$D$24,MATCH(SUMPRODUCT(MAX(('Rate Schedule'!$A$5:$A$24&lt;=A1156)*('Rate Schedule'!$A$5:$A$24&lt;&gt;"")*'Rate Schedule'!$A$5:$A$24)),'Rate Schedule'!$A$5:$A$24,0)),0),0))))</f>
        <v/>
      </c>
      <c r="P1156" s="25">
        <f>IF(OR(M1156="",O1156=""),"",ROUND(N1156*O1156,0)/100)</f>
        <v/>
      </c>
      <c r="Q1156" s="26">
        <f>IF(AND(A1156="",B1156="",C1156="",D1156="",E1156="",J1156="",H1156=""),"",IF(A1156="","Add a date",IF(A1156&gt;AsOf,"After as-of date: not counted yet",IF(B1156="","Add a vehicle",IF(COUNTIF(VName,B1156)=0,"Vehicle not on Vehicles sheet",IF(E1156="","Add a purpose",IF(AND(E1156&lt;&gt;"Business",E1156&lt;&gt;"Medical",E1156&lt;&gt;"Charitable",E1156&lt;&gt;"Personal"),"Purpose must be Business/Medical/Charitable/Personal",IF(AND(ISNUMBER(H1156),ISNUMBER(I1156),I1156&lt;H1156),"Odometer end is before start",IF(AND(NOT(ISNUMBER(H1156)),NOT(ISNUMBER(I1156)),NOT(ISNUMBER(J1156))),"Add odometer readings or typed miles",IF(AND(ISNUMBER(H1156),ISNUMBER(I1156),ISNUMBER(J1156),ABS((I1156-H1156)-J1156)&gt;0.05),"Odometer and typed miles disagree",IF(AND(N1156&gt;0,O1156=0),"No rate for this date — check Rate Schedule",IF(AND(OR(E1156="Business",E1156="Medical",E1156="Charitable"),F1156&lt;&gt;"Yes",K1156=""),"Add purpose detail for substantiation",""))))))))))))</f>
        <v/>
      </c>
      <c r="R1156" s="27">
        <f>IF(OR(A1156="",M1156=""),"",IFERROR(INDEX('Rate Schedule'!$A$5:$A$24,MATCH(SUMPRODUCT(MAX(('Rate Schedule'!$A$5:$A$24&lt;=A1156)*('Rate Schedule'!$A$5:$A$24&lt;&gt;"")*'Rate Schedule'!$A$5:$A$24)),'Rate Schedule'!$A$5:$A$24,0)),""))</f>
        <v/>
      </c>
    </row>
    <row r="1157">
      <c r="A1157" s="22" t="n"/>
      <c r="B1157" s="10" t="n"/>
      <c r="C1157" s="10" t="n"/>
      <c r="D1157" s="10" t="n"/>
      <c r="E1157" s="10" t="n"/>
      <c r="F1157" s="10" t="n"/>
      <c r="G1157" s="10" t="n"/>
      <c r="H1157" s="23" t="n"/>
      <c r="I1157" s="23" t="n"/>
      <c r="J1157" s="23" t="n"/>
      <c r="K1157" s="10" t="n"/>
      <c r="L1157" s="10" t="n"/>
      <c r="M1157" s="24">
        <f>IF(AND(A1157="",B1157="",J1157="",H1157=""),"",ROUND(IF(G1157="Yes",2,1)*IF(AND(ISNUMBER(H1157),ISNUMBER(I1157),I1157&gt;=H1157),I1157-H1157,IF(ISNUMBER(J1157),J1157,0)),1))</f>
        <v/>
      </c>
      <c r="N1157" s="24">
        <f>IF(M1157="","",IF(OR(E1157="Personal",E1157="",F1157="Yes"),0,M1157))</f>
        <v/>
      </c>
      <c r="O1157" s="24">
        <f>IF(OR(A1157="",M1157=""),"",IF(E1157="Business",IFERROR(INDEX('Rate Schedule'!$B$5:$B$24,MATCH(SUMPRODUCT(MAX(('Rate Schedule'!$A$5:$A$24&lt;=A1157)*('Rate Schedule'!$A$5:$A$24&lt;&gt;"")*'Rate Schedule'!$A$5:$A$24)),'Rate Schedule'!$A$5:$A$24,0)),0),IF(E1157="Medical",IFERROR(INDEX('Rate Schedule'!$C$5:$C$24,MATCH(SUMPRODUCT(MAX(('Rate Schedule'!$A$5:$A$24&lt;=A1157)*('Rate Schedule'!$A$5:$A$24&lt;&gt;"")*'Rate Schedule'!$A$5:$A$24)),'Rate Schedule'!$A$5:$A$24,0)),0),IF(E1157="Charitable",IFERROR(INDEX('Rate Schedule'!$D$5:$D$24,MATCH(SUMPRODUCT(MAX(('Rate Schedule'!$A$5:$A$24&lt;=A1157)*('Rate Schedule'!$A$5:$A$24&lt;&gt;"")*'Rate Schedule'!$A$5:$A$24)),'Rate Schedule'!$A$5:$A$24,0)),0),0))))</f>
        <v/>
      </c>
      <c r="P1157" s="25">
        <f>IF(OR(M1157="",O1157=""),"",ROUND(N1157*O1157,0)/100)</f>
        <v/>
      </c>
      <c r="Q1157" s="26">
        <f>IF(AND(A1157="",B1157="",C1157="",D1157="",E1157="",J1157="",H1157=""),"",IF(A1157="","Add a date",IF(A1157&gt;AsOf,"After as-of date: not counted yet",IF(B1157="","Add a vehicle",IF(COUNTIF(VName,B1157)=0,"Vehicle not on Vehicles sheet",IF(E1157="","Add a purpose",IF(AND(E1157&lt;&gt;"Business",E1157&lt;&gt;"Medical",E1157&lt;&gt;"Charitable",E1157&lt;&gt;"Personal"),"Purpose must be Business/Medical/Charitable/Personal",IF(AND(ISNUMBER(H1157),ISNUMBER(I1157),I1157&lt;H1157),"Odometer end is before start",IF(AND(NOT(ISNUMBER(H1157)),NOT(ISNUMBER(I1157)),NOT(ISNUMBER(J1157))),"Add odometer readings or typed miles",IF(AND(ISNUMBER(H1157),ISNUMBER(I1157),ISNUMBER(J1157),ABS((I1157-H1157)-J1157)&gt;0.05),"Odometer and typed miles disagree",IF(AND(N1157&gt;0,O1157=0),"No rate for this date — check Rate Schedule",IF(AND(OR(E1157="Business",E1157="Medical",E1157="Charitable"),F1157&lt;&gt;"Yes",K1157=""),"Add purpose detail for substantiation",""))))))))))))</f>
        <v/>
      </c>
      <c r="R1157" s="27">
        <f>IF(OR(A1157="",M1157=""),"",IFERROR(INDEX('Rate Schedule'!$A$5:$A$24,MATCH(SUMPRODUCT(MAX(('Rate Schedule'!$A$5:$A$24&lt;=A1157)*('Rate Schedule'!$A$5:$A$24&lt;&gt;"")*'Rate Schedule'!$A$5:$A$24)),'Rate Schedule'!$A$5:$A$24,0)),""))</f>
        <v/>
      </c>
    </row>
    <row r="1158">
      <c r="A1158" s="22" t="n"/>
      <c r="B1158" s="10" t="n"/>
      <c r="C1158" s="10" t="n"/>
      <c r="D1158" s="10" t="n"/>
      <c r="E1158" s="10" t="n"/>
      <c r="F1158" s="10" t="n"/>
      <c r="G1158" s="10" t="n"/>
      <c r="H1158" s="23" t="n"/>
      <c r="I1158" s="23" t="n"/>
      <c r="J1158" s="23" t="n"/>
      <c r="K1158" s="10" t="n"/>
      <c r="L1158" s="10" t="n"/>
      <c r="M1158" s="24">
        <f>IF(AND(A1158="",B1158="",J1158="",H1158=""),"",ROUND(IF(G1158="Yes",2,1)*IF(AND(ISNUMBER(H1158),ISNUMBER(I1158),I1158&gt;=H1158),I1158-H1158,IF(ISNUMBER(J1158),J1158,0)),1))</f>
        <v/>
      </c>
      <c r="N1158" s="24">
        <f>IF(M1158="","",IF(OR(E1158="Personal",E1158="",F1158="Yes"),0,M1158))</f>
        <v/>
      </c>
      <c r="O1158" s="24">
        <f>IF(OR(A1158="",M1158=""),"",IF(E1158="Business",IFERROR(INDEX('Rate Schedule'!$B$5:$B$24,MATCH(SUMPRODUCT(MAX(('Rate Schedule'!$A$5:$A$24&lt;=A1158)*('Rate Schedule'!$A$5:$A$24&lt;&gt;"")*'Rate Schedule'!$A$5:$A$24)),'Rate Schedule'!$A$5:$A$24,0)),0),IF(E1158="Medical",IFERROR(INDEX('Rate Schedule'!$C$5:$C$24,MATCH(SUMPRODUCT(MAX(('Rate Schedule'!$A$5:$A$24&lt;=A1158)*('Rate Schedule'!$A$5:$A$24&lt;&gt;"")*'Rate Schedule'!$A$5:$A$24)),'Rate Schedule'!$A$5:$A$24,0)),0),IF(E1158="Charitable",IFERROR(INDEX('Rate Schedule'!$D$5:$D$24,MATCH(SUMPRODUCT(MAX(('Rate Schedule'!$A$5:$A$24&lt;=A1158)*('Rate Schedule'!$A$5:$A$24&lt;&gt;"")*'Rate Schedule'!$A$5:$A$24)),'Rate Schedule'!$A$5:$A$24,0)),0),0))))</f>
        <v/>
      </c>
      <c r="P1158" s="25">
        <f>IF(OR(M1158="",O1158=""),"",ROUND(N1158*O1158,0)/100)</f>
        <v/>
      </c>
      <c r="Q1158" s="26">
        <f>IF(AND(A1158="",B1158="",C1158="",D1158="",E1158="",J1158="",H1158=""),"",IF(A1158="","Add a date",IF(A1158&gt;AsOf,"After as-of date: not counted yet",IF(B1158="","Add a vehicle",IF(COUNTIF(VName,B1158)=0,"Vehicle not on Vehicles sheet",IF(E1158="","Add a purpose",IF(AND(E1158&lt;&gt;"Business",E1158&lt;&gt;"Medical",E1158&lt;&gt;"Charitable",E1158&lt;&gt;"Personal"),"Purpose must be Business/Medical/Charitable/Personal",IF(AND(ISNUMBER(H1158),ISNUMBER(I1158),I1158&lt;H1158),"Odometer end is before start",IF(AND(NOT(ISNUMBER(H1158)),NOT(ISNUMBER(I1158)),NOT(ISNUMBER(J1158))),"Add odometer readings or typed miles",IF(AND(ISNUMBER(H1158),ISNUMBER(I1158),ISNUMBER(J1158),ABS((I1158-H1158)-J1158)&gt;0.05),"Odometer and typed miles disagree",IF(AND(N1158&gt;0,O1158=0),"No rate for this date — check Rate Schedule",IF(AND(OR(E1158="Business",E1158="Medical",E1158="Charitable"),F1158&lt;&gt;"Yes",K1158=""),"Add purpose detail for substantiation",""))))))))))))</f>
        <v/>
      </c>
      <c r="R1158" s="27">
        <f>IF(OR(A1158="",M1158=""),"",IFERROR(INDEX('Rate Schedule'!$A$5:$A$24,MATCH(SUMPRODUCT(MAX(('Rate Schedule'!$A$5:$A$24&lt;=A1158)*('Rate Schedule'!$A$5:$A$24&lt;&gt;"")*'Rate Schedule'!$A$5:$A$24)),'Rate Schedule'!$A$5:$A$24,0)),""))</f>
        <v/>
      </c>
    </row>
    <row r="1159">
      <c r="A1159" s="22" t="n"/>
      <c r="B1159" s="10" t="n"/>
      <c r="C1159" s="10" t="n"/>
      <c r="D1159" s="10" t="n"/>
      <c r="E1159" s="10" t="n"/>
      <c r="F1159" s="10" t="n"/>
      <c r="G1159" s="10" t="n"/>
      <c r="H1159" s="23" t="n"/>
      <c r="I1159" s="23" t="n"/>
      <c r="J1159" s="23" t="n"/>
      <c r="K1159" s="10" t="n"/>
      <c r="L1159" s="10" t="n"/>
      <c r="M1159" s="24">
        <f>IF(AND(A1159="",B1159="",J1159="",H1159=""),"",ROUND(IF(G1159="Yes",2,1)*IF(AND(ISNUMBER(H1159),ISNUMBER(I1159),I1159&gt;=H1159),I1159-H1159,IF(ISNUMBER(J1159),J1159,0)),1))</f>
        <v/>
      </c>
      <c r="N1159" s="24">
        <f>IF(M1159="","",IF(OR(E1159="Personal",E1159="",F1159="Yes"),0,M1159))</f>
        <v/>
      </c>
      <c r="O1159" s="24">
        <f>IF(OR(A1159="",M1159=""),"",IF(E1159="Business",IFERROR(INDEX('Rate Schedule'!$B$5:$B$24,MATCH(SUMPRODUCT(MAX(('Rate Schedule'!$A$5:$A$24&lt;=A1159)*('Rate Schedule'!$A$5:$A$24&lt;&gt;"")*'Rate Schedule'!$A$5:$A$24)),'Rate Schedule'!$A$5:$A$24,0)),0),IF(E1159="Medical",IFERROR(INDEX('Rate Schedule'!$C$5:$C$24,MATCH(SUMPRODUCT(MAX(('Rate Schedule'!$A$5:$A$24&lt;=A1159)*('Rate Schedule'!$A$5:$A$24&lt;&gt;"")*'Rate Schedule'!$A$5:$A$24)),'Rate Schedule'!$A$5:$A$24,0)),0),IF(E1159="Charitable",IFERROR(INDEX('Rate Schedule'!$D$5:$D$24,MATCH(SUMPRODUCT(MAX(('Rate Schedule'!$A$5:$A$24&lt;=A1159)*('Rate Schedule'!$A$5:$A$24&lt;&gt;"")*'Rate Schedule'!$A$5:$A$24)),'Rate Schedule'!$A$5:$A$24,0)),0),0))))</f>
        <v/>
      </c>
      <c r="P1159" s="25">
        <f>IF(OR(M1159="",O1159=""),"",ROUND(N1159*O1159,0)/100)</f>
        <v/>
      </c>
      <c r="Q1159" s="26">
        <f>IF(AND(A1159="",B1159="",C1159="",D1159="",E1159="",J1159="",H1159=""),"",IF(A1159="","Add a date",IF(A1159&gt;AsOf,"After as-of date: not counted yet",IF(B1159="","Add a vehicle",IF(COUNTIF(VName,B1159)=0,"Vehicle not on Vehicles sheet",IF(E1159="","Add a purpose",IF(AND(E1159&lt;&gt;"Business",E1159&lt;&gt;"Medical",E1159&lt;&gt;"Charitable",E1159&lt;&gt;"Personal"),"Purpose must be Business/Medical/Charitable/Personal",IF(AND(ISNUMBER(H1159),ISNUMBER(I1159),I1159&lt;H1159),"Odometer end is before start",IF(AND(NOT(ISNUMBER(H1159)),NOT(ISNUMBER(I1159)),NOT(ISNUMBER(J1159))),"Add odometer readings or typed miles",IF(AND(ISNUMBER(H1159),ISNUMBER(I1159),ISNUMBER(J1159),ABS((I1159-H1159)-J1159)&gt;0.05),"Odometer and typed miles disagree",IF(AND(N1159&gt;0,O1159=0),"No rate for this date — check Rate Schedule",IF(AND(OR(E1159="Business",E1159="Medical",E1159="Charitable"),F1159&lt;&gt;"Yes",K1159=""),"Add purpose detail for substantiation",""))))))))))))</f>
        <v/>
      </c>
      <c r="R1159" s="27">
        <f>IF(OR(A1159="",M1159=""),"",IFERROR(INDEX('Rate Schedule'!$A$5:$A$24,MATCH(SUMPRODUCT(MAX(('Rate Schedule'!$A$5:$A$24&lt;=A1159)*('Rate Schedule'!$A$5:$A$24&lt;&gt;"")*'Rate Schedule'!$A$5:$A$24)),'Rate Schedule'!$A$5:$A$24,0)),""))</f>
        <v/>
      </c>
    </row>
    <row r="1160">
      <c r="A1160" s="22" t="n"/>
      <c r="B1160" s="10" t="n"/>
      <c r="C1160" s="10" t="n"/>
      <c r="D1160" s="10" t="n"/>
      <c r="E1160" s="10" t="n"/>
      <c r="F1160" s="10" t="n"/>
      <c r="G1160" s="10" t="n"/>
      <c r="H1160" s="23" t="n"/>
      <c r="I1160" s="23" t="n"/>
      <c r="J1160" s="23" t="n"/>
      <c r="K1160" s="10" t="n"/>
      <c r="L1160" s="10" t="n"/>
      <c r="M1160" s="24">
        <f>IF(AND(A1160="",B1160="",J1160="",H1160=""),"",ROUND(IF(G1160="Yes",2,1)*IF(AND(ISNUMBER(H1160),ISNUMBER(I1160),I1160&gt;=H1160),I1160-H1160,IF(ISNUMBER(J1160),J1160,0)),1))</f>
        <v/>
      </c>
      <c r="N1160" s="24">
        <f>IF(M1160="","",IF(OR(E1160="Personal",E1160="",F1160="Yes"),0,M1160))</f>
        <v/>
      </c>
      <c r="O1160" s="24">
        <f>IF(OR(A1160="",M1160=""),"",IF(E1160="Business",IFERROR(INDEX('Rate Schedule'!$B$5:$B$24,MATCH(SUMPRODUCT(MAX(('Rate Schedule'!$A$5:$A$24&lt;=A1160)*('Rate Schedule'!$A$5:$A$24&lt;&gt;"")*'Rate Schedule'!$A$5:$A$24)),'Rate Schedule'!$A$5:$A$24,0)),0),IF(E1160="Medical",IFERROR(INDEX('Rate Schedule'!$C$5:$C$24,MATCH(SUMPRODUCT(MAX(('Rate Schedule'!$A$5:$A$24&lt;=A1160)*('Rate Schedule'!$A$5:$A$24&lt;&gt;"")*'Rate Schedule'!$A$5:$A$24)),'Rate Schedule'!$A$5:$A$24,0)),0),IF(E1160="Charitable",IFERROR(INDEX('Rate Schedule'!$D$5:$D$24,MATCH(SUMPRODUCT(MAX(('Rate Schedule'!$A$5:$A$24&lt;=A1160)*('Rate Schedule'!$A$5:$A$24&lt;&gt;"")*'Rate Schedule'!$A$5:$A$24)),'Rate Schedule'!$A$5:$A$24,0)),0),0))))</f>
        <v/>
      </c>
      <c r="P1160" s="25">
        <f>IF(OR(M1160="",O1160=""),"",ROUND(N1160*O1160,0)/100)</f>
        <v/>
      </c>
      <c r="Q1160" s="26">
        <f>IF(AND(A1160="",B1160="",C1160="",D1160="",E1160="",J1160="",H1160=""),"",IF(A1160="","Add a date",IF(A1160&gt;AsOf,"After as-of date: not counted yet",IF(B1160="","Add a vehicle",IF(COUNTIF(VName,B1160)=0,"Vehicle not on Vehicles sheet",IF(E1160="","Add a purpose",IF(AND(E1160&lt;&gt;"Business",E1160&lt;&gt;"Medical",E1160&lt;&gt;"Charitable",E1160&lt;&gt;"Personal"),"Purpose must be Business/Medical/Charitable/Personal",IF(AND(ISNUMBER(H1160),ISNUMBER(I1160),I1160&lt;H1160),"Odometer end is before start",IF(AND(NOT(ISNUMBER(H1160)),NOT(ISNUMBER(I1160)),NOT(ISNUMBER(J1160))),"Add odometer readings or typed miles",IF(AND(ISNUMBER(H1160),ISNUMBER(I1160),ISNUMBER(J1160),ABS((I1160-H1160)-J1160)&gt;0.05),"Odometer and typed miles disagree",IF(AND(N1160&gt;0,O1160=0),"No rate for this date — check Rate Schedule",IF(AND(OR(E1160="Business",E1160="Medical",E1160="Charitable"),F1160&lt;&gt;"Yes",K1160=""),"Add purpose detail for substantiation",""))))))))))))</f>
        <v/>
      </c>
      <c r="R1160" s="27">
        <f>IF(OR(A1160="",M1160=""),"",IFERROR(INDEX('Rate Schedule'!$A$5:$A$24,MATCH(SUMPRODUCT(MAX(('Rate Schedule'!$A$5:$A$24&lt;=A1160)*('Rate Schedule'!$A$5:$A$24&lt;&gt;"")*'Rate Schedule'!$A$5:$A$24)),'Rate Schedule'!$A$5:$A$24,0)),""))</f>
        <v/>
      </c>
    </row>
    <row r="1161">
      <c r="A1161" s="22" t="n"/>
      <c r="B1161" s="10" t="n"/>
      <c r="C1161" s="10" t="n"/>
      <c r="D1161" s="10" t="n"/>
      <c r="E1161" s="10" t="n"/>
      <c r="F1161" s="10" t="n"/>
      <c r="G1161" s="10" t="n"/>
      <c r="H1161" s="23" t="n"/>
      <c r="I1161" s="23" t="n"/>
      <c r="J1161" s="23" t="n"/>
      <c r="K1161" s="10" t="n"/>
      <c r="L1161" s="10" t="n"/>
      <c r="M1161" s="24">
        <f>IF(AND(A1161="",B1161="",J1161="",H1161=""),"",ROUND(IF(G1161="Yes",2,1)*IF(AND(ISNUMBER(H1161),ISNUMBER(I1161),I1161&gt;=H1161),I1161-H1161,IF(ISNUMBER(J1161),J1161,0)),1))</f>
        <v/>
      </c>
      <c r="N1161" s="24">
        <f>IF(M1161="","",IF(OR(E1161="Personal",E1161="",F1161="Yes"),0,M1161))</f>
        <v/>
      </c>
      <c r="O1161" s="24">
        <f>IF(OR(A1161="",M1161=""),"",IF(E1161="Business",IFERROR(INDEX('Rate Schedule'!$B$5:$B$24,MATCH(SUMPRODUCT(MAX(('Rate Schedule'!$A$5:$A$24&lt;=A1161)*('Rate Schedule'!$A$5:$A$24&lt;&gt;"")*'Rate Schedule'!$A$5:$A$24)),'Rate Schedule'!$A$5:$A$24,0)),0),IF(E1161="Medical",IFERROR(INDEX('Rate Schedule'!$C$5:$C$24,MATCH(SUMPRODUCT(MAX(('Rate Schedule'!$A$5:$A$24&lt;=A1161)*('Rate Schedule'!$A$5:$A$24&lt;&gt;"")*'Rate Schedule'!$A$5:$A$24)),'Rate Schedule'!$A$5:$A$24,0)),0),IF(E1161="Charitable",IFERROR(INDEX('Rate Schedule'!$D$5:$D$24,MATCH(SUMPRODUCT(MAX(('Rate Schedule'!$A$5:$A$24&lt;=A1161)*('Rate Schedule'!$A$5:$A$24&lt;&gt;"")*'Rate Schedule'!$A$5:$A$24)),'Rate Schedule'!$A$5:$A$24,0)),0),0))))</f>
        <v/>
      </c>
      <c r="P1161" s="25">
        <f>IF(OR(M1161="",O1161=""),"",ROUND(N1161*O1161,0)/100)</f>
        <v/>
      </c>
      <c r="Q1161" s="26">
        <f>IF(AND(A1161="",B1161="",C1161="",D1161="",E1161="",J1161="",H1161=""),"",IF(A1161="","Add a date",IF(A1161&gt;AsOf,"After as-of date: not counted yet",IF(B1161="","Add a vehicle",IF(COUNTIF(VName,B1161)=0,"Vehicle not on Vehicles sheet",IF(E1161="","Add a purpose",IF(AND(E1161&lt;&gt;"Business",E1161&lt;&gt;"Medical",E1161&lt;&gt;"Charitable",E1161&lt;&gt;"Personal"),"Purpose must be Business/Medical/Charitable/Personal",IF(AND(ISNUMBER(H1161),ISNUMBER(I1161),I1161&lt;H1161),"Odometer end is before start",IF(AND(NOT(ISNUMBER(H1161)),NOT(ISNUMBER(I1161)),NOT(ISNUMBER(J1161))),"Add odometer readings or typed miles",IF(AND(ISNUMBER(H1161),ISNUMBER(I1161),ISNUMBER(J1161),ABS((I1161-H1161)-J1161)&gt;0.05),"Odometer and typed miles disagree",IF(AND(N1161&gt;0,O1161=0),"No rate for this date — check Rate Schedule",IF(AND(OR(E1161="Business",E1161="Medical",E1161="Charitable"),F1161&lt;&gt;"Yes",K1161=""),"Add purpose detail for substantiation",""))))))))))))</f>
        <v/>
      </c>
      <c r="R1161" s="27">
        <f>IF(OR(A1161="",M1161=""),"",IFERROR(INDEX('Rate Schedule'!$A$5:$A$24,MATCH(SUMPRODUCT(MAX(('Rate Schedule'!$A$5:$A$24&lt;=A1161)*('Rate Schedule'!$A$5:$A$24&lt;&gt;"")*'Rate Schedule'!$A$5:$A$24)),'Rate Schedule'!$A$5:$A$24,0)),""))</f>
        <v/>
      </c>
    </row>
    <row r="1162">
      <c r="A1162" s="22" t="n"/>
      <c r="B1162" s="10" t="n"/>
      <c r="C1162" s="10" t="n"/>
      <c r="D1162" s="10" t="n"/>
      <c r="E1162" s="10" t="n"/>
      <c r="F1162" s="10" t="n"/>
      <c r="G1162" s="10" t="n"/>
      <c r="H1162" s="23" t="n"/>
      <c r="I1162" s="23" t="n"/>
      <c r="J1162" s="23" t="n"/>
      <c r="K1162" s="10" t="n"/>
      <c r="L1162" s="10" t="n"/>
      <c r="M1162" s="24">
        <f>IF(AND(A1162="",B1162="",J1162="",H1162=""),"",ROUND(IF(G1162="Yes",2,1)*IF(AND(ISNUMBER(H1162),ISNUMBER(I1162),I1162&gt;=H1162),I1162-H1162,IF(ISNUMBER(J1162),J1162,0)),1))</f>
        <v/>
      </c>
      <c r="N1162" s="24">
        <f>IF(M1162="","",IF(OR(E1162="Personal",E1162="",F1162="Yes"),0,M1162))</f>
        <v/>
      </c>
      <c r="O1162" s="24">
        <f>IF(OR(A1162="",M1162=""),"",IF(E1162="Business",IFERROR(INDEX('Rate Schedule'!$B$5:$B$24,MATCH(SUMPRODUCT(MAX(('Rate Schedule'!$A$5:$A$24&lt;=A1162)*('Rate Schedule'!$A$5:$A$24&lt;&gt;"")*'Rate Schedule'!$A$5:$A$24)),'Rate Schedule'!$A$5:$A$24,0)),0),IF(E1162="Medical",IFERROR(INDEX('Rate Schedule'!$C$5:$C$24,MATCH(SUMPRODUCT(MAX(('Rate Schedule'!$A$5:$A$24&lt;=A1162)*('Rate Schedule'!$A$5:$A$24&lt;&gt;"")*'Rate Schedule'!$A$5:$A$24)),'Rate Schedule'!$A$5:$A$24,0)),0),IF(E1162="Charitable",IFERROR(INDEX('Rate Schedule'!$D$5:$D$24,MATCH(SUMPRODUCT(MAX(('Rate Schedule'!$A$5:$A$24&lt;=A1162)*('Rate Schedule'!$A$5:$A$24&lt;&gt;"")*'Rate Schedule'!$A$5:$A$24)),'Rate Schedule'!$A$5:$A$24,0)),0),0))))</f>
        <v/>
      </c>
      <c r="P1162" s="25">
        <f>IF(OR(M1162="",O1162=""),"",ROUND(N1162*O1162,0)/100)</f>
        <v/>
      </c>
      <c r="Q1162" s="26">
        <f>IF(AND(A1162="",B1162="",C1162="",D1162="",E1162="",J1162="",H1162=""),"",IF(A1162="","Add a date",IF(A1162&gt;AsOf,"After as-of date: not counted yet",IF(B1162="","Add a vehicle",IF(COUNTIF(VName,B1162)=0,"Vehicle not on Vehicles sheet",IF(E1162="","Add a purpose",IF(AND(E1162&lt;&gt;"Business",E1162&lt;&gt;"Medical",E1162&lt;&gt;"Charitable",E1162&lt;&gt;"Personal"),"Purpose must be Business/Medical/Charitable/Personal",IF(AND(ISNUMBER(H1162),ISNUMBER(I1162),I1162&lt;H1162),"Odometer end is before start",IF(AND(NOT(ISNUMBER(H1162)),NOT(ISNUMBER(I1162)),NOT(ISNUMBER(J1162))),"Add odometer readings or typed miles",IF(AND(ISNUMBER(H1162),ISNUMBER(I1162),ISNUMBER(J1162),ABS((I1162-H1162)-J1162)&gt;0.05),"Odometer and typed miles disagree",IF(AND(N1162&gt;0,O1162=0),"No rate for this date — check Rate Schedule",IF(AND(OR(E1162="Business",E1162="Medical",E1162="Charitable"),F1162&lt;&gt;"Yes",K1162=""),"Add purpose detail for substantiation",""))))))))))))</f>
        <v/>
      </c>
      <c r="R1162" s="27">
        <f>IF(OR(A1162="",M1162=""),"",IFERROR(INDEX('Rate Schedule'!$A$5:$A$24,MATCH(SUMPRODUCT(MAX(('Rate Schedule'!$A$5:$A$24&lt;=A1162)*('Rate Schedule'!$A$5:$A$24&lt;&gt;"")*'Rate Schedule'!$A$5:$A$24)),'Rate Schedule'!$A$5:$A$24,0)),""))</f>
        <v/>
      </c>
    </row>
    <row r="1163">
      <c r="A1163" s="22" t="n"/>
      <c r="B1163" s="10" t="n"/>
      <c r="C1163" s="10" t="n"/>
      <c r="D1163" s="10" t="n"/>
      <c r="E1163" s="10" t="n"/>
      <c r="F1163" s="10" t="n"/>
      <c r="G1163" s="10" t="n"/>
      <c r="H1163" s="23" t="n"/>
      <c r="I1163" s="23" t="n"/>
      <c r="J1163" s="23" t="n"/>
      <c r="K1163" s="10" t="n"/>
      <c r="L1163" s="10" t="n"/>
      <c r="M1163" s="24">
        <f>IF(AND(A1163="",B1163="",J1163="",H1163=""),"",ROUND(IF(G1163="Yes",2,1)*IF(AND(ISNUMBER(H1163),ISNUMBER(I1163),I1163&gt;=H1163),I1163-H1163,IF(ISNUMBER(J1163),J1163,0)),1))</f>
        <v/>
      </c>
      <c r="N1163" s="24">
        <f>IF(M1163="","",IF(OR(E1163="Personal",E1163="",F1163="Yes"),0,M1163))</f>
        <v/>
      </c>
      <c r="O1163" s="24">
        <f>IF(OR(A1163="",M1163=""),"",IF(E1163="Business",IFERROR(INDEX('Rate Schedule'!$B$5:$B$24,MATCH(SUMPRODUCT(MAX(('Rate Schedule'!$A$5:$A$24&lt;=A1163)*('Rate Schedule'!$A$5:$A$24&lt;&gt;"")*'Rate Schedule'!$A$5:$A$24)),'Rate Schedule'!$A$5:$A$24,0)),0),IF(E1163="Medical",IFERROR(INDEX('Rate Schedule'!$C$5:$C$24,MATCH(SUMPRODUCT(MAX(('Rate Schedule'!$A$5:$A$24&lt;=A1163)*('Rate Schedule'!$A$5:$A$24&lt;&gt;"")*'Rate Schedule'!$A$5:$A$24)),'Rate Schedule'!$A$5:$A$24,0)),0),IF(E1163="Charitable",IFERROR(INDEX('Rate Schedule'!$D$5:$D$24,MATCH(SUMPRODUCT(MAX(('Rate Schedule'!$A$5:$A$24&lt;=A1163)*('Rate Schedule'!$A$5:$A$24&lt;&gt;"")*'Rate Schedule'!$A$5:$A$24)),'Rate Schedule'!$A$5:$A$24,0)),0),0))))</f>
        <v/>
      </c>
      <c r="P1163" s="25">
        <f>IF(OR(M1163="",O1163=""),"",ROUND(N1163*O1163,0)/100)</f>
        <v/>
      </c>
      <c r="Q1163" s="26">
        <f>IF(AND(A1163="",B1163="",C1163="",D1163="",E1163="",J1163="",H1163=""),"",IF(A1163="","Add a date",IF(A1163&gt;AsOf,"After as-of date: not counted yet",IF(B1163="","Add a vehicle",IF(COUNTIF(VName,B1163)=0,"Vehicle not on Vehicles sheet",IF(E1163="","Add a purpose",IF(AND(E1163&lt;&gt;"Business",E1163&lt;&gt;"Medical",E1163&lt;&gt;"Charitable",E1163&lt;&gt;"Personal"),"Purpose must be Business/Medical/Charitable/Personal",IF(AND(ISNUMBER(H1163),ISNUMBER(I1163),I1163&lt;H1163),"Odometer end is before start",IF(AND(NOT(ISNUMBER(H1163)),NOT(ISNUMBER(I1163)),NOT(ISNUMBER(J1163))),"Add odometer readings or typed miles",IF(AND(ISNUMBER(H1163),ISNUMBER(I1163),ISNUMBER(J1163),ABS((I1163-H1163)-J1163)&gt;0.05),"Odometer and typed miles disagree",IF(AND(N1163&gt;0,O1163=0),"No rate for this date — check Rate Schedule",IF(AND(OR(E1163="Business",E1163="Medical",E1163="Charitable"),F1163&lt;&gt;"Yes",K1163=""),"Add purpose detail for substantiation",""))))))))))))</f>
        <v/>
      </c>
      <c r="R1163" s="27">
        <f>IF(OR(A1163="",M1163=""),"",IFERROR(INDEX('Rate Schedule'!$A$5:$A$24,MATCH(SUMPRODUCT(MAX(('Rate Schedule'!$A$5:$A$24&lt;=A1163)*('Rate Schedule'!$A$5:$A$24&lt;&gt;"")*'Rate Schedule'!$A$5:$A$24)),'Rate Schedule'!$A$5:$A$24,0)),""))</f>
        <v/>
      </c>
    </row>
    <row r="1164">
      <c r="A1164" s="22" t="n"/>
      <c r="B1164" s="10" t="n"/>
      <c r="C1164" s="10" t="n"/>
      <c r="D1164" s="10" t="n"/>
      <c r="E1164" s="10" t="n"/>
      <c r="F1164" s="10" t="n"/>
      <c r="G1164" s="10" t="n"/>
      <c r="H1164" s="23" t="n"/>
      <c r="I1164" s="23" t="n"/>
      <c r="J1164" s="23" t="n"/>
      <c r="K1164" s="10" t="n"/>
      <c r="L1164" s="10" t="n"/>
      <c r="M1164" s="24">
        <f>IF(AND(A1164="",B1164="",J1164="",H1164=""),"",ROUND(IF(G1164="Yes",2,1)*IF(AND(ISNUMBER(H1164),ISNUMBER(I1164),I1164&gt;=H1164),I1164-H1164,IF(ISNUMBER(J1164),J1164,0)),1))</f>
        <v/>
      </c>
      <c r="N1164" s="24">
        <f>IF(M1164="","",IF(OR(E1164="Personal",E1164="",F1164="Yes"),0,M1164))</f>
        <v/>
      </c>
      <c r="O1164" s="24">
        <f>IF(OR(A1164="",M1164=""),"",IF(E1164="Business",IFERROR(INDEX('Rate Schedule'!$B$5:$B$24,MATCH(SUMPRODUCT(MAX(('Rate Schedule'!$A$5:$A$24&lt;=A1164)*('Rate Schedule'!$A$5:$A$24&lt;&gt;"")*'Rate Schedule'!$A$5:$A$24)),'Rate Schedule'!$A$5:$A$24,0)),0),IF(E1164="Medical",IFERROR(INDEX('Rate Schedule'!$C$5:$C$24,MATCH(SUMPRODUCT(MAX(('Rate Schedule'!$A$5:$A$24&lt;=A1164)*('Rate Schedule'!$A$5:$A$24&lt;&gt;"")*'Rate Schedule'!$A$5:$A$24)),'Rate Schedule'!$A$5:$A$24,0)),0),IF(E1164="Charitable",IFERROR(INDEX('Rate Schedule'!$D$5:$D$24,MATCH(SUMPRODUCT(MAX(('Rate Schedule'!$A$5:$A$24&lt;=A1164)*('Rate Schedule'!$A$5:$A$24&lt;&gt;"")*'Rate Schedule'!$A$5:$A$24)),'Rate Schedule'!$A$5:$A$24,0)),0),0))))</f>
        <v/>
      </c>
      <c r="P1164" s="25">
        <f>IF(OR(M1164="",O1164=""),"",ROUND(N1164*O1164,0)/100)</f>
        <v/>
      </c>
      <c r="Q1164" s="26">
        <f>IF(AND(A1164="",B1164="",C1164="",D1164="",E1164="",J1164="",H1164=""),"",IF(A1164="","Add a date",IF(A1164&gt;AsOf,"After as-of date: not counted yet",IF(B1164="","Add a vehicle",IF(COUNTIF(VName,B1164)=0,"Vehicle not on Vehicles sheet",IF(E1164="","Add a purpose",IF(AND(E1164&lt;&gt;"Business",E1164&lt;&gt;"Medical",E1164&lt;&gt;"Charitable",E1164&lt;&gt;"Personal"),"Purpose must be Business/Medical/Charitable/Personal",IF(AND(ISNUMBER(H1164),ISNUMBER(I1164),I1164&lt;H1164),"Odometer end is before start",IF(AND(NOT(ISNUMBER(H1164)),NOT(ISNUMBER(I1164)),NOT(ISNUMBER(J1164))),"Add odometer readings or typed miles",IF(AND(ISNUMBER(H1164),ISNUMBER(I1164),ISNUMBER(J1164),ABS((I1164-H1164)-J1164)&gt;0.05),"Odometer and typed miles disagree",IF(AND(N1164&gt;0,O1164=0),"No rate for this date — check Rate Schedule",IF(AND(OR(E1164="Business",E1164="Medical",E1164="Charitable"),F1164&lt;&gt;"Yes",K1164=""),"Add purpose detail for substantiation",""))))))))))))</f>
        <v/>
      </c>
      <c r="R1164" s="27">
        <f>IF(OR(A1164="",M1164=""),"",IFERROR(INDEX('Rate Schedule'!$A$5:$A$24,MATCH(SUMPRODUCT(MAX(('Rate Schedule'!$A$5:$A$24&lt;=A1164)*('Rate Schedule'!$A$5:$A$24&lt;&gt;"")*'Rate Schedule'!$A$5:$A$24)),'Rate Schedule'!$A$5:$A$24,0)),""))</f>
        <v/>
      </c>
    </row>
    <row r="1165">
      <c r="A1165" s="22" t="n"/>
      <c r="B1165" s="10" t="n"/>
      <c r="C1165" s="10" t="n"/>
      <c r="D1165" s="10" t="n"/>
      <c r="E1165" s="10" t="n"/>
      <c r="F1165" s="10" t="n"/>
      <c r="G1165" s="10" t="n"/>
      <c r="H1165" s="23" t="n"/>
      <c r="I1165" s="23" t="n"/>
      <c r="J1165" s="23" t="n"/>
      <c r="K1165" s="10" t="n"/>
      <c r="L1165" s="10" t="n"/>
      <c r="M1165" s="24">
        <f>IF(AND(A1165="",B1165="",J1165="",H1165=""),"",ROUND(IF(G1165="Yes",2,1)*IF(AND(ISNUMBER(H1165),ISNUMBER(I1165),I1165&gt;=H1165),I1165-H1165,IF(ISNUMBER(J1165),J1165,0)),1))</f>
        <v/>
      </c>
      <c r="N1165" s="24">
        <f>IF(M1165="","",IF(OR(E1165="Personal",E1165="",F1165="Yes"),0,M1165))</f>
        <v/>
      </c>
      <c r="O1165" s="24">
        <f>IF(OR(A1165="",M1165=""),"",IF(E1165="Business",IFERROR(INDEX('Rate Schedule'!$B$5:$B$24,MATCH(SUMPRODUCT(MAX(('Rate Schedule'!$A$5:$A$24&lt;=A1165)*('Rate Schedule'!$A$5:$A$24&lt;&gt;"")*'Rate Schedule'!$A$5:$A$24)),'Rate Schedule'!$A$5:$A$24,0)),0),IF(E1165="Medical",IFERROR(INDEX('Rate Schedule'!$C$5:$C$24,MATCH(SUMPRODUCT(MAX(('Rate Schedule'!$A$5:$A$24&lt;=A1165)*('Rate Schedule'!$A$5:$A$24&lt;&gt;"")*'Rate Schedule'!$A$5:$A$24)),'Rate Schedule'!$A$5:$A$24,0)),0),IF(E1165="Charitable",IFERROR(INDEX('Rate Schedule'!$D$5:$D$24,MATCH(SUMPRODUCT(MAX(('Rate Schedule'!$A$5:$A$24&lt;=A1165)*('Rate Schedule'!$A$5:$A$24&lt;&gt;"")*'Rate Schedule'!$A$5:$A$24)),'Rate Schedule'!$A$5:$A$24,0)),0),0))))</f>
        <v/>
      </c>
      <c r="P1165" s="25">
        <f>IF(OR(M1165="",O1165=""),"",ROUND(N1165*O1165,0)/100)</f>
        <v/>
      </c>
      <c r="Q1165" s="26">
        <f>IF(AND(A1165="",B1165="",C1165="",D1165="",E1165="",J1165="",H1165=""),"",IF(A1165="","Add a date",IF(A1165&gt;AsOf,"After as-of date: not counted yet",IF(B1165="","Add a vehicle",IF(COUNTIF(VName,B1165)=0,"Vehicle not on Vehicles sheet",IF(E1165="","Add a purpose",IF(AND(E1165&lt;&gt;"Business",E1165&lt;&gt;"Medical",E1165&lt;&gt;"Charitable",E1165&lt;&gt;"Personal"),"Purpose must be Business/Medical/Charitable/Personal",IF(AND(ISNUMBER(H1165),ISNUMBER(I1165),I1165&lt;H1165),"Odometer end is before start",IF(AND(NOT(ISNUMBER(H1165)),NOT(ISNUMBER(I1165)),NOT(ISNUMBER(J1165))),"Add odometer readings or typed miles",IF(AND(ISNUMBER(H1165),ISNUMBER(I1165),ISNUMBER(J1165),ABS((I1165-H1165)-J1165)&gt;0.05),"Odometer and typed miles disagree",IF(AND(N1165&gt;0,O1165=0),"No rate for this date — check Rate Schedule",IF(AND(OR(E1165="Business",E1165="Medical",E1165="Charitable"),F1165&lt;&gt;"Yes",K1165=""),"Add purpose detail for substantiation",""))))))))))))</f>
        <v/>
      </c>
      <c r="R1165" s="27">
        <f>IF(OR(A1165="",M1165=""),"",IFERROR(INDEX('Rate Schedule'!$A$5:$A$24,MATCH(SUMPRODUCT(MAX(('Rate Schedule'!$A$5:$A$24&lt;=A1165)*('Rate Schedule'!$A$5:$A$24&lt;&gt;"")*'Rate Schedule'!$A$5:$A$24)),'Rate Schedule'!$A$5:$A$24,0)),""))</f>
        <v/>
      </c>
    </row>
    <row r="1166">
      <c r="A1166" s="22" t="n"/>
      <c r="B1166" s="10" t="n"/>
      <c r="C1166" s="10" t="n"/>
      <c r="D1166" s="10" t="n"/>
      <c r="E1166" s="10" t="n"/>
      <c r="F1166" s="10" t="n"/>
      <c r="G1166" s="10" t="n"/>
      <c r="H1166" s="23" t="n"/>
      <c r="I1166" s="23" t="n"/>
      <c r="J1166" s="23" t="n"/>
      <c r="K1166" s="10" t="n"/>
      <c r="L1166" s="10" t="n"/>
      <c r="M1166" s="24">
        <f>IF(AND(A1166="",B1166="",J1166="",H1166=""),"",ROUND(IF(G1166="Yes",2,1)*IF(AND(ISNUMBER(H1166),ISNUMBER(I1166),I1166&gt;=H1166),I1166-H1166,IF(ISNUMBER(J1166),J1166,0)),1))</f>
        <v/>
      </c>
      <c r="N1166" s="24">
        <f>IF(M1166="","",IF(OR(E1166="Personal",E1166="",F1166="Yes"),0,M1166))</f>
        <v/>
      </c>
      <c r="O1166" s="24">
        <f>IF(OR(A1166="",M1166=""),"",IF(E1166="Business",IFERROR(INDEX('Rate Schedule'!$B$5:$B$24,MATCH(SUMPRODUCT(MAX(('Rate Schedule'!$A$5:$A$24&lt;=A1166)*('Rate Schedule'!$A$5:$A$24&lt;&gt;"")*'Rate Schedule'!$A$5:$A$24)),'Rate Schedule'!$A$5:$A$24,0)),0),IF(E1166="Medical",IFERROR(INDEX('Rate Schedule'!$C$5:$C$24,MATCH(SUMPRODUCT(MAX(('Rate Schedule'!$A$5:$A$24&lt;=A1166)*('Rate Schedule'!$A$5:$A$24&lt;&gt;"")*'Rate Schedule'!$A$5:$A$24)),'Rate Schedule'!$A$5:$A$24,0)),0),IF(E1166="Charitable",IFERROR(INDEX('Rate Schedule'!$D$5:$D$24,MATCH(SUMPRODUCT(MAX(('Rate Schedule'!$A$5:$A$24&lt;=A1166)*('Rate Schedule'!$A$5:$A$24&lt;&gt;"")*'Rate Schedule'!$A$5:$A$24)),'Rate Schedule'!$A$5:$A$24,0)),0),0))))</f>
        <v/>
      </c>
      <c r="P1166" s="25">
        <f>IF(OR(M1166="",O1166=""),"",ROUND(N1166*O1166,0)/100)</f>
        <v/>
      </c>
      <c r="Q1166" s="26">
        <f>IF(AND(A1166="",B1166="",C1166="",D1166="",E1166="",J1166="",H1166=""),"",IF(A1166="","Add a date",IF(A1166&gt;AsOf,"After as-of date: not counted yet",IF(B1166="","Add a vehicle",IF(COUNTIF(VName,B1166)=0,"Vehicle not on Vehicles sheet",IF(E1166="","Add a purpose",IF(AND(E1166&lt;&gt;"Business",E1166&lt;&gt;"Medical",E1166&lt;&gt;"Charitable",E1166&lt;&gt;"Personal"),"Purpose must be Business/Medical/Charitable/Personal",IF(AND(ISNUMBER(H1166),ISNUMBER(I1166),I1166&lt;H1166),"Odometer end is before start",IF(AND(NOT(ISNUMBER(H1166)),NOT(ISNUMBER(I1166)),NOT(ISNUMBER(J1166))),"Add odometer readings or typed miles",IF(AND(ISNUMBER(H1166),ISNUMBER(I1166),ISNUMBER(J1166),ABS((I1166-H1166)-J1166)&gt;0.05),"Odometer and typed miles disagree",IF(AND(N1166&gt;0,O1166=0),"No rate for this date — check Rate Schedule",IF(AND(OR(E1166="Business",E1166="Medical",E1166="Charitable"),F1166&lt;&gt;"Yes",K1166=""),"Add purpose detail for substantiation",""))))))))))))</f>
        <v/>
      </c>
      <c r="R1166" s="27">
        <f>IF(OR(A1166="",M1166=""),"",IFERROR(INDEX('Rate Schedule'!$A$5:$A$24,MATCH(SUMPRODUCT(MAX(('Rate Schedule'!$A$5:$A$24&lt;=A1166)*('Rate Schedule'!$A$5:$A$24&lt;&gt;"")*'Rate Schedule'!$A$5:$A$24)),'Rate Schedule'!$A$5:$A$24,0)),""))</f>
        <v/>
      </c>
    </row>
    <row r="1167">
      <c r="A1167" s="22" t="n"/>
      <c r="B1167" s="10" t="n"/>
      <c r="C1167" s="10" t="n"/>
      <c r="D1167" s="10" t="n"/>
      <c r="E1167" s="10" t="n"/>
      <c r="F1167" s="10" t="n"/>
      <c r="G1167" s="10" t="n"/>
      <c r="H1167" s="23" t="n"/>
      <c r="I1167" s="23" t="n"/>
      <c r="J1167" s="23" t="n"/>
      <c r="K1167" s="10" t="n"/>
      <c r="L1167" s="10" t="n"/>
      <c r="M1167" s="24">
        <f>IF(AND(A1167="",B1167="",J1167="",H1167=""),"",ROUND(IF(G1167="Yes",2,1)*IF(AND(ISNUMBER(H1167),ISNUMBER(I1167),I1167&gt;=H1167),I1167-H1167,IF(ISNUMBER(J1167),J1167,0)),1))</f>
        <v/>
      </c>
      <c r="N1167" s="24">
        <f>IF(M1167="","",IF(OR(E1167="Personal",E1167="",F1167="Yes"),0,M1167))</f>
        <v/>
      </c>
      <c r="O1167" s="24">
        <f>IF(OR(A1167="",M1167=""),"",IF(E1167="Business",IFERROR(INDEX('Rate Schedule'!$B$5:$B$24,MATCH(SUMPRODUCT(MAX(('Rate Schedule'!$A$5:$A$24&lt;=A1167)*('Rate Schedule'!$A$5:$A$24&lt;&gt;"")*'Rate Schedule'!$A$5:$A$24)),'Rate Schedule'!$A$5:$A$24,0)),0),IF(E1167="Medical",IFERROR(INDEX('Rate Schedule'!$C$5:$C$24,MATCH(SUMPRODUCT(MAX(('Rate Schedule'!$A$5:$A$24&lt;=A1167)*('Rate Schedule'!$A$5:$A$24&lt;&gt;"")*'Rate Schedule'!$A$5:$A$24)),'Rate Schedule'!$A$5:$A$24,0)),0),IF(E1167="Charitable",IFERROR(INDEX('Rate Schedule'!$D$5:$D$24,MATCH(SUMPRODUCT(MAX(('Rate Schedule'!$A$5:$A$24&lt;=A1167)*('Rate Schedule'!$A$5:$A$24&lt;&gt;"")*'Rate Schedule'!$A$5:$A$24)),'Rate Schedule'!$A$5:$A$24,0)),0),0))))</f>
        <v/>
      </c>
      <c r="P1167" s="25">
        <f>IF(OR(M1167="",O1167=""),"",ROUND(N1167*O1167,0)/100)</f>
        <v/>
      </c>
      <c r="Q1167" s="26">
        <f>IF(AND(A1167="",B1167="",C1167="",D1167="",E1167="",J1167="",H1167=""),"",IF(A1167="","Add a date",IF(A1167&gt;AsOf,"After as-of date: not counted yet",IF(B1167="","Add a vehicle",IF(COUNTIF(VName,B1167)=0,"Vehicle not on Vehicles sheet",IF(E1167="","Add a purpose",IF(AND(E1167&lt;&gt;"Business",E1167&lt;&gt;"Medical",E1167&lt;&gt;"Charitable",E1167&lt;&gt;"Personal"),"Purpose must be Business/Medical/Charitable/Personal",IF(AND(ISNUMBER(H1167),ISNUMBER(I1167),I1167&lt;H1167),"Odometer end is before start",IF(AND(NOT(ISNUMBER(H1167)),NOT(ISNUMBER(I1167)),NOT(ISNUMBER(J1167))),"Add odometer readings or typed miles",IF(AND(ISNUMBER(H1167),ISNUMBER(I1167),ISNUMBER(J1167),ABS((I1167-H1167)-J1167)&gt;0.05),"Odometer and typed miles disagree",IF(AND(N1167&gt;0,O1167=0),"No rate for this date — check Rate Schedule",IF(AND(OR(E1167="Business",E1167="Medical",E1167="Charitable"),F1167&lt;&gt;"Yes",K1167=""),"Add purpose detail for substantiation",""))))))))))))</f>
        <v/>
      </c>
      <c r="R1167" s="27">
        <f>IF(OR(A1167="",M1167=""),"",IFERROR(INDEX('Rate Schedule'!$A$5:$A$24,MATCH(SUMPRODUCT(MAX(('Rate Schedule'!$A$5:$A$24&lt;=A1167)*('Rate Schedule'!$A$5:$A$24&lt;&gt;"")*'Rate Schedule'!$A$5:$A$24)),'Rate Schedule'!$A$5:$A$24,0)),""))</f>
        <v/>
      </c>
    </row>
    <row r="1168">
      <c r="A1168" s="22" t="n"/>
      <c r="B1168" s="10" t="n"/>
      <c r="C1168" s="10" t="n"/>
      <c r="D1168" s="10" t="n"/>
      <c r="E1168" s="10" t="n"/>
      <c r="F1168" s="10" t="n"/>
      <c r="G1168" s="10" t="n"/>
      <c r="H1168" s="23" t="n"/>
      <c r="I1168" s="23" t="n"/>
      <c r="J1168" s="23" t="n"/>
      <c r="K1168" s="10" t="n"/>
      <c r="L1168" s="10" t="n"/>
      <c r="M1168" s="24">
        <f>IF(AND(A1168="",B1168="",J1168="",H1168=""),"",ROUND(IF(G1168="Yes",2,1)*IF(AND(ISNUMBER(H1168),ISNUMBER(I1168),I1168&gt;=H1168),I1168-H1168,IF(ISNUMBER(J1168),J1168,0)),1))</f>
        <v/>
      </c>
      <c r="N1168" s="24">
        <f>IF(M1168="","",IF(OR(E1168="Personal",E1168="",F1168="Yes"),0,M1168))</f>
        <v/>
      </c>
      <c r="O1168" s="24">
        <f>IF(OR(A1168="",M1168=""),"",IF(E1168="Business",IFERROR(INDEX('Rate Schedule'!$B$5:$B$24,MATCH(SUMPRODUCT(MAX(('Rate Schedule'!$A$5:$A$24&lt;=A1168)*('Rate Schedule'!$A$5:$A$24&lt;&gt;"")*'Rate Schedule'!$A$5:$A$24)),'Rate Schedule'!$A$5:$A$24,0)),0),IF(E1168="Medical",IFERROR(INDEX('Rate Schedule'!$C$5:$C$24,MATCH(SUMPRODUCT(MAX(('Rate Schedule'!$A$5:$A$24&lt;=A1168)*('Rate Schedule'!$A$5:$A$24&lt;&gt;"")*'Rate Schedule'!$A$5:$A$24)),'Rate Schedule'!$A$5:$A$24,0)),0),IF(E1168="Charitable",IFERROR(INDEX('Rate Schedule'!$D$5:$D$24,MATCH(SUMPRODUCT(MAX(('Rate Schedule'!$A$5:$A$24&lt;=A1168)*('Rate Schedule'!$A$5:$A$24&lt;&gt;"")*'Rate Schedule'!$A$5:$A$24)),'Rate Schedule'!$A$5:$A$24,0)),0),0))))</f>
        <v/>
      </c>
      <c r="P1168" s="25">
        <f>IF(OR(M1168="",O1168=""),"",ROUND(N1168*O1168,0)/100)</f>
        <v/>
      </c>
      <c r="Q1168" s="26">
        <f>IF(AND(A1168="",B1168="",C1168="",D1168="",E1168="",J1168="",H1168=""),"",IF(A1168="","Add a date",IF(A1168&gt;AsOf,"After as-of date: not counted yet",IF(B1168="","Add a vehicle",IF(COUNTIF(VName,B1168)=0,"Vehicle not on Vehicles sheet",IF(E1168="","Add a purpose",IF(AND(E1168&lt;&gt;"Business",E1168&lt;&gt;"Medical",E1168&lt;&gt;"Charitable",E1168&lt;&gt;"Personal"),"Purpose must be Business/Medical/Charitable/Personal",IF(AND(ISNUMBER(H1168),ISNUMBER(I1168),I1168&lt;H1168),"Odometer end is before start",IF(AND(NOT(ISNUMBER(H1168)),NOT(ISNUMBER(I1168)),NOT(ISNUMBER(J1168))),"Add odometer readings or typed miles",IF(AND(ISNUMBER(H1168),ISNUMBER(I1168),ISNUMBER(J1168),ABS((I1168-H1168)-J1168)&gt;0.05),"Odometer and typed miles disagree",IF(AND(N1168&gt;0,O1168=0),"No rate for this date — check Rate Schedule",IF(AND(OR(E1168="Business",E1168="Medical",E1168="Charitable"),F1168&lt;&gt;"Yes",K1168=""),"Add purpose detail for substantiation",""))))))))))))</f>
        <v/>
      </c>
      <c r="R1168" s="27">
        <f>IF(OR(A1168="",M1168=""),"",IFERROR(INDEX('Rate Schedule'!$A$5:$A$24,MATCH(SUMPRODUCT(MAX(('Rate Schedule'!$A$5:$A$24&lt;=A1168)*('Rate Schedule'!$A$5:$A$24&lt;&gt;"")*'Rate Schedule'!$A$5:$A$24)),'Rate Schedule'!$A$5:$A$24,0)),""))</f>
        <v/>
      </c>
    </row>
    <row r="1169">
      <c r="A1169" s="22" t="n"/>
      <c r="B1169" s="10" t="n"/>
      <c r="C1169" s="10" t="n"/>
      <c r="D1169" s="10" t="n"/>
      <c r="E1169" s="10" t="n"/>
      <c r="F1169" s="10" t="n"/>
      <c r="G1169" s="10" t="n"/>
      <c r="H1169" s="23" t="n"/>
      <c r="I1169" s="23" t="n"/>
      <c r="J1169" s="23" t="n"/>
      <c r="K1169" s="10" t="n"/>
      <c r="L1169" s="10" t="n"/>
      <c r="M1169" s="24">
        <f>IF(AND(A1169="",B1169="",J1169="",H1169=""),"",ROUND(IF(G1169="Yes",2,1)*IF(AND(ISNUMBER(H1169),ISNUMBER(I1169),I1169&gt;=H1169),I1169-H1169,IF(ISNUMBER(J1169),J1169,0)),1))</f>
        <v/>
      </c>
      <c r="N1169" s="24">
        <f>IF(M1169="","",IF(OR(E1169="Personal",E1169="",F1169="Yes"),0,M1169))</f>
        <v/>
      </c>
      <c r="O1169" s="24">
        <f>IF(OR(A1169="",M1169=""),"",IF(E1169="Business",IFERROR(INDEX('Rate Schedule'!$B$5:$B$24,MATCH(SUMPRODUCT(MAX(('Rate Schedule'!$A$5:$A$24&lt;=A1169)*('Rate Schedule'!$A$5:$A$24&lt;&gt;"")*'Rate Schedule'!$A$5:$A$24)),'Rate Schedule'!$A$5:$A$24,0)),0),IF(E1169="Medical",IFERROR(INDEX('Rate Schedule'!$C$5:$C$24,MATCH(SUMPRODUCT(MAX(('Rate Schedule'!$A$5:$A$24&lt;=A1169)*('Rate Schedule'!$A$5:$A$24&lt;&gt;"")*'Rate Schedule'!$A$5:$A$24)),'Rate Schedule'!$A$5:$A$24,0)),0),IF(E1169="Charitable",IFERROR(INDEX('Rate Schedule'!$D$5:$D$24,MATCH(SUMPRODUCT(MAX(('Rate Schedule'!$A$5:$A$24&lt;=A1169)*('Rate Schedule'!$A$5:$A$24&lt;&gt;"")*'Rate Schedule'!$A$5:$A$24)),'Rate Schedule'!$A$5:$A$24,0)),0),0))))</f>
        <v/>
      </c>
      <c r="P1169" s="25">
        <f>IF(OR(M1169="",O1169=""),"",ROUND(N1169*O1169,0)/100)</f>
        <v/>
      </c>
      <c r="Q1169" s="26">
        <f>IF(AND(A1169="",B1169="",C1169="",D1169="",E1169="",J1169="",H1169=""),"",IF(A1169="","Add a date",IF(A1169&gt;AsOf,"After as-of date: not counted yet",IF(B1169="","Add a vehicle",IF(COUNTIF(VName,B1169)=0,"Vehicle not on Vehicles sheet",IF(E1169="","Add a purpose",IF(AND(E1169&lt;&gt;"Business",E1169&lt;&gt;"Medical",E1169&lt;&gt;"Charitable",E1169&lt;&gt;"Personal"),"Purpose must be Business/Medical/Charitable/Personal",IF(AND(ISNUMBER(H1169),ISNUMBER(I1169),I1169&lt;H1169),"Odometer end is before start",IF(AND(NOT(ISNUMBER(H1169)),NOT(ISNUMBER(I1169)),NOT(ISNUMBER(J1169))),"Add odometer readings or typed miles",IF(AND(ISNUMBER(H1169),ISNUMBER(I1169),ISNUMBER(J1169),ABS((I1169-H1169)-J1169)&gt;0.05),"Odometer and typed miles disagree",IF(AND(N1169&gt;0,O1169=0),"No rate for this date — check Rate Schedule",IF(AND(OR(E1169="Business",E1169="Medical",E1169="Charitable"),F1169&lt;&gt;"Yes",K1169=""),"Add purpose detail for substantiation",""))))))))))))</f>
        <v/>
      </c>
      <c r="R1169" s="27">
        <f>IF(OR(A1169="",M1169=""),"",IFERROR(INDEX('Rate Schedule'!$A$5:$A$24,MATCH(SUMPRODUCT(MAX(('Rate Schedule'!$A$5:$A$24&lt;=A1169)*('Rate Schedule'!$A$5:$A$24&lt;&gt;"")*'Rate Schedule'!$A$5:$A$24)),'Rate Schedule'!$A$5:$A$24,0)),""))</f>
        <v/>
      </c>
    </row>
    <row r="1170">
      <c r="A1170" s="22" t="n"/>
      <c r="B1170" s="10" t="n"/>
      <c r="C1170" s="10" t="n"/>
      <c r="D1170" s="10" t="n"/>
      <c r="E1170" s="10" t="n"/>
      <c r="F1170" s="10" t="n"/>
      <c r="G1170" s="10" t="n"/>
      <c r="H1170" s="23" t="n"/>
      <c r="I1170" s="23" t="n"/>
      <c r="J1170" s="23" t="n"/>
      <c r="K1170" s="10" t="n"/>
      <c r="L1170" s="10" t="n"/>
      <c r="M1170" s="24">
        <f>IF(AND(A1170="",B1170="",J1170="",H1170=""),"",ROUND(IF(G1170="Yes",2,1)*IF(AND(ISNUMBER(H1170),ISNUMBER(I1170),I1170&gt;=H1170),I1170-H1170,IF(ISNUMBER(J1170),J1170,0)),1))</f>
        <v/>
      </c>
      <c r="N1170" s="24">
        <f>IF(M1170="","",IF(OR(E1170="Personal",E1170="",F1170="Yes"),0,M1170))</f>
        <v/>
      </c>
      <c r="O1170" s="24">
        <f>IF(OR(A1170="",M1170=""),"",IF(E1170="Business",IFERROR(INDEX('Rate Schedule'!$B$5:$B$24,MATCH(SUMPRODUCT(MAX(('Rate Schedule'!$A$5:$A$24&lt;=A1170)*('Rate Schedule'!$A$5:$A$24&lt;&gt;"")*'Rate Schedule'!$A$5:$A$24)),'Rate Schedule'!$A$5:$A$24,0)),0),IF(E1170="Medical",IFERROR(INDEX('Rate Schedule'!$C$5:$C$24,MATCH(SUMPRODUCT(MAX(('Rate Schedule'!$A$5:$A$24&lt;=A1170)*('Rate Schedule'!$A$5:$A$24&lt;&gt;"")*'Rate Schedule'!$A$5:$A$24)),'Rate Schedule'!$A$5:$A$24,0)),0),IF(E1170="Charitable",IFERROR(INDEX('Rate Schedule'!$D$5:$D$24,MATCH(SUMPRODUCT(MAX(('Rate Schedule'!$A$5:$A$24&lt;=A1170)*('Rate Schedule'!$A$5:$A$24&lt;&gt;"")*'Rate Schedule'!$A$5:$A$24)),'Rate Schedule'!$A$5:$A$24,0)),0),0))))</f>
        <v/>
      </c>
      <c r="P1170" s="25">
        <f>IF(OR(M1170="",O1170=""),"",ROUND(N1170*O1170,0)/100)</f>
        <v/>
      </c>
      <c r="Q1170" s="26">
        <f>IF(AND(A1170="",B1170="",C1170="",D1170="",E1170="",J1170="",H1170=""),"",IF(A1170="","Add a date",IF(A1170&gt;AsOf,"After as-of date: not counted yet",IF(B1170="","Add a vehicle",IF(COUNTIF(VName,B1170)=0,"Vehicle not on Vehicles sheet",IF(E1170="","Add a purpose",IF(AND(E1170&lt;&gt;"Business",E1170&lt;&gt;"Medical",E1170&lt;&gt;"Charitable",E1170&lt;&gt;"Personal"),"Purpose must be Business/Medical/Charitable/Personal",IF(AND(ISNUMBER(H1170),ISNUMBER(I1170),I1170&lt;H1170),"Odometer end is before start",IF(AND(NOT(ISNUMBER(H1170)),NOT(ISNUMBER(I1170)),NOT(ISNUMBER(J1170))),"Add odometer readings or typed miles",IF(AND(ISNUMBER(H1170),ISNUMBER(I1170),ISNUMBER(J1170),ABS((I1170-H1170)-J1170)&gt;0.05),"Odometer and typed miles disagree",IF(AND(N1170&gt;0,O1170=0),"No rate for this date — check Rate Schedule",IF(AND(OR(E1170="Business",E1170="Medical",E1170="Charitable"),F1170&lt;&gt;"Yes",K1170=""),"Add purpose detail for substantiation",""))))))))))))</f>
        <v/>
      </c>
      <c r="R1170" s="27">
        <f>IF(OR(A1170="",M1170=""),"",IFERROR(INDEX('Rate Schedule'!$A$5:$A$24,MATCH(SUMPRODUCT(MAX(('Rate Schedule'!$A$5:$A$24&lt;=A1170)*('Rate Schedule'!$A$5:$A$24&lt;&gt;"")*'Rate Schedule'!$A$5:$A$24)),'Rate Schedule'!$A$5:$A$24,0)),""))</f>
        <v/>
      </c>
    </row>
    <row r="1171">
      <c r="A1171" s="22" t="n"/>
      <c r="B1171" s="10" t="n"/>
      <c r="C1171" s="10" t="n"/>
      <c r="D1171" s="10" t="n"/>
      <c r="E1171" s="10" t="n"/>
      <c r="F1171" s="10" t="n"/>
      <c r="G1171" s="10" t="n"/>
      <c r="H1171" s="23" t="n"/>
      <c r="I1171" s="23" t="n"/>
      <c r="J1171" s="23" t="n"/>
      <c r="K1171" s="10" t="n"/>
      <c r="L1171" s="10" t="n"/>
      <c r="M1171" s="24">
        <f>IF(AND(A1171="",B1171="",J1171="",H1171=""),"",ROUND(IF(G1171="Yes",2,1)*IF(AND(ISNUMBER(H1171),ISNUMBER(I1171),I1171&gt;=H1171),I1171-H1171,IF(ISNUMBER(J1171),J1171,0)),1))</f>
        <v/>
      </c>
      <c r="N1171" s="24">
        <f>IF(M1171="","",IF(OR(E1171="Personal",E1171="",F1171="Yes"),0,M1171))</f>
        <v/>
      </c>
      <c r="O1171" s="24">
        <f>IF(OR(A1171="",M1171=""),"",IF(E1171="Business",IFERROR(INDEX('Rate Schedule'!$B$5:$B$24,MATCH(SUMPRODUCT(MAX(('Rate Schedule'!$A$5:$A$24&lt;=A1171)*('Rate Schedule'!$A$5:$A$24&lt;&gt;"")*'Rate Schedule'!$A$5:$A$24)),'Rate Schedule'!$A$5:$A$24,0)),0),IF(E1171="Medical",IFERROR(INDEX('Rate Schedule'!$C$5:$C$24,MATCH(SUMPRODUCT(MAX(('Rate Schedule'!$A$5:$A$24&lt;=A1171)*('Rate Schedule'!$A$5:$A$24&lt;&gt;"")*'Rate Schedule'!$A$5:$A$24)),'Rate Schedule'!$A$5:$A$24,0)),0),IF(E1171="Charitable",IFERROR(INDEX('Rate Schedule'!$D$5:$D$24,MATCH(SUMPRODUCT(MAX(('Rate Schedule'!$A$5:$A$24&lt;=A1171)*('Rate Schedule'!$A$5:$A$24&lt;&gt;"")*'Rate Schedule'!$A$5:$A$24)),'Rate Schedule'!$A$5:$A$24,0)),0),0))))</f>
        <v/>
      </c>
      <c r="P1171" s="25">
        <f>IF(OR(M1171="",O1171=""),"",ROUND(N1171*O1171,0)/100)</f>
        <v/>
      </c>
      <c r="Q1171" s="26">
        <f>IF(AND(A1171="",B1171="",C1171="",D1171="",E1171="",J1171="",H1171=""),"",IF(A1171="","Add a date",IF(A1171&gt;AsOf,"After as-of date: not counted yet",IF(B1171="","Add a vehicle",IF(COUNTIF(VName,B1171)=0,"Vehicle not on Vehicles sheet",IF(E1171="","Add a purpose",IF(AND(E1171&lt;&gt;"Business",E1171&lt;&gt;"Medical",E1171&lt;&gt;"Charitable",E1171&lt;&gt;"Personal"),"Purpose must be Business/Medical/Charitable/Personal",IF(AND(ISNUMBER(H1171),ISNUMBER(I1171),I1171&lt;H1171),"Odometer end is before start",IF(AND(NOT(ISNUMBER(H1171)),NOT(ISNUMBER(I1171)),NOT(ISNUMBER(J1171))),"Add odometer readings or typed miles",IF(AND(ISNUMBER(H1171),ISNUMBER(I1171),ISNUMBER(J1171),ABS((I1171-H1171)-J1171)&gt;0.05),"Odometer and typed miles disagree",IF(AND(N1171&gt;0,O1171=0),"No rate for this date — check Rate Schedule",IF(AND(OR(E1171="Business",E1171="Medical",E1171="Charitable"),F1171&lt;&gt;"Yes",K1171=""),"Add purpose detail for substantiation",""))))))))))))</f>
        <v/>
      </c>
      <c r="R1171" s="27">
        <f>IF(OR(A1171="",M1171=""),"",IFERROR(INDEX('Rate Schedule'!$A$5:$A$24,MATCH(SUMPRODUCT(MAX(('Rate Schedule'!$A$5:$A$24&lt;=A1171)*('Rate Schedule'!$A$5:$A$24&lt;&gt;"")*'Rate Schedule'!$A$5:$A$24)),'Rate Schedule'!$A$5:$A$24,0)),""))</f>
        <v/>
      </c>
    </row>
    <row r="1172">
      <c r="A1172" s="22" t="n"/>
      <c r="B1172" s="10" t="n"/>
      <c r="C1172" s="10" t="n"/>
      <c r="D1172" s="10" t="n"/>
      <c r="E1172" s="10" t="n"/>
      <c r="F1172" s="10" t="n"/>
      <c r="G1172" s="10" t="n"/>
      <c r="H1172" s="23" t="n"/>
      <c r="I1172" s="23" t="n"/>
      <c r="J1172" s="23" t="n"/>
      <c r="K1172" s="10" t="n"/>
      <c r="L1172" s="10" t="n"/>
      <c r="M1172" s="24">
        <f>IF(AND(A1172="",B1172="",J1172="",H1172=""),"",ROUND(IF(G1172="Yes",2,1)*IF(AND(ISNUMBER(H1172),ISNUMBER(I1172),I1172&gt;=H1172),I1172-H1172,IF(ISNUMBER(J1172),J1172,0)),1))</f>
        <v/>
      </c>
      <c r="N1172" s="24">
        <f>IF(M1172="","",IF(OR(E1172="Personal",E1172="",F1172="Yes"),0,M1172))</f>
        <v/>
      </c>
      <c r="O1172" s="24">
        <f>IF(OR(A1172="",M1172=""),"",IF(E1172="Business",IFERROR(INDEX('Rate Schedule'!$B$5:$B$24,MATCH(SUMPRODUCT(MAX(('Rate Schedule'!$A$5:$A$24&lt;=A1172)*('Rate Schedule'!$A$5:$A$24&lt;&gt;"")*'Rate Schedule'!$A$5:$A$24)),'Rate Schedule'!$A$5:$A$24,0)),0),IF(E1172="Medical",IFERROR(INDEX('Rate Schedule'!$C$5:$C$24,MATCH(SUMPRODUCT(MAX(('Rate Schedule'!$A$5:$A$24&lt;=A1172)*('Rate Schedule'!$A$5:$A$24&lt;&gt;"")*'Rate Schedule'!$A$5:$A$24)),'Rate Schedule'!$A$5:$A$24,0)),0),IF(E1172="Charitable",IFERROR(INDEX('Rate Schedule'!$D$5:$D$24,MATCH(SUMPRODUCT(MAX(('Rate Schedule'!$A$5:$A$24&lt;=A1172)*('Rate Schedule'!$A$5:$A$24&lt;&gt;"")*'Rate Schedule'!$A$5:$A$24)),'Rate Schedule'!$A$5:$A$24,0)),0),0))))</f>
        <v/>
      </c>
      <c r="P1172" s="25">
        <f>IF(OR(M1172="",O1172=""),"",ROUND(N1172*O1172,0)/100)</f>
        <v/>
      </c>
      <c r="Q1172" s="26">
        <f>IF(AND(A1172="",B1172="",C1172="",D1172="",E1172="",J1172="",H1172=""),"",IF(A1172="","Add a date",IF(A1172&gt;AsOf,"After as-of date: not counted yet",IF(B1172="","Add a vehicle",IF(COUNTIF(VName,B1172)=0,"Vehicle not on Vehicles sheet",IF(E1172="","Add a purpose",IF(AND(E1172&lt;&gt;"Business",E1172&lt;&gt;"Medical",E1172&lt;&gt;"Charitable",E1172&lt;&gt;"Personal"),"Purpose must be Business/Medical/Charitable/Personal",IF(AND(ISNUMBER(H1172),ISNUMBER(I1172),I1172&lt;H1172),"Odometer end is before start",IF(AND(NOT(ISNUMBER(H1172)),NOT(ISNUMBER(I1172)),NOT(ISNUMBER(J1172))),"Add odometer readings or typed miles",IF(AND(ISNUMBER(H1172),ISNUMBER(I1172),ISNUMBER(J1172),ABS((I1172-H1172)-J1172)&gt;0.05),"Odometer and typed miles disagree",IF(AND(N1172&gt;0,O1172=0),"No rate for this date — check Rate Schedule",IF(AND(OR(E1172="Business",E1172="Medical",E1172="Charitable"),F1172&lt;&gt;"Yes",K1172=""),"Add purpose detail for substantiation",""))))))))))))</f>
        <v/>
      </c>
      <c r="R1172" s="27">
        <f>IF(OR(A1172="",M1172=""),"",IFERROR(INDEX('Rate Schedule'!$A$5:$A$24,MATCH(SUMPRODUCT(MAX(('Rate Schedule'!$A$5:$A$24&lt;=A1172)*('Rate Schedule'!$A$5:$A$24&lt;&gt;"")*'Rate Schedule'!$A$5:$A$24)),'Rate Schedule'!$A$5:$A$24,0)),""))</f>
        <v/>
      </c>
    </row>
    <row r="1173">
      <c r="A1173" s="22" t="n"/>
      <c r="B1173" s="10" t="n"/>
      <c r="C1173" s="10" t="n"/>
      <c r="D1173" s="10" t="n"/>
      <c r="E1173" s="10" t="n"/>
      <c r="F1173" s="10" t="n"/>
      <c r="G1173" s="10" t="n"/>
      <c r="H1173" s="23" t="n"/>
      <c r="I1173" s="23" t="n"/>
      <c r="J1173" s="23" t="n"/>
      <c r="K1173" s="10" t="n"/>
      <c r="L1173" s="10" t="n"/>
      <c r="M1173" s="24">
        <f>IF(AND(A1173="",B1173="",J1173="",H1173=""),"",ROUND(IF(G1173="Yes",2,1)*IF(AND(ISNUMBER(H1173),ISNUMBER(I1173),I1173&gt;=H1173),I1173-H1173,IF(ISNUMBER(J1173),J1173,0)),1))</f>
        <v/>
      </c>
      <c r="N1173" s="24">
        <f>IF(M1173="","",IF(OR(E1173="Personal",E1173="",F1173="Yes"),0,M1173))</f>
        <v/>
      </c>
      <c r="O1173" s="24">
        <f>IF(OR(A1173="",M1173=""),"",IF(E1173="Business",IFERROR(INDEX('Rate Schedule'!$B$5:$B$24,MATCH(SUMPRODUCT(MAX(('Rate Schedule'!$A$5:$A$24&lt;=A1173)*('Rate Schedule'!$A$5:$A$24&lt;&gt;"")*'Rate Schedule'!$A$5:$A$24)),'Rate Schedule'!$A$5:$A$24,0)),0),IF(E1173="Medical",IFERROR(INDEX('Rate Schedule'!$C$5:$C$24,MATCH(SUMPRODUCT(MAX(('Rate Schedule'!$A$5:$A$24&lt;=A1173)*('Rate Schedule'!$A$5:$A$24&lt;&gt;"")*'Rate Schedule'!$A$5:$A$24)),'Rate Schedule'!$A$5:$A$24,0)),0),IF(E1173="Charitable",IFERROR(INDEX('Rate Schedule'!$D$5:$D$24,MATCH(SUMPRODUCT(MAX(('Rate Schedule'!$A$5:$A$24&lt;=A1173)*('Rate Schedule'!$A$5:$A$24&lt;&gt;"")*'Rate Schedule'!$A$5:$A$24)),'Rate Schedule'!$A$5:$A$24,0)),0),0))))</f>
        <v/>
      </c>
      <c r="P1173" s="25">
        <f>IF(OR(M1173="",O1173=""),"",ROUND(N1173*O1173,0)/100)</f>
        <v/>
      </c>
      <c r="Q1173" s="26">
        <f>IF(AND(A1173="",B1173="",C1173="",D1173="",E1173="",J1173="",H1173=""),"",IF(A1173="","Add a date",IF(A1173&gt;AsOf,"After as-of date: not counted yet",IF(B1173="","Add a vehicle",IF(COUNTIF(VName,B1173)=0,"Vehicle not on Vehicles sheet",IF(E1173="","Add a purpose",IF(AND(E1173&lt;&gt;"Business",E1173&lt;&gt;"Medical",E1173&lt;&gt;"Charitable",E1173&lt;&gt;"Personal"),"Purpose must be Business/Medical/Charitable/Personal",IF(AND(ISNUMBER(H1173),ISNUMBER(I1173),I1173&lt;H1173),"Odometer end is before start",IF(AND(NOT(ISNUMBER(H1173)),NOT(ISNUMBER(I1173)),NOT(ISNUMBER(J1173))),"Add odometer readings or typed miles",IF(AND(ISNUMBER(H1173),ISNUMBER(I1173),ISNUMBER(J1173),ABS((I1173-H1173)-J1173)&gt;0.05),"Odometer and typed miles disagree",IF(AND(N1173&gt;0,O1173=0),"No rate for this date — check Rate Schedule",IF(AND(OR(E1173="Business",E1173="Medical",E1173="Charitable"),F1173&lt;&gt;"Yes",K1173=""),"Add purpose detail for substantiation",""))))))))))))</f>
        <v/>
      </c>
      <c r="R1173" s="27">
        <f>IF(OR(A1173="",M1173=""),"",IFERROR(INDEX('Rate Schedule'!$A$5:$A$24,MATCH(SUMPRODUCT(MAX(('Rate Schedule'!$A$5:$A$24&lt;=A1173)*('Rate Schedule'!$A$5:$A$24&lt;&gt;"")*'Rate Schedule'!$A$5:$A$24)),'Rate Schedule'!$A$5:$A$24,0)),""))</f>
        <v/>
      </c>
    </row>
    <row r="1174">
      <c r="A1174" s="22" t="n"/>
      <c r="B1174" s="10" t="n"/>
      <c r="C1174" s="10" t="n"/>
      <c r="D1174" s="10" t="n"/>
      <c r="E1174" s="10" t="n"/>
      <c r="F1174" s="10" t="n"/>
      <c r="G1174" s="10" t="n"/>
      <c r="H1174" s="23" t="n"/>
      <c r="I1174" s="23" t="n"/>
      <c r="J1174" s="23" t="n"/>
      <c r="K1174" s="10" t="n"/>
      <c r="L1174" s="10" t="n"/>
      <c r="M1174" s="24">
        <f>IF(AND(A1174="",B1174="",J1174="",H1174=""),"",ROUND(IF(G1174="Yes",2,1)*IF(AND(ISNUMBER(H1174),ISNUMBER(I1174),I1174&gt;=H1174),I1174-H1174,IF(ISNUMBER(J1174),J1174,0)),1))</f>
        <v/>
      </c>
      <c r="N1174" s="24">
        <f>IF(M1174="","",IF(OR(E1174="Personal",E1174="",F1174="Yes"),0,M1174))</f>
        <v/>
      </c>
      <c r="O1174" s="24">
        <f>IF(OR(A1174="",M1174=""),"",IF(E1174="Business",IFERROR(INDEX('Rate Schedule'!$B$5:$B$24,MATCH(SUMPRODUCT(MAX(('Rate Schedule'!$A$5:$A$24&lt;=A1174)*('Rate Schedule'!$A$5:$A$24&lt;&gt;"")*'Rate Schedule'!$A$5:$A$24)),'Rate Schedule'!$A$5:$A$24,0)),0),IF(E1174="Medical",IFERROR(INDEX('Rate Schedule'!$C$5:$C$24,MATCH(SUMPRODUCT(MAX(('Rate Schedule'!$A$5:$A$24&lt;=A1174)*('Rate Schedule'!$A$5:$A$24&lt;&gt;"")*'Rate Schedule'!$A$5:$A$24)),'Rate Schedule'!$A$5:$A$24,0)),0),IF(E1174="Charitable",IFERROR(INDEX('Rate Schedule'!$D$5:$D$24,MATCH(SUMPRODUCT(MAX(('Rate Schedule'!$A$5:$A$24&lt;=A1174)*('Rate Schedule'!$A$5:$A$24&lt;&gt;"")*'Rate Schedule'!$A$5:$A$24)),'Rate Schedule'!$A$5:$A$24,0)),0),0))))</f>
        <v/>
      </c>
      <c r="P1174" s="25">
        <f>IF(OR(M1174="",O1174=""),"",ROUND(N1174*O1174,0)/100)</f>
        <v/>
      </c>
      <c r="Q1174" s="26">
        <f>IF(AND(A1174="",B1174="",C1174="",D1174="",E1174="",J1174="",H1174=""),"",IF(A1174="","Add a date",IF(A1174&gt;AsOf,"After as-of date: not counted yet",IF(B1174="","Add a vehicle",IF(COUNTIF(VName,B1174)=0,"Vehicle not on Vehicles sheet",IF(E1174="","Add a purpose",IF(AND(E1174&lt;&gt;"Business",E1174&lt;&gt;"Medical",E1174&lt;&gt;"Charitable",E1174&lt;&gt;"Personal"),"Purpose must be Business/Medical/Charitable/Personal",IF(AND(ISNUMBER(H1174),ISNUMBER(I1174),I1174&lt;H1174),"Odometer end is before start",IF(AND(NOT(ISNUMBER(H1174)),NOT(ISNUMBER(I1174)),NOT(ISNUMBER(J1174))),"Add odometer readings or typed miles",IF(AND(ISNUMBER(H1174),ISNUMBER(I1174),ISNUMBER(J1174),ABS((I1174-H1174)-J1174)&gt;0.05),"Odometer and typed miles disagree",IF(AND(N1174&gt;0,O1174=0),"No rate for this date — check Rate Schedule",IF(AND(OR(E1174="Business",E1174="Medical",E1174="Charitable"),F1174&lt;&gt;"Yes",K1174=""),"Add purpose detail for substantiation",""))))))))))))</f>
        <v/>
      </c>
      <c r="R1174" s="27">
        <f>IF(OR(A1174="",M1174=""),"",IFERROR(INDEX('Rate Schedule'!$A$5:$A$24,MATCH(SUMPRODUCT(MAX(('Rate Schedule'!$A$5:$A$24&lt;=A1174)*('Rate Schedule'!$A$5:$A$24&lt;&gt;"")*'Rate Schedule'!$A$5:$A$24)),'Rate Schedule'!$A$5:$A$24,0)),""))</f>
        <v/>
      </c>
    </row>
    <row r="1175">
      <c r="A1175" s="22" t="n"/>
      <c r="B1175" s="10" t="n"/>
      <c r="C1175" s="10" t="n"/>
      <c r="D1175" s="10" t="n"/>
      <c r="E1175" s="10" t="n"/>
      <c r="F1175" s="10" t="n"/>
      <c r="G1175" s="10" t="n"/>
      <c r="H1175" s="23" t="n"/>
      <c r="I1175" s="23" t="n"/>
      <c r="J1175" s="23" t="n"/>
      <c r="K1175" s="10" t="n"/>
      <c r="L1175" s="10" t="n"/>
      <c r="M1175" s="24">
        <f>IF(AND(A1175="",B1175="",J1175="",H1175=""),"",ROUND(IF(G1175="Yes",2,1)*IF(AND(ISNUMBER(H1175),ISNUMBER(I1175),I1175&gt;=H1175),I1175-H1175,IF(ISNUMBER(J1175),J1175,0)),1))</f>
        <v/>
      </c>
      <c r="N1175" s="24">
        <f>IF(M1175="","",IF(OR(E1175="Personal",E1175="",F1175="Yes"),0,M1175))</f>
        <v/>
      </c>
      <c r="O1175" s="24">
        <f>IF(OR(A1175="",M1175=""),"",IF(E1175="Business",IFERROR(INDEX('Rate Schedule'!$B$5:$B$24,MATCH(SUMPRODUCT(MAX(('Rate Schedule'!$A$5:$A$24&lt;=A1175)*('Rate Schedule'!$A$5:$A$24&lt;&gt;"")*'Rate Schedule'!$A$5:$A$24)),'Rate Schedule'!$A$5:$A$24,0)),0),IF(E1175="Medical",IFERROR(INDEX('Rate Schedule'!$C$5:$C$24,MATCH(SUMPRODUCT(MAX(('Rate Schedule'!$A$5:$A$24&lt;=A1175)*('Rate Schedule'!$A$5:$A$24&lt;&gt;"")*'Rate Schedule'!$A$5:$A$24)),'Rate Schedule'!$A$5:$A$24,0)),0),IF(E1175="Charitable",IFERROR(INDEX('Rate Schedule'!$D$5:$D$24,MATCH(SUMPRODUCT(MAX(('Rate Schedule'!$A$5:$A$24&lt;=A1175)*('Rate Schedule'!$A$5:$A$24&lt;&gt;"")*'Rate Schedule'!$A$5:$A$24)),'Rate Schedule'!$A$5:$A$24,0)),0),0))))</f>
        <v/>
      </c>
      <c r="P1175" s="25">
        <f>IF(OR(M1175="",O1175=""),"",ROUND(N1175*O1175,0)/100)</f>
        <v/>
      </c>
      <c r="Q1175" s="26">
        <f>IF(AND(A1175="",B1175="",C1175="",D1175="",E1175="",J1175="",H1175=""),"",IF(A1175="","Add a date",IF(A1175&gt;AsOf,"After as-of date: not counted yet",IF(B1175="","Add a vehicle",IF(COUNTIF(VName,B1175)=0,"Vehicle not on Vehicles sheet",IF(E1175="","Add a purpose",IF(AND(E1175&lt;&gt;"Business",E1175&lt;&gt;"Medical",E1175&lt;&gt;"Charitable",E1175&lt;&gt;"Personal"),"Purpose must be Business/Medical/Charitable/Personal",IF(AND(ISNUMBER(H1175),ISNUMBER(I1175),I1175&lt;H1175),"Odometer end is before start",IF(AND(NOT(ISNUMBER(H1175)),NOT(ISNUMBER(I1175)),NOT(ISNUMBER(J1175))),"Add odometer readings or typed miles",IF(AND(ISNUMBER(H1175),ISNUMBER(I1175),ISNUMBER(J1175),ABS((I1175-H1175)-J1175)&gt;0.05),"Odometer and typed miles disagree",IF(AND(N1175&gt;0,O1175=0),"No rate for this date — check Rate Schedule",IF(AND(OR(E1175="Business",E1175="Medical",E1175="Charitable"),F1175&lt;&gt;"Yes",K1175=""),"Add purpose detail for substantiation",""))))))))))))</f>
        <v/>
      </c>
      <c r="R1175" s="27">
        <f>IF(OR(A1175="",M1175=""),"",IFERROR(INDEX('Rate Schedule'!$A$5:$A$24,MATCH(SUMPRODUCT(MAX(('Rate Schedule'!$A$5:$A$24&lt;=A1175)*('Rate Schedule'!$A$5:$A$24&lt;&gt;"")*'Rate Schedule'!$A$5:$A$24)),'Rate Schedule'!$A$5:$A$24,0)),""))</f>
        <v/>
      </c>
    </row>
    <row r="1176">
      <c r="A1176" s="22" t="n"/>
      <c r="B1176" s="10" t="n"/>
      <c r="C1176" s="10" t="n"/>
      <c r="D1176" s="10" t="n"/>
      <c r="E1176" s="10" t="n"/>
      <c r="F1176" s="10" t="n"/>
      <c r="G1176" s="10" t="n"/>
      <c r="H1176" s="23" t="n"/>
      <c r="I1176" s="23" t="n"/>
      <c r="J1176" s="23" t="n"/>
      <c r="K1176" s="10" t="n"/>
      <c r="L1176" s="10" t="n"/>
      <c r="M1176" s="24">
        <f>IF(AND(A1176="",B1176="",J1176="",H1176=""),"",ROUND(IF(G1176="Yes",2,1)*IF(AND(ISNUMBER(H1176),ISNUMBER(I1176),I1176&gt;=H1176),I1176-H1176,IF(ISNUMBER(J1176),J1176,0)),1))</f>
        <v/>
      </c>
      <c r="N1176" s="24">
        <f>IF(M1176="","",IF(OR(E1176="Personal",E1176="",F1176="Yes"),0,M1176))</f>
        <v/>
      </c>
      <c r="O1176" s="24">
        <f>IF(OR(A1176="",M1176=""),"",IF(E1176="Business",IFERROR(INDEX('Rate Schedule'!$B$5:$B$24,MATCH(SUMPRODUCT(MAX(('Rate Schedule'!$A$5:$A$24&lt;=A1176)*('Rate Schedule'!$A$5:$A$24&lt;&gt;"")*'Rate Schedule'!$A$5:$A$24)),'Rate Schedule'!$A$5:$A$24,0)),0),IF(E1176="Medical",IFERROR(INDEX('Rate Schedule'!$C$5:$C$24,MATCH(SUMPRODUCT(MAX(('Rate Schedule'!$A$5:$A$24&lt;=A1176)*('Rate Schedule'!$A$5:$A$24&lt;&gt;"")*'Rate Schedule'!$A$5:$A$24)),'Rate Schedule'!$A$5:$A$24,0)),0),IF(E1176="Charitable",IFERROR(INDEX('Rate Schedule'!$D$5:$D$24,MATCH(SUMPRODUCT(MAX(('Rate Schedule'!$A$5:$A$24&lt;=A1176)*('Rate Schedule'!$A$5:$A$24&lt;&gt;"")*'Rate Schedule'!$A$5:$A$24)),'Rate Schedule'!$A$5:$A$24,0)),0),0))))</f>
        <v/>
      </c>
      <c r="P1176" s="25">
        <f>IF(OR(M1176="",O1176=""),"",ROUND(N1176*O1176,0)/100)</f>
        <v/>
      </c>
      <c r="Q1176" s="26">
        <f>IF(AND(A1176="",B1176="",C1176="",D1176="",E1176="",J1176="",H1176=""),"",IF(A1176="","Add a date",IF(A1176&gt;AsOf,"After as-of date: not counted yet",IF(B1176="","Add a vehicle",IF(COUNTIF(VName,B1176)=0,"Vehicle not on Vehicles sheet",IF(E1176="","Add a purpose",IF(AND(E1176&lt;&gt;"Business",E1176&lt;&gt;"Medical",E1176&lt;&gt;"Charitable",E1176&lt;&gt;"Personal"),"Purpose must be Business/Medical/Charitable/Personal",IF(AND(ISNUMBER(H1176),ISNUMBER(I1176),I1176&lt;H1176),"Odometer end is before start",IF(AND(NOT(ISNUMBER(H1176)),NOT(ISNUMBER(I1176)),NOT(ISNUMBER(J1176))),"Add odometer readings or typed miles",IF(AND(ISNUMBER(H1176),ISNUMBER(I1176),ISNUMBER(J1176),ABS((I1176-H1176)-J1176)&gt;0.05),"Odometer and typed miles disagree",IF(AND(N1176&gt;0,O1176=0),"No rate for this date — check Rate Schedule",IF(AND(OR(E1176="Business",E1176="Medical",E1176="Charitable"),F1176&lt;&gt;"Yes",K1176=""),"Add purpose detail for substantiation",""))))))))))))</f>
        <v/>
      </c>
      <c r="R1176" s="27">
        <f>IF(OR(A1176="",M1176=""),"",IFERROR(INDEX('Rate Schedule'!$A$5:$A$24,MATCH(SUMPRODUCT(MAX(('Rate Schedule'!$A$5:$A$24&lt;=A1176)*('Rate Schedule'!$A$5:$A$24&lt;&gt;"")*'Rate Schedule'!$A$5:$A$24)),'Rate Schedule'!$A$5:$A$24,0)),""))</f>
        <v/>
      </c>
    </row>
    <row r="1177">
      <c r="A1177" s="22" t="n"/>
      <c r="B1177" s="10" t="n"/>
      <c r="C1177" s="10" t="n"/>
      <c r="D1177" s="10" t="n"/>
      <c r="E1177" s="10" t="n"/>
      <c r="F1177" s="10" t="n"/>
      <c r="G1177" s="10" t="n"/>
      <c r="H1177" s="23" t="n"/>
      <c r="I1177" s="23" t="n"/>
      <c r="J1177" s="23" t="n"/>
      <c r="K1177" s="10" t="n"/>
      <c r="L1177" s="10" t="n"/>
      <c r="M1177" s="24">
        <f>IF(AND(A1177="",B1177="",J1177="",H1177=""),"",ROUND(IF(G1177="Yes",2,1)*IF(AND(ISNUMBER(H1177),ISNUMBER(I1177),I1177&gt;=H1177),I1177-H1177,IF(ISNUMBER(J1177),J1177,0)),1))</f>
        <v/>
      </c>
      <c r="N1177" s="24">
        <f>IF(M1177="","",IF(OR(E1177="Personal",E1177="",F1177="Yes"),0,M1177))</f>
        <v/>
      </c>
      <c r="O1177" s="24">
        <f>IF(OR(A1177="",M1177=""),"",IF(E1177="Business",IFERROR(INDEX('Rate Schedule'!$B$5:$B$24,MATCH(SUMPRODUCT(MAX(('Rate Schedule'!$A$5:$A$24&lt;=A1177)*('Rate Schedule'!$A$5:$A$24&lt;&gt;"")*'Rate Schedule'!$A$5:$A$24)),'Rate Schedule'!$A$5:$A$24,0)),0),IF(E1177="Medical",IFERROR(INDEX('Rate Schedule'!$C$5:$C$24,MATCH(SUMPRODUCT(MAX(('Rate Schedule'!$A$5:$A$24&lt;=A1177)*('Rate Schedule'!$A$5:$A$24&lt;&gt;"")*'Rate Schedule'!$A$5:$A$24)),'Rate Schedule'!$A$5:$A$24,0)),0),IF(E1177="Charitable",IFERROR(INDEX('Rate Schedule'!$D$5:$D$24,MATCH(SUMPRODUCT(MAX(('Rate Schedule'!$A$5:$A$24&lt;=A1177)*('Rate Schedule'!$A$5:$A$24&lt;&gt;"")*'Rate Schedule'!$A$5:$A$24)),'Rate Schedule'!$A$5:$A$24,0)),0),0))))</f>
        <v/>
      </c>
      <c r="P1177" s="25">
        <f>IF(OR(M1177="",O1177=""),"",ROUND(N1177*O1177,0)/100)</f>
        <v/>
      </c>
      <c r="Q1177" s="26">
        <f>IF(AND(A1177="",B1177="",C1177="",D1177="",E1177="",J1177="",H1177=""),"",IF(A1177="","Add a date",IF(A1177&gt;AsOf,"After as-of date: not counted yet",IF(B1177="","Add a vehicle",IF(COUNTIF(VName,B1177)=0,"Vehicle not on Vehicles sheet",IF(E1177="","Add a purpose",IF(AND(E1177&lt;&gt;"Business",E1177&lt;&gt;"Medical",E1177&lt;&gt;"Charitable",E1177&lt;&gt;"Personal"),"Purpose must be Business/Medical/Charitable/Personal",IF(AND(ISNUMBER(H1177),ISNUMBER(I1177),I1177&lt;H1177),"Odometer end is before start",IF(AND(NOT(ISNUMBER(H1177)),NOT(ISNUMBER(I1177)),NOT(ISNUMBER(J1177))),"Add odometer readings or typed miles",IF(AND(ISNUMBER(H1177),ISNUMBER(I1177),ISNUMBER(J1177),ABS((I1177-H1177)-J1177)&gt;0.05),"Odometer and typed miles disagree",IF(AND(N1177&gt;0,O1177=0),"No rate for this date — check Rate Schedule",IF(AND(OR(E1177="Business",E1177="Medical",E1177="Charitable"),F1177&lt;&gt;"Yes",K1177=""),"Add purpose detail for substantiation",""))))))))))))</f>
        <v/>
      </c>
      <c r="R1177" s="27">
        <f>IF(OR(A1177="",M1177=""),"",IFERROR(INDEX('Rate Schedule'!$A$5:$A$24,MATCH(SUMPRODUCT(MAX(('Rate Schedule'!$A$5:$A$24&lt;=A1177)*('Rate Schedule'!$A$5:$A$24&lt;&gt;"")*'Rate Schedule'!$A$5:$A$24)),'Rate Schedule'!$A$5:$A$24,0)),""))</f>
        <v/>
      </c>
    </row>
    <row r="1178">
      <c r="A1178" s="22" t="n"/>
      <c r="B1178" s="10" t="n"/>
      <c r="C1178" s="10" t="n"/>
      <c r="D1178" s="10" t="n"/>
      <c r="E1178" s="10" t="n"/>
      <c r="F1178" s="10" t="n"/>
      <c r="G1178" s="10" t="n"/>
      <c r="H1178" s="23" t="n"/>
      <c r="I1178" s="23" t="n"/>
      <c r="J1178" s="23" t="n"/>
      <c r="K1178" s="10" t="n"/>
      <c r="L1178" s="10" t="n"/>
      <c r="M1178" s="24">
        <f>IF(AND(A1178="",B1178="",J1178="",H1178=""),"",ROUND(IF(G1178="Yes",2,1)*IF(AND(ISNUMBER(H1178),ISNUMBER(I1178),I1178&gt;=H1178),I1178-H1178,IF(ISNUMBER(J1178),J1178,0)),1))</f>
        <v/>
      </c>
      <c r="N1178" s="24">
        <f>IF(M1178="","",IF(OR(E1178="Personal",E1178="",F1178="Yes"),0,M1178))</f>
        <v/>
      </c>
      <c r="O1178" s="24">
        <f>IF(OR(A1178="",M1178=""),"",IF(E1178="Business",IFERROR(INDEX('Rate Schedule'!$B$5:$B$24,MATCH(SUMPRODUCT(MAX(('Rate Schedule'!$A$5:$A$24&lt;=A1178)*('Rate Schedule'!$A$5:$A$24&lt;&gt;"")*'Rate Schedule'!$A$5:$A$24)),'Rate Schedule'!$A$5:$A$24,0)),0),IF(E1178="Medical",IFERROR(INDEX('Rate Schedule'!$C$5:$C$24,MATCH(SUMPRODUCT(MAX(('Rate Schedule'!$A$5:$A$24&lt;=A1178)*('Rate Schedule'!$A$5:$A$24&lt;&gt;"")*'Rate Schedule'!$A$5:$A$24)),'Rate Schedule'!$A$5:$A$24,0)),0),IF(E1178="Charitable",IFERROR(INDEX('Rate Schedule'!$D$5:$D$24,MATCH(SUMPRODUCT(MAX(('Rate Schedule'!$A$5:$A$24&lt;=A1178)*('Rate Schedule'!$A$5:$A$24&lt;&gt;"")*'Rate Schedule'!$A$5:$A$24)),'Rate Schedule'!$A$5:$A$24,0)),0),0))))</f>
        <v/>
      </c>
      <c r="P1178" s="25">
        <f>IF(OR(M1178="",O1178=""),"",ROUND(N1178*O1178,0)/100)</f>
        <v/>
      </c>
      <c r="Q1178" s="26">
        <f>IF(AND(A1178="",B1178="",C1178="",D1178="",E1178="",J1178="",H1178=""),"",IF(A1178="","Add a date",IF(A1178&gt;AsOf,"After as-of date: not counted yet",IF(B1178="","Add a vehicle",IF(COUNTIF(VName,B1178)=0,"Vehicle not on Vehicles sheet",IF(E1178="","Add a purpose",IF(AND(E1178&lt;&gt;"Business",E1178&lt;&gt;"Medical",E1178&lt;&gt;"Charitable",E1178&lt;&gt;"Personal"),"Purpose must be Business/Medical/Charitable/Personal",IF(AND(ISNUMBER(H1178),ISNUMBER(I1178),I1178&lt;H1178),"Odometer end is before start",IF(AND(NOT(ISNUMBER(H1178)),NOT(ISNUMBER(I1178)),NOT(ISNUMBER(J1178))),"Add odometer readings or typed miles",IF(AND(ISNUMBER(H1178),ISNUMBER(I1178),ISNUMBER(J1178),ABS((I1178-H1178)-J1178)&gt;0.05),"Odometer and typed miles disagree",IF(AND(N1178&gt;0,O1178=0),"No rate for this date — check Rate Schedule",IF(AND(OR(E1178="Business",E1178="Medical",E1178="Charitable"),F1178&lt;&gt;"Yes",K1178=""),"Add purpose detail for substantiation",""))))))))))))</f>
        <v/>
      </c>
      <c r="R1178" s="27">
        <f>IF(OR(A1178="",M1178=""),"",IFERROR(INDEX('Rate Schedule'!$A$5:$A$24,MATCH(SUMPRODUCT(MAX(('Rate Schedule'!$A$5:$A$24&lt;=A1178)*('Rate Schedule'!$A$5:$A$24&lt;&gt;"")*'Rate Schedule'!$A$5:$A$24)),'Rate Schedule'!$A$5:$A$24,0)),""))</f>
        <v/>
      </c>
    </row>
    <row r="1179">
      <c r="A1179" s="22" t="n"/>
      <c r="B1179" s="10" t="n"/>
      <c r="C1179" s="10" t="n"/>
      <c r="D1179" s="10" t="n"/>
      <c r="E1179" s="10" t="n"/>
      <c r="F1179" s="10" t="n"/>
      <c r="G1179" s="10" t="n"/>
      <c r="H1179" s="23" t="n"/>
      <c r="I1179" s="23" t="n"/>
      <c r="J1179" s="23" t="n"/>
      <c r="K1179" s="10" t="n"/>
      <c r="L1179" s="10" t="n"/>
      <c r="M1179" s="24">
        <f>IF(AND(A1179="",B1179="",J1179="",H1179=""),"",ROUND(IF(G1179="Yes",2,1)*IF(AND(ISNUMBER(H1179),ISNUMBER(I1179),I1179&gt;=H1179),I1179-H1179,IF(ISNUMBER(J1179),J1179,0)),1))</f>
        <v/>
      </c>
      <c r="N1179" s="24">
        <f>IF(M1179="","",IF(OR(E1179="Personal",E1179="",F1179="Yes"),0,M1179))</f>
        <v/>
      </c>
      <c r="O1179" s="24">
        <f>IF(OR(A1179="",M1179=""),"",IF(E1179="Business",IFERROR(INDEX('Rate Schedule'!$B$5:$B$24,MATCH(SUMPRODUCT(MAX(('Rate Schedule'!$A$5:$A$24&lt;=A1179)*('Rate Schedule'!$A$5:$A$24&lt;&gt;"")*'Rate Schedule'!$A$5:$A$24)),'Rate Schedule'!$A$5:$A$24,0)),0),IF(E1179="Medical",IFERROR(INDEX('Rate Schedule'!$C$5:$C$24,MATCH(SUMPRODUCT(MAX(('Rate Schedule'!$A$5:$A$24&lt;=A1179)*('Rate Schedule'!$A$5:$A$24&lt;&gt;"")*'Rate Schedule'!$A$5:$A$24)),'Rate Schedule'!$A$5:$A$24,0)),0),IF(E1179="Charitable",IFERROR(INDEX('Rate Schedule'!$D$5:$D$24,MATCH(SUMPRODUCT(MAX(('Rate Schedule'!$A$5:$A$24&lt;=A1179)*('Rate Schedule'!$A$5:$A$24&lt;&gt;"")*'Rate Schedule'!$A$5:$A$24)),'Rate Schedule'!$A$5:$A$24,0)),0),0))))</f>
        <v/>
      </c>
      <c r="P1179" s="25">
        <f>IF(OR(M1179="",O1179=""),"",ROUND(N1179*O1179,0)/100)</f>
        <v/>
      </c>
      <c r="Q1179" s="26">
        <f>IF(AND(A1179="",B1179="",C1179="",D1179="",E1179="",J1179="",H1179=""),"",IF(A1179="","Add a date",IF(A1179&gt;AsOf,"After as-of date: not counted yet",IF(B1179="","Add a vehicle",IF(COUNTIF(VName,B1179)=0,"Vehicle not on Vehicles sheet",IF(E1179="","Add a purpose",IF(AND(E1179&lt;&gt;"Business",E1179&lt;&gt;"Medical",E1179&lt;&gt;"Charitable",E1179&lt;&gt;"Personal"),"Purpose must be Business/Medical/Charitable/Personal",IF(AND(ISNUMBER(H1179),ISNUMBER(I1179),I1179&lt;H1179),"Odometer end is before start",IF(AND(NOT(ISNUMBER(H1179)),NOT(ISNUMBER(I1179)),NOT(ISNUMBER(J1179))),"Add odometer readings or typed miles",IF(AND(ISNUMBER(H1179),ISNUMBER(I1179),ISNUMBER(J1179),ABS((I1179-H1179)-J1179)&gt;0.05),"Odometer and typed miles disagree",IF(AND(N1179&gt;0,O1179=0),"No rate for this date — check Rate Schedule",IF(AND(OR(E1179="Business",E1179="Medical",E1179="Charitable"),F1179&lt;&gt;"Yes",K1179=""),"Add purpose detail for substantiation",""))))))))))))</f>
        <v/>
      </c>
      <c r="R1179" s="27">
        <f>IF(OR(A1179="",M1179=""),"",IFERROR(INDEX('Rate Schedule'!$A$5:$A$24,MATCH(SUMPRODUCT(MAX(('Rate Schedule'!$A$5:$A$24&lt;=A1179)*('Rate Schedule'!$A$5:$A$24&lt;&gt;"")*'Rate Schedule'!$A$5:$A$24)),'Rate Schedule'!$A$5:$A$24,0)),""))</f>
        <v/>
      </c>
    </row>
    <row r="1180">
      <c r="A1180" s="22" t="n"/>
      <c r="B1180" s="10" t="n"/>
      <c r="C1180" s="10" t="n"/>
      <c r="D1180" s="10" t="n"/>
      <c r="E1180" s="10" t="n"/>
      <c r="F1180" s="10" t="n"/>
      <c r="G1180" s="10" t="n"/>
      <c r="H1180" s="23" t="n"/>
      <c r="I1180" s="23" t="n"/>
      <c r="J1180" s="23" t="n"/>
      <c r="K1180" s="10" t="n"/>
      <c r="L1180" s="10" t="n"/>
      <c r="M1180" s="24">
        <f>IF(AND(A1180="",B1180="",J1180="",H1180=""),"",ROUND(IF(G1180="Yes",2,1)*IF(AND(ISNUMBER(H1180),ISNUMBER(I1180),I1180&gt;=H1180),I1180-H1180,IF(ISNUMBER(J1180),J1180,0)),1))</f>
        <v/>
      </c>
      <c r="N1180" s="24">
        <f>IF(M1180="","",IF(OR(E1180="Personal",E1180="",F1180="Yes"),0,M1180))</f>
        <v/>
      </c>
      <c r="O1180" s="24">
        <f>IF(OR(A1180="",M1180=""),"",IF(E1180="Business",IFERROR(INDEX('Rate Schedule'!$B$5:$B$24,MATCH(SUMPRODUCT(MAX(('Rate Schedule'!$A$5:$A$24&lt;=A1180)*('Rate Schedule'!$A$5:$A$24&lt;&gt;"")*'Rate Schedule'!$A$5:$A$24)),'Rate Schedule'!$A$5:$A$24,0)),0),IF(E1180="Medical",IFERROR(INDEX('Rate Schedule'!$C$5:$C$24,MATCH(SUMPRODUCT(MAX(('Rate Schedule'!$A$5:$A$24&lt;=A1180)*('Rate Schedule'!$A$5:$A$24&lt;&gt;"")*'Rate Schedule'!$A$5:$A$24)),'Rate Schedule'!$A$5:$A$24,0)),0),IF(E1180="Charitable",IFERROR(INDEX('Rate Schedule'!$D$5:$D$24,MATCH(SUMPRODUCT(MAX(('Rate Schedule'!$A$5:$A$24&lt;=A1180)*('Rate Schedule'!$A$5:$A$24&lt;&gt;"")*'Rate Schedule'!$A$5:$A$24)),'Rate Schedule'!$A$5:$A$24,0)),0),0))))</f>
        <v/>
      </c>
      <c r="P1180" s="25">
        <f>IF(OR(M1180="",O1180=""),"",ROUND(N1180*O1180,0)/100)</f>
        <v/>
      </c>
      <c r="Q1180" s="26">
        <f>IF(AND(A1180="",B1180="",C1180="",D1180="",E1180="",J1180="",H1180=""),"",IF(A1180="","Add a date",IF(A1180&gt;AsOf,"After as-of date: not counted yet",IF(B1180="","Add a vehicle",IF(COUNTIF(VName,B1180)=0,"Vehicle not on Vehicles sheet",IF(E1180="","Add a purpose",IF(AND(E1180&lt;&gt;"Business",E1180&lt;&gt;"Medical",E1180&lt;&gt;"Charitable",E1180&lt;&gt;"Personal"),"Purpose must be Business/Medical/Charitable/Personal",IF(AND(ISNUMBER(H1180),ISNUMBER(I1180),I1180&lt;H1180),"Odometer end is before start",IF(AND(NOT(ISNUMBER(H1180)),NOT(ISNUMBER(I1180)),NOT(ISNUMBER(J1180))),"Add odometer readings or typed miles",IF(AND(ISNUMBER(H1180),ISNUMBER(I1180),ISNUMBER(J1180),ABS((I1180-H1180)-J1180)&gt;0.05),"Odometer and typed miles disagree",IF(AND(N1180&gt;0,O1180=0),"No rate for this date — check Rate Schedule",IF(AND(OR(E1180="Business",E1180="Medical",E1180="Charitable"),F1180&lt;&gt;"Yes",K1180=""),"Add purpose detail for substantiation",""))))))))))))</f>
        <v/>
      </c>
      <c r="R1180" s="27">
        <f>IF(OR(A1180="",M1180=""),"",IFERROR(INDEX('Rate Schedule'!$A$5:$A$24,MATCH(SUMPRODUCT(MAX(('Rate Schedule'!$A$5:$A$24&lt;=A1180)*('Rate Schedule'!$A$5:$A$24&lt;&gt;"")*'Rate Schedule'!$A$5:$A$24)),'Rate Schedule'!$A$5:$A$24,0)),""))</f>
        <v/>
      </c>
    </row>
    <row r="1181">
      <c r="A1181" s="22" t="n"/>
      <c r="B1181" s="10" t="n"/>
      <c r="C1181" s="10" t="n"/>
      <c r="D1181" s="10" t="n"/>
      <c r="E1181" s="10" t="n"/>
      <c r="F1181" s="10" t="n"/>
      <c r="G1181" s="10" t="n"/>
      <c r="H1181" s="23" t="n"/>
      <c r="I1181" s="23" t="n"/>
      <c r="J1181" s="23" t="n"/>
      <c r="K1181" s="10" t="n"/>
      <c r="L1181" s="10" t="n"/>
      <c r="M1181" s="24">
        <f>IF(AND(A1181="",B1181="",J1181="",H1181=""),"",ROUND(IF(G1181="Yes",2,1)*IF(AND(ISNUMBER(H1181),ISNUMBER(I1181),I1181&gt;=H1181),I1181-H1181,IF(ISNUMBER(J1181),J1181,0)),1))</f>
        <v/>
      </c>
      <c r="N1181" s="24">
        <f>IF(M1181="","",IF(OR(E1181="Personal",E1181="",F1181="Yes"),0,M1181))</f>
        <v/>
      </c>
      <c r="O1181" s="24">
        <f>IF(OR(A1181="",M1181=""),"",IF(E1181="Business",IFERROR(INDEX('Rate Schedule'!$B$5:$B$24,MATCH(SUMPRODUCT(MAX(('Rate Schedule'!$A$5:$A$24&lt;=A1181)*('Rate Schedule'!$A$5:$A$24&lt;&gt;"")*'Rate Schedule'!$A$5:$A$24)),'Rate Schedule'!$A$5:$A$24,0)),0),IF(E1181="Medical",IFERROR(INDEX('Rate Schedule'!$C$5:$C$24,MATCH(SUMPRODUCT(MAX(('Rate Schedule'!$A$5:$A$24&lt;=A1181)*('Rate Schedule'!$A$5:$A$24&lt;&gt;"")*'Rate Schedule'!$A$5:$A$24)),'Rate Schedule'!$A$5:$A$24,0)),0),IF(E1181="Charitable",IFERROR(INDEX('Rate Schedule'!$D$5:$D$24,MATCH(SUMPRODUCT(MAX(('Rate Schedule'!$A$5:$A$24&lt;=A1181)*('Rate Schedule'!$A$5:$A$24&lt;&gt;"")*'Rate Schedule'!$A$5:$A$24)),'Rate Schedule'!$A$5:$A$24,0)),0),0))))</f>
        <v/>
      </c>
      <c r="P1181" s="25">
        <f>IF(OR(M1181="",O1181=""),"",ROUND(N1181*O1181,0)/100)</f>
        <v/>
      </c>
      <c r="Q1181" s="26">
        <f>IF(AND(A1181="",B1181="",C1181="",D1181="",E1181="",J1181="",H1181=""),"",IF(A1181="","Add a date",IF(A1181&gt;AsOf,"After as-of date: not counted yet",IF(B1181="","Add a vehicle",IF(COUNTIF(VName,B1181)=0,"Vehicle not on Vehicles sheet",IF(E1181="","Add a purpose",IF(AND(E1181&lt;&gt;"Business",E1181&lt;&gt;"Medical",E1181&lt;&gt;"Charitable",E1181&lt;&gt;"Personal"),"Purpose must be Business/Medical/Charitable/Personal",IF(AND(ISNUMBER(H1181),ISNUMBER(I1181),I1181&lt;H1181),"Odometer end is before start",IF(AND(NOT(ISNUMBER(H1181)),NOT(ISNUMBER(I1181)),NOT(ISNUMBER(J1181))),"Add odometer readings or typed miles",IF(AND(ISNUMBER(H1181),ISNUMBER(I1181),ISNUMBER(J1181),ABS((I1181-H1181)-J1181)&gt;0.05),"Odometer and typed miles disagree",IF(AND(N1181&gt;0,O1181=0),"No rate for this date — check Rate Schedule",IF(AND(OR(E1181="Business",E1181="Medical",E1181="Charitable"),F1181&lt;&gt;"Yes",K1181=""),"Add purpose detail for substantiation",""))))))))))))</f>
        <v/>
      </c>
      <c r="R1181" s="27">
        <f>IF(OR(A1181="",M1181=""),"",IFERROR(INDEX('Rate Schedule'!$A$5:$A$24,MATCH(SUMPRODUCT(MAX(('Rate Schedule'!$A$5:$A$24&lt;=A1181)*('Rate Schedule'!$A$5:$A$24&lt;&gt;"")*'Rate Schedule'!$A$5:$A$24)),'Rate Schedule'!$A$5:$A$24,0)),""))</f>
        <v/>
      </c>
    </row>
    <row r="1182">
      <c r="A1182" s="22" t="n"/>
      <c r="B1182" s="10" t="n"/>
      <c r="C1182" s="10" t="n"/>
      <c r="D1182" s="10" t="n"/>
      <c r="E1182" s="10" t="n"/>
      <c r="F1182" s="10" t="n"/>
      <c r="G1182" s="10" t="n"/>
      <c r="H1182" s="23" t="n"/>
      <c r="I1182" s="23" t="n"/>
      <c r="J1182" s="23" t="n"/>
      <c r="K1182" s="10" t="n"/>
      <c r="L1182" s="10" t="n"/>
      <c r="M1182" s="24">
        <f>IF(AND(A1182="",B1182="",J1182="",H1182=""),"",ROUND(IF(G1182="Yes",2,1)*IF(AND(ISNUMBER(H1182),ISNUMBER(I1182),I1182&gt;=H1182),I1182-H1182,IF(ISNUMBER(J1182),J1182,0)),1))</f>
        <v/>
      </c>
      <c r="N1182" s="24">
        <f>IF(M1182="","",IF(OR(E1182="Personal",E1182="",F1182="Yes"),0,M1182))</f>
        <v/>
      </c>
      <c r="O1182" s="24">
        <f>IF(OR(A1182="",M1182=""),"",IF(E1182="Business",IFERROR(INDEX('Rate Schedule'!$B$5:$B$24,MATCH(SUMPRODUCT(MAX(('Rate Schedule'!$A$5:$A$24&lt;=A1182)*('Rate Schedule'!$A$5:$A$24&lt;&gt;"")*'Rate Schedule'!$A$5:$A$24)),'Rate Schedule'!$A$5:$A$24,0)),0),IF(E1182="Medical",IFERROR(INDEX('Rate Schedule'!$C$5:$C$24,MATCH(SUMPRODUCT(MAX(('Rate Schedule'!$A$5:$A$24&lt;=A1182)*('Rate Schedule'!$A$5:$A$24&lt;&gt;"")*'Rate Schedule'!$A$5:$A$24)),'Rate Schedule'!$A$5:$A$24,0)),0),IF(E1182="Charitable",IFERROR(INDEX('Rate Schedule'!$D$5:$D$24,MATCH(SUMPRODUCT(MAX(('Rate Schedule'!$A$5:$A$24&lt;=A1182)*('Rate Schedule'!$A$5:$A$24&lt;&gt;"")*'Rate Schedule'!$A$5:$A$24)),'Rate Schedule'!$A$5:$A$24,0)),0),0))))</f>
        <v/>
      </c>
      <c r="P1182" s="25">
        <f>IF(OR(M1182="",O1182=""),"",ROUND(N1182*O1182,0)/100)</f>
        <v/>
      </c>
      <c r="Q1182" s="26">
        <f>IF(AND(A1182="",B1182="",C1182="",D1182="",E1182="",J1182="",H1182=""),"",IF(A1182="","Add a date",IF(A1182&gt;AsOf,"After as-of date: not counted yet",IF(B1182="","Add a vehicle",IF(COUNTIF(VName,B1182)=0,"Vehicle not on Vehicles sheet",IF(E1182="","Add a purpose",IF(AND(E1182&lt;&gt;"Business",E1182&lt;&gt;"Medical",E1182&lt;&gt;"Charitable",E1182&lt;&gt;"Personal"),"Purpose must be Business/Medical/Charitable/Personal",IF(AND(ISNUMBER(H1182),ISNUMBER(I1182),I1182&lt;H1182),"Odometer end is before start",IF(AND(NOT(ISNUMBER(H1182)),NOT(ISNUMBER(I1182)),NOT(ISNUMBER(J1182))),"Add odometer readings or typed miles",IF(AND(ISNUMBER(H1182),ISNUMBER(I1182),ISNUMBER(J1182),ABS((I1182-H1182)-J1182)&gt;0.05),"Odometer and typed miles disagree",IF(AND(N1182&gt;0,O1182=0),"No rate for this date — check Rate Schedule",IF(AND(OR(E1182="Business",E1182="Medical",E1182="Charitable"),F1182&lt;&gt;"Yes",K1182=""),"Add purpose detail for substantiation",""))))))))))))</f>
        <v/>
      </c>
      <c r="R1182" s="27">
        <f>IF(OR(A1182="",M1182=""),"",IFERROR(INDEX('Rate Schedule'!$A$5:$A$24,MATCH(SUMPRODUCT(MAX(('Rate Schedule'!$A$5:$A$24&lt;=A1182)*('Rate Schedule'!$A$5:$A$24&lt;&gt;"")*'Rate Schedule'!$A$5:$A$24)),'Rate Schedule'!$A$5:$A$24,0)),""))</f>
        <v/>
      </c>
    </row>
    <row r="1183">
      <c r="A1183" s="22" t="n"/>
      <c r="B1183" s="10" t="n"/>
      <c r="C1183" s="10" t="n"/>
      <c r="D1183" s="10" t="n"/>
      <c r="E1183" s="10" t="n"/>
      <c r="F1183" s="10" t="n"/>
      <c r="G1183" s="10" t="n"/>
      <c r="H1183" s="23" t="n"/>
      <c r="I1183" s="23" t="n"/>
      <c r="J1183" s="23" t="n"/>
      <c r="K1183" s="10" t="n"/>
      <c r="L1183" s="10" t="n"/>
      <c r="M1183" s="24">
        <f>IF(AND(A1183="",B1183="",J1183="",H1183=""),"",ROUND(IF(G1183="Yes",2,1)*IF(AND(ISNUMBER(H1183),ISNUMBER(I1183),I1183&gt;=H1183),I1183-H1183,IF(ISNUMBER(J1183),J1183,0)),1))</f>
        <v/>
      </c>
      <c r="N1183" s="24">
        <f>IF(M1183="","",IF(OR(E1183="Personal",E1183="",F1183="Yes"),0,M1183))</f>
        <v/>
      </c>
      <c r="O1183" s="24">
        <f>IF(OR(A1183="",M1183=""),"",IF(E1183="Business",IFERROR(INDEX('Rate Schedule'!$B$5:$B$24,MATCH(SUMPRODUCT(MAX(('Rate Schedule'!$A$5:$A$24&lt;=A1183)*('Rate Schedule'!$A$5:$A$24&lt;&gt;"")*'Rate Schedule'!$A$5:$A$24)),'Rate Schedule'!$A$5:$A$24,0)),0),IF(E1183="Medical",IFERROR(INDEX('Rate Schedule'!$C$5:$C$24,MATCH(SUMPRODUCT(MAX(('Rate Schedule'!$A$5:$A$24&lt;=A1183)*('Rate Schedule'!$A$5:$A$24&lt;&gt;"")*'Rate Schedule'!$A$5:$A$24)),'Rate Schedule'!$A$5:$A$24,0)),0),IF(E1183="Charitable",IFERROR(INDEX('Rate Schedule'!$D$5:$D$24,MATCH(SUMPRODUCT(MAX(('Rate Schedule'!$A$5:$A$24&lt;=A1183)*('Rate Schedule'!$A$5:$A$24&lt;&gt;"")*'Rate Schedule'!$A$5:$A$24)),'Rate Schedule'!$A$5:$A$24,0)),0),0))))</f>
        <v/>
      </c>
      <c r="P1183" s="25">
        <f>IF(OR(M1183="",O1183=""),"",ROUND(N1183*O1183,0)/100)</f>
        <v/>
      </c>
      <c r="Q1183" s="26">
        <f>IF(AND(A1183="",B1183="",C1183="",D1183="",E1183="",J1183="",H1183=""),"",IF(A1183="","Add a date",IF(A1183&gt;AsOf,"After as-of date: not counted yet",IF(B1183="","Add a vehicle",IF(COUNTIF(VName,B1183)=0,"Vehicle not on Vehicles sheet",IF(E1183="","Add a purpose",IF(AND(E1183&lt;&gt;"Business",E1183&lt;&gt;"Medical",E1183&lt;&gt;"Charitable",E1183&lt;&gt;"Personal"),"Purpose must be Business/Medical/Charitable/Personal",IF(AND(ISNUMBER(H1183),ISNUMBER(I1183),I1183&lt;H1183),"Odometer end is before start",IF(AND(NOT(ISNUMBER(H1183)),NOT(ISNUMBER(I1183)),NOT(ISNUMBER(J1183))),"Add odometer readings or typed miles",IF(AND(ISNUMBER(H1183),ISNUMBER(I1183),ISNUMBER(J1183),ABS((I1183-H1183)-J1183)&gt;0.05),"Odometer and typed miles disagree",IF(AND(N1183&gt;0,O1183=0),"No rate for this date — check Rate Schedule",IF(AND(OR(E1183="Business",E1183="Medical",E1183="Charitable"),F1183&lt;&gt;"Yes",K1183=""),"Add purpose detail for substantiation",""))))))))))))</f>
        <v/>
      </c>
      <c r="R1183" s="27">
        <f>IF(OR(A1183="",M1183=""),"",IFERROR(INDEX('Rate Schedule'!$A$5:$A$24,MATCH(SUMPRODUCT(MAX(('Rate Schedule'!$A$5:$A$24&lt;=A1183)*('Rate Schedule'!$A$5:$A$24&lt;&gt;"")*'Rate Schedule'!$A$5:$A$24)),'Rate Schedule'!$A$5:$A$24,0)),""))</f>
        <v/>
      </c>
    </row>
    <row r="1184">
      <c r="A1184" s="22" t="n"/>
      <c r="B1184" s="10" t="n"/>
      <c r="C1184" s="10" t="n"/>
      <c r="D1184" s="10" t="n"/>
      <c r="E1184" s="10" t="n"/>
      <c r="F1184" s="10" t="n"/>
      <c r="G1184" s="10" t="n"/>
      <c r="H1184" s="23" t="n"/>
      <c r="I1184" s="23" t="n"/>
      <c r="J1184" s="23" t="n"/>
      <c r="K1184" s="10" t="n"/>
      <c r="L1184" s="10" t="n"/>
      <c r="M1184" s="24">
        <f>IF(AND(A1184="",B1184="",J1184="",H1184=""),"",ROUND(IF(G1184="Yes",2,1)*IF(AND(ISNUMBER(H1184),ISNUMBER(I1184),I1184&gt;=H1184),I1184-H1184,IF(ISNUMBER(J1184),J1184,0)),1))</f>
        <v/>
      </c>
      <c r="N1184" s="24">
        <f>IF(M1184="","",IF(OR(E1184="Personal",E1184="",F1184="Yes"),0,M1184))</f>
        <v/>
      </c>
      <c r="O1184" s="24">
        <f>IF(OR(A1184="",M1184=""),"",IF(E1184="Business",IFERROR(INDEX('Rate Schedule'!$B$5:$B$24,MATCH(SUMPRODUCT(MAX(('Rate Schedule'!$A$5:$A$24&lt;=A1184)*('Rate Schedule'!$A$5:$A$24&lt;&gt;"")*'Rate Schedule'!$A$5:$A$24)),'Rate Schedule'!$A$5:$A$24,0)),0),IF(E1184="Medical",IFERROR(INDEX('Rate Schedule'!$C$5:$C$24,MATCH(SUMPRODUCT(MAX(('Rate Schedule'!$A$5:$A$24&lt;=A1184)*('Rate Schedule'!$A$5:$A$24&lt;&gt;"")*'Rate Schedule'!$A$5:$A$24)),'Rate Schedule'!$A$5:$A$24,0)),0),IF(E1184="Charitable",IFERROR(INDEX('Rate Schedule'!$D$5:$D$24,MATCH(SUMPRODUCT(MAX(('Rate Schedule'!$A$5:$A$24&lt;=A1184)*('Rate Schedule'!$A$5:$A$24&lt;&gt;"")*'Rate Schedule'!$A$5:$A$24)),'Rate Schedule'!$A$5:$A$24,0)),0),0))))</f>
        <v/>
      </c>
      <c r="P1184" s="25">
        <f>IF(OR(M1184="",O1184=""),"",ROUND(N1184*O1184,0)/100)</f>
        <v/>
      </c>
      <c r="Q1184" s="26">
        <f>IF(AND(A1184="",B1184="",C1184="",D1184="",E1184="",J1184="",H1184=""),"",IF(A1184="","Add a date",IF(A1184&gt;AsOf,"After as-of date: not counted yet",IF(B1184="","Add a vehicle",IF(COUNTIF(VName,B1184)=0,"Vehicle not on Vehicles sheet",IF(E1184="","Add a purpose",IF(AND(E1184&lt;&gt;"Business",E1184&lt;&gt;"Medical",E1184&lt;&gt;"Charitable",E1184&lt;&gt;"Personal"),"Purpose must be Business/Medical/Charitable/Personal",IF(AND(ISNUMBER(H1184),ISNUMBER(I1184),I1184&lt;H1184),"Odometer end is before start",IF(AND(NOT(ISNUMBER(H1184)),NOT(ISNUMBER(I1184)),NOT(ISNUMBER(J1184))),"Add odometer readings or typed miles",IF(AND(ISNUMBER(H1184),ISNUMBER(I1184),ISNUMBER(J1184),ABS((I1184-H1184)-J1184)&gt;0.05),"Odometer and typed miles disagree",IF(AND(N1184&gt;0,O1184=0),"No rate for this date — check Rate Schedule",IF(AND(OR(E1184="Business",E1184="Medical",E1184="Charitable"),F1184&lt;&gt;"Yes",K1184=""),"Add purpose detail for substantiation",""))))))))))))</f>
        <v/>
      </c>
      <c r="R1184" s="27">
        <f>IF(OR(A1184="",M1184=""),"",IFERROR(INDEX('Rate Schedule'!$A$5:$A$24,MATCH(SUMPRODUCT(MAX(('Rate Schedule'!$A$5:$A$24&lt;=A1184)*('Rate Schedule'!$A$5:$A$24&lt;&gt;"")*'Rate Schedule'!$A$5:$A$24)),'Rate Schedule'!$A$5:$A$24,0)),""))</f>
        <v/>
      </c>
    </row>
    <row r="1185">
      <c r="A1185" s="22" t="n"/>
      <c r="B1185" s="10" t="n"/>
      <c r="C1185" s="10" t="n"/>
      <c r="D1185" s="10" t="n"/>
      <c r="E1185" s="10" t="n"/>
      <c r="F1185" s="10" t="n"/>
      <c r="G1185" s="10" t="n"/>
      <c r="H1185" s="23" t="n"/>
      <c r="I1185" s="23" t="n"/>
      <c r="J1185" s="23" t="n"/>
      <c r="K1185" s="10" t="n"/>
      <c r="L1185" s="10" t="n"/>
      <c r="M1185" s="24">
        <f>IF(AND(A1185="",B1185="",J1185="",H1185=""),"",ROUND(IF(G1185="Yes",2,1)*IF(AND(ISNUMBER(H1185),ISNUMBER(I1185),I1185&gt;=H1185),I1185-H1185,IF(ISNUMBER(J1185),J1185,0)),1))</f>
        <v/>
      </c>
      <c r="N1185" s="24">
        <f>IF(M1185="","",IF(OR(E1185="Personal",E1185="",F1185="Yes"),0,M1185))</f>
        <v/>
      </c>
      <c r="O1185" s="24">
        <f>IF(OR(A1185="",M1185=""),"",IF(E1185="Business",IFERROR(INDEX('Rate Schedule'!$B$5:$B$24,MATCH(SUMPRODUCT(MAX(('Rate Schedule'!$A$5:$A$24&lt;=A1185)*('Rate Schedule'!$A$5:$A$24&lt;&gt;"")*'Rate Schedule'!$A$5:$A$24)),'Rate Schedule'!$A$5:$A$24,0)),0),IF(E1185="Medical",IFERROR(INDEX('Rate Schedule'!$C$5:$C$24,MATCH(SUMPRODUCT(MAX(('Rate Schedule'!$A$5:$A$24&lt;=A1185)*('Rate Schedule'!$A$5:$A$24&lt;&gt;"")*'Rate Schedule'!$A$5:$A$24)),'Rate Schedule'!$A$5:$A$24,0)),0),IF(E1185="Charitable",IFERROR(INDEX('Rate Schedule'!$D$5:$D$24,MATCH(SUMPRODUCT(MAX(('Rate Schedule'!$A$5:$A$24&lt;=A1185)*('Rate Schedule'!$A$5:$A$24&lt;&gt;"")*'Rate Schedule'!$A$5:$A$24)),'Rate Schedule'!$A$5:$A$24,0)),0),0))))</f>
        <v/>
      </c>
      <c r="P1185" s="25">
        <f>IF(OR(M1185="",O1185=""),"",ROUND(N1185*O1185,0)/100)</f>
        <v/>
      </c>
      <c r="Q1185" s="26">
        <f>IF(AND(A1185="",B1185="",C1185="",D1185="",E1185="",J1185="",H1185=""),"",IF(A1185="","Add a date",IF(A1185&gt;AsOf,"After as-of date: not counted yet",IF(B1185="","Add a vehicle",IF(COUNTIF(VName,B1185)=0,"Vehicle not on Vehicles sheet",IF(E1185="","Add a purpose",IF(AND(E1185&lt;&gt;"Business",E1185&lt;&gt;"Medical",E1185&lt;&gt;"Charitable",E1185&lt;&gt;"Personal"),"Purpose must be Business/Medical/Charitable/Personal",IF(AND(ISNUMBER(H1185),ISNUMBER(I1185),I1185&lt;H1185),"Odometer end is before start",IF(AND(NOT(ISNUMBER(H1185)),NOT(ISNUMBER(I1185)),NOT(ISNUMBER(J1185))),"Add odometer readings or typed miles",IF(AND(ISNUMBER(H1185),ISNUMBER(I1185),ISNUMBER(J1185),ABS((I1185-H1185)-J1185)&gt;0.05),"Odometer and typed miles disagree",IF(AND(N1185&gt;0,O1185=0),"No rate for this date — check Rate Schedule",IF(AND(OR(E1185="Business",E1185="Medical",E1185="Charitable"),F1185&lt;&gt;"Yes",K1185=""),"Add purpose detail for substantiation",""))))))))))))</f>
        <v/>
      </c>
      <c r="R1185" s="27">
        <f>IF(OR(A1185="",M1185=""),"",IFERROR(INDEX('Rate Schedule'!$A$5:$A$24,MATCH(SUMPRODUCT(MAX(('Rate Schedule'!$A$5:$A$24&lt;=A1185)*('Rate Schedule'!$A$5:$A$24&lt;&gt;"")*'Rate Schedule'!$A$5:$A$24)),'Rate Schedule'!$A$5:$A$24,0)),""))</f>
        <v/>
      </c>
    </row>
    <row r="1186">
      <c r="A1186" s="22" t="n"/>
      <c r="B1186" s="10" t="n"/>
      <c r="C1186" s="10" t="n"/>
      <c r="D1186" s="10" t="n"/>
      <c r="E1186" s="10" t="n"/>
      <c r="F1186" s="10" t="n"/>
      <c r="G1186" s="10" t="n"/>
      <c r="H1186" s="23" t="n"/>
      <c r="I1186" s="23" t="n"/>
      <c r="J1186" s="23" t="n"/>
      <c r="K1186" s="10" t="n"/>
      <c r="L1186" s="10" t="n"/>
      <c r="M1186" s="24">
        <f>IF(AND(A1186="",B1186="",J1186="",H1186=""),"",ROUND(IF(G1186="Yes",2,1)*IF(AND(ISNUMBER(H1186),ISNUMBER(I1186),I1186&gt;=H1186),I1186-H1186,IF(ISNUMBER(J1186),J1186,0)),1))</f>
        <v/>
      </c>
      <c r="N1186" s="24">
        <f>IF(M1186="","",IF(OR(E1186="Personal",E1186="",F1186="Yes"),0,M1186))</f>
        <v/>
      </c>
      <c r="O1186" s="24">
        <f>IF(OR(A1186="",M1186=""),"",IF(E1186="Business",IFERROR(INDEX('Rate Schedule'!$B$5:$B$24,MATCH(SUMPRODUCT(MAX(('Rate Schedule'!$A$5:$A$24&lt;=A1186)*('Rate Schedule'!$A$5:$A$24&lt;&gt;"")*'Rate Schedule'!$A$5:$A$24)),'Rate Schedule'!$A$5:$A$24,0)),0),IF(E1186="Medical",IFERROR(INDEX('Rate Schedule'!$C$5:$C$24,MATCH(SUMPRODUCT(MAX(('Rate Schedule'!$A$5:$A$24&lt;=A1186)*('Rate Schedule'!$A$5:$A$24&lt;&gt;"")*'Rate Schedule'!$A$5:$A$24)),'Rate Schedule'!$A$5:$A$24,0)),0),IF(E1186="Charitable",IFERROR(INDEX('Rate Schedule'!$D$5:$D$24,MATCH(SUMPRODUCT(MAX(('Rate Schedule'!$A$5:$A$24&lt;=A1186)*('Rate Schedule'!$A$5:$A$24&lt;&gt;"")*'Rate Schedule'!$A$5:$A$24)),'Rate Schedule'!$A$5:$A$24,0)),0),0))))</f>
        <v/>
      </c>
      <c r="P1186" s="25">
        <f>IF(OR(M1186="",O1186=""),"",ROUND(N1186*O1186,0)/100)</f>
        <v/>
      </c>
      <c r="Q1186" s="26">
        <f>IF(AND(A1186="",B1186="",C1186="",D1186="",E1186="",J1186="",H1186=""),"",IF(A1186="","Add a date",IF(A1186&gt;AsOf,"After as-of date: not counted yet",IF(B1186="","Add a vehicle",IF(COUNTIF(VName,B1186)=0,"Vehicle not on Vehicles sheet",IF(E1186="","Add a purpose",IF(AND(E1186&lt;&gt;"Business",E1186&lt;&gt;"Medical",E1186&lt;&gt;"Charitable",E1186&lt;&gt;"Personal"),"Purpose must be Business/Medical/Charitable/Personal",IF(AND(ISNUMBER(H1186),ISNUMBER(I1186),I1186&lt;H1186),"Odometer end is before start",IF(AND(NOT(ISNUMBER(H1186)),NOT(ISNUMBER(I1186)),NOT(ISNUMBER(J1186))),"Add odometer readings or typed miles",IF(AND(ISNUMBER(H1186),ISNUMBER(I1186),ISNUMBER(J1186),ABS((I1186-H1186)-J1186)&gt;0.05),"Odometer and typed miles disagree",IF(AND(N1186&gt;0,O1186=0),"No rate for this date — check Rate Schedule",IF(AND(OR(E1186="Business",E1186="Medical",E1186="Charitable"),F1186&lt;&gt;"Yes",K1186=""),"Add purpose detail for substantiation",""))))))))))))</f>
        <v/>
      </c>
      <c r="R1186" s="27">
        <f>IF(OR(A1186="",M1186=""),"",IFERROR(INDEX('Rate Schedule'!$A$5:$A$24,MATCH(SUMPRODUCT(MAX(('Rate Schedule'!$A$5:$A$24&lt;=A1186)*('Rate Schedule'!$A$5:$A$24&lt;&gt;"")*'Rate Schedule'!$A$5:$A$24)),'Rate Schedule'!$A$5:$A$24,0)),""))</f>
        <v/>
      </c>
    </row>
    <row r="1187">
      <c r="A1187" s="22" t="n"/>
      <c r="B1187" s="10" t="n"/>
      <c r="C1187" s="10" t="n"/>
      <c r="D1187" s="10" t="n"/>
      <c r="E1187" s="10" t="n"/>
      <c r="F1187" s="10" t="n"/>
      <c r="G1187" s="10" t="n"/>
      <c r="H1187" s="23" t="n"/>
      <c r="I1187" s="23" t="n"/>
      <c r="J1187" s="23" t="n"/>
      <c r="K1187" s="10" t="n"/>
      <c r="L1187" s="10" t="n"/>
      <c r="M1187" s="24">
        <f>IF(AND(A1187="",B1187="",J1187="",H1187=""),"",ROUND(IF(G1187="Yes",2,1)*IF(AND(ISNUMBER(H1187),ISNUMBER(I1187),I1187&gt;=H1187),I1187-H1187,IF(ISNUMBER(J1187),J1187,0)),1))</f>
        <v/>
      </c>
      <c r="N1187" s="24">
        <f>IF(M1187="","",IF(OR(E1187="Personal",E1187="",F1187="Yes"),0,M1187))</f>
        <v/>
      </c>
      <c r="O1187" s="24">
        <f>IF(OR(A1187="",M1187=""),"",IF(E1187="Business",IFERROR(INDEX('Rate Schedule'!$B$5:$B$24,MATCH(SUMPRODUCT(MAX(('Rate Schedule'!$A$5:$A$24&lt;=A1187)*('Rate Schedule'!$A$5:$A$24&lt;&gt;"")*'Rate Schedule'!$A$5:$A$24)),'Rate Schedule'!$A$5:$A$24,0)),0),IF(E1187="Medical",IFERROR(INDEX('Rate Schedule'!$C$5:$C$24,MATCH(SUMPRODUCT(MAX(('Rate Schedule'!$A$5:$A$24&lt;=A1187)*('Rate Schedule'!$A$5:$A$24&lt;&gt;"")*'Rate Schedule'!$A$5:$A$24)),'Rate Schedule'!$A$5:$A$24,0)),0),IF(E1187="Charitable",IFERROR(INDEX('Rate Schedule'!$D$5:$D$24,MATCH(SUMPRODUCT(MAX(('Rate Schedule'!$A$5:$A$24&lt;=A1187)*('Rate Schedule'!$A$5:$A$24&lt;&gt;"")*'Rate Schedule'!$A$5:$A$24)),'Rate Schedule'!$A$5:$A$24,0)),0),0))))</f>
        <v/>
      </c>
      <c r="P1187" s="25">
        <f>IF(OR(M1187="",O1187=""),"",ROUND(N1187*O1187,0)/100)</f>
        <v/>
      </c>
      <c r="Q1187" s="26">
        <f>IF(AND(A1187="",B1187="",C1187="",D1187="",E1187="",J1187="",H1187=""),"",IF(A1187="","Add a date",IF(A1187&gt;AsOf,"After as-of date: not counted yet",IF(B1187="","Add a vehicle",IF(COUNTIF(VName,B1187)=0,"Vehicle not on Vehicles sheet",IF(E1187="","Add a purpose",IF(AND(E1187&lt;&gt;"Business",E1187&lt;&gt;"Medical",E1187&lt;&gt;"Charitable",E1187&lt;&gt;"Personal"),"Purpose must be Business/Medical/Charitable/Personal",IF(AND(ISNUMBER(H1187),ISNUMBER(I1187),I1187&lt;H1187),"Odometer end is before start",IF(AND(NOT(ISNUMBER(H1187)),NOT(ISNUMBER(I1187)),NOT(ISNUMBER(J1187))),"Add odometer readings or typed miles",IF(AND(ISNUMBER(H1187),ISNUMBER(I1187),ISNUMBER(J1187),ABS((I1187-H1187)-J1187)&gt;0.05),"Odometer and typed miles disagree",IF(AND(N1187&gt;0,O1187=0),"No rate for this date — check Rate Schedule",IF(AND(OR(E1187="Business",E1187="Medical",E1187="Charitable"),F1187&lt;&gt;"Yes",K1187=""),"Add purpose detail for substantiation",""))))))))))))</f>
        <v/>
      </c>
      <c r="R1187" s="27">
        <f>IF(OR(A1187="",M1187=""),"",IFERROR(INDEX('Rate Schedule'!$A$5:$A$24,MATCH(SUMPRODUCT(MAX(('Rate Schedule'!$A$5:$A$24&lt;=A1187)*('Rate Schedule'!$A$5:$A$24&lt;&gt;"")*'Rate Schedule'!$A$5:$A$24)),'Rate Schedule'!$A$5:$A$24,0)),""))</f>
        <v/>
      </c>
    </row>
    <row r="1188">
      <c r="A1188" s="22" t="n"/>
      <c r="B1188" s="10" t="n"/>
      <c r="C1188" s="10" t="n"/>
      <c r="D1188" s="10" t="n"/>
      <c r="E1188" s="10" t="n"/>
      <c r="F1188" s="10" t="n"/>
      <c r="G1188" s="10" t="n"/>
      <c r="H1188" s="23" t="n"/>
      <c r="I1188" s="23" t="n"/>
      <c r="J1188" s="23" t="n"/>
      <c r="K1188" s="10" t="n"/>
      <c r="L1188" s="10" t="n"/>
      <c r="M1188" s="24">
        <f>IF(AND(A1188="",B1188="",J1188="",H1188=""),"",ROUND(IF(G1188="Yes",2,1)*IF(AND(ISNUMBER(H1188),ISNUMBER(I1188),I1188&gt;=H1188),I1188-H1188,IF(ISNUMBER(J1188),J1188,0)),1))</f>
        <v/>
      </c>
      <c r="N1188" s="24">
        <f>IF(M1188="","",IF(OR(E1188="Personal",E1188="",F1188="Yes"),0,M1188))</f>
        <v/>
      </c>
      <c r="O1188" s="24">
        <f>IF(OR(A1188="",M1188=""),"",IF(E1188="Business",IFERROR(INDEX('Rate Schedule'!$B$5:$B$24,MATCH(SUMPRODUCT(MAX(('Rate Schedule'!$A$5:$A$24&lt;=A1188)*('Rate Schedule'!$A$5:$A$24&lt;&gt;"")*'Rate Schedule'!$A$5:$A$24)),'Rate Schedule'!$A$5:$A$24,0)),0),IF(E1188="Medical",IFERROR(INDEX('Rate Schedule'!$C$5:$C$24,MATCH(SUMPRODUCT(MAX(('Rate Schedule'!$A$5:$A$24&lt;=A1188)*('Rate Schedule'!$A$5:$A$24&lt;&gt;"")*'Rate Schedule'!$A$5:$A$24)),'Rate Schedule'!$A$5:$A$24,0)),0),IF(E1188="Charitable",IFERROR(INDEX('Rate Schedule'!$D$5:$D$24,MATCH(SUMPRODUCT(MAX(('Rate Schedule'!$A$5:$A$24&lt;=A1188)*('Rate Schedule'!$A$5:$A$24&lt;&gt;"")*'Rate Schedule'!$A$5:$A$24)),'Rate Schedule'!$A$5:$A$24,0)),0),0))))</f>
        <v/>
      </c>
      <c r="P1188" s="25">
        <f>IF(OR(M1188="",O1188=""),"",ROUND(N1188*O1188,0)/100)</f>
        <v/>
      </c>
      <c r="Q1188" s="26">
        <f>IF(AND(A1188="",B1188="",C1188="",D1188="",E1188="",J1188="",H1188=""),"",IF(A1188="","Add a date",IF(A1188&gt;AsOf,"After as-of date: not counted yet",IF(B1188="","Add a vehicle",IF(COUNTIF(VName,B1188)=0,"Vehicle not on Vehicles sheet",IF(E1188="","Add a purpose",IF(AND(E1188&lt;&gt;"Business",E1188&lt;&gt;"Medical",E1188&lt;&gt;"Charitable",E1188&lt;&gt;"Personal"),"Purpose must be Business/Medical/Charitable/Personal",IF(AND(ISNUMBER(H1188),ISNUMBER(I1188),I1188&lt;H1188),"Odometer end is before start",IF(AND(NOT(ISNUMBER(H1188)),NOT(ISNUMBER(I1188)),NOT(ISNUMBER(J1188))),"Add odometer readings or typed miles",IF(AND(ISNUMBER(H1188),ISNUMBER(I1188),ISNUMBER(J1188),ABS((I1188-H1188)-J1188)&gt;0.05),"Odometer and typed miles disagree",IF(AND(N1188&gt;0,O1188=0),"No rate for this date — check Rate Schedule",IF(AND(OR(E1188="Business",E1188="Medical",E1188="Charitable"),F1188&lt;&gt;"Yes",K1188=""),"Add purpose detail for substantiation",""))))))))))))</f>
        <v/>
      </c>
      <c r="R1188" s="27">
        <f>IF(OR(A1188="",M1188=""),"",IFERROR(INDEX('Rate Schedule'!$A$5:$A$24,MATCH(SUMPRODUCT(MAX(('Rate Schedule'!$A$5:$A$24&lt;=A1188)*('Rate Schedule'!$A$5:$A$24&lt;&gt;"")*'Rate Schedule'!$A$5:$A$24)),'Rate Schedule'!$A$5:$A$24,0)),""))</f>
        <v/>
      </c>
    </row>
    <row r="1189">
      <c r="A1189" s="22" t="n"/>
      <c r="B1189" s="10" t="n"/>
      <c r="C1189" s="10" t="n"/>
      <c r="D1189" s="10" t="n"/>
      <c r="E1189" s="10" t="n"/>
      <c r="F1189" s="10" t="n"/>
      <c r="G1189" s="10" t="n"/>
      <c r="H1189" s="23" t="n"/>
      <c r="I1189" s="23" t="n"/>
      <c r="J1189" s="23" t="n"/>
      <c r="K1189" s="10" t="n"/>
      <c r="L1189" s="10" t="n"/>
      <c r="M1189" s="24">
        <f>IF(AND(A1189="",B1189="",J1189="",H1189=""),"",ROUND(IF(G1189="Yes",2,1)*IF(AND(ISNUMBER(H1189),ISNUMBER(I1189),I1189&gt;=H1189),I1189-H1189,IF(ISNUMBER(J1189),J1189,0)),1))</f>
        <v/>
      </c>
      <c r="N1189" s="24">
        <f>IF(M1189="","",IF(OR(E1189="Personal",E1189="",F1189="Yes"),0,M1189))</f>
        <v/>
      </c>
      <c r="O1189" s="24">
        <f>IF(OR(A1189="",M1189=""),"",IF(E1189="Business",IFERROR(INDEX('Rate Schedule'!$B$5:$B$24,MATCH(SUMPRODUCT(MAX(('Rate Schedule'!$A$5:$A$24&lt;=A1189)*('Rate Schedule'!$A$5:$A$24&lt;&gt;"")*'Rate Schedule'!$A$5:$A$24)),'Rate Schedule'!$A$5:$A$24,0)),0),IF(E1189="Medical",IFERROR(INDEX('Rate Schedule'!$C$5:$C$24,MATCH(SUMPRODUCT(MAX(('Rate Schedule'!$A$5:$A$24&lt;=A1189)*('Rate Schedule'!$A$5:$A$24&lt;&gt;"")*'Rate Schedule'!$A$5:$A$24)),'Rate Schedule'!$A$5:$A$24,0)),0),IF(E1189="Charitable",IFERROR(INDEX('Rate Schedule'!$D$5:$D$24,MATCH(SUMPRODUCT(MAX(('Rate Schedule'!$A$5:$A$24&lt;=A1189)*('Rate Schedule'!$A$5:$A$24&lt;&gt;"")*'Rate Schedule'!$A$5:$A$24)),'Rate Schedule'!$A$5:$A$24,0)),0),0))))</f>
        <v/>
      </c>
      <c r="P1189" s="25">
        <f>IF(OR(M1189="",O1189=""),"",ROUND(N1189*O1189,0)/100)</f>
        <v/>
      </c>
      <c r="Q1189" s="26">
        <f>IF(AND(A1189="",B1189="",C1189="",D1189="",E1189="",J1189="",H1189=""),"",IF(A1189="","Add a date",IF(A1189&gt;AsOf,"After as-of date: not counted yet",IF(B1189="","Add a vehicle",IF(COUNTIF(VName,B1189)=0,"Vehicle not on Vehicles sheet",IF(E1189="","Add a purpose",IF(AND(E1189&lt;&gt;"Business",E1189&lt;&gt;"Medical",E1189&lt;&gt;"Charitable",E1189&lt;&gt;"Personal"),"Purpose must be Business/Medical/Charitable/Personal",IF(AND(ISNUMBER(H1189),ISNUMBER(I1189),I1189&lt;H1189),"Odometer end is before start",IF(AND(NOT(ISNUMBER(H1189)),NOT(ISNUMBER(I1189)),NOT(ISNUMBER(J1189))),"Add odometer readings or typed miles",IF(AND(ISNUMBER(H1189),ISNUMBER(I1189),ISNUMBER(J1189),ABS((I1189-H1189)-J1189)&gt;0.05),"Odometer and typed miles disagree",IF(AND(N1189&gt;0,O1189=0),"No rate for this date — check Rate Schedule",IF(AND(OR(E1189="Business",E1189="Medical",E1189="Charitable"),F1189&lt;&gt;"Yes",K1189=""),"Add purpose detail for substantiation",""))))))))))))</f>
        <v/>
      </c>
      <c r="R1189" s="27">
        <f>IF(OR(A1189="",M1189=""),"",IFERROR(INDEX('Rate Schedule'!$A$5:$A$24,MATCH(SUMPRODUCT(MAX(('Rate Schedule'!$A$5:$A$24&lt;=A1189)*('Rate Schedule'!$A$5:$A$24&lt;&gt;"")*'Rate Schedule'!$A$5:$A$24)),'Rate Schedule'!$A$5:$A$24,0)),""))</f>
        <v/>
      </c>
    </row>
    <row r="1190">
      <c r="A1190" s="22" t="n"/>
      <c r="B1190" s="10" t="n"/>
      <c r="C1190" s="10" t="n"/>
      <c r="D1190" s="10" t="n"/>
      <c r="E1190" s="10" t="n"/>
      <c r="F1190" s="10" t="n"/>
      <c r="G1190" s="10" t="n"/>
      <c r="H1190" s="23" t="n"/>
      <c r="I1190" s="23" t="n"/>
      <c r="J1190" s="23" t="n"/>
      <c r="K1190" s="10" t="n"/>
      <c r="L1190" s="10" t="n"/>
      <c r="M1190" s="24">
        <f>IF(AND(A1190="",B1190="",J1190="",H1190=""),"",ROUND(IF(G1190="Yes",2,1)*IF(AND(ISNUMBER(H1190),ISNUMBER(I1190),I1190&gt;=H1190),I1190-H1190,IF(ISNUMBER(J1190),J1190,0)),1))</f>
        <v/>
      </c>
      <c r="N1190" s="24">
        <f>IF(M1190="","",IF(OR(E1190="Personal",E1190="",F1190="Yes"),0,M1190))</f>
        <v/>
      </c>
      <c r="O1190" s="24">
        <f>IF(OR(A1190="",M1190=""),"",IF(E1190="Business",IFERROR(INDEX('Rate Schedule'!$B$5:$B$24,MATCH(SUMPRODUCT(MAX(('Rate Schedule'!$A$5:$A$24&lt;=A1190)*('Rate Schedule'!$A$5:$A$24&lt;&gt;"")*'Rate Schedule'!$A$5:$A$24)),'Rate Schedule'!$A$5:$A$24,0)),0),IF(E1190="Medical",IFERROR(INDEX('Rate Schedule'!$C$5:$C$24,MATCH(SUMPRODUCT(MAX(('Rate Schedule'!$A$5:$A$24&lt;=A1190)*('Rate Schedule'!$A$5:$A$24&lt;&gt;"")*'Rate Schedule'!$A$5:$A$24)),'Rate Schedule'!$A$5:$A$24,0)),0),IF(E1190="Charitable",IFERROR(INDEX('Rate Schedule'!$D$5:$D$24,MATCH(SUMPRODUCT(MAX(('Rate Schedule'!$A$5:$A$24&lt;=A1190)*('Rate Schedule'!$A$5:$A$24&lt;&gt;"")*'Rate Schedule'!$A$5:$A$24)),'Rate Schedule'!$A$5:$A$24,0)),0),0))))</f>
        <v/>
      </c>
      <c r="P1190" s="25">
        <f>IF(OR(M1190="",O1190=""),"",ROUND(N1190*O1190,0)/100)</f>
        <v/>
      </c>
      <c r="Q1190" s="26">
        <f>IF(AND(A1190="",B1190="",C1190="",D1190="",E1190="",J1190="",H1190=""),"",IF(A1190="","Add a date",IF(A1190&gt;AsOf,"After as-of date: not counted yet",IF(B1190="","Add a vehicle",IF(COUNTIF(VName,B1190)=0,"Vehicle not on Vehicles sheet",IF(E1190="","Add a purpose",IF(AND(E1190&lt;&gt;"Business",E1190&lt;&gt;"Medical",E1190&lt;&gt;"Charitable",E1190&lt;&gt;"Personal"),"Purpose must be Business/Medical/Charitable/Personal",IF(AND(ISNUMBER(H1190),ISNUMBER(I1190),I1190&lt;H1190),"Odometer end is before start",IF(AND(NOT(ISNUMBER(H1190)),NOT(ISNUMBER(I1190)),NOT(ISNUMBER(J1190))),"Add odometer readings or typed miles",IF(AND(ISNUMBER(H1190),ISNUMBER(I1190),ISNUMBER(J1190),ABS((I1190-H1190)-J1190)&gt;0.05),"Odometer and typed miles disagree",IF(AND(N1190&gt;0,O1190=0),"No rate for this date — check Rate Schedule",IF(AND(OR(E1190="Business",E1190="Medical",E1190="Charitable"),F1190&lt;&gt;"Yes",K1190=""),"Add purpose detail for substantiation",""))))))))))))</f>
        <v/>
      </c>
      <c r="R1190" s="27">
        <f>IF(OR(A1190="",M1190=""),"",IFERROR(INDEX('Rate Schedule'!$A$5:$A$24,MATCH(SUMPRODUCT(MAX(('Rate Schedule'!$A$5:$A$24&lt;=A1190)*('Rate Schedule'!$A$5:$A$24&lt;&gt;"")*'Rate Schedule'!$A$5:$A$24)),'Rate Schedule'!$A$5:$A$24,0)),""))</f>
        <v/>
      </c>
    </row>
    <row r="1191">
      <c r="A1191" s="22" t="n"/>
      <c r="B1191" s="10" t="n"/>
      <c r="C1191" s="10" t="n"/>
      <c r="D1191" s="10" t="n"/>
      <c r="E1191" s="10" t="n"/>
      <c r="F1191" s="10" t="n"/>
      <c r="G1191" s="10" t="n"/>
      <c r="H1191" s="23" t="n"/>
      <c r="I1191" s="23" t="n"/>
      <c r="J1191" s="23" t="n"/>
      <c r="K1191" s="10" t="n"/>
      <c r="L1191" s="10" t="n"/>
      <c r="M1191" s="24">
        <f>IF(AND(A1191="",B1191="",J1191="",H1191=""),"",ROUND(IF(G1191="Yes",2,1)*IF(AND(ISNUMBER(H1191),ISNUMBER(I1191),I1191&gt;=H1191),I1191-H1191,IF(ISNUMBER(J1191),J1191,0)),1))</f>
        <v/>
      </c>
      <c r="N1191" s="24">
        <f>IF(M1191="","",IF(OR(E1191="Personal",E1191="",F1191="Yes"),0,M1191))</f>
        <v/>
      </c>
      <c r="O1191" s="24">
        <f>IF(OR(A1191="",M1191=""),"",IF(E1191="Business",IFERROR(INDEX('Rate Schedule'!$B$5:$B$24,MATCH(SUMPRODUCT(MAX(('Rate Schedule'!$A$5:$A$24&lt;=A1191)*('Rate Schedule'!$A$5:$A$24&lt;&gt;"")*'Rate Schedule'!$A$5:$A$24)),'Rate Schedule'!$A$5:$A$24,0)),0),IF(E1191="Medical",IFERROR(INDEX('Rate Schedule'!$C$5:$C$24,MATCH(SUMPRODUCT(MAX(('Rate Schedule'!$A$5:$A$24&lt;=A1191)*('Rate Schedule'!$A$5:$A$24&lt;&gt;"")*'Rate Schedule'!$A$5:$A$24)),'Rate Schedule'!$A$5:$A$24,0)),0),IF(E1191="Charitable",IFERROR(INDEX('Rate Schedule'!$D$5:$D$24,MATCH(SUMPRODUCT(MAX(('Rate Schedule'!$A$5:$A$24&lt;=A1191)*('Rate Schedule'!$A$5:$A$24&lt;&gt;"")*'Rate Schedule'!$A$5:$A$24)),'Rate Schedule'!$A$5:$A$24,0)),0),0))))</f>
        <v/>
      </c>
      <c r="P1191" s="25">
        <f>IF(OR(M1191="",O1191=""),"",ROUND(N1191*O1191,0)/100)</f>
        <v/>
      </c>
      <c r="Q1191" s="26">
        <f>IF(AND(A1191="",B1191="",C1191="",D1191="",E1191="",J1191="",H1191=""),"",IF(A1191="","Add a date",IF(A1191&gt;AsOf,"After as-of date: not counted yet",IF(B1191="","Add a vehicle",IF(COUNTIF(VName,B1191)=0,"Vehicle not on Vehicles sheet",IF(E1191="","Add a purpose",IF(AND(E1191&lt;&gt;"Business",E1191&lt;&gt;"Medical",E1191&lt;&gt;"Charitable",E1191&lt;&gt;"Personal"),"Purpose must be Business/Medical/Charitable/Personal",IF(AND(ISNUMBER(H1191),ISNUMBER(I1191),I1191&lt;H1191),"Odometer end is before start",IF(AND(NOT(ISNUMBER(H1191)),NOT(ISNUMBER(I1191)),NOT(ISNUMBER(J1191))),"Add odometer readings or typed miles",IF(AND(ISNUMBER(H1191),ISNUMBER(I1191),ISNUMBER(J1191),ABS((I1191-H1191)-J1191)&gt;0.05),"Odometer and typed miles disagree",IF(AND(N1191&gt;0,O1191=0),"No rate for this date — check Rate Schedule",IF(AND(OR(E1191="Business",E1191="Medical",E1191="Charitable"),F1191&lt;&gt;"Yes",K1191=""),"Add purpose detail for substantiation",""))))))))))))</f>
        <v/>
      </c>
      <c r="R1191" s="27">
        <f>IF(OR(A1191="",M1191=""),"",IFERROR(INDEX('Rate Schedule'!$A$5:$A$24,MATCH(SUMPRODUCT(MAX(('Rate Schedule'!$A$5:$A$24&lt;=A1191)*('Rate Schedule'!$A$5:$A$24&lt;&gt;"")*'Rate Schedule'!$A$5:$A$24)),'Rate Schedule'!$A$5:$A$24,0)),""))</f>
        <v/>
      </c>
    </row>
    <row r="1192">
      <c r="A1192" s="22" t="n"/>
      <c r="B1192" s="10" t="n"/>
      <c r="C1192" s="10" t="n"/>
      <c r="D1192" s="10" t="n"/>
      <c r="E1192" s="10" t="n"/>
      <c r="F1192" s="10" t="n"/>
      <c r="G1192" s="10" t="n"/>
      <c r="H1192" s="23" t="n"/>
      <c r="I1192" s="23" t="n"/>
      <c r="J1192" s="23" t="n"/>
      <c r="K1192" s="10" t="n"/>
      <c r="L1192" s="10" t="n"/>
      <c r="M1192" s="24">
        <f>IF(AND(A1192="",B1192="",J1192="",H1192=""),"",ROUND(IF(G1192="Yes",2,1)*IF(AND(ISNUMBER(H1192),ISNUMBER(I1192),I1192&gt;=H1192),I1192-H1192,IF(ISNUMBER(J1192),J1192,0)),1))</f>
        <v/>
      </c>
      <c r="N1192" s="24">
        <f>IF(M1192="","",IF(OR(E1192="Personal",E1192="",F1192="Yes"),0,M1192))</f>
        <v/>
      </c>
      <c r="O1192" s="24">
        <f>IF(OR(A1192="",M1192=""),"",IF(E1192="Business",IFERROR(INDEX('Rate Schedule'!$B$5:$B$24,MATCH(SUMPRODUCT(MAX(('Rate Schedule'!$A$5:$A$24&lt;=A1192)*('Rate Schedule'!$A$5:$A$24&lt;&gt;"")*'Rate Schedule'!$A$5:$A$24)),'Rate Schedule'!$A$5:$A$24,0)),0),IF(E1192="Medical",IFERROR(INDEX('Rate Schedule'!$C$5:$C$24,MATCH(SUMPRODUCT(MAX(('Rate Schedule'!$A$5:$A$24&lt;=A1192)*('Rate Schedule'!$A$5:$A$24&lt;&gt;"")*'Rate Schedule'!$A$5:$A$24)),'Rate Schedule'!$A$5:$A$24,0)),0),IF(E1192="Charitable",IFERROR(INDEX('Rate Schedule'!$D$5:$D$24,MATCH(SUMPRODUCT(MAX(('Rate Schedule'!$A$5:$A$24&lt;=A1192)*('Rate Schedule'!$A$5:$A$24&lt;&gt;"")*'Rate Schedule'!$A$5:$A$24)),'Rate Schedule'!$A$5:$A$24,0)),0),0))))</f>
        <v/>
      </c>
      <c r="P1192" s="25">
        <f>IF(OR(M1192="",O1192=""),"",ROUND(N1192*O1192,0)/100)</f>
        <v/>
      </c>
      <c r="Q1192" s="26">
        <f>IF(AND(A1192="",B1192="",C1192="",D1192="",E1192="",J1192="",H1192=""),"",IF(A1192="","Add a date",IF(A1192&gt;AsOf,"After as-of date: not counted yet",IF(B1192="","Add a vehicle",IF(COUNTIF(VName,B1192)=0,"Vehicle not on Vehicles sheet",IF(E1192="","Add a purpose",IF(AND(E1192&lt;&gt;"Business",E1192&lt;&gt;"Medical",E1192&lt;&gt;"Charitable",E1192&lt;&gt;"Personal"),"Purpose must be Business/Medical/Charitable/Personal",IF(AND(ISNUMBER(H1192),ISNUMBER(I1192),I1192&lt;H1192),"Odometer end is before start",IF(AND(NOT(ISNUMBER(H1192)),NOT(ISNUMBER(I1192)),NOT(ISNUMBER(J1192))),"Add odometer readings or typed miles",IF(AND(ISNUMBER(H1192),ISNUMBER(I1192),ISNUMBER(J1192),ABS((I1192-H1192)-J1192)&gt;0.05),"Odometer and typed miles disagree",IF(AND(N1192&gt;0,O1192=0),"No rate for this date — check Rate Schedule",IF(AND(OR(E1192="Business",E1192="Medical",E1192="Charitable"),F1192&lt;&gt;"Yes",K1192=""),"Add purpose detail for substantiation",""))))))))))))</f>
        <v/>
      </c>
      <c r="R1192" s="27">
        <f>IF(OR(A1192="",M1192=""),"",IFERROR(INDEX('Rate Schedule'!$A$5:$A$24,MATCH(SUMPRODUCT(MAX(('Rate Schedule'!$A$5:$A$24&lt;=A1192)*('Rate Schedule'!$A$5:$A$24&lt;&gt;"")*'Rate Schedule'!$A$5:$A$24)),'Rate Schedule'!$A$5:$A$24,0)),""))</f>
        <v/>
      </c>
    </row>
    <row r="1193">
      <c r="A1193" s="22" t="n"/>
      <c r="B1193" s="10" t="n"/>
      <c r="C1193" s="10" t="n"/>
      <c r="D1193" s="10" t="n"/>
      <c r="E1193" s="10" t="n"/>
      <c r="F1193" s="10" t="n"/>
      <c r="G1193" s="10" t="n"/>
      <c r="H1193" s="23" t="n"/>
      <c r="I1193" s="23" t="n"/>
      <c r="J1193" s="23" t="n"/>
      <c r="K1193" s="10" t="n"/>
      <c r="L1193" s="10" t="n"/>
      <c r="M1193" s="24">
        <f>IF(AND(A1193="",B1193="",J1193="",H1193=""),"",ROUND(IF(G1193="Yes",2,1)*IF(AND(ISNUMBER(H1193),ISNUMBER(I1193),I1193&gt;=H1193),I1193-H1193,IF(ISNUMBER(J1193),J1193,0)),1))</f>
        <v/>
      </c>
      <c r="N1193" s="24">
        <f>IF(M1193="","",IF(OR(E1193="Personal",E1193="",F1193="Yes"),0,M1193))</f>
        <v/>
      </c>
      <c r="O1193" s="24">
        <f>IF(OR(A1193="",M1193=""),"",IF(E1193="Business",IFERROR(INDEX('Rate Schedule'!$B$5:$B$24,MATCH(SUMPRODUCT(MAX(('Rate Schedule'!$A$5:$A$24&lt;=A1193)*('Rate Schedule'!$A$5:$A$24&lt;&gt;"")*'Rate Schedule'!$A$5:$A$24)),'Rate Schedule'!$A$5:$A$24,0)),0),IF(E1193="Medical",IFERROR(INDEX('Rate Schedule'!$C$5:$C$24,MATCH(SUMPRODUCT(MAX(('Rate Schedule'!$A$5:$A$24&lt;=A1193)*('Rate Schedule'!$A$5:$A$24&lt;&gt;"")*'Rate Schedule'!$A$5:$A$24)),'Rate Schedule'!$A$5:$A$24,0)),0),IF(E1193="Charitable",IFERROR(INDEX('Rate Schedule'!$D$5:$D$24,MATCH(SUMPRODUCT(MAX(('Rate Schedule'!$A$5:$A$24&lt;=A1193)*('Rate Schedule'!$A$5:$A$24&lt;&gt;"")*'Rate Schedule'!$A$5:$A$24)),'Rate Schedule'!$A$5:$A$24,0)),0),0))))</f>
        <v/>
      </c>
      <c r="P1193" s="25">
        <f>IF(OR(M1193="",O1193=""),"",ROUND(N1193*O1193,0)/100)</f>
        <v/>
      </c>
      <c r="Q1193" s="26">
        <f>IF(AND(A1193="",B1193="",C1193="",D1193="",E1193="",J1193="",H1193=""),"",IF(A1193="","Add a date",IF(A1193&gt;AsOf,"After as-of date: not counted yet",IF(B1193="","Add a vehicle",IF(COUNTIF(VName,B1193)=0,"Vehicle not on Vehicles sheet",IF(E1193="","Add a purpose",IF(AND(E1193&lt;&gt;"Business",E1193&lt;&gt;"Medical",E1193&lt;&gt;"Charitable",E1193&lt;&gt;"Personal"),"Purpose must be Business/Medical/Charitable/Personal",IF(AND(ISNUMBER(H1193),ISNUMBER(I1193),I1193&lt;H1193),"Odometer end is before start",IF(AND(NOT(ISNUMBER(H1193)),NOT(ISNUMBER(I1193)),NOT(ISNUMBER(J1193))),"Add odometer readings or typed miles",IF(AND(ISNUMBER(H1193),ISNUMBER(I1193),ISNUMBER(J1193),ABS((I1193-H1193)-J1193)&gt;0.05),"Odometer and typed miles disagree",IF(AND(N1193&gt;0,O1193=0),"No rate for this date — check Rate Schedule",IF(AND(OR(E1193="Business",E1193="Medical",E1193="Charitable"),F1193&lt;&gt;"Yes",K1193=""),"Add purpose detail for substantiation",""))))))))))))</f>
        <v/>
      </c>
      <c r="R1193" s="27">
        <f>IF(OR(A1193="",M1193=""),"",IFERROR(INDEX('Rate Schedule'!$A$5:$A$24,MATCH(SUMPRODUCT(MAX(('Rate Schedule'!$A$5:$A$24&lt;=A1193)*('Rate Schedule'!$A$5:$A$24&lt;&gt;"")*'Rate Schedule'!$A$5:$A$24)),'Rate Schedule'!$A$5:$A$24,0)),""))</f>
        <v/>
      </c>
    </row>
    <row r="1194">
      <c r="A1194" s="22" t="n"/>
      <c r="B1194" s="10" t="n"/>
      <c r="C1194" s="10" t="n"/>
      <c r="D1194" s="10" t="n"/>
      <c r="E1194" s="10" t="n"/>
      <c r="F1194" s="10" t="n"/>
      <c r="G1194" s="10" t="n"/>
      <c r="H1194" s="23" t="n"/>
      <c r="I1194" s="23" t="n"/>
      <c r="J1194" s="23" t="n"/>
      <c r="K1194" s="10" t="n"/>
      <c r="L1194" s="10" t="n"/>
      <c r="M1194" s="24">
        <f>IF(AND(A1194="",B1194="",J1194="",H1194=""),"",ROUND(IF(G1194="Yes",2,1)*IF(AND(ISNUMBER(H1194),ISNUMBER(I1194),I1194&gt;=H1194),I1194-H1194,IF(ISNUMBER(J1194),J1194,0)),1))</f>
        <v/>
      </c>
      <c r="N1194" s="24">
        <f>IF(M1194="","",IF(OR(E1194="Personal",E1194="",F1194="Yes"),0,M1194))</f>
        <v/>
      </c>
      <c r="O1194" s="24">
        <f>IF(OR(A1194="",M1194=""),"",IF(E1194="Business",IFERROR(INDEX('Rate Schedule'!$B$5:$B$24,MATCH(SUMPRODUCT(MAX(('Rate Schedule'!$A$5:$A$24&lt;=A1194)*('Rate Schedule'!$A$5:$A$24&lt;&gt;"")*'Rate Schedule'!$A$5:$A$24)),'Rate Schedule'!$A$5:$A$24,0)),0),IF(E1194="Medical",IFERROR(INDEX('Rate Schedule'!$C$5:$C$24,MATCH(SUMPRODUCT(MAX(('Rate Schedule'!$A$5:$A$24&lt;=A1194)*('Rate Schedule'!$A$5:$A$24&lt;&gt;"")*'Rate Schedule'!$A$5:$A$24)),'Rate Schedule'!$A$5:$A$24,0)),0),IF(E1194="Charitable",IFERROR(INDEX('Rate Schedule'!$D$5:$D$24,MATCH(SUMPRODUCT(MAX(('Rate Schedule'!$A$5:$A$24&lt;=A1194)*('Rate Schedule'!$A$5:$A$24&lt;&gt;"")*'Rate Schedule'!$A$5:$A$24)),'Rate Schedule'!$A$5:$A$24,0)),0),0))))</f>
        <v/>
      </c>
      <c r="P1194" s="25">
        <f>IF(OR(M1194="",O1194=""),"",ROUND(N1194*O1194,0)/100)</f>
        <v/>
      </c>
      <c r="Q1194" s="26">
        <f>IF(AND(A1194="",B1194="",C1194="",D1194="",E1194="",J1194="",H1194=""),"",IF(A1194="","Add a date",IF(A1194&gt;AsOf,"After as-of date: not counted yet",IF(B1194="","Add a vehicle",IF(COUNTIF(VName,B1194)=0,"Vehicle not on Vehicles sheet",IF(E1194="","Add a purpose",IF(AND(E1194&lt;&gt;"Business",E1194&lt;&gt;"Medical",E1194&lt;&gt;"Charitable",E1194&lt;&gt;"Personal"),"Purpose must be Business/Medical/Charitable/Personal",IF(AND(ISNUMBER(H1194),ISNUMBER(I1194),I1194&lt;H1194),"Odometer end is before start",IF(AND(NOT(ISNUMBER(H1194)),NOT(ISNUMBER(I1194)),NOT(ISNUMBER(J1194))),"Add odometer readings or typed miles",IF(AND(ISNUMBER(H1194),ISNUMBER(I1194),ISNUMBER(J1194),ABS((I1194-H1194)-J1194)&gt;0.05),"Odometer and typed miles disagree",IF(AND(N1194&gt;0,O1194=0),"No rate for this date — check Rate Schedule",IF(AND(OR(E1194="Business",E1194="Medical",E1194="Charitable"),F1194&lt;&gt;"Yes",K1194=""),"Add purpose detail for substantiation",""))))))))))))</f>
        <v/>
      </c>
      <c r="R1194" s="27">
        <f>IF(OR(A1194="",M1194=""),"",IFERROR(INDEX('Rate Schedule'!$A$5:$A$24,MATCH(SUMPRODUCT(MAX(('Rate Schedule'!$A$5:$A$24&lt;=A1194)*('Rate Schedule'!$A$5:$A$24&lt;&gt;"")*'Rate Schedule'!$A$5:$A$24)),'Rate Schedule'!$A$5:$A$24,0)),""))</f>
        <v/>
      </c>
    </row>
    <row r="1195">
      <c r="A1195" s="22" t="n"/>
      <c r="B1195" s="10" t="n"/>
      <c r="C1195" s="10" t="n"/>
      <c r="D1195" s="10" t="n"/>
      <c r="E1195" s="10" t="n"/>
      <c r="F1195" s="10" t="n"/>
      <c r="G1195" s="10" t="n"/>
      <c r="H1195" s="23" t="n"/>
      <c r="I1195" s="23" t="n"/>
      <c r="J1195" s="23" t="n"/>
      <c r="K1195" s="10" t="n"/>
      <c r="L1195" s="10" t="n"/>
      <c r="M1195" s="24">
        <f>IF(AND(A1195="",B1195="",J1195="",H1195=""),"",ROUND(IF(G1195="Yes",2,1)*IF(AND(ISNUMBER(H1195),ISNUMBER(I1195),I1195&gt;=H1195),I1195-H1195,IF(ISNUMBER(J1195),J1195,0)),1))</f>
        <v/>
      </c>
      <c r="N1195" s="24">
        <f>IF(M1195="","",IF(OR(E1195="Personal",E1195="",F1195="Yes"),0,M1195))</f>
        <v/>
      </c>
      <c r="O1195" s="24">
        <f>IF(OR(A1195="",M1195=""),"",IF(E1195="Business",IFERROR(INDEX('Rate Schedule'!$B$5:$B$24,MATCH(SUMPRODUCT(MAX(('Rate Schedule'!$A$5:$A$24&lt;=A1195)*('Rate Schedule'!$A$5:$A$24&lt;&gt;"")*'Rate Schedule'!$A$5:$A$24)),'Rate Schedule'!$A$5:$A$24,0)),0),IF(E1195="Medical",IFERROR(INDEX('Rate Schedule'!$C$5:$C$24,MATCH(SUMPRODUCT(MAX(('Rate Schedule'!$A$5:$A$24&lt;=A1195)*('Rate Schedule'!$A$5:$A$24&lt;&gt;"")*'Rate Schedule'!$A$5:$A$24)),'Rate Schedule'!$A$5:$A$24,0)),0),IF(E1195="Charitable",IFERROR(INDEX('Rate Schedule'!$D$5:$D$24,MATCH(SUMPRODUCT(MAX(('Rate Schedule'!$A$5:$A$24&lt;=A1195)*('Rate Schedule'!$A$5:$A$24&lt;&gt;"")*'Rate Schedule'!$A$5:$A$24)),'Rate Schedule'!$A$5:$A$24,0)),0),0))))</f>
        <v/>
      </c>
      <c r="P1195" s="25">
        <f>IF(OR(M1195="",O1195=""),"",ROUND(N1195*O1195,0)/100)</f>
        <v/>
      </c>
      <c r="Q1195" s="26">
        <f>IF(AND(A1195="",B1195="",C1195="",D1195="",E1195="",J1195="",H1195=""),"",IF(A1195="","Add a date",IF(A1195&gt;AsOf,"After as-of date: not counted yet",IF(B1195="","Add a vehicle",IF(COUNTIF(VName,B1195)=0,"Vehicle not on Vehicles sheet",IF(E1195="","Add a purpose",IF(AND(E1195&lt;&gt;"Business",E1195&lt;&gt;"Medical",E1195&lt;&gt;"Charitable",E1195&lt;&gt;"Personal"),"Purpose must be Business/Medical/Charitable/Personal",IF(AND(ISNUMBER(H1195),ISNUMBER(I1195),I1195&lt;H1195),"Odometer end is before start",IF(AND(NOT(ISNUMBER(H1195)),NOT(ISNUMBER(I1195)),NOT(ISNUMBER(J1195))),"Add odometer readings or typed miles",IF(AND(ISNUMBER(H1195),ISNUMBER(I1195),ISNUMBER(J1195),ABS((I1195-H1195)-J1195)&gt;0.05),"Odometer and typed miles disagree",IF(AND(N1195&gt;0,O1195=0),"No rate for this date — check Rate Schedule",IF(AND(OR(E1195="Business",E1195="Medical",E1195="Charitable"),F1195&lt;&gt;"Yes",K1195=""),"Add purpose detail for substantiation",""))))))))))))</f>
        <v/>
      </c>
      <c r="R1195" s="27">
        <f>IF(OR(A1195="",M1195=""),"",IFERROR(INDEX('Rate Schedule'!$A$5:$A$24,MATCH(SUMPRODUCT(MAX(('Rate Schedule'!$A$5:$A$24&lt;=A1195)*('Rate Schedule'!$A$5:$A$24&lt;&gt;"")*'Rate Schedule'!$A$5:$A$24)),'Rate Schedule'!$A$5:$A$24,0)),""))</f>
        <v/>
      </c>
    </row>
    <row r="1196">
      <c r="A1196" s="22" t="n"/>
      <c r="B1196" s="10" t="n"/>
      <c r="C1196" s="10" t="n"/>
      <c r="D1196" s="10" t="n"/>
      <c r="E1196" s="10" t="n"/>
      <c r="F1196" s="10" t="n"/>
      <c r="G1196" s="10" t="n"/>
      <c r="H1196" s="23" t="n"/>
      <c r="I1196" s="23" t="n"/>
      <c r="J1196" s="23" t="n"/>
      <c r="K1196" s="10" t="n"/>
      <c r="L1196" s="10" t="n"/>
      <c r="M1196" s="24">
        <f>IF(AND(A1196="",B1196="",J1196="",H1196=""),"",ROUND(IF(G1196="Yes",2,1)*IF(AND(ISNUMBER(H1196),ISNUMBER(I1196),I1196&gt;=H1196),I1196-H1196,IF(ISNUMBER(J1196),J1196,0)),1))</f>
        <v/>
      </c>
      <c r="N1196" s="24">
        <f>IF(M1196="","",IF(OR(E1196="Personal",E1196="",F1196="Yes"),0,M1196))</f>
        <v/>
      </c>
      <c r="O1196" s="24">
        <f>IF(OR(A1196="",M1196=""),"",IF(E1196="Business",IFERROR(INDEX('Rate Schedule'!$B$5:$B$24,MATCH(SUMPRODUCT(MAX(('Rate Schedule'!$A$5:$A$24&lt;=A1196)*('Rate Schedule'!$A$5:$A$24&lt;&gt;"")*'Rate Schedule'!$A$5:$A$24)),'Rate Schedule'!$A$5:$A$24,0)),0),IF(E1196="Medical",IFERROR(INDEX('Rate Schedule'!$C$5:$C$24,MATCH(SUMPRODUCT(MAX(('Rate Schedule'!$A$5:$A$24&lt;=A1196)*('Rate Schedule'!$A$5:$A$24&lt;&gt;"")*'Rate Schedule'!$A$5:$A$24)),'Rate Schedule'!$A$5:$A$24,0)),0),IF(E1196="Charitable",IFERROR(INDEX('Rate Schedule'!$D$5:$D$24,MATCH(SUMPRODUCT(MAX(('Rate Schedule'!$A$5:$A$24&lt;=A1196)*('Rate Schedule'!$A$5:$A$24&lt;&gt;"")*'Rate Schedule'!$A$5:$A$24)),'Rate Schedule'!$A$5:$A$24,0)),0),0))))</f>
        <v/>
      </c>
      <c r="P1196" s="25">
        <f>IF(OR(M1196="",O1196=""),"",ROUND(N1196*O1196,0)/100)</f>
        <v/>
      </c>
      <c r="Q1196" s="26">
        <f>IF(AND(A1196="",B1196="",C1196="",D1196="",E1196="",J1196="",H1196=""),"",IF(A1196="","Add a date",IF(A1196&gt;AsOf,"After as-of date: not counted yet",IF(B1196="","Add a vehicle",IF(COUNTIF(VName,B1196)=0,"Vehicle not on Vehicles sheet",IF(E1196="","Add a purpose",IF(AND(E1196&lt;&gt;"Business",E1196&lt;&gt;"Medical",E1196&lt;&gt;"Charitable",E1196&lt;&gt;"Personal"),"Purpose must be Business/Medical/Charitable/Personal",IF(AND(ISNUMBER(H1196),ISNUMBER(I1196),I1196&lt;H1196),"Odometer end is before start",IF(AND(NOT(ISNUMBER(H1196)),NOT(ISNUMBER(I1196)),NOT(ISNUMBER(J1196))),"Add odometer readings or typed miles",IF(AND(ISNUMBER(H1196),ISNUMBER(I1196),ISNUMBER(J1196),ABS((I1196-H1196)-J1196)&gt;0.05),"Odometer and typed miles disagree",IF(AND(N1196&gt;0,O1196=0),"No rate for this date — check Rate Schedule",IF(AND(OR(E1196="Business",E1196="Medical",E1196="Charitable"),F1196&lt;&gt;"Yes",K1196=""),"Add purpose detail for substantiation",""))))))))))))</f>
        <v/>
      </c>
      <c r="R1196" s="27">
        <f>IF(OR(A1196="",M1196=""),"",IFERROR(INDEX('Rate Schedule'!$A$5:$A$24,MATCH(SUMPRODUCT(MAX(('Rate Schedule'!$A$5:$A$24&lt;=A1196)*('Rate Schedule'!$A$5:$A$24&lt;&gt;"")*'Rate Schedule'!$A$5:$A$24)),'Rate Schedule'!$A$5:$A$24,0)),""))</f>
        <v/>
      </c>
    </row>
    <row r="1197">
      <c r="A1197" s="22" t="n"/>
      <c r="B1197" s="10" t="n"/>
      <c r="C1197" s="10" t="n"/>
      <c r="D1197" s="10" t="n"/>
      <c r="E1197" s="10" t="n"/>
      <c r="F1197" s="10" t="n"/>
      <c r="G1197" s="10" t="n"/>
      <c r="H1197" s="23" t="n"/>
      <c r="I1197" s="23" t="n"/>
      <c r="J1197" s="23" t="n"/>
      <c r="K1197" s="10" t="n"/>
      <c r="L1197" s="10" t="n"/>
      <c r="M1197" s="24">
        <f>IF(AND(A1197="",B1197="",J1197="",H1197=""),"",ROUND(IF(G1197="Yes",2,1)*IF(AND(ISNUMBER(H1197),ISNUMBER(I1197),I1197&gt;=H1197),I1197-H1197,IF(ISNUMBER(J1197),J1197,0)),1))</f>
        <v/>
      </c>
      <c r="N1197" s="24">
        <f>IF(M1197="","",IF(OR(E1197="Personal",E1197="",F1197="Yes"),0,M1197))</f>
        <v/>
      </c>
      <c r="O1197" s="24">
        <f>IF(OR(A1197="",M1197=""),"",IF(E1197="Business",IFERROR(INDEX('Rate Schedule'!$B$5:$B$24,MATCH(SUMPRODUCT(MAX(('Rate Schedule'!$A$5:$A$24&lt;=A1197)*('Rate Schedule'!$A$5:$A$24&lt;&gt;"")*'Rate Schedule'!$A$5:$A$24)),'Rate Schedule'!$A$5:$A$24,0)),0),IF(E1197="Medical",IFERROR(INDEX('Rate Schedule'!$C$5:$C$24,MATCH(SUMPRODUCT(MAX(('Rate Schedule'!$A$5:$A$24&lt;=A1197)*('Rate Schedule'!$A$5:$A$24&lt;&gt;"")*'Rate Schedule'!$A$5:$A$24)),'Rate Schedule'!$A$5:$A$24,0)),0),IF(E1197="Charitable",IFERROR(INDEX('Rate Schedule'!$D$5:$D$24,MATCH(SUMPRODUCT(MAX(('Rate Schedule'!$A$5:$A$24&lt;=A1197)*('Rate Schedule'!$A$5:$A$24&lt;&gt;"")*'Rate Schedule'!$A$5:$A$24)),'Rate Schedule'!$A$5:$A$24,0)),0),0))))</f>
        <v/>
      </c>
      <c r="P1197" s="25">
        <f>IF(OR(M1197="",O1197=""),"",ROUND(N1197*O1197,0)/100)</f>
        <v/>
      </c>
      <c r="Q1197" s="26">
        <f>IF(AND(A1197="",B1197="",C1197="",D1197="",E1197="",J1197="",H1197=""),"",IF(A1197="","Add a date",IF(A1197&gt;AsOf,"After as-of date: not counted yet",IF(B1197="","Add a vehicle",IF(COUNTIF(VName,B1197)=0,"Vehicle not on Vehicles sheet",IF(E1197="","Add a purpose",IF(AND(E1197&lt;&gt;"Business",E1197&lt;&gt;"Medical",E1197&lt;&gt;"Charitable",E1197&lt;&gt;"Personal"),"Purpose must be Business/Medical/Charitable/Personal",IF(AND(ISNUMBER(H1197),ISNUMBER(I1197),I1197&lt;H1197),"Odometer end is before start",IF(AND(NOT(ISNUMBER(H1197)),NOT(ISNUMBER(I1197)),NOT(ISNUMBER(J1197))),"Add odometer readings or typed miles",IF(AND(ISNUMBER(H1197),ISNUMBER(I1197),ISNUMBER(J1197),ABS((I1197-H1197)-J1197)&gt;0.05),"Odometer and typed miles disagree",IF(AND(N1197&gt;0,O1197=0),"No rate for this date — check Rate Schedule",IF(AND(OR(E1197="Business",E1197="Medical",E1197="Charitable"),F1197&lt;&gt;"Yes",K1197=""),"Add purpose detail for substantiation",""))))))))))))</f>
        <v/>
      </c>
      <c r="R1197" s="27">
        <f>IF(OR(A1197="",M1197=""),"",IFERROR(INDEX('Rate Schedule'!$A$5:$A$24,MATCH(SUMPRODUCT(MAX(('Rate Schedule'!$A$5:$A$24&lt;=A1197)*('Rate Schedule'!$A$5:$A$24&lt;&gt;"")*'Rate Schedule'!$A$5:$A$24)),'Rate Schedule'!$A$5:$A$24,0)),""))</f>
        <v/>
      </c>
    </row>
    <row r="1198">
      <c r="A1198" s="22" t="n"/>
      <c r="B1198" s="10" t="n"/>
      <c r="C1198" s="10" t="n"/>
      <c r="D1198" s="10" t="n"/>
      <c r="E1198" s="10" t="n"/>
      <c r="F1198" s="10" t="n"/>
      <c r="G1198" s="10" t="n"/>
      <c r="H1198" s="23" t="n"/>
      <c r="I1198" s="23" t="n"/>
      <c r="J1198" s="23" t="n"/>
      <c r="K1198" s="10" t="n"/>
      <c r="L1198" s="10" t="n"/>
      <c r="M1198" s="24">
        <f>IF(AND(A1198="",B1198="",J1198="",H1198=""),"",ROUND(IF(G1198="Yes",2,1)*IF(AND(ISNUMBER(H1198),ISNUMBER(I1198),I1198&gt;=H1198),I1198-H1198,IF(ISNUMBER(J1198),J1198,0)),1))</f>
        <v/>
      </c>
      <c r="N1198" s="24">
        <f>IF(M1198="","",IF(OR(E1198="Personal",E1198="",F1198="Yes"),0,M1198))</f>
        <v/>
      </c>
      <c r="O1198" s="24">
        <f>IF(OR(A1198="",M1198=""),"",IF(E1198="Business",IFERROR(INDEX('Rate Schedule'!$B$5:$B$24,MATCH(SUMPRODUCT(MAX(('Rate Schedule'!$A$5:$A$24&lt;=A1198)*('Rate Schedule'!$A$5:$A$24&lt;&gt;"")*'Rate Schedule'!$A$5:$A$24)),'Rate Schedule'!$A$5:$A$24,0)),0),IF(E1198="Medical",IFERROR(INDEX('Rate Schedule'!$C$5:$C$24,MATCH(SUMPRODUCT(MAX(('Rate Schedule'!$A$5:$A$24&lt;=A1198)*('Rate Schedule'!$A$5:$A$24&lt;&gt;"")*'Rate Schedule'!$A$5:$A$24)),'Rate Schedule'!$A$5:$A$24,0)),0),IF(E1198="Charitable",IFERROR(INDEX('Rate Schedule'!$D$5:$D$24,MATCH(SUMPRODUCT(MAX(('Rate Schedule'!$A$5:$A$24&lt;=A1198)*('Rate Schedule'!$A$5:$A$24&lt;&gt;"")*'Rate Schedule'!$A$5:$A$24)),'Rate Schedule'!$A$5:$A$24,0)),0),0))))</f>
        <v/>
      </c>
      <c r="P1198" s="25">
        <f>IF(OR(M1198="",O1198=""),"",ROUND(N1198*O1198,0)/100)</f>
        <v/>
      </c>
      <c r="Q1198" s="26">
        <f>IF(AND(A1198="",B1198="",C1198="",D1198="",E1198="",J1198="",H1198=""),"",IF(A1198="","Add a date",IF(A1198&gt;AsOf,"After as-of date: not counted yet",IF(B1198="","Add a vehicle",IF(COUNTIF(VName,B1198)=0,"Vehicle not on Vehicles sheet",IF(E1198="","Add a purpose",IF(AND(E1198&lt;&gt;"Business",E1198&lt;&gt;"Medical",E1198&lt;&gt;"Charitable",E1198&lt;&gt;"Personal"),"Purpose must be Business/Medical/Charitable/Personal",IF(AND(ISNUMBER(H1198),ISNUMBER(I1198),I1198&lt;H1198),"Odometer end is before start",IF(AND(NOT(ISNUMBER(H1198)),NOT(ISNUMBER(I1198)),NOT(ISNUMBER(J1198))),"Add odometer readings or typed miles",IF(AND(ISNUMBER(H1198),ISNUMBER(I1198),ISNUMBER(J1198),ABS((I1198-H1198)-J1198)&gt;0.05),"Odometer and typed miles disagree",IF(AND(N1198&gt;0,O1198=0),"No rate for this date — check Rate Schedule",IF(AND(OR(E1198="Business",E1198="Medical",E1198="Charitable"),F1198&lt;&gt;"Yes",K1198=""),"Add purpose detail for substantiation",""))))))))))))</f>
        <v/>
      </c>
      <c r="R1198" s="27">
        <f>IF(OR(A1198="",M1198=""),"",IFERROR(INDEX('Rate Schedule'!$A$5:$A$24,MATCH(SUMPRODUCT(MAX(('Rate Schedule'!$A$5:$A$24&lt;=A1198)*('Rate Schedule'!$A$5:$A$24&lt;&gt;"")*'Rate Schedule'!$A$5:$A$24)),'Rate Schedule'!$A$5:$A$24,0)),""))</f>
        <v/>
      </c>
    </row>
    <row r="1199">
      <c r="A1199" s="22" t="n"/>
      <c r="B1199" s="10" t="n"/>
      <c r="C1199" s="10" t="n"/>
      <c r="D1199" s="10" t="n"/>
      <c r="E1199" s="10" t="n"/>
      <c r="F1199" s="10" t="n"/>
      <c r="G1199" s="10" t="n"/>
      <c r="H1199" s="23" t="n"/>
      <c r="I1199" s="23" t="n"/>
      <c r="J1199" s="23" t="n"/>
      <c r="K1199" s="10" t="n"/>
      <c r="L1199" s="10" t="n"/>
      <c r="M1199" s="24">
        <f>IF(AND(A1199="",B1199="",J1199="",H1199=""),"",ROUND(IF(G1199="Yes",2,1)*IF(AND(ISNUMBER(H1199),ISNUMBER(I1199),I1199&gt;=H1199),I1199-H1199,IF(ISNUMBER(J1199),J1199,0)),1))</f>
        <v/>
      </c>
      <c r="N1199" s="24">
        <f>IF(M1199="","",IF(OR(E1199="Personal",E1199="",F1199="Yes"),0,M1199))</f>
        <v/>
      </c>
      <c r="O1199" s="24">
        <f>IF(OR(A1199="",M1199=""),"",IF(E1199="Business",IFERROR(INDEX('Rate Schedule'!$B$5:$B$24,MATCH(SUMPRODUCT(MAX(('Rate Schedule'!$A$5:$A$24&lt;=A1199)*('Rate Schedule'!$A$5:$A$24&lt;&gt;"")*'Rate Schedule'!$A$5:$A$24)),'Rate Schedule'!$A$5:$A$24,0)),0),IF(E1199="Medical",IFERROR(INDEX('Rate Schedule'!$C$5:$C$24,MATCH(SUMPRODUCT(MAX(('Rate Schedule'!$A$5:$A$24&lt;=A1199)*('Rate Schedule'!$A$5:$A$24&lt;&gt;"")*'Rate Schedule'!$A$5:$A$24)),'Rate Schedule'!$A$5:$A$24,0)),0),IF(E1199="Charitable",IFERROR(INDEX('Rate Schedule'!$D$5:$D$24,MATCH(SUMPRODUCT(MAX(('Rate Schedule'!$A$5:$A$24&lt;=A1199)*('Rate Schedule'!$A$5:$A$24&lt;&gt;"")*'Rate Schedule'!$A$5:$A$24)),'Rate Schedule'!$A$5:$A$24,0)),0),0))))</f>
        <v/>
      </c>
      <c r="P1199" s="25">
        <f>IF(OR(M1199="",O1199=""),"",ROUND(N1199*O1199,0)/100)</f>
        <v/>
      </c>
      <c r="Q1199" s="26">
        <f>IF(AND(A1199="",B1199="",C1199="",D1199="",E1199="",J1199="",H1199=""),"",IF(A1199="","Add a date",IF(A1199&gt;AsOf,"After as-of date: not counted yet",IF(B1199="","Add a vehicle",IF(COUNTIF(VName,B1199)=0,"Vehicle not on Vehicles sheet",IF(E1199="","Add a purpose",IF(AND(E1199&lt;&gt;"Business",E1199&lt;&gt;"Medical",E1199&lt;&gt;"Charitable",E1199&lt;&gt;"Personal"),"Purpose must be Business/Medical/Charitable/Personal",IF(AND(ISNUMBER(H1199),ISNUMBER(I1199),I1199&lt;H1199),"Odometer end is before start",IF(AND(NOT(ISNUMBER(H1199)),NOT(ISNUMBER(I1199)),NOT(ISNUMBER(J1199))),"Add odometer readings or typed miles",IF(AND(ISNUMBER(H1199),ISNUMBER(I1199),ISNUMBER(J1199),ABS((I1199-H1199)-J1199)&gt;0.05),"Odometer and typed miles disagree",IF(AND(N1199&gt;0,O1199=0),"No rate for this date — check Rate Schedule",IF(AND(OR(E1199="Business",E1199="Medical",E1199="Charitable"),F1199&lt;&gt;"Yes",K1199=""),"Add purpose detail for substantiation",""))))))))))))</f>
        <v/>
      </c>
      <c r="R1199" s="27">
        <f>IF(OR(A1199="",M1199=""),"",IFERROR(INDEX('Rate Schedule'!$A$5:$A$24,MATCH(SUMPRODUCT(MAX(('Rate Schedule'!$A$5:$A$24&lt;=A1199)*('Rate Schedule'!$A$5:$A$24&lt;&gt;"")*'Rate Schedule'!$A$5:$A$24)),'Rate Schedule'!$A$5:$A$24,0)),""))</f>
        <v/>
      </c>
    </row>
    <row r="1200">
      <c r="A1200" s="22" t="n"/>
      <c r="B1200" s="10" t="n"/>
      <c r="C1200" s="10" t="n"/>
      <c r="D1200" s="10" t="n"/>
      <c r="E1200" s="10" t="n"/>
      <c r="F1200" s="10" t="n"/>
      <c r="G1200" s="10" t="n"/>
      <c r="H1200" s="23" t="n"/>
      <c r="I1200" s="23" t="n"/>
      <c r="J1200" s="23" t="n"/>
      <c r="K1200" s="10" t="n"/>
      <c r="L1200" s="10" t="n"/>
      <c r="M1200" s="24">
        <f>IF(AND(A1200="",B1200="",J1200="",H1200=""),"",ROUND(IF(G1200="Yes",2,1)*IF(AND(ISNUMBER(H1200),ISNUMBER(I1200),I1200&gt;=H1200),I1200-H1200,IF(ISNUMBER(J1200),J1200,0)),1))</f>
        <v/>
      </c>
      <c r="N1200" s="24">
        <f>IF(M1200="","",IF(OR(E1200="Personal",E1200="",F1200="Yes"),0,M1200))</f>
        <v/>
      </c>
      <c r="O1200" s="24">
        <f>IF(OR(A1200="",M1200=""),"",IF(E1200="Business",IFERROR(INDEX('Rate Schedule'!$B$5:$B$24,MATCH(SUMPRODUCT(MAX(('Rate Schedule'!$A$5:$A$24&lt;=A1200)*('Rate Schedule'!$A$5:$A$24&lt;&gt;"")*'Rate Schedule'!$A$5:$A$24)),'Rate Schedule'!$A$5:$A$24,0)),0),IF(E1200="Medical",IFERROR(INDEX('Rate Schedule'!$C$5:$C$24,MATCH(SUMPRODUCT(MAX(('Rate Schedule'!$A$5:$A$24&lt;=A1200)*('Rate Schedule'!$A$5:$A$24&lt;&gt;"")*'Rate Schedule'!$A$5:$A$24)),'Rate Schedule'!$A$5:$A$24,0)),0),IF(E1200="Charitable",IFERROR(INDEX('Rate Schedule'!$D$5:$D$24,MATCH(SUMPRODUCT(MAX(('Rate Schedule'!$A$5:$A$24&lt;=A1200)*('Rate Schedule'!$A$5:$A$24&lt;&gt;"")*'Rate Schedule'!$A$5:$A$24)),'Rate Schedule'!$A$5:$A$24,0)),0),0))))</f>
        <v/>
      </c>
      <c r="P1200" s="25">
        <f>IF(OR(M1200="",O1200=""),"",ROUND(N1200*O1200,0)/100)</f>
        <v/>
      </c>
      <c r="Q1200" s="26">
        <f>IF(AND(A1200="",B1200="",C1200="",D1200="",E1200="",J1200="",H1200=""),"",IF(A1200="","Add a date",IF(A1200&gt;AsOf,"After as-of date: not counted yet",IF(B1200="","Add a vehicle",IF(COUNTIF(VName,B1200)=0,"Vehicle not on Vehicles sheet",IF(E1200="","Add a purpose",IF(AND(E1200&lt;&gt;"Business",E1200&lt;&gt;"Medical",E1200&lt;&gt;"Charitable",E1200&lt;&gt;"Personal"),"Purpose must be Business/Medical/Charitable/Personal",IF(AND(ISNUMBER(H1200),ISNUMBER(I1200),I1200&lt;H1200),"Odometer end is before start",IF(AND(NOT(ISNUMBER(H1200)),NOT(ISNUMBER(I1200)),NOT(ISNUMBER(J1200))),"Add odometer readings or typed miles",IF(AND(ISNUMBER(H1200),ISNUMBER(I1200),ISNUMBER(J1200),ABS((I1200-H1200)-J1200)&gt;0.05),"Odometer and typed miles disagree",IF(AND(N1200&gt;0,O1200=0),"No rate for this date — check Rate Schedule",IF(AND(OR(E1200="Business",E1200="Medical",E1200="Charitable"),F1200&lt;&gt;"Yes",K1200=""),"Add purpose detail for substantiation",""))))))))))))</f>
        <v/>
      </c>
      <c r="R1200" s="27">
        <f>IF(OR(A1200="",M1200=""),"",IFERROR(INDEX('Rate Schedule'!$A$5:$A$24,MATCH(SUMPRODUCT(MAX(('Rate Schedule'!$A$5:$A$24&lt;=A1200)*('Rate Schedule'!$A$5:$A$24&lt;&gt;"")*'Rate Schedule'!$A$5:$A$24)),'Rate Schedule'!$A$5:$A$24,0)),""))</f>
        <v/>
      </c>
    </row>
    <row r="1201">
      <c r="A1201" s="22" t="n"/>
      <c r="B1201" s="10" t="n"/>
      <c r="C1201" s="10" t="n"/>
      <c r="D1201" s="10" t="n"/>
      <c r="E1201" s="10" t="n"/>
      <c r="F1201" s="10" t="n"/>
      <c r="G1201" s="10" t="n"/>
      <c r="H1201" s="23" t="n"/>
      <c r="I1201" s="23" t="n"/>
      <c r="J1201" s="23" t="n"/>
      <c r="K1201" s="10" t="n"/>
      <c r="L1201" s="10" t="n"/>
      <c r="M1201" s="24">
        <f>IF(AND(A1201="",B1201="",J1201="",H1201=""),"",ROUND(IF(G1201="Yes",2,1)*IF(AND(ISNUMBER(H1201),ISNUMBER(I1201),I1201&gt;=H1201),I1201-H1201,IF(ISNUMBER(J1201),J1201,0)),1))</f>
        <v/>
      </c>
      <c r="N1201" s="24">
        <f>IF(M1201="","",IF(OR(E1201="Personal",E1201="",F1201="Yes"),0,M1201))</f>
        <v/>
      </c>
      <c r="O1201" s="24">
        <f>IF(OR(A1201="",M1201=""),"",IF(E1201="Business",IFERROR(INDEX('Rate Schedule'!$B$5:$B$24,MATCH(SUMPRODUCT(MAX(('Rate Schedule'!$A$5:$A$24&lt;=A1201)*('Rate Schedule'!$A$5:$A$24&lt;&gt;"")*'Rate Schedule'!$A$5:$A$24)),'Rate Schedule'!$A$5:$A$24,0)),0),IF(E1201="Medical",IFERROR(INDEX('Rate Schedule'!$C$5:$C$24,MATCH(SUMPRODUCT(MAX(('Rate Schedule'!$A$5:$A$24&lt;=A1201)*('Rate Schedule'!$A$5:$A$24&lt;&gt;"")*'Rate Schedule'!$A$5:$A$24)),'Rate Schedule'!$A$5:$A$24,0)),0),IF(E1201="Charitable",IFERROR(INDEX('Rate Schedule'!$D$5:$D$24,MATCH(SUMPRODUCT(MAX(('Rate Schedule'!$A$5:$A$24&lt;=A1201)*('Rate Schedule'!$A$5:$A$24&lt;&gt;"")*'Rate Schedule'!$A$5:$A$24)),'Rate Schedule'!$A$5:$A$24,0)),0),0))))</f>
        <v/>
      </c>
      <c r="P1201" s="25">
        <f>IF(OR(M1201="",O1201=""),"",ROUND(N1201*O1201,0)/100)</f>
        <v/>
      </c>
      <c r="Q1201" s="26">
        <f>IF(AND(A1201="",B1201="",C1201="",D1201="",E1201="",J1201="",H1201=""),"",IF(A1201="","Add a date",IF(A1201&gt;AsOf,"After as-of date: not counted yet",IF(B1201="","Add a vehicle",IF(COUNTIF(VName,B1201)=0,"Vehicle not on Vehicles sheet",IF(E1201="","Add a purpose",IF(AND(E1201&lt;&gt;"Business",E1201&lt;&gt;"Medical",E1201&lt;&gt;"Charitable",E1201&lt;&gt;"Personal"),"Purpose must be Business/Medical/Charitable/Personal",IF(AND(ISNUMBER(H1201),ISNUMBER(I1201),I1201&lt;H1201),"Odometer end is before start",IF(AND(NOT(ISNUMBER(H1201)),NOT(ISNUMBER(I1201)),NOT(ISNUMBER(J1201))),"Add odometer readings or typed miles",IF(AND(ISNUMBER(H1201),ISNUMBER(I1201),ISNUMBER(J1201),ABS((I1201-H1201)-J1201)&gt;0.05),"Odometer and typed miles disagree",IF(AND(N1201&gt;0,O1201=0),"No rate for this date — check Rate Schedule",IF(AND(OR(E1201="Business",E1201="Medical",E1201="Charitable"),F1201&lt;&gt;"Yes",K1201=""),"Add purpose detail for substantiation",""))))))))))))</f>
        <v/>
      </c>
      <c r="R1201" s="27">
        <f>IF(OR(A1201="",M1201=""),"",IFERROR(INDEX('Rate Schedule'!$A$5:$A$24,MATCH(SUMPRODUCT(MAX(('Rate Schedule'!$A$5:$A$24&lt;=A1201)*('Rate Schedule'!$A$5:$A$24&lt;&gt;"")*'Rate Schedule'!$A$5:$A$24)),'Rate Schedule'!$A$5:$A$24,0)),""))</f>
        <v/>
      </c>
    </row>
    <row r="1202">
      <c r="A1202" s="22" t="n"/>
      <c r="B1202" s="10" t="n"/>
      <c r="C1202" s="10" t="n"/>
      <c r="D1202" s="10" t="n"/>
      <c r="E1202" s="10" t="n"/>
      <c r="F1202" s="10" t="n"/>
      <c r="G1202" s="10" t="n"/>
      <c r="H1202" s="23" t="n"/>
      <c r="I1202" s="23" t="n"/>
      <c r="J1202" s="23" t="n"/>
      <c r="K1202" s="10" t="n"/>
      <c r="L1202" s="10" t="n"/>
      <c r="M1202" s="24">
        <f>IF(AND(A1202="",B1202="",J1202="",H1202=""),"",ROUND(IF(G1202="Yes",2,1)*IF(AND(ISNUMBER(H1202),ISNUMBER(I1202),I1202&gt;=H1202),I1202-H1202,IF(ISNUMBER(J1202),J1202,0)),1))</f>
        <v/>
      </c>
      <c r="N1202" s="24">
        <f>IF(M1202="","",IF(OR(E1202="Personal",E1202="",F1202="Yes"),0,M1202))</f>
        <v/>
      </c>
      <c r="O1202" s="24">
        <f>IF(OR(A1202="",M1202=""),"",IF(E1202="Business",IFERROR(INDEX('Rate Schedule'!$B$5:$B$24,MATCH(SUMPRODUCT(MAX(('Rate Schedule'!$A$5:$A$24&lt;=A1202)*('Rate Schedule'!$A$5:$A$24&lt;&gt;"")*'Rate Schedule'!$A$5:$A$24)),'Rate Schedule'!$A$5:$A$24,0)),0),IF(E1202="Medical",IFERROR(INDEX('Rate Schedule'!$C$5:$C$24,MATCH(SUMPRODUCT(MAX(('Rate Schedule'!$A$5:$A$24&lt;=A1202)*('Rate Schedule'!$A$5:$A$24&lt;&gt;"")*'Rate Schedule'!$A$5:$A$24)),'Rate Schedule'!$A$5:$A$24,0)),0),IF(E1202="Charitable",IFERROR(INDEX('Rate Schedule'!$D$5:$D$24,MATCH(SUMPRODUCT(MAX(('Rate Schedule'!$A$5:$A$24&lt;=A1202)*('Rate Schedule'!$A$5:$A$24&lt;&gt;"")*'Rate Schedule'!$A$5:$A$24)),'Rate Schedule'!$A$5:$A$24,0)),0),0))))</f>
        <v/>
      </c>
      <c r="P1202" s="25">
        <f>IF(OR(M1202="",O1202=""),"",ROUND(N1202*O1202,0)/100)</f>
        <v/>
      </c>
      <c r="Q1202" s="26">
        <f>IF(AND(A1202="",B1202="",C1202="",D1202="",E1202="",J1202="",H1202=""),"",IF(A1202="","Add a date",IF(A1202&gt;AsOf,"After as-of date: not counted yet",IF(B1202="","Add a vehicle",IF(COUNTIF(VName,B1202)=0,"Vehicle not on Vehicles sheet",IF(E1202="","Add a purpose",IF(AND(E1202&lt;&gt;"Business",E1202&lt;&gt;"Medical",E1202&lt;&gt;"Charitable",E1202&lt;&gt;"Personal"),"Purpose must be Business/Medical/Charitable/Personal",IF(AND(ISNUMBER(H1202),ISNUMBER(I1202),I1202&lt;H1202),"Odometer end is before start",IF(AND(NOT(ISNUMBER(H1202)),NOT(ISNUMBER(I1202)),NOT(ISNUMBER(J1202))),"Add odometer readings or typed miles",IF(AND(ISNUMBER(H1202),ISNUMBER(I1202),ISNUMBER(J1202),ABS((I1202-H1202)-J1202)&gt;0.05),"Odometer and typed miles disagree",IF(AND(N1202&gt;0,O1202=0),"No rate for this date — check Rate Schedule",IF(AND(OR(E1202="Business",E1202="Medical",E1202="Charitable"),F1202&lt;&gt;"Yes",K1202=""),"Add purpose detail for substantiation",""))))))))))))</f>
        <v/>
      </c>
      <c r="R1202" s="27">
        <f>IF(OR(A1202="",M1202=""),"",IFERROR(INDEX('Rate Schedule'!$A$5:$A$24,MATCH(SUMPRODUCT(MAX(('Rate Schedule'!$A$5:$A$24&lt;=A1202)*('Rate Schedule'!$A$5:$A$24&lt;&gt;"")*'Rate Schedule'!$A$5:$A$24)),'Rate Schedule'!$A$5:$A$24,0)),""))</f>
        <v/>
      </c>
    </row>
    <row r="1203">
      <c r="A1203" s="22" t="n"/>
      <c r="B1203" s="10" t="n"/>
      <c r="C1203" s="10" t="n"/>
      <c r="D1203" s="10" t="n"/>
      <c r="E1203" s="10" t="n"/>
      <c r="F1203" s="10" t="n"/>
      <c r="G1203" s="10" t="n"/>
      <c r="H1203" s="23" t="n"/>
      <c r="I1203" s="23" t="n"/>
      <c r="J1203" s="23" t="n"/>
      <c r="K1203" s="10" t="n"/>
      <c r="L1203" s="10" t="n"/>
      <c r="M1203" s="24">
        <f>IF(AND(A1203="",B1203="",J1203="",H1203=""),"",ROUND(IF(G1203="Yes",2,1)*IF(AND(ISNUMBER(H1203),ISNUMBER(I1203),I1203&gt;=H1203),I1203-H1203,IF(ISNUMBER(J1203),J1203,0)),1))</f>
        <v/>
      </c>
      <c r="N1203" s="24">
        <f>IF(M1203="","",IF(OR(E1203="Personal",E1203="",F1203="Yes"),0,M1203))</f>
        <v/>
      </c>
      <c r="O1203" s="24">
        <f>IF(OR(A1203="",M1203=""),"",IF(E1203="Business",IFERROR(INDEX('Rate Schedule'!$B$5:$B$24,MATCH(SUMPRODUCT(MAX(('Rate Schedule'!$A$5:$A$24&lt;=A1203)*('Rate Schedule'!$A$5:$A$24&lt;&gt;"")*'Rate Schedule'!$A$5:$A$24)),'Rate Schedule'!$A$5:$A$24,0)),0),IF(E1203="Medical",IFERROR(INDEX('Rate Schedule'!$C$5:$C$24,MATCH(SUMPRODUCT(MAX(('Rate Schedule'!$A$5:$A$24&lt;=A1203)*('Rate Schedule'!$A$5:$A$24&lt;&gt;"")*'Rate Schedule'!$A$5:$A$24)),'Rate Schedule'!$A$5:$A$24,0)),0),IF(E1203="Charitable",IFERROR(INDEX('Rate Schedule'!$D$5:$D$24,MATCH(SUMPRODUCT(MAX(('Rate Schedule'!$A$5:$A$24&lt;=A1203)*('Rate Schedule'!$A$5:$A$24&lt;&gt;"")*'Rate Schedule'!$A$5:$A$24)),'Rate Schedule'!$A$5:$A$24,0)),0),0))))</f>
        <v/>
      </c>
      <c r="P1203" s="25">
        <f>IF(OR(M1203="",O1203=""),"",ROUND(N1203*O1203,0)/100)</f>
        <v/>
      </c>
      <c r="Q1203" s="26">
        <f>IF(AND(A1203="",B1203="",C1203="",D1203="",E1203="",J1203="",H1203=""),"",IF(A1203="","Add a date",IF(A1203&gt;AsOf,"After as-of date: not counted yet",IF(B1203="","Add a vehicle",IF(COUNTIF(VName,B1203)=0,"Vehicle not on Vehicles sheet",IF(E1203="","Add a purpose",IF(AND(E1203&lt;&gt;"Business",E1203&lt;&gt;"Medical",E1203&lt;&gt;"Charitable",E1203&lt;&gt;"Personal"),"Purpose must be Business/Medical/Charitable/Personal",IF(AND(ISNUMBER(H1203),ISNUMBER(I1203),I1203&lt;H1203),"Odometer end is before start",IF(AND(NOT(ISNUMBER(H1203)),NOT(ISNUMBER(I1203)),NOT(ISNUMBER(J1203))),"Add odometer readings or typed miles",IF(AND(ISNUMBER(H1203),ISNUMBER(I1203),ISNUMBER(J1203),ABS((I1203-H1203)-J1203)&gt;0.05),"Odometer and typed miles disagree",IF(AND(N1203&gt;0,O1203=0),"No rate for this date — check Rate Schedule",IF(AND(OR(E1203="Business",E1203="Medical",E1203="Charitable"),F1203&lt;&gt;"Yes",K1203=""),"Add purpose detail for substantiation",""))))))))))))</f>
        <v/>
      </c>
      <c r="R1203" s="27">
        <f>IF(OR(A1203="",M1203=""),"",IFERROR(INDEX('Rate Schedule'!$A$5:$A$24,MATCH(SUMPRODUCT(MAX(('Rate Schedule'!$A$5:$A$24&lt;=A1203)*('Rate Schedule'!$A$5:$A$24&lt;&gt;"")*'Rate Schedule'!$A$5:$A$24)),'Rate Schedule'!$A$5:$A$24,0)),""))</f>
        <v/>
      </c>
    </row>
    <row r="1204">
      <c r="A1204" s="22" t="n"/>
      <c r="B1204" s="10" t="n"/>
      <c r="C1204" s="10" t="n"/>
      <c r="D1204" s="10" t="n"/>
      <c r="E1204" s="10" t="n"/>
      <c r="F1204" s="10" t="n"/>
      <c r="G1204" s="10" t="n"/>
      <c r="H1204" s="23" t="n"/>
      <c r="I1204" s="23" t="n"/>
      <c r="J1204" s="23" t="n"/>
      <c r="K1204" s="10" t="n"/>
      <c r="L1204" s="10" t="n"/>
      <c r="M1204" s="24">
        <f>IF(AND(A1204="",B1204="",J1204="",H1204=""),"",ROUND(IF(G1204="Yes",2,1)*IF(AND(ISNUMBER(H1204),ISNUMBER(I1204),I1204&gt;=H1204),I1204-H1204,IF(ISNUMBER(J1204),J1204,0)),1))</f>
        <v/>
      </c>
      <c r="N1204" s="24">
        <f>IF(M1204="","",IF(OR(E1204="Personal",E1204="",F1204="Yes"),0,M1204))</f>
        <v/>
      </c>
      <c r="O1204" s="24">
        <f>IF(OR(A1204="",M1204=""),"",IF(E1204="Business",IFERROR(INDEX('Rate Schedule'!$B$5:$B$24,MATCH(SUMPRODUCT(MAX(('Rate Schedule'!$A$5:$A$24&lt;=A1204)*('Rate Schedule'!$A$5:$A$24&lt;&gt;"")*'Rate Schedule'!$A$5:$A$24)),'Rate Schedule'!$A$5:$A$24,0)),0),IF(E1204="Medical",IFERROR(INDEX('Rate Schedule'!$C$5:$C$24,MATCH(SUMPRODUCT(MAX(('Rate Schedule'!$A$5:$A$24&lt;=A1204)*('Rate Schedule'!$A$5:$A$24&lt;&gt;"")*'Rate Schedule'!$A$5:$A$24)),'Rate Schedule'!$A$5:$A$24,0)),0),IF(E1204="Charitable",IFERROR(INDEX('Rate Schedule'!$D$5:$D$24,MATCH(SUMPRODUCT(MAX(('Rate Schedule'!$A$5:$A$24&lt;=A1204)*('Rate Schedule'!$A$5:$A$24&lt;&gt;"")*'Rate Schedule'!$A$5:$A$24)),'Rate Schedule'!$A$5:$A$24,0)),0),0))))</f>
        <v/>
      </c>
      <c r="P1204" s="25">
        <f>IF(OR(M1204="",O1204=""),"",ROUND(N1204*O1204,0)/100)</f>
        <v/>
      </c>
      <c r="Q1204" s="26">
        <f>IF(AND(A1204="",B1204="",C1204="",D1204="",E1204="",J1204="",H1204=""),"",IF(A1204="","Add a date",IF(A1204&gt;AsOf,"After as-of date: not counted yet",IF(B1204="","Add a vehicle",IF(COUNTIF(VName,B1204)=0,"Vehicle not on Vehicles sheet",IF(E1204="","Add a purpose",IF(AND(E1204&lt;&gt;"Business",E1204&lt;&gt;"Medical",E1204&lt;&gt;"Charitable",E1204&lt;&gt;"Personal"),"Purpose must be Business/Medical/Charitable/Personal",IF(AND(ISNUMBER(H1204),ISNUMBER(I1204),I1204&lt;H1204),"Odometer end is before start",IF(AND(NOT(ISNUMBER(H1204)),NOT(ISNUMBER(I1204)),NOT(ISNUMBER(J1204))),"Add odometer readings or typed miles",IF(AND(ISNUMBER(H1204),ISNUMBER(I1204),ISNUMBER(J1204),ABS((I1204-H1204)-J1204)&gt;0.05),"Odometer and typed miles disagree",IF(AND(N1204&gt;0,O1204=0),"No rate for this date — check Rate Schedule",IF(AND(OR(E1204="Business",E1204="Medical",E1204="Charitable"),F1204&lt;&gt;"Yes",K1204=""),"Add purpose detail for substantiation",""))))))))))))</f>
        <v/>
      </c>
      <c r="R1204" s="27">
        <f>IF(OR(A1204="",M1204=""),"",IFERROR(INDEX('Rate Schedule'!$A$5:$A$24,MATCH(SUMPRODUCT(MAX(('Rate Schedule'!$A$5:$A$24&lt;=A1204)*('Rate Schedule'!$A$5:$A$24&lt;&gt;"")*'Rate Schedule'!$A$5:$A$24)),'Rate Schedule'!$A$5:$A$24,0)),""))</f>
        <v/>
      </c>
    </row>
    <row r="1205">
      <c r="A1205" s="22" t="n"/>
      <c r="B1205" s="10" t="n"/>
      <c r="C1205" s="10" t="n"/>
      <c r="D1205" s="10" t="n"/>
      <c r="E1205" s="10" t="n"/>
      <c r="F1205" s="10" t="n"/>
      <c r="G1205" s="10" t="n"/>
      <c r="H1205" s="23" t="n"/>
      <c r="I1205" s="23" t="n"/>
      <c r="J1205" s="23" t="n"/>
      <c r="K1205" s="10" t="n"/>
      <c r="L1205" s="10" t="n"/>
      <c r="M1205" s="24">
        <f>IF(AND(A1205="",B1205="",J1205="",H1205=""),"",ROUND(IF(G1205="Yes",2,1)*IF(AND(ISNUMBER(H1205),ISNUMBER(I1205),I1205&gt;=H1205),I1205-H1205,IF(ISNUMBER(J1205),J1205,0)),1))</f>
        <v/>
      </c>
      <c r="N1205" s="24">
        <f>IF(M1205="","",IF(OR(E1205="Personal",E1205="",F1205="Yes"),0,M1205))</f>
        <v/>
      </c>
      <c r="O1205" s="24">
        <f>IF(OR(A1205="",M1205=""),"",IF(E1205="Business",IFERROR(INDEX('Rate Schedule'!$B$5:$B$24,MATCH(SUMPRODUCT(MAX(('Rate Schedule'!$A$5:$A$24&lt;=A1205)*('Rate Schedule'!$A$5:$A$24&lt;&gt;"")*'Rate Schedule'!$A$5:$A$24)),'Rate Schedule'!$A$5:$A$24,0)),0),IF(E1205="Medical",IFERROR(INDEX('Rate Schedule'!$C$5:$C$24,MATCH(SUMPRODUCT(MAX(('Rate Schedule'!$A$5:$A$24&lt;=A1205)*('Rate Schedule'!$A$5:$A$24&lt;&gt;"")*'Rate Schedule'!$A$5:$A$24)),'Rate Schedule'!$A$5:$A$24,0)),0),IF(E1205="Charitable",IFERROR(INDEX('Rate Schedule'!$D$5:$D$24,MATCH(SUMPRODUCT(MAX(('Rate Schedule'!$A$5:$A$24&lt;=A1205)*('Rate Schedule'!$A$5:$A$24&lt;&gt;"")*'Rate Schedule'!$A$5:$A$24)),'Rate Schedule'!$A$5:$A$24,0)),0),0))))</f>
        <v/>
      </c>
      <c r="P1205" s="25">
        <f>IF(OR(M1205="",O1205=""),"",ROUND(N1205*O1205,0)/100)</f>
        <v/>
      </c>
      <c r="Q1205" s="26">
        <f>IF(AND(A1205="",B1205="",C1205="",D1205="",E1205="",J1205="",H1205=""),"",IF(A1205="","Add a date",IF(A1205&gt;AsOf,"After as-of date: not counted yet",IF(B1205="","Add a vehicle",IF(COUNTIF(VName,B1205)=0,"Vehicle not on Vehicles sheet",IF(E1205="","Add a purpose",IF(AND(E1205&lt;&gt;"Business",E1205&lt;&gt;"Medical",E1205&lt;&gt;"Charitable",E1205&lt;&gt;"Personal"),"Purpose must be Business/Medical/Charitable/Personal",IF(AND(ISNUMBER(H1205),ISNUMBER(I1205),I1205&lt;H1205),"Odometer end is before start",IF(AND(NOT(ISNUMBER(H1205)),NOT(ISNUMBER(I1205)),NOT(ISNUMBER(J1205))),"Add odometer readings or typed miles",IF(AND(ISNUMBER(H1205),ISNUMBER(I1205),ISNUMBER(J1205),ABS((I1205-H1205)-J1205)&gt;0.05),"Odometer and typed miles disagree",IF(AND(N1205&gt;0,O1205=0),"No rate for this date — check Rate Schedule",IF(AND(OR(E1205="Business",E1205="Medical",E1205="Charitable"),F1205&lt;&gt;"Yes",K1205=""),"Add purpose detail for substantiation",""))))))))))))</f>
        <v/>
      </c>
      <c r="R1205" s="27">
        <f>IF(OR(A1205="",M1205=""),"",IFERROR(INDEX('Rate Schedule'!$A$5:$A$24,MATCH(SUMPRODUCT(MAX(('Rate Schedule'!$A$5:$A$24&lt;=A1205)*('Rate Schedule'!$A$5:$A$24&lt;&gt;"")*'Rate Schedule'!$A$5:$A$24)),'Rate Schedule'!$A$5:$A$24,0)),""))</f>
        <v/>
      </c>
    </row>
    <row r="1206">
      <c r="A1206" s="22" t="n"/>
      <c r="B1206" s="10" t="n"/>
      <c r="C1206" s="10" t="n"/>
      <c r="D1206" s="10" t="n"/>
      <c r="E1206" s="10" t="n"/>
      <c r="F1206" s="10" t="n"/>
      <c r="G1206" s="10" t="n"/>
      <c r="H1206" s="23" t="n"/>
      <c r="I1206" s="23" t="n"/>
      <c r="J1206" s="23" t="n"/>
      <c r="K1206" s="10" t="n"/>
      <c r="L1206" s="10" t="n"/>
      <c r="M1206" s="24">
        <f>IF(AND(A1206="",B1206="",J1206="",H1206=""),"",ROUND(IF(G1206="Yes",2,1)*IF(AND(ISNUMBER(H1206),ISNUMBER(I1206),I1206&gt;=H1206),I1206-H1206,IF(ISNUMBER(J1206),J1206,0)),1))</f>
        <v/>
      </c>
      <c r="N1206" s="24">
        <f>IF(M1206="","",IF(OR(E1206="Personal",E1206="",F1206="Yes"),0,M1206))</f>
        <v/>
      </c>
      <c r="O1206" s="24">
        <f>IF(OR(A1206="",M1206=""),"",IF(E1206="Business",IFERROR(INDEX('Rate Schedule'!$B$5:$B$24,MATCH(SUMPRODUCT(MAX(('Rate Schedule'!$A$5:$A$24&lt;=A1206)*('Rate Schedule'!$A$5:$A$24&lt;&gt;"")*'Rate Schedule'!$A$5:$A$24)),'Rate Schedule'!$A$5:$A$24,0)),0),IF(E1206="Medical",IFERROR(INDEX('Rate Schedule'!$C$5:$C$24,MATCH(SUMPRODUCT(MAX(('Rate Schedule'!$A$5:$A$24&lt;=A1206)*('Rate Schedule'!$A$5:$A$24&lt;&gt;"")*'Rate Schedule'!$A$5:$A$24)),'Rate Schedule'!$A$5:$A$24,0)),0),IF(E1206="Charitable",IFERROR(INDEX('Rate Schedule'!$D$5:$D$24,MATCH(SUMPRODUCT(MAX(('Rate Schedule'!$A$5:$A$24&lt;=A1206)*('Rate Schedule'!$A$5:$A$24&lt;&gt;"")*'Rate Schedule'!$A$5:$A$24)),'Rate Schedule'!$A$5:$A$24,0)),0),0))))</f>
        <v/>
      </c>
      <c r="P1206" s="25">
        <f>IF(OR(M1206="",O1206=""),"",ROUND(N1206*O1206,0)/100)</f>
        <v/>
      </c>
      <c r="Q1206" s="26">
        <f>IF(AND(A1206="",B1206="",C1206="",D1206="",E1206="",J1206="",H1206=""),"",IF(A1206="","Add a date",IF(A1206&gt;AsOf,"After as-of date: not counted yet",IF(B1206="","Add a vehicle",IF(COUNTIF(VName,B1206)=0,"Vehicle not on Vehicles sheet",IF(E1206="","Add a purpose",IF(AND(E1206&lt;&gt;"Business",E1206&lt;&gt;"Medical",E1206&lt;&gt;"Charitable",E1206&lt;&gt;"Personal"),"Purpose must be Business/Medical/Charitable/Personal",IF(AND(ISNUMBER(H1206),ISNUMBER(I1206),I1206&lt;H1206),"Odometer end is before start",IF(AND(NOT(ISNUMBER(H1206)),NOT(ISNUMBER(I1206)),NOT(ISNUMBER(J1206))),"Add odometer readings or typed miles",IF(AND(ISNUMBER(H1206),ISNUMBER(I1206),ISNUMBER(J1206),ABS((I1206-H1206)-J1206)&gt;0.05),"Odometer and typed miles disagree",IF(AND(N1206&gt;0,O1206=0),"No rate for this date — check Rate Schedule",IF(AND(OR(E1206="Business",E1206="Medical",E1206="Charitable"),F1206&lt;&gt;"Yes",K1206=""),"Add purpose detail for substantiation",""))))))))))))</f>
        <v/>
      </c>
      <c r="R1206" s="27">
        <f>IF(OR(A1206="",M1206=""),"",IFERROR(INDEX('Rate Schedule'!$A$5:$A$24,MATCH(SUMPRODUCT(MAX(('Rate Schedule'!$A$5:$A$24&lt;=A1206)*('Rate Schedule'!$A$5:$A$24&lt;&gt;"")*'Rate Schedule'!$A$5:$A$24)),'Rate Schedule'!$A$5:$A$24,0)),""))</f>
        <v/>
      </c>
    </row>
    <row r="1207">
      <c r="A1207" s="22" t="n"/>
      <c r="B1207" s="10" t="n"/>
      <c r="C1207" s="10" t="n"/>
      <c r="D1207" s="10" t="n"/>
      <c r="E1207" s="10" t="n"/>
      <c r="F1207" s="10" t="n"/>
      <c r="G1207" s="10" t="n"/>
      <c r="H1207" s="23" t="n"/>
      <c r="I1207" s="23" t="n"/>
      <c r="J1207" s="23" t="n"/>
      <c r="K1207" s="10" t="n"/>
      <c r="L1207" s="10" t="n"/>
      <c r="M1207" s="24">
        <f>IF(AND(A1207="",B1207="",J1207="",H1207=""),"",ROUND(IF(G1207="Yes",2,1)*IF(AND(ISNUMBER(H1207),ISNUMBER(I1207),I1207&gt;=H1207),I1207-H1207,IF(ISNUMBER(J1207),J1207,0)),1))</f>
        <v/>
      </c>
      <c r="N1207" s="24">
        <f>IF(M1207="","",IF(OR(E1207="Personal",E1207="",F1207="Yes"),0,M1207))</f>
        <v/>
      </c>
      <c r="O1207" s="24">
        <f>IF(OR(A1207="",M1207=""),"",IF(E1207="Business",IFERROR(INDEX('Rate Schedule'!$B$5:$B$24,MATCH(SUMPRODUCT(MAX(('Rate Schedule'!$A$5:$A$24&lt;=A1207)*('Rate Schedule'!$A$5:$A$24&lt;&gt;"")*'Rate Schedule'!$A$5:$A$24)),'Rate Schedule'!$A$5:$A$24,0)),0),IF(E1207="Medical",IFERROR(INDEX('Rate Schedule'!$C$5:$C$24,MATCH(SUMPRODUCT(MAX(('Rate Schedule'!$A$5:$A$24&lt;=A1207)*('Rate Schedule'!$A$5:$A$24&lt;&gt;"")*'Rate Schedule'!$A$5:$A$24)),'Rate Schedule'!$A$5:$A$24,0)),0),IF(E1207="Charitable",IFERROR(INDEX('Rate Schedule'!$D$5:$D$24,MATCH(SUMPRODUCT(MAX(('Rate Schedule'!$A$5:$A$24&lt;=A1207)*('Rate Schedule'!$A$5:$A$24&lt;&gt;"")*'Rate Schedule'!$A$5:$A$24)),'Rate Schedule'!$A$5:$A$24,0)),0),0))))</f>
        <v/>
      </c>
      <c r="P1207" s="25">
        <f>IF(OR(M1207="",O1207=""),"",ROUND(N1207*O1207,0)/100)</f>
        <v/>
      </c>
      <c r="Q1207" s="26">
        <f>IF(AND(A1207="",B1207="",C1207="",D1207="",E1207="",J1207="",H1207=""),"",IF(A1207="","Add a date",IF(A1207&gt;AsOf,"After as-of date: not counted yet",IF(B1207="","Add a vehicle",IF(COUNTIF(VName,B1207)=0,"Vehicle not on Vehicles sheet",IF(E1207="","Add a purpose",IF(AND(E1207&lt;&gt;"Business",E1207&lt;&gt;"Medical",E1207&lt;&gt;"Charitable",E1207&lt;&gt;"Personal"),"Purpose must be Business/Medical/Charitable/Personal",IF(AND(ISNUMBER(H1207),ISNUMBER(I1207),I1207&lt;H1207),"Odometer end is before start",IF(AND(NOT(ISNUMBER(H1207)),NOT(ISNUMBER(I1207)),NOT(ISNUMBER(J1207))),"Add odometer readings or typed miles",IF(AND(ISNUMBER(H1207),ISNUMBER(I1207),ISNUMBER(J1207),ABS((I1207-H1207)-J1207)&gt;0.05),"Odometer and typed miles disagree",IF(AND(N1207&gt;0,O1207=0),"No rate for this date — check Rate Schedule",IF(AND(OR(E1207="Business",E1207="Medical",E1207="Charitable"),F1207&lt;&gt;"Yes",K1207=""),"Add purpose detail for substantiation",""))))))))))))</f>
        <v/>
      </c>
      <c r="R1207" s="27">
        <f>IF(OR(A1207="",M1207=""),"",IFERROR(INDEX('Rate Schedule'!$A$5:$A$24,MATCH(SUMPRODUCT(MAX(('Rate Schedule'!$A$5:$A$24&lt;=A1207)*('Rate Schedule'!$A$5:$A$24&lt;&gt;"")*'Rate Schedule'!$A$5:$A$24)),'Rate Schedule'!$A$5:$A$24,0)),""))</f>
        <v/>
      </c>
    </row>
    <row r="1208">
      <c r="A1208" s="22" t="n"/>
      <c r="B1208" s="10" t="n"/>
      <c r="C1208" s="10" t="n"/>
      <c r="D1208" s="10" t="n"/>
      <c r="E1208" s="10" t="n"/>
      <c r="F1208" s="10" t="n"/>
      <c r="G1208" s="10" t="n"/>
      <c r="H1208" s="23" t="n"/>
      <c r="I1208" s="23" t="n"/>
      <c r="J1208" s="23" t="n"/>
      <c r="K1208" s="10" t="n"/>
      <c r="L1208" s="10" t="n"/>
      <c r="M1208" s="24">
        <f>IF(AND(A1208="",B1208="",J1208="",H1208=""),"",ROUND(IF(G1208="Yes",2,1)*IF(AND(ISNUMBER(H1208),ISNUMBER(I1208),I1208&gt;=H1208),I1208-H1208,IF(ISNUMBER(J1208),J1208,0)),1))</f>
        <v/>
      </c>
      <c r="N1208" s="24">
        <f>IF(M1208="","",IF(OR(E1208="Personal",E1208="",F1208="Yes"),0,M1208))</f>
        <v/>
      </c>
      <c r="O1208" s="24">
        <f>IF(OR(A1208="",M1208=""),"",IF(E1208="Business",IFERROR(INDEX('Rate Schedule'!$B$5:$B$24,MATCH(SUMPRODUCT(MAX(('Rate Schedule'!$A$5:$A$24&lt;=A1208)*('Rate Schedule'!$A$5:$A$24&lt;&gt;"")*'Rate Schedule'!$A$5:$A$24)),'Rate Schedule'!$A$5:$A$24,0)),0),IF(E1208="Medical",IFERROR(INDEX('Rate Schedule'!$C$5:$C$24,MATCH(SUMPRODUCT(MAX(('Rate Schedule'!$A$5:$A$24&lt;=A1208)*('Rate Schedule'!$A$5:$A$24&lt;&gt;"")*'Rate Schedule'!$A$5:$A$24)),'Rate Schedule'!$A$5:$A$24,0)),0),IF(E1208="Charitable",IFERROR(INDEX('Rate Schedule'!$D$5:$D$24,MATCH(SUMPRODUCT(MAX(('Rate Schedule'!$A$5:$A$24&lt;=A1208)*('Rate Schedule'!$A$5:$A$24&lt;&gt;"")*'Rate Schedule'!$A$5:$A$24)),'Rate Schedule'!$A$5:$A$24,0)),0),0))))</f>
        <v/>
      </c>
      <c r="P1208" s="25">
        <f>IF(OR(M1208="",O1208=""),"",ROUND(N1208*O1208,0)/100)</f>
        <v/>
      </c>
      <c r="Q1208" s="26">
        <f>IF(AND(A1208="",B1208="",C1208="",D1208="",E1208="",J1208="",H1208=""),"",IF(A1208="","Add a date",IF(A1208&gt;AsOf,"After as-of date: not counted yet",IF(B1208="","Add a vehicle",IF(COUNTIF(VName,B1208)=0,"Vehicle not on Vehicles sheet",IF(E1208="","Add a purpose",IF(AND(E1208&lt;&gt;"Business",E1208&lt;&gt;"Medical",E1208&lt;&gt;"Charitable",E1208&lt;&gt;"Personal"),"Purpose must be Business/Medical/Charitable/Personal",IF(AND(ISNUMBER(H1208),ISNUMBER(I1208),I1208&lt;H1208),"Odometer end is before start",IF(AND(NOT(ISNUMBER(H1208)),NOT(ISNUMBER(I1208)),NOT(ISNUMBER(J1208))),"Add odometer readings or typed miles",IF(AND(ISNUMBER(H1208),ISNUMBER(I1208),ISNUMBER(J1208),ABS((I1208-H1208)-J1208)&gt;0.05),"Odometer and typed miles disagree",IF(AND(N1208&gt;0,O1208=0),"No rate for this date — check Rate Schedule",IF(AND(OR(E1208="Business",E1208="Medical",E1208="Charitable"),F1208&lt;&gt;"Yes",K1208=""),"Add purpose detail for substantiation",""))))))))))))</f>
        <v/>
      </c>
      <c r="R1208" s="27">
        <f>IF(OR(A1208="",M1208=""),"",IFERROR(INDEX('Rate Schedule'!$A$5:$A$24,MATCH(SUMPRODUCT(MAX(('Rate Schedule'!$A$5:$A$24&lt;=A1208)*('Rate Schedule'!$A$5:$A$24&lt;&gt;"")*'Rate Schedule'!$A$5:$A$24)),'Rate Schedule'!$A$5:$A$24,0)),""))</f>
        <v/>
      </c>
    </row>
    <row r="1209">
      <c r="A1209" s="22" t="n"/>
      <c r="B1209" s="10" t="n"/>
      <c r="C1209" s="10" t="n"/>
      <c r="D1209" s="10" t="n"/>
      <c r="E1209" s="10" t="n"/>
      <c r="F1209" s="10" t="n"/>
      <c r="G1209" s="10" t="n"/>
      <c r="H1209" s="23" t="n"/>
      <c r="I1209" s="23" t="n"/>
      <c r="J1209" s="23" t="n"/>
      <c r="K1209" s="10" t="n"/>
      <c r="L1209" s="10" t="n"/>
      <c r="M1209" s="24">
        <f>IF(AND(A1209="",B1209="",J1209="",H1209=""),"",ROUND(IF(G1209="Yes",2,1)*IF(AND(ISNUMBER(H1209),ISNUMBER(I1209),I1209&gt;=H1209),I1209-H1209,IF(ISNUMBER(J1209),J1209,0)),1))</f>
        <v/>
      </c>
      <c r="N1209" s="24">
        <f>IF(M1209="","",IF(OR(E1209="Personal",E1209="",F1209="Yes"),0,M1209))</f>
        <v/>
      </c>
      <c r="O1209" s="24">
        <f>IF(OR(A1209="",M1209=""),"",IF(E1209="Business",IFERROR(INDEX('Rate Schedule'!$B$5:$B$24,MATCH(SUMPRODUCT(MAX(('Rate Schedule'!$A$5:$A$24&lt;=A1209)*('Rate Schedule'!$A$5:$A$24&lt;&gt;"")*'Rate Schedule'!$A$5:$A$24)),'Rate Schedule'!$A$5:$A$24,0)),0),IF(E1209="Medical",IFERROR(INDEX('Rate Schedule'!$C$5:$C$24,MATCH(SUMPRODUCT(MAX(('Rate Schedule'!$A$5:$A$24&lt;=A1209)*('Rate Schedule'!$A$5:$A$24&lt;&gt;"")*'Rate Schedule'!$A$5:$A$24)),'Rate Schedule'!$A$5:$A$24,0)),0),IF(E1209="Charitable",IFERROR(INDEX('Rate Schedule'!$D$5:$D$24,MATCH(SUMPRODUCT(MAX(('Rate Schedule'!$A$5:$A$24&lt;=A1209)*('Rate Schedule'!$A$5:$A$24&lt;&gt;"")*'Rate Schedule'!$A$5:$A$24)),'Rate Schedule'!$A$5:$A$24,0)),0),0))))</f>
        <v/>
      </c>
      <c r="P1209" s="25">
        <f>IF(OR(M1209="",O1209=""),"",ROUND(N1209*O1209,0)/100)</f>
        <v/>
      </c>
      <c r="Q1209" s="26">
        <f>IF(AND(A1209="",B1209="",C1209="",D1209="",E1209="",J1209="",H1209=""),"",IF(A1209="","Add a date",IF(A1209&gt;AsOf,"After as-of date: not counted yet",IF(B1209="","Add a vehicle",IF(COUNTIF(VName,B1209)=0,"Vehicle not on Vehicles sheet",IF(E1209="","Add a purpose",IF(AND(E1209&lt;&gt;"Business",E1209&lt;&gt;"Medical",E1209&lt;&gt;"Charitable",E1209&lt;&gt;"Personal"),"Purpose must be Business/Medical/Charitable/Personal",IF(AND(ISNUMBER(H1209),ISNUMBER(I1209),I1209&lt;H1209),"Odometer end is before start",IF(AND(NOT(ISNUMBER(H1209)),NOT(ISNUMBER(I1209)),NOT(ISNUMBER(J1209))),"Add odometer readings or typed miles",IF(AND(ISNUMBER(H1209),ISNUMBER(I1209),ISNUMBER(J1209),ABS((I1209-H1209)-J1209)&gt;0.05),"Odometer and typed miles disagree",IF(AND(N1209&gt;0,O1209=0),"No rate for this date — check Rate Schedule",IF(AND(OR(E1209="Business",E1209="Medical",E1209="Charitable"),F1209&lt;&gt;"Yes",K1209=""),"Add purpose detail for substantiation",""))))))))))))</f>
        <v/>
      </c>
      <c r="R1209" s="27">
        <f>IF(OR(A1209="",M1209=""),"",IFERROR(INDEX('Rate Schedule'!$A$5:$A$24,MATCH(SUMPRODUCT(MAX(('Rate Schedule'!$A$5:$A$24&lt;=A1209)*('Rate Schedule'!$A$5:$A$24&lt;&gt;"")*'Rate Schedule'!$A$5:$A$24)),'Rate Schedule'!$A$5:$A$24,0)),""))</f>
        <v/>
      </c>
    </row>
    <row r="1210">
      <c r="A1210" s="22" t="n"/>
      <c r="B1210" s="10" t="n"/>
      <c r="C1210" s="10" t="n"/>
      <c r="D1210" s="10" t="n"/>
      <c r="E1210" s="10" t="n"/>
      <c r="F1210" s="10" t="n"/>
      <c r="G1210" s="10" t="n"/>
      <c r="H1210" s="23" t="n"/>
      <c r="I1210" s="23" t="n"/>
      <c r="J1210" s="23" t="n"/>
      <c r="K1210" s="10" t="n"/>
      <c r="L1210" s="10" t="n"/>
      <c r="M1210" s="24">
        <f>IF(AND(A1210="",B1210="",J1210="",H1210=""),"",ROUND(IF(G1210="Yes",2,1)*IF(AND(ISNUMBER(H1210),ISNUMBER(I1210),I1210&gt;=H1210),I1210-H1210,IF(ISNUMBER(J1210),J1210,0)),1))</f>
        <v/>
      </c>
      <c r="N1210" s="24">
        <f>IF(M1210="","",IF(OR(E1210="Personal",E1210="",F1210="Yes"),0,M1210))</f>
        <v/>
      </c>
      <c r="O1210" s="24">
        <f>IF(OR(A1210="",M1210=""),"",IF(E1210="Business",IFERROR(INDEX('Rate Schedule'!$B$5:$B$24,MATCH(SUMPRODUCT(MAX(('Rate Schedule'!$A$5:$A$24&lt;=A1210)*('Rate Schedule'!$A$5:$A$24&lt;&gt;"")*'Rate Schedule'!$A$5:$A$24)),'Rate Schedule'!$A$5:$A$24,0)),0),IF(E1210="Medical",IFERROR(INDEX('Rate Schedule'!$C$5:$C$24,MATCH(SUMPRODUCT(MAX(('Rate Schedule'!$A$5:$A$24&lt;=A1210)*('Rate Schedule'!$A$5:$A$24&lt;&gt;"")*'Rate Schedule'!$A$5:$A$24)),'Rate Schedule'!$A$5:$A$24,0)),0),IF(E1210="Charitable",IFERROR(INDEX('Rate Schedule'!$D$5:$D$24,MATCH(SUMPRODUCT(MAX(('Rate Schedule'!$A$5:$A$24&lt;=A1210)*('Rate Schedule'!$A$5:$A$24&lt;&gt;"")*'Rate Schedule'!$A$5:$A$24)),'Rate Schedule'!$A$5:$A$24,0)),0),0))))</f>
        <v/>
      </c>
      <c r="P1210" s="25">
        <f>IF(OR(M1210="",O1210=""),"",ROUND(N1210*O1210,0)/100)</f>
        <v/>
      </c>
      <c r="Q1210" s="26">
        <f>IF(AND(A1210="",B1210="",C1210="",D1210="",E1210="",J1210="",H1210=""),"",IF(A1210="","Add a date",IF(A1210&gt;AsOf,"After as-of date: not counted yet",IF(B1210="","Add a vehicle",IF(COUNTIF(VName,B1210)=0,"Vehicle not on Vehicles sheet",IF(E1210="","Add a purpose",IF(AND(E1210&lt;&gt;"Business",E1210&lt;&gt;"Medical",E1210&lt;&gt;"Charitable",E1210&lt;&gt;"Personal"),"Purpose must be Business/Medical/Charitable/Personal",IF(AND(ISNUMBER(H1210),ISNUMBER(I1210),I1210&lt;H1210),"Odometer end is before start",IF(AND(NOT(ISNUMBER(H1210)),NOT(ISNUMBER(I1210)),NOT(ISNUMBER(J1210))),"Add odometer readings or typed miles",IF(AND(ISNUMBER(H1210),ISNUMBER(I1210),ISNUMBER(J1210),ABS((I1210-H1210)-J1210)&gt;0.05),"Odometer and typed miles disagree",IF(AND(N1210&gt;0,O1210=0),"No rate for this date — check Rate Schedule",IF(AND(OR(E1210="Business",E1210="Medical",E1210="Charitable"),F1210&lt;&gt;"Yes",K1210=""),"Add purpose detail for substantiation",""))))))))))))</f>
        <v/>
      </c>
      <c r="R1210" s="27">
        <f>IF(OR(A1210="",M1210=""),"",IFERROR(INDEX('Rate Schedule'!$A$5:$A$24,MATCH(SUMPRODUCT(MAX(('Rate Schedule'!$A$5:$A$24&lt;=A1210)*('Rate Schedule'!$A$5:$A$24&lt;&gt;"")*'Rate Schedule'!$A$5:$A$24)),'Rate Schedule'!$A$5:$A$24,0)),""))</f>
        <v/>
      </c>
    </row>
    <row r="1211">
      <c r="A1211" s="22" t="n"/>
      <c r="B1211" s="10" t="n"/>
      <c r="C1211" s="10" t="n"/>
      <c r="D1211" s="10" t="n"/>
      <c r="E1211" s="10" t="n"/>
      <c r="F1211" s="10" t="n"/>
      <c r="G1211" s="10" t="n"/>
      <c r="H1211" s="23" t="n"/>
      <c r="I1211" s="23" t="n"/>
      <c r="J1211" s="23" t="n"/>
      <c r="K1211" s="10" t="n"/>
      <c r="L1211" s="10" t="n"/>
      <c r="M1211" s="24">
        <f>IF(AND(A1211="",B1211="",J1211="",H1211=""),"",ROUND(IF(G1211="Yes",2,1)*IF(AND(ISNUMBER(H1211),ISNUMBER(I1211),I1211&gt;=H1211),I1211-H1211,IF(ISNUMBER(J1211),J1211,0)),1))</f>
        <v/>
      </c>
      <c r="N1211" s="24">
        <f>IF(M1211="","",IF(OR(E1211="Personal",E1211="",F1211="Yes"),0,M1211))</f>
        <v/>
      </c>
      <c r="O1211" s="24">
        <f>IF(OR(A1211="",M1211=""),"",IF(E1211="Business",IFERROR(INDEX('Rate Schedule'!$B$5:$B$24,MATCH(SUMPRODUCT(MAX(('Rate Schedule'!$A$5:$A$24&lt;=A1211)*('Rate Schedule'!$A$5:$A$24&lt;&gt;"")*'Rate Schedule'!$A$5:$A$24)),'Rate Schedule'!$A$5:$A$24,0)),0),IF(E1211="Medical",IFERROR(INDEX('Rate Schedule'!$C$5:$C$24,MATCH(SUMPRODUCT(MAX(('Rate Schedule'!$A$5:$A$24&lt;=A1211)*('Rate Schedule'!$A$5:$A$24&lt;&gt;"")*'Rate Schedule'!$A$5:$A$24)),'Rate Schedule'!$A$5:$A$24,0)),0),IF(E1211="Charitable",IFERROR(INDEX('Rate Schedule'!$D$5:$D$24,MATCH(SUMPRODUCT(MAX(('Rate Schedule'!$A$5:$A$24&lt;=A1211)*('Rate Schedule'!$A$5:$A$24&lt;&gt;"")*'Rate Schedule'!$A$5:$A$24)),'Rate Schedule'!$A$5:$A$24,0)),0),0))))</f>
        <v/>
      </c>
      <c r="P1211" s="25">
        <f>IF(OR(M1211="",O1211=""),"",ROUND(N1211*O1211,0)/100)</f>
        <v/>
      </c>
      <c r="Q1211" s="26">
        <f>IF(AND(A1211="",B1211="",C1211="",D1211="",E1211="",J1211="",H1211=""),"",IF(A1211="","Add a date",IF(A1211&gt;AsOf,"After as-of date: not counted yet",IF(B1211="","Add a vehicle",IF(COUNTIF(VName,B1211)=0,"Vehicle not on Vehicles sheet",IF(E1211="","Add a purpose",IF(AND(E1211&lt;&gt;"Business",E1211&lt;&gt;"Medical",E1211&lt;&gt;"Charitable",E1211&lt;&gt;"Personal"),"Purpose must be Business/Medical/Charitable/Personal",IF(AND(ISNUMBER(H1211),ISNUMBER(I1211),I1211&lt;H1211),"Odometer end is before start",IF(AND(NOT(ISNUMBER(H1211)),NOT(ISNUMBER(I1211)),NOT(ISNUMBER(J1211))),"Add odometer readings or typed miles",IF(AND(ISNUMBER(H1211),ISNUMBER(I1211),ISNUMBER(J1211),ABS((I1211-H1211)-J1211)&gt;0.05),"Odometer and typed miles disagree",IF(AND(N1211&gt;0,O1211=0),"No rate for this date — check Rate Schedule",IF(AND(OR(E1211="Business",E1211="Medical",E1211="Charitable"),F1211&lt;&gt;"Yes",K1211=""),"Add purpose detail for substantiation",""))))))))))))</f>
        <v/>
      </c>
      <c r="R1211" s="27">
        <f>IF(OR(A1211="",M1211=""),"",IFERROR(INDEX('Rate Schedule'!$A$5:$A$24,MATCH(SUMPRODUCT(MAX(('Rate Schedule'!$A$5:$A$24&lt;=A1211)*('Rate Schedule'!$A$5:$A$24&lt;&gt;"")*'Rate Schedule'!$A$5:$A$24)),'Rate Schedule'!$A$5:$A$24,0)),""))</f>
        <v/>
      </c>
    </row>
    <row r="1212">
      <c r="A1212" s="22" t="n"/>
      <c r="B1212" s="10" t="n"/>
      <c r="C1212" s="10" t="n"/>
      <c r="D1212" s="10" t="n"/>
      <c r="E1212" s="10" t="n"/>
      <c r="F1212" s="10" t="n"/>
      <c r="G1212" s="10" t="n"/>
      <c r="H1212" s="23" t="n"/>
      <c r="I1212" s="23" t="n"/>
      <c r="J1212" s="23" t="n"/>
      <c r="K1212" s="10" t="n"/>
      <c r="L1212" s="10" t="n"/>
      <c r="M1212" s="24">
        <f>IF(AND(A1212="",B1212="",J1212="",H1212=""),"",ROUND(IF(G1212="Yes",2,1)*IF(AND(ISNUMBER(H1212),ISNUMBER(I1212),I1212&gt;=H1212),I1212-H1212,IF(ISNUMBER(J1212),J1212,0)),1))</f>
        <v/>
      </c>
      <c r="N1212" s="24">
        <f>IF(M1212="","",IF(OR(E1212="Personal",E1212="",F1212="Yes"),0,M1212))</f>
        <v/>
      </c>
      <c r="O1212" s="24">
        <f>IF(OR(A1212="",M1212=""),"",IF(E1212="Business",IFERROR(INDEX('Rate Schedule'!$B$5:$B$24,MATCH(SUMPRODUCT(MAX(('Rate Schedule'!$A$5:$A$24&lt;=A1212)*('Rate Schedule'!$A$5:$A$24&lt;&gt;"")*'Rate Schedule'!$A$5:$A$24)),'Rate Schedule'!$A$5:$A$24,0)),0),IF(E1212="Medical",IFERROR(INDEX('Rate Schedule'!$C$5:$C$24,MATCH(SUMPRODUCT(MAX(('Rate Schedule'!$A$5:$A$24&lt;=A1212)*('Rate Schedule'!$A$5:$A$24&lt;&gt;"")*'Rate Schedule'!$A$5:$A$24)),'Rate Schedule'!$A$5:$A$24,0)),0),IF(E1212="Charitable",IFERROR(INDEX('Rate Schedule'!$D$5:$D$24,MATCH(SUMPRODUCT(MAX(('Rate Schedule'!$A$5:$A$24&lt;=A1212)*('Rate Schedule'!$A$5:$A$24&lt;&gt;"")*'Rate Schedule'!$A$5:$A$24)),'Rate Schedule'!$A$5:$A$24,0)),0),0))))</f>
        <v/>
      </c>
      <c r="P1212" s="25">
        <f>IF(OR(M1212="",O1212=""),"",ROUND(N1212*O1212,0)/100)</f>
        <v/>
      </c>
      <c r="Q1212" s="26">
        <f>IF(AND(A1212="",B1212="",C1212="",D1212="",E1212="",J1212="",H1212=""),"",IF(A1212="","Add a date",IF(A1212&gt;AsOf,"After as-of date: not counted yet",IF(B1212="","Add a vehicle",IF(COUNTIF(VName,B1212)=0,"Vehicle not on Vehicles sheet",IF(E1212="","Add a purpose",IF(AND(E1212&lt;&gt;"Business",E1212&lt;&gt;"Medical",E1212&lt;&gt;"Charitable",E1212&lt;&gt;"Personal"),"Purpose must be Business/Medical/Charitable/Personal",IF(AND(ISNUMBER(H1212),ISNUMBER(I1212),I1212&lt;H1212),"Odometer end is before start",IF(AND(NOT(ISNUMBER(H1212)),NOT(ISNUMBER(I1212)),NOT(ISNUMBER(J1212))),"Add odometer readings or typed miles",IF(AND(ISNUMBER(H1212),ISNUMBER(I1212),ISNUMBER(J1212),ABS((I1212-H1212)-J1212)&gt;0.05),"Odometer and typed miles disagree",IF(AND(N1212&gt;0,O1212=0),"No rate for this date — check Rate Schedule",IF(AND(OR(E1212="Business",E1212="Medical",E1212="Charitable"),F1212&lt;&gt;"Yes",K1212=""),"Add purpose detail for substantiation",""))))))))))))</f>
        <v/>
      </c>
      <c r="R1212" s="27">
        <f>IF(OR(A1212="",M1212=""),"",IFERROR(INDEX('Rate Schedule'!$A$5:$A$24,MATCH(SUMPRODUCT(MAX(('Rate Schedule'!$A$5:$A$24&lt;=A1212)*('Rate Schedule'!$A$5:$A$24&lt;&gt;"")*'Rate Schedule'!$A$5:$A$24)),'Rate Schedule'!$A$5:$A$24,0)),""))</f>
        <v/>
      </c>
    </row>
    <row r="1213">
      <c r="A1213" s="22" t="n"/>
      <c r="B1213" s="10" t="n"/>
      <c r="C1213" s="10" t="n"/>
      <c r="D1213" s="10" t="n"/>
      <c r="E1213" s="10" t="n"/>
      <c r="F1213" s="10" t="n"/>
      <c r="G1213" s="10" t="n"/>
      <c r="H1213" s="23" t="n"/>
      <c r="I1213" s="23" t="n"/>
      <c r="J1213" s="23" t="n"/>
      <c r="K1213" s="10" t="n"/>
      <c r="L1213" s="10" t="n"/>
      <c r="M1213" s="24">
        <f>IF(AND(A1213="",B1213="",J1213="",H1213=""),"",ROUND(IF(G1213="Yes",2,1)*IF(AND(ISNUMBER(H1213),ISNUMBER(I1213),I1213&gt;=H1213),I1213-H1213,IF(ISNUMBER(J1213),J1213,0)),1))</f>
        <v/>
      </c>
      <c r="N1213" s="24">
        <f>IF(M1213="","",IF(OR(E1213="Personal",E1213="",F1213="Yes"),0,M1213))</f>
        <v/>
      </c>
      <c r="O1213" s="24">
        <f>IF(OR(A1213="",M1213=""),"",IF(E1213="Business",IFERROR(INDEX('Rate Schedule'!$B$5:$B$24,MATCH(SUMPRODUCT(MAX(('Rate Schedule'!$A$5:$A$24&lt;=A1213)*('Rate Schedule'!$A$5:$A$24&lt;&gt;"")*'Rate Schedule'!$A$5:$A$24)),'Rate Schedule'!$A$5:$A$24,0)),0),IF(E1213="Medical",IFERROR(INDEX('Rate Schedule'!$C$5:$C$24,MATCH(SUMPRODUCT(MAX(('Rate Schedule'!$A$5:$A$24&lt;=A1213)*('Rate Schedule'!$A$5:$A$24&lt;&gt;"")*'Rate Schedule'!$A$5:$A$24)),'Rate Schedule'!$A$5:$A$24,0)),0),IF(E1213="Charitable",IFERROR(INDEX('Rate Schedule'!$D$5:$D$24,MATCH(SUMPRODUCT(MAX(('Rate Schedule'!$A$5:$A$24&lt;=A1213)*('Rate Schedule'!$A$5:$A$24&lt;&gt;"")*'Rate Schedule'!$A$5:$A$24)),'Rate Schedule'!$A$5:$A$24,0)),0),0))))</f>
        <v/>
      </c>
      <c r="P1213" s="25">
        <f>IF(OR(M1213="",O1213=""),"",ROUND(N1213*O1213,0)/100)</f>
        <v/>
      </c>
      <c r="Q1213" s="26">
        <f>IF(AND(A1213="",B1213="",C1213="",D1213="",E1213="",J1213="",H1213=""),"",IF(A1213="","Add a date",IF(A1213&gt;AsOf,"After as-of date: not counted yet",IF(B1213="","Add a vehicle",IF(COUNTIF(VName,B1213)=0,"Vehicle not on Vehicles sheet",IF(E1213="","Add a purpose",IF(AND(E1213&lt;&gt;"Business",E1213&lt;&gt;"Medical",E1213&lt;&gt;"Charitable",E1213&lt;&gt;"Personal"),"Purpose must be Business/Medical/Charitable/Personal",IF(AND(ISNUMBER(H1213),ISNUMBER(I1213),I1213&lt;H1213),"Odometer end is before start",IF(AND(NOT(ISNUMBER(H1213)),NOT(ISNUMBER(I1213)),NOT(ISNUMBER(J1213))),"Add odometer readings or typed miles",IF(AND(ISNUMBER(H1213),ISNUMBER(I1213),ISNUMBER(J1213),ABS((I1213-H1213)-J1213)&gt;0.05),"Odometer and typed miles disagree",IF(AND(N1213&gt;0,O1213=0),"No rate for this date — check Rate Schedule",IF(AND(OR(E1213="Business",E1213="Medical",E1213="Charitable"),F1213&lt;&gt;"Yes",K1213=""),"Add purpose detail for substantiation",""))))))))))))</f>
        <v/>
      </c>
      <c r="R1213" s="27">
        <f>IF(OR(A1213="",M1213=""),"",IFERROR(INDEX('Rate Schedule'!$A$5:$A$24,MATCH(SUMPRODUCT(MAX(('Rate Schedule'!$A$5:$A$24&lt;=A1213)*('Rate Schedule'!$A$5:$A$24&lt;&gt;"")*'Rate Schedule'!$A$5:$A$24)),'Rate Schedule'!$A$5:$A$24,0)),""))</f>
        <v/>
      </c>
    </row>
    <row r="1214">
      <c r="A1214" s="22" t="n"/>
      <c r="B1214" s="10" t="n"/>
      <c r="C1214" s="10" t="n"/>
      <c r="D1214" s="10" t="n"/>
      <c r="E1214" s="10" t="n"/>
      <c r="F1214" s="10" t="n"/>
      <c r="G1214" s="10" t="n"/>
      <c r="H1214" s="23" t="n"/>
      <c r="I1214" s="23" t="n"/>
      <c r="J1214" s="23" t="n"/>
      <c r="K1214" s="10" t="n"/>
      <c r="L1214" s="10" t="n"/>
      <c r="M1214" s="24">
        <f>IF(AND(A1214="",B1214="",J1214="",H1214=""),"",ROUND(IF(G1214="Yes",2,1)*IF(AND(ISNUMBER(H1214),ISNUMBER(I1214),I1214&gt;=H1214),I1214-H1214,IF(ISNUMBER(J1214),J1214,0)),1))</f>
        <v/>
      </c>
      <c r="N1214" s="24">
        <f>IF(M1214="","",IF(OR(E1214="Personal",E1214="",F1214="Yes"),0,M1214))</f>
        <v/>
      </c>
      <c r="O1214" s="24">
        <f>IF(OR(A1214="",M1214=""),"",IF(E1214="Business",IFERROR(INDEX('Rate Schedule'!$B$5:$B$24,MATCH(SUMPRODUCT(MAX(('Rate Schedule'!$A$5:$A$24&lt;=A1214)*('Rate Schedule'!$A$5:$A$24&lt;&gt;"")*'Rate Schedule'!$A$5:$A$24)),'Rate Schedule'!$A$5:$A$24,0)),0),IF(E1214="Medical",IFERROR(INDEX('Rate Schedule'!$C$5:$C$24,MATCH(SUMPRODUCT(MAX(('Rate Schedule'!$A$5:$A$24&lt;=A1214)*('Rate Schedule'!$A$5:$A$24&lt;&gt;"")*'Rate Schedule'!$A$5:$A$24)),'Rate Schedule'!$A$5:$A$24,0)),0),IF(E1214="Charitable",IFERROR(INDEX('Rate Schedule'!$D$5:$D$24,MATCH(SUMPRODUCT(MAX(('Rate Schedule'!$A$5:$A$24&lt;=A1214)*('Rate Schedule'!$A$5:$A$24&lt;&gt;"")*'Rate Schedule'!$A$5:$A$24)),'Rate Schedule'!$A$5:$A$24,0)),0),0))))</f>
        <v/>
      </c>
      <c r="P1214" s="25">
        <f>IF(OR(M1214="",O1214=""),"",ROUND(N1214*O1214,0)/100)</f>
        <v/>
      </c>
      <c r="Q1214" s="26">
        <f>IF(AND(A1214="",B1214="",C1214="",D1214="",E1214="",J1214="",H1214=""),"",IF(A1214="","Add a date",IF(A1214&gt;AsOf,"After as-of date: not counted yet",IF(B1214="","Add a vehicle",IF(COUNTIF(VName,B1214)=0,"Vehicle not on Vehicles sheet",IF(E1214="","Add a purpose",IF(AND(E1214&lt;&gt;"Business",E1214&lt;&gt;"Medical",E1214&lt;&gt;"Charitable",E1214&lt;&gt;"Personal"),"Purpose must be Business/Medical/Charitable/Personal",IF(AND(ISNUMBER(H1214),ISNUMBER(I1214),I1214&lt;H1214),"Odometer end is before start",IF(AND(NOT(ISNUMBER(H1214)),NOT(ISNUMBER(I1214)),NOT(ISNUMBER(J1214))),"Add odometer readings or typed miles",IF(AND(ISNUMBER(H1214),ISNUMBER(I1214),ISNUMBER(J1214),ABS((I1214-H1214)-J1214)&gt;0.05),"Odometer and typed miles disagree",IF(AND(N1214&gt;0,O1214=0),"No rate for this date — check Rate Schedule",IF(AND(OR(E1214="Business",E1214="Medical",E1214="Charitable"),F1214&lt;&gt;"Yes",K1214=""),"Add purpose detail for substantiation",""))))))))))))</f>
        <v/>
      </c>
      <c r="R1214" s="27">
        <f>IF(OR(A1214="",M1214=""),"",IFERROR(INDEX('Rate Schedule'!$A$5:$A$24,MATCH(SUMPRODUCT(MAX(('Rate Schedule'!$A$5:$A$24&lt;=A1214)*('Rate Schedule'!$A$5:$A$24&lt;&gt;"")*'Rate Schedule'!$A$5:$A$24)),'Rate Schedule'!$A$5:$A$24,0)),""))</f>
        <v/>
      </c>
    </row>
    <row r="1215">
      <c r="A1215" s="22" t="n"/>
      <c r="B1215" s="10" t="n"/>
      <c r="C1215" s="10" t="n"/>
      <c r="D1215" s="10" t="n"/>
      <c r="E1215" s="10" t="n"/>
      <c r="F1215" s="10" t="n"/>
      <c r="G1215" s="10" t="n"/>
      <c r="H1215" s="23" t="n"/>
      <c r="I1215" s="23" t="n"/>
      <c r="J1215" s="23" t="n"/>
      <c r="K1215" s="10" t="n"/>
      <c r="L1215" s="10" t="n"/>
      <c r="M1215" s="24">
        <f>IF(AND(A1215="",B1215="",J1215="",H1215=""),"",ROUND(IF(G1215="Yes",2,1)*IF(AND(ISNUMBER(H1215),ISNUMBER(I1215),I1215&gt;=H1215),I1215-H1215,IF(ISNUMBER(J1215),J1215,0)),1))</f>
        <v/>
      </c>
      <c r="N1215" s="24">
        <f>IF(M1215="","",IF(OR(E1215="Personal",E1215="",F1215="Yes"),0,M1215))</f>
        <v/>
      </c>
      <c r="O1215" s="24">
        <f>IF(OR(A1215="",M1215=""),"",IF(E1215="Business",IFERROR(INDEX('Rate Schedule'!$B$5:$B$24,MATCH(SUMPRODUCT(MAX(('Rate Schedule'!$A$5:$A$24&lt;=A1215)*('Rate Schedule'!$A$5:$A$24&lt;&gt;"")*'Rate Schedule'!$A$5:$A$24)),'Rate Schedule'!$A$5:$A$24,0)),0),IF(E1215="Medical",IFERROR(INDEX('Rate Schedule'!$C$5:$C$24,MATCH(SUMPRODUCT(MAX(('Rate Schedule'!$A$5:$A$24&lt;=A1215)*('Rate Schedule'!$A$5:$A$24&lt;&gt;"")*'Rate Schedule'!$A$5:$A$24)),'Rate Schedule'!$A$5:$A$24,0)),0),IF(E1215="Charitable",IFERROR(INDEX('Rate Schedule'!$D$5:$D$24,MATCH(SUMPRODUCT(MAX(('Rate Schedule'!$A$5:$A$24&lt;=A1215)*('Rate Schedule'!$A$5:$A$24&lt;&gt;"")*'Rate Schedule'!$A$5:$A$24)),'Rate Schedule'!$A$5:$A$24,0)),0),0))))</f>
        <v/>
      </c>
      <c r="P1215" s="25">
        <f>IF(OR(M1215="",O1215=""),"",ROUND(N1215*O1215,0)/100)</f>
        <v/>
      </c>
      <c r="Q1215" s="26">
        <f>IF(AND(A1215="",B1215="",C1215="",D1215="",E1215="",J1215="",H1215=""),"",IF(A1215="","Add a date",IF(A1215&gt;AsOf,"After as-of date: not counted yet",IF(B1215="","Add a vehicle",IF(COUNTIF(VName,B1215)=0,"Vehicle not on Vehicles sheet",IF(E1215="","Add a purpose",IF(AND(E1215&lt;&gt;"Business",E1215&lt;&gt;"Medical",E1215&lt;&gt;"Charitable",E1215&lt;&gt;"Personal"),"Purpose must be Business/Medical/Charitable/Personal",IF(AND(ISNUMBER(H1215),ISNUMBER(I1215),I1215&lt;H1215),"Odometer end is before start",IF(AND(NOT(ISNUMBER(H1215)),NOT(ISNUMBER(I1215)),NOT(ISNUMBER(J1215))),"Add odometer readings or typed miles",IF(AND(ISNUMBER(H1215),ISNUMBER(I1215),ISNUMBER(J1215),ABS((I1215-H1215)-J1215)&gt;0.05),"Odometer and typed miles disagree",IF(AND(N1215&gt;0,O1215=0),"No rate for this date — check Rate Schedule",IF(AND(OR(E1215="Business",E1215="Medical",E1215="Charitable"),F1215&lt;&gt;"Yes",K1215=""),"Add purpose detail for substantiation",""))))))))))))</f>
        <v/>
      </c>
      <c r="R1215" s="27">
        <f>IF(OR(A1215="",M1215=""),"",IFERROR(INDEX('Rate Schedule'!$A$5:$A$24,MATCH(SUMPRODUCT(MAX(('Rate Schedule'!$A$5:$A$24&lt;=A1215)*('Rate Schedule'!$A$5:$A$24&lt;&gt;"")*'Rate Schedule'!$A$5:$A$24)),'Rate Schedule'!$A$5:$A$24,0)),""))</f>
        <v/>
      </c>
    </row>
    <row r="1216">
      <c r="A1216" s="22" t="n"/>
      <c r="B1216" s="10" t="n"/>
      <c r="C1216" s="10" t="n"/>
      <c r="D1216" s="10" t="n"/>
      <c r="E1216" s="10" t="n"/>
      <c r="F1216" s="10" t="n"/>
      <c r="G1216" s="10" t="n"/>
      <c r="H1216" s="23" t="n"/>
      <c r="I1216" s="23" t="n"/>
      <c r="J1216" s="23" t="n"/>
      <c r="K1216" s="10" t="n"/>
      <c r="L1216" s="10" t="n"/>
      <c r="M1216" s="24">
        <f>IF(AND(A1216="",B1216="",J1216="",H1216=""),"",ROUND(IF(G1216="Yes",2,1)*IF(AND(ISNUMBER(H1216),ISNUMBER(I1216),I1216&gt;=H1216),I1216-H1216,IF(ISNUMBER(J1216),J1216,0)),1))</f>
        <v/>
      </c>
      <c r="N1216" s="24">
        <f>IF(M1216="","",IF(OR(E1216="Personal",E1216="",F1216="Yes"),0,M1216))</f>
        <v/>
      </c>
      <c r="O1216" s="24">
        <f>IF(OR(A1216="",M1216=""),"",IF(E1216="Business",IFERROR(INDEX('Rate Schedule'!$B$5:$B$24,MATCH(SUMPRODUCT(MAX(('Rate Schedule'!$A$5:$A$24&lt;=A1216)*('Rate Schedule'!$A$5:$A$24&lt;&gt;"")*'Rate Schedule'!$A$5:$A$24)),'Rate Schedule'!$A$5:$A$24,0)),0),IF(E1216="Medical",IFERROR(INDEX('Rate Schedule'!$C$5:$C$24,MATCH(SUMPRODUCT(MAX(('Rate Schedule'!$A$5:$A$24&lt;=A1216)*('Rate Schedule'!$A$5:$A$24&lt;&gt;"")*'Rate Schedule'!$A$5:$A$24)),'Rate Schedule'!$A$5:$A$24,0)),0),IF(E1216="Charitable",IFERROR(INDEX('Rate Schedule'!$D$5:$D$24,MATCH(SUMPRODUCT(MAX(('Rate Schedule'!$A$5:$A$24&lt;=A1216)*('Rate Schedule'!$A$5:$A$24&lt;&gt;"")*'Rate Schedule'!$A$5:$A$24)),'Rate Schedule'!$A$5:$A$24,0)),0),0))))</f>
        <v/>
      </c>
      <c r="P1216" s="25">
        <f>IF(OR(M1216="",O1216=""),"",ROUND(N1216*O1216,0)/100)</f>
        <v/>
      </c>
      <c r="Q1216" s="26">
        <f>IF(AND(A1216="",B1216="",C1216="",D1216="",E1216="",J1216="",H1216=""),"",IF(A1216="","Add a date",IF(A1216&gt;AsOf,"After as-of date: not counted yet",IF(B1216="","Add a vehicle",IF(COUNTIF(VName,B1216)=0,"Vehicle not on Vehicles sheet",IF(E1216="","Add a purpose",IF(AND(E1216&lt;&gt;"Business",E1216&lt;&gt;"Medical",E1216&lt;&gt;"Charitable",E1216&lt;&gt;"Personal"),"Purpose must be Business/Medical/Charitable/Personal",IF(AND(ISNUMBER(H1216),ISNUMBER(I1216),I1216&lt;H1216),"Odometer end is before start",IF(AND(NOT(ISNUMBER(H1216)),NOT(ISNUMBER(I1216)),NOT(ISNUMBER(J1216))),"Add odometer readings or typed miles",IF(AND(ISNUMBER(H1216),ISNUMBER(I1216),ISNUMBER(J1216),ABS((I1216-H1216)-J1216)&gt;0.05),"Odometer and typed miles disagree",IF(AND(N1216&gt;0,O1216=0),"No rate for this date — check Rate Schedule",IF(AND(OR(E1216="Business",E1216="Medical",E1216="Charitable"),F1216&lt;&gt;"Yes",K1216=""),"Add purpose detail for substantiation",""))))))))))))</f>
        <v/>
      </c>
      <c r="R1216" s="27">
        <f>IF(OR(A1216="",M1216=""),"",IFERROR(INDEX('Rate Schedule'!$A$5:$A$24,MATCH(SUMPRODUCT(MAX(('Rate Schedule'!$A$5:$A$24&lt;=A1216)*('Rate Schedule'!$A$5:$A$24&lt;&gt;"")*'Rate Schedule'!$A$5:$A$24)),'Rate Schedule'!$A$5:$A$24,0)),""))</f>
        <v/>
      </c>
    </row>
    <row r="1217">
      <c r="A1217" s="22" t="n"/>
      <c r="B1217" s="10" t="n"/>
      <c r="C1217" s="10" t="n"/>
      <c r="D1217" s="10" t="n"/>
      <c r="E1217" s="10" t="n"/>
      <c r="F1217" s="10" t="n"/>
      <c r="G1217" s="10" t="n"/>
      <c r="H1217" s="23" t="n"/>
      <c r="I1217" s="23" t="n"/>
      <c r="J1217" s="23" t="n"/>
      <c r="K1217" s="10" t="n"/>
      <c r="L1217" s="10" t="n"/>
      <c r="M1217" s="24">
        <f>IF(AND(A1217="",B1217="",J1217="",H1217=""),"",ROUND(IF(G1217="Yes",2,1)*IF(AND(ISNUMBER(H1217),ISNUMBER(I1217),I1217&gt;=H1217),I1217-H1217,IF(ISNUMBER(J1217),J1217,0)),1))</f>
        <v/>
      </c>
      <c r="N1217" s="24">
        <f>IF(M1217="","",IF(OR(E1217="Personal",E1217="",F1217="Yes"),0,M1217))</f>
        <v/>
      </c>
      <c r="O1217" s="24">
        <f>IF(OR(A1217="",M1217=""),"",IF(E1217="Business",IFERROR(INDEX('Rate Schedule'!$B$5:$B$24,MATCH(SUMPRODUCT(MAX(('Rate Schedule'!$A$5:$A$24&lt;=A1217)*('Rate Schedule'!$A$5:$A$24&lt;&gt;"")*'Rate Schedule'!$A$5:$A$24)),'Rate Schedule'!$A$5:$A$24,0)),0),IF(E1217="Medical",IFERROR(INDEX('Rate Schedule'!$C$5:$C$24,MATCH(SUMPRODUCT(MAX(('Rate Schedule'!$A$5:$A$24&lt;=A1217)*('Rate Schedule'!$A$5:$A$24&lt;&gt;"")*'Rate Schedule'!$A$5:$A$24)),'Rate Schedule'!$A$5:$A$24,0)),0),IF(E1217="Charitable",IFERROR(INDEX('Rate Schedule'!$D$5:$D$24,MATCH(SUMPRODUCT(MAX(('Rate Schedule'!$A$5:$A$24&lt;=A1217)*('Rate Schedule'!$A$5:$A$24&lt;&gt;"")*'Rate Schedule'!$A$5:$A$24)),'Rate Schedule'!$A$5:$A$24,0)),0),0))))</f>
        <v/>
      </c>
      <c r="P1217" s="25">
        <f>IF(OR(M1217="",O1217=""),"",ROUND(N1217*O1217,0)/100)</f>
        <v/>
      </c>
      <c r="Q1217" s="26">
        <f>IF(AND(A1217="",B1217="",C1217="",D1217="",E1217="",J1217="",H1217=""),"",IF(A1217="","Add a date",IF(A1217&gt;AsOf,"After as-of date: not counted yet",IF(B1217="","Add a vehicle",IF(COUNTIF(VName,B1217)=0,"Vehicle not on Vehicles sheet",IF(E1217="","Add a purpose",IF(AND(E1217&lt;&gt;"Business",E1217&lt;&gt;"Medical",E1217&lt;&gt;"Charitable",E1217&lt;&gt;"Personal"),"Purpose must be Business/Medical/Charitable/Personal",IF(AND(ISNUMBER(H1217),ISNUMBER(I1217),I1217&lt;H1217),"Odometer end is before start",IF(AND(NOT(ISNUMBER(H1217)),NOT(ISNUMBER(I1217)),NOT(ISNUMBER(J1217))),"Add odometer readings or typed miles",IF(AND(ISNUMBER(H1217),ISNUMBER(I1217),ISNUMBER(J1217),ABS((I1217-H1217)-J1217)&gt;0.05),"Odometer and typed miles disagree",IF(AND(N1217&gt;0,O1217=0),"No rate for this date — check Rate Schedule",IF(AND(OR(E1217="Business",E1217="Medical",E1217="Charitable"),F1217&lt;&gt;"Yes",K1217=""),"Add purpose detail for substantiation",""))))))))))))</f>
        <v/>
      </c>
      <c r="R1217" s="27">
        <f>IF(OR(A1217="",M1217=""),"",IFERROR(INDEX('Rate Schedule'!$A$5:$A$24,MATCH(SUMPRODUCT(MAX(('Rate Schedule'!$A$5:$A$24&lt;=A1217)*('Rate Schedule'!$A$5:$A$24&lt;&gt;"")*'Rate Schedule'!$A$5:$A$24)),'Rate Schedule'!$A$5:$A$24,0)),""))</f>
        <v/>
      </c>
    </row>
    <row r="1218">
      <c r="A1218" s="22" t="n"/>
      <c r="B1218" s="10" t="n"/>
      <c r="C1218" s="10" t="n"/>
      <c r="D1218" s="10" t="n"/>
      <c r="E1218" s="10" t="n"/>
      <c r="F1218" s="10" t="n"/>
      <c r="G1218" s="10" t="n"/>
      <c r="H1218" s="23" t="n"/>
      <c r="I1218" s="23" t="n"/>
      <c r="J1218" s="23" t="n"/>
      <c r="K1218" s="10" t="n"/>
      <c r="L1218" s="10" t="n"/>
      <c r="M1218" s="24">
        <f>IF(AND(A1218="",B1218="",J1218="",H1218=""),"",ROUND(IF(G1218="Yes",2,1)*IF(AND(ISNUMBER(H1218),ISNUMBER(I1218),I1218&gt;=H1218),I1218-H1218,IF(ISNUMBER(J1218),J1218,0)),1))</f>
        <v/>
      </c>
      <c r="N1218" s="24">
        <f>IF(M1218="","",IF(OR(E1218="Personal",E1218="",F1218="Yes"),0,M1218))</f>
        <v/>
      </c>
      <c r="O1218" s="24">
        <f>IF(OR(A1218="",M1218=""),"",IF(E1218="Business",IFERROR(INDEX('Rate Schedule'!$B$5:$B$24,MATCH(SUMPRODUCT(MAX(('Rate Schedule'!$A$5:$A$24&lt;=A1218)*('Rate Schedule'!$A$5:$A$24&lt;&gt;"")*'Rate Schedule'!$A$5:$A$24)),'Rate Schedule'!$A$5:$A$24,0)),0),IF(E1218="Medical",IFERROR(INDEX('Rate Schedule'!$C$5:$C$24,MATCH(SUMPRODUCT(MAX(('Rate Schedule'!$A$5:$A$24&lt;=A1218)*('Rate Schedule'!$A$5:$A$24&lt;&gt;"")*'Rate Schedule'!$A$5:$A$24)),'Rate Schedule'!$A$5:$A$24,0)),0),IF(E1218="Charitable",IFERROR(INDEX('Rate Schedule'!$D$5:$D$24,MATCH(SUMPRODUCT(MAX(('Rate Schedule'!$A$5:$A$24&lt;=A1218)*('Rate Schedule'!$A$5:$A$24&lt;&gt;"")*'Rate Schedule'!$A$5:$A$24)),'Rate Schedule'!$A$5:$A$24,0)),0),0))))</f>
        <v/>
      </c>
      <c r="P1218" s="25">
        <f>IF(OR(M1218="",O1218=""),"",ROUND(N1218*O1218,0)/100)</f>
        <v/>
      </c>
      <c r="Q1218" s="26">
        <f>IF(AND(A1218="",B1218="",C1218="",D1218="",E1218="",J1218="",H1218=""),"",IF(A1218="","Add a date",IF(A1218&gt;AsOf,"After as-of date: not counted yet",IF(B1218="","Add a vehicle",IF(COUNTIF(VName,B1218)=0,"Vehicle not on Vehicles sheet",IF(E1218="","Add a purpose",IF(AND(E1218&lt;&gt;"Business",E1218&lt;&gt;"Medical",E1218&lt;&gt;"Charitable",E1218&lt;&gt;"Personal"),"Purpose must be Business/Medical/Charitable/Personal",IF(AND(ISNUMBER(H1218),ISNUMBER(I1218),I1218&lt;H1218),"Odometer end is before start",IF(AND(NOT(ISNUMBER(H1218)),NOT(ISNUMBER(I1218)),NOT(ISNUMBER(J1218))),"Add odometer readings or typed miles",IF(AND(ISNUMBER(H1218),ISNUMBER(I1218),ISNUMBER(J1218),ABS((I1218-H1218)-J1218)&gt;0.05),"Odometer and typed miles disagree",IF(AND(N1218&gt;0,O1218=0),"No rate for this date — check Rate Schedule",IF(AND(OR(E1218="Business",E1218="Medical",E1218="Charitable"),F1218&lt;&gt;"Yes",K1218=""),"Add purpose detail for substantiation",""))))))))))))</f>
        <v/>
      </c>
      <c r="R1218" s="27">
        <f>IF(OR(A1218="",M1218=""),"",IFERROR(INDEX('Rate Schedule'!$A$5:$A$24,MATCH(SUMPRODUCT(MAX(('Rate Schedule'!$A$5:$A$24&lt;=A1218)*('Rate Schedule'!$A$5:$A$24&lt;&gt;"")*'Rate Schedule'!$A$5:$A$24)),'Rate Schedule'!$A$5:$A$24,0)),""))</f>
        <v/>
      </c>
    </row>
    <row r="1219">
      <c r="A1219" s="22" t="n"/>
      <c r="B1219" s="10" t="n"/>
      <c r="C1219" s="10" t="n"/>
      <c r="D1219" s="10" t="n"/>
      <c r="E1219" s="10" t="n"/>
      <c r="F1219" s="10" t="n"/>
      <c r="G1219" s="10" t="n"/>
      <c r="H1219" s="23" t="n"/>
      <c r="I1219" s="23" t="n"/>
      <c r="J1219" s="23" t="n"/>
      <c r="K1219" s="10" t="n"/>
      <c r="L1219" s="10" t="n"/>
      <c r="M1219" s="24">
        <f>IF(AND(A1219="",B1219="",J1219="",H1219=""),"",ROUND(IF(G1219="Yes",2,1)*IF(AND(ISNUMBER(H1219),ISNUMBER(I1219),I1219&gt;=H1219),I1219-H1219,IF(ISNUMBER(J1219),J1219,0)),1))</f>
        <v/>
      </c>
      <c r="N1219" s="24">
        <f>IF(M1219="","",IF(OR(E1219="Personal",E1219="",F1219="Yes"),0,M1219))</f>
        <v/>
      </c>
      <c r="O1219" s="24">
        <f>IF(OR(A1219="",M1219=""),"",IF(E1219="Business",IFERROR(INDEX('Rate Schedule'!$B$5:$B$24,MATCH(SUMPRODUCT(MAX(('Rate Schedule'!$A$5:$A$24&lt;=A1219)*('Rate Schedule'!$A$5:$A$24&lt;&gt;"")*'Rate Schedule'!$A$5:$A$24)),'Rate Schedule'!$A$5:$A$24,0)),0),IF(E1219="Medical",IFERROR(INDEX('Rate Schedule'!$C$5:$C$24,MATCH(SUMPRODUCT(MAX(('Rate Schedule'!$A$5:$A$24&lt;=A1219)*('Rate Schedule'!$A$5:$A$24&lt;&gt;"")*'Rate Schedule'!$A$5:$A$24)),'Rate Schedule'!$A$5:$A$24,0)),0),IF(E1219="Charitable",IFERROR(INDEX('Rate Schedule'!$D$5:$D$24,MATCH(SUMPRODUCT(MAX(('Rate Schedule'!$A$5:$A$24&lt;=A1219)*('Rate Schedule'!$A$5:$A$24&lt;&gt;"")*'Rate Schedule'!$A$5:$A$24)),'Rate Schedule'!$A$5:$A$24,0)),0),0))))</f>
        <v/>
      </c>
      <c r="P1219" s="25">
        <f>IF(OR(M1219="",O1219=""),"",ROUND(N1219*O1219,0)/100)</f>
        <v/>
      </c>
      <c r="Q1219" s="26">
        <f>IF(AND(A1219="",B1219="",C1219="",D1219="",E1219="",J1219="",H1219=""),"",IF(A1219="","Add a date",IF(A1219&gt;AsOf,"After as-of date: not counted yet",IF(B1219="","Add a vehicle",IF(COUNTIF(VName,B1219)=0,"Vehicle not on Vehicles sheet",IF(E1219="","Add a purpose",IF(AND(E1219&lt;&gt;"Business",E1219&lt;&gt;"Medical",E1219&lt;&gt;"Charitable",E1219&lt;&gt;"Personal"),"Purpose must be Business/Medical/Charitable/Personal",IF(AND(ISNUMBER(H1219),ISNUMBER(I1219),I1219&lt;H1219),"Odometer end is before start",IF(AND(NOT(ISNUMBER(H1219)),NOT(ISNUMBER(I1219)),NOT(ISNUMBER(J1219))),"Add odometer readings or typed miles",IF(AND(ISNUMBER(H1219),ISNUMBER(I1219),ISNUMBER(J1219),ABS((I1219-H1219)-J1219)&gt;0.05),"Odometer and typed miles disagree",IF(AND(N1219&gt;0,O1219=0),"No rate for this date — check Rate Schedule",IF(AND(OR(E1219="Business",E1219="Medical",E1219="Charitable"),F1219&lt;&gt;"Yes",K1219=""),"Add purpose detail for substantiation",""))))))))))))</f>
        <v/>
      </c>
      <c r="R1219" s="27">
        <f>IF(OR(A1219="",M1219=""),"",IFERROR(INDEX('Rate Schedule'!$A$5:$A$24,MATCH(SUMPRODUCT(MAX(('Rate Schedule'!$A$5:$A$24&lt;=A1219)*('Rate Schedule'!$A$5:$A$24&lt;&gt;"")*'Rate Schedule'!$A$5:$A$24)),'Rate Schedule'!$A$5:$A$24,0)),""))</f>
        <v/>
      </c>
    </row>
    <row r="1220">
      <c r="A1220" s="22" t="n"/>
      <c r="B1220" s="10" t="n"/>
      <c r="C1220" s="10" t="n"/>
      <c r="D1220" s="10" t="n"/>
      <c r="E1220" s="10" t="n"/>
      <c r="F1220" s="10" t="n"/>
      <c r="G1220" s="10" t="n"/>
      <c r="H1220" s="23" t="n"/>
      <c r="I1220" s="23" t="n"/>
      <c r="J1220" s="23" t="n"/>
      <c r="K1220" s="10" t="n"/>
      <c r="L1220" s="10" t="n"/>
      <c r="M1220" s="24">
        <f>IF(AND(A1220="",B1220="",J1220="",H1220=""),"",ROUND(IF(G1220="Yes",2,1)*IF(AND(ISNUMBER(H1220),ISNUMBER(I1220),I1220&gt;=H1220),I1220-H1220,IF(ISNUMBER(J1220),J1220,0)),1))</f>
        <v/>
      </c>
      <c r="N1220" s="24">
        <f>IF(M1220="","",IF(OR(E1220="Personal",E1220="",F1220="Yes"),0,M1220))</f>
        <v/>
      </c>
      <c r="O1220" s="24">
        <f>IF(OR(A1220="",M1220=""),"",IF(E1220="Business",IFERROR(INDEX('Rate Schedule'!$B$5:$B$24,MATCH(SUMPRODUCT(MAX(('Rate Schedule'!$A$5:$A$24&lt;=A1220)*('Rate Schedule'!$A$5:$A$24&lt;&gt;"")*'Rate Schedule'!$A$5:$A$24)),'Rate Schedule'!$A$5:$A$24,0)),0),IF(E1220="Medical",IFERROR(INDEX('Rate Schedule'!$C$5:$C$24,MATCH(SUMPRODUCT(MAX(('Rate Schedule'!$A$5:$A$24&lt;=A1220)*('Rate Schedule'!$A$5:$A$24&lt;&gt;"")*'Rate Schedule'!$A$5:$A$24)),'Rate Schedule'!$A$5:$A$24,0)),0),IF(E1220="Charitable",IFERROR(INDEX('Rate Schedule'!$D$5:$D$24,MATCH(SUMPRODUCT(MAX(('Rate Schedule'!$A$5:$A$24&lt;=A1220)*('Rate Schedule'!$A$5:$A$24&lt;&gt;"")*'Rate Schedule'!$A$5:$A$24)),'Rate Schedule'!$A$5:$A$24,0)),0),0))))</f>
        <v/>
      </c>
      <c r="P1220" s="25">
        <f>IF(OR(M1220="",O1220=""),"",ROUND(N1220*O1220,0)/100)</f>
        <v/>
      </c>
      <c r="Q1220" s="26">
        <f>IF(AND(A1220="",B1220="",C1220="",D1220="",E1220="",J1220="",H1220=""),"",IF(A1220="","Add a date",IF(A1220&gt;AsOf,"After as-of date: not counted yet",IF(B1220="","Add a vehicle",IF(COUNTIF(VName,B1220)=0,"Vehicle not on Vehicles sheet",IF(E1220="","Add a purpose",IF(AND(E1220&lt;&gt;"Business",E1220&lt;&gt;"Medical",E1220&lt;&gt;"Charitable",E1220&lt;&gt;"Personal"),"Purpose must be Business/Medical/Charitable/Personal",IF(AND(ISNUMBER(H1220),ISNUMBER(I1220),I1220&lt;H1220),"Odometer end is before start",IF(AND(NOT(ISNUMBER(H1220)),NOT(ISNUMBER(I1220)),NOT(ISNUMBER(J1220))),"Add odometer readings or typed miles",IF(AND(ISNUMBER(H1220),ISNUMBER(I1220),ISNUMBER(J1220),ABS((I1220-H1220)-J1220)&gt;0.05),"Odometer and typed miles disagree",IF(AND(N1220&gt;0,O1220=0),"No rate for this date — check Rate Schedule",IF(AND(OR(E1220="Business",E1220="Medical",E1220="Charitable"),F1220&lt;&gt;"Yes",K1220=""),"Add purpose detail for substantiation",""))))))))))))</f>
        <v/>
      </c>
      <c r="R1220" s="27">
        <f>IF(OR(A1220="",M1220=""),"",IFERROR(INDEX('Rate Schedule'!$A$5:$A$24,MATCH(SUMPRODUCT(MAX(('Rate Schedule'!$A$5:$A$24&lt;=A1220)*('Rate Schedule'!$A$5:$A$24&lt;&gt;"")*'Rate Schedule'!$A$5:$A$24)),'Rate Schedule'!$A$5:$A$24,0)),""))</f>
        <v/>
      </c>
    </row>
    <row r="1221">
      <c r="A1221" s="22" t="n"/>
      <c r="B1221" s="10" t="n"/>
      <c r="C1221" s="10" t="n"/>
      <c r="D1221" s="10" t="n"/>
      <c r="E1221" s="10" t="n"/>
      <c r="F1221" s="10" t="n"/>
      <c r="G1221" s="10" t="n"/>
      <c r="H1221" s="23" t="n"/>
      <c r="I1221" s="23" t="n"/>
      <c r="J1221" s="23" t="n"/>
      <c r="K1221" s="10" t="n"/>
      <c r="L1221" s="10" t="n"/>
      <c r="M1221" s="24">
        <f>IF(AND(A1221="",B1221="",J1221="",H1221=""),"",ROUND(IF(G1221="Yes",2,1)*IF(AND(ISNUMBER(H1221),ISNUMBER(I1221),I1221&gt;=H1221),I1221-H1221,IF(ISNUMBER(J1221),J1221,0)),1))</f>
        <v/>
      </c>
      <c r="N1221" s="24">
        <f>IF(M1221="","",IF(OR(E1221="Personal",E1221="",F1221="Yes"),0,M1221))</f>
        <v/>
      </c>
      <c r="O1221" s="24">
        <f>IF(OR(A1221="",M1221=""),"",IF(E1221="Business",IFERROR(INDEX('Rate Schedule'!$B$5:$B$24,MATCH(SUMPRODUCT(MAX(('Rate Schedule'!$A$5:$A$24&lt;=A1221)*('Rate Schedule'!$A$5:$A$24&lt;&gt;"")*'Rate Schedule'!$A$5:$A$24)),'Rate Schedule'!$A$5:$A$24,0)),0),IF(E1221="Medical",IFERROR(INDEX('Rate Schedule'!$C$5:$C$24,MATCH(SUMPRODUCT(MAX(('Rate Schedule'!$A$5:$A$24&lt;=A1221)*('Rate Schedule'!$A$5:$A$24&lt;&gt;"")*'Rate Schedule'!$A$5:$A$24)),'Rate Schedule'!$A$5:$A$24,0)),0),IF(E1221="Charitable",IFERROR(INDEX('Rate Schedule'!$D$5:$D$24,MATCH(SUMPRODUCT(MAX(('Rate Schedule'!$A$5:$A$24&lt;=A1221)*('Rate Schedule'!$A$5:$A$24&lt;&gt;"")*'Rate Schedule'!$A$5:$A$24)),'Rate Schedule'!$A$5:$A$24,0)),0),0))))</f>
        <v/>
      </c>
      <c r="P1221" s="25">
        <f>IF(OR(M1221="",O1221=""),"",ROUND(N1221*O1221,0)/100)</f>
        <v/>
      </c>
      <c r="Q1221" s="26">
        <f>IF(AND(A1221="",B1221="",C1221="",D1221="",E1221="",J1221="",H1221=""),"",IF(A1221="","Add a date",IF(A1221&gt;AsOf,"After as-of date: not counted yet",IF(B1221="","Add a vehicle",IF(COUNTIF(VName,B1221)=0,"Vehicle not on Vehicles sheet",IF(E1221="","Add a purpose",IF(AND(E1221&lt;&gt;"Business",E1221&lt;&gt;"Medical",E1221&lt;&gt;"Charitable",E1221&lt;&gt;"Personal"),"Purpose must be Business/Medical/Charitable/Personal",IF(AND(ISNUMBER(H1221),ISNUMBER(I1221),I1221&lt;H1221),"Odometer end is before start",IF(AND(NOT(ISNUMBER(H1221)),NOT(ISNUMBER(I1221)),NOT(ISNUMBER(J1221))),"Add odometer readings or typed miles",IF(AND(ISNUMBER(H1221),ISNUMBER(I1221),ISNUMBER(J1221),ABS((I1221-H1221)-J1221)&gt;0.05),"Odometer and typed miles disagree",IF(AND(N1221&gt;0,O1221=0),"No rate for this date — check Rate Schedule",IF(AND(OR(E1221="Business",E1221="Medical",E1221="Charitable"),F1221&lt;&gt;"Yes",K1221=""),"Add purpose detail for substantiation",""))))))))))))</f>
        <v/>
      </c>
      <c r="R1221" s="27">
        <f>IF(OR(A1221="",M1221=""),"",IFERROR(INDEX('Rate Schedule'!$A$5:$A$24,MATCH(SUMPRODUCT(MAX(('Rate Schedule'!$A$5:$A$24&lt;=A1221)*('Rate Schedule'!$A$5:$A$24&lt;&gt;"")*'Rate Schedule'!$A$5:$A$24)),'Rate Schedule'!$A$5:$A$24,0)),""))</f>
        <v/>
      </c>
    </row>
    <row r="1222">
      <c r="A1222" s="22" t="n"/>
      <c r="B1222" s="10" t="n"/>
      <c r="C1222" s="10" t="n"/>
      <c r="D1222" s="10" t="n"/>
      <c r="E1222" s="10" t="n"/>
      <c r="F1222" s="10" t="n"/>
      <c r="G1222" s="10" t="n"/>
      <c r="H1222" s="23" t="n"/>
      <c r="I1222" s="23" t="n"/>
      <c r="J1222" s="23" t="n"/>
      <c r="K1222" s="10" t="n"/>
      <c r="L1222" s="10" t="n"/>
      <c r="M1222" s="24">
        <f>IF(AND(A1222="",B1222="",J1222="",H1222=""),"",ROUND(IF(G1222="Yes",2,1)*IF(AND(ISNUMBER(H1222),ISNUMBER(I1222),I1222&gt;=H1222),I1222-H1222,IF(ISNUMBER(J1222),J1222,0)),1))</f>
        <v/>
      </c>
      <c r="N1222" s="24">
        <f>IF(M1222="","",IF(OR(E1222="Personal",E1222="",F1222="Yes"),0,M1222))</f>
        <v/>
      </c>
      <c r="O1222" s="24">
        <f>IF(OR(A1222="",M1222=""),"",IF(E1222="Business",IFERROR(INDEX('Rate Schedule'!$B$5:$B$24,MATCH(SUMPRODUCT(MAX(('Rate Schedule'!$A$5:$A$24&lt;=A1222)*('Rate Schedule'!$A$5:$A$24&lt;&gt;"")*'Rate Schedule'!$A$5:$A$24)),'Rate Schedule'!$A$5:$A$24,0)),0),IF(E1222="Medical",IFERROR(INDEX('Rate Schedule'!$C$5:$C$24,MATCH(SUMPRODUCT(MAX(('Rate Schedule'!$A$5:$A$24&lt;=A1222)*('Rate Schedule'!$A$5:$A$24&lt;&gt;"")*'Rate Schedule'!$A$5:$A$24)),'Rate Schedule'!$A$5:$A$24,0)),0),IF(E1222="Charitable",IFERROR(INDEX('Rate Schedule'!$D$5:$D$24,MATCH(SUMPRODUCT(MAX(('Rate Schedule'!$A$5:$A$24&lt;=A1222)*('Rate Schedule'!$A$5:$A$24&lt;&gt;"")*'Rate Schedule'!$A$5:$A$24)),'Rate Schedule'!$A$5:$A$24,0)),0),0))))</f>
        <v/>
      </c>
      <c r="P1222" s="25">
        <f>IF(OR(M1222="",O1222=""),"",ROUND(N1222*O1222,0)/100)</f>
        <v/>
      </c>
      <c r="Q1222" s="26">
        <f>IF(AND(A1222="",B1222="",C1222="",D1222="",E1222="",J1222="",H1222=""),"",IF(A1222="","Add a date",IF(A1222&gt;AsOf,"After as-of date: not counted yet",IF(B1222="","Add a vehicle",IF(COUNTIF(VName,B1222)=0,"Vehicle not on Vehicles sheet",IF(E1222="","Add a purpose",IF(AND(E1222&lt;&gt;"Business",E1222&lt;&gt;"Medical",E1222&lt;&gt;"Charitable",E1222&lt;&gt;"Personal"),"Purpose must be Business/Medical/Charitable/Personal",IF(AND(ISNUMBER(H1222),ISNUMBER(I1222),I1222&lt;H1222),"Odometer end is before start",IF(AND(NOT(ISNUMBER(H1222)),NOT(ISNUMBER(I1222)),NOT(ISNUMBER(J1222))),"Add odometer readings or typed miles",IF(AND(ISNUMBER(H1222),ISNUMBER(I1222),ISNUMBER(J1222),ABS((I1222-H1222)-J1222)&gt;0.05),"Odometer and typed miles disagree",IF(AND(N1222&gt;0,O1222=0),"No rate for this date — check Rate Schedule",IF(AND(OR(E1222="Business",E1222="Medical",E1222="Charitable"),F1222&lt;&gt;"Yes",K1222=""),"Add purpose detail for substantiation",""))))))))))))</f>
        <v/>
      </c>
      <c r="R1222" s="27">
        <f>IF(OR(A1222="",M1222=""),"",IFERROR(INDEX('Rate Schedule'!$A$5:$A$24,MATCH(SUMPRODUCT(MAX(('Rate Schedule'!$A$5:$A$24&lt;=A1222)*('Rate Schedule'!$A$5:$A$24&lt;&gt;"")*'Rate Schedule'!$A$5:$A$24)),'Rate Schedule'!$A$5:$A$24,0)),""))</f>
        <v/>
      </c>
    </row>
    <row r="1223">
      <c r="A1223" s="22" t="n"/>
      <c r="B1223" s="10" t="n"/>
      <c r="C1223" s="10" t="n"/>
      <c r="D1223" s="10" t="n"/>
      <c r="E1223" s="10" t="n"/>
      <c r="F1223" s="10" t="n"/>
      <c r="G1223" s="10" t="n"/>
      <c r="H1223" s="23" t="n"/>
      <c r="I1223" s="23" t="n"/>
      <c r="J1223" s="23" t="n"/>
      <c r="K1223" s="10" t="n"/>
      <c r="L1223" s="10" t="n"/>
      <c r="M1223" s="24">
        <f>IF(AND(A1223="",B1223="",J1223="",H1223=""),"",ROUND(IF(G1223="Yes",2,1)*IF(AND(ISNUMBER(H1223),ISNUMBER(I1223),I1223&gt;=H1223),I1223-H1223,IF(ISNUMBER(J1223),J1223,0)),1))</f>
        <v/>
      </c>
      <c r="N1223" s="24">
        <f>IF(M1223="","",IF(OR(E1223="Personal",E1223="",F1223="Yes"),0,M1223))</f>
        <v/>
      </c>
      <c r="O1223" s="24">
        <f>IF(OR(A1223="",M1223=""),"",IF(E1223="Business",IFERROR(INDEX('Rate Schedule'!$B$5:$B$24,MATCH(SUMPRODUCT(MAX(('Rate Schedule'!$A$5:$A$24&lt;=A1223)*('Rate Schedule'!$A$5:$A$24&lt;&gt;"")*'Rate Schedule'!$A$5:$A$24)),'Rate Schedule'!$A$5:$A$24,0)),0),IF(E1223="Medical",IFERROR(INDEX('Rate Schedule'!$C$5:$C$24,MATCH(SUMPRODUCT(MAX(('Rate Schedule'!$A$5:$A$24&lt;=A1223)*('Rate Schedule'!$A$5:$A$24&lt;&gt;"")*'Rate Schedule'!$A$5:$A$24)),'Rate Schedule'!$A$5:$A$24,0)),0),IF(E1223="Charitable",IFERROR(INDEX('Rate Schedule'!$D$5:$D$24,MATCH(SUMPRODUCT(MAX(('Rate Schedule'!$A$5:$A$24&lt;=A1223)*('Rate Schedule'!$A$5:$A$24&lt;&gt;"")*'Rate Schedule'!$A$5:$A$24)),'Rate Schedule'!$A$5:$A$24,0)),0),0))))</f>
        <v/>
      </c>
      <c r="P1223" s="25">
        <f>IF(OR(M1223="",O1223=""),"",ROUND(N1223*O1223,0)/100)</f>
        <v/>
      </c>
      <c r="Q1223" s="26">
        <f>IF(AND(A1223="",B1223="",C1223="",D1223="",E1223="",J1223="",H1223=""),"",IF(A1223="","Add a date",IF(A1223&gt;AsOf,"After as-of date: not counted yet",IF(B1223="","Add a vehicle",IF(COUNTIF(VName,B1223)=0,"Vehicle not on Vehicles sheet",IF(E1223="","Add a purpose",IF(AND(E1223&lt;&gt;"Business",E1223&lt;&gt;"Medical",E1223&lt;&gt;"Charitable",E1223&lt;&gt;"Personal"),"Purpose must be Business/Medical/Charitable/Personal",IF(AND(ISNUMBER(H1223),ISNUMBER(I1223),I1223&lt;H1223),"Odometer end is before start",IF(AND(NOT(ISNUMBER(H1223)),NOT(ISNUMBER(I1223)),NOT(ISNUMBER(J1223))),"Add odometer readings or typed miles",IF(AND(ISNUMBER(H1223),ISNUMBER(I1223),ISNUMBER(J1223),ABS((I1223-H1223)-J1223)&gt;0.05),"Odometer and typed miles disagree",IF(AND(N1223&gt;0,O1223=0),"No rate for this date — check Rate Schedule",IF(AND(OR(E1223="Business",E1223="Medical",E1223="Charitable"),F1223&lt;&gt;"Yes",K1223=""),"Add purpose detail for substantiation",""))))))))))))</f>
        <v/>
      </c>
      <c r="R1223" s="27">
        <f>IF(OR(A1223="",M1223=""),"",IFERROR(INDEX('Rate Schedule'!$A$5:$A$24,MATCH(SUMPRODUCT(MAX(('Rate Schedule'!$A$5:$A$24&lt;=A1223)*('Rate Schedule'!$A$5:$A$24&lt;&gt;"")*'Rate Schedule'!$A$5:$A$24)),'Rate Schedule'!$A$5:$A$24,0)),""))</f>
        <v/>
      </c>
    </row>
    <row r="1224">
      <c r="A1224" s="22" t="n"/>
      <c r="B1224" s="10" t="n"/>
      <c r="C1224" s="10" t="n"/>
      <c r="D1224" s="10" t="n"/>
      <c r="E1224" s="10" t="n"/>
      <c r="F1224" s="10" t="n"/>
      <c r="G1224" s="10" t="n"/>
      <c r="H1224" s="23" t="n"/>
      <c r="I1224" s="23" t="n"/>
      <c r="J1224" s="23" t="n"/>
      <c r="K1224" s="10" t="n"/>
      <c r="L1224" s="10" t="n"/>
      <c r="M1224" s="24">
        <f>IF(AND(A1224="",B1224="",J1224="",H1224=""),"",ROUND(IF(G1224="Yes",2,1)*IF(AND(ISNUMBER(H1224),ISNUMBER(I1224),I1224&gt;=H1224),I1224-H1224,IF(ISNUMBER(J1224),J1224,0)),1))</f>
        <v/>
      </c>
      <c r="N1224" s="24">
        <f>IF(M1224="","",IF(OR(E1224="Personal",E1224="",F1224="Yes"),0,M1224))</f>
        <v/>
      </c>
      <c r="O1224" s="24">
        <f>IF(OR(A1224="",M1224=""),"",IF(E1224="Business",IFERROR(INDEX('Rate Schedule'!$B$5:$B$24,MATCH(SUMPRODUCT(MAX(('Rate Schedule'!$A$5:$A$24&lt;=A1224)*('Rate Schedule'!$A$5:$A$24&lt;&gt;"")*'Rate Schedule'!$A$5:$A$24)),'Rate Schedule'!$A$5:$A$24,0)),0),IF(E1224="Medical",IFERROR(INDEX('Rate Schedule'!$C$5:$C$24,MATCH(SUMPRODUCT(MAX(('Rate Schedule'!$A$5:$A$24&lt;=A1224)*('Rate Schedule'!$A$5:$A$24&lt;&gt;"")*'Rate Schedule'!$A$5:$A$24)),'Rate Schedule'!$A$5:$A$24,0)),0),IF(E1224="Charitable",IFERROR(INDEX('Rate Schedule'!$D$5:$D$24,MATCH(SUMPRODUCT(MAX(('Rate Schedule'!$A$5:$A$24&lt;=A1224)*('Rate Schedule'!$A$5:$A$24&lt;&gt;"")*'Rate Schedule'!$A$5:$A$24)),'Rate Schedule'!$A$5:$A$24,0)),0),0))))</f>
        <v/>
      </c>
      <c r="P1224" s="25">
        <f>IF(OR(M1224="",O1224=""),"",ROUND(N1224*O1224,0)/100)</f>
        <v/>
      </c>
      <c r="Q1224" s="26">
        <f>IF(AND(A1224="",B1224="",C1224="",D1224="",E1224="",J1224="",H1224=""),"",IF(A1224="","Add a date",IF(A1224&gt;AsOf,"After as-of date: not counted yet",IF(B1224="","Add a vehicle",IF(COUNTIF(VName,B1224)=0,"Vehicle not on Vehicles sheet",IF(E1224="","Add a purpose",IF(AND(E1224&lt;&gt;"Business",E1224&lt;&gt;"Medical",E1224&lt;&gt;"Charitable",E1224&lt;&gt;"Personal"),"Purpose must be Business/Medical/Charitable/Personal",IF(AND(ISNUMBER(H1224),ISNUMBER(I1224),I1224&lt;H1224),"Odometer end is before start",IF(AND(NOT(ISNUMBER(H1224)),NOT(ISNUMBER(I1224)),NOT(ISNUMBER(J1224))),"Add odometer readings or typed miles",IF(AND(ISNUMBER(H1224),ISNUMBER(I1224),ISNUMBER(J1224),ABS((I1224-H1224)-J1224)&gt;0.05),"Odometer and typed miles disagree",IF(AND(N1224&gt;0,O1224=0),"No rate for this date — check Rate Schedule",IF(AND(OR(E1224="Business",E1224="Medical",E1224="Charitable"),F1224&lt;&gt;"Yes",K1224=""),"Add purpose detail for substantiation",""))))))))))))</f>
        <v/>
      </c>
      <c r="R1224" s="27">
        <f>IF(OR(A1224="",M1224=""),"",IFERROR(INDEX('Rate Schedule'!$A$5:$A$24,MATCH(SUMPRODUCT(MAX(('Rate Schedule'!$A$5:$A$24&lt;=A1224)*('Rate Schedule'!$A$5:$A$24&lt;&gt;"")*'Rate Schedule'!$A$5:$A$24)),'Rate Schedule'!$A$5:$A$24,0)),""))</f>
        <v/>
      </c>
    </row>
    <row r="1225">
      <c r="A1225" s="22" t="n"/>
      <c r="B1225" s="10" t="n"/>
      <c r="C1225" s="10" t="n"/>
      <c r="D1225" s="10" t="n"/>
      <c r="E1225" s="10" t="n"/>
      <c r="F1225" s="10" t="n"/>
      <c r="G1225" s="10" t="n"/>
      <c r="H1225" s="23" t="n"/>
      <c r="I1225" s="23" t="n"/>
      <c r="J1225" s="23" t="n"/>
      <c r="K1225" s="10" t="n"/>
      <c r="L1225" s="10" t="n"/>
      <c r="M1225" s="24">
        <f>IF(AND(A1225="",B1225="",J1225="",H1225=""),"",ROUND(IF(G1225="Yes",2,1)*IF(AND(ISNUMBER(H1225),ISNUMBER(I1225),I1225&gt;=H1225),I1225-H1225,IF(ISNUMBER(J1225),J1225,0)),1))</f>
        <v/>
      </c>
      <c r="N1225" s="24">
        <f>IF(M1225="","",IF(OR(E1225="Personal",E1225="",F1225="Yes"),0,M1225))</f>
        <v/>
      </c>
      <c r="O1225" s="24">
        <f>IF(OR(A1225="",M1225=""),"",IF(E1225="Business",IFERROR(INDEX('Rate Schedule'!$B$5:$B$24,MATCH(SUMPRODUCT(MAX(('Rate Schedule'!$A$5:$A$24&lt;=A1225)*('Rate Schedule'!$A$5:$A$24&lt;&gt;"")*'Rate Schedule'!$A$5:$A$24)),'Rate Schedule'!$A$5:$A$24,0)),0),IF(E1225="Medical",IFERROR(INDEX('Rate Schedule'!$C$5:$C$24,MATCH(SUMPRODUCT(MAX(('Rate Schedule'!$A$5:$A$24&lt;=A1225)*('Rate Schedule'!$A$5:$A$24&lt;&gt;"")*'Rate Schedule'!$A$5:$A$24)),'Rate Schedule'!$A$5:$A$24,0)),0),IF(E1225="Charitable",IFERROR(INDEX('Rate Schedule'!$D$5:$D$24,MATCH(SUMPRODUCT(MAX(('Rate Schedule'!$A$5:$A$24&lt;=A1225)*('Rate Schedule'!$A$5:$A$24&lt;&gt;"")*'Rate Schedule'!$A$5:$A$24)),'Rate Schedule'!$A$5:$A$24,0)),0),0))))</f>
        <v/>
      </c>
      <c r="P1225" s="25">
        <f>IF(OR(M1225="",O1225=""),"",ROUND(N1225*O1225,0)/100)</f>
        <v/>
      </c>
      <c r="Q1225" s="26">
        <f>IF(AND(A1225="",B1225="",C1225="",D1225="",E1225="",J1225="",H1225=""),"",IF(A1225="","Add a date",IF(A1225&gt;AsOf,"After as-of date: not counted yet",IF(B1225="","Add a vehicle",IF(COUNTIF(VName,B1225)=0,"Vehicle not on Vehicles sheet",IF(E1225="","Add a purpose",IF(AND(E1225&lt;&gt;"Business",E1225&lt;&gt;"Medical",E1225&lt;&gt;"Charitable",E1225&lt;&gt;"Personal"),"Purpose must be Business/Medical/Charitable/Personal",IF(AND(ISNUMBER(H1225),ISNUMBER(I1225),I1225&lt;H1225),"Odometer end is before start",IF(AND(NOT(ISNUMBER(H1225)),NOT(ISNUMBER(I1225)),NOT(ISNUMBER(J1225))),"Add odometer readings or typed miles",IF(AND(ISNUMBER(H1225),ISNUMBER(I1225),ISNUMBER(J1225),ABS((I1225-H1225)-J1225)&gt;0.05),"Odometer and typed miles disagree",IF(AND(N1225&gt;0,O1225=0),"No rate for this date — check Rate Schedule",IF(AND(OR(E1225="Business",E1225="Medical",E1225="Charitable"),F1225&lt;&gt;"Yes",K1225=""),"Add purpose detail for substantiation",""))))))))))))</f>
        <v/>
      </c>
      <c r="R1225" s="27">
        <f>IF(OR(A1225="",M1225=""),"",IFERROR(INDEX('Rate Schedule'!$A$5:$A$24,MATCH(SUMPRODUCT(MAX(('Rate Schedule'!$A$5:$A$24&lt;=A1225)*('Rate Schedule'!$A$5:$A$24&lt;&gt;"")*'Rate Schedule'!$A$5:$A$24)),'Rate Schedule'!$A$5:$A$24,0)),""))</f>
        <v/>
      </c>
    </row>
    <row r="1226">
      <c r="A1226" s="22" t="n"/>
      <c r="B1226" s="10" t="n"/>
      <c r="C1226" s="10" t="n"/>
      <c r="D1226" s="10" t="n"/>
      <c r="E1226" s="10" t="n"/>
      <c r="F1226" s="10" t="n"/>
      <c r="G1226" s="10" t="n"/>
      <c r="H1226" s="23" t="n"/>
      <c r="I1226" s="23" t="n"/>
      <c r="J1226" s="23" t="n"/>
      <c r="K1226" s="10" t="n"/>
      <c r="L1226" s="10" t="n"/>
      <c r="M1226" s="24">
        <f>IF(AND(A1226="",B1226="",J1226="",H1226=""),"",ROUND(IF(G1226="Yes",2,1)*IF(AND(ISNUMBER(H1226),ISNUMBER(I1226),I1226&gt;=H1226),I1226-H1226,IF(ISNUMBER(J1226),J1226,0)),1))</f>
        <v/>
      </c>
      <c r="N1226" s="24">
        <f>IF(M1226="","",IF(OR(E1226="Personal",E1226="",F1226="Yes"),0,M1226))</f>
        <v/>
      </c>
      <c r="O1226" s="24">
        <f>IF(OR(A1226="",M1226=""),"",IF(E1226="Business",IFERROR(INDEX('Rate Schedule'!$B$5:$B$24,MATCH(SUMPRODUCT(MAX(('Rate Schedule'!$A$5:$A$24&lt;=A1226)*('Rate Schedule'!$A$5:$A$24&lt;&gt;"")*'Rate Schedule'!$A$5:$A$24)),'Rate Schedule'!$A$5:$A$24,0)),0),IF(E1226="Medical",IFERROR(INDEX('Rate Schedule'!$C$5:$C$24,MATCH(SUMPRODUCT(MAX(('Rate Schedule'!$A$5:$A$24&lt;=A1226)*('Rate Schedule'!$A$5:$A$24&lt;&gt;"")*'Rate Schedule'!$A$5:$A$24)),'Rate Schedule'!$A$5:$A$24,0)),0),IF(E1226="Charitable",IFERROR(INDEX('Rate Schedule'!$D$5:$D$24,MATCH(SUMPRODUCT(MAX(('Rate Schedule'!$A$5:$A$24&lt;=A1226)*('Rate Schedule'!$A$5:$A$24&lt;&gt;"")*'Rate Schedule'!$A$5:$A$24)),'Rate Schedule'!$A$5:$A$24,0)),0),0))))</f>
        <v/>
      </c>
      <c r="P1226" s="25">
        <f>IF(OR(M1226="",O1226=""),"",ROUND(N1226*O1226,0)/100)</f>
        <v/>
      </c>
      <c r="Q1226" s="26">
        <f>IF(AND(A1226="",B1226="",C1226="",D1226="",E1226="",J1226="",H1226=""),"",IF(A1226="","Add a date",IF(A1226&gt;AsOf,"After as-of date: not counted yet",IF(B1226="","Add a vehicle",IF(COUNTIF(VName,B1226)=0,"Vehicle not on Vehicles sheet",IF(E1226="","Add a purpose",IF(AND(E1226&lt;&gt;"Business",E1226&lt;&gt;"Medical",E1226&lt;&gt;"Charitable",E1226&lt;&gt;"Personal"),"Purpose must be Business/Medical/Charitable/Personal",IF(AND(ISNUMBER(H1226),ISNUMBER(I1226),I1226&lt;H1226),"Odometer end is before start",IF(AND(NOT(ISNUMBER(H1226)),NOT(ISNUMBER(I1226)),NOT(ISNUMBER(J1226))),"Add odometer readings or typed miles",IF(AND(ISNUMBER(H1226),ISNUMBER(I1226),ISNUMBER(J1226),ABS((I1226-H1226)-J1226)&gt;0.05),"Odometer and typed miles disagree",IF(AND(N1226&gt;0,O1226=0),"No rate for this date — check Rate Schedule",IF(AND(OR(E1226="Business",E1226="Medical",E1226="Charitable"),F1226&lt;&gt;"Yes",K1226=""),"Add purpose detail for substantiation",""))))))))))))</f>
        <v/>
      </c>
      <c r="R1226" s="27">
        <f>IF(OR(A1226="",M1226=""),"",IFERROR(INDEX('Rate Schedule'!$A$5:$A$24,MATCH(SUMPRODUCT(MAX(('Rate Schedule'!$A$5:$A$24&lt;=A1226)*('Rate Schedule'!$A$5:$A$24&lt;&gt;"")*'Rate Schedule'!$A$5:$A$24)),'Rate Schedule'!$A$5:$A$24,0)),""))</f>
        <v/>
      </c>
    </row>
    <row r="1227">
      <c r="A1227" s="22" t="n"/>
      <c r="B1227" s="10" t="n"/>
      <c r="C1227" s="10" t="n"/>
      <c r="D1227" s="10" t="n"/>
      <c r="E1227" s="10" t="n"/>
      <c r="F1227" s="10" t="n"/>
      <c r="G1227" s="10" t="n"/>
      <c r="H1227" s="23" t="n"/>
      <c r="I1227" s="23" t="n"/>
      <c r="J1227" s="23" t="n"/>
      <c r="K1227" s="10" t="n"/>
      <c r="L1227" s="10" t="n"/>
      <c r="M1227" s="24">
        <f>IF(AND(A1227="",B1227="",J1227="",H1227=""),"",ROUND(IF(G1227="Yes",2,1)*IF(AND(ISNUMBER(H1227),ISNUMBER(I1227),I1227&gt;=H1227),I1227-H1227,IF(ISNUMBER(J1227),J1227,0)),1))</f>
        <v/>
      </c>
      <c r="N1227" s="24">
        <f>IF(M1227="","",IF(OR(E1227="Personal",E1227="",F1227="Yes"),0,M1227))</f>
        <v/>
      </c>
      <c r="O1227" s="24">
        <f>IF(OR(A1227="",M1227=""),"",IF(E1227="Business",IFERROR(INDEX('Rate Schedule'!$B$5:$B$24,MATCH(SUMPRODUCT(MAX(('Rate Schedule'!$A$5:$A$24&lt;=A1227)*('Rate Schedule'!$A$5:$A$24&lt;&gt;"")*'Rate Schedule'!$A$5:$A$24)),'Rate Schedule'!$A$5:$A$24,0)),0),IF(E1227="Medical",IFERROR(INDEX('Rate Schedule'!$C$5:$C$24,MATCH(SUMPRODUCT(MAX(('Rate Schedule'!$A$5:$A$24&lt;=A1227)*('Rate Schedule'!$A$5:$A$24&lt;&gt;"")*'Rate Schedule'!$A$5:$A$24)),'Rate Schedule'!$A$5:$A$24,0)),0),IF(E1227="Charitable",IFERROR(INDEX('Rate Schedule'!$D$5:$D$24,MATCH(SUMPRODUCT(MAX(('Rate Schedule'!$A$5:$A$24&lt;=A1227)*('Rate Schedule'!$A$5:$A$24&lt;&gt;"")*'Rate Schedule'!$A$5:$A$24)),'Rate Schedule'!$A$5:$A$24,0)),0),0))))</f>
        <v/>
      </c>
      <c r="P1227" s="25">
        <f>IF(OR(M1227="",O1227=""),"",ROUND(N1227*O1227,0)/100)</f>
        <v/>
      </c>
      <c r="Q1227" s="26">
        <f>IF(AND(A1227="",B1227="",C1227="",D1227="",E1227="",J1227="",H1227=""),"",IF(A1227="","Add a date",IF(A1227&gt;AsOf,"After as-of date: not counted yet",IF(B1227="","Add a vehicle",IF(COUNTIF(VName,B1227)=0,"Vehicle not on Vehicles sheet",IF(E1227="","Add a purpose",IF(AND(E1227&lt;&gt;"Business",E1227&lt;&gt;"Medical",E1227&lt;&gt;"Charitable",E1227&lt;&gt;"Personal"),"Purpose must be Business/Medical/Charitable/Personal",IF(AND(ISNUMBER(H1227),ISNUMBER(I1227),I1227&lt;H1227),"Odometer end is before start",IF(AND(NOT(ISNUMBER(H1227)),NOT(ISNUMBER(I1227)),NOT(ISNUMBER(J1227))),"Add odometer readings or typed miles",IF(AND(ISNUMBER(H1227),ISNUMBER(I1227),ISNUMBER(J1227),ABS((I1227-H1227)-J1227)&gt;0.05),"Odometer and typed miles disagree",IF(AND(N1227&gt;0,O1227=0),"No rate for this date — check Rate Schedule",IF(AND(OR(E1227="Business",E1227="Medical",E1227="Charitable"),F1227&lt;&gt;"Yes",K1227=""),"Add purpose detail for substantiation",""))))))))))))</f>
        <v/>
      </c>
      <c r="R1227" s="27">
        <f>IF(OR(A1227="",M1227=""),"",IFERROR(INDEX('Rate Schedule'!$A$5:$A$24,MATCH(SUMPRODUCT(MAX(('Rate Schedule'!$A$5:$A$24&lt;=A1227)*('Rate Schedule'!$A$5:$A$24&lt;&gt;"")*'Rate Schedule'!$A$5:$A$24)),'Rate Schedule'!$A$5:$A$24,0)),""))</f>
        <v/>
      </c>
    </row>
    <row r="1228">
      <c r="A1228" s="22" t="n"/>
      <c r="B1228" s="10" t="n"/>
      <c r="C1228" s="10" t="n"/>
      <c r="D1228" s="10" t="n"/>
      <c r="E1228" s="10" t="n"/>
      <c r="F1228" s="10" t="n"/>
      <c r="G1228" s="10" t="n"/>
      <c r="H1228" s="23" t="n"/>
      <c r="I1228" s="23" t="n"/>
      <c r="J1228" s="23" t="n"/>
      <c r="K1228" s="10" t="n"/>
      <c r="L1228" s="10" t="n"/>
      <c r="M1228" s="24">
        <f>IF(AND(A1228="",B1228="",J1228="",H1228=""),"",ROUND(IF(G1228="Yes",2,1)*IF(AND(ISNUMBER(H1228),ISNUMBER(I1228),I1228&gt;=H1228),I1228-H1228,IF(ISNUMBER(J1228),J1228,0)),1))</f>
        <v/>
      </c>
      <c r="N1228" s="24">
        <f>IF(M1228="","",IF(OR(E1228="Personal",E1228="",F1228="Yes"),0,M1228))</f>
        <v/>
      </c>
      <c r="O1228" s="24">
        <f>IF(OR(A1228="",M1228=""),"",IF(E1228="Business",IFERROR(INDEX('Rate Schedule'!$B$5:$B$24,MATCH(SUMPRODUCT(MAX(('Rate Schedule'!$A$5:$A$24&lt;=A1228)*('Rate Schedule'!$A$5:$A$24&lt;&gt;"")*'Rate Schedule'!$A$5:$A$24)),'Rate Schedule'!$A$5:$A$24,0)),0),IF(E1228="Medical",IFERROR(INDEX('Rate Schedule'!$C$5:$C$24,MATCH(SUMPRODUCT(MAX(('Rate Schedule'!$A$5:$A$24&lt;=A1228)*('Rate Schedule'!$A$5:$A$24&lt;&gt;"")*'Rate Schedule'!$A$5:$A$24)),'Rate Schedule'!$A$5:$A$24,0)),0),IF(E1228="Charitable",IFERROR(INDEX('Rate Schedule'!$D$5:$D$24,MATCH(SUMPRODUCT(MAX(('Rate Schedule'!$A$5:$A$24&lt;=A1228)*('Rate Schedule'!$A$5:$A$24&lt;&gt;"")*'Rate Schedule'!$A$5:$A$24)),'Rate Schedule'!$A$5:$A$24,0)),0),0))))</f>
        <v/>
      </c>
      <c r="P1228" s="25">
        <f>IF(OR(M1228="",O1228=""),"",ROUND(N1228*O1228,0)/100)</f>
        <v/>
      </c>
      <c r="Q1228" s="26">
        <f>IF(AND(A1228="",B1228="",C1228="",D1228="",E1228="",J1228="",H1228=""),"",IF(A1228="","Add a date",IF(A1228&gt;AsOf,"After as-of date: not counted yet",IF(B1228="","Add a vehicle",IF(COUNTIF(VName,B1228)=0,"Vehicle not on Vehicles sheet",IF(E1228="","Add a purpose",IF(AND(E1228&lt;&gt;"Business",E1228&lt;&gt;"Medical",E1228&lt;&gt;"Charitable",E1228&lt;&gt;"Personal"),"Purpose must be Business/Medical/Charitable/Personal",IF(AND(ISNUMBER(H1228),ISNUMBER(I1228),I1228&lt;H1228),"Odometer end is before start",IF(AND(NOT(ISNUMBER(H1228)),NOT(ISNUMBER(I1228)),NOT(ISNUMBER(J1228))),"Add odometer readings or typed miles",IF(AND(ISNUMBER(H1228),ISNUMBER(I1228),ISNUMBER(J1228),ABS((I1228-H1228)-J1228)&gt;0.05),"Odometer and typed miles disagree",IF(AND(N1228&gt;0,O1228=0),"No rate for this date — check Rate Schedule",IF(AND(OR(E1228="Business",E1228="Medical",E1228="Charitable"),F1228&lt;&gt;"Yes",K1228=""),"Add purpose detail for substantiation",""))))))))))))</f>
        <v/>
      </c>
      <c r="R1228" s="27">
        <f>IF(OR(A1228="",M1228=""),"",IFERROR(INDEX('Rate Schedule'!$A$5:$A$24,MATCH(SUMPRODUCT(MAX(('Rate Schedule'!$A$5:$A$24&lt;=A1228)*('Rate Schedule'!$A$5:$A$24&lt;&gt;"")*'Rate Schedule'!$A$5:$A$24)),'Rate Schedule'!$A$5:$A$24,0)),""))</f>
        <v/>
      </c>
    </row>
    <row r="1229">
      <c r="A1229" s="22" t="n"/>
      <c r="B1229" s="10" t="n"/>
      <c r="C1229" s="10" t="n"/>
      <c r="D1229" s="10" t="n"/>
      <c r="E1229" s="10" t="n"/>
      <c r="F1229" s="10" t="n"/>
      <c r="G1229" s="10" t="n"/>
      <c r="H1229" s="23" t="n"/>
      <c r="I1229" s="23" t="n"/>
      <c r="J1229" s="23" t="n"/>
      <c r="K1229" s="10" t="n"/>
      <c r="L1229" s="10" t="n"/>
      <c r="M1229" s="24">
        <f>IF(AND(A1229="",B1229="",J1229="",H1229=""),"",ROUND(IF(G1229="Yes",2,1)*IF(AND(ISNUMBER(H1229),ISNUMBER(I1229),I1229&gt;=H1229),I1229-H1229,IF(ISNUMBER(J1229),J1229,0)),1))</f>
        <v/>
      </c>
      <c r="N1229" s="24">
        <f>IF(M1229="","",IF(OR(E1229="Personal",E1229="",F1229="Yes"),0,M1229))</f>
        <v/>
      </c>
      <c r="O1229" s="24">
        <f>IF(OR(A1229="",M1229=""),"",IF(E1229="Business",IFERROR(INDEX('Rate Schedule'!$B$5:$B$24,MATCH(SUMPRODUCT(MAX(('Rate Schedule'!$A$5:$A$24&lt;=A1229)*('Rate Schedule'!$A$5:$A$24&lt;&gt;"")*'Rate Schedule'!$A$5:$A$24)),'Rate Schedule'!$A$5:$A$24,0)),0),IF(E1229="Medical",IFERROR(INDEX('Rate Schedule'!$C$5:$C$24,MATCH(SUMPRODUCT(MAX(('Rate Schedule'!$A$5:$A$24&lt;=A1229)*('Rate Schedule'!$A$5:$A$24&lt;&gt;"")*'Rate Schedule'!$A$5:$A$24)),'Rate Schedule'!$A$5:$A$24,0)),0),IF(E1229="Charitable",IFERROR(INDEX('Rate Schedule'!$D$5:$D$24,MATCH(SUMPRODUCT(MAX(('Rate Schedule'!$A$5:$A$24&lt;=A1229)*('Rate Schedule'!$A$5:$A$24&lt;&gt;"")*'Rate Schedule'!$A$5:$A$24)),'Rate Schedule'!$A$5:$A$24,0)),0),0))))</f>
        <v/>
      </c>
      <c r="P1229" s="25">
        <f>IF(OR(M1229="",O1229=""),"",ROUND(N1229*O1229,0)/100)</f>
        <v/>
      </c>
      <c r="Q1229" s="26">
        <f>IF(AND(A1229="",B1229="",C1229="",D1229="",E1229="",J1229="",H1229=""),"",IF(A1229="","Add a date",IF(A1229&gt;AsOf,"After as-of date: not counted yet",IF(B1229="","Add a vehicle",IF(COUNTIF(VName,B1229)=0,"Vehicle not on Vehicles sheet",IF(E1229="","Add a purpose",IF(AND(E1229&lt;&gt;"Business",E1229&lt;&gt;"Medical",E1229&lt;&gt;"Charitable",E1229&lt;&gt;"Personal"),"Purpose must be Business/Medical/Charitable/Personal",IF(AND(ISNUMBER(H1229),ISNUMBER(I1229),I1229&lt;H1229),"Odometer end is before start",IF(AND(NOT(ISNUMBER(H1229)),NOT(ISNUMBER(I1229)),NOT(ISNUMBER(J1229))),"Add odometer readings or typed miles",IF(AND(ISNUMBER(H1229),ISNUMBER(I1229),ISNUMBER(J1229),ABS((I1229-H1229)-J1229)&gt;0.05),"Odometer and typed miles disagree",IF(AND(N1229&gt;0,O1229=0),"No rate for this date — check Rate Schedule",IF(AND(OR(E1229="Business",E1229="Medical",E1229="Charitable"),F1229&lt;&gt;"Yes",K1229=""),"Add purpose detail for substantiation",""))))))))))))</f>
        <v/>
      </c>
      <c r="R1229" s="27">
        <f>IF(OR(A1229="",M1229=""),"",IFERROR(INDEX('Rate Schedule'!$A$5:$A$24,MATCH(SUMPRODUCT(MAX(('Rate Schedule'!$A$5:$A$24&lt;=A1229)*('Rate Schedule'!$A$5:$A$24&lt;&gt;"")*'Rate Schedule'!$A$5:$A$24)),'Rate Schedule'!$A$5:$A$24,0)),""))</f>
        <v/>
      </c>
    </row>
    <row r="1230">
      <c r="A1230" s="22" t="n"/>
      <c r="B1230" s="10" t="n"/>
      <c r="C1230" s="10" t="n"/>
      <c r="D1230" s="10" t="n"/>
      <c r="E1230" s="10" t="n"/>
      <c r="F1230" s="10" t="n"/>
      <c r="G1230" s="10" t="n"/>
      <c r="H1230" s="23" t="n"/>
      <c r="I1230" s="23" t="n"/>
      <c r="J1230" s="23" t="n"/>
      <c r="K1230" s="10" t="n"/>
      <c r="L1230" s="10" t="n"/>
      <c r="M1230" s="24">
        <f>IF(AND(A1230="",B1230="",J1230="",H1230=""),"",ROUND(IF(G1230="Yes",2,1)*IF(AND(ISNUMBER(H1230),ISNUMBER(I1230),I1230&gt;=H1230),I1230-H1230,IF(ISNUMBER(J1230),J1230,0)),1))</f>
        <v/>
      </c>
      <c r="N1230" s="24">
        <f>IF(M1230="","",IF(OR(E1230="Personal",E1230="",F1230="Yes"),0,M1230))</f>
        <v/>
      </c>
      <c r="O1230" s="24">
        <f>IF(OR(A1230="",M1230=""),"",IF(E1230="Business",IFERROR(INDEX('Rate Schedule'!$B$5:$B$24,MATCH(SUMPRODUCT(MAX(('Rate Schedule'!$A$5:$A$24&lt;=A1230)*('Rate Schedule'!$A$5:$A$24&lt;&gt;"")*'Rate Schedule'!$A$5:$A$24)),'Rate Schedule'!$A$5:$A$24,0)),0),IF(E1230="Medical",IFERROR(INDEX('Rate Schedule'!$C$5:$C$24,MATCH(SUMPRODUCT(MAX(('Rate Schedule'!$A$5:$A$24&lt;=A1230)*('Rate Schedule'!$A$5:$A$24&lt;&gt;"")*'Rate Schedule'!$A$5:$A$24)),'Rate Schedule'!$A$5:$A$24,0)),0),IF(E1230="Charitable",IFERROR(INDEX('Rate Schedule'!$D$5:$D$24,MATCH(SUMPRODUCT(MAX(('Rate Schedule'!$A$5:$A$24&lt;=A1230)*('Rate Schedule'!$A$5:$A$24&lt;&gt;"")*'Rate Schedule'!$A$5:$A$24)),'Rate Schedule'!$A$5:$A$24,0)),0),0))))</f>
        <v/>
      </c>
      <c r="P1230" s="25">
        <f>IF(OR(M1230="",O1230=""),"",ROUND(N1230*O1230,0)/100)</f>
        <v/>
      </c>
      <c r="Q1230" s="26">
        <f>IF(AND(A1230="",B1230="",C1230="",D1230="",E1230="",J1230="",H1230=""),"",IF(A1230="","Add a date",IF(A1230&gt;AsOf,"After as-of date: not counted yet",IF(B1230="","Add a vehicle",IF(COUNTIF(VName,B1230)=0,"Vehicle not on Vehicles sheet",IF(E1230="","Add a purpose",IF(AND(E1230&lt;&gt;"Business",E1230&lt;&gt;"Medical",E1230&lt;&gt;"Charitable",E1230&lt;&gt;"Personal"),"Purpose must be Business/Medical/Charitable/Personal",IF(AND(ISNUMBER(H1230),ISNUMBER(I1230),I1230&lt;H1230),"Odometer end is before start",IF(AND(NOT(ISNUMBER(H1230)),NOT(ISNUMBER(I1230)),NOT(ISNUMBER(J1230))),"Add odometer readings or typed miles",IF(AND(ISNUMBER(H1230),ISNUMBER(I1230),ISNUMBER(J1230),ABS((I1230-H1230)-J1230)&gt;0.05),"Odometer and typed miles disagree",IF(AND(N1230&gt;0,O1230=0),"No rate for this date — check Rate Schedule",IF(AND(OR(E1230="Business",E1230="Medical",E1230="Charitable"),F1230&lt;&gt;"Yes",K1230=""),"Add purpose detail for substantiation",""))))))))))))</f>
        <v/>
      </c>
      <c r="R1230" s="27">
        <f>IF(OR(A1230="",M1230=""),"",IFERROR(INDEX('Rate Schedule'!$A$5:$A$24,MATCH(SUMPRODUCT(MAX(('Rate Schedule'!$A$5:$A$24&lt;=A1230)*('Rate Schedule'!$A$5:$A$24&lt;&gt;"")*'Rate Schedule'!$A$5:$A$24)),'Rate Schedule'!$A$5:$A$24,0)),""))</f>
        <v/>
      </c>
    </row>
    <row r="1231">
      <c r="A1231" s="22" t="n"/>
      <c r="B1231" s="10" t="n"/>
      <c r="C1231" s="10" t="n"/>
      <c r="D1231" s="10" t="n"/>
      <c r="E1231" s="10" t="n"/>
      <c r="F1231" s="10" t="n"/>
      <c r="G1231" s="10" t="n"/>
      <c r="H1231" s="23" t="n"/>
      <c r="I1231" s="23" t="n"/>
      <c r="J1231" s="23" t="n"/>
      <c r="K1231" s="10" t="n"/>
      <c r="L1231" s="10" t="n"/>
      <c r="M1231" s="24">
        <f>IF(AND(A1231="",B1231="",J1231="",H1231=""),"",ROUND(IF(G1231="Yes",2,1)*IF(AND(ISNUMBER(H1231),ISNUMBER(I1231),I1231&gt;=H1231),I1231-H1231,IF(ISNUMBER(J1231),J1231,0)),1))</f>
        <v/>
      </c>
      <c r="N1231" s="24">
        <f>IF(M1231="","",IF(OR(E1231="Personal",E1231="",F1231="Yes"),0,M1231))</f>
        <v/>
      </c>
      <c r="O1231" s="24">
        <f>IF(OR(A1231="",M1231=""),"",IF(E1231="Business",IFERROR(INDEX('Rate Schedule'!$B$5:$B$24,MATCH(SUMPRODUCT(MAX(('Rate Schedule'!$A$5:$A$24&lt;=A1231)*('Rate Schedule'!$A$5:$A$24&lt;&gt;"")*'Rate Schedule'!$A$5:$A$24)),'Rate Schedule'!$A$5:$A$24,0)),0),IF(E1231="Medical",IFERROR(INDEX('Rate Schedule'!$C$5:$C$24,MATCH(SUMPRODUCT(MAX(('Rate Schedule'!$A$5:$A$24&lt;=A1231)*('Rate Schedule'!$A$5:$A$24&lt;&gt;"")*'Rate Schedule'!$A$5:$A$24)),'Rate Schedule'!$A$5:$A$24,0)),0),IF(E1231="Charitable",IFERROR(INDEX('Rate Schedule'!$D$5:$D$24,MATCH(SUMPRODUCT(MAX(('Rate Schedule'!$A$5:$A$24&lt;=A1231)*('Rate Schedule'!$A$5:$A$24&lt;&gt;"")*'Rate Schedule'!$A$5:$A$24)),'Rate Schedule'!$A$5:$A$24,0)),0),0))))</f>
        <v/>
      </c>
      <c r="P1231" s="25">
        <f>IF(OR(M1231="",O1231=""),"",ROUND(N1231*O1231,0)/100)</f>
        <v/>
      </c>
      <c r="Q1231" s="26">
        <f>IF(AND(A1231="",B1231="",C1231="",D1231="",E1231="",J1231="",H1231=""),"",IF(A1231="","Add a date",IF(A1231&gt;AsOf,"After as-of date: not counted yet",IF(B1231="","Add a vehicle",IF(COUNTIF(VName,B1231)=0,"Vehicle not on Vehicles sheet",IF(E1231="","Add a purpose",IF(AND(E1231&lt;&gt;"Business",E1231&lt;&gt;"Medical",E1231&lt;&gt;"Charitable",E1231&lt;&gt;"Personal"),"Purpose must be Business/Medical/Charitable/Personal",IF(AND(ISNUMBER(H1231),ISNUMBER(I1231),I1231&lt;H1231),"Odometer end is before start",IF(AND(NOT(ISNUMBER(H1231)),NOT(ISNUMBER(I1231)),NOT(ISNUMBER(J1231))),"Add odometer readings or typed miles",IF(AND(ISNUMBER(H1231),ISNUMBER(I1231),ISNUMBER(J1231),ABS((I1231-H1231)-J1231)&gt;0.05),"Odometer and typed miles disagree",IF(AND(N1231&gt;0,O1231=0),"No rate for this date — check Rate Schedule",IF(AND(OR(E1231="Business",E1231="Medical",E1231="Charitable"),F1231&lt;&gt;"Yes",K1231=""),"Add purpose detail for substantiation",""))))))))))))</f>
        <v/>
      </c>
      <c r="R1231" s="27">
        <f>IF(OR(A1231="",M1231=""),"",IFERROR(INDEX('Rate Schedule'!$A$5:$A$24,MATCH(SUMPRODUCT(MAX(('Rate Schedule'!$A$5:$A$24&lt;=A1231)*('Rate Schedule'!$A$5:$A$24&lt;&gt;"")*'Rate Schedule'!$A$5:$A$24)),'Rate Schedule'!$A$5:$A$24,0)),""))</f>
        <v/>
      </c>
    </row>
    <row r="1232">
      <c r="A1232" s="22" t="n"/>
      <c r="B1232" s="10" t="n"/>
      <c r="C1232" s="10" t="n"/>
      <c r="D1232" s="10" t="n"/>
      <c r="E1232" s="10" t="n"/>
      <c r="F1232" s="10" t="n"/>
      <c r="G1232" s="10" t="n"/>
      <c r="H1232" s="23" t="n"/>
      <c r="I1232" s="23" t="n"/>
      <c r="J1232" s="23" t="n"/>
      <c r="K1232" s="10" t="n"/>
      <c r="L1232" s="10" t="n"/>
      <c r="M1232" s="24">
        <f>IF(AND(A1232="",B1232="",J1232="",H1232=""),"",ROUND(IF(G1232="Yes",2,1)*IF(AND(ISNUMBER(H1232),ISNUMBER(I1232),I1232&gt;=H1232),I1232-H1232,IF(ISNUMBER(J1232),J1232,0)),1))</f>
        <v/>
      </c>
      <c r="N1232" s="24">
        <f>IF(M1232="","",IF(OR(E1232="Personal",E1232="",F1232="Yes"),0,M1232))</f>
        <v/>
      </c>
      <c r="O1232" s="24">
        <f>IF(OR(A1232="",M1232=""),"",IF(E1232="Business",IFERROR(INDEX('Rate Schedule'!$B$5:$B$24,MATCH(SUMPRODUCT(MAX(('Rate Schedule'!$A$5:$A$24&lt;=A1232)*('Rate Schedule'!$A$5:$A$24&lt;&gt;"")*'Rate Schedule'!$A$5:$A$24)),'Rate Schedule'!$A$5:$A$24,0)),0),IF(E1232="Medical",IFERROR(INDEX('Rate Schedule'!$C$5:$C$24,MATCH(SUMPRODUCT(MAX(('Rate Schedule'!$A$5:$A$24&lt;=A1232)*('Rate Schedule'!$A$5:$A$24&lt;&gt;"")*'Rate Schedule'!$A$5:$A$24)),'Rate Schedule'!$A$5:$A$24,0)),0),IF(E1232="Charitable",IFERROR(INDEX('Rate Schedule'!$D$5:$D$24,MATCH(SUMPRODUCT(MAX(('Rate Schedule'!$A$5:$A$24&lt;=A1232)*('Rate Schedule'!$A$5:$A$24&lt;&gt;"")*'Rate Schedule'!$A$5:$A$24)),'Rate Schedule'!$A$5:$A$24,0)),0),0))))</f>
        <v/>
      </c>
      <c r="P1232" s="25">
        <f>IF(OR(M1232="",O1232=""),"",ROUND(N1232*O1232,0)/100)</f>
        <v/>
      </c>
      <c r="Q1232" s="26">
        <f>IF(AND(A1232="",B1232="",C1232="",D1232="",E1232="",J1232="",H1232=""),"",IF(A1232="","Add a date",IF(A1232&gt;AsOf,"After as-of date: not counted yet",IF(B1232="","Add a vehicle",IF(COUNTIF(VName,B1232)=0,"Vehicle not on Vehicles sheet",IF(E1232="","Add a purpose",IF(AND(E1232&lt;&gt;"Business",E1232&lt;&gt;"Medical",E1232&lt;&gt;"Charitable",E1232&lt;&gt;"Personal"),"Purpose must be Business/Medical/Charitable/Personal",IF(AND(ISNUMBER(H1232),ISNUMBER(I1232),I1232&lt;H1232),"Odometer end is before start",IF(AND(NOT(ISNUMBER(H1232)),NOT(ISNUMBER(I1232)),NOT(ISNUMBER(J1232))),"Add odometer readings or typed miles",IF(AND(ISNUMBER(H1232),ISNUMBER(I1232),ISNUMBER(J1232),ABS((I1232-H1232)-J1232)&gt;0.05),"Odometer and typed miles disagree",IF(AND(N1232&gt;0,O1232=0),"No rate for this date — check Rate Schedule",IF(AND(OR(E1232="Business",E1232="Medical",E1232="Charitable"),F1232&lt;&gt;"Yes",K1232=""),"Add purpose detail for substantiation",""))))))))))))</f>
        <v/>
      </c>
      <c r="R1232" s="27">
        <f>IF(OR(A1232="",M1232=""),"",IFERROR(INDEX('Rate Schedule'!$A$5:$A$24,MATCH(SUMPRODUCT(MAX(('Rate Schedule'!$A$5:$A$24&lt;=A1232)*('Rate Schedule'!$A$5:$A$24&lt;&gt;"")*'Rate Schedule'!$A$5:$A$24)),'Rate Schedule'!$A$5:$A$24,0)),""))</f>
        <v/>
      </c>
    </row>
    <row r="1233">
      <c r="A1233" s="22" t="n"/>
      <c r="B1233" s="10" t="n"/>
      <c r="C1233" s="10" t="n"/>
      <c r="D1233" s="10" t="n"/>
      <c r="E1233" s="10" t="n"/>
      <c r="F1233" s="10" t="n"/>
      <c r="G1233" s="10" t="n"/>
      <c r="H1233" s="23" t="n"/>
      <c r="I1233" s="23" t="n"/>
      <c r="J1233" s="23" t="n"/>
      <c r="K1233" s="10" t="n"/>
      <c r="L1233" s="10" t="n"/>
      <c r="M1233" s="24">
        <f>IF(AND(A1233="",B1233="",J1233="",H1233=""),"",ROUND(IF(G1233="Yes",2,1)*IF(AND(ISNUMBER(H1233),ISNUMBER(I1233),I1233&gt;=H1233),I1233-H1233,IF(ISNUMBER(J1233),J1233,0)),1))</f>
        <v/>
      </c>
      <c r="N1233" s="24">
        <f>IF(M1233="","",IF(OR(E1233="Personal",E1233="",F1233="Yes"),0,M1233))</f>
        <v/>
      </c>
      <c r="O1233" s="24">
        <f>IF(OR(A1233="",M1233=""),"",IF(E1233="Business",IFERROR(INDEX('Rate Schedule'!$B$5:$B$24,MATCH(SUMPRODUCT(MAX(('Rate Schedule'!$A$5:$A$24&lt;=A1233)*('Rate Schedule'!$A$5:$A$24&lt;&gt;"")*'Rate Schedule'!$A$5:$A$24)),'Rate Schedule'!$A$5:$A$24,0)),0),IF(E1233="Medical",IFERROR(INDEX('Rate Schedule'!$C$5:$C$24,MATCH(SUMPRODUCT(MAX(('Rate Schedule'!$A$5:$A$24&lt;=A1233)*('Rate Schedule'!$A$5:$A$24&lt;&gt;"")*'Rate Schedule'!$A$5:$A$24)),'Rate Schedule'!$A$5:$A$24,0)),0),IF(E1233="Charitable",IFERROR(INDEX('Rate Schedule'!$D$5:$D$24,MATCH(SUMPRODUCT(MAX(('Rate Schedule'!$A$5:$A$24&lt;=A1233)*('Rate Schedule'!$A$5:$A$24&lt;&gt;"")*'Rate Schedule'!$A$5:$A$24)),'Rate Schedule'!$A$5:$A$24,0)),0),0))))</f>
        <v/>
      </c>
      <c r="P1233" s="25">
        <f>IF(OR(M1233="",O1233=""),"",ROUND(N1233*O1233,0)/100)</f>
        <v/>
      </c>
      <c r="Q1233" s="26">
        <f>IF(AND(A1233="",B1233="",C1233="",D1233="",E1233="",J1233="",H1233=""),"",IF(A1233="","Add a date",IF(A1233&gt;AsOf,"After as-of date: not counted yet",IF(B1233="","Add a vehicle",IF(COUNTIF(VName,B1233)=0,"Vehicle not on Vehicles sheet",IF(E1233="","Add a purpose",IF(AND(E1233&lt;&gt;"Business",E1233&lt;&gt;"Medical",E1233&lt;&gt;"Charitable",E1233&lt;&gt;"Personal"),"Purpose must be Business/Medical/Charitable/Personal",IF(AND(ISNUMBER(H1233),ISNUMBER(I1233),I1233&lt;H1233),"Odometer end is before start",IF(AND(NOT(ISNUMBER(H1233)),NOT(ISNUMBER(I1233)),NOT(ISNUMBER(J1233))),"Add odometer readings or typed miles",IF(AND(ISNUMBER(H1233),ISNUMBER(I1233),ISNUMBER(J1233),ABS((I1233-H1233)-J1233)&gt;0.05),"Odometer and typed miles disagree",IF(AND(N1233&gt;0,O1233=0),"No rate for this date — check Rate Schedule",IF(AND(OR(E1233="Business",E1233="Medical",E1233="Charitable"),F1233&lt;&gt;"Yes",K1233=""),"Add purpose detail for substantiation",""))))))))))))</f>
        <v/>
      </c>
      <c r="R1233" s="27">
        <f>IF(OR(A1233="",M1233=""),"",IFERROR(INDEX('Rate Schedule'!$A$5:$A$24,MATCH(SUMPRODUCT(MAX(('Rate Schedule'!$A$5:$A$24&lt;=A1233)*('Rate Schedule'!$A$5:$A$24&lt;&gt;"")*'Rate Schedule'!$A$5:$A$24)),'Rate Schedule'!$A$5:$A$24,0)),""))</f>
        <v/>
      </c>
    </row>
    <row r="1234">
      <c r="A1234" s="22" t="n"/>
      <c r="B1234" s="10" t="n"/>
      <c r="C1234" s="10" t="n"/>
      <c r="D1234" s="10" t="n"/>
      <c r="E1234" s="10" t="n"/>
      <c r="F1234" s="10" t="n"/>
      <c r="G1234" s="10" t="n"/>
      <c r="H1234" s="23" t="n"/>
      <c r="I1234" s="23" t="n"/>
      <c r="J1234" s="23" t="n"/>
      <c r="K1234" s="10" t="n"/>
      <c r="L1234" s="10" t="n"/>
      <c r="M1234" s="24">
        <f>IF(AND(A1234="",B1234="",J1234="",H1234=""),"",ROUND(IF(G1234="Yes",2,1)*IF(AND(ISNUMBER(H1234),ISNUMBER(I1234),I1234&gt;=H1234),I1234-H1234,IF(ISNUMBER(J1234),J1234,0)),1))</f>
        <v/>
      </c>
      <c r="N1234" s="24">
        <f>IF(M1234="","",IF(OR(E1234="Personal",E1234="",F1234="Yes"),0,M1234))</f>
        <v/>
      </c>
      <c r="O1234" s="24">
        <f>IF(OR(A1234="",M1234=""),"",IF(E1234="Business",IFERROR(INDEX('Rate Schedule'!$B$5:$B$24,MATCH(SUMPRODUCT(MAX(('Rate Schedule'!$A$5:$A$24&lt;=A1234)*('Rate Schedule'!$A$5:$A$24&lt;&gt;"")*'Rate Schedule'!$A$5:$A$24)),'Rate Schedule'!$A$5:$A$24,0)),0),IF(E1234="Medical",IFERROR(INDEX('Rate Schedule'!$C$5:$C$24,MATCH(SUMPRODUCT(MAX(('Rate Schedule'!$A$5:$A$24&lt;=A1234)*('Rate Schedule'!$A$5:$A$24&lt;&gt;"")*'Rate Schedule'!$A$5:$A$24)),'Rate Schedule'!$A$5:$A$24,0)),0),IF(E1234="Charitable",IFERROR(INDEX('Rate Schedule'!$D$5:$D$24,MATCH(SUMPRODUCT(MAX(('Rate Schedule'!$A$5:$A$24&lt;=A1234)*('Rate Schedule'!$A$5:$A$24&lt;&gt;"")*'Rate Schedule'!$A$5:$A$24)),'Rate Schedule'!$A$5:$A$24,0)),0),0))))</f>
        <v/>
      </c>
      <c r="P1234" s="25">
        <f>IF(OR(M1234="",O1234=""),"",ROUND(N1234*O1234,0)/100)</f>
        <v/>
      </c>
      <c r="Q1234" s="26">
        <f>IF(AND(A1234="",B1234="",C1234="",D1234="",E1234="",J1234="",H1234=""),"",IF(A1234="","Add a date",IF(A1234&gt;AsOf,"After as-of date: not counted yet",IF(B1234="","Add a vehicle",IF(COUNTIF(VName,B1234)=0,"Vehicle not on Vehicles sheet",IF(E1234="","Add a purpose",IF(AND(E1234&lt;&gt;"Business",E1234&lt;&gt;"Medical",E1234&lt;&gt;"Charitable",E1234&lt;&gt;"Personal"),"Purpose must be Business/Medical/Charitable/Personal",IF(AND(ISNUMBER(H1234),ISNUMBER(I1234),I1234&lt;H1234),"Odometer end is before start",IF(AND(NOT(ISNUMBER(H1234)),NOT(ISNUMBER(I1234)),NOT(ISNUMBER(J1234))),"Add odometer readings or typed miles",IF(AND(ISNUMBER(H1234),ISNUMBER(I1234),ISNUMBER(J1234),ABS((I1234-H1234)-J1234)&gt;0.05),"Odometer and typed miles disagree",IF(AND(N1234&gt;0,O1234=0),"No rate for this date — check Rate Schedule",IF(AND(OR(E1234="Business",E1234="Medical",E1234="Charitable"),F1234&lt;&gt;"Yes",K1234=""),"Add purpose detail for substantiation",""))))))))))))</f>
        <v/>
      </c>
      <c r="R1234" s="27">
        <f>IF(OR(A1234="",M1234=""),"",IFERROR(INDEX('Rate Schedule'!$A$5:$A$24,MATCH(SUMPRODUCT(MAX(('Rate Schedule'!$A$5:$A$24&lt;=A1234)*('Rate Schedule'!$A$5:$A$24&lt;&gt;"")*'Rate Schedule'!$A$5:$A$24)),'Rate Schedule'!$A$5:$A$24,0)),""))</f>
        <v/>
      </c>
    </row>
    <row r="1235">
      <c r="A1235" s="22" t="n"/>
      <c r="B1235" s="10" t="n"/>
      <c r="C1235" s="10" t="n"/>
      <c r="D1235" s="10" t="n"/>
      <c r="E1235" s="10" t="n"/>
      <c r="F1235" s="10" t="n"/>
      <c r="G1235" s="10" t="n"/>
      <c r="H1235" s="23" t="n"/>
      <c r="I1235" s="23" t="n"/>
      <c r="J1235" s="23" t="n"/>
      <c r="K1235" s="10" t="n"/>
      <c r="L1235" s="10" t="n"/>
      <c r="M1235" s="24">
        <f>IF(AND(A1235="",B1235="",J1235="",H1235=""),"",ROUND(IF(G1235="Yes",2,1)*IF(AND(ISNUMBER(H1235),ISNUMBER(I1235),I1235&gt;=H1235),I1235-H1235,IF(ISNUMBER(J1235),J1235,0)),1))</f>
        <v/>
      </c>
      <c r="N1235" s="24">
        <f>IF(M1235="","",IF(OR(E1235="Personal",E1235="",F1235="Yes"),0,M1235))</f>
        <v/>
      </c>
      <c r="O1235" s="24">
        <f>IF(OR(A1235="",M1235=""),"",IF(E1235="Business",IFERROR(INDEX('Rate Schedule'!$B$5:$B$24,MATCH(SUMPRODUCT(MAX(('Rate Schedule'!$A$5:$A$24&lt;=A1235)*('Rate Schedule'!$A$5:$A$24&lt;&gt;"")*'Rate Schedule'!$A$5:$A$24)),'Rate Schedule'!$A$5:$A$24,0)),0),IF(E1235="Medical",IFERROR(INDEX('Rate Schedule'!$C$5:$C$24,MATCH(SUMPRODUCT(MAX(('Rate Schedule'!$A$5:$A$24&lt;=A1235)*('Rate Schedule'!$A$5:$A$24&lt;&gt;"")*'Rate Schedule'!$A$5:$A$24)),'Rate Schedule'!$A$5:$A$24,0)),0),IF(E1235="Charitable",IFERROR(INDEX('Rate Schedule'!$D$5:$D$24,MATCH(SUMPRODUCT(MAX(('Rate Schedule'!$A$5:$A$24&lt;=A1235)*('Rate Schedule'!$A$5:$A$24&lt;&gt;"")*'Rate Schedule'!$A$5:$A$24)),'Rate Schedule'!$A$5:$A$24,0)),0),0))))</f>
        <v/>
      </c>
      <c r="P1235" s="25">
        <f>IF(OR(M1235="",O1235=""),"",ROUND(N1235*O1235,0)/100)</f>
        <v/>
      </c>
      <c r="Q1235" s="26">
        <f>IF(AND(A1235="",B1235="",C1235="",D1235="",E1235="",J1235="",H1235=""),"",IF(A1235="","Add a date",IF(A1235&gt;AsOf,"After as-of date: not counted yet",IF(B1235="","Add a vehicle",IF(COUNTIF(VName,B1235)=0,"Vehicle not on Vehicles sheet",IF(E1235="","Add a purpose",IF(AND(E1235&lt;&gt;"Business",E1235&lt;&gt;"Medical",E1235&lt;&gt;"Charitable",E1235&lt;&gt;"Personal"),"Purpose must be Business/Medical/Charitable/Personal",IF(AND(ISNUMBER(H1235),ISNUMBER(I1235),I1235&lt;H1235),"Odometer end is before start",IF(AND(NOT(ISNUMBER(H1235)),NOT(ISNUMBER(I1235)),NOT(ISNUMBER(J1235))),"Add odometer readings or typed miles",IF(AND(ISNUMBER(H1235),ISNUMBER(I1235),ISNUMBER(J1235),ABS((I1235-H1235)-J1235)&gt;0.05),"Odometer and typed miles disagree",IF(AND(N1235&gt;0,O1235=0),"No rate for this date — check Rate Schedule",IF(AND(OR(E1235="Business",E1235="Medical",E1235="Charitable"),F1235&lt;&gt;"Yes",K1235=""),"Add purpose detail for substantiation",""))))))))))))</f>
        <v/>
      </c>
      <c r="R1235" s="27">
        <f>IF(OR(A1235="",M1235=""),"",IFERROR(INDEX('Rate Schedule'!$A$5:$A$24,MATCH(SUMPRODUCT(MAX(('Rate Schedule'!$A$5:$A$24&lt;=A1235)*('Rate Schedule'!$A$5:$A$24&lt;&gt;"")*'Rate Schedule'!$A$5:$A$24)),'Rate Schedule'!$A$5:$A$24,0)),""))</f>
        <v/>
      </c>
    </row>
    <row r="1236">
      <c r="A1236" s="22" t="n"/>
      <c r="B1236" s="10" t="n"/>
      <c r="C1236" s="10" t="n"/>
      <c r="D1236" s="10" t="n"/>
      <c r="E1236" s="10" t="n"/>
      <c r="F1236" s="10" t="n"/>
      <c r="G1236" s="10" t="n"/>
      <c r="H1236" s="23" t="n"/>
      <c r="I1236" s="23" t="n"/>
      <c r="J1236" s="23" t="n"/>
      <c r="K1236" s="10" t="n"/>
      <c r="L1236" s="10" t="n"/>
      <c r="M1236" s="24">
        <f>IF(AND(A1236="",B1236="",J1236="",H1236=""),"",ROUND(IF(G1236="Yes",2,1)*IF(AND(ISNUMBER(H1236),ISNUMBER(I1236),I1236&gt;=H1236),I1236-H1236,IF(ISNUMBER(J1236),J1236,0)),1))</f>
        <v/>
      </c>
      <c r="N1236" s="24">
        <f>IF(M1236="","",IF(OR(E1236="Personal",E1236="",F1236="Yes"),0,M1236))</f>
        <v/>
      </c>
      <c r="O1236" s="24">
        <f>IF(OR(A1236="",M1236=""),"",IF(E1236="Business",IFERROR(INDEX('Rate Schedule'!$B$5:$B$24,MATCH(SUMPRODUCT(MAX(('Rate Schedule'!$A$5:$A$24&lt;=A1236)*('Rate Schedule'!$A$5:$A$24&lt;&gt;"")*'Rate Schedule'!$A$5:$A$24)),'Rate Schedule'!$A$5:$A$24,0)),0),IF(E1236="Medical",IFERROR(INDEX('Rate Schedule'!$C$5:$C$24,MATCH(SUMPRODUCT(MAX(('Rate Schedule'!$A$5:$A$24&lt;=A1236)*('Rate Schedule'!$A$5:$A$24&lt;&gt;"")*'Rate Schedule'!$A$5:$A$24)),'Rate Schedule'!$A$5:$A$24,0)),0),IF(E1236="Charitable",IFERROR(INDEX('Rate Schedule'!$D$5:$D$24,MATCH(SUMPRODUCT(MAX(('Rate Schedule'!$A$5:$A$24&lt;=A1236)*('Rate Schedule'!$A$5:$A$24&lt;&gt;"")*'Rate Schedule'!$A$5:$A$24)),'Rate Schedule'!$A$5:$A$24,0)),0),0))))</f>
        <v/>
      </c>
      <c r="P1236" s="25">
        <f>IF(OR(M1236="",O1236=""),"",ROUND(N1236*O1236,0)/100)</f>
        <v/>
      </c>
      <c r="Q1236" s="26">
        <f>IF(AND(A1236="",B1236="",C1236="",D1236="",E1236="",J1236="",H1236=""),"",IF(A1236="","Add a date",IF(A1236&gt;AsOf,"After as-of date: not counted yet",IF(B1236="","Add a vehicle",IF(COUNTIF(VName,B1236)=0,"Vehicle not on Vehicles sheet",IF(E1236="","Add a purpose",IF(AND(E1236&lt;&gt;"Business",E1236&lt;&gt;"Medical",E1236&lt;&gt;"Charitable",E1236&lt;&gt;"Personal"),"Purpose must be Business/Medical/Charitable/Personal",IF(AND(ISNUMBER(H1236),ISNUMBER(I1236),I1236&lt;H1236),"Odometer end is before start",IF(AND(NOT(ISNUMBER(H1236)),NOT(ISNUMBER(I1236)),NOT(ISNUMBER(J1236))),"Add odometer readings or typed miles",IF(AND(ISNUMBER(H1236),ISNUMBER(I1236),ISNUMBER(J1236),ABS((I1236-H1236)-J1236)&gt;0.05),"Odometer and typed miles disagree",IF(AND(N1236&gt;0,O1236=0),"No rate for this date — check Rate Schedule",IF(AND(OR(E1236="Business",E1236="Medical",E1236="Charitable"),F1236&lt;&gt;"Yes",K1236=""),"Add purpose detail for substantiation",""))))))))))))</f>
        <v/>
      </c>
      <c r="R1236" s="27">
        <f>IF(OR(A1236="",M1236=""),"",IFERROR(INDEX('Rate Schedule'!$A$5:$A$24,MATCH(SUMPRODUCT(MAX(('Rate Schedule'!$A$5:$A$24&lt;=A1236)*('Rate Schedule'!$A$5:$A$24&lt;&gt;"")*'Rate Schedule'!$A$5:$A$24)),'Rate Schedule'!$A$5:$A$24,0)),""))</f>
        <v/>
      </c>
    </row>
    <row r="1237">
      <c r="A1237" s="22" t="n"/>
      <c r="B1237" s="10" t="n"/>
      <c r="C1237" s="10" t="n"/>
      <c r="D1237" s="10" t="n"/>
      <c r="E1237" s="10" t="n"/>
      <c r="F1237" s="10" t="n"/>
      <c r="G1237" s="10" t="n"/>
      <c r="H1237" s="23" t="n"/>
      <c r="I1237" s="23" t="n"/>
      <c r="J1237" s="23" t="n"/>
      <c r="K1237" s="10" t="n"/>
      <c r="L1237" s="10" t="n"/>
      <c r="M1237" s="24">
        <f>IF(AND(A1237="",B1237="",J1237="",H1237=""),"",ROUND(IF(G1237="Yes",2,1)*IF(AND(ISNUMBER(H1237),ISNUMBER(I1237),I1237&gt;=H1237),I1237-H1237,IF(ISNUMBER(J1237),J1237,0)),1))</f>
        <v/>
      </c>
      <c r="N1237" s="24">
        <f>IF(M1237="","",IF(OR(E1237="Personal",E1237="",F1237="Yes"),0,M1237))</f>
        <v/>
      </c>
      <c r="O1237" s="24">
        <f>IF(OR(A1237="",M1237=""),"",IF(E1237="Business",IFERROR(INDEX('Rate Schedule'!$B$5:$B$24,MATCH(SUMPRODUCT(MAX(('Rate Schedule'!$A$5:$A$24&lt;=A1237)*('Rate Schedule'!$A$5:$A$24&lt;&gt;"")*'Rate Schedule'!$A$5:$A$24)),'Rate Schedule'!$A$5:$A$24,0)),0),IF(E1237="Medical",IFERROR(INDEX('Rate Schedule'!$C$5:$C$24,MATCH(SUMPRODUCT(MAX(('Rate Schedule'!$A$5:$A$24&lt;=A1237)*('Rate Schedule'!$A$5:$A$24&lt;&gt;"")*'Rate Schedule'!$A$5:$A$24)),'Rate Schedule'!$A$5:$A$24,0)),0),IF(E1237="Charitable",IFERROR(INDEX('Rate Schedule'!$D$5:$D$24,MATCH(SUMPRODUCT(MAX(('Rate Schedule'!$A$5:$A$24&lt;=A1237)*('Rate Schedule'!$A$5:$A$24&lt;&gt;"")*'Rate Schedule'!$A$5:$A$24)),'Rate Schedule'!$A$5:$A$24,0)),0),0))))</f>
        <v/>
      </c>
      <c r="P1237" s="25">
        <f>IF(OR(M1237="",O1237=""),"",ROUND(N1237*O1237,0)/100)</f>
        <v/>
      </c>
      <c r="Q1237" s="26">
        <f>IF(AND(A1237="",B1237="",C1237="",D1237="",E1237="",J1237="",H1237=""),"",IF(A1237="","Add a date",IF(A1237&gt;AsOf,"After as-of date: not counted yet",IF(B1237="","Add a vehicle",IF(COUNTIF(VName,B1237)=0,"Vehicle not on Vehicles sheet",IF(E1237="","Add a purpose",IF(AND(E1237&lt;&gt;"Business",E1237&lt;&gt;"Medical",E1237&lt;&gt;"Charitable",E1237&lt;&gt;"Personal"),"Purpose must be Business/Medical/Charitable/Personal",IF(AND(ISNUMBER(H1237),ISNUMBER(I1237),I1237&lt;H1237),"Odometer end is before start",IF(AND(NOT(ISNUMBER(H1237)),NOT(ISNUMBER(I1237)),NOT(ISNUMBER(J1237))),"Add odometer readings or typed miles",IF(AND(ISNUMBER(H1237),ISNUMBER(I1237),ISNUMBER(J1237),ABS((I1237-H1237)-J1237)&gt;0.05),"Odometer and typed miles disagree",IF(AND(N1237&gt;0,O1237=0),"No rate for this date — check Rate Schedule",IF(AND(OR(E1237="Business",E1237="Medical",E1237="Charitable"),F1237&lt;&gt;"Yes",K1237=""),"Add purpose detail for substantiation",""))))))))))))</f>
        <v/>
      </c>
      <c r="R1237" s="27">
        <f>IF(OR(A1237="",M1237=""),"",IFERROR(INDEX('Rate Schedule'!$A$5:$A$24,MATCH(SUMPRODUCT(MAX(('Rate Schedule'!$A$5:$A$24&lt;=A1237)*('Rate Schedule'!$A$5:$A$24&lt;&gt;"")*'Rate Schedule'!$A$5:$A$24)),'Rate Schedule'!$A$5:$A$24,0)),""))</f>
        <v/>
      </c>
    </row>
    <row r="1238">
      <c r="A1238" s="22" t="n"/>
      <c r="B1238" s="10" t="n"/>
      <c r="C1238" s="10" t="n"/>
      <c r="D1238" s="10" t="n"/>
      <c r="E1238" s="10" t="n"/>
      <c r="F1238" s="10" t="n"/>
      <c r="G1238" s="10" t="n"/>
      <c r="H1238" s="23" t="n"/>
      <c r="I1238" s="23" t="n"/>
      <c r="J1238" s="23" t="n"/>
      <c r="K1238" s="10" t="n"/>
      <c r="L1238" s="10" t="n"/>
      <c r="M1238" s="24">
        <f>IF(AND(A1238="",B1238="",J1238="",H1238=""),"",ROUND(IF(G1238="Yes",2,1)*IF(AND(ISNUMBER(H1238),ISNUMBER(I1238),I1238&gt;=H1238),I1238-H1238,IF(ISNUMBER(J1238),J1238,0)),1))</f>
        <v/>
      </c>
      <c r="N1238" s="24">
        <f>IF(M1238="","",IF(OR(E1238="Personal",E1238="",F1238="Yes"),0,M1238))</f>
        <v/>
      </c>
      <c r="O1238" s="24">
        <f>IF(OR(A1238="",M1238=""),"",IF(E1238="Business",IFERROR(INDEX('Rate Schedule'!$B$5:$B$24,MATCH(SUMPRODUCT(MAX(('Rate Schedule'!$A$5:$A$24&lt;=A1238)*('Rate Schedule'!$A$5:$A$24&lt;&gt;"")*'Rate Schedule'!$A$5:$A$24)),'Rate Schedule'!$A$5:$A$24,0)),0),IF(E1238="Medical",IFERROR(INDEX('Rate Schedule'!$C$5:$C$24,MATCH(SUMPRODUCT(MAX(('Rate Schedule'!$A$5:$A$24&lt;=A1238)*('Rate Schedule'!$A$5:$A$24&lt;&gt;"")*'Rate Schedule'!$A$5:$A$24)),'Rate Schedule'!$A$5:$A$24,0)),0),IF(E1238="Charitable",IFERROR(INDEX('Rate Schedule'!$D$5:$D$24,MATCH(SUMPRODUCT(MAX(('Rate Schedule'!$A$5:$A$24&lt;=A1238)*('Rate Schedule'!$A$5:$A$24&lt;&gt;"")*'Rate Schedule'!$A$5:$A$24)),'Rate Schedule'!$A$5:$A$24,0)),0),0))))</f>
        <v/>
      </c>
      <c r="P1238" s="25">
        <f>IF(OR(M1238="",O1238=""),"",ROUND(N1238*O1238,0)/100)</f>
        <v/>
      </c>
      <c r="Q1238" s="26">
        <f>IF(AND(A1238="",B1238="",C1238="",D1238="",E1238="",J1238="",H1238=""),"",IF(A1238="","Add a date",IF(A1238&gt;AsOf,"After as-of date: not counted yet",IF(B1238="","Add a vehicle",IF(COUNTIF(VName,B1238)=0,"Vehicle not on Vehicles sheet",IF(E1238="","Add a purpose",IF(AND(E1238&lt;&gt;"Business",E1238&lt;&gt;"Medical",E1238&lt;&gt;"Charitable",E1238&lt;&gt;"Personal"),"Purpose must be Business/Medical/Charitable/Personal",IF(AND(ISNUMBER(H1238),ISNUMBER(I1238),I1238&lt;H1238),"Odometer end is before start",IF(AND(NOT(ISNUMBER(H1238)),NOT(ISNUMBER(I1238)),NOT(ISNUMBER(J1238))),"Add odometer readings or typed miles",IF(AND(ISNUMBER(H1238),ISNUMBER(I1238),ISNUMBER(J1238),ABS((I1238-H1238)-J1238)&gt;0.05),"Odometer and typed miles disagree",IF(AND(N1238&gt;0,O1238=0),"No rate for this date — check Rate Schedule",IF(AND(OR(E1238="Business",E1238="Medical",E1238="Charitable"),F1238&lt;&gt;"Yes",K1238=""),"Add purpose detail for substantiation",""))))))))))))</f>
        <v/>
      </c>
      <c r="R1238" s="27">
        <f>IF(OR(A1238="",M1238=""),"",IFERROR(INDEX('Rate Schedule'!$A$5:$A$24,MATCH(SUMPRODUCT(MAX(('Rate Schedule'!$A$5:$A$24&lt;=A1238)*('Rate Schedule'!$A$5:$A$24&lt;&gt;"")*'Rate Schedule'!$A$5:$A$24)),'Rate Schedule'!$A$5:$A$24,0)),""))</f>
        <v/>
      </c>
    </row>
    <row r="1239">
      <c r="A1239" s="22" t="n"/>
      <c r="B1239" s="10" t="n"/>
      <c r="C1239" s="10" t="n"/>
      <c r="D1239" s="10" t="n"/>
      <c r="E1239" s="10" t="n"/>
      <c r="F1239" s="10" t="n"/>
      <c r="G1239" s="10" t="n"/>
      <c r="H1239" s="23" t="n"/>
      <c r="I1239" s="23" t="n"/>
      <c r="J1239" s="23" t="n"/>
      <c r="K1239" s="10" t="n"/>
      <c r="L1239" s="10" t="n"/>
      <c r="M1239" s="24">
        <f>IF(AND(A1239="",B1239="",J1239="",H1239=""),"",ROUND(IF(G1239="Yes",2,1)*IF(AND(ISNUMBER(H1239),ISNUMBER(I1239),I1239&gt;=H1239),I1239-H1239,IF(ISNUMBER(J1239),J1239,0)),1))</f>
        <v/>
      </c>
      <c r="N1239" s="24">
        <f>IF(M1239="","",IF(OR(E1239="Personal",E1239="",F1239="Yes"),0,M1239))</f>
        <v/>
      </c>
      <c r="O1239" s="24">
        <f>IF(OR(A1239="",M1239=""),"",IF(E1239="Business",IFERROR(INDEX('Rate Schedule'!$B$5:$B$24,MATCH(SUMPRODUCT(MAX(('Rate Schedule'!$A$5:$A$24&lt;=A1239)*('Rate Schedule'!$A$5:$A$24&lt;&gt;"")*'Rate Schedule'!$A$5:$A$24)),'Rate Schedule'!$A$5:$A$24,0)),0),IF(E1239="Medical",IFERROR(INDEX('Rate Schedule'!$C$5:$C$24,MATCH(SUMPRODUCT(MAX(('Rate Schedule'!$A$5:$A$24&lt;=A1239)*('Rate Schedule'!$A$5:$A$24&lt;&gt;"")*'Rate Schedule'!$A$5:$A$24)),'Rate Schedule'!$A$5:$A$24,0)),0),IF(E1239="Charitable",IFERROR(INDEX('Rate Schedule'!$D$5:$D$24,MATCH(SUMPRODUCT(MAX(('Rate Schedule'!$A$5:$A$24&lt;=A1239)*('Rate Schedule'!$A$5:$A$24&lt;&gt;"")*'Rate Schedule'!$A$5:$A$24)),'Rate Schedule'!$A$5:$A$24,0)),0),0))))</f>
        <v/>
      </c>
      <c r="P1239" s="25">
        <f>IF(OR(M1239="",O1239=""),"",ROUND(N1239*O1239,0)/100)</f>
        <v/>
      </c>
      <c r="Q1239" s="26">
        <f>IF(AND(A1239="",B1239="",C1239="",D1239="",E1239="",J1239="",H1239=""),"",IF(A1239="","Add a date",IF(A1239&gt;AsOf,"After as-of date: not counted yet",IF(B1239="","Add a vehicle",IF(COUNTIF(VName,B1239)=0,"Vehicle not on Vehicles sheet",IF(E1239="","Add a purpose",IF(AND(E1239&lt;&gt;"Business",E1239&lt;&gt;"Medical",E1239&lt;&gt;"Charitable",E1239&lt;&gt;"Personal"),"Purpose must be Business/Medical/Charitable/Personal",IF(AND(ISNUMBER(H1239),ISNUMBER(I1239),I1239&lt;H1239),"Odometer end is before start",IF(AND(NOT(ISNUMBER(H1239)),NOT(ISNUMBER(I1239)),NOT(ISNUMBER(J1239))),"Add odometer readings or typed miles",IF(AND(ISNUMBER(H1239),ISNUMBER(I1239),ISNUMBER(J1239),ABS((I1239-H1239)-J1239)&gt;0.05),"Odometer and typed miles disagree",IF(AND(N1239&gt;0,O1239=0),"No rate for this date — check Rate Schedule",IF(AND(OR(E1239="Business",E1239="Medical",E1239="Charitable"),F1239&lt;&gt;"Yes",K1239=""),"Add purpose detail for substantiation",""))))))))))))</f>
        <v/>
      </c>
      <c r="R1239" s="27">
        <f>IF(OR(A1239="",M1239=""),"",IFERROR(INDEX('Rate Schedule'!$A$5:$A$24,MATCH(SUMPRODUCT(MAX(('Rate Schedule'!$A$5:$A$24&lt;=A1239)*('Rate Schedule'!$A$5:$A$24&lt;&gt;"")*'Rate Schedule'!$A$5:$A$24)),'Rate Schedule'!$A$5:$A$24,0)),""))</f>
        <v/>
      </c>
    </row>
    <row r="1240">
      <c r="A1240" s="22" t="n"/>
      <c r="B1240" s="10" t="n"/>
      <c r="C1240" s="10" t="n"/>
      <c r="D1240" s="10" t="n"/>
      <c r="E1240" s="10" t="n"/>
      <c r="F1240" s="10" t="n"/>
      <c r="G1240" s="10" t="n"/>
      <c r="H1240" s="23" t="n"/>
      <c r="I1240" s="23" t="n"/>
      <c r="J1240" s="23" t="n"/>
      <c r="K1240" s="10" t="n"/>
      <c r="L1240" s="10" t="n"/>
      <c r="M1240" s="24">
        <f>IF(AND(A1240="",B1240="",J1240="",H1240=""),"",ROUND(IF(G1240="Yes",2,1)*IF(AND(ISNUMBER(H1240),ISNUMBER(I1240),I1240&gt;=H1240),I1240-H1240,IF(ISNUMBER(J1240),J1240,0)),1))</f>
        <v/>
      </c>
      <c r="N1240" s="24">
        <f>IF(M1240="","",IF(OR(E1240="Personal",E1240="",F1240="Yes"),0,M1240))</f>
        <v/>
      </c>
      <c r="O1240" s="24">
        <f>IF(OR(A1240="",M1240=""),"",IF(E1240="Business",IFERROR(INDEX('Rate Schedule'!$B$5:$B$24,MATCH(SUMPRODUCT(MAX(('Rate Schedule'!$A$5:$A$24&lt;=A1240)*('Rate Schedule'!$A$5:$A$24&lt;&gt;"")*'Rate Schedule'!$A$5:$A$24)),'Rate Schedule'!$A$5:$A$24,0)),0),IF(E1240="Medical",IFERROR(INDEX('Rate Schedule'!$C$5:$C$24,MATCH(SUMPRODUCT(MAX(('Rate Schedule'!$A$5:$A$24&lt;=A1240)*('Rate Schedule'!$A$5:$A$24&lt;&gt;"")*'Rate Schedule'!$A$5:$A$24)),'Rate Schedule'!$A$5:$A$24,0)),0),IF(E1240="Charitable",IFERROR(INDEX('Rate Schedule'!$D$5:$D$24,MATCH(SUMPRODUCT(MAX(('Rate Schedule'!$A$5:$A$24&lt;=A1240)*('Rate Schedule'!$A$5:$A$24&lt;&gt;"")*'Rate Schedule'!$A$5:$A$24)),'Rate Schedule'!$A$5:$A$24,0)),0),0))))</f>
        <v/>
      </c>
      <c r="P1240" s="25">
        <f>IF(OR(M1240="",O1240=""),"",ROUND(N1240*O1240,0)/100)</f>
        <v/>
      </c>
      <c r="Q1240" s="26">
        <f>IF(AND(A1240="",B1240="",C1240="",D1240="",E1240="",J1240="",H1240=""),"",IF(A1240="","Add a date",IF(A1240&gt;AsOf,"After as-of date: not counted yet",IF(B1240="","Add a vehicle",IF(COUNTIF(VName,B1240)=0,"Vehicle not on Vehicles sheet",IF(E1240="","Add a purpose",IF(AND(E1240&lt;&gt;"Business",E1240&lt;&gt;"Medical",E1240&lt;&gt;"Charitable",E1240&lt;&gt;"Personal"),"Purpose must be Business/Medical/Charitable/Personal",IF(AND(ISNUMBER(H1240),ISNUMBER(I1240),I1240&lt;H1240),"Odometer end is before start",IF(AND(NOT(ISNUMBER(H1240)),NOT(ISNUMBER(I1240)),NOT(ISNUMBER(J1240))),"Add odometer readings or typed miles",IF(AND(ISNUMBER(H1240),ISNUMBER(I1240),ISNUMBER(J1240),ABS((I1240-H1240)-J1240)&gt;0.05),"Odometer and typed miles disagree",IF(AND(N1240&gt;0,O1240=0),"No rate for this date — check Rate Schedule",IF(AND(OR(E1240="Business",E1240="Medical",E1240="Charitable"),F1240&lt;&gt;"Yes",K1240=""),"Add purpose detail for substantiation",""))))))))))))</f>
        <v/>
      </c>
      <c r="R1240" s="27">
        <f>IF(OR(A1240="",M1240=""),"",IFERROR(INDEX('Rate Schedule'!$A$5:$A$24,MATCH(SUMPRODUCT(MAX(('Rate Schedule'!$A$5:$A$24&lt;=A1240)*('Rate Schedule'!$A$5:$A$24&lt;&gt;"")*'Rate Schedule'!$A$5:$A$24)),'Rate Schedule'!$A$5:$A$24,0)),""))</f>
        <v/>
      </c>
    </row>
    <row r="1241">
      <c r="A1241" s="22" t="n"/>
      <c r="B1241" s="10" t="n"/>
      <c r="C1241" s="10" t="n"/>
      <c r="D1241" s="10" t="n"/>
      <c r="E1241" s="10" t="n"/>
      <c r="F1241" s="10" t="n"/>
      <c r="G1241" s="10" t="n"/>
      <c r="H1241" s="23" t="n"/>
      <c r="I1241" s="23" t="n"/>
      <c r="J1241" s="23" t="n"/>
      <c r="K1241" s="10" t="n"/>
      <c r="L1241" s="10" t="n"/>
      <c r="M1241" s="24">
        <f>IF(AND(A1241="",B1241="",J1241="",H1241=""),"",ROUND(IF(G1241="Yes",2,1)*IF(AND(ISNUMBER(H1241),ISNUMBER(I1241),I1241&gt;=H1241),I1241-H1241,IF(ISNUMBER(J1241),J1241,0)),1))</f>
        <v/>
      </c>
      <c r="N1241" s="24">
        <f>IF(M1241="","",IF(OR(E1241="Personal",E1241="",F1241="Yes"),0,M1241))</f>
        <v/>
      </c>
      <c r="O1241" s="24">
        <f>IF(OR(A1241="",M1241=""),"",IF(E1241="Business",IFERROR(INDEX('Rate Schedule'!$B$5:$B$24,MATCH(SUMPRODUCT(MAX(('Rate Schedule'!$A$5:$A$24&lt;=A1241)*('Rate Schedule'!$A$5:$A$24&lt;&gt;"")*'Rate Schedule'!$A$5:$A$24)),'Rate Schedule'!$A$5:$A$24,0)),0),IF(E1241="Medical",IFERROR(INDEX('Rate Schedule'!$C$5:$C$24,MATCH(SUMPRODUCT(MAX(('Rate Schedule'!$A$5:$A$24&lt;=A1241)*('Rate Schedule'!$A$5:$A$24&lt;&gt;"")*'Rate Schedule'!$A$5:$A$24)),'Rate Schedule'!$A$5:$A$24,0)),0),IF(E1241="Charitable",IFERROR(INDEX('Rate Schedule'!$D$5:$D$24,MATCH(SUMPRODUCT(MAX(('Rate Schedule'!$A$5:$A$24&lt;=A1241)*('Rate Schedule'!$A$5:$A$24&lt;&gt;"")*'Rate Schedule'!$A$5:$A$24)),'Rate Schedule'!$A$5:$A$24,0)),0),0))))</f>
        <v/>
      </c>
      <c r="P1241" s="25">
        <f>IF(OR(M1241="",O1241=""),"",ROUND(N1241*O1241,0)/100)</f>
        <v/>
      </c>
      <c r="Q1241" s="26">
        <f>IF(AND(A1241="",B1241="",C1241="",D1241="",E1241="",J1241="",H1241=""),"",IF(A1241="","Add a date",IF(A1241&gt;AsOf,"After as-of date: not counted yet",IF(B1241="","Add a vehicle",IF(COUNTIF(VName,B1241)=0,"Vehicle not on Vehicles sheet",IF(E1241="","Add a purpose",IF(AND(E1241&lt;&gt;"Business",E1241&lt;&gt;"Medical",E1241&lt;&gt;"Charitable",E1241&lt;&gt;"Personal"),"Purpose must be Business/Medical/Charitable/Personal",IF(AND(ISNUMBER(H1241),ISNUMBER(I1241),I1241&lt;H1241),"Odometer end is before start",IF(AND(NOT(ISNUMBER(H1241)),NOT(ISNUMBER(I1241)),NOT(ISNUMBER(J1241))),"Add odometer readings or typed miles",IF(AND(ISNUMBER(H1241),ISNUMBER(I1241),ISNUMBER(J1241),ABS((I1241-H1241)-J1241)&gt;0.05),"Odometer and typed miles disagree",IF(AND(N1241&gt;0,O1241=0),"No rate for this date — check Rate Schedule",IF(AND(OR(E1241="Business",E1241="Medical",E1241="Charitable"),F1241&lt;&gt;"Yes",K1241=""),"Add purpose detail for substantiation",""))))))))))))</f>
        <v/>
      </c>
      <c r="R1241" s="27">
        <f>IF(OR(A1241="",M1241=""),"",IFERROR(INDEX('Rate Schedule'!$A$5:$A$24,MATCH(SUMPRODUCT(MAX(('Rate Schedule'!$A$5:$A$24&lt;=A1241)*('Rate Schedule'!$A$5:$A$24&lt;&gt;"")*'Rate Schedule'!$A$5:$A$24)),'Rate Schedule'!$A$5:$A$24,0)),""))</f>
        <v/>
      </c>
    </row>
    <row r="1242">
      <c r="A1242" s="22" t="n"/>
      <c r="B1242" s="10" t="n"/>
      <c r="C1242" s="10" t="n"/>
      <c r="D1242" s="10" t="n"/>
      <c r="E1242" s="10" t="n"/>
      <c r="F1242" s="10" t="n"/>
      <c r="G1242" s="10" t="n"/>
      <c r="H1242" s="23" t="n"/>
      <c r="I1242" s="23" t="n"/>
      <c r="J1242" s="23" t="n"/>
      <c r="K1242" s="10" t="n"/>
      <c r="L1242" s="10" t="n"/>
      <c r="M1242" s="24">
        <f>IF(AND(A1242="",B1242="",J1242="",H1242=""),"",ROUND(IF(G1242="Yes",2,1)*IF(AND(ISNUMBER(H1242),ISNUMBER(I1242),I1242&gt;=H1242),I1242-H1242,IF(ISNUMBER(J1242),J1242,0)),1))</f>
        <v/>
      </c>
      <c r="N1242" s="24">
        <f>IF(M1242="","",IF(OR(E1242="Personal",E1242="",F1242="Yes"),0,M1242))</f>
        <v/>
      </c>
      <c r="O1242" s="24">
        <f>IF(OR(A1242="",M1242=""),"",IF(E1242="Business",IFERROR(INDEX('Rate Schedule'!$B$5:$B$24,MATCH(SUMPRODUCT(MAX(('Rate Schedule'!$A$5:$A$24&lt;=A1242)*('Rate Schedule'!$A$5:$A$24&lt;&gt;"")*'Rate Schedule'!$A$5:$A$24)),'Rate Schedule'!$A$5:$A$24,0)),0),IF(E1242="Medical",IFERROR(INDEX('Rate Schedule'!$C$5:$C$24,MATCH(SUMPRODUCT(MAX(('Rate Schedule'!$A$5:$A$24&lt;=A1242)*('Rate Schedule'!$A$5:$A$24&lt;&gt;"")*'Rate Schedule'!$A$5:$A$24)),'Rate Schedule'!$A$5:$A$24,0)),0),IF(E1242="Charitable",IFERROR(INDEX('Rate Schedule'!$D$5:$D$24,MATCH(SUMPRODUCT(MAX(('Rate Schedule'!$A$5:$A$24&lt;=A1242)*('Rate Schedule'!$A$5:$A$24&lt;&gt;"")*'Rate Schedule'!$A$5:$A$24)),'Rate Schedule'!$A$5:$A$24,0)),0),0))))</f>
        <v/>
      </c>
      <c r="P1242" s="25">
        <f>IF(OR(M1242="",O1242=""),"",ROUND(N1242*O1242,0)/100)</f>
        <v/>
      </c>
      <c r="Q1242" s="26">
        <f>IF(AND(A1242="",B1242="",C1242="",D1242="",E1242="",J1242="",H1242=""),"",IF(A1242="","Add a date",IF(A1242&gt;AsOf,"After as-of date: not counted yet",IF(B1242="","Add a vehicle",IF(COUNTIF(VName,B1242)=0,"Vehicle not on Vehicles sheet",IF(E1242="","Add a purpose",IF(AND(E1242&lt;&gt;"Business",E1242&lt;&gt;"Medical",E1242&lt;&gt;"Charitable",E1242&lt;&gt;"Personal"),"Purpose must be Business/Medical/Charitable/Personal",IF(AND(ISNUMBER(H1242),ISNUMBER(I1242),I1242&lt;H1242),"Odometer end is before start",IF(AND(NOT(ISNUMBER(H1242)),NOT(ISNUMBER(I1242)),NOT(ISNUMBER(J1242))),"Add odometer readings or typed miles",IF(AND(ISNUMBER(H1242),ISNUMBER(I1242),ISNUMBER(J1242),ABS((I1242-H1242)-J1242)&gt;0.05),"Odometer and typed miles disagree",IF(AND(N1242&gt;0,O1242=0),"No rate for this date — check Rate Schedule",IF(AND(OR(E1242="Business",E1242="Medical",E1242="Charitable"),F1242&lt;&gt;"Yes",K1242=""),"Add purpose detail for substantiation",""))))))))))))</f>
        <v/>
      </c>
      <c r="R1242" s="27">
        <f>IF(OR(A1242="",M1242=""),"",IFERROR(INDEX('Rate Schedule'!$A$5:$A$24,MATCH(SUMPRODUCT(MAX(('Rate Schedule'!$A$5:$A$24&lt;=A1242)*('Rate Schedule'!$A$5:$A$24&lt;&gt;"")*'Rate Schedule'!$A$5:$A$24)),'Rate Schedule'!$A$5:$A$24,0)),""))</f>
        <v/>
      </c>
    </row>
    <row r="1243">
      <c r="A1243" s="22" t="n"/>
      <c r="B1243" s="10" t="n"/>
      <c r="C1243" s="10" t="n"/>
      <c r="D1243" s="10" t="n"/>
      <c r="E1243" s="10" t="n"/>
      <c r="F1243" s="10" t="n"/>
      <c r="G1243" s="10" t="n"/>
      <c r="H1243" s="23" t="n"/>
      <c r="I1243" s="23" t="n"/>
      <c r="J1243" s="23" t="n"/>
      <c r="K1243" s="10" t="n"/>
      <c r="L1243" s="10" t="n"/>
      <c r="M1243" s="24">
        <f>IF(AND(A1243="",B1243="",J1243="",H1243=""),"",ROUND(IF(G1243="Yes",2,1)*IF(AND(ISNUMBER(H1243),ISNUMBER(I1243),I1243&gt;=H1243),I1243-H1243,IF(ISNUMBER(J1243),J1243,0)),1))</f>
        <v/>
      </c>
      <c r="N1243" s="24">
        <f>IF(M1243="","",IF(OR(E1243="Personal",E1243="",F1243="Yes"),0,M1243))</f>
        <v/>
      </c>
      <c r="O1243" s="24">
        <f>IF(OR(A1243="",M1243=""),"",IF(E1243="Business",IFERROR(INDEX('Rate Schedule'!$B$5:$B$24,MATCH(SUMPRODUCT(MAX(('Rate Schedule'!$A$5:$A$24&lt;=A1243)*('Rate Schedule'!$A$5:$A$24&lt;&gt;"")*'Rate Schedule'!$A$5:$A$24)),'Rate Schedule'!$A$5:$A$24,0)),0),IF(E1243="Medical",IFERROR(INDEX('Rate Schedule'!$C$5:$C$24,MATCH(SUMPRODUCT(MAX(('Rate Schedule'!$A$5:$A$24&lt;=A1243)*('Rate Schedule'!$A$5:$A$24&lt;&gt;"")*'Rate Schedule'!$A$5:$A$24)),'Rate Schedule'!$A$5:$A$24,0)),0),IF(E1243="Charitable",IFERROR(INDEX('Rate Schedule'!$D$5:$D$24,MATCH(SUMPRODUCT(MAX(('Rate Schedule'!$A$5:$A$24&lt;=A1243)*('Rate Schedule'!$A$5:$A$24&lt;&gt;"")*'Rate Schedule'!$A$5:$A$24)),'Rate Schedule'!$A$5:$A$24,0)),0),0))))</f>
        <v/>
      </c>
      <c r="P1243" s="25">
        <f>IF(OR(M1243="",O1243=""),"",ROUND(N1243*O1243,0)/100)</f>
        <v/>
      </c>
      <c r="Q1243" s="26">
        <f>IF(AND(A1243="",B1243="",C1243="",D1243="",E1243="",J1243="",H1243=""),"",IF(A1243="","Add a date",IF(A1243&gt;AsOf,"After as-of date: not counted yet",IF(B1243="","Add a vehicle",IF(COUNTIF(VName,B1243)=0,"Vehicle not on Vehicles sheet",IF(E1243="","Add a purpose",IF(AND(E1243&lt;&gt;"Business",E1243&lt;&gt;"Medical",E1243&lt;&gt;"Charitable",E1243&lt;&gt;"Personal"),"Purpose must be Business/Medical/Charitable/Personal",IF(AND(ISNUMBER(H1243),ISNUMBER(I1243),I1243&lt;H1243),"Odometer end is before start",IF(AND(NOT(ISNUMBER(H1243)),NOT(ISNUMBER(I1243)),NOT(ISNUMBER(J1243))),"Add odometer readings or typed miles",IF(AND(ISNUMBER(H1243),ISNUMBER(I1243),ISNUMBER(J1243),ABS((I1243-H1243)-J1243)&gt;0.05),"Odometer and typed miles disagree",IF(AND(N1243&gt;0,O1243=0),"No rate for this date — check Rate Schedule",IF(AND(OR(E1243="Business",E1243="Medical",E1243="Charitable"),F1243&lt;&gt;"Yes",K1243=""),"Add purpose detail for substantiation",""))))))))))))</f>
        <v/>
      </c>
      <c r="R1243" s="27">
        <f>IF(OR(A1243="",M1243=""),"",IFERROR(INDEX('Rate Schedule'!$A$5:$A$24,MATCH(SUMPRODUCT(MAX(('Rate Schedule'!$A$5:$A$24&lt;=A1243)*('Rate Schedule'!$A$5:$A$24&lt;&gt;"")*'Rate Schedule'!$A$5:$A$24)),'Rate Schedule'!$A$5:$A$24,0)),""))</f>
        <v/>
      </c>
    </row>
    <row r="1244">
      <c r="A1244" s="22" t="n"/>
      <c r="B1244" s="10" t="n"/>
      <c r="C1244" s="10" t="n"/>
      <c r="D1244" s="10" t="n"/>
      <c r="E1244" s="10" t="n"/>
      <c r="F1244" s="10" t="n"/>
      <c r="G1244" s="10" t="n"/>
      <c r="H1244" s="23" t="n"/>
      <c r="I1244" s="23" t="n"/>
      <c r="J1244" s="23" t="n"/>
      <c r="K1244" s="10" t="n"/>
      <c r="L1244" s="10" t="n"/>
      <c r="M1244" s="24">
        <f>IF(AND(A1244="",B1244="",J1244="",H1244=""),"",ROUND(IF(G1244="Yes",2,1)*IF(AND(ISNUMBER(H1244),ISNUMBER(I1244),I1244&gt;=H1244),I1244-H1244,IF(ISNUMBER(J1244),J1244,0)),1))</f>
        <v/>
      </c>
      <c r="N1244" s="24">
        <f>IF(M1244="","",IF(OR(E1244="Personal",E1244="",F1244="Yes"),0,M1244))</f>
        <v/>
      </c>
      <c r="O1244" s="24">
        <f>IF(OR(A1244="",M1244=""),"",IF(E1244="Business",IFERROR(INDEX('Rate Schedule'!$B$5:$B$24,MATCH(SUMPRODUCT(MAX(('Rate Schedule'!$A$5:$A$24&lt;=A1244)*('Rate Schedule'!$A$5:$A$24&lt;&gt;"")*'Rate Schedule'!$A$5:$A$24)),'Rate Schedule'!$A$5:$A$24,0)),0),IF(E1244="Medical",IFERROR(INDEX('Rate Schedule'!$C$5:$C$24,MATCH(SUMPRODUCT(MAX(('Rate Schedule'!$A$5:$A$24&lt;=A1244)*('Rate Schedule'!$A$5:$A$24&lt;&gt;"")*'Rate Schedule'!$A$5:$A$24)),'Rate Schedule'!$A$5:$A$24,0)),0),IF(E1244="Charitable",IFERROR(INDEX('Rate Schedule'!$D$5:$D$24,MATCH(SUMPRODUCT(MAX(('Rate Schedule'!$A$5:$A$24&lt;=A1244)*('Rate Schedule'!$A$5:$A$24&lt;&gt;"")*'Rate Schedule'!$A$5:$A$24)),'Rate Schedule'!$A$5:$A$24,0)),0),0))))</f>
        <v/>
      </c>
      <c r="P1244" s="25">
        <f>IF(OR(M1244="",O1244=""),"",ROUND(N1244*O1244,0)/100)</f>
        <v/>
      </c>
      <c r="Q1244" s="26">
        <f>IF(AND(A1244="",B1244="",C1244="",D1244="",E1244="",J1244="",H1244=""),"",IF(A1244="","Add a date",IF(A1244&gt;AsOf,"After as-of date: not counted yet",IF(B1244="","Add a vehicle",IF(COUNTIF(VName,B1244)=0,"Vehicle not on Vehicles sheet",IF(E1244="","Add a purpose",IF(AND(E1244&lt;&gt;"Business",E1244&lt;&gt;"Medical",E1244&lt;&gt;"Charitable",E1244&lt;&gt;"Personal"),"Purpose must be Business/Medical/Charitable/Personal",IF(AND(ISNUMBER(H1244),ISNUMBER(I1244),I1244&lt;H1244),"Odometer end is before start",IF(AND(NOT(ISNUMBER(H1244)),NOT(ISNUMBER(I1244)),NOT(ISNUMBER(J1244))),"Add odometer readings or typed miles",IF(AND(ISNUMBER(H1244),ISNUMBER(I1244),ISNUMBER(J1244),ABS((I1244-H1244)-J1244)&gt;0.05),"Odometer and typed miles disagree",IF(AND(N1244&gt;0,O1244=0),"No rate for this date — check Rate Schedule",IF(AND(OR(E1244="Business",E1244="Medical",E1244="Charitable"),F1244&lt;&gt;"Yes",K1244=""),"Add purpose detail for substantiation",""))))))))))))</f>
        <v/>
      </c>
      <c r="R1244" s="27">
        <f>IF(OR(A1244="",M1244=""),"",IFERROR(INDEX('Rate Schedule'!$A$5:$A$24,MATCH(SUMPRODUCT(MAX(('Rate Schedule'!$A$5:$A$24&lt;=A1244)*('Rate Schedule'!$A$5:$A$24&lt;&gt;"")*'Rate Schedule'!$A$5:$A$24)),'Rate Schedule'!$A$5:$A$24,0)),""))</f>
        <v/>
      </c>
    </row>
    <row r="1245">
      <c r="A1245" s="22" t="n"/>
      <c r="B1245" s="10" t="n"/>
      <c r="C1245" s="10" t="n"/>
      <c r="D1245" s="10" t="n"/>
      <c r="E1245" s="10" t="n"/>
      <c r="F1245" s="10" t="n"/>
      <c r="G1245" s="10" t="n"/>
      <c r="H1245" s="23" t="n"/>
      <c r="I1245" s="23" t="n"/>
      <c r="J1245" s="23" t="n"/>
      <c r="K1245" s="10" t="n"/>
      <c r="L1245" s="10" t="n"/>
      <c r="M1245" s="24">
        <f>IF(AND(A1245="",B1245="",J1245="",H1245=""),"",ROUND(IF(G1245="Yes",2,1)*IF(AND(ISNUMBER(H1245),ISNUMBER(I1245),I1245&gt;=H1245),I1245-H1245,IF(ISNUMBER(J1245),J1245,0)),1))</f>
        <v/>
      </c>
      <c r="N1245" s="24">
        <f>IF(M1245="","",IF(OR(E1245="Personal",E1245="",F1245="Yes"),0,M1245))</f>
        <v/>
      </c>
      <c r="O1245" s="24">
        <f>IF(OR(A1245="",M1245=""),"",IF(E1245="Business",IFERROR(INDEX('Rate Schedule'!$B$5:$B$24,MATCH(SUMPRODUCT(MAX(('Rate Schedule'!$A$5:$A$24&lt;=A1245)*('Rate Schedule'!$A$5:$A$24&lt;&gt;"")*'Rate Schedule'!$A$5:$A$24)),'Rate Schedule'!$A$5:$A$24,0)),0),IF(E1245="Medical",IFERROR(INDEX('Rate Schedule'!$C$5:$C$24,MATCH(SUMPRODUCT(MAX(('Rate Schedule'!$A$5:$A$24&lt;=A1245)*('Rate Schedule'!$A$5:$A$24&lt;&gt;"")*'Rate Schedule'!$A$5:$A$24)),'Rate Schedule'!$A$5:$A$24,0)),0),IF(E1245="Charitable",IFERROR(INDEX('Rate Schedule'!$D$5:$D$24,MATCH(SUMPRODUCT(MAX(('Rate Schedule'!$A$5:$A$24&lt;=A1245)*('Rate Schedule'!$A$5:$A$24&lt;&gt;"")*'Rate Schedule'!$A$5:$A$24)),'Rate Schedule'!$A$5:$A$24,0)),0),0))))</f>
        <v/>
      </c>
      <c r="P1245" s="25">
        <f>IF(OR(M1245="",O1245=""),"",ROUND(N1245*O1245,0)/100)</f>
        <v/>
      </c>
      <c r="Q1245" s="26">
        <f>IF(AND(A1245="",B1245="",C1245="",D1245="",E1245="",J1245="",H1245=""),"",IF(A1245="","Add a date",IF(A1245&gt;AsOf,"After as-of date: not counted yet",IF(B1245="","Add a vehicle",IF(COUNTIF(VName,B1245)=0,"Vehicle not on Vehicles sheet",IF(E1245="","Add a purpose",IF(AND(E1245&lt;&gt;"Business",E1245&lt;&gt;"Medical",E1245&lt;&gt;"Charitable",E1245&lt;&gt;"Personal"),"Purpose must be Business/Medical/Charitable/Personal",IF(AND(ISNUMBER(H1245),ISNUMBER(I1245),I1245&lt;H1245),"Odometer end is before start",IF(AND(NOT(ISNUMBER(H1245)),NOT(ISNUMBER(I1245)),NOT(ISNUMBER(J1245))),"Add odometer readings or typed miles",IF(AND(ISNUMBER(H1245),ISNUMBER(I1245),ISNUMBER(J1245),ABS((I1245-H1245)-J1245)&gt;0.05),"Odometer and typed miles disagree",IF(AND(N1245&gt;0,O1245=0),"No rate for this date — check Rate Schedule",IF(AND(OR(E1245="Business",E1245="Medical",E1245="Charitable"),F1245&lt;&gt;"Yes",K1245=""),"Add purpose detail for substantiation",""))))))))))))</f>
        <v/>
      </c>
      <c r="R1245" s="27">
        <f>IF(OR(A1245="",M1245=""),"",IFERROR(INDEX('Rate Schedule'!$A$5:$A$24,MATCH(SUMPRODUCT(MAX(('Rate Schedule'!$A$5:$A$24&lt;=A1245)*('Rate Schedule'!$A$5:$A$24&lt;&gt;"")*'Rate Schedule'!$A$5:$A$24)),'Rate Schedule'!$A$5:$A$24,0)),""))</f>
        <v/>
      </c>
    </row>
    <row r="1246">
      <c r="A1246" s="22" t="n"/>
      <c r="B1246" s="10" t="n"/>
      <c r="C1246" s="10" t="n"/>
      <c r="D1246" s="10" t="n"/>
      <c r="E1246" s="10" t="n"/>
      <c r="F1246" s="10" t="n"/>
      <c r="G1246" s="10" t="n"/>
      <c r="H1246" s="23" t="n"/>
      <c r="I1246" s="23" t="n"/>
      <c r="J1246" s="23" t="n"/>
      <c r="K1246" s="10" t="n"/>
      <c r="L1246" s="10" t="n"/>
      <c r="M1246" s="24">
        <f>IF(AND(A1246="",B1246="",J1246="",H1246=""),"",ROUND(IF(G1246="Yes",2,1)*IF(AND(ISNUMBER(H1246),ISNUMBER(I1246),I1246&gt;=H1246),I1246-H1246,IF(ISNUMBER(J1246),J1246,0)),1))</f>
        <v/>
      </c>
      <c r="N1246" s="24">
        <f>IF(M1246="","",IF(OR(E1246="Personal",E1246="",F1246="Yes"),0,M1246))</f>
        <v/>
      </c>
      <c r="O1246" s="24">
        <f>IF(OR(A1246="",M1246=""),"",IF(E1246="Business",IFERROR(INDEX('Rate Schedule'!$B$5:$B$24,MATCH(SUMPRODUCT(MAX(('Rate Schedule'!$A$5:$A$24&lt;=A1246)*('Rate Schedule'!$A$5:$A$24&lt;&gt;"")*'Rate Schedule'!$A$5:$A$24)),'Rate Schedule'!$A$5:$A$24,0)),0),IF(E1246="Medical",IFERROR(INDEX('Rate Schedule'!$C$5:$C$24,MATCH(SUMPRODUCT(MAX(('Rate Schedule'!$A$5:$A$24&lt;=A1246)*('Rate Schedule'!$A$5:$A$24&lt;&gt;"")*'Rate Schedule'!$A$5:$A$24)),'Rate Schedule'!$A$5:$A$24,0)),0),IF(E1246="Charitable",IFERROR(INDEX('Rate Schedule'!$D$5:$D$24,MATCH(SUMPRODUCT(MAX(('Rate Schedule'!$A$5:$A$24&lt;=A1246)*('Rate Schedule'!$A$5:$A$24&lt;&gt;"")*'Rate Schedule'!$A$5:$A$24)),'Rate Schedule'!$A$5:$A$24,0)),0),0))))</f>
        <v/>
      </c>
      <c r="P1246" s="25">
        <f>IF(OR(M1246="",O1246=""),"",ROUND(N1246*O1246,0)/100)</f>
        <v/>
      </c>
      <c r="Q1246" s="26">
        <f>IF(AND(A1246="",B1246="",C1246="",D1246="",E1246="",J1246="",H1246=""),"",IF(A1246="","Add a date",IF(A1246&gt;AsOf,"After as-of date: not counted yet",IF(B1246="","Add a vehicle",IF(COUNTIF(VName,B1246)=0,"Vehicle not on Vehicles sheet",IF(E1246="","Add a purpose",IF(AND(E1246&lt;&gt;"Business",E1246&lt;&gt;"Medical",E1246&lt;&gt;"Charitable",E1246&lt;&gt;"Personal"),"Purpose must be Business/Medical/Charitable/Personal",IF(AND(ISNUMBER(H1246),ISNUMBER(I1246),I1246&lt;H1246),"Odometer end is before start",IF(AND(NOT(ISNUMBER(H1246)),NOT(ISNUMBER(I1246)),NOT(ISNUMBER(J1246))),"Add odometer readings or typed miles",IF(AND(ISNUMBER(H1246),ISNUMBER(I1246),ISNUMBER(J1246),ABS((I1246-H1246)-J1246)&gt;0.05),"Odometer and typed miles disagree",IF(AND(N1246&gt;0,O1246=0),"No rate for this date — check Rate Schedule",IF(AND(OR(E1246="Business",E1246="Medical",E1246="Charitable"),F1246&lt;&gt;"Yes",K1246=""),"Add purpose detail for substantiation",""))))))))))))</f>
        <v/>
      </c>
      <c r="R1246" s="27">
        <f>IF(OR(A1246="",M1246=""),"",IFERROR(INDEX('Rate Schedule'!$A$5:$A$24,MATCH(SUMPRODUCT(MAX(('Rate Schedule'!$A$5:$A$24&lt;=A1246)*('Rate Schedule'!$A$5:$A$24&lt;&gt;"")*'Rate Schedule'!$A$5:$A$24)),'Rate Schedule'!$A$5:$A$24,0)),""))</f>
        <v/>
      </c>
    </row>
    <row r="1247">
      <c r="A1247" s="22" t="n"/>
      <c r="B1247" s="10" t="n"/>
      <c r="C1247" s="10" t="n"/>
      <c r="D1247" s="10" t="n"/>
      <c r="E1247" s="10" t="n"/>
      <c r="F1247" s="10" t="n"/>
      <c r="G1247" s="10" t="n"/>
      <c r="H1247" s="23" t="n"/>
      <c r="I1247" s="23" t="n"/>
      <c r="J1247" s="23" t="n"/>
      <c r="K1247" s="10" t="n"/>
      <c r="L1247" s="10" t="n"/>
      <c r="M1247" s="24">
        <f>IF(AND(A1247="",B1247="",J1247="",H1247=""),"",ROUND(IF(G1247="Yes",2,1)*IF(AND(ISNUMBER(H1247),ISNUMBER(I1247),I1247&gt;=H1247),I1247-H1247,IF(ISNUMBER(J1247),J1247,0)),1))</f>
        <v/>
      </c>
      <c r="N1247" s="24">
        <f>IF(M1247="","",IF(OR(E1247="Personal",E1247="",F1247="Yes"),0,M1247))</f>
        <v/>
      </c>
      <c r="O1247" s="24">
        <f>IF(OR(A1247="",M1247=""),"",IF(E1247="Business",IFERROR(INDEX('Rate Schedule'!$B$5:$B$24,MATCH(SUMPRODUCT(MAX(('Rate Schedule'!$A$5:$A$24&lt;=A1247)*('Rate Schedule'!$A$5:$A$24&lt;&gt;"")*'Rate Schedule'!$A$5:$A$24)),'Rate Schedule'!$A$5:$A$24,0)),0),IF(E1247="Medical",IFERROR(INDEX('Rate Schedule'!$C$5:$C$24,MATCH(SUMPRODUCT(MAX(('Rate Schedule'!$A$5:$A$24&lt;=A1247)*('Rate Schedule'!$A$5:$A$24&lt;&gt;"")*'Rate Schedule'!$A$5:$A$24)),'Rate Schedule'!$A$5:$A$24,0)),0),IF(E1247="Charitable",IFERROR(INDEX('Rate Schedule'!$D$5:$D$24,MATCH(SUMPRODUCT(MAX(('Rate Schedule'!$A$5:$A$24&lt;=A1247)*('Rate Schedule'!$A$5:$A$24&lt;&gt;"")*'Rate Schedule'!$A$5:$A$24)),'Rate Schedule'!$A$5:$A$24,0)),0),0))))</f>
        <v/>
      </c>
      <c r="P1247" s="25">
        <f>IF(OR(M1247="",O1247=""),"",ROUND(N1247*O1247,0)/100)</f>
        <v/>
      </c>
      <c r="Q1247" s="26">
        <f>IF(AND(A1247="",B1247="",C1247="",D1247="",E1247="",J1247="",H1247=""),"",IF(A1247="","Add a date",IF(A1247&gt;AsOf,"After as-of date: not counted yet",IF(B1247="","Add a vehicle",IF(COUNTIF(VName,B1247)=0,"Vehicle not on Vehicles sheet",IF(E1247="","Add a purpose",IF(AND(E1247&lt;&gt;"Business",E1247&lt;&gt;"Medical",E1247&lt;&gt;"Charitable",E1247&lt;&gt;"Personal"),"Purpose must be Business/Medical/Charitable/Personal",IF(AND(ISNUMBER(H1247),ISNUMBER(I1247),I1247&lt;H1247),"Odometer end is before start",IF(AND(NOT(ISNUMBER(H1247)),NOT(ISNUMBER(I1247)),NOT(ISNUMBER(J1247))),"Add odometer readings or typed miles",IF(AND(ISNUMBER(H1247),ISNUMBER(I1247),ISNUMBER(J1247),ABS((I1247-H1247)-J1247)&gt;0.05),"Odometer and typed miles disagree",IF(AND(N1247&gt;0,O1247=0),"No rate for this date — check Rate Schedule",IF(AND(OR(E1247="Business",E1247="Medical",E1247="Charitable"),F1247&lt;&gt;"Yes",K1247=""),"Add purpose detail for substantiation",""))))))))))))</f>
        <v/>
      </c>
      <c r="R1247" s="27">
        <f>IF(OR(A1247="",M1247=""),"",IFERROR(INDEX('Rate Schedule'!$A$5:$A$24,MATCH(SUMPRODUCT(MAX(('Rate Schedule'!$A$5:$A$24&lt;=A1247)*('Rate Schedule'!$A$5:$A$24&lt;&gt;"")*'Rate Schedule'!$A$5:$A$24)),'Rate Schedule'!$A$5:$A$24,0)),""))</f>
        <v/>
      </c>
    </row>
    <row r="1248">
      <c r="A1248" s="22" t="n"/>
      <c r="B1248" s="10" t="n"/>
      <c r="C1248" s="10" t="n"/>
      <c r="D1248" s="10" t="n"/>
      <c r="E1248" s="10" t="n"/>
      <c r="F1248" s="10" t="n"/>
      <c r="G1248" s="10" t="n"/>
      <c r="H1248" s="23" t="n"/>
      <c r="I1248" s="23" t="n"/>
      <c r="J1248" s="23" t="n"/>
      <c r="K1248" s="10" t="n"/>
      <c r="L1248" s="10" t="n"/>
      <c r="M1248" s="24">
        <f>IF(AND(A1248="",B1248="",J1248="",H1248=""),"",ROUND(IF(G1248="Yes",2,1)*IF(AND(ISNUMBER(H1248),ISNUMBER(I1248),I1248&gt;=H1248),I1248-H1248,IF(ISNUMBER(J1248),J1248,0)),1))</f>
        <v/>
      </c>
      <c r="N1248" s="24">
        <f>IF(M1248="","",IF(OR(E1248="Personal",E1248="",F1248="Yes"),0,M1248))</f>
        <v/>
      </c>
      <c r="O1248" s="24">
        <f>IF(OR(A1248="",M1248=""),"",IF(E1248="Business",IFERROR(INDEX('Rate Schedule'!$B$5:$B$24,MATCH(SUMPRODUCT(MAX(('Rate Schedule'!$A$5:$A$24&lt;=A1248)*('Rate Schedule'!$A$5:$A$24&lt;&gt;"")*'Rate Schedule'!$A$5:$A$24)),'Rate Schedule'!$A$5:$A$24,0)),0),IF(E1248="Medical",IFERROR(INDEX('Rate Schedule'!$C$5:$C$24,MATCH(SUMPRODUCT(MAX(('Rate Schedule'!$A$5:$A$24&lt;=A1248)*('Rate Schedule'!$A$5:$A$24&lt;&gt;"")*'Rate Schedule'!$A$5:$A$24)),'Rate Schedule'!$A$5:$A$24,0)),0),IF(E1248="Charitable",IFERROR(INDEX('Rate Schedule'!$D$5:$D$24,MATCH(SUMPRODUCT(MAX(('Rate Schedule'!$A$5:$A$24&lt;=A1248)*('Rate Schedule'!$A$5:$A$24&lt;&gt;"")*'Rate Schedule'!$A$5:$A$24)),'Rate Schedule'!$A$5:$A$24,0)),0),0))))</f>
        <v/>
      </c>
      <c r="P1248" s="25">
        <f>IF(OR(M1248="",O1248=""),"",ROUND(N1248*O1248,0)/100)</f>
        <v/>
      </c>
      <c r="Q1248" s="26">
        <f>IF(AND(A1248="",B1248="",C1248="",D1248="",E1248="",J1248="",H1248=""),"",IF(A1248="","Add a date",IF(A1248&gt;AsOf,"After as-of date: not counted yet",IF(B1248="","Add a vehicle",IF(COUNTIF(VName,B1248)=0,"Vehicle not on Vehicles sheet",IF(E1248="","Add a purpose",IF(AND(E1248&lt;&gt;"Business",E1248&lt;&gt;"Medical",E1248&lt;&gt;"Charitable",E1248&lt;&gt;"Personal"),"Purpose must be Business/Medical/Charitable/Personal",IF(AND(ISNUMBER(H1248),ISNUMBER(I1248),I1248&lt;H1248),"Odometer end is before start",IF(AND(NOT(ISNUMBER(H1248)),NOT(ISNUMBER(I1248)),NOT(ISNUMBER(J1248))),"Add odometer readings or typed miles",IF(AND(ISNUMBER(H1248),ISNUMBER(I1248),ISNUMBER(J1248),ABS((I1248-H1248)-J1248)&gt;0.05),"Odometer and typed miles disagree",IF(AND(N1248&gt;0,O1248=0),"No rate for this date — check Rate Schedule",IF(AND(OR(E1248="Business",E1248="Medical",E1248="Charitable"),F1248&lt;&gt;"Yes",K1248=""),"Add purpose detail for substantiation",""))))))))))))</f>
        <v/>
      </c>
      <c r="R1248" s="27">
        <f>IF(OR(A1248="",M1248=""),"",IFERROR(INDEX('Rate Schedule'!$A$5:$A$24,MATCH(SUMPRODUCT(MAX(('Rate Schedule'!$A$5:$A$24&lt;=A1248)*('Rate Schedule'!$A$5:$A$24&lt;&gt;"")*'Rate Schedule'!$A$5:$A$24)),'Rate Schedule'!$A$5:$A$24,0)),""))</f>
        <v/>
      </c>
    </row>
    <row r="1249">
      <c r="A1249" s="22" t="n"/>
      <c r="B1249" s="10" t="n"/>
      <c r="C1249" s="10" t="n"/>
      <c r="D1249" s="10" t="n"/>
      <c r="E1249" s="10" t="n"/>
      <c r="F1249" s="10" t="n"/>
      <c r="G1249" s="10" t="n"/>
      <c r="H1249" s="23" t="n"/>
      <c r="I1249" s="23" t="n"/>
      <c r="J1249" s="23" t="n"/>
      <c r="K1249" s="10" t="n"/>
      <c r="L1249" s="10" t="n"/>
      <c r="M1249" s="24">
        <f>IF(AND(A1249="",B1249="",J1249="",H1249=""),"",ROUND(IF(G1249="Yes",2,1)*IF(AND(ISNUMBER(H1249),ISNUMBER(I1249),I1249&gt;=H1249),I1249-H1249,IF(ISNUMBER(J1249),J1249,0)),1))</f>
        <v/>
      </c>
      <c r="N1249" s="24">
        <f>IF(M1249="","",IF(OR(E1249="Personal",E1249="",F1249="Yes"),0,M1249))</f>
        <v/>
      </c>
      <c r="O1249" s="24">
        <f>IF(OR(A1249="",M1249=""),"",IF(E1249="Business",IFERROR(INDEX('Rate Schedule'!$B$5:$B$24,MATCH(SUMPRODUCT(MAX(('Rate Schedule'!$A$5:$A$24&lt;=A1249)*('Rate Schedule'!$A$5:$A$24&lt;&gt;"")*'Rate Schedule'!$A$5:$A$24)),'Rate Schedule'!$A$5:$A$24,0)),0),IF(E1249="Medical",IFERROR(INDEX('Rate Schedule'!$C$5:$C$24,MATCH(SUMPRODUCT(MAX(('Rate Schedule'!$A$5:$A$24&lt;=A1249)*('Rate Schedule'!$A$5:$A$24&lt;&gt;"")*'Rate Schedule'!$A$5:$A$24)),'Rate Schedule'!$A$5:$A$24,0)),0),IF(E1249="Charitable",IFERROR(INDEX('Rate Schedule'!$D$5:$D$24,MATCH(SUMPRODUCT(MAX(('Rate Schedule'!$A$5:$A$24&lt;=A1249)*('Rate Schedule'!$A$5:$A$24&lt;&gt;"")*'Rate Schedule'!$A$5:$A$24)),'Rate Schedule'!$A$5:$A$24,0)),0),0))))</f>
        <v/>
      </c>
      <c r="P1249" s="25">
        <f>IF(OR(M1249="",O1249=""),"",ROUND(N1249*O1249,0)/100)</f>
        <v/>
      </c>
      <c r="Q1249" s="26">
        <f>IF(AND(A1249="",B1249="",C1249="",D1249="",E1249="",J1249="",H1249=""),"",IF(A1249="","Add a date",IF(A1249&gt;AsOf,"After as-of date: not counted yet",IF(B1249="","Add a vehicle",IF(COUNTIF(VName,B1249)=0,"Vehicle not on Vehicles sheet",IF(E1249="","Add a purpose",IF(AND(E1249&lt;&gt;"Business",E1249&lt;&gt;"Medical",E1249&lt;&gt;"Charitable",E1249&lt;&gt;"Personal"),"Purpose must be Business/Medical/Charitable/Personal",IF(AND(ISNUMBER(H1249),ISNUMBER(I1249),I1249&lt;H1249),"Odometer end is before start",IF(AND(NOT(ISNUMBER(H1249)),NOT(ISNUMBER(I1249)),NOT(ISNUMBER(J1249))),"Add odometer readings or typed miles",IF(AND(ISNUMBER(H1249),ISNUMBER(I1249),ISNUMBER(J1249),ABS((I1249-H1249)-J1249)&gt;0.05),"Odometer and typed miles disagree",IF(AND(N1249&gt;0,O1249=0),"No rate for this date — check Rate Schedule",IF(AND(OR(E1249="Business",E1249="Medical",E1249="Charitable"),F1249&lt;&gt;"Yes",K1249=""),"Add purpose detail for substantiation",""))))))))))))</f>
        <v/>
      </c>
      <c r="R1249" s="27">
        <f>IF(OR(A1249="",M1249=""),"",IFERROR(INDEX('Rate Schedule'!$A$5:$A$24,MATCH(SUMPRODUCT(MAX(('Rate Schedule'!$A$5:$A$24&lt;=A1249)*('Rate Schedule'!$A$5:$A$24&lt;&gt;"")*'Rate Schedule'!$A$5:$A$24)),'Rate Schedule'!$A$5:$A$24,0)),""))</f>
        <v/>
      </c>
    </row>
    <row r="1250">
      <c r="A1250" s="22" t="n"/>
      <c r="B1250" s="10" t="n"/>
      <c r="C1250" s="10" t="n"/>
      <c r="D1250" s="10" t="n"/>
      <c r="E1250" s="10" t="n"/>
      <c r="F1250" s="10" t="n"/>
      <c r="G1250" s="10" t="n"/>
      <c r="H1250" s="23" t="n"/>
      <c r="I1250" s="23" t="n"/>
      <c r="J1250" s="23" t="n"/>
      <c r="K1250" s="10" t="n"/>
      <c r="L1250" s="10" t="n"/>
      <c r="M1250" s="24">
        <f>IF(AND(A1250="",B1250="",J1250="",H1250=""),"",ROUND(IF(G1250="Yes",2,1)*IF(AND(ISNUMBER(H1250),ISNUMBER(I1250),I1250&gt;=H1250),I1250-H1250,IF(ISNUMBER(J1250),J1250,0)),1))</f>
        <v/>
      </c>
      <c r="N1250" s="24">
        <f>IF(M1250="","",IF(OR(E1250="Personal",E1250="",F1250="Yes"),0,M1250))</f>
        <v/>
      </c>
      <c r="O1250" s="24">
        <f>IF(OR(A1250="",M1250=""),"",IF(E1250="Business",IFERROR(INDEX('Rate Schedule'!$B$5:$B$24,MATCH(SUMPRODUCT(MAX(('Rate Schedule'!$A$5:$A$24&lt;=A1250)*('Rate Schedule'!$A$5:$A$24&lt;&gt;"")*'Rate Schedule'!$A$5:$A$24)),'Rate Schedule'!$A$5:$A$24,0)),0),IF(E1250="Medical",IFERROR(INDEX('Rate Schedule'!$C$5:$C$24,MATCH(SUMPRODUCT(MAX(('Rate Schedule'!$A$5:$A$24&lt;=A1250)*('Rate Schedule'!$A$5:$A$24&lt;&gt;"")*'Rate Schedule'!$A$5:$A$24)),'Rate Schedule'!$A$5:$A$24,0)),0),IF(E1250="Charitable",IFERROR(INDEX('Rate Schedule'!$D$5:$D$24,MATCH(SUMPRODUCT(MAX(('Rate Schedule'!$A$5:$A$24&lt;=A1250)*('Rate Schedule'!$A$5:$A$24&lt;&gt;"")*'Rate Schedule'!$A$5:$A$24)),'Rate Schedule'!$A$5:$A$24,0)),0),0))))</f>
        <v/>
      </c>
      <c r="P1250" s="25">
        <f>IF(OR(M1250="",O1250=""),"",ROUND(N1250*O1250,0)/100)</f>
        <v/>
      </c>
      <c r="Q1250" s="26">
        <f>IF(AND(A1250="",B1250="",C1250="",D1250="",E1250="",J1250="",H1250=""),"",IF(A1250="","Add a date",IF(A1250&gt;AsOf,"After as-of date: not counted yet",IF(B1250="","Add a vehicle",IF(COUNTIF(VName,B1250)=0,"Vehicle not on Vehicles sheet",IF(E1250="","Add a purpose",IF(AND(E1250&lt;&gt;"Business",E1250&lt;&gt;"Medical",E1250&lt;&gt;"Charitable",E1250&lt;&gt;"Personal"),"Purpose must be Business/Medical/Charitable/Personal",IF(AND(ISNUMBER(H1250),ISNUMBER(I1250),I1250&lt;H1250),"Odometer end is before start",IF(AND(NOT(ISNUMBER(H1250)),NOT(ISNUMBER(I1250)),NOT(ISNUMBER(J1250))),"Add odometer readings or typed miles",IF(AND(ISNUMBER(H1250),ISNUMBER(I1250),ISNUMBER(J1250),ABS((I1250-H1250)-J1250)&gt;0.05),"Odometer and typed miles disagree",IF(AND(N1250&gt;0,O1250=0),"No rate for this date — check Rate Schedule",IF(AND(OR(E1250="Business",E1250="Medical",E1250="Charitable"),F1250&lt;&gt;"Yes",K1250=""),"Add purpose detail for substantiation",""))))))))))))</f>
        <v/>
      </c>
      <c r="R1250" s="27">
        <f>IF(OR(A1250="",M1250=""),"",IFERROR(INDEX('Rate Schedule'!$A$5:$A$24,MATCH(SUMPRODUCT(MAX(('Rate Schedule'!$A$5:$A$24&lt;=A1250)*('Rate Schedule'!$A$5:$A$24&lt;&gt;"")*'Rate Schedule'!$A$5:$A$24)),'Rate Schedule'!$A$5:$A$24,0)),""))</f>
        <v/>
      </c>
    </row>
    <row r="1251">
      <c r="A1251" s="22" t="n"/>
      <c r="B1251" s="10" t="n"/>
      <c r="C1251" s="10" t="n"/>
      <c r="D1251" s="10" t="n"/>
      <c r="E1251" s="10" t="n"/>
      <c r="F1251" s="10" t="n"/>
      <c r="G1251" s="10" t="n"/>
      <c r="H1251" s="23" t="n"/>
      <c r="I1251" s="23" t="n"/>
      <c r="J1251" s="23" t="n"/>
      <c r="K1251" s="10" t="n"/>
      <c r="L1251" s="10" t="n"/>
      <c r="M1251" s="24">
        <f>IF(AND(A1251="",B1251="",J1251="",H1251=""),"",ROUND(IF(G1251="Yes",2,1)*IF(AND(ISNUMBER(H1251),ISNUMBER(I1251),I1251&gt;=H1251),I1251-H1251,IF(ISNUMBER(J1251),J1251,0)),1))</f>
        <v/>
      </c>
      <c r="N1251" s="24">
        <f>IF(M1251="","",IF(OR(E1251="Personal",E1251="",F1251="Yes"),0,M1251))</f>
        <v/>
      </c>
      <c r="O1251" s="24">
        <f>IF(OR(A1251="",M1251=""),"",IF(E1251="Business",IFERROR(INDEX('Rate Schedule'!$B$5:$B$24,MATCH(SUMPRODUCT(MAX(('Rate Schedule'!$A$5:$A$24&lt;=A1251)*('Rate Schedule'!$A$5:$A$24&lt;&gt;"")*'Rate Schedule'!$A$5:$A$24)),'Rate Schedule'!$A$5:$A$24,0)),0),IF(E1251="Medical",IFERROR(INDEX('Rate Schedule'!$C$5:$C$24,MATCH(SUMPRODUCT(MAX(('Rate Schedule'!$A$5:$A$24&lt;=A1251)*('Rate Schedule'!$A$5:$A$24&lt;&gt;"")*'Rate Schedule'!$A$5:$A$24)),'Rate Schedule'!$A$5:$A$24,0)),0),IF(E1251="Charitable",IFERROR(INDEX('Rate Schedule'!$D$5:$D$24,MATCH(SUMPRODUCT(MAX(('Rate Schedule'!$A$5:$A$24&lt;=A1251)*('Rate Schedule'!$A$5:$A$24&lt;&gt;"")*'Rate Schedule'!$A$5:$A$24)),'Rate Schedule'!$A$5:$A$24,0)),0),0))))</f>
        <v/>
      </c>
      <c r="P1251" s="25">
        <f>IF(OR(M1251="",O1251=""),"",ROUND(N1251*O1251,0)/100)</f>
        <v/>
      </c>
      <c r="Q1251" s="26">
        <f>IF(AND(A1251="",B1251="",C1251="",D1251="",E1251="",J1251="",H1251=""),"",IF(A1251="","Add a date",IF(A1251&gt;AsOf,"After as-of date: not counted yet",IF(B1251="","Add a vehicle",IF(COUNTIF(VName,B1251)=0,"Vehicle not on Vehicles sheet",IF(E1251="","Add a purpose",IF(AND(E1251&lt;&gt;"Business",E1251&lt;&gt;"Medical",E1251&lt;&gt;"Charitable",E1251&lt;&gt;"Personal"),"Purpose must be Business/Medical/Charitable/Personal",IF(AND(ISNUMBER(H1251),ISNUMBER(I1251),I1251&lt;H1251),"Odometer end is before start",IF(AND(NOT(ISNUMBER(H1251)),NOT(ISNUMBER(I1251)),NOT(ISNUMBER(J1251))),"Add odometer readings or typed miles",IF(AND(ISNUMBER(H1251),ISNUMBER(I1251),ISNUMBER(J1251),ABS((I1251-H1251)-J1251)&gt;0.05),"Odometer and typed miles disagree",IF(AND(N1251&gt;0,O1251=0),"No rate for this date — check Rate Schedule",IF(AND(OR(E1251="Business",E1251="Medical",E1251="Charitable"),F1251&lt;&gt;"Yes",K1251=""),"Add purpose detail for substantiation",""))))))))))))</f>
        <v/>
      </c>
      <c r="R1251" s="27">
        <f>IF(OR(A1251="",M1251=""),"",IFERROR(INDEX('Rate Schedule'!$A$5:$A$24,MATCH(SUMPRODUCT(MAX(('Rate Schedule'!$A$5:$A$24&lt;=A1251)*('Rate Schedule'!$A$5:$A$24&lt;&gt;"")*'Rate Schedule'!$A$5:$A$24)),'Rate Schedule'!$A$5:$A$24,0)),""))</f>
        <v/>
      </c>
    </row>
    <row r="1252">
      <c r="A1252" s="22" t="n"/>
      <c r="B1252" s="10" t="n"/>
      <c r="C1252" s="10" t="n"/>
      <c r="D1252" s="10" t="n"/>
      <c r="E1252" s="10" t="n"/>
      <c r="F1252" s="10" t="n"/>
      <c r="G1252" s="10" t="n"/>
      <c r="H1252" s="23" t="n"/>
      <c r="I1252" s="23" t="n"/>
      <c r="J1252" s="23" t="n"/>
      <c r="K1252" s="10" t="n"/>
      <c r="L1252" s="10" t="n"/>
      <c r="M1252" s="24">
        <f>IF(AND(A1252="",B1252="",J1252="",H1252=""),"",ROUND(IF(G1252="Yes",2,1)*IF(AND(ISNUMBER(H1252),ISNUMBER(I1252),I1252&gt;=H1252),I1252-H1252,IF(ISNUMBER(J1252),J1252,0)),1))</f>
        <v/>
      </c>
      <c r="N1252" s="24">
        <f>IF(M1252="","",IF(OR(E1252="Personal",E1252="",F1252="Yes"),0,M1252))</f>
        <v/>
      </c>
      <c r="O1252" s="24">
        <f>IF(OR(A1252="",M1252=""),"",IF(E1252="Business",IFERROR(INDEX('Rate Schedule'!$B$5:$B$24,MATCH(SUMPRODUCT(MAX(('Rate Schedule'!$A$5:$A$24&lt;=A1252)*('Rate Schedule'!$A$5:$A$24&lt;&gt;"")*'Rate Schedule'!$A$5:$A$24)),'Rate Schedule'!$A$5:$A$24,0)),0),IF(E1252="Medical",IFERROR(INDEX('Rate Schedule'!$C$5:$C$24,MATCH(SUMPRODUCT(MAX(('Rate Schedule'!$A$5:$A$24&lt;=A1252)*('Rate Schedule'!$A$5:$A$24&lt;&gt;"")*'Rate Schedule'!$A$5:$A$24)),'Rate Schedule'!$A$5:$A$24,0)),0),IF(E1252="Charitable",IFERROR(INDEX('Rate Schedule'!$D$5:$D$24,MATCH(SUMPRODUCT(MAX(('Rate Schedule'!$A$5:$A$24&lt;=A1252)*('Rate Schedule'!$A$5:$A$24&lt;&gt;"")*'Rate Schedule'!$A$5:$A$24)),'Rate Schedule'!$A$5:$A$24,0)),0),0))))</f>
        <v/>
      </c>
      <c r="P1252" s="25">
        <f>IF(OR(M1252="",O1252=""),"",ROUND(N1252*O1252,0)/100)</f>
        <v/>
      </c>
      <c r="Q1252" s="26">
        <f>IF(AND(A1252="",B1252="",C1252="",D1252="",E1252="",J1252="",H1252=""),"",IF(A1252="","Add a date",IF(A1252&gt;AsOf,"After as-of date: not counted yet",IF(B1252="","Add a vehicle",IF(COUNTIF(VName,B1252)=0,"Vehicle not on Vehicles sheet",IF(E1252="","Add a purpose",IF(AND(E1252&lt;&gt;"Business",E1252&lt;&gt;"Medical",E1252&lt;&gt;"Charitable",E1252&lt;&gt;"Personal"),"Purpose must be Business/Medical/Charitable/Personal",IF(AND(ISNUMBER(H1252),ISNUMBER(I1252),I1252&lt;H1252),"Odometer end is before start",IF(AND(NOT(ISNUMBER(H1252)),NOT(ISNUMBER(I1252)),NOT(ISNUMBER(J1252))),"Add odometer readings or typed miles",IF(AND(ISNUMBER(H1252),ISNUMBER(I1252),ISNUMBER(J1252),ABS((I1252-H1252)-J1252)&gt;0.05),"Odometer and typed miles disagree",IF(AND(N1252&gt;0,O1252=0),"No rate for this date — check Rate Schedule",IF(AND(OR(E1252="Business",E1252="Medical",E1252="Charitable"),F1252&lt;&gt;"Yes",K1252=""),"Add purpose detail for substantiation",""))))))))))))</f>
        <v/>
      </c>
      <c r="R1252" s="27">
        <f>IF(OR(A1252="",M1252=""),"",IFERROR(INDEX('Rate Schedule'!$A$5:$A$24,MATCH(SUMPRODUCT(MAX(('Rate Schedule'!$A$5:$A$24&lt;=A1252)*('Rate Schedule'!$A$5:$A$24&lt;&gt;"")*'Rate Schedule'!$A$5:$A$24)),'Rate Schedule'!$A$5:$A$24,0)),""))</f>
        <v/>
      </c>
    </row>
    <row r="1253">
      <c r="A1253" s="22" t="n"/>
      <c r="B1253" s="10" t="n"/>
      <c r="C1253" s="10" t="n"/>
      <c r="D1253" s="10" t="n"/>
      <c r="E1253" s="10" t="n"/>
      <c r="F1253" s="10" t="n"/>
      <c r="G1253" s="10" t="n"/>
      <c r="H1253" s="23" t="n"/>
      <c r="I1253" s="23" t="n"/>
      <c r="J1253" s="23" t="n"/>
      <c r="K1253" s="10" t="n"/>
      <c r="L1253" s="10" t="n"/>
      <c r="M1253" s="24">
        <f>IF(AND(A1253="",B1253="",J1253="",H1253=""),"",ROUND(IF(G1253="Yes",2,1)*IF(AND(ISNUMBER(H1253),ISNUMBER(I1253),I1253&gt;=H1253),I1253-H1253,IF(ISNUMBER(J1253),J1253,0)),1))</f>
        <v/>
      </c>
      <c r="N1253" s="24">
        <f>IF(M1253="","",IF(OR(E1253="Personal",E1253="",F1253="Yes"),0,M1253))</f>
        <v/>
      </c>
      <c r="O1253" s="24">
        <f>IF(OR(A1253="",M1253=""),"",IF(E1253="Business",IFERROR(INDEX('Rate Schedule'!$B$5:$B$24,MATCH(SUMPRODUCT(MAX(('Rate Schedule'!$A$5:$A$24&lt;=A1253)*('Rate Schedule'!$A$5:$A$24&lt;&gt;"")*'Rate Schedule'!$A$5:$A$24)),'Rate Schedule'!$A$5:$A$24,0)),0),IF(E1253="Medical",IFERROR(INDEX('Rate Schedule'!$C$5:$C$24,MATCH(SUMPRODUCT(MAX(('Rate Schedule'!$A$5:$A$24&lt;=A1253)*('Rate Schedule'!$A$5:$A$24&lt;&gt;"")*'Rate Schedule'!$A$5:$A$24)),'Rate Schedule'!$A$5:$A$24,0)),0),IF(E1253="Charitable",IFERROR(INDEX('Rate Schedule'!$D$5:$D$24,MATCH(SUMPRODUCT(MAX(('Rate Schedule'!$A$5:$A$24&lt;=A1253)*('Rate Schedule'!$A$5:$A$24&lt;&gt;"")*'Rate Schedule'!$A$5:$A$24)),'Rate Schedule'!$A$5:$A$24,0)),0),0))))</f>
        <v/>
      </c>
      <c r="P1253" s="25">
        <f>IF(OR(M1253="",O1253=""),"",ROUND(N1253*O1253,0)/100)</f>
        <v/>
      </c>
      <c r="Q1253" s="26">
        <f>IF(AND(A1253="",B1253="",C1253="",D1253="",E1253="",J1253="",H1253=""),"",IF(A1253="","Add a date",IF(A1253&gt;AsOf,"After as-of date: not counted yet",IF(B1253="","Add a vehicle",IF(COUNTIF(VName,B1253)=0,"Vehicle not on Vehicles sheet",IF(E1253="","Add a purpose",IF(AND(E1253&lt;&gt;"Business",E1253&lt;&gt;"Medical",E1253&lt;&gt;"Charitable",E1253&lt;&gt;"Personal"),"Purpose must be Business/Medical/Charitable/Personal",IF(AND(ISNUMBER(H1253),ISNUMBER(I1253),I1253&lt;H1253),"Odometer end is before start",IF(AND(NOT(ISNUMBER(H1253)),NOT(ISNUMBER(I1253)),NOT(ISNUMBER(J1253))),"Add odometer readings or typed miles",IF(AND(ISNUMBER(H1253),ISNUMBER(I1253),ISNUMBER(J1253),ABS((I1253-H1253)-J1253)&gt;0.05),"Odometer and typed miles disagree",IF(AND(N1253&gt;0,O1253=0),"No rate for this date — check Rate Schedule",IF(AND(OR(E1253="Business",E1253="Medical",E1253="Charitable"),F1253&lt;&gt;"Yes",K1253=""),"Add purpose detail for substantiation",""))))))))))))</f>
        <v/>
      </c>
      <c r="R1253" s="27">
        <f>IF(OR(A1253="",M1253=""),"",IFERROR(INDEX('Rate Schedule'!$A$5:$A$24,MATCH(SUMPRODUCT(MAX(('Rate Schedule'!$A$5:$A$24&lt;=A1253)*('Rate Schedule'!$A$5:$A$24&lt;&gt;"")*'Rate Schedule'!$A$5:$A$24)),'Rate Schedule'!$A$5:$A$24,0)),""))</f>
        <v/>
      </c>
    </row>
    <row r="1254">
      <c r="A1254" s="22" t="n"/>
      <c r="B1254" s="10" t="n"/>
      <c r="C1254" s="10" t="n"/>
      <c r="D1254" s="10" t="n"/>
      <c r="E1254" s="10" t="n"/>
      <c r="F1254" s="10" t="n"/>
      <c r="G1254" s="10" t="n"/>
      <c r="H1254" s="23" t="n"/>
      <c r="I1254" s="23" t="n"/>
      <c r="J1254" s="23" t="n"/>
      <c r="K1254" s="10" t="n"/>
      <c r="L1254" s="10" t="n"/>
      <c r="M1254" s="24">
        <f>IF(AND(A1254="",B1254="",J1254="",H1254=""),"",ROUND(IF(G1254="Yes",2,1)*IF(AND(ISNUMBER(H1254),ISNUMBER(I1254),I1254&gt;=H1254),I1254-H1254,IF(ISNUMBER(J1254),J1254,0)),1))</f>
        <v/>
      </c>
      <c r="N1254" s="24">
        <f>IF(M1254="","",IF(OR(E1254="Personal",E1254="",F1254="Yes"),0,M1254))</f>
        <v/>
      </c>
      <c r="O1254" s="24">
        <f>IF(OR(A1254="",M1254=""),"",IF(E1254="Business",IFERROR(INDEX('Rate Schedule'!$B$5:$B$24,MATCH(SUMPRODUCT(MAX(('Rate Schedule'!$A$5:$A$24&lt;=A1254)*('Rate Schedule'!$A$5:$A$24&lt;&gt;"")*'Rate Schedule'!$A$5:$A$24)),'Rate Schedule'!$A$5:$A$24,0)),0),IF(E1254="Medical",IFERROR(INDEX('Rate Schedule'!$C$5:$C$24,MATCH(SUMPRODUCT(MAX(('Rate Schedule'!$A$5:$A$24&lt;=A1254)*('Rate Schedule'!$A$5:$A$24&lt;&gt;"")*'Rate Schedule'!$A$5:$A$24)),'Rate Schedule'!$A$5:$A$24,0)),0),IF(E1254="Charitable",IFERROR(INDEX('Rate Schedule'!$D$5:$D$24,MATCH(SUMPRODUCT(MAX(('Rate Schedule'!$A$5:$A$24&lt;=A1254)*('Rate Schedule'!$A$5:$A$24&lt;&gt;"")*'Rate Schedule'!$A$5:$A$24)),'Rate Schedule'!$A$5:$A$24,0)),0),0))))</f>
        <v/>
      </c>
      <c r="P1254" s="25">
        <f>IF(OR(M1254="",O1254=""),"",ROUND(N1254*O1254,0)/100)</f>
        <v/>
      </c>
      <c r="Q1254" s="26">
        <f>IF(AND(A1254="",B1254="",C1254="",D1254="",E1254="",J1254="",H1254=""),"",IF(A1254="","Add a date",IF(A1254&gt;AsOf,"After as-of date: not counted yet",IF(B1254="","Add a vehicle",IF(COUNTIF(VName,B1254)=0,"Vehicle not on Vehicles sheet",IF(E1254="","Add a purpose",IF(AND(E1254&lt;&gt;"Business",E1254&lt;&gt;"Medical",E1254&lt;&gt;"Charitable",E1254&lt;&gt;"Personal"),"Purpose must be Business/Medical/Charitable/Personal",IF(AND(ISNUMBER(H1254),ISNUMBER(I1254),I1254&lt;H1254),"Odometer end is before start",IF(AND(NOT(ISNUMBER(H1254)),NOT(ISNUMBER(I1254)),NOT(ISNUMBER(J1254))),"Add odometer readings or typed miles",IF(AND(ISNUMBER(H1254),ISNUMBER(I1254),ISNUMBER(J1254),ABS((I1254-H1254)-J1254)&gt;0.05),"Odometer and typed miles disagree",IF(AND(N1254&gt;0,O1254=0),"No rate for this date — check Rate Schedule",IF(AND(OR(E1254="Business",E1254="Medical",E1254="Charitable"),F1254&lt;&gt;"Yes",K1254=""),"Add purpose detail for substantiation",""))))))))))))</f>
        <v/>
      </c>
      <c r="R1254" s="27">
        <f>IF(OR(A1254="",M1254=""),"",IFERROR(INDEX('Rate Schedule'!$A$5:$A$24,MATCH(SUMPRODUCT(MAX(('Rate Schedule'!$A$5:$A$24&lt;=A1254)*('Rate Schedule'!$A$5:$A$24&lt;&gt;"")*'Rate Schedule'!$A$5:$A$24)),'Rate Schedule'!$A$5:$A$24,0)),""))</f>
        <v/>
      </c>
    </row>
    <row r="1255">
      <c r="A1255" s="22" t="n"/>
      <c r="B1255" s="10" t="n"/>
      <c r="C1255" s="10" t="n"/>
      <c r="D1255" s="10" t="n"/>
      <c r="E1255" s="10" t="n"/>
      <c r="F1255" s="10" t="n"/>
      <c r="G1255" s="10" t="n"/>
      <c r="H1255" s="23" t="n"/>
      <c r="I1255" s="23" t="n"/>
      <c r="J1255" s="23" t="n"/>
      <c r="K1255" s="10" t="n"/>
      <c r="L1255" s="10" t="n"/>
      <c r="M1255" s="24">
        <f>IF(AND(A1255="",B1255="",J1255="",H1255=""),"",ROUND(IF(G1255="Yes",2,1)*IF(AND(ISNUMBER(H1255),ISNUMBER(I1255),I1255&gt;=H1255),I1255-H1255,IF(ISNUMBER(J1255),J1255,0)),1))</f>
        <v/>
      </c>
      <c r="N1255" s="24">
        <f>IF(M1255="","",IF(OR(E1255="Personal",E1255="",F1255="Yes"),0,M1255))</f>
        <v/>
      </c>
      <c r="O1255" s="24">
        <f>IF(OR(A1255="",M1255=""),"",IF(E1255="Business",IFERROR(INDEX('Rate Schedule'!$B$5:$B$24,MATCH(SUMPRODUCT(MAX(('Rate Schedule'!$A$5:$A$24&lt;=A1255)*('Rate Schedule'!$A$5:$A$24&lt;&gt;"")*'Rate Schedule'!$A$5:$A$24)),'Rate Schedule'!$A$5:$A$24,0)),0),IF(E1255="Medical",IFERROR(INDEX('Rate Schedule'!$C$5:$C$24,MATCH(SUMPRODUCT(MAX(('Rate Schedule'!$A$5:$A$24&lt;=A1255)*('Rate Schedule'!$A$5:$A$24&lt;&gt;"")*'Rate Schedule'!$A$5:$A$24)),'Rate Schedule'!$A$5:$A$24,0)),0),IF(E1255="Charitable",IFERROR(INDEX('Rate Schedule'!$D$5:$D$24,MATCH(SUMPRODUCT(MAX(('Rate Schedule'!$A$5:$A$24&lt;=A1255)*('Rate Schedule'!$A$5:$A$24&lt;&gt;"")*'Rate Schedule'!$A$5:$A$24)),'Rate Schedule'!$A$5:$A$24,0)),0),0))))</f>
        <v/>
      </c>
      <c r="P1255" s="25">
        <f>IF(OR(M1255="",O1255=""),"",ROUND(N1255*O1255,0)/100)</f>
        <v/>
      </c>
      <c r="Q1255" s="26">
        <f>IF(AND(A1255="",B1255="",C1255="",D1255="",E1255="",J1255="",H1255=""),"",IF(A1255="","Add a date",IF(A1255&gt;AsOf,"After as-of date: not counted yet",IF(B1255="","Add a vehicle",IF(COUNTIF(VName,B1255)=0,"Vehicle not on Vehicles sheet",IF(E1255="","Add a purpose",IF(AND(E1255&lt;&gt;"Business",E1255&lt;&gt;"Medical",E1255&lt;&gt;"Charitable",E1255&lt;&gt;"Personal"),"Purpose must be Business/Medical/Charitable/Personal",IF(AND(ISNUMBER(H1255),ISNUMBER(I1255),I1255&lt;H1255),"Odometer end is before start",IF(AND(NOT(ISNUMBER(H1255)),NOT(ISNUMBER(I1255)),NOT(ISNUMBER(J1255))),"Add odometer readings or typed miles",IF(AND(ISNUMBER(H1255),ISNUMBER(I1255),ISNUMBER(J1255),ABS((I1255-H1255)-J1255)&gt;0.05),"Odometer and typed miles disagree",IF(AND(N1255&gt;0,O1255=0),"No rate for this date — check Rate Schedule",IF(AND(OR(E1255="Business",E1255="Medical",E1255="Charitable"),F1255&lt;&gt;"Yes",K1255=""),"Add purpose detail for substantiation",""))))))))))))</f>
        <v/>
      </c>
      <c r="R1255" s="27">
        <f>IF(OR(A1255="",M1255=""),"",IFERROR(INDEX('Rate Schedule'!$A$5:$A$24,MATCH(SUMPRODUCT(MAX(('Rate Schedule'!$A$5:$A$24&lt;=A1255)*('Rate Schedule'!$A$5:$A$24&lt;&gt;"")*'Rate Schedule'!$A$5:$A$24)),'Rate Schedule'!$A$5:$A$24,0)),""))</f>
        <v/>
      </c>
    </row>
    <row r="1256">
      <c r="A1256" s="22" t="n"/>
      <c r="B1256" s="10" t="n"/>
      <c r="C1256" s="10" t="n"/>
      <c r="D1256" s="10" t="n"/>
      <c r="E1256" s="10" t="n"/>
      <c r="F1256" s="10" t="n"/>
      <c r="G1256" s="10" t="n"/>
      <c r="H1256" s="23" t="n"/>
      <c r="I1256" s="23" t="n"/>
      <c r="J1256" s="23" t="n"/>
      <c r="K1256" s="10" t="n"/>
      <c r="L1256" s="10" t="n"/>
      <c r="M1256" s="24">
        <f>IF(AND(A1256="",B1256="",J1256="",H1256=""),"",ROUND(IF(G1256="Yes",2,1)*IF(AND(ISNUMBER(H1256),ISNUMBER(I1256),I1256&gt;=H1256),I1256-H1256,IF(ISNUMBER(J1256),J1256,0)),1))</f>
        <v/>
      </c>
      <c r="N1256" s="24">
        <f>IF(M1256="","",IF(OR(E1256="Personal",E1256="",F1256="Yes"),0,M1256))</f>
        <v/>
      </c>
      <c r="O1256" s="24">
        <f>IF(OR(A1256="",M1256=""),"",IF(E1256="Business",IFERROR(INDEX('Rate Schedule'!$B$5:$B$24,MATCH(SUMPRODUCT(MAX(('Rate Schedule'!$A$5:$A$24&lt;=A1256)*('Rate Schedule'!$A$5:$A$24&lt;&gt;"")*'Rate Schedule'!$A$5:$A$24)),'Rate Schedule'!$A$5:$A$24,0)),0),IF(E1256="Medical",IFERROR(INDEX('Rate Schedule'!$C$5:$C$24,MATCH(SUMPRODUCT(MAX(('Rate Schedule'!$A$5:$A$24&lt;=A1256)*('Rate Schedule'!$A$5:$A$24&lt;&gt;"")*'Rate Schedule'!$A$5:$A$24)),'Rate Schedule'!$A$5:$A$24,0)),0),IF(E1256="Charitable",IFERROR(INDEX('Rate Schedule'!$D$5:$D$24,MATCH(SUMPRODUCT(MAX(('Rate Schedule'!$A$5:$A$24&lt;=A1256)*('Rate Schedule'!$A$5:$A$24&lt;&gt;"")*'Rate Schedule'!$A$5:$A$24)),'Rate Schedule'!$A$5:$A$24,0)),0),0))))</f>
        <v/>
      </c>
      <c r="P1256" s="25">
        <f>IF(OR(M1256="",O1256=""),"",ROUND(N1256*O1256,0)/100)</f>
        <v/>
      </c>
      <c r="Q1256" s="26">
        <f>IF(AND(A1256="",B1256="",C1256="",D1256="",E1256="",J1256="",H1256=""),"",IF(A1256="","Add a date",IF(A1256&gt;AsOf,"After as-of date: not counted yet",IF(B1256="","Add a vehicle",IF(COUNTIF(VName,B1256)=0,"Vehicle not on Vehicles sheet",IF(E1256="","Add a purpose",IF(AND(E1256&lt;&gt;"Business",E1256&lt;&gt;"Medical",E1256&lt;&gt;"Charitable",E1256&lt;&gt;"Personal"),"Purpose must be Business/Medical/Charitable/Personal",IF(AND(ISNUMBER(H1256),ISNUMBER(I1256),I1256&lt;H1256),"Odometer end is before start",IF(AND(NOT(ISNUMBER(H1256)),NOT(ISNUMBER(I1256)),NOT(ISNUMBER(J1256))),"Add odometer readings or typed miles",IF(AND(ISNUMBER(H1256),ISNUMBER(I1256),ISNUMBER(J1256),ABS((I1256-H1256)-J1256)&gt;0.05),"Odometer and typed miles disagree",IF(AND(N1256&gt;0,O1256=0),"No rate for this date — check Rate Schedule",IF(AND(OR(E1256="Business",E1256="Medical",E1256="Charitable"),F1256&lt;&gt;"Yes",K1256=""),"Add purpose detail for substantiation",""))))))))))))</f>
        <v/>
      </c>
      <c r="R1256" s="27">
        <f>IF(OR(A1256="",M1256=""),"",IFERROR(INDEX('Rate Schedule'!$A$5:$A$24,MATCH(SUMPRODUCT(MAX(('Rate Schedule'!$A$5:$A$24&lt;=A1256)*('Rate Schedule'!$A$5:$A$24&lt;&gt;"")*'Rate Schedule'!$A$5:$A$24)),'Rate Schedule'!$A$5:$A$24,0)),""))</f>
        <v/>
      </c>
    </row>
    <row r="1257">
      <c r="A1257" s="22" t="n"/>
      <c r="B1257" s="10" t="n"/>
      <c r="C1257" s="10" t="n"/>
      <c r="D1257" s="10" t="n"/>
      <c r="E1257" s="10" t="n"/>
      <c r="F1257" s="10" t="n"/>
      <c r="G1257" s="10" t="n"/>
      <c r="H1257" s="23" t="n"/>
      <c r="I1257" s="23" t="n"/>
      <c r="J1257" s="23" t="n"/>
      <c r="K1257" s="10" t="n"/>
      <c r="L1257" s="10" t="n"/>
      <c r="M1257" s="24">
        <f>IF(AND(A1257="",B1257="",J1257="",H1257=""),"",ROUND(IF(G1257="Yes",2,1)*IF(AND(ISNUMBER(H1257),ISNUMBER(I1257),I1257&gt;=H1257),I1257-H1257,IF(ISNUMBER(J1257),J1257,0)),1))</f>
        <v/>
      </c>
      <c r="N1257" s="24">
        <f>IF(M1257="","",IF(OR(E1257="Personal",E1257="",F1257="Yes"),0,M1257))</f>
        <v/>
      </c>
      <c r="O1257" s="24">
        <f>IF(OR(A1257="",M1257=""),"",IF(E1257="Business",IFERROR(INDEX('Rate Schedule'!$B$5:$B$24,MATCH(SUMPRODUCT(MAX(('Rate Schedule'!$A$5:$A$24&lt;=A1257)*('Rate Schedule'!$A$5:$A$24&lt;&gt;"")*'Rate Schedule'!$A$5:$A$24)),'Rate Schedule'!$A$5:$A$24,0)),0),IF(E1257="Medical",IFERROR(INDEX('Rate Schedule'!$C$5:$C$24,MATCH(SUMPRODUCT(MAX(('Rate Schedule'!$A$5:$A$24&lt;=A1257)*('Rate Schedule'!$A$5:$A$24&lt;&gt;"")*'Rate Schedule'!$A$5:$A$24)),'Rate Schedule'!$A$5:$A$24,0)),0),IF(E1257="Charitable",IFERROR(INDEX('Rate Schedule'!$D$5:$D$24,MATCH(SUMPRODUCT(MAX(('Rate Schedule'!$A$5:$A$24&lt;=A1257)*('Rate Schedule'!$A$5:$A$24&lt;&gt;"")*'Rate Schedule'!$A$5:$A$24)),'Rate Schedule'!$A$5:$A$24,0)),0),0))))</f>
        <v/>
      </c>
      <c r="P1257" s="25">
        <f>IF(OR(M1257="",O1257=""),"",ROUND(N1257*O1257,0)/100)</f>
        <v/>
      </c>
      <c r="Q1257" s="26">
        <f>IF(AND(A1257="",B1257="",C1257="",D1257="",E1257="",J1257="",H1257=""),"",IF(A1257="","Add a date",IF(A1257&gt;AsOf,"After as-of date: not counted yet",IF(B1257="","Add a vehicle",IF(COUNTIF(VName,B1257)=0,"Vehicle not on Vehicles sheet",IF(E1257="","Add a purpose",IF(AND(E1257&lt;&gt;"Business",E1257&lt;&gt;"Medical",E1257&lt;&gt;"Charitable",E1257&lt;&gt;"Personal"),"Purpose must be Business/Medical/Charitable/Personal",IF(AND(ISNUMBER(H1257),ISNUMBER(I1257),I1257&lt;H1257),"Odometer end is before start",IF(AND(NOT(ISNUMBER(H1257)),NOT(ISNUMBER(I1257)),NOT(ISNUMBER(J1257))),"Add odometer readings or typed miles",IF(AND(ISNUMBER(H1257),ISNUMBER(I1257),ISNUMBER(J1257),ABS((I1257-H1257)-J1257)&gt;0.05),"Odometer and typed miles disagree",IF(AND(N1257&gt;0,O1257=0),"No rate for this date — check Rate Schedule",IF(AND(OR(E1257="Business",E1257="Medical",E1257="Charitable"),F1257&lt;&gt;"Yes",K1257=""),"Add purpose detail for substantiation",""))))))))))))</f>
        <v/>
      </c>
      <c r="R1257" s="27">
        <f>IF(OR(A1257="",M1257=""),"",IFERROR(INDEX('Rate Schedule'!$A$5:$A$24,MATCH(SUMPRODUCT(MAX(('Rate Schedule'!$A$5:$A$24&lt;=A1257)*('Rate Schedule'!$A$5:$A$24&lt;&gt;"")*'Rate Schedule'!$A$5:$A$24)),'Rate Schedule'!$A$5:$A$24,0)),""))</f>
        <v/>
      </c>
    </row>
    <row r="1258">
      <c r="A1258" s="22" t="n"/>
      <c r="B1258" s="10" t="n"/>
      <c r="C1258" s="10" t="n"/>
      <c r="D1258" s="10" t="n"/>
      <c r="E1258" s="10" t="n"/>
      <c r="F1258" s="10" t="n"/>
      <c r="G1258" s="10" t="n"/>
      <c r="H1258" s="23" t="n"/>
      <c r="I1258" s="23" t="n"/>
      <c r="J1258" s="23" t="n"/>
      <c r="K1258" s="10" t="n"/>
      <c r="L1258" s="10" t="n"/>
      <c r="M1258" s="24">
        <f>IF(AND(A1258="",B1258="",J1258="",H1258=""),"",ROUND(IF(G1258="Yes",2,1)*IF(AND(ISNUMBER(H1258),ISNUMBER(I1258),I1258&gt;=H1258),I1258-H1258,IF(ISNUMBER(J1258),J1258,0)),1))</f>
        <v/>
      </c>
      <c r="N1258" s="24">
        <f>IF(M1258="","",IF(OR(E1258="Personal",E1258="",F1258="Yes"),0,M1258))</f>
        <v/>
      </c>
      <c r="O1258" s="24">
        <f>IF(OR(A1258="",M1258=""),"",IF(E1258="Business",IFERROR(INDEX('Rate Schedule'!$B$5:$B$24,MATCH(SUMPRODUCT(MAX(('Rate Schedule'!$A$5:$A$24&lt;=A1258)*('Rate Schedule'!$A$5:$A$24&lt;&gt;"")*'Rate Schedule'!$A$5:$A$24)),'Rate Schedule'!$A$5:$A$24,0)),0),IF(E1258="Medical",IFERROR(INDEX('Rate Schedule'!$C$5:$C$24,MATCH(SUMPRODUCT(MAX(('Rate Schedule'!$A$5:$A$24&lt;=A1258)*('Rate Schedule'!$A$5:$A$24&lt;&gt;"")*'Rate Schedule'!$A$5:$A$24)),'Rate Schedule'!$A$5:$A$24,0)),0),IF(E1258="Charitable",IFERROR(INDEX('Rate Schedule'!$D$5:$D$24,MATCH(SUMPRODUCT(MAX(('Rate Schedule'!$A$5:$A$24&lt;=A1258)*('Rate Schedule'!$A$5:$A$24&lt;&gt;"")*'Rate Schedule'!$A$5:$A$24)),'Rate Schedule'!$A$5:$A$24,0)),0),0))))</f>
        <v/>
      </c>
      <c r="P1258" s="25">
        <f>IF(OR(M1258="",O1258=""),"",ROUND(N1258*O1258,0)/100)</f>
        <v/>
      </c>
      <c r="Q1258" s="26">
        <f>IF(AND(A1258="",B1258="",C1258="",D1258="",E1258="",J1258="",H1258=""),"",IF(A1258="","Add a date",IF(A1258&gt;AsOf,"After as-of date: not counted yet",IF(B1258="","Add a vehicle",IF(COUNTIF(VName,B1258)=0,"Vehicle not on Vehicles sheet",IF(E1258="","Add a purpose",IF(AND(E1258&lt;&gt;"Business",E1258&lt;&gt;"Medical",E1258&lt;&gt;"Charitable",E1258&lt;&gt;"Personal"),"Purpose must be Business/Medical/Charitable/Personal",IF(AND(ISNUMBER(H1258),ISNUMBER(I1258),I1258&lt;H1258),"Odometer end is before start",IF(AND(NOT(ISNUMBER(H1258)),NOT(ISNUMBER(I1258)),NOT(ISNUMBER(J1258))),"Add odometer readings or typed miles",IF(AND(ISNUMBER(H1258),ISNUMBER(I1258),ISNUMBER(J1258),ABS((I1258-H1258)-J1258)&gt;0.05),"Odometer and typed miles disagree",IF(AND(N1258&gt;0,O1258=0),"No rate for this date — check Rate Schedule",IF(AND(OR(E1258="Business",E1258="Medical",E1258="Charitable"),F1258&lt;&gt;"Yes",K1258=""),"Add purpose detail for substantiation",""))))))))))))</f>
        <v/>
      </c>
      <c r="R1258" s="27">
        <f>IF(OR(A1258="",M1258=""),"",IFERROR(INDEX('Rate Schedule'!$A$5:$A$24,MATCH(SUMPRODUCT(MAX(('Rate Schedule'!$A$5:$A$24&lt;=A1258)*('Rate Schedule'!$A$5:$A$24&lt;&gt;"")*'Rate Schedule'!$A$5:$A$24)),'Rate Schedule'!$A$5:$A$24,0)),""))</f>
        <v/>
      </c>
    </row>
    <row r="1259">
      <c r="A1259" s="22" t="n"/>
      <c r="B1259" s="10" t="n"/>
      <c r="C1259" s="10" t="n"/>
      <c r="D1259" s="10" t="n"/>
      <c r="E1259" s="10" t="n"/>
      <c r="F1259" s="10" t="n"/>
      <c r="G1259" s="10" t="n"/>
      <c r="H1259" s="23" t="n"/>
      <c r="I1259" s="23" t="n"/>
      <c r="J1259" s="23" t="n"/>
      <c r="K1259" s="10" t="n"/>
      <c r="L1259" s="10" t="n"/>
      <c r="M1259" s="24">
        <f>IF(AND(A1259="",B1259="",J1259="",H1259=""),"",ROUND(IF(G1259="Yes",2,1)*IF(AND(ISNUMBER(H1259),ISNUMBER(I1259),I1259&gt;=H1259),I1259-H1259,IF(ISNUMBER(J1259),J1259,0)),1))</f>
        <v/>
      </c>
      <c r="N1259" s="24">
        <f>IF(M1259="","",IF(OR(E1259="Personal",E1259="",F1259="Yes"),0,M1259))</f>
        <v/>
      </c>
      <c r="O1259" s="24">
        <f>IF(OR(A1259="",M1259=""),"",IF(E1259="Business",IFERROR(INDEX('Rate Schedule'!$B$5:$B$24,MATCH(SUMPRODUCT(MAX(('Rate Schedule'!$A$5:$A$24&lt;=A1259)*('Rate Schedule'!$A$5:$A$24&lt;&gt;"")*'Rate Schedule'!$A$5:$A$24)),'Rate Schedule'!$A$5:$A$24,0)),0),IF(E1259="Medical",IFERROR(INDEX('Rate Schedule'!$C$5:$C$24,MATCH(SUMPRODUCT(MAX(('Rate Schedule'!$A$5:$A$24&lt;=A1259)*('Rate Schedule'!$A$5:$A$24&lt;&gt;"")*'Rate Schedule'!$A$5:$A$24)),'Rate Schedule'!$A$5:$A$24,0)),0),IF(E1259="Charitable",IFERROR(INDEX('Rate Schedule'!$D$5:$D$24,MATCH(SUMPRODUCT(MAX(('Rate Schedule'!$A$5:$A$24&lt;=A1259)*('Rate Schedule'!$A$5:$A$24&lt;&gt;"")*'Rate Schedule'!$A$5:$A$24)),'Rate Schedule'!$A$5:$A$24,0)),0),0))))</f>
        <v/>
      </c>
      <c r="P1259" s="25">
        <f>IF(OR(M1259="",O1259=""),"",ROUND(N1259*O1259,0)/100)</f>
        <v/>
      </c>
      <c r="Q1259" s="26">
        <f>IF(AND(A1259="",B1259="",C1259="",D1259="",E1259="",J1259="",H1259=""),"",IF(A1259="","Add a date",IF(A1259&gt;AsOf,"After as-of date: not counted yet",IF(B1259="","Add a vehicle",IF(COUNTIF(VName,B1259)=0,"Vehicle not on Vehicles sheet",IF(E1259="","Add a purpose",IF(AND(E1259&lt;&gt;"Business",E1259&lt;&gt;"Medical",E1259&lt;&gt;"Charitable",E1259&lt;&gt;"Personal"),"Purpose must be Business/Medical/Charitable/Personal",IF(AND(ISNUMBER(H1259),ISNUMBER(I1259),I1259&lt;H1259),"Odometer end is before start",IF(AND(NOT(ISNUMBER(H1259)),NOT(ISNUMBER(I1259)),NOT(ISNUMBER(J1259))),"Add odometer readings or typed miles",IF(AND(ISNUMBER(H1259),ISNUMBER(I1259),ISNUMBER(J1259),ABS((I1259-H1259)-J1259)&gt;0.05),"Odometer and typed miles disagree",IF(AND(N1259&gt;0,O1259=0),"No rate for this date — check Rate Schedule",IF(AND(OR(E1259="Business",E1259="Medical",E1259="Charitable"),F1259&lt;&gt;"Yes",K1259=""),"Add purpose detail for substantiation",""))))))))))))</f>
        <v/>
      </c>
      <c r="R1259" s="27">
        <f>IF(OR(A1259="",M1259=""),"",IFERROR(INDEX('Rate Schedule'!$A$5:$A$24,MATCH(SUMPRODUCT(MAX(('Rate Schedule'!$A$5:$A$24&lt;=A1259)*('Rate Schedule'!$A$5:$A$24&lt;&gt;"")*'Rate Schedule'!$A$5:$A$24)),'Rate Schedule'!$A$5:$A$24,0)),""))</f>
        <v/>
      </c>
    </row>
    <row r="1260">
      <c r="A1260" s="22" t="n"/>
      <c r="B1260" s="10" t="n"/>
      <c r="C1260" s="10" t="n"/>
      <c r="D1260" s="10" t="n"/>
      <c r="E1260" s="10" t="n"/>
      <c r="F1260" s="10" t="n"/>
      <c r="G1260" s="10" t="n"/>
      <c r="H1260" s="23" t="n"/>
      <c r="I1260" s="23" t="n"/>
      <c r="J1260" s="23" t="n"/>
      <c r="K1260" s="10" t="n"/>
      <c r="L1260" s="10" t="n"/>
      <c r="M1260" s="24">
        <f>IF(AND(A1260="",B1260="",J1260="",H1260=""),"",ROUND(IF(G1260="Yes",2,1)*IF(AND(ISNUMBER(H1260),ISNUMBER(I1260),I1260&gt;=H1260),I1260-H1260,IF(ISNUMBER(J1260),J1260,0)),1))</f>
        <v/>
      </c>
      <c r="N1260" s="24">
        <f>IF(M1260="","",IF(OR(E1260="Personal",E1260="",F1260="Yes"),0,M1260))</f>
        <v/>
      </c>
      <c r="O1260" s="24">
        <f>IF(OR(A1260="",M1260=""),"",IF(E1260="Business",IFERROR(INDEX('Rate Schedule'!$B$5:$B$24,MATCH(SUMPRODUCT(MAX(('Rate Schedule'!$A$5:$A$24&lt;=A1260)*('Rate Schedule'!$A$5:$A$24&lt;&gt;"")*'Rate Schedule'!$A$5:$A$24)),'Rate Schedule'!$A$5:$A$24,0)),0),IF(E1260="Medical",IFERROR(INDEX('Rate Schedule'!$C$5:$C$24,MATCH(SUMPRODUCT(MAX(('Rate Schedule'!$A$5:$A$24&lt;=A1260)*('Rate Schedule'!$A$5:$A$24&lt;&gt;"")*'Rate Schedule'!$A$5:$A$24)),'Rate Schedule'!$A$5:$A$24,0)),0),IF(E1260="Charitable",IFERROR(INDEX('Rate Schedule'!$D$5:$D$24,MATCH(SUMPRODUCT(MAX(('Rate Schedule'!$A$5:$A$24&lt;=A1260)*('Rate Schedule'!$A$5:$A$24&lt;&gt;"")*'Rate Schedule'!$A$5:$A$24)),'Rate Schedule'!$A$5:$A$24,0)),0),0))))</f>
        <v/>
      </c>
      <c r="P1260" s="25">
        <f>IF(OR(M1260="",O1260=""),"",ROUND(N1260*O1260,0)/100)</f>
        <v/>
      </c>
      <c r="Q1260" s="26">
        <f>IF(AND(A1260="",B1260="",C1260="",D1260="",E1260="",J1260="",H1260=""),"",IF(A1260="","Add a date",IF(A1260&gt;AsOf,"After as-of date: not counted yet",IF(B1260="","Add a vehicle",IF(COUNTIF(VName,B1260)=0,"Vehicle not on Vehicles sheet",IF(E1260="","Add a purpose",IF(AND(E1260&lt;&gt;"Business",E1260&lt;&gt;"Medical",E1260&lt;&gt;"Charitable",E1260&lt;&gt;"Personal"),"Purpose must be Business/Medical/Charitable/Personal",IF(AND(ISNUMBER(H1260),ISNUMBER(I1260),I1260&lt;H1260),"Odometer end is before start",IF(AND(NOT(ISNUMBER(H1260)),NOT(ISNUMBER(I1260)),NOT(ISNUMBER(J1260))),"Add odometer readings or typed miles",IF(AND(ISNUMBER(H1260),ISNUMBER(I1260),ISNUMBER(J1260),ABS((I1260-H1260)-J1260)&gt;0.05),"Odometer and typed miles disagree",IF(AND(N1260&gt;0,O1260=0),"No rate for this date — check Rate Schedule",IF(AND(OR(E1260="Business",E1260="Medical",E1260="Charitable"),F1260&lt;&gt;"Yes",K1260=""),"Add purpose detail for substantiation",""))))))))))))</f>
        <v/>
      </c>
      <c r="R1260" s="27">
        <f>IF(OR(A1260="",M1260=""),"",IFERROR(INDEX('Rate Schedule'!$A$5:$A$24,MATCH(SUMPRODUCT(MAX(('Rate Schedule'!$A$5:$A$24&lt;=A1260)*('Rate Schedule'!$A$5:$A$24&lt;&gt;"")*'Rate Schedule'!$A$5:$A$24)),'Rate Schedule'!$A$5:$A$24,0)),""))</f>
        <v/>
      </c>
    </row>
    <row r="1261">
      <c r="A1261" s="22" t="n"/>
      <c r="B1261" s="10" t="n"/>
      <c r="C1261" s="10" t="n"/>
      <c r="D1261" s="10" t="n"/>
      <c r="E1261" s="10" t="n"/>
      <c r="F1261" s="10" t="n"/>
      <c r="G1261" s="10" t="n"/>
      <c r="H1261" s="23" t="n"/>
      <c r="I1261" s="23" t="n"/>
      <c r="J1261" s="23" t="n"/>
      <c r="K1261" s="10" t="n"/>
      <c r="L1261" s="10" t="n"/>
      <c r="M1261" s="24">
        <f>IF(AND(A1261="",B1261="",J1261="",H1261=""),"",ROUND(IF(G1261="Yes",2,1)*IF(AND(ISNUMBER(H1261),ISNUMBER(I1261),I1261&gt;=H1261),I1261-H1261,IF(ISNUMBER(J1261),J1261,0)),1))</f>
        <v/>
      </c>
      <c r="N1261" s="24">
        <f>IF(M1261="","",IF(OR(E1261="Personal",E1261="",F1261="Yes"),0,M1261))</f>
        <v/>
      </c>
      <c r="O1261" s="24">
        <f>IF(OR(A1261="",M1261=""),"",IF(E1261="Business",IFERROR(INDEX('Rate Schedule'!$B$5:$B$24,MATCH(SUMPRODUCT(MAX(('Rate Schedule'!$A$5:$A$24&lt;=A1261)*('Rate Schedule'!$A$5:$A$24&lt;&gt;"")*'Rate Schedule'!$A$5:$A$24)),'Rate Schedule'!$A$5:$A$24,0)),0),IF(E1261="Medical",IFERROR(INDEX('Rate Schedule'!$C$5:$C$24,MATCH(SUMPRODUCT(MAX(('Rate Schedule'!$A$5:$A$24&lt;=A1261)*('Rate Schedule'!$A$5:$A$24&lt;&gt;"")*'Rate Schedule'!$A$5:$A$24)),'Rate Schedule'!$A$5:$A$24,0)),0),IF(E1261="Charitable",IFERROR(INDEX('Rate Schedule'!$D$5:$D$24,MATCH(SUMPRODUCT(MAX(('Rate Schedule'!$A$5:$A$24&lt;=A1261)*('Rate Schedule'!$A$5:$A$24&lt;&gt;"")*'Rate Schedule'!$A$5:$A$24)),'Rate Schedule'!$A$5:$A$24,0)),0),0))))</f>
        <v/>
      </c>
      <c r="P1261" s="25">
        <f>IF(OR(M1261="",O1261=""),"",ROUND(N1261*O1261,0)/100)</f>
        <v/>
      </c>
      <c r="Q1261" s="26">
        <f>IF(AND(A1261="",B1261="",C1261="",D1261="",E1261="",J1261="",H1261=""),"",IF(A1261="","Add a date",IF(A1261&gt;AsOf,"After as-of date: not counted yet",IF(B1261="","Add a vehicle",IF(COUNTIF(VName,B1261)=0,"Vehicle not on Vehicles sheet",IF(E1261="","Add a purpose",IF(AND(E1261&lt;&gt;"Business",E1261&lt;&gt;"Medical",E1261&lt;&gt;"Charitable",E1261&lt;&gt;"Personal"),"Purpose must be Business/Medical/Charitable/Personal",IF(AND(ISNUMBER(H1261),ISNUMBER(I1261),I1261&lt;H1261),"Odometer end is before start",IF(AND(NOT(ISNUMBER(H1261)),NOT(ISNUMBER(I1261)),NOT(ISNUMBER(J1261))),"Add odometer readings or typed miles",IF(AND(ISNUMBER(H1261),ISNUMBER(I1261),ISNUMBER(J1261),ABS((I1261-H1261)-J1261)&gt;0.05),"Odometer and typed miles disagree",IF(AND(N1261&gt;0,O1261=0),"No rate for this date — check Rate Schedule",IF(AND(OR(E1261="Business",E1261="Medical",E1261="Charitable"),F1261&lt;&gt;"Yes",K1261=""),"Add purpose detail for substantiation",""))))))))))))</f>
        <v/>
      </c>
      <c r="R1261" s="27">
        <f>IF(OR(A1261="",M1261=""),"",IFERROR(INDEX('Rate Schedule'!$A$5:$A$24,MATCH(SUMPRODUCT(MAX(('Rate Schedule'!$A$5:$A$24&lt;=A1261)*('Rate Schedule'!$A$5:$A$24&lt;&gt;"")*'Rate Schedule'!$A$5:$A$24)),'Rate Schedule'!$A$5:$A$24,0)),""))</f>
        <v/>
      </c>
    </row>
    <row r="1262">
      <c r="A1262" s="22" t="n"/>
      <c r="B1262" s="10" t="n"/>
      <c r="C1262" s="10" t="n"/>
      <c r="D1262" s="10" t="n"/>
      <c r="E1262" s="10" t="n"/>
      <c r="F1262" s="10" t="n"/>
      <c r="G1262" s="10" t="n"/>
      <c r="H1262" s="23" t="n"/>
      <c r="I1262" s="23" t="n"/>
      <c r="J1262" s="23" t="n"/>
      <c r="K1262" s="10" t="n"/>
      <c r="L1262" s="10" t="n"/>
      <c r="M1262" s="24">
        <f>IF(AND(A1262="",B1262="",J1262="",H1262=""),"",ROUND(IF(G1262="Yes",2,1)*IF(AND(ISNUMBER(H1262),ISNUMBER(I1262),I1262&gt;=H1262),I1262-H1262,IF(ISNUMBER(J1262),J1262,0)),1))</f>
        <v/>
      </c>
      <c r="N1262" s="24">
        <f>IF(M1262="","",IF(OR(E1262="Personal",E1262="",F1262="Yes"),0,M1262))</f>
        <v/>
      </c>
      <c r="O1262" s="24">
        <f>IF(OR(A1262="",M1262=""),"",IF(E1262="Business",IFERROR(INDEX('Rate Schedule'!$B$5:$B$24,MATCH(SUMPRODUCT(MAX(('Rate Schedule'!$A$5:$A$24&lt;=A1262)*('Rate Schedule'!$A$5:$A$24&lt;&gt;"")*'Rate Schedule'!$A$5:$A$24)),'Rate Schedule'!$A$5:$A$24,0)),0),IF(E1262="Medical",IFERROR(INDEX('Rate Schedule'!$C$5:$C$24,MATCH(SUMPRODUCT(MAX(('Rate Schedule'!$A$5:$A$24&lt;=A1262)*('Rate Schedule'!$A$5:$A$24&lt;&gt;"")*'Rate Schedule'!$A$5:$A$24)),'Rate Schedule'!$A$5:$A$24,0)),0),IF(E1262="Charitable",IFERROR(INDEX('Rate Schedule'!$D$5:$D$24,MATCH(SUMPRODUCT(MAX(('Rate Schedule'!$A$5:$A$24&lt;=A1262)*('Rate Schedule'!$A$5:$A$24&lt;&gt;"")*'Rate Schedule'!$A$5:$A$24)),'Rate Schedule'!$A$5:$A$24,0)),0),0))))</f>
        <v/>
      </c>
      <c r="P1262" s="25">
        <f>IF(OR(M1262="",O1262=""),"",ROUND(N1262*O1262,0)/100)</f>
        <v/>
      </c>
      <c r="Q1262" s="26">
        <f>IF(AND(A1262="",B1262="",C1262="",D1262="",E1262="",J1262="",H1262=""),"",IF(A1262="","Add a date",IF(A1262&gt;AsOf,"After as-of date: not counted yet",IF(B1262="","Add a vehicle",IF(COUNTIF(VName,B1262)=0,"Vehicle not on Vehicles sheet",IF(E1262="","Add a purpose",IF(AND(E1262&lt;&gt;"Business",E1262&lt;&gt;"Medical",E1262&lt;&gt;"Charitable",E1262&lt;&gt;"Personal"),"Purpose must be Business/Medical/Charitable/Personal",IF(AND(ISNUMBER(H1262),ISNUMBER(I1262),I1262&lt;H1262),"Odometer end is before start",IF(AND(NOT(ISNUMBER(H1262)),NOT(ISNUMBER(I1262)),NOT(ISNUMBER(J1262))),"Add odometer readings or typed miles",IF(AND(ISNUMBER(H1262),ISNUMBER(I1262),ISNUMBER(J1262),ABS((I1262-H1262)-J1262)&gt;0.05),"Odometer and typed miles disagree",IF(AND(N1262&gt;0,O1262=0),"No rate for this date — check Rate Schedule",IF(AND(OR(E1262="Business",E1262="Medical",E1262="Charitable"),F1262&lt;&gt;"Yes",K1262=""),"Add purpose detail for substantiation",""))))))))))))</f>
        <v/>
      </c>
      <c r="R1262" s="27">
        <f>IF(OR(A1262="",M1262=""),"",IFERROR(INDEX('Rate Schedule'!$A$5:$A$24,MATCH(SUMPRODUCT(MAX(('Rate Schedule'!$A$5:$A$24&lt;=A1262)*('Rate Schedule'!$A$5:$A$24&lt;&gt;"")*'Rate Schedule'!$A$5:$A$24)),'Rate Schedule'!$A$5:$A$24,0)),""))</f>
        <v/>
      </c>
    </row>
    <row r="1263">
      <c r="A1263" s="22" t="n"/>
      <c r="B1263" s="10" t="n"/>
      <c r="C1263" s="10" t="n"/>
      <c r="D1263" s="10" t="n"/>
      <c r="E1263" s="10" t="n"/>
      <c r="F1263" s="10" t="n"/>
      <c r="G1263" s="10" t="n"/>
      <c r="H1263" s="23" t="n"/>
      <c r="I1263" s="23" t="n"/>
      <c r="J1263" s="23" t="n"/>
      <c r="K1263" s="10" t="n"/>
      <c r="L1263" s="10" t="n"/>
      <c r="M1263" s="24">
        <f>IF(AND(A1263="",B1263="",J1263="",H1263=""),"",ROUND(IF(G1263="Yes",2,1)*IF(AND(ISNUMBER(H1263),ISNUMBER(I1263),I1263&gt;=H1263),I1263-H1263,IF(ISNUMBER(J1263),J1263,0)),1))</f>
        <v/>
      </c>
      <c r="N1263" s="24">
        <f>IF(M1263="","",IF(OR(E1263="Personal",E1263="",F1263="Yes"),0,M1263))</f>
        <v/>
      </c>
      <c r="O1263" s="24">
        <f>IF(OR(A1263="",M1263=""),"",IF(E1263="Business",IFERROR(INDEX('Rate Schedule'!$B$5:$B$24,MATCH(SUMPRODUCT(MAX(('Rate Schedule'!$A$5:$A$24&lt;=A1263)*('Rate Schedule'!$A$5:$A$24&lt;&gt;"")*'Rate Schedule'!$A$5:$A$24)),'Rate Schedule'!$A$5:$A$24,0)),0),IF(E1263="Medical",IFERROR(INDEX('Rate Schedule'!$C$5:$C$24,MATCH(SUMPRODUCT(MAX(('Rate Schedule'!$A$5:$A$24&lt;=A1263)*('Rate Schedule'!$A$5:$A$24&lt;&gt;"")*'Rate Schedule'!$A$5:$A$24)),'Rate Schedule'!$A$5:$A$24,0)),0),IF(E1263="Charitable",IFERROR(INDEX('Rate Schedule'!$D$5:$D$24,MATCH(SUMPRODUCT(MAX(('Rate Schedule'!$A$5:$A$24&lt;=A1263)*('Rate Schedule'!$A$5:$A$24&lt;&gt;"")*'Rate Schedule'!$A$5:$A$24)),'Rate Schedule'!$A$5:$A$24,0)),0),0))))</f>
        <v/>
      </c>
      <c r="P1263" s="25">
        <f>IF(OR(M1263="",O1263=""),"",ROUND(N1263*O1263,0)/100)</f>
        <v/>
      </c>
      <c r="Q1263" s="26">
        <f>IF(AND(A1263="",B1263="",C1263="",D1263="",E1263="",J1263="",H1263=""),"",IF(A1263="","Add a date",IF(A1263&gt;AsOf,"After as-of date: not counted yet",IF(B1263="","Add a vehicle",IF(COUNTIF(VName,B1263)=0,"Vehicle not on Vehicles sheet",IF(E1263="","Add a purpose",IF(AND(E1263&lt;&gt;"Business",E1263&lt;&gt;"Medical",E1263&lt;&gt;"Charitable",E1263&lt;&gt;"Personal"),"Purpose must be Business/Medical/Charitable/Personal",IF(AND(ISNUMBER(H1263),ISNUMBER(I1263),I1263&lt;H1263),"Odometer end is before start",IF(AND(NOT(ISNUMBER(H1263)),NOT(ISNUMBER(I1263)),NOT(ISNUMBER(J1263))),"Add odometer readings or typed miles",IF(AND(ISNUMBER(H1263),ISNUMBER(I1263),ISNUMBER(J1263),ABS((I1263-H1263)-J1263)&gt;0.05),"Odometer and typed miles disagree",IF(AND(N1263&gt;0,O1263=0),"No rate for this date — check Rate Schedule",IF(AND(OR(E1263="Business",E1263="Medical",E1263="Charitable"),F1263&lt;&gt;"Yes",K1263=""),"Add purpose detail for substantiation",""))))))))))))</f>
        <v/>
      </c>
      <c r="R1263" s="27">
        <f>IF(OR(A1263="",M1263=""),"",IFERROR(INDEX('Rate Schedule'!$A$5:$A$24,MATCH(SUMPRODUCT(MAX(('Rate Schedule'!$A$5:$A$24&lt;=A1263)*('Rate Schedule'!$A$5:$A$24&lt;&gt;"")*'Rate Schedule'!$A$5:$A$24)),'Rate Schedule'!$A$5:$A$24,0)),""))</f>
        <v/>
      </c>
    </row>
    <row r="1264">
      <c r="A1264" s="22" t="n"/>
      <c r="B1264" s="10" t="n"/>
      <c r="C1264" s="10" t="n"/>
      <c r="D1264" s="10" t="n"/>
      <c r="E1264" s="10" t="n"/>
      <c r="F1264" s="10" t="n"/>
      <c r="G1264" s="10" t="n"/>
      <c r="H1264" s="23" t="n"/>
      <c r="I1264" s="23" t="n"/>
      <c r="J1264" s="23" t="n"/>
      <c r="K1264" s="10" t="n"/>
      <c r="L1264" s="10" t="n"/>
      <c r="M1264" s="24">
        <f>IF(AND(A1264="",B1264="",J1264="",H1264=""),"",ROUND(IF(G1264="Yes",2,1)*IF(AND(ISNUMBER(H1264),ISNUMBER(I1264),I1264&gt;=H1264),I1264-H1264,IF(ISNUMBER(J1264),J1264,0)),1))</f>
        <v/>
      </c>
      <c r="N1264" s="24">
        <f>IF(M1264="","",IF(OR(E1264="Personal",E1264="",F1264="Yes"),0,M1264))</f>
        <v/>
      </c>
      <c r="O1264" s="24">
        <f>IF(OR(A1264="",M1264=""),"",IF(E1264="Business",IFERROR(INDEX('Rate Schedule'!$B$5:$B$24,MATCH(SUMPRODUCT(MAX(('Rate Schedule'!$A$5:$A$24&lt;=A1264)*('Rate Schedule'!$A$5:$A$24&lt;&gt;"")*'Rate Schedule'!$A$5:$A$24)),'Rate Schedule'!$A$5:$A$24,0)),0),IF(E1264="Medical",IFERROR(INDEX('Rate Schedule'!$C$5:$C$24,MATCH(SUMPRODUCT(MAX(('Rate Schedule'!$A$5:$A$24&lt;=A1264)*('Rate Schedule'!$A$5:$A$24&lt;&gt;"")*'Rate Schedule'!$A$5:$A$24)),'Rate Schedule'!$A$5:$A$24,0)),0),IF(E1264="Charitable",IFERROR(INDEX('Rate Schedule'!$D$5:$D$24,MATCH(SUMPRODUCT(MAX(('Rate Schedule'!$A$5:$A$24&lt;=A1264)*('Rate Schedule'!$A$5:$A$24&lt;&gt;"")*'Rate Schedule'!$A$5:$A$24)),'Rate Schedule'!$A$5:$A$24,0)),0),0))))</f>
        <v/>
      </c>
      <c r="P1264" s="25">
        <f>IF(OR(M1264="",O1264=""),"",ROUND(N1264*O1264,0)/100)</f>
        <v/>
      </c>
      <c r="Q1264" s="26">
        <f>IF(AND(A1264="",B1264="",C1264="",D1264="",E1264="",J1264="",H1264=""),"",IF(A1264="","Add a date",IF(A1264&gt;AsOf,"After as-of date: not counted yet",IF(B1264="","Add a vehicle",IF(COUNTIF(VName,B1264)=0,"Vehicle not on Vehicles sheet",IF(E1264="","Add a purpose",IF(AND(E1264&lt;&gt;"Business",E1264&lt;&gt;"Medical",E1264&lt;&gt;"Charitable",E1264&lt;&gt;"Personal"),"Purpose must be Business/Medical/Charitable/Personal",IF(AND(ISNUMBER(H1264),ISNUMBER(I1264),I1264&lt;H1264),"Odometer end is before start",IF(AND(NOT(ISNUMBER(H1264)),NOT(ISNUMBER(I1264)),NOT(ISNUMBER(J1264))),"Add odometer readings or typed miles",IF(AND(ISNUMBER(H1264),ISNUMBER(I1264),ISNUMBER(J1264),ABS((I1264-H1264)-J1264)&gt;0.05),"Odometer and typed miles disagree",IF(AND(N1264&gt;0,O1264=0),"No rate for this date — check Rate Schedule",IF(AND(OR(E1264="Business",E1264="Medical",E1264="Charitable"),F1264&lt;&gt;"Yes",K1264=""),"Add purpose detail for substantiation",""))))))))))))</f>
        <v/>
      </c>
      <c r="R1264" s="27">
        <f>IF(OR(A1264="",M1264=""),"",IFERROR(INDEX('Rate Schedule'!$A$5:$A$24,MATCH(SUMPRODUCT(MAX(('Rate Schedule'!$A$5:$A$24&lt;=A1264)*('Rate Schedule'!$A$5:$A$24&lt;&gt;"")*'Rate Schedule'!$A$5:$A$24)),'Rate Schedule'!$A$5:$A$24,0)),""))</f>
        <v/>
      </c>
    </row>
    <row r="1265">
      <c r="A1265" s="22" t="n"/>
      <c r="B1265" s="10" t="n"/>
      <c r="C1265" s="10" t="n"/>
      <c r="D1265" s="10" t="n"/>
      <c r="E1265" s="10" t="n"/>
      <c r="F1265" s="10" t="n"/>
      <c r="G1265" s="10" t="n"/>
      <c r="H1265" s="23" t="n"/>
      <c r="I1265" s="23" t="n"/>
      <c r="J1265" s="23" t="n"/>
      <c r="K1265" s="10" t="n"/>
      <c r="L1265" s="10" t="n"/>
      <c r="M1265" s="24">
        <f>IF(AND(A1265="",B1265="",J1265="",H1265=""),"",ROUND(IF(G1265="Yes",2,1)*IF(AND(ISNUMBER(H1265),ISNUMBER(I1265),I1265&gt;=H1265),I1265-H1265,IF(ISNUMBER(J1265),J1265,0)),1))</f>
        <v/>
      </c>
      <c r="N1265" s="24">
        <f>IF(M1265="","",IF(OR(E1265="Personal",E1265="",F1265="Yes"),0,M1265))</f>
        <v/>
      </c>
      <c r="O1265" s="24">
        <f>IF(OR(A1265="",M1265=""),"",IF(E1265="Business",IFERROR(INDEX('Rate Schedule'!$B$5:$B$24,MATCH(SUMPRODUCT(MAX(('Rate Schedule'!$A$5:$A$24&lt;=A1265)*('Rate Schedule'!$A$5:$A$24&lt;&gt;"")*'Rate Schedule'!$A$5:$A$24)),'Rate Schedule'!$A$5:$A$24,0)),0),IF(E1265="Medical",IFERROR(INDEX('Rate Schedule'!$C$5:$C$24,MATCH(SUMPRODUCT(MAX(('Rate Schedule'!$A$5:$A$24&lt;=A1265)*('Rate Schedule'!$A$5:$A$24&lt;&gt;"")*'Rate Schedule'!$A$5:$A$24)),'Rate Schedule'!$A$5:$A$24,0)),0),IF(E1265="Charitable",IFERROR(INDEX('Rate Schedule'!$D$5:$D$24,MATCH(SUMPRODUCT(MAX(('Rate Schedule'!$A$5:$A$24&lt;=A1265)*('Rate Schedule'!$A$5:$A$24&lt;&gt;"")*'Rate Schedule'!$A$5:$A$24)),'Rate Schedule'!$A$5:$A$24,0)),0),0))))</f>
        <v/>
      </c>
      <c r="P1265" s="25">
        <f>IF(OR(M1265="",O1265=""),"",ROUND(N1265*O1265,0)/100)</f>
        <v/>
      </c>
      <c r="Q1265" s="26">
        <f>IF(AND(A1265="",B1265="",C1265="",D1265="",E1265="",J1265="",H1265=""),"",IF(A1265="","Add a date",IF(A1265&gt;AsOf,"After as-of date: not counted yet",IF(B1265="","Add a vehicle",IF(COUNTIF(VName,B1265)=0,"Vehicle not on Vehicles sheet",IF(E1265="","Add a purpose",IF(AND(E1265&lt;&gt;"Business",E1265&lt;&gt;"Medical",E1265&lt;&gt;"Charitable",E1265&lt;&gt;"Personal"),"Purpose must be Business/Medical/Charitable/Personal",IF(AND(ISNUMBER(H1265),ISNUMBER(I1265),I1265&lt;H1265),"Odometer end is before start",IF(AND(NOT(ISNUMBER(H1265)),NOT(ISNUMBER(I1265)),NOT(ISNUMBER(J1265))),"Add odometer readings or typed miles",IF(AND(ISNUMBER(H1265),ISNUMBER(I1265),ISNUMBER(J1265),ABS((I1265-H1265)-J1265)&gt;0.05),"Odometer and typed miles disagree",IF(AND(N1265&gt;0,O1265=0),"No rate for this date — check Rate Schedule",IF(AND(OR(E1265="Business",E1265="Medical",E1265="Charitable"),F1265&lt;&gt;"Yes",K1265=""),"Add purpose detail for substantiation",""))))))))))))</f>
        <v/>
      </c>
      <c r="R1265" s="27">
        <f>IF(OR(A1265="",M1265=""),"",IFERROR(INDEX('Rate Schedule'!$A$5:$A$24,MATCH(SUMPRODUCT(MAX(('Rate Schedule'!$A$5:$A$24&lt;=A1265)*('Rate Schedule'!$A$5:$A$24&lt;&gt;"")*'Rate Schedule'!$A$5:$A$24)),'Rate Schedule'!$A$5:$A$24,0)),""))</f>
        <v/>
      </c>
    </row>
    <row r="1266">
      <c r="A1266" s="22" t="n"/>
      <c r="B1266" s="10" t="n"/>
      <c r="C1266" s="10" t="n"/>
      <c r="D1266" s="10" t="n"/>
      <c r="E1266" s="10" t="n"/>
      <c r="F1266" s="10" t="n"/>
      <c r="G1266" s="10" t="n"/>
      <c r="H1266" s="23" t="n"/>
      <c r="I1266" s="23" t="n"/>
      <c r="J1266" s="23" t="n"/>
      <c r="K1266" s="10" t="n"/>
      <c r="L1266" s="10" t="n"/>
      <c r="M1266" s="24">
        <f>IF(AND(A1266="",B1266="",J1266="",H1266=""),"",ROUND(IF(G1266="Yes",2,1)*IF(AND(ISNUMBER(H1266),ISNUMBER(I1266),I1266&gt;=H1266),I1266-H1266,IF(ISNUMBER(J1266),J1266,0)),1))</f>
        <v/>
      </c>
      <c r="N1266" s="24">
        <f>IF(M1266="","",IF(OR(E1266="Personal",E1266="",F1266="Yes"),0,M1266))</f>
        <v/>
      </c>
      <c r="O1266" s="24">
        <f>IF(OR(A1266="",M1266=""),"",IF(E1266="Business",IFERROR(INDEX('Rate Schedule'!$B$5:$B$24,MATCH(SUMPRODUCT(MAX(('Rate Schedule'!$A$5:$A$24&lt;=A1266)*('Rate Schedule'!$A$5:$A$24&lt;&gt;"")*'Rate Schedule'!$A$5:$A$24)),'Rate Schedule'!$A$5:$A$24,0)),0),IF(E1266="Medical",IFERROR(INDEX('Rate Schedule'!$C$5:$C$24,MATCH(SUMPRODUCT(MAX(('Rate Schedule'!$A$5:$A$24&lt;=A1266)*('Rate Schedule'!$A$5:$A$24&lt;&gt;"")*'Rate Schedule'!$A$5:$A$24)),'Rate Schedule'!$A$5:$A$24,0)),0),IF(E1266="Charitable",IFERROR(INDEX('Rate Schedule'!$D$5:$D$24,MATCH(SUMPRODUCT(MAX(('Rate Schedule'!$A$5:$A$24&lt;=A1266)*('Rate Schedule'!$A$5:$A$24&lt;&gt;"")*'Rate Schedule'!$A$5:$A$24)),'Rate Schedule'!$A$5:$A$24,0)),0),0))))</f>
        <v/>
      </c>
      <c r="P1266" s="25">
        <f>IF(OR(M1266="",O1266=""),"",ROUND(N1266*O1266,0)/100)</f>
        <v/>
      </c>
      <c r="Q1266" s="26">
        <f>IF(AND(A1266="",B1266="",C1266="",D1266="",E1266="",J1266="",H1266=""),"",IF(A1266="","Add a date",IF(A1266&gt;AsOf,"After as-of date: not counted yet",IF(B1266="","Add a vehicle",IF(COUNTIF(VName,B1266)=0,"Vehicle not on Vehicles sheet",IF(E1266="","Add a purpose",IF(AND(E1266&lt;&gt;"Business",E1266&lt;&gt;"Medical",E1266&lt;&gt;"Charitable",E1266&lt;&gt;"Personal"),"Purpose must be Business/Medical/Charitable/Personal",IF(AND(ISNUMBER(H1266),ISNUMBER(I1266),I1266&lt;H1266),"Odometer end is before start",IF(AND(NOT(ISNUMBER(H1266)),NOT(ISNUMBER(I1266)),NOT(ISNUMBER(J1266))),"Add odometer readings or typed miles",IF(AND(ISNUMBER(H1266),ISNUMBER(I1266),ISNUMBER(J1266),ABS((I1266-H1266)-J1266)&gt;0.05),"Odometer and typed miles disagree",IF(AND(N1266&gt;0,O1266=0),"No rate for this date — check Rate Schedule",IF(AND(OR(E1266="Business",E1266="Medical",E1266="Charitable"),F1266&lt;&gt;"Yes",K1266=""),"Add purpose detail for substantiation",""))))))))))))</f>
        <v/>
      </c>
      <c r="R1266" s="27">
        <f>IF(OR(A1266="",M1266=""),"",IFERROR(INDEX('Rate Schedule'!$A$5:$A$24,MATCH(SUMPRODUCT(MAX(('Rate Schedule'!$A$5:$A$24&lt;=A1266)*('Rate Schedule'!$A$5:$A$24&lt;&gt;"")*'Rate Schedule'!$A$5:$A$24)),'Rate Schedule'!$A$5:$A$24,0)),""))</f>
        <v/>
      </c>
    </row>
    <row r="1267">
      <c r="A1267" s="22" t="n"/>
      <c r="B1267" s="10" t="n"/>
      <c r="C1267" s="10" t="n"/>
      <c r="D1267" s="10" t="n"/>
      <c r="E1267" s="10" t="n"/>
      <c r="F1267" s="10" t="n"/>
      <c r="G1267" s="10" t="n"/>
      <c r="H1267" s="23" t="n"/>
      <c r="I1267" s="23" t="n"/>
      <c r="J1267" s="23" t="n"/>
      <c r="K1267" s="10" t="n"/>
      <c r="L1267" s="10" t="n"/>
      <c r="M1267" s="24">
        <f>IF(AND(A1267="",B1267="",J1267="",H1267=""),"",ROUND(IF(G1267="Yes",2,1)*IF(AND(ISNUMBER(H1267),ISNUMBER(I1267),I1267&gt;=H1267),I1267-H1267,IF(ISNUMBER(J1267),J1267,0)),1))</f>
        <v/>
      </c>
      <c r="N1267" s="24">
        <f>IF(M1267="","",IF(OR(E1267="Personal",E1267="",F1267="Yes"),0,M1267))</f>
        <v/>
      </c>
      <c r="O1267" s="24">
        <f>IF(OR(A1267="",M1267=""),"",IF(E1267="Business",IFERROR(INDEX('Rate Schedule'!$B$5:$B$24,MATCH(SUMPRODUCT(MAX(('Rate Schedule'!$A$5:$A$24&lt;=A1267)*('Rate Schedule'!$A$5:$A$24&lt;&gt;"")*'Rate Schedule'!$A$5:$A$24)),'Rate Schedule'!$A$5:$A$24,0)),0),IF(E1267="Medical",IFERROR(INDEX('Rate Schedule'!$C$5:$C$24,MATCH(SUMPRODUCT(MAX(('Rate Schedule'!$A$5:$A$24&lt;=A1267)*('Rate Schedule'!$A$5:$A$24&lt;&gt;"")*'Rate Schedule'!$A$5:$A$24)),'Rate Schedule'!$A$5:$A$24,0)),0),IF(E1267="Charitable",IFERROR(INDEX('Rate Schedule'!$D$5:$D$24,MATCH(SUMPRODUCT(MAX(('Rate Schedule'!$A$5:$A$24&lt;=A1267)*('Rate Schedule'!$A$5:$A$24&lt;&gt;"")*'Rate Schedule'!$A$5:$A$24)),'Rate Schedule'!$A$5:$A$24,0)),0),0))))</f>
        <v/>
      </c>
      <c r="P1267" s="25">
        <f>IF(OR(M1267="",O1267=""),"",ROUND(N1267*O1267,0)/100)</f>
        <v/>
      </c>
      <c r="Q1267" s="26">
        <f>IF(AND(A1267="",B1267="",C1267="",D1267="",E1267="",J1267="",H1267=""),"",IF(A1267="","Add a date",IF(A1267&gt;AsOf,"After as-of date: not counted yet",IF(B1267="","Add a vehicle",IF(COUNTIF(VName,B1267)=0,"Vehicle not on Vehicles sheet",IF(E1267="","Add a purpose",IF(AND(E1267&lt;&gt;"Business",E1267&lt;&gt;"Medical",E1267&lt;&gt;"Charitable",E1267&lt;&gt;"Personal"),"Purpose must be Business/Medical/Charitable/Personal",IF(AND(ISNUMBER(H1267),ISNUMBER(I1267),I1267&lt;H1267),"Odometer end is before start",IF(AND(NOT(ISNUMBER(H1267)),NOT(ISNUMBER(I1267)),NOT(ISNUMBER(J1267))),"Add odometer readings or typed miles",IF(AND(ISNUMBER(H1267),ISNUMBER(I1267),ISNUMBER(J1267),ABS((I1267-H1267)-J1267)&gt;0.05),"Odometer and typed miles disagree",IF(AND(N1267&gt;0,O1267=0),"No rate for this date — check Rate Schedule",IF(AND(OR(E1267="Business",E1267="Medical",E1267="Charitable"),F1267&lt;&gt;"Yes",K1267=""),"Add purpose detail for substantiation",""))))))))))))</f>
        <v/>
      </c>
      <c r="R1267" s="27">
        <f>IF(OR(A1267="",M1267=""),"",IFERROR(INDEX('Rate Schedule'!$A$5:$A$24,MATCH(SUMPRODUCT(MAX(('Rate Schedule'!$A$5:$A$24&lt;=A1267)*('Rate Schedule'!$A$5:$A$24&lt;&gt;"")*'Rate Schedule'!$A$5:$A$24)),'Rate Schedule'!$A$5:$A$24,0)),""))</f>
        <v/>
      </c>
    </row>
    <row r="1268">
      <c r="A1268" s="22" t="n"/>
      <c r="B1268" s="10" t="n"/>
      <c r="C1268" s="10" t="n"/>
      <c r="D1268" s="10" t="n"/>
      <c r="E1268" s="10" t="n"/>
      <c r="F1268" s="10" t="n"/>
      <c r="G1268" s="10" t="n"/>
      <c r="H1268" s="23" t="n"/>
      <c r="I1268" s="23" t="n"/>
      <c r="J1268" s="23" t="n"/>
      <c r="K1268" s="10" t="n"/>
      <c r="L1268" s="10" t="n"/>
      <c r="M1268" s="24">
        <f>IF(AND(A1268="",B1268="",J1268="",H1268=""),"",ROUND(IF(G1268="Yes",2,1)*IF(AND(ISNUMBER(H1268),ISNUMBER(I1268),I1268&gt;=H1268),I1268-H1268,IF(ISNUMBER(J1268),J1268,0)),1))</f>
        <v/>
      </c>
      <c r="N1268" s="24">
        <f>IF(M1268="","",IF(OR(E1268="Personal",E1268="",F1268="Yes"),0,M1268))</f>
        <v/>
      </c>
      <c r="O1268" s="24">
        <f>IF(OR(A1268="",M1268=""),"",IF(E1268="Business",IFERROR(INDEX('Rate Schedule'!$B$5:$B$24,MATCH(SUMPRODUCT(MAX(('Rate Schedule'!$A$5:$A$24&lt;=A1268)*('Rate Schedule'!$A$5:$A$24&lt;&gt;"")*'Rate Schedule'!$A$5:$A$24)),'Rate Schedule'!$A$5:$A$24,0)),0),IF(E1268="Medical",IFERROR(INDEX('Rate Schedule'!$C$5:$C$24,MATCH(SUMPRODUCT(MAX(('Rate Schedule'!$A$5:$A$24&lt;=A1268)*('Rate Schedule'!$A$5:$A$24&lt;&gt;"")*'Rate Schedule'!$A$5:$A$24)),'Rate Schedule'!$A$5:$A$24,0)),0),IF(E1268="Charitable",IFERROR(INDEX('Rate Schedule'!$D$5:$D$24,MATCH(SUMPRODUCT(MAX(('Rate Schedule'!$A$5:$A$24&lt;=A1268)*('Rate Schedule'!$A$5:$A$24&lt;&gt;"")*'Rate Schedule'!$A$5:$A$24)),'Rate Schedule'!$A$5:$A$24,0)),0),0))))</f>
        <v/>
      </c>
      <c r="P1268" s="25">
        <f>IF(OR(M1268="",O1268=""),"",ROUND(N1268*O1268,0)/100)</f>
        <v/>
      </c>
      <c r="Q1268" s="26">
        <f>IF(AND(A1268="",B1268="",C1268="",D1268="",E1268="",J1268="",H1268=""),"",IF(A1268="","Add a date",IF(A1268&gt;AsOf,"After as-of date: not counted yet",IF(B1268="","Add a vehicle",IF(COUNTIF(VName,B1268)=0,"Vehicle not on Vehicles sheet",IF(E1268="","Add a purpose",IF(AND(E1268&lt;&gt;"Business",E1268&lt;&gt;"Medical",E1268&lt;&gt;"Charitable",E1268&lt;&gt;"Personal"),"Purpose must be Business/Medical/Charitable/Personal",IF(AND(ISNUMBER(H1268),ISNUMBER(I1268),I1268&lt;H1268),"Odometer end is before start",IF(AND(NOT(ISNUMBER(H1268)),NOT(ISNUMBER(I1268)),NOT(ISNUMBER(J1268))),"Add odometer readings or typed miles",IF(AND(ISNUMBER(H1268),ISNUMBER(I1268),ISNUMBER(J1268),ABS((I1268-H1268)-J1268)&gt;0.05),"Odometer and typed miles disagree",IF(AND(N1268&gt;0,O1268=0),"No rate for this date — check Rate Schedule",IF(AND(OR(E1268="Business",E1268="Medical",E1268="Charitable"),F1268&lt;&gt;"Yes",K1268=""),"Add purpose detail for substantiation",""))))))))))))</f>
        <v/>
      </c>
      <c r="R1268" s="27">
        <f>IF(OR(A1268="",M1268=""),"",IFERROR(INDEX('Rate Schedule'!$A$5:$A$24,MATCH(SUMPRODUCT(MAX(('Rate Schedule'!$A$5:$A$24&lt;=A1268)*('Rate Schedule'!$A$5:$A$24&lt;&gt;"")*'Rate Schedule'!$A$5:$A$24)),'Rate Schedule'!$A$5:$A$24,0)),""))</f>
        <v/>
      </c>
    </row>
    <row r="1269">
      <c r="A1269" s="22" t="n"/>
      <c r="B1269" s="10" t="n"/>
      <c r="C1269" s="10" t="n"/>
      <c r="D1269" s="10" t="n"/>
      <c r="E1269" s="10" t="n"/>
      <c r="F1269" s="10" t="n"/>
      <c r="G1269" s="10" t="n"/>
      <c r="H1269" s="23" t="n"/>
      <c r="I1269" s="23" t="n"/>
      <c r="J1269" s="23" t="n"/>
      <c r="K1269" s="10" t="n"/>
      <c r="L1269" s="10" t="n"/>
      <c r="M1269" s="24">
        <f>IF(AND(A1269="",B1269="",J1269="",H1269=""),"",ROUND(IF(G1269="Yes",2,1)*IF(AND(ISNUMBER(H1269),ISNUMBER(I1269),I1269&gt;=H1269),I1269-H1269,IF(ISNUMBER(J1269),J1269,0)),1))</f>
        <v/>
      </c>
      <c r="N1269" s="24">
        <f>IF(M1269="","",IF(OR(E1269="Personal",E1269="",F1269="Yes"),0,M1269))</f>
        <v/>
      </c>
      <c r="O1269" s="24">
        <f>IF(OR(A1269="",M1269=""),"",IF(E1269="Business",IFERROR(INDEX('Rate Schedule'!$B$5:$B$24,MATCH(SUMPRODUCT(MAX(('Rate Schedule'!$A$5:$A$24&lt;=A1269)*('Rate Schedule'!$A$5:$A$24&lt;&gt;"")*'Rate Schedule'!$A$5:$A$24)),'Rate Schedule'!$A$5:$A$24,0)),0),IF(E1269="Medical",IFERROR(INDEX('Rate Schedule'!$C$5:$C$24,MATCH(SUMPRODUCT(MAX(('Rate Schedule'!$A$5:$A$24&lt;=A1269)*('Rate Schedule'!$A$5:$A$24&lt;&gt;"")*'Rate Schedule'!$A$5:$A$24)),'Rate Schedule'!$A$5:$A$24,0)),0),IF(E1269="Charitable",IFERROR(INDEX('Rate Schedule'!$D$5:$D$24,MATCH(SUMPRODUCT(MAX(('Rate Schedule'!$A$5:$A$24&lt;=A1269)*('Rate Schedule'!$A$5:$A$24&lt;&gt;"")*'Rate Schedule'!$A$5:$A$24)),'Rate Schedule'!$A$5:$A$24,0)),0),0))))</f>
        <v/>
      </c>
      <c r="P1269" s="25">
        <f>IF(OR(M1269="",O1269=""),"",ROUND(N1269*O1269,0)/100)</f>
        <v/>
      </c>
      <c r="Q1269" s="26">
        <f>IF(AND(A1269="",B1269="",C1269="",D1269="",E1269="",J1269="",H1269=""),"",IF(A1269="","Add a date",IF(A1269&gt;AsOf,"After as-of date: not counted yet",IF(B1269="","Add a vehicle",IF(COUNTIF(VName,B1269)=0,"Vehicle not on Vehicles sheet",IF(E1269="","Add a purpose",IF(AND(E1269&lt;&gt;"Business",E1269&lt;&gt;"Medical",E1269&lt;&gt;"Charitable",E1269&lt;&gt;"Personal"),"Purpose must be Business/Medical/Charitable/Personal",IF(AND(ISNUMBER(H1269),ISNUMBER(I1269),I1269&lt;H1269),"Odometer end is before start",IF(AND(NOT(ISNUMBER(H1269)),NOT(ISNUMBER(I1269)),NOT(ISNUMBER(J1269))),"Add odometer readings or typed miles",IF(AND(ISNUMBER(H1269),ISNUMBER(I1269),ISNUMBER(J1269),ABS((I1269-H1269)-J1269)&gt;0.05),"Odometer and typed miles disagree",IF(AND(N1269&gt;0,O1269=0),"No rate for this date — check Rate Schedule",IF(AND(OR(E1269="Business",E1269="Medical",E1269="Charitable"),F1269&lt;&gt;"Yes",K1269=""),"Add purpose detail for substantiation",""))))))))))))</f>
        <v/>
      </c>
      <c r="R1269" s="27">
        <f>IF(OR(A1269="",M1269=""),"",IFERROR(INDEX('Rate Schedule'!$A$5:$A$24,MATCH(SUMPRODUCT(MAX(('Rate Schedule'!$A$5:$A$24&lt;=A1269)*('Rate Schedule'!$A$5:$A$24&lt;&gt;"")*'Rate Schedule'!$A$5:$A$24)),'Rate Schedule'!$A$5:$A$24,0)),""))</f>
        <v/>
      </c>
    </row>
    <row r="1270">
      <c r="A1270" s="22" t="n"/>
      <c r="B1270" s="10" t="n"/>
      <c r="C1270" s="10" t="n"/>
      <c r="D1270" s="10" t="n"/>
      <c r="E1270" s="10" t="n"/>
      <c r="F1270" s="10" t="n"/>
      <c r="G1270" s="10" t="n"/>
      <c r="H1270" s="23" t="n"/>
      <c r="I1270" s="23" t="n"/>
      <c r="J1270" s="23" t="n"/>
      <c r="K1270" s="10" t="n"/>
      <c r="L1270" s="10" t="n"/>
      <c r="M1270" s="24">
        <f>IF(AND(A1270="",B1270="",J1270="",H1270=""),"",ROUND(IF(G1270="Yes",2,1)*IF(AND(ISNUMBER(H1270),ISNUMBER(I1270),I1270&gt;=H1270),I1270-H1270,IF(ISNUMBER(J1270),J1270,0)),1))</f>
        <v/>
      </c>
      <c r="N1270" s="24">
        <f>IF(M1270="","",IF(OR(E1270="Personal",E1270="",F1270="Yes"),0,M1270))</f>
        <v/>
      </c>
      <c r="O1270" s="24">
        <f>IF(OR(A1270="",M1270=""),"",IF(E1270="Business",IFERROR(INDEX('Rate Schedule'!$B$5:$B$24,MATCH(SUMPRODUCT(MAX(('Rate Schedule'!$A$5:$A$24&lt;=A1270)*('Rate Schedule'!$A$5:$A$24&lt;&gt;"")*'Rate Schedule'!$A$5:$A$24)),'Rate Schedule'!$A$5:$A$24,0)),0),IF(E1270="Medical",IFERROR(INDEX('Rate Schedule'!$C$5:$C$24,MATCH(SUMPRODUCT(MAX(('Rate Schedule'!$A$5:$A$24&lt;=A1270)*('Rate Schedule'!$A$5:$A$24&lt;&gt;"")*'Rate Schedule'!$A$5:$A$24)),'Rate Schedule'!$A$5:$A$24,0)),0),IF(E1270="Charitable",IFERROR(INDEX('Rate Schedule'!$D$5:$D$24,MATCH(SUMPRODUCT(MAX(('Rate Schedule'!$A$5:$A$24&lt;=A1270)*('Rate Schedule'!$A$5:$A$24&lt;&gt;"")*'Rate Schedule'!$A$5:$A$24)),'Rate Schedule'!$A$5:$A$24,0)),0),0))))</f>
        <v/>
      </c>
      <c r="P1270" s="25">
        <f>IF(OR(M1270="",O1270=""),"",ROUND(N1270*O1270,0)/100)</f>
        <v/>
      </c>
      <c r="Q1270" s="26">
        <f>IF(AND(A1270="",B1270="",C1270="",D1270="",E1270="",J1270="",H1270=""),"",IF(A1270="","Add a date",IF(A1270&gt;AsOf,"After as-of date: not counted yet",IF(B1270="","Add a vehicle",IF(COUNTIF(VName,B1270)=0,"Vehicle not on Vehicles sheet",IF(E1270="","Add a purpose",IF(AND(E1270&lt;&gt;"Business",E1270&lt;&gt;"Medical",E1270&lt;&gt;"Charitable",E1270&lt;&gt;"Personal"),"Purpose must be Business/Medical/Charitable/Personal",IF(AND(ISNUMBER(H1270),ISNUMBER(I1270),I1270&lt;H1270),"Odometer end is before start",IF(AND(NOT(ISNUMBER(H1270)),NOT(ISNUMBER(I1270)),NOT(ISNUMBER(J1270))),"Add odometer readings or typed miles",IF(AND(ISNUMBER(H1270),ISNUMBER(I1270),ISNUMBER(J1270),ABS((I1270-H1270)-J1270)&gt;0.05),"Odometer and typed miles disagree",IF(AND(N1270&gt;0,O1270=0),"No rate for this date — check Rate Schedule",IF(AND(OR(E1270="Business",E1270="Medical",E1270="Charitable"),F1270&lt;&gt;"Yes",K1270=""),"Add purpose detail for substantiation",""))))))))))))</f>
        <v/>
      </c>
      <c r="R1270" s="27">
        <f>IF(OR(A1270="",M1270=""),"",IFERROR(INDEX('Rate Schedule'!$A$5:$A$24,MATCH(SUMPRODUCT(MAX(('Rate Schedule'!$A$5:$A$24&lt;=A1270)*('Rate Schedule'!$A$5:$A$24&lt;&gt;"")*'Rate Schedule'!$A$5:$A$24)),'Rate Schedule'!$A$5:$A$24,0)),""))</f>
        <v/>
      </c>
    </row>
    <row r="1271">
      <c r="A1271" s="22" t="n"/>
      <c r="B1271" s="10" t="n"/>
      <c r="C1271" s="10" t="n"/>
      <c r="D1271" s="10" t="n"/>
      <c r="E1271" s="10" t="n"/>
      <c r="F1271" s="10" t="n"/>
      <c r="G1271" s="10" t="n"/>
      <c r="H1271" s="23" t="n"/>
      <c r="I1271" s="23" t="n"/>
      <c r="J1271" s="23" t="n"/>
      <c r="K1271" s="10" t="n"/>
      <c r="L1271" s="10" t="n"/>
      <c r="M1271" s="24">
        <f>IF(AND(A1271="",B1271="",J1271="",H1271=""),"",ROUND(IF(G1271="Yes",2,1)*IF(AND(ISNUMBER(H1271),ISNUMBER(I1271),I1271&gt;=H1271),I1271-H1271,IF(ISNUMBER(J1271),J1271,0)),1))</f>
        <v/>
      </c>
      <c r="N1271" s="24">
        <f>IF(M1271="","",IF(OR(E1271="Personal",E1271="",F1271="Yes"),0,M1271))</f>
        <v/>
      </c>
      <c r="O1271" s="24">
        <f>IF(OR(A1271="",M1271=""),"",IF(E1271="Business",IFERROR(INDEX('Rate Schedule'!$B$5:$B$24,MATCH(SUMPRODUCT(MAX(('Rate Schedule'!$A$5:$A$24&lt;=A1271)*('Rate Schedule'!$A$5:$A$24&lt;&gt;"")*'Rate Schedule'!$A$5:$A$24)),'Rate Schedule'!$A$5:$A$24,0)),0),IF(E1271="Medical",IFERROR(INDEX('Rate Schedule'!$C$5:$C$24,MATCH(SUMPRODUCT(MAX(('Rate Schedule'!$A$5:$A$24&lt;=A1271)*('Rate Schedule'!$A$5:$A$24&lt;&gt;"")*'Rate Schedule'!$A$5:$A$24)),'Rate Schedule'!$A$5:$A$24,0)),0),IF(E1271="Charitable",IFERROR(INDEX('Rate Schedule'!$D$5:$D$24,MATCH(SUMPRODUCT(MAX(('Rate Schedule'!$A$5:$A$24&lt;=A1271)*('Rate Schedule'!$A$5:$A$24&lt;&gt;"")*'Rate Schedule'!$A$5:$A$24)),'Rate Schedule'!$A$5:$A$24,0)),0),0))))</f>
        <v/>
      </c>
      <c r="P1271" s="25">
        <f>IF(OR(M1271="",O1271=""),"",ROUND(N1271*O1271,0)/100)</f>
        <v/>
      </c>
      <c r="Q1271" s="26">
        <f>IF(AND(A1271="",B1271="",C1271="",D1271="",E1271="",J1271="",H1271=""),"",IF(A1271="","Add a date",IF(A1271&gt;AsOf,"After as-of date: not counted yet",IF(B1271="","Add a vehicle",IF(COUNTIF(VName,B1271)=0,"Vehicle not on Vehicles sheet",IF(E1271="","Add a purpose",IF(AND(E1271&lt;&gt;"Business",E1271&lt;&gt;"Medical",E1271&lt;&gt;"Charitable",E1271&lt;&gt;"Personal"),"Purpose must be Business/Medical/Charitable/Personal",IF(AND(ISNUMBER(H1271),ISNUMBER(I1271),I1271&lt;H1271),"Odometer end is before start",IF(AND(NOT(ISNUMBER(H1271)),NOT(ISNUMBER(I1271)),NOT(ISNUMBER(J1271))),"Add odometer readings or typed miles",IF(AND(ISNUMBER(H1271),ISNUMBER(I1271),ISNUMBER(J1271),ABS((I1271-H1271)-J1271)&gt;0.05),"Odometer and typed miles disagree",IF(AND(N1271&gt;0,O1271=0),"No rate for this date — check Rate Schedule",IF(AND(OR(E1271="Business",E1271="Medical",E1271="Charitable"),F1271&lt;&gt;"Yes",K1271=""),"Add purpose detail for substantiation",""))))))))))))</f>
        <v/>
      </c>
      <c r="R1271" s="27">
        <f>IF(OR(A1271="",M1271=""),"",IFERROR(INDEX('Rate Schedule'!$A$5:$A$24,MATCH(SUMPRODUCT(MAX(('Rate Schedule'!$A$5:$A$24&lt;=A1271)*('Rate Schedule'!$A$5:$A$24&lt;&gt;"")*'Rate Schedule'!$A$5:$A$24)),'Rate Schedule'!$A$5:$A$24,0)),""))</f>
        <v/>
      </c>
    </row>
    <row r="1272">
      <c r="A1272" s="22" t="n"/>
      <c r="B1272" s="10" t="n"/>
      <c r="C1272" s="10" t="n"/>
      <c r="D1272" s="10" t="n"/>
      <c r="E1272" s="10" t="n"/>
      <c r="F1272" s="10" t="n"/>
      <c r="G1272" s="10" t="n"/>
      <c r="H1272" s="23" t="n"/>
      <c r="I1272" s="23" t="n"/>
      <c r="J1272" s="23" t="n"/>
      <c r="K1272" s="10" t="n"/>
      <c r="L1272" s="10" t="n"/>
      <c r="M1272" s="24">
        <f>IF(AND(A1272="",B1272="",J1272="",H1272=""),"",ROUND(IF(G1272="Yes",2,1)*IF(AND(ISNUMBER(H1272),ISNUMBER(I1272),I1272&gt;=H1272),I1272-H1272,IF(ISNUMBER(J1272),J1272,0)),1))</f>
        <v/>
      </c>
      <c r="N1272" s="24">
        <f>IF(M1272="","",IF(OR(E1272="Personal",E1272="",F1272="Yes"),0,M1272))</f>
        <v/>
      </c>
      <c r="O1272" s="24">
        <f>IF(OR(A1272="",M1272=""),"",IF(E1272="Business",IFERROR(INDEX('Rate Schedule'!$B$5:$B$24,MATCH(SUMPRODUCT(MAX(('Rate Schedule'!$A$5:$A$24&lt;=A1272)*('Rate Schedule'!$A$5:$A$24&lt;&gt;"")*'Rate Schedule'!$A$5:$A$24)),'Rate Schedule'!$A$5:$A$24,0)),0),IF(E1272="Medical",IFERROR(INDEX('Rate Schedule'!$C$5:$C$24,MATCH(SUMPRODUCT(MAX(('Rate Schedule'!$A$5:$A$24&lt;=A1272)*('Rate Schedule'!$A$5:$A$24&lt;&gt;"")*'Rate Schedule'!$A$5:$A$24)),'Rate Schedule'!$A$5:$A$24,0)),0),IF(E1272="Charitable",IFERROR(INDEX('Rate Schedule'!$D$5:$D$24,MATCH(SUMPRODUCT(MAX(('Rate Schedule'!$A$5:$A$24&lt;=A1272)*('Rate Schedule'!$A$5:$A$24&lt;&gt;"")*'Rate Schedule'!$A$5:$A$24)),'Rate Schedule'!$A$5:$A$24,0)),0),0))))</f>
        <v/>
      </c>
      <c r="P1272" s="25">
        <f>IF(OR(M1272="",O1272=""),"",ROUND(N1272*O1272,0)/100)</f>
        <v/>
      </c>
      <c r="Q1272" s="26">
        <f>IF(AND(A1272="",B1272="",C1272="",D1272="",E1272="",J1272="",H1272=""),"",IF(A1272="","Add a date",IF(A1272&gt;AsOf,"After as-of date: not counted yet",IF(B1272="","Add a vehicle",IF(COUNTIF(VName,B1272)=0,"Vehicle not on Vehicles sheet",IF(E1272="","Add a purpose",IF(AND(E1272&lt;&gt;"Business",E1272&lt;&gt;"Medical",E1272&lt;&gt;"Charitable",E1272&lt;&gt;"Personal"),"Purpose must be Business/Medical/Charitable/Personal",IF(AND(ISNUMBER(H1272),ISNUMBER(I1272),I1272&lt;H1272),"Odometer end is before start",IF(AND(NOT(ISNUMBER(H1272)),NOT(ISNUMBER(I1272)),NOT(ISNUMBER(J1272))),"Add odometer readings or typed miles",IF(AND(ISNUMBER(H1272),ISNUMBER(I1272),ISNUMBER(J1272),ABS((I1272-H1272)-J1272)&gt;0.05),"Odometer and typed miles disagree",IF(AND(N1272&gt;0,O1272=0),"No rate for this date — check Rate Schedule",IF(AND(OR(E1272="Business",E1272="Medical",E1272="Charitable"),F1272&lt;&gt;"Yes",K1272=""),"Add purpose detail for substantiation",""))))))))))))</f>
        <v/>
      </c>
      <c r="R1272" s="27">
        <f>IF(OR(A1272="",M1272=""),"",IFERROR(INDEX('Rate Schedule'!$A$5:$A$24,MATCH(SUMPRODUCT(MAX(('Rate Schedule'!$A$5:$A$24&lt;=A1272)*('Rate Schedule'!$A$5:$A$24&lt;&gt;"")*'Rate Schedule'!$A$5:$A$24)),'Rate Schedule'!$A$5:$A$24,0)),""))</f>
        <v/>
      </c>
    </row>
    <row r="1273">
      <c r="A1273" s="22" t="n"/>
      <c r="B1273" s="10" t="n"/>
      <c r="C1273" s="10" t="n"/>
      <c r="D1273" s="10" t="n"/>
      <c r="E1273" s="10" t="n"/>
      <c r="F1273" s="10" t="n"/>
      <c r="G1273" s="10" t="n"/>
      <c r="H1273" s="23" t="n"/>
      <c r="I1273" s="23" t="n"/>
      <c r="J1273" s="23" t="n"/>
      <c r="K1273" s="10" t="n"/>
      <c r="L1273" s="10" t="n"/>
      <c r="M1273" s="24">
        <f>IF(AND(A1273="",B1273="",J1273="",H1273=""),"",ROUND(IF(G1273="Yes",2,1)*IF(AND(ISNUMBER(H1273),ISNUMBER(I1273),I1273&gt;=H1273),I1273-H1273,IF(ISNUMBER(J1273),J1273,0)),1))</f>
        <v/>
      </c>
      <c r="N1273" s="24">
        <f>IF(M1273="","",IF(OR(E1273="Personal",E1273="",F1273="Yes"),0,M1273))</f>
        <v/>
      </c>
      <c r="O1273" s="24">
        <f>IF(OR(A1273="",M1273=""),"",IF(E1273="Business",IFERROR(INDEX('Rate Schedule'!$B$5:$B$24,MATCH(SUMPRODUCT(MAX(('Rate Schedule'!$A$5:$A$24&lt;=A1273)*('Rate Schedule'!$A$5:$A$24&lt;&gt;"")*'Rate Schedule'!$A$5:$A$24)),'Rate Schedule'!$A$5:$A$24,0)),0),IF(E1273="Medical",IFERROR(INDEX('Rate Schedule'!$C$5:$C$24,MATCH(SUMPRODUCT(MAX(('Rate Schedule'!$A$5:$A$24&lt;=A1273)*('Rate Schedule'!$A$5:$A$24&lt;&gt;"")*'Rate Schedule'!$A$5:$A$24)),'Rate Schedule'!$A$5:$A$24,0)),0),IF(E1273="Charitable",IFERROR(INDEX('Rate Schedule'!$D$5:$D$24,MATCH(SUMPRODUCT(MAX(('Rate Schedule'!$A$5:$A$24&lt;=A1273)*('Rate Schedule'!$A$5:$A$24&lt;&gt;"")*'Rate Schedule'!$A$5:$A$24)),'Rate Schedule'!$A$5:$A$24,0)),0),0))))</f>
        <v/>
      </c>
      <c r="P1273" s="25">
        <f>IF(OR(M1273="",O1273=""),"",ROUND(N1273*O1273,0)/100)</f>
        <v/>
      </c>
      <c r="Q1273" s="26">
        <f>IF(AND(A1273="",B1273="",C1273="",D1273="",E1273="",J1273="",H1273=""),"",IF(A1273="","Add a date",IF(A1273&gt;AsOf,"After as-of date: not counted yet",IF(B1273="","Add a vehicle",IF(COUNTIF(VName,B1273)=0,"Vehicle not on Vehicles sheet",IF(E1273="","Add a purpose",IF(AND(E1273&lt;&gt;"Business",E1273&lt;&gt;"Medical",E1273&lt;&gt;"Charitable",E1273&lt;&gt;"Personal"),"Purpose must be Business/Medical/Charitable/Personal",IF(AND(ISNUMBER(H1273),ISNUMBER(I1273),I1273&lt;H1273),"Odometer end is before start",IF(AND(NOT(ISNUMBER(H1273)),NOT(ISNUMBER(I1273)),NOT(ISNUMBER(J1273))),"Add odometer readings or typed miles",IF(AND(ISNUMBER(H1273),ISNUMBER(I1273),ISNUMBER(J1273),ABS((I1273-H1273)-J1273)&gt;0.05),"Odometer and typed miles disagree",IF(AND(N1273&gt;0,O1273=0),"No rate for this date — check Rate Schedule",IF(AND(OR(E1273="Business",E1273="Medical",E1273="Charitable"),F1273&lt;&gt;"Yes",K1273=""),"Add purpose detail for substantiation",""))))))))))))</f>
        <v/>
      </c>
      <c r="R1273" s="27">
        <f>IF(OR(A1273="",M1273=""),"",IFERROR(INDEX('Rate Schedule'!$A$5:$A$24,MATCH(SUMPRODUCT(MAX(('Rate Schedule'!$A$5:$A$24&lt;=A1273)*('Rate Schedule'!$A$5:$A$24&lt;&gt;"")*'Rate Schedule'!$A$5:$A$24)),'Rate Schedule'!$A$5:$A$24,0)),""))</f>
        <v/>
      </c>
    </row>
    <row r="1274">
      <c r="A1274" s="22" t="n"/>
      <c r="B1274" s="10" t="n"/>
      <c r="C1274" s="10" t="n"/>
      <c r="D1274" s="10" t="n"/>
      <c r="E1274" s="10" t="n"/>
      <c r="F1274" s="10" t="n"/>
      <c r="G1274" s="10" t="n"/>
      <c r="H1274" s="23" t="n"/>
      <c r="I1274" s="23" t="n"/>
      <c r="J1274" s="23" t="n"/>
      <c r="K1274" s="10" t="n"/>
      <c r="L1274" s="10" t="n"/>
      <c r="M1274" s="24">
        <f>IF(AND(A1274="",B1274="",J1274="",H1274=""),"",ROUND(IF(G1274="Yes",2,1)*IF(AND(ISNUMBER(H1274),ISNUMBER(I1274),I1274&gt;=H1274),I1274-H1274,IF(ISNUMBER(J1274),J1274,0)),1))</f>
        <v/>
      </c>
      <c r="N1274" s="24">
        <f>IF(M1274="","",IF(OR(E1274="Personal",E1274="",F1274="Yes"),0,M1274))</f>
        <v/>
      </c>
      <c r="O1274" s="24">
        <f>IF(OR(A1274="",M1274=""),"",IF(E1274="Business",IFERROR(INDEX('Rate Schedule'!$B$5:$B$24,MATCH(SUMPRODUCT(MAX(('Rate Schedule'!$A$5:$A$24&lt;=A1274)*('Rate Schedule'!$A$5:$A$24&lt;&gt;"")*'Rate Schedule'!$A$5:$A$24)),'Rate Schedule'!$A$5:$A$24,0)),0),IF(E1274="Medical",IFERROR(INDEX('Rate Schedule'!$C$5:$C$24,MATCH(SUMPRODUCT(MAX(('Rate Schedule'!$A$5:$A$24&lt;=A1274)*('Rate Schedule'!$A$5:$A$24&lt;&gt;"")*'Rate Schedule'!$A$5:$A$24)),'Rate Schedule'!$A$5:$A$24,0)),0),IF(E1274="Charitable",IFERROR(INDEX('Rate Schedule'!$D$5:$D$24,MATCH(SUMPRODUCT(MAX(('Rate Schedule'!$A$5:$A$24&lt;=A1274)*('Rate Schedule'!$A$5:$A$24&lt;&gt;"")*'Rate Schedule'!$A$5:$A$24)),'Rate Schedule'!$A$5:$A$24,0)),0),0))))</f>
        <v/>
      </c>
      <c r="P1274" s="25">
        <f>IF(OR(M1274="",O1274=""),"",ROUND(N1274*O1274,0)/100)</f>
        <v/>
      </c>
      <c r="Q1274" s="26">
        <f>IF(AND(A1274="",B1274="",C1274="",D1274="",E1274="",J1274="",H1274=""),"",IF(A1274="","Add a date",IF(A1274&gt;AsOf,"After as-of date: not counted yet",IF(B1274="","Add a vehicle",IF(COUNTIF(VName,B1274)=0,"Vehicle not on Vehicles sheet",IF(E1274="","Add a purpose",IF(AND(E1274&lt;&gt;"Business",E1274&lt;&gt;"Medical",E1274&lt;&gt;"Charitable",E1274&lt;&gt;"Personal"),"Purpose must be Business/Medical/Charitable/Personal",IF(AND(ISNUMBER(H1274),ISNUMBER(I1274),I1274&lt;H1274),"Odometer end is before start",IF(AND(NOT(ISNUMBER(H1274)),NOT(ISNUMBER(I1274)),NOT(ISNUMBER(J1274))),"Add odometer readings or typed miles",IF(AND(ISNUMBER(H1274),ISNUMBER(I1274),ISNUMBER(J1274),ABS((I1274-H1274)-J1274)&gt;0.05),"Odometer and typed miles disagree",IF(AND(N1274&gt;0,O1274=0),"No rate for this date — check Rate Schedule",IF(AND(OR(E1274="Business",E1274="Medical",E1274="Charitable"),F1274&lt;&gt;"Yes",K1274=""),"Add purpose detail for substantiation",""))))))))))))</f>
        <v/>
      </c>
      <c r="R1274" s="27">
        <f>IF(OR(A1274="",M1274=""),"",IFERROR(INDEX('Rate Schedule'!$A$5:$A$24,MATCH(SUMPRODUCT(MAX(('Rate Schedule'!$A$5:$A$24&lt;=A1274)*('Rate Schedule'!$A$5:$A$24&lt;&gt;"")*'Rate Schedule'!$A$5:$A$24)),'Rate Schedule'!$A$5:$A$24,0)),""))</f>
        <v/>
      </c>
    </row>
    <row r="1275">
      <c r="A1275" s="22" t="n"/>
      <c r="B1275" s="10" t="n"/>
      <c r="C1275" s="10" t="n"/>
      <c r="D1275" s="10" t="n"/>
      <c r="E1275" s="10" t="n"/>
      <c r="F1275" s="10" t="n"/>
      <c r="G1275" s="10" t="n"/>
      <c r="H1275" s="23" t="n"/>
      <c r="I1275" s="23" t="n"/>
      <c r="J1275" s="23" t="n"/>
      <c r="K1275" s="10" t="n"/>
      <c r="L1275" s="10" t="n"/>
      <c r="M1275" s="24">
        <f>IF(AND(A1275="",B1275="",J1275="",H1275=""),"",ROUND(IF(G1275="Yes",2,1)*IF(AND(ISNUMBER(H1275),ISNUMBER(I1275),I1275&gt;=H1275),I1275-H1275,IF(ISNUMBER(J1275),J1275,0)),1))</f>
        <v/>
      </c>
      <c r="N1275" s="24">
        <f>IF(M1275="","",IF(OR(E1275="Personal",E1275="",F1275="Yes"),0,M1275))</f>
        <v/>
      </c>
      <c r="O1275" s="24">
        <f>IF(OR(A1275="",M1275=""),"",IF(E1275="Business",IFERROR(INDEX('Rate Schedule'!$B$5:$B$24,MATCH(SUMPRODUCT(MAX(('Rate Schedule'!$A$5:$A$24&lt;=A1275)*('Rate Schedule'!$A$5:$A$24&lt;&gt;"")*'Rate Schedule'!$A$5:$A$24)),'Rate Schedule'!$A$5:$A$24,0)),0),IF(E1275="Medical",IFERROR(INDEX('Rate Schedule'!$C$5:$C$24,MATCH(SUMPRODUCT(MAX(('Rate Schedule'!$A$5:$A$24&lt;=A1275)*('Rate Schedule'!$A$5:$A$24&lt;&gt;"")*'Rate Schedule'!$A$5:$A$24)),'Rate Schedule'!$A$5:$A$24,0)),0),IF(E1275="Charitable",IFERROR(INDEX('Rate Schedule'!$D$5:$D$24,MATCH(SUMPRODUCT(MAX(('Rate Schedule'!$A$5:$A$24&lt;=A1275)*('Rate Schedule'!$A$5:$A$24&lt;&gt;"")*'Rate Schedule'!$A$5:$A$24)),'Rate Schedule'!$A$5:$A$24,0)),0),0))))</f>
        <v/>
      </c>
      <c r="P1275" s="25">
        <f>IF(OR(M1275="",O1275=""),"",ROUND(N1275*O1275,0)/100)</f>
        <v/>
      </c>
      <c r="Q1275" s="26">
        <f>IF(AND(A1275="",B1275="",C1275="",D1275="",E1275="",J1275="",H1275=""),"",IF(A1275="","Add a date",IF(A1275&gt;AsOf,"After as-of date: not counted yet",IF(B1275="","Add a vehicle",IF(COUNTIF(VName,B1275)=0,"Vehicle not on Vehicles sheet",IF(E1275="","Add a purpose",IF(AND(E1275&lt;&gt;"Business",E1275&lt;&gt;"Medical",E1275&lt;&gt;"Charitable",E1275&lt;&gt;"Personal"),"Purpose must be Business/Medical/Charitable/Personal",IF(AND(ISNUMBER(H1275),ISNUMBER(I1275),I1275&lt;H1275),"Odometer end is before start",IF(AND(NOT(ISNUMBER(H1275)),NOT(ISNUMBER(I1275)),NOT(ISNUMBER(J1275))),"Add odometer readings or typed miles",IF(AND(ISNUMBER(H1275),ISNUMBER(I1275),ISNUMBER(J1275),ABS((I1275-H1275)-J1275)&gt;0.05),"Odometer and typed miles disagree",IF(AND(N1275&gt;0,O1275=0),"No rate for this date — check Rate Schedule",IF(AND(OR(E1275="Business",E1275="Medical",E1275="Charitable"),F1275&lt;&gt;"Yes",K1275=""),"Add purpose detail for substantiation",""))))))))))))</f>
        <v/>
      </c>
      <c r="R1275" s="27">
        <f>IF(OR(A1275="",M1275=""),"",IFERROR(INDEX('Rate Schedule'!$A$5:$A$24,MATCH(SUMPRODUCT(MAX(('Rate Schedule'!$A$5:$A$24&lt;=A1275)*('Rate Schedule'!$A$5:$A$24&lt;&gt;"")*'Rate Schedule'!$A$5:$A$24)),'Rate Schedule'!$A$5:$A$24,0)),""))</f>
        <v/>
      </c>
    </row>
    <row r="1276">
      <c r="A1276" s="22" t="n"/>
      <c r="B1276" s="10" t="n"/>
      <c r="C1276" s="10" t="n"/>
      <c r="D1276" s="10" t="n"/>
      <c r="E1276" s="10" t="n"/>
      <c r="F1276" s="10" t="n"/>
      <c r="G1276" s="10" t="n"/>
      <c r="H1276" s="23" t="n"/>
      <c r="I1276" s="23" t="n"/>
      <c r="J1276" s="23" t="n"/>
      <c r="K1276" s="10" t="n"/>
      <c r="L1276" s="10" t="n"/>
      <c r="M1276" s="24">
        <f>IF(AND(A1276="",B1276="",J1276="",H1276=""),"",ROUND(IF(G1276="Yes",2,1)*IF(AND(ISNUMBER(H1276),ISNUMBER(I1276),I1276&gt;=H1276),I1276-H1276,IF(ISNUMBER(J1276),J1276,0)),1))</f>
        <v/>
      </c>
      <c r="N1276" s="24">
        <f>IF(M1276="","",IF(OR(E1276="Personal",E1276="",F1276="Yes"),0,M1276))</f>
        <v/>
      </c>
      <c r="O1276" s="24">
        <f>IF(OR(A1276="",M1276=""),"",IF(E1276="Business",IFERROR(INDEX('Rate Schedule'!$B$5:$B$24,MATCH(SUMPRODUCT(MAX(('Rate Schedule'!$A$5:$A$24&lt;=A1276)*('Rate Schedule'!$A$5:$A$24&lt;&gt;"")*'Rate Schedule'!$A$5:$A$24)),'Rate Schedule'!$A$5:$A$24,0)),0),IF(E1276="Medical",IFERROR(INDEX('Rate Schedule'!$C$5:$C$24,MATCH(SUMPRODUCT(MAX(('Rate Schedule'!$A$5:$A$24&lt;=A1276)*('Rate Schedule'!$A$5:$A$24&lt;&gt;"")*'Rate Schedule'!$A$5:$A$24)),'Rate Schedule'!$A$5:$A$24,0)),0),IF(E1276="Charitable",IFERROR(INDEX('Rate Schedule'!$D$5:$D$24,MATCH(SUMPRODUCT(MAX(('Rate Schedule'!$A$5:$A$24&lt;=A1276)*('Rate Schedule'!$A$5:$A$24&lt;&gt;"")*'Rate Schedule'!$A$5:$A$24)),'Rate Schedule'!$A$5:$A$24,0)),0),0))))</f>
        <v/>
      </c>
      <c r="P1276" s="25">
        <f>IF(OR(M1276="",O1276=""),"",ROUND(N1276*O1276,0)/100)</f>
        <v/>
      </c>
      <c r="Q1276" s="26">
        <f>IF(AND(A1276="",B1276="",C1276="",D1276="",E1276="",J1276="",H1276=""),"",IF(A1276="","Add a date",IF(A1276&gt;AsOf,"After as-of date: not counted yet",IF(B1276="","Add a vehicle",IF(COUNTIF(VName,B1276)=0,"Vehicle not on Vehicles sheet",IF(E1276="","Add a purpose",IF(AND(E1276&lt;&gt;"Business",E1276&lt;&gt;"Medical",E1276&lt;&gt;"Charitable",E1276&lt;&gt;"Personal"),"Purpose must be Business/Medical/Charitable/Personal",IF(AND(ISNUMBER(H1276),ISNUMBER(I1276),I1276&lt;H1276),"Odometer end is before start",IF(AND(NOT(ISNUMBER(H1276)),NOT(ISNUMBER(I1276)),NOT(ISNUMBER(J1276))),"Add odometer readings or typed miles",IF(AND(ISNUMBER(H1276),ISNUMBER(I1276),ISNUMBER(J1276),ABS((I1276-H1276)-J1276)&gt;0.05),"Odometer and typed miles disagree",IF(AND(N1276&gt;0,O1276=0),"No rate for this date — check Rate Schedule",IF(AND(OR(E1276="Business",E1276="Medical",E1276="Charitable"),F1276&lt;&gt;"Yes",K1276=""),"Add purpose detail for substantiation",""))))))))))))</f>
        <v/>
      </c>
      <c r="R1276" s="27">
        <f>IF(OR(A1276="",M1276=""),"",IFERROR(INDEX('Rate Schedule'!$A$5:$A$24,MATCH(SUMPRODUCT(MAX(('Rate Schedule'!$A$5:$A$24&lt;=A1276)*('Rate Schedule'!$A$5:$A$24&lt;&gt;"")*'Rate Schedule'!$A$5:$A$24)),'Rate Schedule'!$A$5:$A$24,0)),""))</f>
        <v/>
      </c>
    </row>
    <row r="1277">
      <c r="A1277" s="22" t="n"/>
      <c r="B1277" s="10" t="n"/>
      <c r="C1277" s="10" t="n"/>
      <c r="D1277" s="10" t="n"/>
      <c r="E1277" s="10" t="n"/>
      <c r="F1277" s="10" t="n"/>
      <c r="G1277" s="10" t="n"/>
      <c r="H1277" s="23" t="n"/>
      <c r="I1277" s="23" t="n"/>
      <c r="J1277" s="23" t="n"/>
      <c r="K1277" s="10" t="n"/>
      <c r="L1277" s="10" t="n"/>
      <c r="M1277" s="24">
        <f>IF(AND(A1277="",B1277="",J1277="",H1277=""),"",ROUND(IF(G1277="Yes",2,1)*IF(AND(ISNUMBER(H1277),ISNUMBER(I1277),I1277&gt;=H1277),I1277-H1277,IF(ISNUMBER(J1277),J1277,0)),1))</f>
        <v/>
      </c>
      <c r="N1277" s="24">
        <f>IF(M1277="","",IF(OR(E1277="Personal",E1277="",F1277="Yes"),0,M1277))</f>
        <v/>
      </c>
      <c r="O1277" s="24">
        <f>IF(OR(A1277="",M1277=""),"",IF(E1277="Business",IFERROR(INDEX('Rate Schedule'!$B$5:$B$24,MATCH(SUMPRODUCT(MAX(('Rate Schedule'!$A$5:$A$24&lt;=A1277)*('Rate Schedule'!$A$5:$A$24&lt;&gt;"")*'Rate Schedule'!$A$5:$A$24)),'Rate Schedule'!$A$5:$A$24,0)),0),IF(E1277="Medical",IFERROR(INDEX('Rate Schedule'!$C$5:$C$24,MATCH(SUMPRODUCT(MAX(('Rate Schedule'!$A$5:$A$24&lt;=A1277)*('Rate Schedule'!$A$5:$A$24&lt;&gt;"")*'Rate Schedule'!$A$5:$A$24)),'Rate Schedule'!$A$5:$A$24,0)),0),IF(E1277="Charitable",IFERROR(INDEX('Rate Schedule'!$D$5:$D$24,MATCH(SUMPRODUCT(MAX(('Rate Schedule'!$A$5:$A$24&lt;=A1277)*('Rate Schedule'!$A$5:$A$24&lt;&gt;"")*'Rate Schedule'!$A$5:$A$24)),'Rate Schedule'!$A$5:$A$24,0)),0),0))))</f>
        <v/>
      </c>
      <c r="P1277" s="25">
        <f>IF(OR(M1277="",O1277=""),"",ROUND(N1277*O1277,0)/100)</f>
        <v/>
      </c>
      <c r="Q1277" s="26">
        <f>IF(AND(A1277="",B1277="",C1277="",D1277="",E1277="",J1277="",H1277=""),"",IF(A1277="","Add a date",IF(A1277&gt;AsOf,"After as-of date: not counted yet",IF(B1277="","Add a vehicle",IF(COUNTIF(VName,B1277)=0,"Vehicle not on Vehicles sheet",IF(E1277="","Add a purpose",IF(AND(E1277&lt;&gt;"Business",E1277&lt;&gt;"Medical",E1277&lt;&gt;"Charitable",E1277&lt;&gt;"Personal"),"Purpose must be Business/Medical/Charitable/Personal",IF(AND(ISNUMBER(H1277),ISNUMBER(I1277),I1277&lt;H1277),"Odometer end is before start",IF(AND(NOT(ISNUMBER(H1277)),NOT(ISNUMBER(I1277)),NOT(ISNUMBER(J1277))),"Add odometer readings or typed miles",IF(AND(ISNUMBER(H1277),ISNUMBER(I1277),ISNUMBER(J1277),ABS((I1277-H1277)-J1277)&gt;0.05),"Odometer and typed miles disagree",IF(AND(N1277&gt;0,O1277=0),"No rate for this date — check Rate Schedule",IF(AND(OR(E1277="Business",E1277="Medical",E1277="Charitable"),F1277&lt;&gt;"Yes",K1277=""),"Add purpose detail for substantiation",""))))))))))))</f>
        <v/>
      </c>
      <c r="R1277" s="27">
        <f>IF(OR(A1277="",M1277=""),"",IFERROR(INDEX('Rate Schedule'!$A$5:$A$24,MATCH(SUMPRODUCT(MAX(('Rate Schedule'!$A$5:$A$24&lt;=A1277)*('Rate Schedule'!$A$5:$A$24&lt;&gt;"")*'Rate Schedule'!$A$5:$A$24)),'Rate Schedule'!$A$5:$A$24,0)),""))</f>
        <v/>
      </c>
    </row>
    <row r="1278">
      <c r="A1278" s="22" t="n"/>
      <c r="B1278" s="10" t="n"/>
      <c r="C1278" s="10" t="n"/>
      <c r="D1278" s="10" t="n"/>
      <c r="E1278" s="10" t="n"/>
      <c r="F1278" s="10" t="n"/>
      <c r="G1278" s="10" t="n"/>
      <c r="H1278" s="23" t="n"/>
      <c r="I1278" s="23" t="n"/>
      <c r="J1278" s="23" t="n"/>
      <c r="K1278" s="10" t="n"/>
      <c r="L1278" s="10" t="n"/>
      <c r="M1278" s="24">
        <f>IF(AND(A1278="",B1278="",J1278="",H1278=""),"",ROUND(IF(G1278="Yes",2,1)*IF(AND(ISNUMBER(H1278),ISNUMBER(I1278),I1278&gt;=H1278),I1278-H1278,IF(ISNUMBER(J1278),J1278,0)),1))</f>
        <v/>
      </c>
      <c r="N1278" s="24">
        <f>IF(M1278="","",IF(OR(E1278="Personal",E1278="",F1278="Yes"),0,M1278))</f>
        <v/>
      </c>
      <c r="O1278" s="24">
        <f>IF(OR(A1278="",M1278=""),"",IF(E1278="Business",IFERROR(INDEX('Rate Schedule'!$B$5:$B$24,MATCH(SUMPRODUCT(MAX(('Rate Schedule'!$A$5:$A$24&lt;=A1278)*('Rate Schedule'!$A$5:$A$24&lt;&gt;"")*'Rate Schedule'!$A$5:$A$24)),'Rate Schedule'!$A$5:$A$24,0)),0),IF(E1278="Medical",IFERROR(INDEX('Rate Schedule'!$C$5:$C$24,MATCH(SUMPRODUCT(MAX(('Rate Schedule'!$A$5:$A$24&lt;=A1278)*('Rate Schedule'!$A$5:$A$24&lt;&gt;"")*'Rate Schedule'!$A$5:$A$24)),'Rate Schedule'!$A$5:$A$24,0)),0),IF(E1278="Charitable",IFERROR(INDEX('Rate Schedule'!$D$5:$D$24,MATCH(SUMPRODUCT(MAX(('Rate Schedule'!$A$5:$A$24&lt;=A1278)*('Rate Schedule'!$A$5:$A$24&lt;&gt;"")*'Rate Schedule'!$A$5:$A$24)),'Rate Schedule'!$A$5:$A$24,0)),0),0))))</f>
        <v/>
      </c>
      <c r="P1278" s="25">
        <f>IF(OR(M1278="",O1278=""),"",ROUND(N1278*O1278,0)/100)</f>
        <v/>
      </c>
      <c r="Q1278" s="26">
        <f>IF(AND(A1278="",B1278="",C1278="",D1278="",E1278="",J1278="",H1278=""),"",IF(A1278="","Add a date",IF(A1278&gt;AsOf,"After as-of date: not counted yet",IF(B1278="","Add a vehicle",IF(COUNTIF(VName,B1278)=0,"Vehicle not on Vehicles sheet",IF(E1278="","Add a purpose",IF(AND(E1278&lt;&gt;"Business",E1278&lt;&gt;"Medical",E1278&lt;&gt;"Charitable",E1278&lt;&gt;"Personal"),"Purpose must be Business/Medical/Charitable/Personal",IF(AND(ISNUMBER(H1278),ISNUMBER(I1278),I1278&lt;H1278),"Odometer end is before start",IF(AND(NOT(ISNUMBER(H1278)),NOT(ISNUMBER(I1278)),NOT(ISNUMBER(J1278))),"Add odometer readings or typed miles",IF(AND(ISNUMBER(H1278),ISNUMBER(I1278),ISNUMBER(J1278),ABS((I1278-H1278)-J1278)&gt;0.05),"Odometer and typed miles disagree",IF(AND(N1278&gt;0,O1278=0),"No rate for this date — check Rate Schedule",IF(AND(OR(E1278="Business",E1278="Medical",E1278="Charitable"),F1278&lt;&gt;"Yes",K1278=""),"Add purpose detail for substantiation",""))))))))))))</f>
        <v/>
      </c>
      <c r="R1278" s="27">
        <f>IF(OR(A1278="",M1278=""),"",IFERROR(INDEX('Rate Schedule'!$A$5:$A$24,MATCH(SUMPRODUCT(MAX(('Rate Schedule'!$A$5:$A$24&lt;=A1278)*('Rate Schedule'!$A$5:$A$24&lt;&gt;"")*'Rate Schedule'!$A$5:$A$24)),'Rate Schedule'!$A$5:$A$24,0)),""))</f>
        <v/>
      </c>
    </row>
    <row r="1279">
      <c r="A1279" s="22" t="n"/>
      <c r="B1279" s="10" t="n"/>
      <c r="C1279" s="10" t="n"/>
      <c r="D1279" s="10" t="n"/>
      <c r="E1279" s="10" t="n"/>
      <c r="F1279" s="10" t="n"/>
      <c r="G1279" s="10" t="n"/>
      <c r="H1279" s="23" t="n"/>
      <c r="I1279" s="23" t="n"/>
      <c r="J1279" s="23" t="n"/>
      <c r="K1279" s="10" t="n"/>
      <c r="L1279" s="10" t="n"/>
      <c r="M1279" s="24">
        <f>IF(AND(A1279="",B1279="",J1279="",H1279=""),"",ROUND(IF(G1279="Yes",2,1)*IF(AND(ISNUMBER(H1279),ISNUMBER(I1279),I1279&gt;=H1279),I1279-H1279,IF(ISNUMBER(J1279),J1279,0)),1))</f>
        <v/>
      </c>
      <c r="N1279" s="24">
        <f>IF(M1279="","",IF(OR(E1279="Personal",E1279="",F1279="Yes"),0,M1279))</f>
        <v/>
      </c>
      <c r="O1279" s="24">
        <f>IF(OR(A1279="",M1279=""),"",IF(E1279="Business",IFERROR(INDEX('Rate Schedule'!$B$5:$B$24,MATCH(SUMPRODUCT(MAX(('Rate Schedule'!$A$5:$A$24&lt;=A1279)*('Rate Schedule'!$A$5:$A$24&lt;&gt;"")*'Rate Schedule'!$A$5:$A$24)),'Rate Schedule'!$A$5:$A$24,0)),0),IF(E1279="Medical",IFERROR(INDEX('Rate Schedule'!$C$5:$C$24,MATCH(SUMPRODUCT(MAX(('Rate Schedule'!$A$5:$A$24&lt;=A1279)*('Rate Schedule'!$A$5:$A$24&lt;&gt;"")*'Rate Schedule'!$A$5:$A$24)),'Rate Schedule'!$A$5:$A$24,0)),0),IF(E1279="Charitable",IFERROR(INDEX('Rate Schedule'!$D$5:$D$24,MATCH(SUMPRODUCT(MAX(('Rate Schedule'!$A$5:$A$24&lt;=A1279)*('Rate Schedule'!$A$5:$A$24&lt;&gt;"")*'Rate Schedule'!$A$5:$A$24)),'Rate Schedule'!$A$5:$A$24,0)),0),0))))</f>
        <v/>
      </c>
      <c r="P1279" s="25">
        <f>IF(OR(M1279="",O1279=""),"",ROUND(N1279*O1279,0)/100)</f>
        <v/>
      </c>
      <c r="Q1279" s="26">
        <f>IF(AND(A1279="",B1279="",C1279="",D1279="",E1279="",J1279="",H1279=""),"",IF(A1279="","Add a date",IF(A1279&gt;AsOf,"After as-of date: not counted yet",IF(B1279="","Add a vehicle",IF(COUNTIF(VName,B1279)=0,"Vehicle not on Vehicles sheet",IF(E1279="","Add a purpose",IF(AND(E1279&lt;&gt;"Business",E1279&lt;&gt;"Medical",E1279&lt;&gt;"Charitable",E1279&lt;&gt;"Personal"),"Purpose must be Business/Medical/Charitable/Personal",IF(AND(ISNUMBER(H1279),ISNUMBER(I1279),I1279&lt;H1279),"Odometer end is before start",IF(AND(NOT(ISNUMBER(H1279)),NOT(ISNUMBER(I1279)),NOT(ISNUMBER(J1279))),"Add odometer readings or typed miles",IF(AND(ISNUMBER(H1279),ISNUMBER(I1279),ISNUMBER(J1279),ABS((I1279-H1279)-J1279)&gt;0.05),"Odometer and typed miles disagree",IF(AND(N1279&gt;0,O1279=0),"No rate for this date — check Rate Schedule",IF(AND(OR(E1279="Business",E1279="Medical",E1279="Charitable"),F1279&lt;&gt;"Yes",K1279=""),"Add purpose detail for substantiation",""))))))))))))</f>
        <v/>
      </c>
      <c r="R1279" s="27">
        <f>IF(OR(A1279="",M1279=""),"",IFERROR(INDEX('Rate Schedule'!$A$5:$A$24,MATCH(SUMPRODUCT(MAX(('Rate Schedule'!$A$5:$A$24&lt;=A1279)*('Rate Schedule'!$A$5:$A$24&lt;&gt;"")*'Rate Schedule'!$A$5:$A$24)),'Rate Schedule'!$A$5:$A$24,0)),""))</f>
        <v/>
      </c>
    </row>
    <row r="1280">
      <c r="A1280" s="22" t="n"/>
      <c r="B1280" s="10" t="n"/>
      <c r="C1280" s="10" t="n"/>
      <c r="D1280" s="10" t="n"/>
      <c r="E1280" s="10" t="n"/>
      <c r="F1280" s="10" t="n"/>
      <c r="G1280" s="10" t="n"/>
      <c r="H1280" s="23" t="n"/>
      <c r="I1280" s="23" t="n"/>
      <c r="J1280" s="23" t="n"/>
      <c r="K1280" s="10" t="n"/>
      <c r="L1280" s="10" t="n"/>
      <c r="M1280" s="24">
        <f>IF(AND(A1280="",B1280="",J1280="",H1280=""),"",ROUND(IF(G1280="Yes",2,1)*IF(AND(ISNUMBER(H1280),ISNUMBER(I1280),I1280&gt;=H1280),I1280-H1280,IF(ISNUMBER(J1280),J1280,0)),1))</f>
        <v/>
      </c>
      <c r="N1280" s="24">
        <f>IF(M1280="","",IF(OR(E1280="Personal",E1280="",F1280="Yes"),0,M1280))</f>
        <v/>
      </c>
      <c r="O1280" s="24">
        <f>IF(OR(A1280="",M1280=""),"",IF(E1280="Business",IFERROR(INDEX('Rate Schedule'!$B$5:$B$24,MATCH(SUMPRODUCT(MAX(('Rate Schedule'!$A$5:$A$24&lt;=A1280)*('Rate Schedule'!$A$5:$A$24&lt;&gt;"")*'Rate Schedule'!$A$5:$A$24)),'Rate Schedule'!$A$5:$A$24,0)),0),IF(E1280="Medical",IFERROR(INDEX('Rate Schedule'!$C$5:$C$24,MATCH(SUMPRODUCT(MAX(('Rate Schedule'!$A$5:$A$24&lt;=A1280)*('Rate Schedule'!$A$5:$A$24&lt;&gt;"")*'Rate Schedule'!$A$5:$A$24)),'Rate Schedule'!$A$5:$A$24,0)),0),IF(E1280="Charitable",IFERROR(INDEX('Rate Schedule'!$D$5:$D$24,MATCH(SUMPRODUCT(MAX(('Rate Schedule'!$A$5:$A$24&lt;=A1280)*('Rate Schedule'!$A$5:$A$24&lt;&gt;"")*'Rate Schedule'!$A$5:$A$24)),'Rate Schedule'!$A$5:$A$24,0)),0),0))))</f>
        <v/>
      </c>
      <c r="P1280" s="25">
        <f>IF(OR(M1280="",O1280=""),"",ROUND(N1280*O1280,0)/100)</f>
        <v/>
      </c>
      <c r="Q1280" s="26">
        <f>IF(AND(A1280="",B1280="",C1280="",D1280="",E1280="",J1280="",H1280=""),"",IF(A1280="","Add a date",IF(A1280&gt;AsOf,"After as-of date: not counted yet",IF(B1280="","Add a vehicle",IF(COUNTIF(VName,B1280)=0,"Vehicle not on Vehicles sheet",IF(E1280="","Add a purpose",IF(AND(E1280&lt;&gt;"Business",E1280&lt;&gt;"Medical",E1280&lt;&gt;"Charitable",E1280&lt;&gt;"Personal"),"Purpose must be Business/Medical/Charitable/Personal",IF(AND(ISNUMBER(H1280),ISNUMBER(I1280),I1280&lt;H1280),"Odometer end is before start",IF(AND(NOT(ISNUMBER(H1280)),NOT(ISNUMBER(I1280)),NOT(ISNUMBER(J1280))),"Add odometer readings or typed miles",IF(AND(ISNUMBER(H1280),ISNUMBER(I1280),ISNUMBER(J1280),ABS((I1280-H1280)-J1280)&gt;0.05),"Odometer and typed miles disagree",IF(AND(N1280&gt;0,O1280=0),"No rate for this date — check Rate Schedule",IF(AND(OR(E1280="Business",E1280="Medical",E1280="Charitable"),F1280&lt;&gt;"Yes",K1280=""),"Add purpose detail for substantiation",""))))))))))))</f>
        <v/>
      </c>
      <c r="R1280" s="27">
        <f>IF(OR(A1280="",M1280=""),"",IFERROR(INDEX('Rate Schedule'!$A$5:$A$24,MATCH(SUMPRODUCT(MAX(('Rate Schedule'!$A$5:$A$24&lt;=A1280)*('Rate Schedule'!$A$5:$A$24&lt;&gt;"")*'Rate Schedule'!$A$5:$A$24)),'Rate Schedule'!$A$5:$A$24,0)),""))</f>
        <v/>
      </c>
    </row>
    <row r="1281">
      <c r="A1281" s="22" t="n"/>
      <c r="B1281" s="10" t="n"/>
      <c r="C1281" s="10" t="n"/>
      <c r="D1281" s="10" t="n"/>
      <c r="E1281" s="10" t="n"/>
      <c r="F1281" s="10" t="n"/>
      <c r="G1281" s="10" t="n"/>
      <c r="H1281" s="23" t="n"/>
      <c r="I1281" s="23" t="n"/>
      <c r="J1281" s="23" t="n"/>
      <c r="K1281" s="10" t="n"/>
      <c r="L1281" s="10" t="n"/>
      <c r="M1281" s="24">
        <f>IF(AND(A1281="",B1281="",J1281="",H1281=""),"",ROUND(IF(G1281="Yes",2,1)*IF(AND(ISNUMBER(H1281),ISNUMBER(I1281),I1281&gt;=H1281),I1281-H1281,IF(ISNUMBER(J1281),J1281,0)),1))</f>
        <v/>
      </c>
      <c r="N1281" s="24">
        <f>IF(M1281="","",IF(OR(E1281="Personal",E1281="",F1281="Yes"),0,M1281))</f>
        <v/>
      </c>
      <c r="O1281" s="24">
        <f>IF(OR(A1281="",M1281=""),"",IF(E1281="Business",IFERROR(INDEX('Rate Schedule'!$B$5:$B$24,MATCH(SUMPRODUCT(MAX(('Rate Schedule'!$A$5:$A$24&lt;=A1281)*('Rate Schedule'!$A$5:$A$24&lt;&gt;"")*'Rate Schedule'!$A$5:$A$24)),'Rate Schedule'!$A$5:$A$24,0)),0),IF(E1281="Medical",IFERROR(INDEX('Rate Schedule'!$C$5:$C$24,MATCH(SUMPRODUCT(MAX(('Rate Schedule'!$A$5:$A$24&lt;=A1281)*('Rate Schedule'!$A$5:$A$24&lt;&gt;"")*'Rate Schedule'!$A$5:$A$24)),'Rate Schedule'!$A$5:$A$24,0)),0),IF(E1281="Charitable",IFERROR(INDEX('Rate Schedule'!$D$5:$D$24,MATCH(SUMPRODUCT(MAX(('Rate Schedule'!$A$5:$A$24&lt;=A1281)*('Rate Schedule'!$A$5:$A$24&lt;&gt;"")*'Rate Schedule'!$A$5:$A$24)),'Rate Schedule'!$A$5:$A$24,0)),0),0))))</f>
        <v/>
      </c>
      <c r="P1281" s="25">
        <f>IF(OR(M1281="",O1281=""),"",ROUND(N1281*O1281,0)/100)</f>
        <v/>
      </c>
      <c r="Q1281" s="26">
        <f>IF(AND(A1281="",B1281="",C1281="",D1281="",E1281="",J1281="",H1281=""),"",IF(A1281="","Add a date",IF(A1281&gt;AsOf,"After as-of date: not counted yet",IF(B1281="","Add a vehicle",IF(COUNTIF(VName,B1281)=0,"Vehicle not on Vehicles sheet",IF(E1281="","Add a purpose",IF(AND(E1281&lt;&gt;"Business",E1281&lt;&gt;"Medical",E1281&lt;&gt;"Charitable",E1281&lt;&gt;"Personal"),"Purpose must be Business/Medical/Charitable/Personal",IF(AND(ISNUMBER(H1281),ISNUMBER(I1281),I1281&lt;H1281),"Odometer end is before start",IF(AND(NOT(ISNUMBER(H1281)),NOT(ISNUMBER(I1281)),NOT(ISNUMBER(J1281))),"Add odometer readings or typed miles",IF(AND(ISNUMBER(H1281),ISNUMBER(I1281),ISNUMBER(J1281),ABS((I1281-H1281)-J1281)&gt;0.05),"Odometer and typed miles disagree",IF(AND(N1281&gt;0,O1281=0),"No rate for this date — check Rate Schedule",IF(AND(OR(E1281="Business",E1281="Medical",E1281="Charitable"),F1281&lt;&gt;"Yes",K1281=""),"Add purpose detail for substantiation",""))))))))))))</f>
        <v/>
      </c>
      <c r="R1281" s="27">
        <f>IF(OR(A1281="",M1281=""),"",IFERROR(INDEX('Rate Schedule'!$A$5:$A$24,MATCH(SUMPRODUCT(MAX(('Rate Schedule'!$A$5:$A$24&lt;=A1281)*('Rate Schedule'!$A$5:$A$24&lt;&gt;"")*'Rate Schedule'!$A$5:$A$24)),'Rate Schedule'!$A$5:$A$24,0)),""))</f>
        <v/>
      </c>
    </row>
    <row r="1282">
      <c r="A1282" s="22" t="n"/>
      <c r="B1282" s="10" t="n"/>
      <c r="C1282" s="10" t="n"/>
      <c r="D1282" s="10" t="n"/>
      <c r="E1282" s="10" t="n"/>
      <c r="F1282" s="10" t="n"/>
      <c r="G1282" s="10" t="n"/>
      <c r="H1282" s="23" t="n"/>
      <c r="I1282" s="23" t="n"/>
      <c r="J1282" s="23" t="n"/>
      <c r="K1282" s="10" t="n"/>
      <c r="L1282" s="10" t="n"/>
      <c r="M1282" s="24">
        <f>IF(AND(A1282="",B1282="",J1282="",H1282=""),"",ROUND(IF(G1282="Yes",2,1)*IF(AND(ISNUMBER(H1282),ISNUMBER(I1282),I1282&gt;=H1282),I1282-H1282,IF(ISNUMBER(J1282),J1282,0)),1))</f>
        <v/>
      </c>
      <c r="N1282" s="24">
        <f>IF(M1282="","",IF(OR(E1282="Personal",E1282="",F1282="Yes"),0,M1282))</f>
        <v/>
      </c>
      <c r="O1282" s="24">
        <f>IF(OR(A1282="",M1282=""),"",IF(E1282="Business",IFERROR(INDEX('Rate Schedule'!$B$5:$B$24,MATCH(SUMPRODUCT(MAX(('Rate Schedule'!$A$5:$A$24&lt;=A1282)*('Rate Schedule'!$A$5:$A$24&lt;&gt;"")*'Rate Schedule'!$A$5:$A$24)),'Rate Schedule'!$A$5:$A$24,0)),0),IF(E1282="Medical",IFERROR(INDEX('Rate Schedule'!$C$5:$C$24,MATCH(SUMPRODUCT(MAX(('Rate Schedule'!$A$5:$A$24&lt;=A1282)*('Rate Schedule'!$A$5:$A$24&lt;&gt;"")*'Rate Schedule'!$A$5:$A$24)),'Rate Schedule'!$A$5:$A$24,0)),0),IF(E1282="Charitable",IFERROR(INDEX('Rate Schedule'!$D$5:$D$24,MATCH(SUMPRODUCT(MAX(('Rate Schedule'!$A$5:$A$24&lt;=A1282)*('Rate Schedule'!$A$5:$A$24&lt;&gt;"")*'Rate Schedule'!$A$5:$A$24)),'Rate Schedule'!$A$5:$A$24,0)),0),0))))</f>
        <v/>
      </c>
      <c r="P1282" s="25">
        <f>IF(OR(M1282="",O1282=""),"",ROUND(N1282*O1282,0)/100)</f>
        <v/>
      </c>
      <c r="Q1282" s="26">
        <f>IF(AND(A1282="",B1282="",C1282="",D1282="",E1282="",J1282="",H1282=""),"",IF(A1282="","Add a date",IF(A1282&gt;AsOf,"After as-of date: not counted yet",IF(B1282="","Add a vehicle",IF(COUNTIF(VName,B1282)=0,"Vehicle not on Vehicles sheet",IF(E1282="","Add a purpose",IF(AND(E1282&lt;&gt;"Business",E1282&lt;&gt;"Medical",E1282&lt;&gt;"Charitable",E1282&lt;&gt;"Personal"),"Purpose must be Business/Medical/Charitable/Personal",IF(AND(ISNUMBER(H1282),ISNUMBER(I1282),I1282&lt;H1282),"Odometer end is before start",IF(AND(NOT(ISNUMBER(H1282)),NOT(ISNUMBER(I1282)),NOT(ISNUMBER(J1282))),"Add odometer readings or typed miles",IF(AND(ISNUMBER(H1282),ISNUMBER(I1282),ISNUMBER(J1282),ABS((I1282-H1282)-J1282)&gt;0.05),"Odometer and typed miles disagree",IF(AND(N1282&gt;0,O1282=0),"No rate for this date — check Rate Schedule",IF(AND(OR(E1282="Business",E1282="Medical",E1282="Charitable"),F1282&lt;&gt;"Yes",K1282=""),"Add purpose detail for substantiation",""))))))))))))</f>
        <v/>
      </c>
      <c r="R1282" s="27">
        <f>IF(OR(A1282="",M1282=""),"",IFERROR(INDEX('Rate Schedule'!$A$5:$A$24,MATCH(SUMPRODUCT(MAX(('Rate Schedule'!$A$5:$A$24&lt;=A1282)*('Rate Schedule'!$A$5:$A$24&lt;&gt;"")*'Rate Schedule'!$A$5:$A$24)),'Rate Schedule'!$A$5:$A$24,0)),""))</f>
        <v/>
      </c>
    </row>
    <row r="1283">
      <c r="A1283" s="22" t="n"/>
      <c r="B1283" s="10" t="n"/>
      <c r="C1283" s="10" t="n"/>
      <c r="D1283" s="10" t="n"/>
      <c r="E1283" s="10" t="n"/>
      <c r="F1283" s="10" t="n"/>
      <c r="G1283" s="10" t="n"/>
      <c r="H1283" s="23" t="n"/>
      <c r="I1283" s="23" t="n"/>
      <c r="J1283" s="23" t="n"/>
      <c r="K1283" s="10" t="n"/>
      <c r="L1283" s="10" t="n"/>
      <c r="M1283" s="24">
        <f>IF(AND(A1283="",B1283="",J1283="",H1283=""),"",ROUND(IF(G1283="Yes",2,1)*IF(AND(ISNUMBER(H1283),ISNUMBER(I1283),I1283&gt;=H1283),I1283-H1283,IF(ISNUMBER(J1283),J1283,0)),1))</f>
        <v/>
      </c>
      <c r="N1283" s="24">
        <f>IF(M1283="","",IF(OR(E1283="Personal",E1283="",F1283="Yes"),0,M1283))</f>
        <v/>
      </c>
      <c r="O1283" s="24">
        <f>IF(OR(A1283="",M1283=""),"",IF(E1283="Business",IFERROR(INDEX('Rate Schedule'!$B$5:$B$24,MATCH(SUMPRODUCT(MAX(('Rate Schedule'!$A$5:$A$24&lt;=A1283)*('Rate Schedule'!$A$5:$A$24&lt;&gt;"")*'Rate Schedule'!$A$5:$A$24)),'Rate Schedule'!$A$5:$A$24,0)),0),IF(E1283="Medical",IFERROR(INDEX('Rate Schedule'!$C$5:$C$24,MATCH(SUMPRODUCT(MAX(('Rate Schedule'!$A$5:$A$24&lt;=A1283)*('Rate Schedule'!$A$5:$A$24&lt;&gt;"")*'Rate Schedule'!$A$5:$A$24)),'Rate Schedule'!$A$5:$A$24,0)),0),IF(E1283="Charitable",IFERROR(INDEX('Rate Schedule'!$D$5:$D$24,MATCH(SUMPRODUCT(MAX(('Rate Schedule'!$A$5:$A$24&lt;=A1283)*('Rate Schedule'!$A$5:$A$24&lt;&gt;"")*'Rate Schedule'!$A$5:$A$24)),'Rate Schedule'!$A$5:$A$24,0)),0),0))))</f>
        <v/>
      </c>
      <c r="P1283" s="25">
        <f>IF(OR(M1283="",O1283=""),"",ROUND(N1283*O1283,0)/100)</f>
        <v/>
      </c>
      <c r="Q1283" s="26">
        <f>IF(AND(A1283="",B1283="",C1283="",D1283="",E1283="",J1283="",H1283=""),"",IF(A1283="","Add a date",IF(A1283&gt;AsOf,"After as-of date: not counted yet",IF(B1283="","Add a vehicle",IF(COUNTIF(VName,B1283)=0,"Vehicle not on Vehicles sheet",IF(E1283="","Add a purpose",IF(AND(E1283&lt;&gt;"Business",E1283&lt;&gt;"Medical",E1283&lt;&gt;"Charitable",E1283&lt;&gt;"Personal"),"Purpose must be Business/Medical/Charitable/Personal",IF(AND(ISNUMBER(H1283),ISNUMBER(I1283),I1283&lt;H1283),"Odometer end is before start",IF(AND(NOT(ISNUMBER(H1283)),NOT(ISNUMBER(I1283)),NOT(ISNUMBER(J1283))),"Add odometer readings or typed miles",IF(AND(ISNUMBER(H1283),ISNUMBER(I1283),ISNUMBER(J1283),ABS((I1283-H1283)-J1283)&gt;0.05),"Odometer and typed miles disagree",IF(AND(N1283&gt;0,O1283=0),"No rate for this date — check Rate Schedule",IF(AND(OR(E1283="Business",E1283="Medical",E1283="Charitable"),F1283&lt;&gt;"Yes",K1283=""),"Add purpose detail for substantiation",""))))))))))))</f>
        <v/>
      </c>
      <c r="R1283" s="27">
        <f>IF(OR(A1283="",M1283=""),"",IFERROR(INDEX('Rate Schedule'!$A$5:$A$24,MATCH(SUMPRODUCT(MAX(('Rate Schedule'!$A$5:$A$24&lt;=A1283)*('Rate Schedule'!$A$5:$A$24&lt;&gt;"")*'Rate Schedule'!$A$5:$A$24)),'Rate Schedule'!$A$5:$A$24,0)),""))</f>
        <v/>
      </c>
    </row>
    <row r="1284">
      <c r="A1284" s="22" t="n"/>
      <c r="B1284" s="10" t="n"/>
      <c r="C1284" s="10" t="n"/>
      <c r="D1284" s="10" t="n"/>
      <c r="E1284" s="10" t="n"/>
      <c r="F1284" s="10" t="n"/>
      <c r="G1284" s="10" t="n"/>
      <c r="H1284" s="23" t="n"/>
      <c r="I1284" s="23" t="n"/>
      <c r="J1284" s="23" t="n"/>
      <c r="K1284" s="10" t="n"/>
      <c r="L1284" s="10" t="n"/>
      <c r="M1284" s="24">
        <f>IF(AND(A1284="",B1284="",J1284="",H1284=""),"",ROUND(IF(G1284="Yes",2,1)*IF(AND(ISNUMBER(H1284),ISNUMBER(I1284),I1284&gt;=H1284),I1284-H1284,IF(ISNUMBER(J1284),J1284,0)),1))</f>
        <v/>
      </c>
      <c r="N1284" s="24">
        <f>IF(M1284="","",IF(OR(E1284="Personal",E1284="",F1284="Yes"),0,M1284))</f>
        <v/>
      </c>
      <c r="O1284" s="24">
        <f>IF(OR(A1284="",M1284=""),"",IF(E1284="Business",IFERROR(INDEX('Rate Schedule'!$B$5:$B$24,MATCH(SUMPRODUCT(MAX(('Rate Schedule'!$A$5:$A$24&lt;=A1284)*('Rate Schedule'!$A$5:$A$24&lt;&gt;"")*'Rate Schedule'!$A$5:$A$24)),'Rate Schedule'!$A$5:$A$24,0)),0),IF(E1284="Medical",IFERROR(INDEX('Rate Schedule'!$C$5:$C$24,MATCH(SUMPRODUCT(MAX(('Rate Schedule'!$A$5:$A$24&lt;=A1284)*('Rate Schedule'!$A$5:$A$24&lt;&gt;"")*'Rate Schedule'!$A$5:$A$24)),'Rate Schedule'!$A$5:$A$24,0)),0),IF(E1284="Charitable",IFERROR(INDEX('Rate Schedule'!$D$5:$D$24,MATCH(SUMPRODUCT(MAX(('Rate Schedule'!$A$5:$A$24&lt;=A1284)*('Rate Schedule'!$A$5:$A$24&lt;&gt;"")*'Rate Schedule'!$A$5:$A$24)),'Rate Schedule'!$A$5:$A$24,0)),0),0))))</f>
        <v/>
      </c>
      <c r="P1284" s="25">
        <f>IF(OR(M1284="",O1284=""),"",ROUND(N1284*O1284,0)/100)</f>
        <v/>
      </c>
      <c r="Q1284" s="26">
        <f>IF(AND(A1284="",B1284="",C1284="",D1284="",E1284="",J1284="",H1284=""),"",IF(A1284="","Add a date",IF(A1284&gt;AsOf,"After as-of date: not counted yet",IF(B1284="","Add a vehicle",IF(COUNTIF(VName,B1284)=0,"Vehicle not on Vehicles sheet",IF(E1284="","Add a purpose",IF(AND(E1284&lt;&gt;"Business",E1284&lt;&gt;"Medical",E1284&lt;&gt;"Charitable",E1284&lt;&gt;"Personal"),"Purpose must be Business/Medical/Charitable/Personal",IF(AND(ISNUMBER(H1284),ISNUMBER(I1284),I1284&lt;H1284),"Odometer end is before start",IF(AND(NOT(ISNUMBER(H1284)),NOT(ISNUMBER(I1284)),NOT(ISNUMBER(J1284))),"Add odometer readings or typed miles",IF(AND(ISNUMBER(H1284),ISNUMBER(I1284),ISNUMBER(J1284),ABS((I1284-H1284)-J1284)&gt;0.05),"Odometer and typed miles disagree",IF(AND(N1284&gt;0,O1284=0),"No rate for this date — check Rate Schedule",IF(AND(OR(E1284="Business",E1284="Medical",E1284="Charitable"),F1284&lt;&gt;"Yes",K1284=""),"Add purpose detail for substantiation",""))))))))))))</f>
        <v/>
      </c>
      <c r="R1284" s="27">
        <f>IF(OR(A1284="",M1284=""),"",IFERROR(INDEX('Rate Schedule'!$A$5:$A$24,MATCH(SUMPRODUCT(MAX(('Rate Schedule'!$A$5:$A$24&lt;=A1284)*('Rate Schedule'!$A$5:$A$24&lt;&gt;"")*'Rate Schedule'!$A$5:$A$24)),'Rate Schedule'!$A$5:$A$24,0)),""))</f>
        <v/>
      </c>
    </row>
    <row r="1285">
      <c r="A1285" s="22" t="n"/>
      <c r="B1285" s="10" t="n"/>
      <c r="C1285" s="10" t="n"/>
      <c r="D1285" s="10" t="n"/>
      <c r="E1285" s="10" t="n"/>
      <c r="F1285" s="10" t="n"/>
      <c r="G1285" s="10" t="n"/>
      <c r="H1285" s="23" t="n"/>
      <c r="I1285" s="23" t="n"/>
      <c r="J1285" s="23" t="n"/>
      <c r="K1285" s="10" t="n"/>
      <c r="L1285" s="10" t="n"/>
      <c r="M1285" s="24">
        <f>IF(AND(A1285="",B1285="",J1285="",H1285=""),"",ROUND(IF(G1285="Yes",2,1)*IF(AND(ISNUMBER(H1285),ISNUMBER(I1285),I1285&gt;=H1285),I1285-H1285,IF(ISNUMBER(J1285),J1285,0)),1))</f>
        <v/>
      </c>
      <c r="N1285" s="24">
        <f>IF(M1285="","",IF(OR(E1285="Personal",E1285="",F1285="Yes"),0,M1285))</f>
        <v/>
      </c>
      <c r="O1285" s="24">
        <f>IF(OR(A1285="",M1285=""),"",IF(E1285="Business",IFERROR(INDEX('Rate Schedule'!$B$5:$B$24,MATCH(SUMPRODUCT(MAX(('Rate Schedule'!$A$5:$A$24&lt;=A1285)*('Rate Schedule'!$A$5:$A$24&lt;&gt;"")*'Rate Schedule'!$A$5:$A$24)),'Rate Schedule'!$A$5:$A$24,0)),0),IF(E1285="Medical",IFERROR(INDEX('Rate Schedule'!$C$5:$C$24,MATCH(SUMPRODUCT(MAX(('Rate Schedule'!$A$5:$A$24&lt;=A1285)*('Rate Schedule'!$A$5:$A$24&lt;&gt;"")*'Rate Schedule'!$A$5:$A$24)),'Rate Schedule'!$A$5:$A$24,0)),0),IF(E1285="Charitable",IFERROR(INDEX('Rate Schedule'!$D$5:$D$24,MATCH(SUMPRODUCT(MAX(('Rate Schedule'!$A$5:$A$24&lt;=A1285)*('Rate Schedule'!$A$5:$A$24&lt;&gt;"")*'Rate Schedule'!$A$5:$A$24)),'Rate Schedule'!$A$5:$A$24,0)),0),0))))</f>
        <v/>
      </c>
      <c r="P1285" s="25">
        <f>IF(OR(M1285="",O1285=""),"",ROUND(N1285*O1285,0)/100)</f>
        <v/>
      </c>
      <c r="Q1285" s="26">
        <f>IF(AND(A1285="",B1285="",C1285="",D1285="",E1285="",J1285="",H1285=""),"",IF(A1285="","Add a date",IF(A1285&gt;AsOf,"After as-of date: not counted yet",IF(B1285="","Add a vehicle",IF(COUNTIF(VName,B1285)=0,"Vehicle not on Vehicles sheet",IF(E1285="","Add a purpose",IF(AND(E1285&lt;&gt;"Business",E1285&lt;&gt;"Medical",E1285&lt;&gt;"Charitable",E1285&lt;&gt;"Personal"),"Purpose must be Business/Medical/Charitable/Personal",IF(AND(ISNUMBER(H1285),ISNUMBER(I1285),I1285&lt;H1285),"Odometer end is before start",IF(AND(NOT(ISNUMBER(H1285)),NOT(ISNUMBER(I1285)),NOT(ISNUMBER(J1285))),"Add odometer readings or typed miles",IF(AND(ISNUMBER(H1285),ISNUMBER(I1285),ISNUMBER(J1285),ABS((I1285-H1285)-J1285)&gt;0.05),"Odometer and typed miles disagree",IF(AND(N1285&gt;0,O1285=0),"No rate for this date — check Rate Schedule",IF(AND(OR(E1285="Business",E1285="Medical",E1285="Charitable"),F1285&lt;&gt;"Yes",K1285=""),"Add purpose detail for substantiation",""))))))))))))</f>
        <v/>
      </c>
      <c r="R1285" s="27">
        <f>IF(OR(A1285="",M1285=""),"",IFERROR(INDEX('Rate Schedule'!$A$5:$A$24,MATCH(SUMPRODUCT(MAX(('Rate Schedule'!$A$5:$A$24&lt;=A1285)*('Rate Schedule'!$A$5:$A$24&lt;&gt;"")*'Rate Schedule'!$A$5:$A$24)),'Rate Schedule'!$A$5:$A$24,0)),""))</f>
        <v/>
      </c>
    </row>
    <row r="1286">
      <c r="A1286" s="22" t="n"/>
      <c r="B1286" s="10" t="n"/>
      <c r="C1286" s="10" t="n"/>
      <c r="D1286" s="10" t="n"/>
      <c r="E1286" s="10" t="n"/>
      <c r="F1286" s="10" t="n"/>
      <c r="G1286" s="10" t="n"/>
      <c r="H1286" s="23" t="n"/>
      <c r="I1286" s="23" t="n"/>
      <c r="J1286" s="23" t="n"/>
      <c r="K1286" s="10" t="n"/>
      <c r="L1286" s="10" t="n"/>
      <c r="M1286" s="24">
        <f>IF(AND(A1286="",B1286="",J1286="",H1286=""),"",ROUND(IF(G1286="Yes",2,1)*IF(AND(ISNUMBER(H1286),ISNUMBER(I1286),I1286&gt;=H1286),I1286-H1286,IF(ISNUMBER(J1286),J1286,0)),1))</f>
        <v/>
      </c>
      <c r="N1286" s="24">
        <f>IF(M1286="","",IF(OR(E1286="Personal",E1286="",F1286="Yes"),0,M1286))</f>
        <v/>
      </c>
      <c r="O1286" s="24">
        <f>IF(OR(A1286="",M1286=""),"",IF(E1286="Business",IFERROR(INDEX('Rate Schedule'!$B$5:$B$24,MATCH(SUMPRODUCT(MAX(('Rate Schedule'!$A$5:$A$24&lt;=A1286)*('Rate Schedule'!$A$5:$A$24&lt;&gt;"")*'Rate Schedule'!$A$5:$A$24)),'Rate Schedule'!$A$5:$A$24,0)),0),IF(E1286="Medical",IFERROR(INDEX('Rate Schedule'!$C$5:$C$24,MATCH(SUMPRODUCT(MAX(('Rate Schedule'!$A$5:$A$24&lt;=A1286)*('Rate Schedule'!$A$5:$A$24&lt;&gt;"")*'Rate Schedule'!$A$5:$A$24)),'Rate Schedule'!$A$5:$A$24,0)),0),IF(E1286="Charitable",IFERROR(INDEX('Rate Schedule'!$D$5:$D$24,MATCH(SUMPRODUCT(MAX(('Rate Schedule'!$A$5:$A$24&lt;=A1286)*('Rate Schedule'!$A$5:$A$24&lt;&gt;"")*'Rate Schedule'!$A$5:$A$24)),'Rate Schedule'!$A$5:$A$24,0)),0),0))))</f>
        <v/>
      </c>
      <c r="P1286" s="25">
        <f>IF(OR(M1286="",O1286=""),"",ROUND(N1286*O1286,0)/100)</f>
        <v/>
      </c>
      <c r="Q1286" s="26">
        <f>IF(AND(A1286="",B1286="",C1286="",D1286="",E1286="",J1286="",H1286=""),"",IF(A1286="","Add a date",IF(A1286&gt;AsOf,"After as-of date: not counted yet",IF(B1286="","Add a vehicle",IF(COUNTIF(VName,B1286)=0,"Vehicle not on Vehicles sheet",IF(E1286="","Add a purpose",IF(AND(E1286&lt;&gt;"Business",E1286&lt;&gt;"Medical",E1286&lt;&gt;"Charitable",E1286&lt;&gt;"Personal"),"Purpose must be Business/Medical/Charitable/Personal",IF(AND(ISNUMBER(H1286),ISNUMBER(I1286),I1286&lt;H1286),"Odometer end is before start",IF(AND(NOT(ISNUMBER(H1286)),NOT(ISNUMBER(I1286)),NOT(ISNUMBER(J1286))),"Add odometer readings or typed miles",IF(AND(ISNUMBER(H1286),ISNUMBER(I1286),ISNUMBER(J1286),ABS((I1286-H1286)-J1286)&gt;0.05),"Odometer and typed miles disagree",IF(AND(N1286&gt;0,O1286=0),"No rate for this date — check Rate Schedule",IF(AND(OR(E1286="Business",E1286="Medical",E1286="Charitable"),F1286&lt;&gt;"Yes",K1286=""),"Add purpose detail for substantiation",""))))))))))))</f>
        <v/>
      </c>
      <c r="R1286" s="27">
        <f>IF(OR(A1286="",M1286=""),"",IFERROR(INDEX('Rate Schedule'!$A$5:$A$24,MATCH(SUMPRODUCT(MAX(('Rate Schedule'!$A$5:$A$24&lt;=A1286)*('Rate Schedule'!$A$5:$A$24&lt;&gt;"")*'Rate Schedule'!$A$5:$A$24)),'Rate Schedule'!$A$5:$A$24,0)),""))</f>
        <v/>
      </c>
    </row>
    <row r="1287">
      <c r="A1287" s="22" t="n"/>
      <c r="B1287" s="10" t="n"/>
      <c r="C1287" s="10" t="n"/>
      <c r="D1287" s="10" t="n"/>
      <c r="E1287" s="10" t="n"/>
      <c r="F1287" s="10" t="n"/>
      <c r="G1287" s="10" t="n"/>
      <c r="H1287" s="23" t="n"/>
      <c r="I1287" s="23" t="n"/>
      <c r="J1287" s="23" t="n"/>
      <c r="K1287" s="10" t="n"/>
      <c r="L1287" s="10" t="n"/>
      <c r="M1287" s="24">
        <f>IF(AND(A1287="",B1287="",J1287="",H1287=""),"",ROUND(IF(G1287="Yes",2,1)*IF(AND(ISNUMBER(H1287),ISNUMBER(I1287),I1287&gt;=H1287),I1287-H1287,IF(ISNUMBER(J1287),J1287,0)),1))</f>
        <v/>
      </c>
      <c r="N1287" s="24">
        <f>IF(M1287="","",IF(OR(E1287="Personal",E1287="",F1287="Yes"),0,M1287))</f>
        <v/>
      </c>
      <c r="O1287" s="24">
        <f>IF(OR(A1287="",M1287=""),"",IF(E1287="Business",IFERROR(INDEX('Rate Schedule'!$B$5:$B$24,MATCH(SUMPRODUCT(MAX(('Rate Schedule'!$A$5:$A$24&lt;=A1287)*('Rate Schedule'!$A$5:$A$24&lt;&gt;"")*'Rate Schedule'!$A$5:$A$24)),'Rate Schedule'!$A$5:$A$24,0)),0),IF(E1287="Medical",IFERROR(INDEX('Rate Schedule'!$C$5:$C$24,MATCH(SUMPRODUCT(MAX(('Rate Schedule'!$A$5:$A$24&lt;=A1287)*('Rate Schedule'!$A$5:$A$24&lt;&gt;"")*'Rate Schedule'!$A$5:$A$24)),'Rate Schedule'!$A$5:$A$24,0)),0),IF(E1287="Charitable",IFERROR(INDEX('Rate Schedule'!$D$5:$D$24,MATCH(SUMPRODUCT(MAX(('Rate Schedule'!$A$5:$A$24&lt;=A1287)*('Rate Schedule'!$A$5:$A$24&lt;&gt;"")*'Rate Schedule'!$A$5:$A$24)),'Rate Schedule'!$A$5:$A$24,0)),0),0))))</f>
        <v/>
      </c>
      <c r="P1287" s="25">
        <f>IF(OR(M1287="",O1287=""),"",ROUND(N1287*O1287,0)/100)</f>
        <v/>
      </c>
      <c r="Q1287" s="26">
        <f>IF(AND(A1287="",B1287="",C1287="",D1287="",E1287="",J1287="",H1287=""),"",IF(A1287="","Add a date",IF(A1287&gt;AsOf,"After as-of date: not counted yet",IF(B1287="","Add a vehicle",IF(COUNTIF(VName,B1287)=0,"Vehicle not on Vehicles sheet",IF(E1287="","Add a purpose",IF(AND(E1287&lt;&gt;"Business",E1287&lt;&gt;"Medical",E1287&lt;&gt;"Charitable",E1287&lt;&gt;"Personal"),"Purpose must be Business/Medical/Charitable/Personal",IF(AND(ISNUMBER(H1287),ISNUMBER(I1287),I1287&lt;H1287),"Odometer end is before start",IF(AND(NOT(ISNUMBER(H1287)),NOT(ISNUMBER(I1287)),NOT(ISNUMBER(J1287))),"Add odometer readings or typed miles",IF(AND(ISNUMBER(H1287),ISNUMBER(I1287),ISNUMBER(J1287),ABS((I1287-H1287)-J1287)&gt;0.05),"Odometer and typed miles disagree",IF(AND(N1287&gt;0,O1287=0),"No rate for this date — check Rate Schedule",IF(AND(OR(E1287="Business",E1287="Medical",E1287="Charitable"),F1287&lt;&gt;"Yes",K1287=""),"Add purpose detail for substantiation",""))))))))))))</f>
        <v/>
      </c>
      <c r="R1287" s="27">
        <f>IF(OR(A1287="",M1287=""),"",IFERROR(INDEX('Rate Schedule'!$A$5:$A$24,MATCH(SUMPRODUCT(MAX(('Rate Schedule'!$A$5:$A$24&lt;=A1287)*('Rate Schedule'!$A$5:$A$24&lt;&gt;"")*'Rate Schedule'!$A$5:$A$24)),'Rate Schedule'!$A$5:$A$24,0)),""))</f>
        <v/>
      </c>
    </row>
    <row r="1288">
      <c r="A1288" s="22" t="n"/>
      <c r="B1288" s="10" t="n"/>
      <c r="C1288" s="10" t="n"/>
      <c r="D1288" s="10" t="n"/>
      <c r="E1288" s="10" t="n"/>
      <c r="F1288" s="10" t="n"/>
      <c r="G1288" s="10" t="n"/>
      <c r="H1288" s="23" t="n"/>
      <c r="I1288" s="23" t="n"/>
      <c r="J1288" s="23" t="n"/>
      <c r="K1288" s="10" t="n"/>
      <c r="L1288" s="10" t="n"/>
      <c r="M1288" s="24">
        <f>IF(AND(A1288="",B1288="",J1288="",H1288=""),"",ROUND(IF(G1288="Yes",2,1)*IF(AND(ISNUMBER(H1288),ISNUMBER(I1288),I1288&gt;=H1288),I1288-H1288,IF(ISNUMBER(J1288),J1288,0)),1))</f>
        <v/>
      </c>
      <c r="N1288" s="24">
        <f>IF(M1288="","",IF(OR(E1288="Personal",E1288="",F1288="Yes"),0,M1288))</f>
        <v/>
      </c>
      <c r="O1288" s="24">
        <f>IF(OR(A1288="",M1288=""),"",IF(E1288="Business",IFERROR(INDEX('Rate Schedule'!$B$5:$B$24,MATCH(SUMPRODUCT(MAX(('Rate Schedule'!$A$5:$A$24&lt;=A1288)*('Rate Schedule'!$A$5:$A$24&lt;&gt;"")*'Rate Schedule'!$A$5:$A$24)),'Rate Schedule'!$A$5:$A$24,0)),0),IF(E1288="Medical",IFERROR(INDEX('Rate Schedule'!$C$5:$C$24,MATCH(SUMPRODUCT(MAX(('Rate Schedule'!$A$5:$A$24&lt;=A1288)*('Rate Schedule'!$A$5:$A$24&lt;&gt;"")*'Rate Schedule'!$A$5:$A$24)),'Rate Schedule'!$A$5:$A$24,0)),0),IF(E1288="Charitable",IFERROR(INDEX('Rate Schedule'!$D$5:$D$24,MATCH(SUMPRODUCT(MAX(('Rate Schedule'!$A$5:$A$24&lt;=A1288)*('Rate Schedule'!$A$5:$A$24&lt;&gt;"")*'Rate Schedule'!$A$5:$A$24)),'Rate Schedule'!$A$5:$A$24,0)),0),0))))</f>
        <v/>
      </c>
      <c r="P1288" s="25">
        <f>IF(OR(M1288="",O1288=""),"",ROUND(N1288*O1288,0)/100)</f>
        <v/>
      </c>
      <c r="Q1288" s="26">
        <f>IF(AND(A1288="",B1288="",C1288="",D1288="",E1288="",J1288="",H1288=""),"",IF(A1288="","Add a date",IF(A1288&gt;AsOf,"After as-of date: not counted yet",IF(B1288="","Add a vehicle",IF(COUNTIF(VName,B1288)=0,"Vehicle not on Vehicles sheet",IF(E1288="","Add a purpose",IF(AND(E1288&lt;&gt;"Business",E1288&lt;&gt;"Medical",E1288&lt;&gt;"Charitable",E1288&lt;&gt;"Personal"),"Purpose must be Business/Medical/Charitable/Personal",IF(AND(ISNUMBER(H1288),ISNUMBER(I1288),I1288&lt;H1288),"Odometer end is before start",IF(AND(NOT(ISNUMBER(H1288)),NOT(ISNUMBER(I1288)),NOT(ISNUMBER(J1288))),"Add odometer readings or typed miles",IF(AND(ISNUMBER(H1288),ISNUMBER(I1288),ISNUMBER(J1288),ABS((I1288-H1288)-J1288)&gt;0.05),"Odometer and typed miles disagree",IF(AND(N1288&gt;0,O1288=0),"No rate for this date — check Rate Schedule",IF(AND(OR(E1288="Business",E1288="Medical",E1288="Charitable"),F1288&lt;&gt;"Yes",K1288=""),"Add purpose detail for substantiation",""))))))))))))</f>
        <v/>
      </c>
      <c r="R1288" s="27">
        <f>IF(OR(A1288="",M1288=""),"",IFERROR(INDEX('Rate Schedule'!$A$5:$A$24,MATCH(SUMPRODUCT(MAX(('Rate Schedule'!$A$5:$A$24&lt;=A1288)*('Rate Schedule'!$A$5:$A$24&lt;&gt;"")*'Rate Schedule'!$A$5:$A$24)),'Rate Schedule'!$A$5:$A$24,0)),""))</f>
        <v/>
      </c>
    </row>
    <row r="1289">
      <c r="A1289" s="22" t="n"/>
      <c r="B1289" s="10" t="n"/>
      <c r="C1289" s="10" t="n"/>
      <c r="D1289" s="10" t="n"/>
      <c r="E1289" s="10" t="n"/>
      <c r="F1289" s="10" t="n"/>
      <c r="G1289" s="10" t="n"/>
      <c r="H1289" s="23" t="n"/>
      <c r="I1289" s="23" t="n"/>
      <c r="J1289" s="23" t="n"/>
      <c r="K1289" s="10" t="n"/>
      <c r="L1289" s="10" t="n"/>
      <c r="M1289" s="24">
        <f>IF(AND(A1289="",B1289="",J1289="",H1289=""),"",ROUND(IF(G1289="Yes",2,1)*IF(AND(ISNUMBER(H1289),ISNUMBER(I1289),I1289&gt;=H1289),I1289-H1289,IF(ISNUMBER(J1289),J1289,0)),1))</f>
        <v/>
      </c>
      <c r="N1289" s="24">
        <f>IF(M1289="","",IF(OR(E1289="Personal",E1289="",F1289="Yes"),0,M1289))</f>
        <v/>
      </c>
      <c r="O1289" s="24">
        <f>IF(OR(A1289="",M1289=""),"",IF(E1289="Business",IFERROR(INDEX('Rate Schedule'!$B$5:$B$24,MATCH(SUMPRODUCT(MAX(('Rate Schedule'!$A$5:$A$24&lt;=A1289)*('Rate Schedule'!$A$5:$A$24&lt;&gt;"")*'Rate Schedule'!$A$5:$A$24)),'Rate Schedule'!$A$5:$A$24,0)),0),IF(E1289="Medical",IFERROR(INDEX('Rate Schedule'!$C$5:$C$24,MATCH(SUMPRODUCT(MAX(('Rate Schedule'!$A$5:$A$24&lt;=A1289)*('Rate Schedule'!$A$5:$A$24&lt;&gt;"")*'Rate Schedule'!$A$5:$A$24)),'Rate Schedule'!$A$5:$A$24,0)),0),IF(E1289="Charitable",IFERROR(INDEX('Rate Schedule'!$D$5:$D$24,MATCH(SUMPRODUCT(MAX(('Rate Schedule'!$A$5:$A$24&lt;=A1289)*('Rate Schedule'!$A$5:$A$24&lt;&gt;"")*'Rate Schedule'!$A$5:$A$24)),'Rate Schedule'!$A$5:$A$24,0)),0),0))))</f>
        <v/>
      </c>
      <c r="P1289" s="25">
        <f>IF(OR(M1289="",O1289=""),"",ROUND(N1289*O1289,0)/100)</f>
        <v/>
      </c>
      <c r="Q1289" s="26">
        <f>IF(AND(A1289="",B1289="",C1289="",D1289="",E1289="",J1289="",H1289=""),"",IF(A1289="","Add a date",IF(A1289&gt;AsOf,"After as-of date: not counted yet",IF(B1289="","Add a vehicle",IF(COUNTIF(VName,B1289)=0,"Vehicle not on Vehicles sheet",IF(E1289="","Add a purpose",IF(AND(E1289&lt;&gt;"Business",E1289&lt;&gt;"Medical",E1289&lt;&gt;"Charitable",E1289&lt;&gt;"Personal"),"Purpose must be Business/Medical/Charitable/Personal",IF(AND(ISNUMBER(H1289),ISNUMBER(I1289),I1289&lt;H1289),"Odometer end is before start",IF(AND(NOT(ISNUMBER(H1289)),NOT(ISNUMBER(I1289)),NOT(ISNUMBER(J1289))),"Add odometer readings or typed miles",IF(AND(ISNUMBER(H1289),ISNUMBER(I1289),ISNUMBER(J1289),ABS((I1289-H1289)-J1289)&gt;0.05),"Odometer and typed miles disagree",IF(AND(N1289&gt;0,O1289=0),"No rate for this date — check Rate Schedule",IF(AND(OR(E1289="Business",E1289="Medical",E1289="Charitable"),F1289&lt;&gt;"Yes",K1289=""),"Add purpose detail for substantiation",""))))))))))))</f>
        <v/>
      </c>
      <c r="R1289" s="27">
        <f>IF(OR(A1289="",M1289=""),"",IFERROR(INDEX('Rate Schedule'!$A$5:$A$24,MATCH(SUMPRODUCT(MAX(('Rate Schedule'!$A$5:$A$24&lt;=A1289)*('Rate Schedule'!$A$5:$A$24&lt;&gt;"")*'Rate Schedule'!$A$5:$A$24)),'Rate Schedule'!$A$5:$A$24,0)),""))</f>
        <v/>
      </c>
    </row>
    <row r="1290">
      <c r="A1290" s="22" t="n"/>
      <c r="B1290" s="10" t="n"/>
      <c r="C1290" s="10" t="n"/>
      <c r="D1290" s="10" t="n"/>
      <c r="E1290" s="10" t="n"/>
      <c r="F1290" s="10" t="n"/>
      <c r="G1290" s="10" t="n"/>
      <c r="H1290" s="23" t="n"/>
      <c r="I1290" s="23" t="n"/>
      <c r="J1290" s="23" t="n"/>
      <c r="K1290" s="10" t="n"/>
      <c r="L1290" s="10" t="n"/>
      <c r="M1290" s="24">
        <f>IF(AND(A1290="",B1290="",J1290="",H1290=""),"",ROUND(IF(G1290="Yes",2,1)*IF(AND(ISNUMBER(H1290),ISNUMBER(I1290),I1290&gt;=H1290),I1290-H1290,IF(ISNUMBER(J1290),J1290,0)),1))</f>
        <v/>
      </c>
      <c r="N1290" s="24">
        <f>IF(M1290="","",IF(OR(E1290="Personal",E1290="",F1290="Yes"),0,M1290))</f>
        <v/>
      </c>
      <c r="O1290" s="24">
        <f>IF(OR(A1290="",M1290=""),"",IF(E1290="Business",IFERROR(INDEX('Rate Schedule'!$B$5:$B$24,MATCH(SUMPRODUCT(MAX(('Rate Schedule'!$A$5:$A$24&lt;=A1290)*('Rate Schedule'!$A$5:$A$24&lt;&gt;"")*'Rate Schedule'!$A$5:$A$24)),'Rate Schedule'!$A$5:$A$24,0)),0),IF(E1290="Medical",IFERROR(INDEX('Rate Schedule'!$C$5:$C$24,MATCH(SUMPRODUCT(MAX(('Rate Schedule'!$A$5:$A$24&lt;=A1290)*('Rate Schedule'!$A$5:$A$24&lt;&gt;"")*'Rate Schedule'!$A$5:$A$24)),'Rate Schedule'!$A$5:$A$24,0)),0),IF(E1290="Charitable",IFERROR(INDEX('Rate Schedule'!$D$5:$D$24,MATCH(SUMPRODUCT(MAX(('Rate Schedule'!$A$5:$A$24&lt;=A1290)*('Rate Schedule'!$A$5:$A$24&lt;&gt;"")*'Rate Schedule'!$A$5:$A$24)),'Rate Schedule'!$A$5:$A$24,0)),0),0))))</f>
        <v/>
      </c>
      <c r="P1290" s="25">
        <f>IF(OR(M1290="",O1290=""),"",ROUND(N1290*O1290,0)/100)</f>
        <v/>
      </c>
      <c r="Q1290" s="26">
        <f>IF(AND(A1290="",B1290="",C1290="",D1290="",E1290="",J1290="",H1290=""),"",IF(A1290="","Add a date",IF(A1290&gt;AsOf,"After as-of date: not counted yet",IF(B1290="","Add a vehicle",IF(COUNTIF(VName,B1290)=0,"Vehicle not on Vehicles sheet",IF(E1290="","Add a purpose",IF(AND(E1290&lt;&gt;"Business",E1290&lt;&gt;"Medical",E1290&lt;&gt;"Charitable",E1290&lt;&gt;"Personal"),"Purpose must be Business/Medical/Charitable/Personal",IF(AND(ISNUMBER(H1290),ISNUMBER(I1290),I1290&lt;H1290),"Odometer end is before start",IF(AND(NOT(ISNUMBER(H1290)),NOT(ISNUMBER(I1290)),NOT(ISNUMBER(J1290))),"Add odometer readings or typed miles",IF(AND(ISNUMBER(H1290),ISNUMBER(I1290),ISNUMBER(J1290),ABS((I1290-H1290)-J1290)&gt;0.05),"Odometer and typed miles disagree",IF(AND(N1290&gt;0,O1290=0),"No rate for this date — check Rate Schedule",IF(AND(OR(E1290="Business",E1290="Medical",E1290="Charitable"),F1290&lt;&gt;"Yes",K1290=""),"Add purpose detail for substantiation",""))))))))))))</f>
        <v/>
      </c>
      <c r="R1290" s="27">
        <f>IF(OR(A1290="",M1290=""),"",IFERROR(INDEX('Rate Schedule'!$A$5:$A$24,MATCH(SUMPRODUCT(MAX(('Rate Schedule'!$A$5:$A$24&lt;=A1290)*('Rate Schedule'!$A$5:$A$24&lt;&gt;"")*'Rate Schedule'!$A$5:$A$24)),'Rate Schedule'!$A$5:$A$24,0)),""))</f>
        <v/>
      </c>
    </row>
    <row r="1291">
      <c r="A1291" s="22" t="n"/>
      <c r="B1291" s="10" t="n"/>
      <c r="C1291" s="10" t="n"/>
      <c r="D1291" s="10" t="n"/>
      <c r="E1291" s="10" t="n"/>
      <c r="F1291" s="10" t="n"/>
      <c r="G1291" s="10" t="n"/>
      <c r="H1291" s="23" t="n"/>
      <c r="I1291" s="23" t="n"/>
      <c r="J1291" s="23" t="n"/>
      <c r="K1291" s="10" t="n"/>
      <c r="L1291" s="10" t="n"/>
      <c r="M1291" s="24">
        <f>IF(AND(A1291="",B1291="",J1291="",H1291=""),"",ROUND(IF(G1291="Yes",2,1)*IF(AND(ISNUMBER(H1291),ISNUMBER(I1291),I1291&gt;=H1291),I1291-H1291,IF(ISNUMBER(J1291),J1291,0)),1))</f>
        <v/>
      </c>
      <c r="N1291" s="24">
        <f>IF(M1291="","",IF(OR(E1291="Personal",E1291="",F1291="Yes"),0,M1291))</f>
        <v/>
      </c>
      <c r="O1291" s="24">
        <f>IF(OR(A1291="",M1291=""),"",IF(E1291="Business",IFERROR(INDEX('Rate Schedule'!$B$5:$B$24,MATCH(SUMPRODUCT(MAX(('Rate Schedule'!$A$5:$A$24&lt;=A1291)*('Rate Schedule'!$A$5:$A$24&lt;&gt;"")*'Rate Schedule'!$A$5:$A$24)),'Rate Schedule'!$A$5:$A$24,0)),0),IF(E1291="Medical",IFERROR(INDEX('Rate Schedule'!$C$5:$C$24,MATCH(SUMPRODUCT(MAX(('Rate Schedule'!$A$5:$A$24&lt;=A1291)*('Rate Schedule'!$A$5:$A$24&lt;&gt;"")*'Rate Schedule'!$A$5:$A$24)),'Rate Schedule'!$A$5:$A$24,0)),0),IF(E1291="Charitable",IFERROR(INDEX('Rate Schedule'!$D$5:$D$24,MATCH(SUMPRODUCT(MAX(('Rate Schedule'!$A$5:$A$24&lt;=A1291)*('Rate Schedule'!$A$5:$A$24&lt;&gt;"")*'Rate Schedule'!$A$5:$A$24)),'Rate Schedule'!$A$5:$A$24,0)),0),0))))</f>
        <v/>
      </c>
      <c r="P1291" s="25">
        <f>IF(OR(M1291="",O1291=""),"",ROUND(N1291*O1291,0)/100)</f>
        <v/>
      </c>
      <c r="Q1291" s="26">
        <f>IF(AND(A1291="",B1291="",C1291="",D1291="",E1291="",J1291="",H1291=""),"",IF(A1291="","Add a date",IF(A1291&gt;AsOf,"After as-of date: not counted yet",IF(B1291="","Add a vehicle",IF(COUNTIF(VName,B1291)=0,"Vehicle not on Vehicles sheet",IF(E1291="","Add a purpose",IF(AND(E1291&lt;&gt;"Business",E1291&lt;&gt;"Medical",E1291&lt;&gt;"Charitable",E1291&lt;&gt;"Personal"),"Purpose must be Business/Medical/Charitable/Personal",IF(AND(ISNUMBER(H1291),ISNUMBER(I1291),I1291&lt;H1291),"Odometer end is before start",IF(AND(NOT(ISNUMBER(H1291)),NOT(ISNUMBER(I1291)),NOT(ISNUMBER(J1291))),"Add odometer readings or typed miles",IF(AND(ISNUMBER(H1291),ISNUMBER(I1291),ISNUMBER(J1291),ABS((I1291-H1291)-J1291)&gt;0.05),"Odometer and typed miles disagree",IF(AND(N1291&gt;0,O1291=0),"No rate for this date — check Rate Schedule",IF(AND(OR(E1291="Business",E1291="Medical",E1291="Charitable"),F1291&lt;&gt;"Yes",K1291=""),"Add purpose detail for substantiation",""))))))))))))</f>
        <v/>
      </c>
      <c r="R1291" s="27">
        <f>IF(OR(A1291="",M1291=""),"",IFERROR(INDEX('Rate Schedule'!$A$5:$A$24,MATCH(SUMPRODUCT(MAX(('Rate Schedule'!$A$5:$A$24&lt;=A1291)*('Rate Schedule'!$A$5:$A$24&lt;&gt;"")*'Rate Schedule'!$A$5:$A$24)),'Rate Schedule'!$A$5:$A$24,0)),""))</f>
        <v/>
      </c>
    </row>
    <row r="1292">
      <c r="A1292" s="22" t="n"/>
      <c r="B1292" s="10" t="n"/>
      <c r="C1292" s="10" t="n"/>
      <c r="D1292" s="10" t="n"/>
      <c r="E1292" s="10" t="n"/>
      <c r="F1292" s="10" t="n"/>
      <c r="G1292" s="10" t="n"/>
      <c r="H1292" s="23" t="n"/>
      <c r="I1292" s="23" t="n"/>
      <c r="J1292" s="23" t="n"/>
      <c r="K1292" s="10" t="n"/>
      <c r="L1292" s="10" t="n"/>
      <c r="M1292" s="24">
        <f>IF(AND(A1292="",B1292="",J1292="",H1292=""),"",ROUND(IF(G1292="Yes",2,1)*IF(AND(ISNUMBER(H1292),ISNUMBER(I1292),I1292&gt;=H1292),I1292-H1292,IF(ISNUMBER(J1292),J1292,0)),1))</f>
        <v/>
      </c>
      <c r="N1292" s="24">
        <f>IF(M1292="","",IF(OR(E1292="Personal",E1292="",F1292="Yes"),0,M1292))</f>
        <v/>
      </c>
      <c r="O1292" s="24">
        <f>IF(OR(A1292="",M1292=""),"",IF(E1292="Business",IFERROR(INDEX('Rate Schedule'!$B$5:$B$24,MATCH(SUMPRODUCT(MAX(('Rate Schedule'!$A$5:$A$24&lt;=A1292)*('Rate Schedule'!$A$5:$A$24&lt;&gt;"")*'Rate Schedule'!$A$5:$A$24)),'Rate Schedule'!$A$5:$A$24,0)),0),IF(E1292="Medical",IFERROR(INDEX('Rate Schedule'!$C$5:$C$24,MATCH(SUMPRODUCT(MAX(('Rate Schedule'!$A$5:$A$24&lt;=A1292)*('Rate Schedule'!$A$5:$A$24&lt;&gt;"")*'Rate Schedule'!$A$5:$A$24)),'Rate Schedule'!$A$5:$A$24,0)),0),IF(E1292="Charitable",IFERROR(INDEX('Rate Schedule'!$D$5:$D$24,MATCH(SUMPRODUCT(MAX(('Rate Schedule'!$A$5:$A$24&lt;=A1292)*('Rate Schedule'!$A$5:$A$24&lt;&gt;"")*'Rate Schedule'!$A$5:$A$24)),'Rate Schedule'!$A$5:$A$24,0)),0),0))))</f>
        <v/>
      </c>
      <c r="P1292" s="25">
        <f>IF(OR(M1292="",O1292=""),"",ROUND(N1292*O1292,0)/100)</f>
        <v/>
      </c>
      <c r="Q1292" s="26">
        <f>IF(AND(A1292="",B1292="",C1292="",D1292="",E1292="",J1292="",H1292=""),"",IF(A1292="","Add a date",IF(A1292&gt;AsOf,"After as-of date: not counted yet",IF(B1292="","Add a vehicle",IF(COUNTIF(VName,B1292)=0,"Vehicle not on Vehicles sheet",IF(E1292="","Add a purpose",IF(AND(E1292&lt;&gt;"Business",E1292&lt;&gt;"Medical",E1292&lt;&gt;"Charitable",E1292&lt;&gt;"Personal"),"Purpose must be Business/Medical/Charitable/Personal",IF(AND(ISNUMBER(H1292),ISNUMBER(I1292),I1292&lt;H1292),"Odometer end is before start",IF(AND(NOT(ISNUMBER(H1292)),NOT(ISNUMBER(I1292)),NOT(ISNUMBER(J1292))),"Add odometer readings or typed miles",IF(AND(ISNUMBER(H1292),ISNUMBER(I1292),ISNUMBER(J1292),ABS((I1292-H1292)-J1292)&gt;0.05),"Odometer and typed miles disagree",IF(AND(N1292&gt;0,O1292=0),"No rate for this date — check Rate Schedule",IF(AND(OR(E1292="Business",E1292="Medical",E1292="Charitable"),F1292&lt;&gt;"Yes",K1292=""),"Add purpose detail for substantiation",""))))))))))))</f>
        <v/>
      </c>
      <c r="R1292" s="27">
        <f>IF(OR(A1292="",M1292=""),"",IFERROR(INDEX('Rate Schedule'!$A$5:$A$24,MATCH(SUMPRODUCT(MAX(('Rate Schedule'!$A$5:$A$24&lt;=A1292)*('Rate Schedule'!$A$5:$A$24&lt;&gt;"")*'Rate Schedule'!$A$5:$A$24)),'Rate Schedule'!$A$5:$A$24,0)),""))</f>
        <v/>
      </c>
    </row>
    <row r="1293">
      <c r="A1293" s="22" t="n"/>
      <c r="B1293" s="10" t="n"/>
      <c r="C1293" s="10" t="n"/>
      <c r="D1293" s="10" t="n"/>
      <c r="E1293" s="10" t="n"/>
      <c r="F1293" s="10" t="n"/>
      <c r="G1293" s="10" t="n"/>
      <c r="H1293" s="23" t="n"/>
      <c r="I1293" s="23" t="n"/>
      <c r="J1293" s="23" t="n"/>
      <c r="K1293" s="10" t="n"/>
      <c r="L1293" s="10" t="n"/>
      <c r="M1293" s="24">
        <f>IF(AND(A1293="",B1293="",J1293="",H1293=""),"",ROUND(IF(G1293="Yes",2,1)*IF(AND(ISNUMBER(H1293),ISNUMBER(I1293),I1293&gt;=H1293),I1293-H1293,IF(ISNUMBER(J1293),J1293,0)),1))</f>
        <v/>
      </c>
      <c r="N1293" s="24">
        <f>IF(M1293="","",IF(OR(E1293="Personal",E1293="",F1293="Yes"),0,M1293))</f>
        <v/>
      </c>
      <c r="O1293" s="24">
        <f>IF(OR(A1293="",M1293=""),"",IF(E1293="Business",IFERROR(INDEX('Rate Schedule'!$B$5:$B$24,MATCH(SUMPRODUCT(MAX(('Rate Schedule'!$A$5:$A$24&lt;=A1293)*('Rate Schedule'!$A$5:$A$24&lt;&gt;"")*'Rate Schedule'!$A$5:$A$24)),'Rate Schedule'!$A$5:$A$24,0)),0),IF(E1293="Medical",IFERROR(INDEX('Rate Schedule'!$C$5:$C$24,MATCH(SUMPRODUCT(MAX(('Rate Schedule'!$A$5:$A$24&lt;=A1293)*('Rate Schedule'!$A$5:$A$24&lt;&gt;"")*'Rate Schedule'!$A$5:$A$24)),'Rate Schedule'!$A$5:$A$24,0)),0),IF(E1293="Charitable",IFERROR(INDEX('Rate Schedule'!$D$5:$D$24,MATCH(SUMPRODUCT(MAX(('Rate Schedule'!$A$5:$A$24&lt;=A1293)*('Rate Schedule'!$A$5:$A$24&lt;&gt;"")*'Rate Schedule'!$A$5:$A$24)),'Rate Schedule'!$A$5:$A$24,0)),0),0))))</f>
        <v/>
      </c>
      <c r="P1293" s="25">
        <f>IF(OR(M1293="",O1293=""),"",ROUND(N1293*O1293,0)/100)</f>
        <v/>
      </c>
      <c r="Q1293" s="26">
        <f>IF(AND(A1293="",B1293="",C1293="",D1293="",E1293="",J1293="",H1293=""),"",IF(A1293="","Add a date",IF(A1293&gt;AsOf,"After as-of date: not counted yet",IF(B1293="","Add a vehicle",IF(COUNTIF(VName,B1293)=0,"Vehicle not on Vehicles sheet",IF(E1293="","Add a purpose",IF(AND(E1293&lt;&gt;"Business",E1293&lt;&gt;"Medical",E1293&lt;&gt;"Charitable",E1293&lt;&gt;"Personal"),"Purpose must be Business/Medical/Charitable/Personal",IF(AND(ISNUMBER(H1293),ISNUMBER(I1293),I1293&lt;H1293),"Odometer end is before start",IF(AND(NOT(ISNUMBER(H1293)),NOT(ISNUMBER(I1293)),NOT(ISNUMBER(J1293))),"Add odometer readings or typed miles",IF(AND(ISNUMBER(H1293),ISNUMBER(I1293),ISNUMBER(J1293),ABS((I1293-H1293)-J1293)&gt;0.05),"Odometer and typed miles disagree",IF(AND(N1293&gt;0,O1293=0),"No rate for this date — check Rate Schedule",IF(AND(OR(E1293="Business",E1293="Medical",E1293="Charitable"),F1293&lt;&gt;"Yes",K1293=""),"Add purpose detail for substantiation",""))))))))))))</f>
        <v/>
      </c>
      <c r="R1293" s="27">
        <f>IF(OR(A1293="",M1293=""),"",IFERROR(INDEX('Rate Schedule'!$A$5:$A$24,MATCH(SUMPRODUCT(MAX(('Rate Schedule'!$A$5:$A$24&lt;=A1293)*('Rate Schedule'!$A$5:$A$24&lt;&gt;"")*'Rate Schedule'!$A$5:$A$24)),'Rate Schedule'!$A$5:$A$24,0)),""))</f>
        <v/>
      </c>
    </row>
    <row r="1294">
      <c r="A1294" s="22" t="n"/>
      <c r="B1294" s="10" t="n"/>
      <c r="C1294" s="10" t="n"/>
      <c r="D1294" s="10" t="n"/>
      <c r="E1294" s="10" t="n"/>
      <c r="F1294" s="10" t="n"/>
      <c r="G1294" s="10" t="n"/>
      <c r="H1294" s="23" t="n"/>
      <c r="I1294" s="23" t="n"/>
      <c r="J1294" s="23" t="n"/>
      <c r="K1294" s="10" t="n"/>
      <c r="L1294" s="10" t="n"/>
      <c r="M1294" s="24">
        <f>IF(AND(A1294="",B1294="",J1294="",H1294=""),"",ROUND(IF(G1294="Yes",2,1)*IF(AND(ISNUMBER(H1294),ISNUMBER(I1294),I1294&gt;=H1294),I1294-H1294,IF(ISNUMBER(J1294),J1294,0)),1))</f>
        <v/>
      </c>
      <c r="N1294" s="24">
        <f>IF(M1294="","",IF(OR(E1294="Personal",E1294="",F1294="Yes"),0,M1294))</f>
        <v/>
      </c>
      <c r="O1294" s="24">
        <f>IF(OR(A1294="",M1294=""),"",IF(E1294="Business",IFERROR(INDEX('Rate Schedule'!$B$5:$B$24,MATCH(SUMPRODUCT(MAX(('Rate Schedule'!$A$5:$A$24&lt;=A1294)*('Rate Schedule'!$A$5:$A$24&lt;&gt;"")*'Rate Schedule'!$A$5:$A$24)),'Rate Schedule'!$A$5:$A$24,0)),0),IF(E1294="Medical",IFERROR(INDEX('Rate Schedule'!$C$5:$C$24,MATCH(SUMPRODUCT(MAX(('Rate Schedule'!$A$5:$A$24&lt;=A1294)*('Rate Schedule'!$A$5:$A$24&lt;&gt;"")*'Rate Schedule'!$A$5:$A$24)),'Rate Schedule'!$A$5:$A$24,0)),0),IF(E1294="Charitable",IFERROR(INDEX('Rate Schedule'!$D$5:$D$24,MATCH(SUMPRODUCT(MAX(('Rate Schedule'!$A$5:$A$24&lt;=A1294)*('Rate Schedule'!$A$5:$A$24&lt;&gt;"")*'Rate Schedule'!$A$5:$A$24)),'Rate Schedule'!$A$5:$A$24,0)),0),0))))</f>
        <v/>
      </c>
      <c r="P1294" s="25">
        <f>IF(OR(M1294="",O1294=""),"",ROUND(N1294*O1294,0)/100)</f>
        <v/>
      </c>
      <c r="Q1294" s="26">
        <f>IF(AND(A1294="",B1294="",C1294="",D1294="",E1294="",J1294="",H1294=""),"",IF(A1294="","Add a date",IF(A1294&gt;AsOf,"After as-of date: not counted yet",IF(B1294="","Add a vehicle",IF(COUNTIF(VName,B1294)=0,"Vehicle not on Vehicles sheet",IF(E1294="","Add a purpose",IF(AND(E1294&lt;&gt;"Business",E1294&lt;&gt;"Medical",E1294&lt;&gt;"Charitable",E1294&lt;&gt;"Personal"),"Purpose must be Business/Medical/Charitable/Personal",IF(AND(ISNUMBER(H1294),ISNUMBER(I1294),I1294&lt;H1294),"Odometer end is before start",IF(AND(NOT(ISNUMBER(H1294)),NOT(ISNUMBER(I1294)),NOT(ISNUMBER(J1294))),"Add odometer readings or typed miles",IF(AND(ISNUMBER(H1294),ISNUMBER(I1294),ISNUMBER(J1294),ABS((I1294-H1294)-J1294)&gt;0.05),"Odometer and typed miles disagree",IF(AND(N1294&gt;0,O1294=0),"No rate for this date — check Rate Schedule",IF(AND(OR(E1294="Business",E1294="Medical",E1294="Charitable"),F1294&lt;&gt;"Yes",K1294=""),"Add purpose detail for substantiation",""))))))))))))</f>
        <v/>
      </c>
      <c r="R1294" s="27">
        <f>IF(OR(A1294="",M1294=""),"",IFERROR(INDEX('Rate Schedule'!$A$5:$A$24,MATCH(SUMPRODUCT(MAX(('Rate Schedule'!$A$5:$A$24&lt;=A1294)*('Rate Schedule'!$A$5:$A$24&lt;&gt;"")*'Rate Schedule'!$A$5:$A$24)),'Rate Schedule'!$A$5:$A$24,0)),""))</f>
        <v/>
      </c>
    </row>
    <row r="1295">
      <c r="A1295" s="22" t="n"/>
      <c r="B1295" s="10" t="n"/>
      <c r="C1295" s="10" t="n"/>
      <c r="D1295" s="10" t="n"/>
      <c r="E1295" s="10" t="n"/>
      <c r="F1295" s="10" t="n"/>
      <c r="G1295" s="10" t="n"/>
      <c r="H1295" s="23" t="n"/>
      <c r="I1295" s="23" t="n"/>
      <c r="J1295" s="23" t="n"/>
      <c r="K1295" s="10" t="n"/>
      <c r="L1295" s="10" t="n"/>
      <c r="M1295" s="24">
        <f>IF(AND(A1295="",B1295="",J1295="",H1295=""),"",ROUND(IF(G1295="Yes",2,1)*IF(AND(ISNUMBER(H1295),ISNUMBER(I1295),I1295&gt;=H1295),I1295-H1295,IF(ISNUMBER(J1295),J1295,0)),1))</f>
        <v/>
      </c>
      <c r="N1295" s="24">
        <f>IF(M1295="","",IF(OR(E1295="Personal",E1295="",F1295="Yes"),0,M1295))</f>
        <v/>
      </c>
      <c r="O1295" s="24">
        <f>IF(OR(A1295="",M1295=""),"",IF(E1295="Business",IFERROR(INDEX('Rate Schedule'!$B$5:$B$24,MATCH(SUMPRODUCT(MAX(('Rate Schedule'!$A$5:$A$24&lt;=A1295)*('Rate Schedule'!$A$5:$A$24&lt;&gt;"")*'Rate Schedule'!$A$5:$A$24)),'Rate Schedule'!$A$5:$A$24,0)),0),IF(E1295="Medical",IFERROR(INDEX('Rate Schedule'!$C$5:$C$24,MATCH(SUMPRODUCT(MAX(('Rate Schedule'!$A$5:$A$24&lt;=A1295)*('Rate Schedule'!$A$5:$A$24&lt;&gt;"")*'Rate Schedule'!$A$5:$A$24)),'Rate Schedule'!$A$5:$A$24,0)),0),IF(E1295="Charitable",IFERROR(INDEX('Rate Schedule'!$D$5:$D$24,MATCH(SUMPRODUCT(MAX(('Rate Schedule'!$A$5:$A$24&lt;=A1295)*('Rate Schedule'!$A$5:$A$24&lt;&gt;"")*'Rate Schedule'!$A$5:$A$24)),'Rate Schedule'!$A$5:$A$24,0)),0),0))))</f>
        <v/>
      </c>
      <c r="P1295" s="25">
        <f>IF(OR(M1295="",O1295=""),"",ROUND(N1295*O1295,0)/100)</f>
        <v/>
      </c>
      <c r="Q1295" s="26">
        <f>IF(AND(A1295="",B1295="",C1295="",D1295="",E1295="",J1295="",H1295=""),"",IF(A1295="","Add a date",IF(A1295&gt;AsOf,"After as-of date: not counted yet",IF(B1295="","Add a vehicle",IF(COUNTIF(VName,B1295)=0,"Vehicle not on Vehicles sheet",IF(E1295="","Add a purpose",IF(AND(E1295&lt;&gt;"Business",E1295&lt;&gt;"Medical",E1295&lt;&gt;"Charitable",E1295&lt;&gt;"Personal"),"Purpose must be Business/Medical/Charitable/Personal",IF(AND(ISNUMBER(H1295),ISNUMBER(I1295),I1295&lt;H1295),"Odometer end is before start",IF(AND(NOT(ISNUMBER(H1295)),NOT(ISNUMBER(I1295)),NOT(ISNUMBER(J1295))),"Add odometer readings or typed miles",IF(AND(ISNUMBER(H1295),ISNUMBER(I1295),ISNUMBER(J1295),ABS((I1295-H1295)-J1295)&gt;0.05),"Odometer and typed miles disagree",IF(AND(N1295&gt;0,O1295=0),"No rate for this date — check Rate Schedule",IF(AND(OR(E1295="Business",E1295="Medical",E1295="Charitable"),F1295&lt;&gt;"Yes",K1295=""),"Add purpose detail for substantiation",""))))))))))))</f>
        <v/>
      </c>
      <c r="R1295" s="27">
        <f>IF(OR(A1295="",M1295=""),"",IFERROR(INDEX('Rate Schedule'!$A$5:$A$24,MATCH(SUMPRODUCT(MAX(('Rate Schedule'!$A$5:$A$24&lt;=A1295)*('Rate Schedule'!$A$5:$A$24&lt;&gt;"")*'Rate Schedule'!$A$5:$A$24)),'Rate Schedule'!$A$5:$A$24,0)),""))</f>
        <v/>
      </c>
    </row>
    <row r="1296">
      <c r="A1296" s="22" t="n"/>
      <c r="B1296" s="10" t="n"/>
      <c r="C1296" s="10" t="n"/>
      <c r="D1296" s="10" t="n"/>
      <c r="E1296" s="10" t="n"/>
      <c r="F1296" s="10" t="n"/>
      <c r="G1296" s="10" t="n"/>
      <c r="H1296" s="23" t="n"/>
      <c r="I1296" s="23" t="n"/>
      <c r="J1296" s="23" t="n"/>
      <c r="K1296" s="10" t="n"/>
      <c r="L1296" s="10" t="n"/>
      <c r="M1296" s="24">
        <f>IF(AND(A1296="",B1296="",J1296="",H1296=""),"",ROUND(IF(G1296="Yes",2,1)*IF(AND(ISNUMBER(H1296),ISNUMBER(I1296),I1296&gt;=H1296),I1296-H1296,IF(ISNUMBER(J1296),J1296,0)),1))</f>
        <v/>
      </c>
      <c r="N1296" s="24">
        <f>IF(M1296="","",IF(OR(E1296="Personal",E1296="",F1296="Yes"),0,M1296))</f>
        <v/>
      </c>
      <c r="O1296" s="24">
        <f>IF(OR(A1296="",M1296=""),"",IF(E1296="Business",IFERROR(INDEX('Rate Schedule'!$B$5:$B$24,MATCH(SUMPRODUCT(MAX(('Rate Schedule'!$A$5:$A$24&lt;=A1296)*('Rate Schedule'!$A$5:$A$24&lt;&gt;"")*'Rate Schedule'!$A$5:$A$24)),'Rate Schedule'!$A$5:$A$24,0)),0),IF(E1296="Medical",IFERROR(INDEX('Rate Schedule'!$C$5:$C$24,MATCH(SUMPRODUCT(MAX(('Rate Schedule'!$A$5:$A$24&lt;=A1296)*('Rate Schedule'!$A$5:$A$24&lt;&gt;"")*'Rate Schedule'!$A$5:$A$24)),'Rate Schedule'!$A$5:$A$24,0)),0),IF(E1296="Charitable",IFERROR(INDEX('Rate Schedule'!$D$5:$D$24,MATCH(SUMPRODUCT(MAX(('Rate Schedule'!$A$5:$A$24&lt;=A1296)*('Rate Schedule'!$A$5:$A$24&lt;&gt;"")*'Rate Schedule'!$A$5:$A$24)),'Rate Schedule'!$A$5:$A$24,0)),0),0))))</f>
        <v/>
      </c>
      <c r="P1296" s="25">
        <f>IF(OR(M1296="",O1296=""),"",ROUND(N1296*O1296,0)/100)</f>
        <v/>
      </c>
      <c r="Q1296" s="26">
        <f>IF(AND(A1296="",B1296="",C1296="",D1296="",E1296="",J1296="",H1296=""),"",IF(A1296="","Add a date",IF(A1296&gt;AsOf,"After as-of date: not counted yet",IF(B1296="","Add a vehicle",IF(COUNTIF(VName,B1296)=0,"Vehicle not on Vehicles sheet",IF(E1296="","Add a purpose",IF(AND(E1296&lt;&gt;"Business",E1296&lt;&gt;"Medical",E1296&lt;&gt;"Charitable",E1296&lt;&gt;"Personal"),"Purpose must be Business/Medical/Charitable/Personal",IF(AND(ISNUMBER(H1296),ISNUMBER(I1296),I1296&lt;H1296),"Odometer end is before start",IF(AND(NOT(ISNUMBER(H1296)),NOT(ISNUMBER(I1296)),NOT(ISNUMBER(J1296))),"Add odometer readings or typed miles",IF(AND(ISNUMBER(H1296),ISNUMBER(I1296),ISNUMBER(J1296),ABS((I1296-H1296)-J1296)&gt;0.05),"Odometer and typed miles disagree",IF(AND(N1296&gt;0,O1296=0),"No rate for this date — check Rate Schedule",IF(AND(OR(E1296="Business",E1296="Medical",E1296="Charitable"),F1296&lt;&gt;"Yes",K1296=""),"Add purpose detail for substantiation",""))))))))))))</f>
        <v/>
      </c>
      <c r="R1296" s="27">
        <f>IF(OR(A1296="",M1296=""),"",IFERROR(INDEX('Rate Schedule'!$A$5:$A$24,MATCH(SUMPRODUCT(MAX(('Rate Schedule'!$A$5:$A$24&lt;=A1296)*('Rate Schedule'!$A$5:$A$24&lt;&gt;"")*'Rate Schedule'!$A$5:$A$24)),'Rate Schedule'!$A$5:$A$24,0)),""))</f>
        <v/>
      </c>
    </row>
    <row r="1297">
      <c r="A1297" s="22" t="n"/>
      <c r="B1297" s="10" t="n"/>
      <c r="C1297" s="10" t="n"/>
      <c r="D1297" s="10" t="n"/>
      <c r="E1297" s="10" t="n"/>
      <c r="F1297" s="10" t="n"/>
      <c r="G1297" s="10" t="n"/>
      <c r="H1297" s="23" t="n"/>
      <c r="I1297" s="23" t="n"/>
      <c r="J1297" s="23" t="n"/>
      <c r="K1297" s="10" t="n"/>
      <c r="L1297" s="10" t="n"/>
      <c r="M1297" s="24">
        <f>IF(AND(A1297="",B1297="",J1297="",H1297=""),"",ROUND(IF(G1297="Yes",2,1)*IF(AND(ISNUMBER(H1297),ISNUMBER(I1297),I1297&gt;=H1297),I1297-H1297,IF(ISNUMBER(J1297),J1297,0)),1))</f>
        <v/>
      </c>
      <c r="N1297" s="24">
        <f>IF(M1297="","",IF(OR(E1297="Personal",E1297="",F1297="Yes"),0,M1297))</f>
        <v/>
      </c>
      <c r="O1297" s="24">
        <f>IF(OR(A1297="",M1297=""),"",IF(E1297="Business",IFERROR(INDEX('Rate Schedule'!$B$5:$B$24,MATCH(SUMPRODUCT(MAX(('Rate Schedule'!$A$5:$A$24&lt;=A1297)*('Rate Schedule'!$A$5:$A$24&lt;&gt;"")*'Rate Schedule'!$A$5:$A$24)),'Rate Schedule'!$A$5:$A$24,0)),0),IF(E1297="Medical",IFERROR(INDEX('Rate Schedule'!$C$5:$C$24,MATCH(SUMPRODUCT(MAX(('Rate Schedule'!$A$5:$A$24&lt;=A1297)*('Rate Schedule'!$A$5:$A$24&lt;&gt;"")*'Rate Schedule'!$A$5:$A$24)),'Rate Schedule'!$A$5:$A$24,0)),0),IF(E1297="Charitable",IFERROR(INDEX('Rate Schedule'!$D$5:$D$24,MATCH(SUMPRODUCT(MAX(('Rate Schedule'!$A$5:$A$24&lt;=A1297)*('Rate Schedule'!$A$5:$A$24&lt;&gt;"")*'Rate Schedule'!$A$5:$A$24)),'Rate Schedule'!$A$5:$A$24,0)),0),0))))</f>
        <v/>
      </c>
      <c r="P1297" s="25">
        <f>IF(OR(M1297="",O1297=""),"",ROUND(N1297*O1297,0)/100)</f>
        <v/>
      </c>
      <c r="Q1297" s="26">
        <f>IF(AND(A1297="",B1297="",C1297="",D1297="",E1297="",J1297="",H1297=""),"",IF(A1297="","Add a date",IF(A1297&gt;AsOf,"After as-of date: not counted yet",IF(B1297="","Add a vehicle",IF(COUNTIF(VName,B1297)=0,"Vehicle not on Vehicles sheet",IF(E1297="","Add a purpose",IF(AND(E1297&lt;&gt;"Business",E1297&lt;&gt;"Medical",E1297&lt;&gt;"Charitable",E1297&lt;&gt;"Personal"),"Purpose must be Business/Medical/Charitable/Personal",IF(AND(ISNUMBER(H1297),ISNUMBER(I1297),I1297&lt;H1297),"Odometer end is before start",IF(AND(NOT(ISNUMBER(H1297)),NOT(ISNUMBER(I1297)),NOT(ISNUMBER(J1297))),"Add odometer readings or typed miles",IF(AND(ISNUMBER(H1297),ISNUMBER(I1297),ISNUMBER(J1297),ABS((I1297-H1297)-J1297)&gt;0.05),"Odometer and typed miles disagree",IF(AND(N1297&gt;0,O1297=0),"No rate for this date — check Rate Schedule",IF(AND(OR(E1297="Business",E1297="Medical",E1297="Charitable"),F1297&lt;&gt;"Yes",K1297=""),"Add purpose detail for substantiation",""))))))))))))</f>
        <v/>
      </c>
      <c r="R1297" s="27">
        <f>IF(OR(A1297="",M1297=""),"",IFERROR(INDEX('Rate Schedule'!$A$5:$A$24,MATCH(SUMPRODUCT(MAX(('Rate Schedule'!$A$5:$A$24&lt;=A1297)*('Rate Schedule'!$A$5:$A$24&lt;&gt;"")*'Rate Schedule'!$A$5:$A$24)),'Rate Schedule'!$A$5:$A$24,0)),""))</f>
        <v/>
      </c>
    </row>
    <row r="1298">
      <c r="A1298" s="22" t="n"/>
      <c r="B1298" s="10" t="n"/>
      <c r="C1298" s="10" t="n"/>
      <c r="D1298" s="10" t="n"/>
      <c r="E1298" s="10" t="n"/>
      <c r="F1298" s="10" t="n"/>
      <c r="G1298" s="10" t="n"/>
      <c r="H1298" s="23" t="n"/>
      <c r="I1298" s="23" t="n"/>
      <c r="J1298" s="23" t="n"/>
      <c r="K1298" s="10" t="n"/>
      <c r="L1298" s="10" t="n"/>
      <c r="M1298" s="24">
        <f>IF(AND(A1298="",B1298="",J1298="",H1298=""),"",ROUND(IF(G1298="Yes",2,1)*IF(AND(ISNUMBER(H1298),ISNUMBER(I1298),I1298&gt;=H1298),I1298-H1298,IF(ISNUMBER(J1298),J1298,0)),1))</f>
        <v/>
      </c>
      <c r="N1298" s="24">
        <f>IF(M1298="","",IF(OR(E1298="Personal",E1298="",F1298="Yes"),0,M1298))</f>
        <v/>
      </c>
      <c r="O1298" s="24">
        <f>IF(OR(A1298="",M1298=""),"",IF(E1298="Business",IFERROR(INDEX('Rate Schedule'!$B$5:$B$24,MATCH(SUMPRODUCT(MAX(('Rate Schedule'!$A$5:$A$24&lt;=A1298)*('Rate Schedule'!$A$5:$A$24&lt;&gt;"")*'Rate Schedule'!$A$5:$A$24)),'Rate Schedule'!$A$5:$A$24,0)),0),IF(E1298="Medical",IFERROR(INDEX('Rate Schedule'!$C$5:$C$24,MATCH(SUMPRODUCT(MAX(('Rate Schedule'!$A$5:$A$24&lt;=A1298)*('Rate Schedule'!$A$5:$A$24&lt;&gt;"")*'Rate Schedule'!$A$5:$A$24)),'Rate Schedule'!$A$5:$A$24,0)),0),IF(E1298="Charitable",IFERROR(INDEX('Rate Schedule'!$D$5:$D$24,MATCH(SUMPRODUCT(MAX(('Rate Schedule'!$A$5:$A$24&lt;=A1298)*('Rate Schedule'!$A$5:$A$24&lt;&gt;"")*'Rate Schedule'!$A$5:$A$24)),'Rate Schedule'!$A$5:$A$24,0)),0),0))))</f>
        <v/>
      </c>
      <c r="P1298" s="25">
        <f>IF(OR(M1298="",O1298=""),"",ROUND(N1298*O1298,0)/100)</f>
        <v/>
      </c>
      <c r="Q1298" s="26">
        <f>IF(AND(A1298="",B1298="",C1298="",D1298="",E1298="",J1298="",H1298=""),"",IF(A1298="","Add a date",IF(A1298&gt;AsOf,"After as-of date: not counted yet",IF(B1298="","Add a vehicle",IF(COUNTIF(VName,B1298)=0,"Vehicle not on Vehicles sheet",IF(E1298="","Add a purpose",IF(AND(E1298&lt;&gt;"Business",E1298&lt;&gt;"Medical",E1298&lt;&gt;"Charitable",E1298&lt;&gt;"Personal"),"Purpose must be Business/Medical/Charitable/Personal",IF(AND(ISNUMBER(H1298),ISNUMBER(I1298),I1298&lt;H1298),"Odometer end is before start",IF(AND(NOT(ISNUMBER(H1298)),NOT(ISNUMBER(I1298)),NOT(ISNUMBER(J1298))),"Add odometer readings or typed miles",IF(AND(ISNUMBER(H1298),ISNUMBER(I1298),ISNUMBER(J1298),ABS((I1298-H1298)-J1298)&gt;0.05),"Odometer and typed miles disagree",IF(AND(N1298&gt;0,O1298=0),"No rate for this date — check Rate Schedule",IF(AND(OR(E1298="Business",E1298="Medical",E1298="Charitable"),F1298&lt;&gt;"Yes",K1298=""),"Add purpose detail for substantiation",""))))))))))))</f>
        <v/>
      </c>
      <c r="R1298" s="27">
        <f>IF(OR(A1298="",M1298=""),"",IFERROR(INDEX('Rate Schedule'!$A$5:$A$24,MATCH(SUMPRODUCT(MAX(('Rate Schedule'!$A$5:$A$24&lt;=A1298)*('Rate Schedule'!$A$5:$A$24&lt;&gt;"")*'Rate Schedule'!$A$5:$A$24)),'Rate Schedule'!$A$5:$A$24,0)),""))</f>
        <v/>
      </c>
    </row>
    <row r="1299">
      <c r="A1299" s="22" t="n"/>
      <c r="B1299" s="10" t="n"/>
      <c r="C1299" s="10" t="n"/>
      <c r="D1299" s="10" t="n"/>
      <c r="E1299" s="10" t="n"/>
      <c r="F1299" s="10" t="n"/>
      <c r="G1299" s="10" t="n"/>
      <c r="H1299" s="23" t="n"/>
      <c r="I1299" s="23" t="n"/>
      <c r="J1299" s="23" t="n"/>
      <c r="K1299" s="10" t="n"/>
      <c r="L1299" s="10" t="n"/>
      <c r="M1299" s="24">
        <f>IF(AND(A1299="",B1299="",J1299="",H1299=""),"",ROUND(IF(G1299="Yes",2,1)*IF(AND(ISNUMBER(H1299),ISNUMBER(I1299),I1299&gt;=H1299),I1299-H1299,IF(ISNUMBER(J1299),J1299,0)),1))</f>
        <v/>
      </c>
      <c r="N1299" s="24">
        <f>IF(M1299="","",IF(OR(E1299="Personal",E1299="",F1299="Yes"),0,M1299))</f>
        <v/>
      </c>
      <c r="O1299" s="24">
        <f>IF(OR(A1299="",M1299=""),"",IF(E1299="Business",IFERROR(INDEX('Rate Schedule'!$B$5:$B$24,MATCH(SUMPRODUCT(MAX(('Rate Schedule'!$A$5:$A$24&lt;=A1299)*('Rate Schedule'!$A$5:$A$24&lt;&gt;"")*'Rate Schedule'!$A$5:$A$24)),'Rate Schedule'!$A$5:$A$24,0)),0),IF(E1299="Medical",IFERROR(INDEX('Rate Schedule'!$C$5:$C$24,MATCH(SUMPRODUCT(MAX(('Rate Schedule'!$A$5:$A$24&lt;=A1299)*('Rate Schedule'!$A$5:$A$24&lt;&gt;"")*'Rate Schedule'!$A$5:$A$24)),'Rate Schedule'!$A$5:$A$24,0)),0),IF(E1299="Charitable",IFERROR(INDEX('Rate Schedule'!$D$5:$D$24,MATCH(SUMPRODUCT(MAX(('Rate Schedule'!$A$5:$A$24&lt;=A1299)*('Rate Schedule'!$A$5:$A$24&lt;&gt;"")*'Rate Schedule'!$A$5:$A$24)),'Rate Schedule'!$A$5:$A$24,0)),0),0))))</f>
        <v/>
      </c>
      <c r="P1299" s="25">
        <f>IF(OR(M1299="",O1299=""),"",ROUND(N1299*O1299,0)/100)</f>
        <v/>
      </c>
      <c r="Q1299" s="26">
        <f>IF(AND(A1299="",B1299="",C1299="",D1299="",E1299="",J1299="",H1299=""),"",IF(A1299="","Add a date",IF(A1299&gt;AsOf,"After as-of date: not counted yet",IF(B1299="","Add a vehicle",IF(COUNTIF(VName,B1299)=0,"Vehicle not on Vehicles sheet",IF(E1299="","Add a purpose",IF(AND(E1299&lt;&gt;"Business",E1299&lt;&gt;"Medical",E1299&lt;&gt;"Charitable",E1299&lt;&gt;"Personal"),"Purpose must be Business/Medical/Charitable/Personal",IF(AND(ISNUMBER(H1299),ISNUMBER(I1299),I1299&lt;H1299),"Odometer end is before start",IF(AND(NOT(ISNUMBER(H1299)),NOT(ISNUMBER(I1299)),NOT(ISNUMBER(J1299))),"Add odometer readings or typed miles",IF(AND(ISNUMBER(H1299),ISNUMBER(I1299),ISNUMBER(J1299),ABS((I1299-H1299)-J1299)&gt;0.05),"Odometer and typed miles disagree",IF(AND(N1299&gt;0,O1299=0),"No rate for this date — check Rate Schedule",IF(AND(OR(E1299="Business",E1299="Medical",E1299="Charitable"),F1299&lt;&gt;"Yes",K1299=""),"Add purpose detail for substantiation",""))))))))))))</f>
        <v/>
      </c>
      <c r="R1299" s="27">
        <f>IF(OR(A1299="",M1299=""),"",IFERROR(INDEX('Rate Schedule'!$A$5:$A$24,MATCH(SUMPRODUCT(MAX(('Rate Schedule'!$A$5:$A$24&lt;=A1299)*('Rate Schedule'!$A$5:$A$24&lt;&gt;"")*'Rate Schedule'!$A$5:$A$24)),'Rate Schedule'!$A$5:$A$24,0)),""))</f>
        <v/>
      </c>
    </row>
    <row r="1300">
      <c r="A1300" s="22" t="n"/>
      <c r="B1300" s="10" t="n"/>
      <c r="C1300" s="10" t="n"/>
      <c r="D1300" s="10" t="n"/>
      <c r="E1300" s="10" t="n"/>
      <c r="F1300" s="10" t="n"/>
      <c r="G1300" s="10" t="n"/>
      <c r="H1300" s="23" t="n"/>
      <c r="I1300" s="23" t="n"/>
      <c r="J1300" s="23" t="n"/>
      <c r="K1300" s="10" t="n"/>
      <c r="L1300" s="10" t="n"/>
      <c r="M1300" s="24">
        <f>IF(AND(A1300="",B1300="",J1300="",H1300=""),"",ROUND(IF(G1300="Yes",2,1)*IF(AND(ISNUMBER(H1300),ISNUMBER(I1300),I1300&gt;=H1300),I1300-H1300,IF(ISNUMBER(J1300),J1300,0)),1))</f>
        <v/>
      </c>
      <c r="N1300" s="24">
        <f>IF(M1300="","",IF(OR(E1300="Personal",E1300="",F1300="Yes"),0,M1300))</f>
        <v/>
      </c>
      <c r="O1300" s="24">
        <f>IF(OR(A1300="",M1300=""),"",IF(E1300="Business",IFERROR(INDEX('Rate Schedule'!$B$5:$B$24,MATCH(SUMPRODUCT(MAX(('Rate Schedule'!$A$5:$A$24&lt;=A1300)*('Rate Schedule'!$A$5:$A$24&lt;&gt;"")*'Rate Schedule'!$A$5:$A$24)),'Rate Schedule'!$A$5:$A$24,0)),0),IF(E1300="Medical",IFERROR(INDEX('Rate Schedule'!$C$5:$C$24,MATCH(SUMPRODUCT(MAX(('Rate Schedule'!$A$5:$A$24&lt;=A1300)*('Rate Schedule'!$A$5:$A$24&lt;&gt;"")*'Rate Schedule'!$A$5:$A$24)),'Rate Schedule'!$A$5:$A$24,0)),0),IF(E1300="Charitable",IFERROR(INDEX('Rate Schedule'!$D$5:$D$24,MATCH(SUMPRODUCT(MAX(('Rate Schedule'!$A$5:$A$24&lt;=A1300)*('Rate Schedule'!$A$5:$A$24&lt;&gt;"")*'Rate Schedule'!$A$5:$A$24)),'Rate Schedule'!$A$5:$A$24,0)),0),0))))</f>
        <v/>
      </c>
      <c r="P1300" s="25">
        <f>IF(OR(M1300="",O1300=""),"",ROUND(N1300*O1300,0)/100)</f>
        <v/>
      </c>
      <c r="Q1300" s="26">
        <f>IF(AND(A1300="",B1300="",C1300="",D1300="",E1300="",J1300="",H1300=""),"",IF(A1300="","Add a date",IF(A1300&gt;AsOf,"After as-of date: not counted yet",IF(B1300="","Add a vehicle",IF(COUNTIF(VName,B1300)=0,"Vehicle not on Vehicles sheet",IF(E1300="","Add a purpose",IF(AND(E1300&lt;&gt;"Business",E1300&lt;&gt;"Medical",E1300&lt;&gt;"Charitable",E1300&lt;&gt;"Personal"),"Purpose must be Business/Medical/Charitable/Personal",IF(AND(ISNUMBER(H1300),ISNUMBER(I1300),I1300&lt;H1300),"Odometer end is before start",IF(AND(NOT(ISNUMBER(H1300)),NOT(ISNUMBER(I1300)),NOT(ISNUMBER(J1300))),"Add odometer readings or typed miles",IF(AND(ISNUMBER(H1300),ISNUMBER(I1300),ISNUMBER(J1300),ABS((I1300-H1300)-J1300)&gt;0.05),"Odometer and typed miles disagree",IF(AND(N1300&gt;0,O1300=0),"No rate for this date — check Rate Schedule",IF(AND(OR(E1300="Business",E1300="Medical",E1300="Charitable"),F1300&lt;&gt;"Yes",K1300=""),"Add purpose detail for substantiation",""))))))))))))</f>
        <v/>
      </c>
      <c r="R1300" s="27">
        <f>IF(OR(A1300="",M1300=""),"",IFERROR(INDEX('Rate Schedule'!$A$5:$A$24,MATCH(SUMPRODUCT(MAX(('Rate Schedule'!$A$5:$A$24&lt;=A1300)*('Rate Schedule'!$A$5:$A$24&lt;&gt;"")*'Rate Schedule'!$A$5:$A$24)),'Rate Schedule'!$A$5:$A$24,0)),""))</f>
        <v/>
      </c>
    </row>
    <row r="1301">
      <c r="A1301" s="22" t="n"/>
      <c r="B1301" s="10" t="n"/>
      <c r="C1301" s="10" t="n"/>
      <c r="D1301" s="10" t="n"/>
      <c r="E1301" s="10" t="n"/>
      <c r="F1301" s="10" t="n"/>
      <c r="G1301" s="10" t="n"/>
      <c r="H1301" s="23" t="n"/>
      <c r="I1301" s="23" t="n"/>
      <c r="J1301" s="23" t="n"/>
      <c r="K1301" s="10" t="n"/>
      <c r="L1301" s="10" t="n"/>
      <c r="M1301" s="24">
        <f>IF(AND(A1301="",B1301="",J1301="",H1301=""),"",ROUND(IF(G1301="Yes",2,1)*IF(AND(ISNUMBER(H1301),ISNUMBER(I1301),I1301&gt;=H1301),I1301-H1301,IF(ISNUMBER(J1301),J1301,0)),1))</f>
        <v/>
      </c>
      <c r="N1301" s="24">
        <f>IF(M1301="","",IF(OR(E1301="Personal",E1301="",F1301="Yes"),0,M1301))</f>
        <v/>
      </c>
      <c r="O1301" s="24">
        <f>IF(OR(A1301="",M1301=""),"",IF(E1301="Business",IFERROR(INDEX('Rate Schedule'!$B$5:$B$24,MATCH(SUMPRODUCT(MAX(('Rate Schedule'!$A$5:$A$24&lt;=A1301)*('Rate Schedule'!$A$5:$A$24&lt;&gt;"")*'Rate Schedule'!$A$5:$A$24)),'Rate Schedule'!$A$5:$A$24,0)),0),IF(E1301="Medical",IFERROR(INDEX('Rate Schedule'!$C$5:$C$24,MATCH(SUMPRODUCT(MAX(('Rate Schedule'!$A$5:$A$24&lt;=A1301)*('Rate Schedule'!$A$5:$A$24&lt;&gt;"")*'Rate Schedule'!$A$5:$A$24)),'Rate Schedule'!$A$5:$A$24,0)),0),IF(E1301="Charitable",IFERROR(INDEX('Rate Schedule'!$D$5:$D$24,MATCH(SUMPRODUCT(MAX(('Rate Schedule'!$A$5:$A$24&lt;=A1301)*('Rate Schedule'!$A$5:$A$24&lt;&gt;"")*'Rate Schedule'!$A$5:$A$24)),'Rate Schedule'!$A$5:$A$24,0)),0),0))))</f>
        <v/>
      </c>
      <c r="P1301" s="25">
        <f>IF(OR(M1301="",O1301=""),"",ROUND(N1301*O1301,0)/100)</f>
        <v/>
      </c>
      <c r="Q1301" s="26">
        <f>IF(AND(A1301="",B1301="",C1301="",D1301="",E1301="",J1301="",H1301=""),"",IF(A1301="","Add a date",IF(A1301&gt;AsOf,"After as-of date: not counted yet",IF(B1301="","Add a vehicle",IF(COUNTIF(VName,B1301)=0,"Vehicle not on Vehicles sheet",IF(E1301="","Add a purpose",IF(AND(E1301&lt;&gt;"Business",E1301&lt;&gt;"Medical",E1301&lt;&gt;"Charitable",E1301&lt;&gt;"Personal"),"Purpose must be Business/Medical/Charitable/Personal",IF(AND(ISNUMBER(H1301),ISNUMBER(I1301),I1301&lt;H1301),"Odometer end is before start",IF(AND(NOT(ISNUMBER(H1301)),NOT(ISNUMBER(I1301)),NOT(ISNUMBER(J1301))),"Add odometer readings or typed miles",IF(AND(ISNUMBER(H1301),ISNUMBER(I1301),ISNUMBER(J1301),ABS((I1301-H1301)-J1301)&gt;0.05),"Odometer and typed miles disagree",IF(AND(N1301&gt;0,O1301=0),"No rate for this date — check Rate Schedule",IF(AND(OR(E1301="Business",E1301="Medical",E1301="Charitable"),F1301&lt;&gt;"Yes",K1301=""),"Add purpose detail for substantiation",""))))))))))))</f>
        <v/>
      </c>
      <c r="R1301" s="27">
        <f>IF(OR(A1301="",M1301=""),"",IFERROR(INDEX('Rate Schedule'!$A$5:$A$24,MATCH(SUMPRODUCT(MAX(('Rate Schedule'!$A$5:$A$24&lt;=A1301)*('Rate Schedule'!$A$5:$A$24&lt;&gt;"")*'Rate Schedule'!$A$5:$A$24)),'Rate Schedule'!$A$5:$A$24,0)),""))</f>
        <v/>
      </c>
    </row>
    <row r="1302">
      <c r="A1302" s="22" t="n"/>
      <c r="B1302" s="10" t="n"/>
      <c r="C1302" s="10" t="n"/>
      <c r="D1302" s="10" t="n"/>
      <c r="E1302" s="10" t="n"/>
      <c r="F1302" s="10" t="n"/>
      <c r="G1302" s="10" t="n"/>
      <c r="H1302" s="23" t="n"/>
      <c r="I1302" s="23" t="n"/>
      <c r="J1302" s="23" t="n"/>
      <c r="K1302" s="10" t="n"/>
      <c r="L1302" s="10" t="n"/>
      <c r="M1302" s="24">
        <f>IF(AND(A1302="",B1302="",J1302="",H1302=""),"",ROUND(IF(G1302="Yes",2,1)*IF(AND(ISNUMBER(H1302),ISNUMBER(I1302),I1302&gt;=H1302),I1302-H1302,IF(ISNUMBER(J1302),J1302,0)),1))</f>
        <v/>
      </c>
      <c r="N1302" s="24">
        <f>IF(M1302="","",IF(OR(E1302="Personal",E1302="",F1302="Yes"),0,M1302))</f>
        <v/>
      </c>
      <c r="O1302" s="24">
        <f>IF(OR(A1302="",M1302=""),"",IF(E1302="Business",IFERROR(INDEX('Rate Schedule'!$B$5:$B$24,MATCH(SUMPRODUCT(MAX(('Rate Schedule'!$A$5:$A$24&lt;=A1302)*('Rate Schedule'!$A$5:$A$24&lt;&gt;"")*'Rate Schedule'!$A$5:$A$24)),'Rate Schedule'!$A$5:$A$24,0)),0),IF(E1302="Medical",IFERROR(INDEX('Rate Schedule'!$C$5:$C$24,MATCH(SUMPRODUCT(MAX(('Rate Schedule'!$A$5:$A$24&lt;=A1302)*('Rate Schedule'!$A$5:$A$24&lt;&gt;"")*'Rate Schedule'!$A$5:$A$24)),'Rate Schedule'!$A$5:$A$24,0)),0),IF(E1302="Charitable",IFERROR(INDEX('Rate Schedule'!$D$5:$D$24,MATCH(SUMPRODUCT(MAX(('Rate Schedule'!$A$5:$A$24&lt;=A1302)*('Rate Schedule'!$A$5:$A$24&lt;&gt;"")*'Rate Schedule'!$A$5:$A$24)),'Rate Schedule'!$A$5:$A$24,0)),0),0))))</f>
        <v/>
      </c>
      <c r="P1302" s="25">
        <f>IF(OR(M1302="",O1302=""),"",ROUND(N1302*O1302,0)/100)</f>
        <v/>
      </c>
      <c r="Q1302" s="26">
        <f>IF(AND(A1302="",B1302="",C1302="",D1302="",E1302="",J1302="",H1302=""),"",IF(A1302="","Add a date",IF(A1302&gt;AsOf,"After as-of date: not counted yet",IF(B1302="","Add a vehicle",IF(COUNTIF(VName,B1302)=0,"Vehicle not on Vehicles sheet",IF(E1302="","Add a purpose",IF(AND(E1302&lt;&gt;"Business",E1302&lt;&gt;"Medical",E1302&lt;&gt;"Charitable",E1302&lt;&gt;"Personal"),"Purpose must be Business/Medical/Charitable/Personal",IF(AND(ISNUMBER(H1302),ISNUMBER(I1302),I1302&lt;H1302),"Odometer end is before start",IF(AND(NOT(ISNUMBER(H1302)),NOT(ISNUMBER(I1302)),NOT(ISNUMBER(J1302))),"Add odometer readings or typed miles",IF(AND(ISNUMBER(H1302),ISNUMBER(I1302),ISNUMBER(J1302),ABS((I1302-H1302)-J1302)&gt;0.05),"Odometer and typed miles disagree",IF(AND(N1302&gt;0,O1302=0),"No rate for this date — check Rate Schedule",IF(AND(OR(E1302="Business",E1302="Medical",E1302="Charitable"),F1302&lt;&gt;"Yes",K1302=""),"Add purpose detail for substantiation",""))))))))))))</f>
        <v/>
      </c>
      <c r="R1302" s="27">
        <f>IF(OR(A1302="",M1302=""),"",IFERROR(INDEX('Rate Schedule'!$A$5:$A$24,MATCH(SUMPRODUCT(MAX(('Rate Schedule'!$A$5:$A$24&lt;=A1302)*('Rate Schedule'!$A$5:$A$24&lt;&gt;"")*'Rate Schedule'!$A$5:$A$24)),'Rate Schedule'!$A$5:$A$24,0)),""))</f>
        <v/>
      </c>
    </row>
    <row r="1303">
      <c r="A1303" s="22" t="n"/>
      <c r="B1303" s="10" t="n"/>
      <c r="C1303" s="10" t="n"/>
      <c r="D1303" s="10" t="n"/>
      <c r="E1303" s="10" t="n"/>
      <c r="F1303" s="10" t="n"/>
      <c r="G1303" s="10" t="n"/>
      <c r="H1303" s="23" t="n"/>
      <c r="I1303" s="23" t="n"/>
      <c r="J1303" s="23" t="n"/>
      <c r="K1303" s="10" t="n"/>
      <c r="L1303" s="10" t="n"/>
      <c r="M1303" s="24">
        <f>IF(AND(A1303="",B1303="",J1303="",H1303=""),"",ROUND(IF(G1303="Yes",2,1)*IF(AND(ISNUMBER(H1303),ISNUMBER(I1303),I1303&gt;=H1303),I1303-H1303,IF(ISNUMBER(J1303),J1303,0)),1))</f>
        <v/>
      </c>
      <c r="N1303" s="24">
        <f>IF(M1303="","",IF(OR(E1303="Personal",E1303="",F1303="Yes"),0,M1303))</f>
        <v/>
      </c>
      <c r="O1303" s="24">
        <f>IF(OR(A1303="",M1303=""),"",IF(E1303="Business",IFERROR(INDEX('Rate Schedule'!$B$5:$B$24,MATCH(SUMPRODUCT(MAX(('Rate Schedule'!$A$5:$A$24&lt;=A1303)*('Rate Schedule'!$A$5:$A$24&lt;&gt;"")*'Rate Schedule'!$A$5:$A$24)),'Rate Schedule'!$A$5:$A$24,0)),0),IF(E1303="Medical",IFERROR(INDEX('Rate Schedule'!$C$5:$C$24,MATCH(SUMPRODUCT(MAX(('Rate Schedule'!$A$5:$A$24&lt;=A1303)*('Rate Schedule'!$A$5:$A$24&lt;&gt;"")*'Rate Schedule'!$A$5:$A$24)),'Rate Schedule'!$A$5:$A$24,0)),0),IF(E1303="Charitable",IFERROR(INDEX('Rate Schedule'!$D$5:$D$24,MATCH(SUMPRODUCT(MAX(('Rate Schedule'!$A$5:$A$24&lt;=A1303)*('Rate Schedule'!$A$5:$A$24&lt;&gt;"")*'Rate Schedule'!$A$5:$A$24)),'Rate Schedule'!$A$5:$A$24,0)),0),0))))</f>
        <v/>
      </c>
      <c r="P1303" s="25">
        <f>IF(OR(M1303="",O1303=""),"",ROUND(N1303*O1303,0)/100)</f>
        <v/>
      </c>
      <c r="Q1303" s="26">
        <f>IF(AND(A1303="",B1303="",C1303="",D1303="",E1303="",J1303="",H1303=""),"",IF(A1303="","Add a date",IF(A1303&gt;AsOf,"After as-of date: not counted yet",IF(B1303="","Add a vehicle",IF(COUNTIF(VName,B1303)=0,"Vehicle not on Vehicles sheet",IF(E1303="","Add a purpose",IF(AND(E1303&lt;&gt;"Business",E1303&lt;&gt;"Medical",E1303&lt;&gt;"Charitable",E1303&lt;&gt;"Personal"),"Purpose must be Business/Medical/Charitable/Personal",IF(AND(ISNUMBER(H1303),ISNUMBER(I1303),I1303&lt;H1303),"Odometer end is before start",IF(AND(NOT(ISNUMBER(H1303)),NOT(ISNUMBER(I1303)),NOT(ISNUMBER(J1303))),"Add odometer readings or typed miles",IF(AND(ISNUMBER(H1303),ISNUMBER(I1303),ISNUMBER(J1303),ABS((I1303-H1303)-J1303)&gt;0.05),"Odometer and typed miles disagree",IF(AND(N1303&gt;0,O1303=0),"No rate for this date — check Rate Schedule",IF(AND(OR(E1303="Business",E1303="Medical",E1303="Charitable"),F1303&lt;&gt;"Yes",K1303=""),"Add purpose detail for substantiation",""))))))))))))</f>
        <v/>
      </c>
      <c r="R1303" s="27">
        <f>IF(OR(A1303="",M1303=""),"",IFERROR(INDEX('Rate Schedule'!$A$5:$A$24,MATCH(SUMPRODUCT(MAX(('Rate Schedule'!$A$5:$A$24&lt;=A1303)*('Rate Schedule'!$A$5:$A$24&lt;&gt;"")*'Rate Schedule'!$A$5:$A$24)),'Rate Schedule'!$A$5:$A$24,0)),""))</f>
        <v/>
      </c>
    </row>
    <row r="1304">
      <c r="A1304" s="22" t="n"/>
      <c r="B1304" s="10" t="n"/>
      <c r="C1304" s="10" t="n"/>
      <c r="D1304" s="10" t="n"/>
      <c r="E1304" s="10" t="n"/>
      <c r="F1304" s="10" t="n"/>
      <c r="G1304" s="10" t="n"/>
      <c r="H1304" s="23" t="n"/>
      <c r="I1304" s="23" t="n"/>
      <c r="J1304" s="23" t="n"/>
      <c r="K1304" s="10" t="n"/>
      <c r="L1304" s="10" t="n"/>
      <c r="M1304" s="24">
        <f>IF(AND(A1304="",B1304="",J1304="",H1304=""),"",ROUND(IF(G1304="Yes",2,1)*IF(AND(ISNUMBER(H1304),ISNUMBER(I1304),I1304&gt;=H1304),I1304-H1304,IF(ISNUMBER(J1304),J1304,0)),1))</f>
        <v/>
      </c>
      <c r="N1304" s="24">
        <f>IF(M1304="","",IF(OR(E1304="Personal",E1304="",F1304="Yes"),0,M1304))</f>
        <v/>
      </c>
      <c r="O1304" s="24">
        <f>IF(OR(A1304="",M1304=""),"",IF(E1304="Business",IFERROR(INDEX('Rate Schedule'!$B$5:$B$24,MATCH(SUMPRODUCT(MAX(('Rate Schedule'!$A$5:$A$24&lt;=A1304)*('Rate Schedule'!$A$5:$A$24&lt;&gt;"")*'Rate Schedule'!$A$5:$A$24)),'Rate Schedule'!$A$5:$A$24,0)),0),IF(E1304="Medical",IFERROR(INDEX('Rate Schedule'!$C$5:$C$24,MATCH(SUMPRODUCT(MAX(('Rate Schedule'!$A$5:$A$24&lt;=A1304)*('Rate Schedule'!$A$5:$A$24&lt;&gt;"")*'Rate Schedule'!$A$5:$A$24)),'Rate Schedule'!$A$5:$A$24,0)),0),IF(E1304="Charitable",IFERROR(INDEX('Rate Schedule'!$D$5:$D$24,MATCH(SUMPRODUCT(MAX(('Rate Schedule'!$A$5:$A$24&lt;=A1304)*('Rate Schedule'!$A$5:$A$24&lt;&gt;"")*'Rate Schedule'!$A$5:$A$24)),'Rate Schedule'!$A$5:$A$24,0)),0),0))))</f>
        <v/>
      </c>
      <c r="P1304" s="25">
        <f>IF(OR(M1304="",O1304=""),"",ROUND(N1304*O1304,0)/100)</f>
        <v/>
      </c>
      <c r="Q1304" s="26">
        <f>IF(AND(A1304="",B1304="",C1304="",D1304="",E1304="",J1304="",H1304=""),"",IF(A1304="","Add a date",IF(A1304&gt;AsOf,"After as-of date: not counted yet",IF(B1304="","Add a vehicle",IF(COUNTIF(VName,B1304)=0,"Vehicle not on Vehicles sheet",IF(E1304="","Add a purpose",IF(AND(E1304&lt;&gt;"Business",E1304&lt;&gt;"Medical",E1304&lt;&gt;"Charitable",E1304&lt;&gt;"Personal"),"Purpose must be Business/Medical/Charitable/Personal",IF(AND(ISNUMBER(H1304),ISNUMBER(I1304),I1304&lt;H1304),"Odometer end is before start",IF(AND(NOT(ISNUMBER(H1304)),NOT(ISNUMBER(I1304)),NOT(ISNUMBER(J1304))),"Add odometer readings or typed miles",IF(AND(ISNUMBER(H1304),ISNUMBER(I1304),ISNUMBER(J1304),ABS((I1304-H1304)-J1304)&gt;0.05),"Odometer and typed miles disagree",IF(AND(N1304&gt;0,O1304=0),"No rate for this date — check Rate Schedule",IF(AND(OR(E1304="Business",E1304="Medical",E1304="Charitable"),F1304&lt;&gt;"Yes",K1304=""),"Add purpose detail for substantiation",""))))))))))))</f>
        <v/>
      </c>
      <c r="R1304" s="27">
        <f>IF(OR(A1304="",M1304=""),"",IFERROR(INDEX('Rate Schedule'!$A$5:$A$24,MATCH(SUMPRODUCT(MAX(('Rate Schedule'!$A$5:$A$24&lt;=A1304)*('Rate Schedule'!$A$5:$A$24&lt;&gt;"")*'Rate Schedule'!$A$5:$A$24)),'Rate Schedule'!$A$5:$A$24,0)),""))</f>
        <v/>
      </c>
    </row>
    <row r="1305">
      <c r="A1305" s="22" t="n"/>
      <c r="B1305" s="10" t="n"/>
      <c r="C1305" s="10" t="n"/>
      <c r="D1305" s="10" t="n"/>
      <c r="E1305" s="10" t="n"/>
      <c r="F1305" s="10" t="n"/>
      <c r="G1305" s="10" t="n"/>
      <c r="H1305" s="23" t="n"/>
      <c r="I1305" s="23" t="n"/>
      <c r="J1305" s="23" t="n"/>
      <c r="K1305" s="10" t="n"/>
      <c r="L1305" s="10" t="n"/>
      <c r="M1305" s="24">
        <f>IF(AND(A1305="",B1305="",J1305="",H1305=""),"",ROUND(IF(G1305="Yes",2,1)*IF(AND(ISNUMBER(H1305),ISNUMBER(I1305),I1305&gt;=H1305),I1305-H1305,IF(ISNUMBER(J1305),J1305,0)),1))</f>
        <v/>
      </c>
      <c r="N1305" s="24">
        <f>IF(M1305="","",IF(OR(E1305="Personal",E1305="",F1305="Yes"),0,M1305))</f>
        <v/>
      </c>
      <c r="O1305" s="24">
        <f>IF(OR(A1305="",M1305=""),"",IF(E1305="Business",IFERROR(INDEX('Rate Schedule'!$B$5:$B$24,MATCH(SUMPRODUCT(MAX(('Rate Schedule'!$A$5:$A$24&lt;=A1305)*('Rate Schedule'!$A$5:$A$24&lt;&gt;"")*'Rate Schedule'!$A$5:$A$24)),'Rate Schedule'!$A$5:$A$24,0)),0),IF(E1305="Medical",IFERROR(INDEX('Rate Schedule'!$C$5:$C$24,MATCH(SUMPRODUCT(MAX(('Rate Schedule'!$A$5:$A$24&lt;=A1305)*('Rate Schedule'!$A$5:$A$24&lt;&gt;"")*'Rate Schedule'!$A$5:$A$24)),'Rate Schedule'!$A$5:$A$24,0)),0),IF(E1305="Charitable",IFERROR(INDEX('Rate Schedule'!$D$5:$D$24,MATCH(SUMPRODUCT(MAX(('Rate Schedule'!$A$5:$A$24&lt;=A1305)*('Rate Schedule'!$A$5:$A$24&lt;&gt;"")*'Rate Schedule'!$A$5:$A$24)),'Rate Schedule'!$A$5:$A$24,0)),0),0))))</f>
        <v/>
      </c>
      <c r="P1305" s="25">
        <f>IF(OR(M1305="",O1305=""),"",ROUND(N1305*O1305,0)/100)</f>
        <v/>
      </c>
      <c r="Q1305" s="26">
        <f>IF(AND(A1305="",B1305="",C1305="",D1305="",E1305="",J1305="",H1305=""),"",IF(A1305="","Add a date",IF(A1305&gt;AsOf,"After as-of date: not counted yet",IF(B1305="","Add a vehicle",IF(COUNTIF(VName,B1305)=0,"Vehicle not on Vehicles sheet",IF(E1305="","Add a purpose",IF(AND(E1305&lt;&gt;"Business",E1305&lt;&gt;"Medical",E1305&lt;&gt;"Charitable",E1305&lt;&gt;"Personal"),"Purpose must be Business/Medical/Charitable/Personal",IF(AND(ISNUMBER(H1305),ISNUMBER(I1305),I1305&lt;H1305),"Odometer end is before start",IF(AND(NOT(ISNUMBER(H1305)),NOT(ISNUMBER(I1305)),NOT(ISNUMBER(J1305))),"Add odometer readings or typed miles",IF(AND(ISNUMBER(H1305),ISNUMBER(I1305),ISNUMBER(J1305),ABS((I1305-H1305)-J1305)&gt;0.05),"Odometer and typed miles disagree",IF(AND(N1305&gt;0,O1305=0),"No rate for this date — check Rate Schedule",IF(AND(OR(E1305="Business",E1305="Medical",E1305="Charitable"),F1305&lt;&gt;"Yes",K1305=""),"Add purpose detail for substantiation",""))))))))))))</f>
        <v/>
      </c>
      <c r="R1305" s="27">
        <f>IF(OR(A1305="",M1305=""),"",IFERROR(INDEX('Rate Schedule'!$A$5:$A$24,MATCH(SUMPRODUCT(MAX(('Rate Schedule'!$A$5:$A$24&lt;=A1305)*('Rate Schedule'!$A$5:$A$24&lt;&gt;"")*'Rate Schedule'!$A$5:$A$24)),'Rate Schedule'!$A$5:$A$24,0)),""))</f>
        <v/>
      </c>
    </row>
    <row r="1306">
      <c r="A1306" s="22" t="n"/>
      <c r="B1306" s="10" t="n"/>
      <c r="C1306" s="10" t="n"/>
      <c r="D1306" s="10" t="n"/>
      <c r="E1306" s="10" t="n"/>
      <c r="F1306" s="10" t="n"/>
      <c r="G1306" s="10" t="n"/>
      <c r="H1306" s="23" t="n"/>
      <c r="I1306" s="23" t="n"/>
      <c r="J1306" s="23" t="n"/>
      <c r="K1306" s="10" t="n"/>
      <c r="L1306" s="10" t="n"/>
      <c r="M1306" s="24">
        <f>IF(AND(A1306="",B1306="",J1306="",H1306=""),"",ROUND(IF(G1306="Yes",2,1)*IF(AND(ISNUMBER(H1306),ISNUMBER(I1306),I1306&gt;=H1306),I1306-H1306,IF(ISNUMBER(J1306),J1306,0)),1))</f>
        <v/>
      </c>
      <c r="N1306" s="24">
        <f>IF(M1306="","",IF(OR(E1306="Personal",E1306="",F1306="Yes"),0,M1306))</f>
        <v/>
      </c>
      <c r="O1306" s="24">
        <f>IF(OR(A1306="",M1306=""),"",IF(E1306="Business",IFERROR(INDEX('Rate Schedule'!$B$5:$B$24,MATCH(SUMPRODUCT(MAX(('Rate Schedule'!$A$5:$A$24&lt;=A1306)*('Rate Schedule'!$A$5:$A$24&lt;&gt;"")*'Rate Schedule'!$A$5:$A$24)),'Rate Schedule'!$A$5:$A$24,0)),0),IF(E1306="Medical",IFERROR(INDEX('Rate Schedule'!$C$5:$C$24,MATCH(SUMPRODUCT(MAX(('Rate Schedule'!$A$5:$A$24&lt;=A1306)*('Rate Schedule'!$A$5:$A$24&lt;&gt;"")*'Rate Schedule'!$A$5:$A$24)),'Rate Schedule'!$A$5:$A$24,0)),0),IF(E1306="Charitable",IFERROR(INDEX('Rate Schedule'!$D$5:$D$24,MATCH(SUMPRODUCT(MAX(('Rate Schedule'!$A$5:$A$24&lt;=A1306)*('Rate Schedule'!$A$5:$A$24&lt;&gt;"")*'Rate Schedule'!$A$5:$A$24)),'Rate Schedule'!$A$5:$A$24,0)),0),0))))</f>
        <v/>
      </c>
      <c r="P1306" s="25">
        <f>IF(OR(M1306="",O1306=""),"",ROUND(N1306*O1306,0)/100)</f>
        <v/>
      </c>
      <c r="Q1306" s="26">
        <f>IF(AND(A1306="",B1306="",C1306="",D1306="",E1306="",J1306="",H1306=""),"",IF(A1306="","Add a date",IF(A1306&gt;AsOf,"After as-of date: not counted yet",IF(B1306="","Add a vehicle",IF(COUNTIF(VName,B1306)=0,"Vehicle not on Vehicles sheet",IF(E1306="","Add a purpose",IF(AND(E1306&lt;&gt;"Business",E1306&lt;&gt;"Medical",E1306&lt;&gt;"Charitable",E1306&lt;&gt;"Personal"),"Purpose must be Business/Medical/Charitable/Personal",IF(AND(ISNUMBER(H1306),ISNUMBER(I1306),I1306&lt;H1306),"Odometer end is before start",IF(AND(NOT(ISNUMBER(H1306)),NOT(ISNUMBER(I1306)),NOT(ISNUMBER(J1306))),"Add odometer readings or typed miles",IF(AND(ISNUMBER(H1306),ISNUMBER(I1306),ISNUMBER(J1306),ABS((I1306-H1306)-J1306)&gt;0.05),"Odometer and typed miles disagree",IF(AND(N1306&gt;0,O1306=0),"No rate for this date — check Rate Schedule",IF(AND(OR(E1306="Business",E1306="Medical",E1306="Charitable"),F1306&lt;&gt;"Yes",K1306=""),"Add purpose detail for substantiation",""))))))))))))</f>
        <v/>
      </c>
      <c r="R1306" s="27">
        <f>IF(OR(A1306="",M1306=""),"",IFERROR(INDEX('Rate Schedule'!$A$5:$A$24,MATCH(SUMPRODUCT(MAX(('Rate Schedule'!$A$5:$A$24&lt;=A1306)*('Rate Schedule'!$A$5:$A$24&lt;&gt;"")*'Rate Schedule'!$A$5:$A$24)),'Rate Schedule'!$A$5:$A$24,0)),""))</f>
        <v/>
      </c>
    </row>
    <row r="1307">
      <c r="A1307" s="22" t="n"/>
      <c r="B1307" s="10" t="n"/>
      <c r="C1307" s="10" t="n"/>
      <c r="D1307" s="10" t="n"/>
      <c r="E1307" s="10" t="n"/>
      <c r="F1307" s="10" t="n"/>
      <c r="G1307" s="10" t="n"/>
      <c r="H1307" s="23" t="n"/>
      <c r="I1307" s="23" t="n"/>
      <c r="J1307" s="23" t="n"/>
      <c r="K1307" s="10" t="n"/>
      <c r="L1307" s="10" t="n"/>
      <c r="M1307" s="24">
        <f>IF(AND(A1307="",B1307="",J1307="",H1307=""),"",ROUND(IF(G1307="Yes",2,1)*IF(AND(ISNUMBER(H1307),ISNUMBER(I1307),I1307&gt;=H1307),I1307-H1307,IF(ISNUMBER(J1307),J1307,0)),1))</f>
        <v/>
      </c>
      <c r="N1307" s="24">
        <f>IF(M1307="","",IF(OR(E1307="Personal",E1307="",F1307="Yes"),0,M1307))</f>
        <v/>
      </c>
      <c r="O1307" s="24">
        <f>IF(OR(A1307="",M1307=""),"",IF(E1307="Business",IFERROR(INDEX('Rate Schedule'!$B$5:$B$24,MATCH(SUMPRODUCT(MAX(('Rate Schedule'!$A$5:$A$24&lt;=A1307)*('Rate Schedule'!$A$5:$A$24&lt;&gt;"")*'Rate Schedule'!$A$5:$A$24)),'Rate Schedule'!$A$5:$A$24,0)),0),IF(E1307="Medical",IFERROR(INDEX('Rate Schedule'!$C$5:$C$24,MATCH(SUMPRODUCT(MAX(('Rate Schedule'!$A$5:$A$24&lt;=A1307)*('Rate Schedule'!$A$5:$A$24&lt;&gt;"")*'Rate Schedule'!$A$5:$A$24)),'Rate Schedule'!$A$5:$A$24,0)),0),IF(E1307="Charitable",IFERROR(INDEX('Rate Schedule'!$D$5:$D$24,MATCH(SUMPRODUCT(MAX(('Rate Schedule'!$A$5:$A$24&lt;=A1307)*('Rate Schedule'!$A$5:$A$24&lt;&gt;"")*'Rate Schedule'!$A$5:$A$24)),'Rate Schedule'!$A$5:$A$24,0)),0),0))))</f>
        <v/>
      </c>
      <c r="P1307" s="25">
        <f>IF(OR(M1307="",O1307=""),"",ROUND(N1307*O1307,0)/100)</f>
        <v/>
      </c>
      <c r="Q1307" s="26">
        <f>IF(AND(A1307="",B1307="",C1307="",D1307="",E1307="",J1307="",H1307=""),"",IF(A1307="","Add a date",IF(A1307&gt;AsOf,"After as-of date: not counted yet",IF(B1307="","Add a vehicle",IF(COUNTIF(VName,B1307)=0,"Vehicle not on Vehicles sheet",IF(E1307="","Add a purpose",IF(AND(E1307&lt;&gt;"Business",E1307&lt;&gt;"Medical",E1307&lt;&gt;"Charitable",E1307&lt;&gt;"Personal"),"Purpose must be Business/Medical/Charitable/Personal",IF(AND(ISNUMBER(H1307),ISNUMBER(I1307),I1307&lt;H1307),"Odometer end is before start",IF(AND(NOT(ISNUMBER(H1307)),NOT(ISNUMBER(I1307)),NOT(ISNUMBER(J1307))),"Add odometer readings or typed miles",IF(AND(ISNUMBER(H1307),ISNUMBER(I1307),ISNUMBER(J1307),ABS((I1307-H1307)-J1307)&gt;0.05),"Odometer and typed miles disagree",IF(AND(N1307&gt;0,O1307=0),"No rate for this date — check Rate Schedule",IF(AND(OR(E1307="Business",E1307="Medical",E1307="Charitable"),F1307&lt;&gt;"Yes",K1307=""),"Add purpose detail for substantiation",""))))))))))))</f>
        <v/>
      </c>
      <c r="R1307" s="27">
        <f>IF(OR(A1307="",M1307=""),"",IFERROR(INDEX('Rate Schedule'!$A$5:$A$24,MATCH(SUMPRODUCT(MAX(('Rate Schedule'!$A$5:$A$24&lt;=A1307)*('Rate Schedule'!$A$5:$A$24&lt;&gt;"")*'Rate Schedule'!$A$5:$A$24)),'Rate Schedule'!$A$5:$A$24,0)),""))</f>
        <v/>
      </c>
    </row>
    <row r="1308">
      <c r="A1308" s="22" t="n"/>
      <c r="B1308" s="10" t="n"/>
      <c r="C1308" s="10" t="n"/>
      <c r="D1308" s="10" t="n"/>
      <c r="E1308" s="10" t="n"/>
      <c r="F1308" s="10" t="n"/>
      <c r="G1308" s="10" t="n"/>
      <c r="H1308" s="23" t="n"/>
      <c r="I1308" s="23" t="n"/>
      <c r="J1308" s="23" t="n"/>
      <c r="K1308" s="10" t="n"/>
      <c r="L1308" s="10" t="n"/>
      <c r="M1308" s="24">
        <f>IF(AND(A1308="",B1308="",J1308="",H1308=""),"",ROUND(IF(G1308="Yes",2,1)*IF(AND(ISNUMBER(H1308),ISNUMBER(I1308),I1308&gt;=H1308),I1308-H1308,IF(ISNUMBER(J1308),J1308,0)),1))</f>
        <v/>
      </c>
      <c r="N1308" s="24">
        <f>IF(M1308="","",IF(OR(E1308="Personal",E1308="",F1308="Yes"),0,M1308))</f>
        <v/>
      </c>
      <c r="O1308" s="24">
        <f>IF(OR(A1308="",M1308=""),"",IF(E1308="Business",IFERROR(INDEX('Rate Schedule'!$B$5:$B$24,MATCH(SUMPRODUCT(MAX(('Rate Schedule'!$A$5:$A$24&lt;=A1308)*('Rate Schedule'!$A$5:$A$24&lt;&gt;"")*'Rate Schedule'!$A$5:$A$24)),'Rate Schedule'!$A$5:$A$24,0)),0),IF(E1308="Medical",IFERROR(INDEX('Rate Schedule'!$C$5:$C$24,MATCH(SUMPRODUCT(MAX(('Rate Schedule'!$A$5:$A$24&lt;=A1308)*('Rate Schedule'!$A$5:$A$24&lt;&gt;"")*'Rate Schedule'!$A$5:$A$24)),'Rate Schedule'!$A$5:$A$24,0)),0),IF(E1308="Charitable",IFERROR(INDEX('Rate Schedule'!$D$5:$D$24,MATCH(SUMPRODUCT(MAX(('Rate Schedule'!$A$5:$A$24&lt;=A1308)*('Rate Schedule'!$A$5:$A$24&lt;&gt;"")*'Rate Schedule'!$A$5:$A$24)),'Rate Schedule'!$A$5:$A$24,0)),0),0))))</f>
        <v/>
      </c>
      <c r="P1308" s="25">
        <f>IF(OR(M1308="",O1308=""),"",ROUND(N1308*O1308,0)/100)</f>
        <v/>
      </c>
      <c r="Q1308" s="26">
        <f>IF(AND(A1308="",B1308="",C1308="",D1308="",E1308="",J1308="",H1308=""),"",IF(A1308="","Add a date",IF(A1308&gt;AsOf,"After as-of date: not counted yet",IF(B1308="","Add a vehicle",IF(COUNTIF(VName,B1308)=0,"Vehicle not on Vehicles sheet",IF(E1308="","Add a purpose",IF(AND(E1308&lt;&gt;"Business",E1308&lt;&gt;"Medical",E1308&lt;&gt;"Charitable",E1308&lt;&gt;"Personal"),"Purpose must be Business/Medical/Charitable/Personal",IF(AND(ISNUMBER(H1308),ISNUMBER(I1308),I1308&lt;H1308),"Odometer end is before start",IF(AND(NOT(ISNUMBER(H1308)),NOT(ISNUMBER(I1308)),NOT(ISNUMBER(J1308))),"Add odometer readings or typed miles",IF(AND(ISNUMBER(H1308),ISNUMBER(I1308),ISNUMBER(J1308),ABS((I1308-H1308)-J1308)&gt;0.05),"Odometer and typed miles disagree",IF(AND(N1308&gt;0,O1308=0),"No rate for this date — check Rate Schedule",IF(AND(OR(E1308="Business",E1308="Medical",E1308="Charitable"),F1308&lt;&gt;"Yes",K1308=""),"Add purpose detail for substantiation",""))))))))))))</f>
        <v/>
      </c>
      <c r="R1308" s="27">
        <f>IF(OR(A1308="",M1308=""),"",IFERROR(INDEX('Rate Schedule'!$A$5:$A$24,MATCH(SUMPRODUCT(MAX(('Rate Schedule'!$A$5:$A$24&lt;=A1308)*('Rate Schedule'!$A$5:$A$24&lt;&gt;"")*'Rate Schedule'!$A$5:$A$24)),'Rate Schedule'!$A$5:$A$24,0)),""))</f>
        <v/>
      </c>
    </row>
    <row r="1309">
      <c r="A1309" s="22" t="n"/>
      <c r="B1309" s="10" t="n"/>
      <c r="C1309" s="10" t="n"/>
      <c r="D1309" s="10" t="n"/>
      <c r="E1309" s="10" t="n"/>
      <c r="F1309" s="10" t="n"/>
      <c r="G1309" s="10" t="n"/>
      <c r="H1309" s="23" t="n"/>
      <c r="I1309" s="23" t="n"/>
      <c r="J1309" s="23" t="n"/>
      <c r="K1309" s="10" t="n"/>
      <c r="L1309" s="10" t="n"/>
      <c r="M1309" s="24">
        <f>IF(AND(A1309="",B1309="",J1309="",H1309=""),"",ROUND(IF(G1309="Yes",2,1)*IF(AND(ISNUMBER(H1309),ISNUMBER(I1309),I1309&gt;=H1309),I1309-H1309,IF(ISNUMBER(J1309),J1309,0)),1))</f>
        <v/>
      </c>
      <c r="N1309" s="24">
        <f>IF(M1309="","",IF(OR(E1309="Personal",E1309="",F1309="Yes"),0,M1309))</f>
        <v/>
      </c>
      <c r="O1309" s="24">
        <f>IF(OR(A1309="",M1309=""),"",IF(E1309="Business",IFERROR(INDEX('Rate Schedule'!$B$5:$B$24,MATCH(SUMPRODUCT(MAX(('Rate Schedule'!$A$5:$A$24&lt;=A1309)*('Rate Schedule'!$A$5:$A$24&lt;&gt;"")*'Rate Schedule'!$A$5:$A$24)),'Rate Schedule'!$A$5:$A$24,0)),0),IF(E1309="Medical",IFERROR(INDEX('Rate Schedule'!$C$5:$C$24,MATCH(SUMPRODUCT(MAX(('Rate Schedule'!$A$5:$A$24&lt;=A1309)*('Rate Schedule'!$A$5:$A$24&lt;&gt;"")*'Rate Schedule'!$A$5:$A$24)),'Rate Schedule'!$A$5:$A$24,0)),0),IF(E1309="Charitable",IFERROR(INDEX('Rate Schedule'!$D$5:$D$24,MATCH(SUMPRODUCT(MAX(('Rate Schedule'!$A$5:$A$24&lt;=A1309)*('Rate Schedule'!$A$5:$A$24&lt;&gt;"")*'Rate Schedule'!$A$5:$A$24)),'Rate Schedule'!$A$5:$A$24,0)),0),0))))</f>
        <v/>
      </c>
      <c r="P1309" s="25">
        <f>IF(OR(M1309="",O1309=""),"",ROUND(N1309*O1309,0)/100)</f>
        <v/>
      </c>
      <c r="Q1309" s="26">
        <f>IF(AND(A1309="",B1309="",C1309="",D1309="",E1309="",J1309="",H1309=""),"",IF(A1309="","Add a date",IF(A1309&gt;AsOf,"After as-of date: not counted yet",IF(B1309="","Add a vehicle",IF(COUNTIF(VName,B1309)=0,"Vehicle not on Vehicles sheet",IF(E1309="","Add a purpose",IF(AND(E1309&lt;&gt;"Business",E1309&lt;&gt;"Medical",E1309&lt;&gt;"Charitable",E1309&lt;&gt;"Personal"),"Purpose must be Business/Medical/Charitable/Personal",IF(AND(ISNUMBER(H1309),ISNUMBER(I1309),I1309&lt;H1309),"Odometer end is before start",IF(AND(NOT(ISNUMBER(H1309)),NOT(ISNUMBER(I1309)),NOT(ISNUMBER(J1309))),"Add odometer readings or typed miles",IF(AND(ISNUMBER(H1309),ISNUMBER(I1309),ISNUMBER(J1309),ABS((I1309-H1309)-J1309)&gt;0.05),"Odometer and typed miles disagree",IF(AND(N1309&gt;0,O1309=0),"No rate for this date — check Rate Schedule",IF(AND(OR(E1309="Business",E1309="Medical",E1309="Charitable"),F1309&lt;&gt;"Yes",K1309=""),"Add purpose detail for substantiation",""))))))))))))</f>
        <v/>
      </c>
      <c r="R1309" s="27">
        <f>IF(OR(A1309="",M1309=""),"",IFERROR(INDEX('Rate Schedule'!$A$5:$A$24,MATCH(SUMPRODUCT(MAX(('Rate Schedule'!$A$5:$A$24&lt;=A1309)*('Rate Schedule'!$A$5:$A$24&lt;&gt;"")*'Rate Schedule'!$A$5:$A$24)),'Rate Schedule'!$A$5:$A$24,0)),""))</f>
        <v/>
      </c>
    </row>
    <row r="1310">
      <c r="A1310" s="22" t="n"/>
      <c r="B1310" s="10" t="n"/>
      <c r="C1310" s="10" t="n"/>
      <c r="D1310" s="10" t="n"/>
      <c r="E1310" s="10" t="n"/>
      <c r="F1310" s="10" t="n"/>
      <c r="G1310" s="10" t="n"/>
      <c r="H1310" s="23" t="n"/>
      <c r="I1310" s="23" t="n"/>
      <c r="J1310" s="23" t="n"/>
      <c r="K1310" s="10" t="n"/>
      <c r="L1310" s="10" t="n"/>
      <c r="M1310" s="24">
        <f>IF(AND(A1310="",B1310="",J1310="",H1310=""),"",ROUND(IF(G1310="Yes",2,1)*IF(AND(ISNUMBER(H1310),ISNUMBER(I1310),I1310&gt;=H1310),I1310-H1310,IF(ISNUMBER(J1310),J1310,0)),1))</f>
        <v/>
      </c>
      <c r="N1310" s="24">
        <f>IF(M1310="","",IF(OR(E1310="Personal",E1310="",F1310="Yes"),0,M1310))</f>
        <v/>
      </c>
      <c r="O1310" s="24">
        <f>IF(OR(A1310="",M1310=""),"",IF(E1310="Business",IFERROR(INDEX('Rate Schedule'!$B$5:$B$24,MATCH(SUMPRODUCT(MAX(('Rate Schedule'!$A$5:$A$24&lt;=A1310)*('Rate Schedule'!$A$5:$A$24&lt;&gt;"")*'Rate Schedule'!$A$5:$A$24)),'Rate Schedule'!$A$5:$A$24,0)),0),IF(E1310="Medical",IFERROR(INDEX('Rate Schedule'!$C$5:$C$24,MATCH(SUMPRODUCT(MAX(('Rate Schedule'!$A$5:$A$24&lt;=A1310)*('Rate Schedule'!$A$5:$A$24&lt;&gt;"")*'Rate Schedule'!$A$5:$A$24)),'Rate Schedule'!$A$5:$A$24,0)),0),IF(E1310="Charitable",IFERROR(INDEX('Rate Schedule'!$D$5:$D$24,MATCH(SUMPRODUCT(MAX(('Rate Schedule'!$A$5:$A$24&lt;=A1310)*('Rate Schedule'!$A$5:$A$24&lt;&gt;"")*'Rate Schedule'!$A$5:$A$24)),'Rate Schedule'!$A$5:$A$24,0)),0),0))))</f>
        <v/>
      </c>
      <c r="P1310" s="25">
        <f>IF(OR(M1310="",O1310=""),"",ROUND(N1310*O1310,0)/100)</f>
        <v/>
      </c>
      <c r="Q1310" s="26">
        <f>IF(AND(A1310="",B1310="",C1310="",D1310="",E1310="",J1310="",H1310=""),"",IF(A1310="","Add a date",IF(A1310&gt;AsOf,"After as-of date: not counted yet",IF(B1310="","Add a vehicle",IF(COUNTIF(VName,B1310)=0,"Vehicle not on Vehicles sheet",IF(E1310="","Add a purpose",IF(AND(E1310&lt;&gt;"Business",E1310&lt;&gt;"Medical",E1310&lt;&gt;"Charitable",E1310&lt;&gt;"Personal"),"Purpose must be Business/Medical/Charitable/Personal",IF(AND(ISNUMBER(H1310),ISNUMBER(I1310),I1310&lt;H1310),"Odometer end is before start",IF(AND(NOT(ISNUMBER(H1310)),NOT(ISNUMBER(I1310)),NOT(ISNUMBER(J1310))),"Add odometer readings or typed miles",IF(AND(ISNUMBER(H1310),ISNUMBER(I1310),ISNUMBER(J1310),ABS((I1310-H1310)-J1310)&gt;0.05),"Odometer and typed miles disagree",IF(AND(N1310&gt;0,O1310=0),"No rate for this date — check Rate Schedule",IF(AND(OR(E1310="Business",E1310="Medical",E1310="Charitable"),F1310&lt;&gt;"Yes",K1310=""),"Add purpose detail for substantiation",""))))))))))))</f>
        <v/>
      </c>
      <c r="R1310" s="27">
        <f>IF(OR(A1310="",M1310=""),"",IFERROR(INDEX('Rate Schedule'!$A$5:$A$24,MATCH(SUMPRODUCT(MAX(('Rate Schedule'!$A$5:$A$24&lt;=A1310)*('Rate Schedule'!$A$5:$A$24&lt;&gt;"")*'Rate Schedule'!$A$5:$A$24)),'Rate Schedule'!$A$5:$A$24,0)),""))</f>
        <v/>
      </c>
    </row>
    <row r="1311">
      <c r="A1311" s="22" t="n"/>
      <c r="B1311" s="10" t="n"/>
      <c r="C1311" s="10" t="n"/>
      <c r="D1311" s="10" t="n"/>
      <c r="E1311" s="10" t="n"/>
      <c r="F1311" s="10" t="n"/>
      <c r="G1311" s="10" t="n"/>
      <c r="H1311" s="23" t="n"/>
      <c r="I1311" s="23" t="n"/>
      <c r="J1311" s="23" t="n"/>
      <c r="K1311" s="10" t="n"/>
      <c r="L1311" s="10" t="n"/>
      <c r="M1311" s="24">
        <f>IF(AND(A1311="",B1311="",J1311="",H1311=""),"",ROUND(IF(G1311="Yes",2,1)*IF(AND(ISNUMBER(H1311),ISNUMBER(I1311),I1311&gt;=H1311),I1311-H1311,IF(ISNUMBER(J1311),J1311,0)),1))</f>
        <v/>
      </c>
      <c r="N1311" s="24">
        <f>IF(M1311="","",IF(OR(E1311="Personal",E1311="",F1311="Yes"),0,M1311))</f>
        <v/>
      </c>
      <c r="O1311" s="24">
        <f>IF(OR(A1311="",M1311=""),"",IF(E1311="Business",IFERROR(INDEX('Rate Schedule'!$B$5:$B$24,MATCH(SUMPRODUCT(MAX(('Rate Schedule'!$A$5:$A$24&lt;=A1311)*('Rate Schedule'!$A$5:$A$24&lt;&gt;"")*'Rate Schedule'!$A$5:$A$24)),'Rate Schedule'!$A$5:$A$24,0)),0),IF(E1311="Medical",IFERROR(INDEX('Rate Schedule'!$C$5:$C$24,MATCH(SUMPRODUCT(MAX(('Rate Schedule'!$A$5:$A$24&lt;=A1311)*('Rate Schedule'!$A$5:$A$24&lt;&gt;"")*'Rate Schedule'!$A$5:$A$24)),'Rate Schedule'!$A$5:$A$24,0)),0),IF(E1311="Charitable",IFERROR(INDEX('Rate Schedule'!$D$5:$D$24,MATCH(SUMPRODUCT(MAX(('Rate Schedule'!$A$5:$A$24&lt;=A1311)*('Rate Schedule'!$A$5:$A$24&lt;&gt;"")*'Rate Schedule'!$A$5:$A$24)),'Rate Schedule'!$A$5:$A$24,0)),0),0))))</f>
        <v/>
      </c>
      <c r="P1311" s="25">
        <f>IF(OR(M1311="",O1311=""),"",ROUND(N1311*O1311,0)/100)</f>
        <v/>
      </c>
      <c r="Q1311" s="26">
        <f>IF(AND(A1311="",B1311="",C1311="",D1311="",E1311="",J1311="",H1311=""),"",IF(A1311="","Add a date",IF(A1311&gt;AsOf,"After as-of date: not counted yet",IF(B1311="","Add a vehicle",IF(COUNTIF(VName,B1311)=0,"Vehicle not on Vehicles sheet",IF(E1311="","Add a purpose",IF(AND(E1311&lt;&gt;"Business",E1311&lt;&gt;"Medical",E1311&lt;&gt;"Charitable",E1311&lt;&gt;"Personal"),"Purpose must be Business/Medical/Charitable/Personal",IF(AND(ISNUMBER(H1311),ISNUMBER(I1311),I1311&lt;H1311),"Odometer end is before start",IF(AND(NOT(ISNUMBER(H1311)),NOT(ISNUMBER(I1311)),NOT(ISNUMBER(J1311))),"Add odometer readings or typed miles",IF(AND(ISNUMBER(H1311),ISNUMBER(I1311),ISNUMBER(J1311),ABS((I1311-H1311)-J1311)&gt;0.05),"Odometer and typed miles disagree",IF(AND(N1311&gt;0,O1311=0),"No rate for this date — check Rate Schedule",IF(AND(OR(E1311="Business",E1311="Medical",E1311="Charitable"),F1311&lt;&gt;"Yes",K1311=""),"Add purpose detail for substantiation",""))))))))))))</f>
        <v/>
      </c>
      <c r="R1311" s="27">
        <f>IF(OR(A1311="",M1311=""),"",IFERROR(INDEX('Rate Schedule'!$A$5:$A$24,MATCH(SUMPRODUCT(MAX(('Rate Schedule'!$A$5:$A$24&lt;=A1311)*('Rate Schedule'!$A$5:$A$24&lt;&gt;"")*'Rate Schedule'!$A$5:$A$24)),'Rate Schedule'!$A$5:$A$24,0)),""))</f>
        <v/>
      </c>
    </row>
    <row r="1312">
      <c r="A1312" s="22" t="n"/>
      <c r="B1312" s="10" t="n"/>
      <c r="C1312" s="10" t="n"/>
      <c r="D1312" s="10" t="n"/>
      <c r="E1312" s="10" t="n"/>
      <c r="F1312" s="10" t="n"/>
      <c r="G1312" s="10" t="n"/>
      <c r="H1312" s="23" t="n"/>
      <c r="I1312" s="23" t="n"/>
      <c r="J1312" s="23" t="n"/>
      <c r="K1312" s="10" t="n"/>
      <c r="L1312" s="10" t="n"/>
      <c r="M1312" s="24">
        <f>IF(AND(A1312="",B1312="",J1312="",H1312=""),"",ROUND(IF(G1312="Yes",2,1)*IF(AND(ISNUMBER(H1312),ISNUMBER(I1312),I1312&gt;=H1312),I1312-H1312,IF(ISNUMBER(J1312),J1312,0)),1))</f>
        <v/>
      </c>
      <c r="N1312" s="24">
        <f>IF(M1312="","",IF(OR(E1312="Personal",E1312="",F1312="Yes"),0,M1312))</f>
        <v/>
      </c>
      <c r="O1312" s="24">
        <f>IF(OR(A1312="",M1312=""),"",IF(E1312="Business",IFERROR(INDEX('Rate Schedule'!$B$5:$B$24,MATCH(SUMPRODUCT(MAX(('Rate Schedule'!$A$5:$A$24&lt;=A1312)*('Rate Schedule'!$A$5:$A$24&lt;&gt;"")*'Rate Schedule'!$A$5:$A$24)),'Rate Schedule'!$A$5:$A$24,0)),0),IF(E1312="Medical",IFERROR(INDEX('Rate Schedule'!$C$5:$C$24,MATCH(SUMPRODUCT(MAX(('Rate Schedule'!$A$5:$A$24&lt;=A1312)*('Rate Schedule'!$A$5:$A$24&lt;&gt;"")*'Rate Schedule'!$A$5:$A$24)),'Rate Schedule'!$A$5:$A$24,0)),0),IF(E1312="Charitable",IFERROR(INDEX('Rate Schedule'!$D$5:$D$24,MATCH(SUMPRODUCT(MAX(('Rate Schedule'!$A$5:$A$24&lt;=A1312)*('Rate Schedule'!$A$5:$A$24&lt;&gt;"")*'Rate Schedule'!$A$5:$A$24)),'Rate Schedule'!$A$5:$A$24,0)),0),0))))</f>
        <v/>
      </c>
      <c r="P1312" s="25">
        <f>IF(OR(M1312="",O1312=""),"",ROUND(N1312*O1312,0)/100)</f>
        <v/>
      </c>
      <c r="Q1312" s="26">
        <f>IF(AND(A1312="",B1312="",C1312="",D1312="",E1312="",J1312="",H1312=""),"",IF(A1312="","Add a date",IF(A1312&gt;AsOf,"After as-of date: not counted yet",IF(B1312="","Add a vehicle",IF(COUNTIF(VName,B1312)=0,"Vehicle not on Vehicles sheet",IF(E1312="","Add a purpose",IF(AND(E1312&lt;&gt;"Business",E1312&lt;&gt;"Medical",E1312&lt;&gt;"Charitable",E1312&lt;&gt;"Personal"),"Purpose must be Business/Medical/Charitable/Personal",IF(AND(ISNUMBER(H1312),ISNUMBER(I1312),I1312&lt;H1312),"Odometer end is before start",IF(AND(NOT(ISNUMBER(H1312)),NOT(ISNUMBER(I1312)),NOT(ISNUMBER(J1312))),"Add odometer readings or typed miles",IF(AND(ISNUMBER(H1312),ISNUMBER(I1312),ISNUMBER(J1312),ABS((I1312-H1312)-J1312)&gt;0.05),"Odometer and typed miles disagree",IF(AND(N1312&gt;0,O1312=0),"No rate for this date — check Rate Schedule",IF(AND(OR(E1312="Business",E1312="Medical",E1312="Charitable"),F1312&lt;&gt;"Yes",K1312=""),"Add purpose detail for substantiation",""))))))))))))</f>
        <v/>
      </c>
      <c r="R1312" s="27">
        <f>IF(OR(A1312="",M1312=""),"",IFERROR(INDEX('Rate Schedule'!$A$5:$A$24,MATCH(SUMPRODUCT(MAX(('Rate Schedule'!$A$5:$A$24&lt;=A1312)*('Rate Schedule'!$A$5:$A$24&lt;&gt;"")*'Rate Schedule'!$A$5:$A$24)),'Rate Schedule'!$A$5:$A$24,0)),""))</f>
        <v/>
      </c>
    </row>
    <row r="1313">
      <c r="A1313" s="22" t="n"/>
      <c r="B1313" s="10" t="n"/>
      <c r="C1313" s="10" t="n"/>
      <c r="D1313" s="10" t="n"/>
      <c r="E1313" s="10" t="n"/>
      <c r="F1313" s="10" t="n"/>
      <c r="G1313" s="10" t="n"/>
      <c r="H1313" s="23" t="n"/>
      <c r="I1313" s="23" t="n"/>
      <c r="J1313" s="23" t="n"/>
      <c r="K1313" s="10" t="n"/>
      <c r="L1313" s="10" t="n"/>
      <c r="M1313" s="24">
        <f>IF(AND(A1313="",B1313="",J1313="",H1313=""),"",ROUND(IF(G1313="Yes",2,1)*IF(AND(ISNUMBER(H1313),ISNUMBER(I1313),I1313&gt;=H1313),I1313-H1313,IF(ISNUMBER(J1313),J1313,0)),1))</f>
        <v/>
      </c>
      <c r="N1313" s="24">
        <f>IF(M1313="","",IF(OR(E1313="Personal",E1313="",F1313="Yes"),0,M1313))</f>
        <v/>
      </c>
      <c r="O1313" s="24">
        <f>IF(OR(A1313="",M1313=""),"",IF(E1313="Business",IFERROR(INDEX('Rate Schedule'!$B$5:$B$24,MATCH(SUMPRODUCT(MAX(('Rate Schedule'!$A$5:$A$24&lt;=A1313)*('Rate Schedule'!$A$5:$A$24&lt;&gt;"")*'Rate Schedule'!$A$5:$A$24)),'Rate Schedule'!$A$5:$A$24,0)),0),IF(E1313="Medical",IFERROR(INDEX('Rate Schedule'!$C$5:$C$24,MATCH(SUMPRODUCT(MAX(('Rate Schedule'!$A$5:$A$24&lt;=A1313)*('Rate Schedule'!$A$5:$A$24&lt;&gt;"")*'Rate Schedule'!$A$5:$A$24)),'Rate Schedule'!$A$5:$A$24,0)),0),IF(E1313="Charitable",IFERROR(INDEX('Rate Schedule'!$D$5:$D$24,MATCH(SUMPRODUCT(MAX(('Rate Schedule'!$A$5:$A$24&lt;=A1313)*('Rate Schedule'!$A$5:$A$24&lt;&gt;"")*'Rate Schedule'!$A$5:$A$24)),'Rate Schedule'!$A$5:$A$24,0)),0),0))))</f>
        <v/>
      </c>
      <c r="P1313" s="25">
        <f>IF(OR(M1313="",O1313=""),"",ROUND(N1313*O1313,0)/100)</f>
        <v/>
      </c>
      <c r="Q1313" s="26">
        <f>IF(AND(A1313="",B1313="",C1313="",D1313="",E1313="",J1313="",H1313=""),"",IF(A1313="","Add a date",IF(A1313&gt;AsOf,"After as-of date: not counted yet",IF(B1313="","Add a vehicle",IF(COUNTIF(VName,B1313)=0,"Vehicle not on Vehicles sheet",IF(E1313="","Add a purpose",IF(AND(E1313&lt;&gt;"Business",E1313&lt;&gt;"Medical",E1313&lt;&gt;"Charitable",E1313&lt;&gt;"Personal"),"Purpose must be Business/Medical/Charitable/Personal",IF(AND(ISNUMBER(H1313),ISNUMBER(I1313),I1313&lt;H1313),"Odometer end is before start",IF(AND(NOT(ISNUMBER(H1313)),NOT(ISNUMBER(I1313)),NOT(ISNUMBER(J1313))),"Add odometer readings or typed miles",IF(AND(ISNUMBER(H1313),ISNUMBER(I1313),ISNUMBER(J1313),ABS((I1313-H1313)-J1313)&gt;0.05),"Odometer and typed miles disagree",IF(AND(N1313&gt;0,O1313=0),"No rate for this date — check Rate Schedule",IF(AND(OR(E1313="Business",E1313="Medical",E1313="Charitable"),F1313&lt;&gt;"Yes",K1313=""),"Add purpose detail for substantiation",""))))))))))))</f>
        <v/>
      </c>
      <c r="R1313" s="27">
        <f>IF(OR(A1313="",M1313=""),"",IFERROR(INDEX('Rate Schedule'!$A$5:$A$24,MATCH(SUMPRODUCT(MAX(('Rate Schedule'!$A$5:$A$24&lt;=A1313)*('Rate Schedule'!$A$5:$A$24&lt;&gt;"")*'Rate Schedule'!$A$5:$A$24)),'Rate Schedule'!$A$5:$A$24,0)),""))</f>
        <v/>
      </c>
    </row>
    <row r="1314">
      <c r="A1314" s="22" t="n"/>
      <c r="B1314" s="10" t="n"/>
      <c r="C1314" s="10" t="n"/>
      <c r="D1314" s="10" t="n"/>
      <c r="E1314" s="10" t="n"/>
      <c r="F1314" s="10" t="n"/>
      <c r="G1314" s="10" t="n"/>
      <c r="H1314" s="23" t="n"/>
      <c r="I1314" s="23" t="n"/>
      <c r="J1314" s="23" t="n"/>
      <c r="K1314" s="10" t="n"/>
      <c r="L1314" s="10" t="n"/>
      <c r="M1314" s="24">
        <f>IF(AND(A1314="",B1314="",J1314="",H1314=""),"",ROUND(IF(G1314="Yes",2,1)*IF(AND(ISNUMBER(H1314),ISNUMBER(I1314),I1314&gt;=H1314),I1314-H1314,IF(ISNUMBER(J1314),J1314,0)),1))</f>
        <v/>
      </c>
      <c r="N1314" s="24">
        <f>IF(M1314="","",IF(OR(E1314="Personal",E1314="",F1314="Yes"),0,M1314))</f>
        <v/>
      </c>
      <c r="O1314" s="24">
        <f>IF(OR(A1314="",M1314=""),"",IF(E1314="Business",IFERROR(INDEX('Rate Schedule'!$B$5:$B$24,MATCH(SUMPRODUCT(MAX(('Rate Schedule'!$A$5:$A$24&lt;=A1314)*('Rate Schedule'!$A$5:$A$24&lt;&gt;"")*'Rate Schedule'!$A$5:$A$24)),'Rate Schedule'!$A$5:$A$24,0)),0),IF(E1314="Medical",IFERROR(INDEX('Rate Schedule'!$C$5:$C$24,MATCH(SUMPRODUCT(MAX(('Rate Schedule'!$A$5:$A$24&lt;=A1314)*('Rate Schedule'!$A$5:$A$24&lt;&gt;"")*'Rate Schedule'!$A$5:$A$24)),'Rate Schedule'!$A$5:$A$24,0)),0),IF(E1314="Charitable",IFERROR(INDEX('Rate Schedule'!$D$5:$D$24,MATCH(SUMPRODUCT(MAX(('Rate Schedule'!$A$5:$A$24&lt;=A1314)*('Rate Schedule'!$A$5:$A$24&lt;&gt;"")*'Rate Schedule'!$A$5:$A$24)),'Rate Schedule'!$A$5:$A$24,0)),0),0))))</f>
        <v/>
      </c>
      <c r="P1314" s="25">
        <f>IF(OR(M1314="",O1314=""),"",ROUND(N1314*O1314,0)/100)</f>
        <v/>
      </c>
      <c r="Q1314" s="26">
        <f>IF(AND(A1314="",B1314="",C1314="",D1314="",E1314="",J1314="",H1314=""),"",IF(A1314="","Add a date",IF(A1314&gt;AsOf,"After as-of date: not counted yet",IF(B1314="","Add a vehicle",IF(COUNTIF(VName,B1314)=0,"Vehicle not on Vehicles sheet",IF(E1314="","Add a purpose",IF(AND(E1314&lt;&gt;"Business",E1314&lt;&gt;"Medical",E1314&lt;&gt;"Charitable",E1314&lt;&gt;"Personal"),"Purpose must be Business/Medical/Charitable/Personal",IF(AND(ISNUMBER(H1314),ISNUMBER(I1314),I1314&lt;H1314),"Odometer end is before start",IF(AND(NOT(ISNUMBER(H1314)),NOT(ISNUMBER(I1314)),NOT(ISNUMBER(J1314))),"Add odometer readings or typed miles",IF(AND(ISNUMBER(H1314),ISNUMBER(I1314),ISNUMBER(J1314),ABS((I1314-H1314)-J1314)&gt;0.05),"Odometer and typed miles disagree",IF(AND(N1314&gt;0,O1314=0),"No rate for this date — check Rate Schedule",IF(AND(OR(E1314="Business",E1314="Medical",E1314="Charitable"),F1314&lt;&gt;"Yes",K1314=""),"Add purpose detail for substantiation",""))))))))))))</f>
        <v/>
      </c>
      <c r="R1314" s="27">
        <f>IF(OR(A1314="",M1314=""),"",IFERROR(INDEX('Rate Schedule'!$A$5:$A$24,MATCH(SUMPRODUCT(MAX(('Rate Schedule'!$A$5:$A$24&lt;=A1314)*('Rate Schedule'!$A$5:$A$24&lt;&gt;"")*'Rate Schedule'!$A$5:$A$24)),'Rate Schedule'!$A$5:$A$24,0)),""))</f>
        <v/>
      </c>
    </row>
    <row r="1315">
      <c r="A1315" s="22" t="n"/>
      <c r="B1315" s="10" t="n"/>
      <c r="C1315" s="10" t="n"/>
      <c r="D1315" s="10" t="n"/>
      <c r="E1315" s="10" t="n"/>
      <c r="F1315" s="10" t="n"/>
      <c r="G1315" s="10" t="n"/>
      <c r="H1315" s="23" t="n"/>
      <c r="I1315" s="23" t="n"/>
      <c r="J1315" s="23" t="n"/>
      <c r="K1315" s="10" t="n"/>
      <c r="L1315" s="10" t="n"/>
      <c r="M1315" s="24">
        <f>IF(AND(A1315="",B1315="",J1315="",H1315=""),"",ROUND(IF(G1315="Yes",2,1)*IF(AND(ISNUMBER(H1315),ISNUMBER(I1315),I1315&gt;=H1315),I1315-H1315,IF(ISNUMBER(J1315),J1315,0)),1))</f>
        <v/>
      </c>
      <c r="N1315" s="24">
        <f>IF(M1315="","",IF(OR(E1315="Personal",E1315="",F1315="Yes"),0,M1315))</f>
        <v/>
      </c>
      <c r="O1315" s="24">
        <f>IF(OR(A1315="",M1315=""),"",IF(E1315="Business",IFERROR(INDEX('Rate Schedule'!$B$5:$B$24,MATCH(SUMPRODUCT(MAX(('Rate Schedule'!$A$5:$A$24&lt;=A1315)*('Rate Schedule'!$A$5:$A$24&lt;&gt;"")*'Rate Schedule'!$A$5:$A$24)),'Rate Schedule'!$A$5:$A$24,0)),0),IF(E1315="Medical",IFERROR(INDEX('Rate Schedule'!$C$5:$C$24,MATCH(SUMPRODUCT(MAX(('Rate Schedule'!$A$5:$A$24&lt;=A1315)*('Rate Schedule'!$A$5:$A$24&lt;&gt;"")*'Rate Schedule'!$A$5:$A$24)),'Rate Schedule'!$A$5:$A$24,0)),0),IF(E1315="Charitable",IFERROR(INDEX('Rate Schedule'!$D$5:$D$24,MATCH(SUMPRODUCT(MAX(('Rate Schedule'!$A$5:$A$24&lt;=A1315)*('Rate Schedule'!$A$5:$A$24&lt;&gt;"")*'Rate Schedule'!$A$5:$A$24)),'Rate Schedule'!$A$5:$A$24,0)),0),0))))</f>
        <v/>
      </c>
      <c r="P1315" s="25">
        <f>IF(OR(M1315="",O1315=""),"",ROUND(N1315*O1315,0)/100)</f>
        <v/>
      </c>
      <c r="Q1315" s="26">
        <f>IF(AND(A1315="",B1315="",C1315="",D1315="",E1315="",J1315="",H1315=""),"",IF(A1315="","Add a date",IF(A1315&gt;AsOf,"After as-of date: not counted yet",IF(B1315="","Add a vehicle",IF(COUNTIF(VName,B1315)=0,"Vehicle not on Vehicles sheet",IF(E1315="","Add a purpose",IF(AND(E1315&lt;&gt;"Business",E1315&lt;&gt;"Medical",E1315&lt;&gt;"Charitable",E1315&lt;&gt;"Personal"),"Purpose must be Business/Medical/Charitable/Personal",IF(AND(ISNUMBER(H1315),ISNUMBER(I1315),I1315&lt;H1315),"Odometer end is before start",IF(AND(NOT(ISNUMBER(H1315)),NOT(ISNUMBER(I1315)),NOT(ISNUMBER(J1315))),"Add odometer readings or typed miles",IF(AND(ISNUMBER(H1315),ISNUMBER(I1315),ISNUMBER(J1315),ABS((I1315-H1315)-J1315)&gt;0.05),"Odometer and typed miles disagree",IF(AND(N1315&gt;0,O1315=0),"No rate for this date — check Rate Schedule",IF(AND(OR(E1315="Business",E1315="Medical",E1315="Charitable"),F1315&lt;&gt;"Yes",K1315=""),"Add purpose detail for substantiation",""))))))))))))</f>
        <v/>
      </c>
      <c r="R1315" s="27">
        <f>IF(OR(A1315="",M1315=""),"",IFERROR(INDEX('Rate Schedule'!$A$5:$A$24,MATCH(SUMPRODUCT(MAX(('Rate Schedule'!$A$5:$A$24&lt;=A1315)*('Rate Schedule'!$A$5:$A$24&lt;&gt;"")*'Rate Schedule'!$A$5:$A$24)),'Rate Schedule'!$A$5:$A$24,0)),""))</f>
        <v/>
      </c>
    </row>
    <row r="1316">
      <c r="A1316" s="22" t="n"/>
      <c r="B1316" s="10" t="n"/>
      <c r="C1316" s="10" t="n"/>
      <c r="D1316" s="10" t="n"/>
      <c r="E1316" s="10" t="n"/>
      <c r="F1316" s="10" t="n"/>
      <c r="G1316" s="10" t="n"/>
      <c r="H1316" s="23" t="n"/>
      <c r="I1316" s="23" t="n"/>
      <c r="J1316" s="23" t="n"/>
      <c r="K1316" s="10" t="n"/>
      <c r="L1316" s="10" t="n"/>
      <c r="M1316" s="24">
        <f>IF(AND(A1316="",B1316="",J1316="",H1316=""),"",ROUND(IF(G1316="Yes",2,1)*IF(AND(ISNUMBER(H1316),ISNUMBER(I1316),I1316&gt;=H1316),I1316-H1316,IF(ISNUMBER(J1316),J1316,0)),1))</f>
        <v/>
      </c>
      <c r="N1316" s="24">
        <f>IF(M1316="","",IF(OR(E1316="Personal",E1316="",F1316="Yes"),0,M1316))</f>
        <v/>
      </c>
      <c r="O1316" s="24">
        <f>IF(OR(A1316="",M1316=""),"",IF(E1316="Business",IFERROR(INDEX('Rate Schedule'!$B$5:$B$24,MATCH(SUMPRODUCT(MAX(('Rate Schedule'!$A$5:$A$24&lt;=A1316)*('Rate Schedule'!$A$5:$A$24&lt;&gt;"")*'Rate Schedule'!$A$5:$A$24)),'Rate Schedule'!$A$5:$A$24,0)),0),IF(E1316="Medical",IFERROR(INDEX('Rate Schedule'!$C$5:$C$24,MATCH(SUMPRODUCT(MAX(('Rate Schedule'!$A$5:$A$24&lt;=A1316)*('Rate Schedule'!$A$5:$A$24&lt;&gt;"")*'Rate Schedule'!$A$5:$A$24)),'Rate Schedule'!$A$5:$A$24,0)),0),IF(E1316="Charitable",IFERROR(INDEX('Rate Schedule'!$D$5:$D$24,MATCH(SUMPRODUCT(MAX(('Rate Schedule'!$A$5:$A$24&lt;=A1316)*('Rate Schedule'!$A$5:$A$24&lt;&gt;"")*'Rate Schedule'!$A$5:$A$24)),'Rate Schedule'!$A$5:$A$24,0)),0),0))))</f>
        <v/>
      </c>
      <c r="P1316" s="25">
        <f>IF(OR(M1316="",O1316=""),"",ROUND(N1316*O1316,0)/100)</f>
        <v/>
      </c>
      <c r="Q1316" s="26">
        <f>IF(AND(A1316="",B1316="",C1316="",D1316="",E1316="",J1316="",H1316=""),"",IF(A1316="","Add a date",IF(A1316&gt;AsOf,"After as-of date: not counted yet",IF(B1316="","Add a vehicle",IF(COUNTIF(VName,B1316)=0,"Vehicle not on Vehicles sheet",IF(E1316="","Add a purpose",IF(AND(E1316&lt;&gt;"Business",E1316&lt;&gt;"Medical",E1316&lt;&gt;"Charitable",E1316&lt;&gt;"Personal"),"Purpose must be Business/Medical/Charitable/Personal",IF(AND(ISNUMBER(H1316),ISNUMBER(I1316),I1316&lt;H1316),"Odometer end is before start",IF(AND(NOT(ISNUMBER(H1316)),NOT(ISNUMBER(I1316)),NOT(ISNUMBER(J1316))),"Add odometer readings or typed miles",IF(AND(ISNUMBER(H1316),ISNUMBER(I1316),ISNUMBER(J1316),ABS((I1316-H1316)-J1316)&gt;0.05),"Odometer and typed miles disagree",IF(AND(N1316&gt;0,O1316=0),"No rate for this date — check Rate Schedule",IF(AND(OR(E1316="Business",E1316="Medical",E1316="Charitable"),F1316&lt;&gt;"Yes",K1316=""),"Add purpose detail for substantiation",""))))))))))))</f>
        <v/>
      </c>
      <c r="R1316" s="27">
        <f>IF(OR(A1316="",M1316=""),"",IFERROR(INDEX('Rate Schedule'!$A$5:$A$24,MATCH(SUMPRODUCT(MAX(('Rate Schedule'!$A$5:$A$24&lt;=A1316)*('Rate Schedule'!$A$5:$A$24&lt;&gt;"")*'Rate Schedule'!$A$5:$A$24)),'Rate Schedule'!$A$5:$A$24,0)),""))</f>
        <v/>
      </c>
    </row>
    <row r="1317">
      <c r="A1317" s="22" t="n"/>
      <c r="B1317" s="10" t="n"/>
      <c r="C1317" s="10" t="n"/>
      <c r="D1317" s="10" t="n"/>
      <c r="E1317" s="10" t="n"/>
      <c r="F1317" s="10" t="n"/>
      <c r="G1317" s="10" t="n"/>
      <c r="H1317" s="23" t="n"/>
      <c r="I1317" s="23" t="n"/>
      <c r="J1317" s="23" t="n"/>
      <c r="K1317" s="10" t="n"/>
      <c r="L1317" s="10" t="n"/>
      <c r="M1317" s="24">
        <f>IF(AND(A1317="",B1317="",J1317="",H1317=""),"",ROUND(IF(G1317="Yes",2,1)*IF(AND(ISNUMBER(H1317),ISNUMBER(I1317),I1317&gt;=H1317),I1317-H1317,IF(ISNUMBER(J1317),J1317,0)),1))</f>
        <v/>
      </c>
      <c r="N1317" s="24">
        <f>IF(M1317="","",IF(OR(E1317="Personal",E1317="",F1317="Yes"),0,M1317))</f>
        <v/>
      </c>
      <c r="O1317" s="24">
        <f>IF(OR(A1317="",M1317=""),"",IF(E1317="Business",IFERROR(INDEX('Rate Schedule'!$B$5:$B$24,MATCH(SUMPRODUCT(MAX(('Rate Schedule'!$A$5:$A$24&lt;=A1317)*('Rate Schedule'!$A$5:$A$24&lt;&gt;"")*'Rate Schedule'!$A$5:$A$24)),'Rate Schedule'!$A$5:$A$24,0)),0),IF(E1317="Medical",IFERROR(INDEX('Rate Schedule'!$C$5:$C$24,MATCH(SUMPRODUCT(MAX(('Rate Schedule'!$A$5:$A$24&lt;=A1317)*('Rate Schedule'!$A$5:$A$24&lt;&gt;"")*'Rate Schedule'!$A$5:$A$24)),'Rate Schedule'!$A$5:$A$24,0)),0),IF(E1317="Charitable",IFERROR(INDEX('Rate Schedule'!$D$5:$D$24,MATCH(SUMPRODUCT(MAX(('Rate Schedule'!$A$5:$A$24&lt;=A1317)*('Rate Schedule'!$A$5:$A$24&lt;&gt;"")*'Rate Schedule'!$A$5:$A$24)),'Rate Schedule'!$A$5:$A$24,0)),0),0))))</f>
        <v/>
      </c>
      <c r="P1317" s="25">
        <f>IF(OR(M1317="",O1317=""),"",ROUND(N1317*O1317,0)/100)</f>
        <v/>
      </c>
      <c r="Q1317" s="26">
        <f>IF(AND(A1317="",B1317="",C1317="",D1317="",E1317="",J1317="",H1317=""),"",IF(A1317="","Add a date",IF(A1317&gt;AsOf,"After as-of date: not counted yet",IF(B1317="","Add a vehicle",IF(COUNTIF(VName,B1317)=0,"Vehicle not on Vehicles sheet",IF(E1317="","Add a purpose",IF(AND(E1317&lt;&gt;"Business",E1317&lt;&gt;"Medical",E1317&lt;&gt;"Charitable",E1317&lt;&gt;"Personal"),"Purpose must be Business/Medical/Charitable/Personal",IF(AND(ISNUMBER(H1317),ISNUMBER(I1317),I1317&lt;H1317),"Odometer end is before start",IF(AND(NOT(ISNUMBER(H1317)),NOT(ISNUMBER(I1317)),NOT(ISNUMBER(J1317))),"Add odometer readings or typed miles",IF(AND(ISNUMBER(H1317),ISNUMBER(I1317),ISNUMBER(J1317),ABS((I1317-H1317)-J1317)&gt;0.05),"Odometer and typed miles disagree",IF(AND(N1317&gt;0,O1317=0),"No rate for this date — check Rate Schedule",IF(AND(OR(E1317="Business",E1317="Medical",E1317="Charitable"),F1317&lt;&gt;"Yes",K1317=""),"Add purpose detail for substantiation",""))))))))))))</f>
        <v/>
      </c>
      <c r="R1317" s="27">
        <f>IF(OR(A1317="",M1317=""),"",IFERROR(INDEX('Rate Schedule'!$A$5:$A$24,MATCH(SUMPRODUCT(MAX(('Rate Schedule'!$A$5:$A$24&lt;=A1317)*('Rate Schedule'!$A$5:$A$24&lt;&gt;"")*'Rate Schedule'!$A$5:$A$24)),'Rate Schedule'!$A$5:$A$24,0)),""))</f>
        <v/>
      </c>
    </row>
    <row r="1318">
      <c r="A1318" s="22" t="n"/>
      <c r="B1318" s="10" t="n"/>
      <c r="C1318" s="10" t="n"/>
      <c r="D1318" s="10" t="n"/>
      <c r="E1318" s="10" t="n"/>
      <c r="F1318" s="10" t="n"/>
      <c r="G1318" s="10" t="n"/>
      <c r="H1318" s="23" t="n"/>
      <c r="I1318" s="23" t="n"/>
      <c r="J1318" s="23" t="n"/>
      <c r="K1318" s="10" t="n"/>
      <c r="L1318" s="10" t="n"/>
      <c r="M1318" s="24">
        <f>IF(AND(A1318="",B1318="",J1318="",H1318=""),"",ROUND(IF(G1318="Yes",2,1)*IF(AND(ISNUMBER(H1318),ISNUMBER(I1318),I1318&gt;=H1318),I1318-H1318,IF(ISNUMBER(J1318),J1318,0)),1))</f>
        <v/>
      </c>
      <c r="N1318" s="24">
        <f>IF(M1318="","",IF(OR(E1318="Personal",E1318="",F1318="Yes"),0,M1318))</f>
        <v/>
      </c>
      <c r="O1318" s="24">
        <f>IF(OR(A1318="",M1318=""),"",IF(E1318="Business",IFERROR(INDEX('Rate Schedule'!$B$5:$B$24,MATCH(SUMPRODUCT(MAX(('Rate Schedule'!$A$5:$A$24&lt;=A1318)*('Rate Schedule'!$A$5:$A$24&lt;&gt;"")*'Rate Schedule'!$A$5:$A$24)),'Rate Schedule'!$A$5:$A$24,0)),0),IF(E1318="Medical",IFERROR(INDEX('Rate Schedule'!$C$5:$C$24,MATCH(SUMPRODUCT(MAX(('Rate Schedule'!$A$5:$A$24&lt;=A1318)*('Rate Schedule'!$A$5:$A$24&lt;&gt;"")*'Rate Schedule'!$A$5:$A$24)),'Rate Schedule'!$A$5:$A$24,0)),0),IF(E1318="Charitable",IFERROR(INDEX('Rate Schedule'!$D$5:$D$24,MATCH(SUMPRODUCT(MAX(('Rate Schedule'!$A$5:$A$24&lt;=A1318)*('Rate Schedule'!$A$5:$A$24&lt;&gt;"")*'Rate Schedule'!$A$5:$A$24)),'Rate Schedule'!$A$5:$A$24,0)),0),0))))</f>
        <v/>
      </c>
      <c r="P1318" s="25">
        <f>IF(OR(M1318="",O1318=""),"",ROUND(N1318*O1318,0)/100)</f>
        <v/>
      </c>
      <c r="Q1318" s="26">
        <f>IF(AND(A1318="",B1318="",C1318="",D1318="",E1318="",J1318="",H1318=""),"",IF(A1318="","Add a date",IF(A1318&gt;AsOf,"After as-of date: not counted yet",IF(B1318="","Add a vehicle",IF(COUNTIF(VName,B1318)=0,"Vehicle not on Vehicles sheet",IF(E1318="","Add a purpose",IF(AND(E1318&lt;&gt;"Business",E1318&lt;&gt;"Medical",E1318&lt;&gt;"Charitable",E1318&lt;&gt;"Personal"),"Purpose must be Business/Medical/Charitable/Personal",IF(AND(ISNUMBER(H1318),ISNUMBER(I1318),I1318&lt;H1318),"Odometer end is before start",IF(AND(NOT(ISNUMBER(H1318)),NOT(ISNUMBER(I1318)),NOT(ISNUMBER(J1318))),"Add odometer readings or typed miles",IF(AND(ISNUMBER(H1318),ISNUMBER(I1318),ISNUMBER(J1318),ABS((I1318-H1318)-J1318)&gt;0.05),"Odometer and typed miles disagree",IF(AND(N1318&gt;0,O1318=0),"No rate for this date — check Rate Schedule",IF(AND(OR(E1318="Business",E1318="Medical",E1318="Charitable"),F1318&lt;&gt;"Yes",K1318=""),"Add purpose detail for substantiation",""))))))))))))</f>
        <v/>
      </c>
      <c r="R1318" s="27">
        <f>IF(OR(A1318="",M1318=""),"",IFERROR(INDEX('Rate Schedule'!$A$5:$A$24,MATCH(SUMPRODUCT(MAX(('Rate Schedule'!$A$5:$A$24&lt;=A1318)*('Rate Schedule'!$A$5:$A$24&lt;&gt;"")*'Rate Schedule'!$A$5:$A$24)),'Rate Schedule'!$A$5:$A$24,0)),""))</f>
        <v/>
      </c>
    </row>
    <row r="1319">
      <c r="A1319" s="22" t="n"/>
      <c r="B1319" s="10" t="n"/>
      <c r="C1319" s="10" t="n"/>
      <c r="D1319" s="10" t="n"/>
      <c r="E1319" s="10" t="n"/>
      <c r="F1319" s="10" t="n"/>
      <c r="G1319" s="10" t="n"/>
      <c r="H1319" s="23" t="n"/>
      <c r="I1319" s="23" t="n"/>
      <c r="J1319" s="23" t="n"/>
      <c r="K1319" s="10" t="n"/>
      <c r="L1319" s="10" t="n"/>
      <c r="M1319" s="24">
        <f>IF(AND(A1319="",B1319="",J1319="",H1319=""),"",ROUND(IF(G1319="Yes",2,1)*IF(AND(ISNUMBER(H1319),ISNUMBER(I1319),I1319&gt;=H1319),I1319-H1319,IF(ISNUMBER(J1319),J1319,0)),1))</f>
        <v/>
      </c>
      <c r="N1319" s="24">
        <f>IF(M1319="","",IF(OR(E1319="Personal",E1319="",F1319="Yes"),0,M1319))</f>
        <v/>
      </c>
      <c r="O1319" s="24">
        <f>IF(OR(A1319="",M1319=""),"",IF(E1319="Business",IFERROR(INDEX('Rate Schedule'!$B$5:$B$24,MATCH(SUMPRODUCT(MAX(('Rate Schedule'!$A$5:$A$24&lt;=A1319)*('Rate Schedule'!$A$5:$A$24&lt;&gt;"")*'Rate Schedule'!$A$5:$A$24)),'Rate Schedule'!$A$5:$A$24,0)),0),IF(E1319="Medical",IFERROR(INDEX('Rate Schedule'!$C$5:$C$24,MATCH(SUMPRODUCT(MAX(('Rate Schedule'!$A$5:$A$24&lt;=A1319)*('Rate Schedule'!$A$5:$A$24&lt;&gt;"")*'Rate Schedule'!$A$5:$A$24)),'Rate Schedule'!$A$5:$A$24,0)),0),IF(E1319="Charitable",IFERROR(INDEX('Rate Schedule'!$D$5:$D$24,MATCH(SUMPRODUCT(MAX(('Rate Schedule'!$A$5:$A$24&lt;=A1319)*('Rate Schedule'!$A$5:$A$24&lt;&gt;"")*'Rate Schedule'!$A$5:$A$24)),'Rate Schedule'!$A$5:$A$24,0)),0),0))))</f>
        <v/>
      </c>
      <c r="P1319" s="25">
        <f>IF(OR(M1319="",O1319=""),"",ROUND(N1319*O1319,0)/100)</f>
        <v/>
      </c>
      <c r="Q1319" s="26">
        <f>IF(AND(A1319="",B1319="",C1319="",D1319="",E1319="",J1319="",H1319=""),"",IF(A1319="","Add a date",IF(A1319&gt;AsOf,"After as-of date: not counted yet",IF(B1319="","Add a vehicle",IF(COUNTIF(VName,B1319)=0,"Vehicle not on Vehicles sheet",IF(E1319="","Add a purpose",IF(AND(E1319&lt;&gt;"Business",E1319&lt;&gt;"Medical",E1319&lt;&gt;"Charitable",E1319&lt;&gt;"Personal"),"Purpose must be Business/Medical/Charitable/Personal",IF(AND(ISNUMBER(H1319),ISNUMBER(I1319),I1319&lt;H1319),"Odometer end is before start",IF(AND(NOT(ISNUMBER(H1319)),NOT(ISNUMBER(I1319)),NOT(ISNUMBER(J1319))),"Add odometer readings or typed miles",IF(AND(ISNUMBER(H1319),ISNUMBER(I1319),ISNUMBER(J1319),ABS((I1319-H1319)-J1319)&gt;0.05),"Odometer and typed miles disagree",IF(AND(N1319&gt;0,O1319=0),"No rate for this date — check Rate Schedule",IF(AND(OR(E1319="Business",E1319="Medical",E1319="Charitable"),F1319&lt;&gt;"Yes",K1319=""),"Add purpose detail for substantiation",""))))))))))))</f>
        <v/>
      </c>
      <c r="R1319" s="27">
        <f>IF(OR(A1319="",M1319=""),"",IFERROR(INDEX('Rate Schedule'!$A$5:$A$24,MATCH(SUMPRODUCT(MAX(('Rate Schedule'!$A$5:$A$24&lt;=A1319)*('Rate Schedule'!$A$5:$A$24&lt;&gt;"")*'Rate Schedule'!$A$5:$A$24)),'Rate Schedule'!$A$5:$A$24,0)),""))</f>
        <v/>
      </c>
    </row>
    <row r="1320">
      <c r="A1320" s="22" t="n"/>
      <c r="B1320" s="10" t="n"/>
      <c r="C1320" s="10" t="n"/>
      <c r="D1320" s="10" t="n"/>
      <c r="E1320" s="10" t="n"/>
      <c r="F1320" s="10" t="n"/>
      <c r="G1320" s="10" t="n"/>
      <c r="H1320" s="23" t="n"/>
      <c r="I1320" s="23" t="n"/>
      <c r="J1320" s="23" t="n"/>
      <c r="K1320" s="10" t="n"/>
      <c r="L1320" s="10" t="n"/>
      <c r="M1320" s="24">
        <f>IF(AND(A1320="",B1320="",J1320="",H1320=""),"",ROUND(IF(G1320="Yes",2,1)*IF(AND(ISNUMBER(H1320),ISNUMBER(I1320),I1320&gt;=H1320),I1320-H1320,IF(ISNUMBER(J1320),J1320,0)),1))</f>
        <v/>
      </c>
      <c r="N1320" s="24">
        <f>IF(M1320="","",IF(OR(E1320="Personal",E1320="",F1320="Yes"),0,M1320))</f>
        <v/>
      </c>
      <c r="O1320" s="24">
        <f>IF(OR(A1320="",M1320=""),"",IF(E1320="Business",IFERROR(INDEX('Rate Schedule'!$B$5:$B$24,MATCH(SUMPRODUCT(MAX(('Rate Schedule'!$A$5:$A$24&lt;=A1320)*('Rate Schedule'!$A$5:$A$24&lt;&gt;"")*'Rate Schedule'!$A$5:$A$24)),'Rate Schedule'!$A$5:$A$24,0)),0),IF(E1320="Medical",IFERROR(INDEX('Rate Schedule'!$C$5:$C$24,MATCH(SUMPRODUCT(MAX(('Rate Schedule'!$A$5:$A$24&lt;=A1320)*('Rate Schedule'!$A$5:$A$24&lt;&gt;"")*'Rate Schedule'!$A$5:$A$24)),'Rate Schedule'!$A$5:$A$24,0)),0),IF(E1320="Charitable",IFERROR(INDEX('Rate Schedule'!$D$5:$D$24,MATCH(SUMPRODUCT(MAX(('Rate Schedule'!$A$5:$A$24&lt;=A1320)*('Rate Schedule'!$A$5:$A$24&lt;&gt;"")*'Rate Schedule'!$A$5:$A$24)),'Rate Schedule'!$A$5:$A$24,0)),0),0))))</f>
        <v/>
      </c>
      <c r="P1320" s="25">
        <f>IF(OR(M1320="",O1320=""),"",ROUND(N1320*O1320,0)/100)</f>
        <v/>
      </c>
      <c r="Q1320" s="26">
        <f>IF(AND(A1320="",B1320="",C1320="",D1320="",E1320="",J1320="",H1320=""),"",IF(A1320="","Add a date",IF(A1320&gt;AsOf,"After as-of date: not counted yet",IF(B1320="","Add a vehicle",IF(COUNTIF(VName,B1320)=0,"Vehicle not on Vehicles sheet",IF(E1320="","Add a purpose",IF(AND(E1320&lt;&gt;"Business",E1320&lt;&gt;"Medical",E1320&lt;&gt;"Charitable",E1320&lt;&gt;"Personal"),"Purpose must be Business/Medical/Charitable/Personal",IF(AND(ISNUMBER(H1320),ISNUMBER(I1320),I1320&lt;H1320),"Odometer end is before start",IF(AND(NOT(ISNUMBER(H1320)),NOT(ISNUMBER(I1320)),NOT(ISNUMBER(J1320))),"Add odometer readings or typed miles",IF(AND(ISNUMBER(H1320),ISNUMBER(I1320),ISNUMBER(J1320),ABS((I1320-H1320)-J1320)&gt;0.05),"Odometer and typed miles disagree",IF(AND(N1320&gt;0,O1320=0),"No rate for this date — check Rate Schedule",IF(AND(OR(E1320="Business",E1320="Medical",E1320="Charitable"),F1320&lt;&gt;"Yes",K1320=""),"Add purpose detail for substantiation",""))))))))))))</f>
        <v/>
      </c>
      <c r="R1320" s="27">
        <f>IF(OR(A1320="",M1320=""),"",IFERROR(INDEX('Rate Schedule'!$A$5:$A$24,MATCH(SUMPRODUCT(MAX(('Rate Schedule'!$A$5:$A$24&lt;=A1320)*('Rate Schedule'!$A$5:$A$24&lt;&gt;"")*'Rate Schedule'!$A$5:$A$24)),'Rate Schedule'!$A$5:$A$24,0)),""))</f>
        <v/>
      </c>
    </row>
    <row r="1321">
      <c r="A1321" s="22" t="n"/>
      <c r="B1321" s="10" t="n"/>
      <c r="C1321" s="10" t="n"/>
      <c r="D1321" s="10" t="n"/>
      <c r="E1321" s="10" t="n"/>
      <c r="F1321" s="10" t="n"/>
      <c r="G1321" s="10" t="n"/>
      <c r="H1321" s="23" t="n"/>
      <c r="I1321" s="23" t="n"/>
      <c r="J1321" s="23" t="n"/>
      <c r="K1321" s="10" t="n"/>
      <c r="L1321" s="10" t="n"/>
      <c r="M1321" s="24">
        <f>IF(AND(A1321="",B1321="",J1321="",H1321=""),"",ROUND(IF(G1321="Yes",2,1)*IF(AND(ISNUMBER(H1321),ISNUMBER(I1321),I1321&gt;=H1321),I1321-H1321,IF(ISNUMBER(J1321),J1321,0)),1))</f>
        <v/>
      </c>
      <c r="N1321" s="24">
        <f>IF(M1321="","",IF(OR(E1321="Personal",E1321="",F1321="Yes"),0,M1321))</f>
        <v/>
      </c>
      <c r="O1321" s="24">
        <f>IF(OR(A1321="",M1321=""),"",IF(E1321="Business",IFERROR(INDEX('Rate Schedule'!$B$5:$B$24,MATCH(SUMPRODUCT(MAX(('Rate Schedule'!$A$5:$A$24&lt;=A1321)*('Rate Schedule'!$A$5:$A$24&lt;&gt;"")*'Rate Schedule'!$A$5:$A$24)),'Rate Schedule'!$A$5:$A$24,0)),0),IF(E1321="Medical",IFERROR(INDEX('Rate Schedule'!$C$5:$C$24,MATCH(SUMPRODUCT(MAX(('Rate Schedule'!$A$5:$A$24&lt;=A1321)*('Rate Schedule'!$A$5:$A$24&lt;&gt;"")*'Rate Schedule'!$A$5:$A$24)),'Rate Schedule'!$A$5:$A$24,0)),0),IF(E1321="Charitable",IFERROR(INDEX('Rate Schedule'!$D$5:$D$24,MATCH(SUMPRODUCT(MAX(('Rate Schedule'!$A$5:$A$24&lt;=A1321)*('Rate Schedule'!$A$5:$A$24&lt;&gt;"")*'Rate Schedule'!$A$5:$A$24)),'Rate Schedule'!$A$5:$A$24,0)),0),0))))</f>
        <v/>
      </c>
      <c r="P1321" s="25">
        <f>IF(OR(M1321="",O1321=""),"",ROUND(N1321*O1321,0)/100)</f>
        <v/>
      </c>
      <c r="Q1321" s="26">
        <f>IF(AND(A1321="",B1321="",C1321="",D1321="",E1321="",J1321="",H1321=""),"",IF(A1321="","Add a date",IF(A1321&gt;AsOf,"After as-of date: not counted yet",IF(B1321="","Add a vehicle",IF(COUNTIF(VName,B1321)=0,"Vehicle not on Vehicles sheet",IF(E1321="","Add a purpose",IF(AND(E1321&lt;&gt;"Business",E1321&lt;&gt;"Medical",E1321&lt;&gt;"Charitable",E1321&lt;&gt;"Personal"),"Purpose must be Business/Medical/Charitable/Personal",IF(AND(ISNUMBER(H1321),ISNUMBER(I1321),I1321&lt;H1321),"Odometer end is before start",IF(AND(NOT(ISNUMBER(H1321)),NOT(ISNUMBER(I1321)),NOT(ISNUMBER(J1321))),"Add odometer readings or typed miles",IF(AND(ISNUMBER(H1321),ISNUMBER(I1321),ISNUMBER(J1321),ABS((I1321-H1321)-J1321)&gt;0.05),"Odometer and typed miles disagree",IF(AND(N1321&gt;0,O1321=0),"No rate for this date — check Rate Schedule",IF(AND(OR(E1321="Business",E1321="Medical",E1321="Charitable"),F1321&lt;&gt;"Yes",K1321=""),"Add purpose detail for substantiation",""))))))))))))</f>
        <v/>
      </c>
      <c r="R1321" s="27">
        <f>IF(OR(A1321="",M1321=""),"",IFERROR(INDEX('Rate Schedule'!$A$5:$A$24,MATCH(SUMPRODUCT(MAX(('Rate Schedule'!$A$5:$A$24&lt;=A1321)*('Rate Schedule'!$A$5:$A$24&lt;&gt;"")*'Rate Schedule'!$A$5:$A$24)),'Rate Schedule'!$A$5:$A$24,0)),""))</f>
        <v/>
      </c>
    </row>
    <row r="1322">
      <c r="A1322" s="22" t="n"/>
      <c r="B1322" s="10" t="n"/>
      <c r="C1322" s="10" t="n"/>
      <c r="D1322" s="10" t="n"/>
      <c r="E1322" s="10" t="n"/>
      <c r="F1322" s="10" t="n"/>
      <c r="G1322" s="10" t="n"/>
      <c r="H1322" s="23" t="n"/>
      <c r="I1322" s="23" t="n"/>
      <c r="J1322" s="23" t="n"/>
      <c r="K1322" s="10" t="n"/>
      <c r="L1322" s="10" t="n"/>
      <c r="M1322" s="24">
        <f>IF(AND(A1322="",B1322="",J1322="",H1322=""),"",ROUND(IF(G1322="Yes",2,1)*IF(AND(ISNUMBER(H1322),ISNUMBER(I1322),I1322&gt;=H1322),I1322-H1322,IF(ISNUMBER(J1322),J1322,0)),1))</f>
        <v/>
      </c>
      <c r="N1322" s="24">
        <f>IF(M1322="","",IF(OR(E1322="Personal",E1322="",F1322="Yes"),0,M1322))</f>
        <v/>
      </c>
      <c r="O1322" s="24">
        <f>IF(OR(A1322="",M1322=""),"",IF(E1322="Business",IFERROR(INDEX('Rate Schedule'!$B$5:$B$24,MATCH(SUMPRODUCT(MAX(('Rate Schedule'!$A$5:$A$24&lt;=A1322)*('Rate Schedule'!$A$5:$A$24&lt;&gt;"")*'Rate Schedule'!$A$5:$A$24)),'Rate Schedule'!$A$5:$A$24,0)),0),IF(E1322="Medical",IFERROR(INDEX('Rate Schedule'!$C$5:$C$24,MATCH(SUMPRODUCT(MAX(('Rate Schedule'!$A$5:$A$24&lt;=A1322)*('Rate Schedule'!$A$5:$A$24&lt;&gt;"")*'Rate Schedule'!$A$5:$A$24)),'Rate Schedule'!$A$5:$A$24,0)),0),IF(E1322="Charitable",IFERROR(INDEX('Rate Schedule'!$D$5:$D$24,MATCH(SUMPRODUCT(MAX(('Rate Schedule'!$A$5:$A$24&lt;=A1322)*('Rate Schedule'!$A$5:$A$24&lt;&gt;"")*'Rate Schedule'!$A$5:$A$24)),'Rate Schedule'!$A$5:$A$24,0)),0),0))))</f>
        <v/>
      </c>
      <c r="P1322" s="25">
        <f>IF(OR(M1322="",O1322=""),"",ROUND(N1322*O1322,0)/100)</f>
        <v/>
      </c>
      <c r="Q1322" s="26">
        <f>IF(AND(A1322="",B1322="",C1322="",D1322="",E1322="",J1322="",H1322=""),"",IF(A1322="","Add a date",IF(A1322&gt;AsOf,"After as-of date: not counted yet",IF(B1322="","Add a vehicle",IF(COUNTIF(VName,B1322)=0,"Vehicle not on Vehicles sheet",IF(E1322="","Add a purpose",IF(AND(E1322&lt;&gt;"Business",E1322&lt;&gt;"Medical",E1322&lt;&gt;"Charitable",E1322&lt;&gt;"Personal"),"Purpose must be Business/Medical/Charitable/Personal",IF(AND(ISNUMBER(H1322),ISNUMBER(I1322),I1322&lt;H1322),"Odometer end is before start",IF(AND(NOT(ISNUMBER(H1322)),NOT(ISNUMBER(I1322)),NOT(ISNUMBER(J1322))),"Add odometer readings or typed miles",IF(AND(ISNUMBER(H1322),ISNUMBER(I1322),ISNUMBER(J1322),ABS((I1322-H1322)-J1322)&gt;0.05),"Odometer and typed miles disagree",IF(AND(N1322&gt;0,O1322=0),"No rate for this date — check Rate Schedule",IF(AND(OR(E1322="Business",E1322="Medical",E1322="Charitable"),F1322&lt;&gt;"Yes",K1322=""),"Add purpose detail for substantiation",""))))))))))))</f>
        <v/>
      </c>
      <c r="R1322" s="27">
        <f>IF(OR(A1322="",M1322=""),"",IFERROR(INDEX('Rate Schedule'!$A$5:$A$24,MATCH(SUMPRODUCT(MAX(('Rate Schedule'!$A$5:$A$24&lt;=A1322)*('Rate Schedule'!$A$5:$A$24&lt;&gt;"")*'Rate Schedule'!$A$5:$A$24)),'Rate Schedule'!$A$5:$A$24,0)),""))</f>
        <v/>
      </c>
    </row>
    <row r="1323">
      <c r="A1323" s="22" t="n"/>
      <c r="B1323" s="10" t="n"/>
      <c r="C1323" s="10" t="n"/>
      <c r="D1323" s="10" t="n"/>
      <c r="E1323" s="10" t="n"/>
      <c r="F1323" s="10" t="n"/>
      <c r="G1323" s="10" t="n"/>
      <c r="H1323" s="23" t="n"/>
      <c r="I1323" s="23" t="n"/>
      <c r="J1323" s="23" t="n"/>
      <c r="K1323" s="10" t="n"/>
      <c r="L1323" s="10" t="n"/>
      <c r="M1323" s="24">
        <f>IF(AND(A1323="",B1323="",J1323="",H1323=""),"",ROUND(IF(G1323="Yes",2,1)*IF(AND(ISNUMBER(H1323),ISNUMBER(I1323),I1323&gt;=H1323),I1323-H1323,IF(ISNUMBER(J1323),J1323,0)),1))</f>
        <v/>
      </c>
      <c r="N1323" s="24">
        <f>IF(M1323="","",IF(OR(E1323="Personal",E1323="",F1323="Yes"),0,M1323))</f>
        <v/>
      </c>
      <c r="O1323" s="24">
        <f>IF(OR(A1323="",M1323=""),"",IF(E1323="Business",IFERROR(INDEX('Rate Schedule'!$B$5:$B$24,MATCH(SUMPRODUCT(MAX(('Rate Schedule'!$A$5:$A$24&lt;=A1323)*('Rate Schedule'!$A$5:$A$24&lt;&gt;"")*'Rate Schedule'!$A$5:$A$24)),'Rate Schedule'!$A$5:$A$24,0)),0),IF(E1323="Medical",IFERROR(INDEX('Rate Schedule'!$C$5:$C$24,MATCH(SUMPRODUCT(MAX(('Rate Schedule'!$A$5:$A$24&lt;=A1323)*('Rate Schedule'!$A$5:$A$24&lt;&gt;"")*'Rate Schedule'!$A$5:$A$24)),'Rate Schedule'!$A$5:$A$24,0)),0),IF(E1323="Charitable",IFERROR(INDEX('Rate Schedule'!$D$5:$D$24,MATCH(SUMPRODUCT(MAX(('Rate Schedule'!$A$5:$A$24&lt;=A1323)*('Rate Schedule'!$A$5:$A$24&lt;&gt;"")*'Rate Schedule'!$A$5:$A$24)),'Rate Schedule'!$A$5:$A$24,0)),0),0))))</f>
        <v/>
      </c>
      <c r="P1323" s="25">
        <f>IF(OR(M1323="",O1323=""),"",ROUND(N1323*O1323,0)/100)</f>
        <v/>
      </c>
      <c r="Q1323" s="26">
        <f>IF(AND(A1323="",B1323="",C1323="",D1323="",E1323="",J1323="",H1323=""),"",IF(A1323="","Add a date",IF(A1323&gt;AsOf,"After as-of date: not counted yet",IF(B1323="","Add a vehicle",IF(COUNTIF(VName,B1323)=0,"Vehicle not on Vehicles sheet",IF(E1323="","Add a purpose",IF(AND(E1323&lt;&gt;"Business",E1323&lt;&gt;"Medical",E1323&lt;&gt;"Charitable",E1323&lt;&gt;"Personal"),"Purpose must be Business/Medical/Charitable/Personal",IF(AND(ISNUMBER(H1323),ISNUMBER(I1323),I1323&lt;H1323),"Odometer end is before start",IF(AND(NOT(ISNUMBER(H1323)),NOT(ISNUMBER(I1323)),NOT(ISNUMBER(J1323))),"Add odometer readings or typed miles",IF(AND(ISNUMBER(H1323),ISNUMBER(I1323),ISNUMBER(J1323),ABS((I1323-H1323)-J1323)&gt;0.05),"Odometer and typed miles disagree",IF(AND(N1323&gt;0,O1323=0),"No rate for this date — check Rate Schedule",IF(AND(OR(E1323="Business",E1323="Medical",E1323="Charitable"),F1323&lt;&gt;"Yes",K1323=""),"Add purpose detail for substantiation",""))))))))))))</f>
        <v/>
      </c>
      <c r="R1323" s="27">
        <f>IF(OR(A1323="",M1323=""),"",IFERROR(INDEX('Rate Schedule'!$A$5:$A$24,MATCH(SUMPRODUCT(MAX(('Rate Schedule'!$A$5:$A$24&lt;=A1323)*('Rate Schedule'!$A$5:$A$24&lt;&gt;"")*'Rate Schedule'!$A$5:$A$24)),'Rate Schedule'!$A$5:$A$24,0)),""))</f>
        <v/>
      </c>
    </row>
    <row r="1324">
      <c r="A1324" s="22" t="n"/>
      <c r="B1324" s="10" t="n"/>
      <c r="C1324" s="10" t="n"/>
      <c r="D1324" s="10" t="n"/>
      <c r="E1324" s="10" t="n"/>
      <c r="F1324" s="10" t="n"/>
      <c r="G1324" s="10" t="n"/>
      <c r="H1324" s="23" t="n"/>
      <c r="I1324" s="23" t="n"/>
      <c r="J1324" s="23" t="n"/>
      <c r="K1324" s="10" t="n"/>
      <c r="L1324" s="10" t="n"/>
      <c r="M1324" s="24">
        <f>IF(AND(A1324="",B1324="",J1324="",H1324=""),"",ROUND(IF(G1324="Yes",2,1)*IF(AND(ISNUMBER(H1324),ISNUMBER(I1324),I1324&gt;=H1324),I1324-H1324,IF(ISNUMBER(J1324),J1324,0)),1))</f>
        <v/>
      </c>
      <c r="N1324" s="24">
        <f>IF(M1324="","",IF(OR(E1324="Personal",E1324="",F1324="Yes"),0,M1324))</f>
        <v/>
      </c>
      <c r="O1324" s="24">
        <f>IF(OR(A1324="",M1324=""),"",IF(E1324="Business",IFERROR(INDEX('Rate Schedule'!$B$5:$B$24,MATCH(SUMPRODUCT(MAX(('Rate Schedule'!$A$5:$A$24&lt;=A1324)*('Rate Schedule'!$A$5:$A$24&lt;&gt;"")*'Rate Schedule'!$A$5:$A$24)),'Rate Schedule'!$A$5:$A$24,0)),0),IF(E1324="Medical",IFERROR(INDEX('Rate Schedule'!$C$5:$C$24,MATCH(SUMPRODUCT(MAX(('Rate Schedule'!$A$5:$A$24&lt;=A1324)*('Rate Schedule'!$A$5:$A$24&lt;&gt;"")*'Rate Schedule'!$A$5:$A$24)),'Rate Schedule'!$A$5:$A$24,0)),0),IF(E1324="Charitable",IFERROR(INDEX('Rate Schedule'!$D$5:$D$24,MATCH(SUMPRODUCT(MAX(('Rate Schedule'!$A$5:$A$24&lt;=A1324)*('Rate Schedule'!$A$5:$A$24&lt;&gt;"")*'Rate Schedule'!$A$5:$A$24)),'Rate Schedule'!$A$5:$A$24,0)),0),0))))</f>
        <v/>
      </c>
      <c r="P1324" s="25">
        <f>IF(OR(M1324="",O1324=""),"",ROUND(N1324*O1324,0)/100)</f>
        <v/>
      </c>
      <c r="Q1324" s="26">
        <f>IF(AND(A1324="",B1324="",C1324="",D1324="",E1324="",J1324="",H1324=""),"",IF(A1324="","Add a date",IF(A1324&gt;AsOf,"After as-of date: not counted yet",IF(B1324="","Add a vehicle",IF(COUNTIF(VName,B1324)=0,"Vehicle not on Vehicles sheet",IF(E1324="","Add a purpose",IF(AND(E1324&lt;&gt;"Business",E1324&lt;&gt;"Medical",E1324&lt;&gt;"Charitable",E1324&lt;&gt;"Personal"),"Purpose must be Business/Medical/Charitable/Personal",IF(AND(ISNUMBER(H1324),ISNUMBER(I1324),I1324&lt;H1324),"Odometer end is before start",IF(AND(NOT(ISNUMBER(H1324)),NOT(ISNUMBER(I1324)),NOT(ISNUMBER(J1324))),"Add odometer readings or typed miles",IF(AND(ISNUMBER(H1324),ISNUMBER(I1324),ISNUMBER(J1324),ABS((I1324-H1324)-J1324)&gt;0.05),"Odometer and typed miles disagree",IF(AND(N1324&gt;0,O1324=0),"No rate for this date — check Rate Schedule",IF(AND(OR(E1324="Business",E1324="Medical",E1324="Charitable"),F1324&lt;&gt;"Yes",K1324=""),"Add purpose detail for substantiation",""))))))))))))</f>
        <v/>
      </c>
      <c r="R1324" s="27">
        <f>IF(OR(A1324="",M1324=""),"",IFERROR(INDEX('Rate Schedule'!$A$5:$A$24,MATCH(SUMPRODUCT(MAX(('Rate Schedule'!$A$5:$A$24&lt;=A1324)*('Rate Schedule'!$A$5:$A$24&lt;&gt;"")*'Rate Schedule'!$A$5:$A$24)),'Rate Schedule'!$A$5:$A$24,0)),""))</f>
        <v/>
      </c>
    </row>
    <row r="1325">
      <c r="A1325" s="22" t="n"/>
      <c r="B1325" s="10" t="n"/>
      <c r="C1325" s="10" t="n"/>
      <c r="D1325" s="10" t="n"/>
      <c r="E1325" s="10" t="n"/>
      <c r="F1325" s="10" t="n"/>
      <c r="G1325" s="10" t="n"/>
      <c r="H1325" s="23" t="n"/>
      <c r="I1325" s="23" t="n"/>
      <c r="J1325" s="23" t="n"/>
      <c r="K1325" s="10" t="n"/>
      <c r="L1325" s="10" t="n"/>
      <c r="M1325" s="24">
        <f>IF(AND(A1325="",B1325="",J1325="",H1325=""),"",ROUND(IF(G1325="Yes",2,1)*IF(AND(ISNUMBER(H1325),ISNUMBER(I1325),I1325&gt;=H1325),I1325-H1325,IF(ISNUMBER(J1325),J1325,0)),1))</f>
        <v/>
      </c>
      <c r="N1325" s="24">
        <f>IF(M1325="","",IF(OR(E1325="Personal",E1325="",F1325="Yes"),0,M1325))</f>
        <v/>
      </c>
      <c r="O1325" s="24">
        <f>IF(OR(A1325="",M1325=""),"",IF(E1325="Business",IFERROR(INDEX('Rate Schedule'!$B$5:$B$24,MATCH(SUMPRODUCT(MAX(('Rate Schedule'!$A$5:$A$24&lt;=A1325)*('Rate Schedule'!$A$5:$A$24&lt;&gt;"")*'Rate Schedule'!$A$5:$A$24)),'Rate Schedule'!$A$5:$A$24,0)),0),IF(E1325="Medical",IFERROR(INDEX('Rate Schedule'!$C$5:$C$24,MATCH(SUMPRODUCT(MAX(('Rate Schedule'!$A$5:$A$24&lt;=A1325)*('Rate Schedule'!$A$5:$A$24&lt;&gt;"")*'Rate Schedule'!$A$5:$A$24)),'Rate Schedule'!$A$5:$A$24,0)),0),IF(E1325="Charitable",IFERROR(INDEX('Rate Schedule'!$D$5:$D$24,MATCH(SUMPRODUCT(MAX(('Rate Schedule'!$A$5:$A$24&lt;=A1325)*('Rate Schedule'!$A$5:$A$24&lt;&gt;"")*'Rate Schedule'!$A$5:$A$24)),'Rate Schedule'!$A$5:$A$24,0)),0),0))))</f>
        <v/>
      </c>
      <c r="P1325" s="25">
        <f>IF(OR(M1325="",O1325=""),"",ROUND(N1325*O1325,0)/100)</f>
        <v/>
      </c>
      <c r="Q1325" s="26">
        <f>IF(AND(A1325="",B1325="",C1325="",D1325="",E1325="",J1325="",H1325=""),"",IF(A1325="","Add a date",IF(A1325&gt;AsOf,"After as-of date: not counted yet",IF(B1325="","Add a vehicle",IF(COUNTIF(VName,B1325)=0,"Vehicle not on Vehicles sheet",IF(E1325="","Add a purpose",IF(AND(E1325&lt;&gt;"Business",E1325&lt;&gt;"Medical",E1325&lt;&gt;"Charitable",E1325&lt;&gt;"Personal"),"Purpose must be Business/Medical/Charitable/Personal",IF(AND(ISNUMBER(H1325),ISNUMBER(I1325),I1325&lt;H1325),"Odometer end is before start",IF(AND(NOT(ISNUMBER(H1325)),NOT(ISNUMBER(I1325)),NOT(ISNUMBER(J1325))),"Add odometer readings or typed miles",IF(AND(ISNUMBER(H1325),ISNUMBER(I1325),ISNUMBER(J1325),ABS((I1325-H1325)-J1325)&gt;0.05),"Odometer and typed miles disagree",IF(AND(N1325&gt;0,O1325=0),"No rate for this date — check Rate Schedule",IF(AND(OR(E1325="Business",E1325="Medical",E1325="Charitable"),F1325&lt;&gt;"Yes",K1325=""),"Add purpose detail for substantiation",""))))))))))))</f>
        <v/>
      </c>
      <c r="R1325" s="27">
        <f>IF(OR(A1325="",M1325=""),"",IFERROR(INDEX('Rate Schedule'!$A$5:$A$24,MATCH(SUMPRODUCT(MAX(('Rate Schedule'!$A$5:$A$24&lt;=A1325)*('Rate Schedule'!$A$5:$A$24&lt;&gt;"")*'Rate Schedule'!$A$5:$A$24)),'Rate Schedule'!$A$5:$A$24,0)),""))</f>
        <v/>
      </c>
    </row>
    <row r="1326">
      <c r="A1326" s="22" t="n"/>
      <c r="B1326" s="10" t="n"/>
      <c r="C1326" s="10" t="n"/>
      <c r="D1326" s="10" t="n"/>
      <c r="E1326" s="10" t="n"/>
      <c r="F1326" s="10" t="n"/>
      <c r="G1326" s="10" t="n"/>
      <c r="H1326" s="23" t="n"/>
      <c r="I1326" s="23" t="n"/>
      <c r="J1326" s="23" t="n"/>
      <c r="K1326" s="10" t="n"/>
      <c r="L1326" s="10" t="n"/>
      <c r="M1326" s="24">
        <f>IF(AND(A1326="",B1326="",J1326="",H1326=""),"",ROUND(IF(G1326="Yes",2,1)*IF(AND(ISNUMBER(H1326),ISNUMBER(I1326),I1326&gt;=H1326),I1326-H1326,IF(ISNUMBER(J1326),J1326,0)),1))</f>
        <v/>
      </c>
      <c r="N1326" s="24">
        <f>IF(M1326="","",IF(OR(E1326="Personal",E1326="",F1326="Yes"),0,M1326))</f>
        <v/>
      </c>
      <c r="O1326" s="24">
        <f>IF(OR(A1326="",M1326=""),"",IF(E1326="Business",IFERROR(INDEX('Rate Schedule'!$B$5:$B$24,MATCH(SUMPRODUCT(MAX(('Rate Schedule'!$A$5:$A$24&lt;=A1326)*('Rate Schedule'!$A$5:$A$24&lt;&gt;"")*'Rate Schedule'!$A$5:$A$24)),'Rate Schedule'!$A$5:$A$24,0)),0),IF(E1326="Medical",IFERROR(INDEX('Rate Schedule'!$C$5:$C$24,MATCH(SUMPRODUCT(MAX(('Rate Schedule'!$A$5:$A$24&lt;=A1326)*('Rate Schedule'!$A$5:$A$24&lt;&gt;"")*'Rate Schedule'!$A$5:$A$24)),'Rate Schedule'!$A$5:$A$24,0)),0),IF(E1326="Charitable",IFERROR(INDEX('Rate Schedule'!$D$5:$D$24,MATCH(SUMPRODUCT(MAX(('Rate Schedule'!$A$5:$A$24&lt;=A1326)*('Rate Schedule'!$A$5:$A$24&lt;&gt;"")*'Rate Schedule'!$A$5:$A$24)),'Rate Schedule'!$A$5:$A$24,0)),0),0))))</f>
        <v/>
      </c>
      <c r="P1326" s="25">
        <f>IF(OR(M1326="",O1326=""),"",ROUND(N1326*O1326,0)/100)</f>
        <v/>
      </c>
      <c r="Q1326" s="26">
        <f>IF(AND(A1326="",B1326="",C1326="",D1326="",E1326="",J1326="",H1326=""),"",IF(A1326="","Add a date",IF(A1326&gt;AsOf,"After as-of date: not counted yet",IF(B1326="","Add a vehicle",IF(COUNTIF(VName,B1326)=0,"Vehicle not on Vehicles sheet",IF(E1326="","Add a purpose",IF(AND(E1326&lt;&gt;"Business",E1326&lt;&gt;"Medical",E1326&lt;&gt;"Charitable",E1326&lt;&gt;"Personal"),"Purpose must be Business/Medical/Charitable/Personal",IF(AND(ISNUMBER(H1326),ISNUMBER(I1326),I1326&lt;H1326),"Odometer end is before start",IF(AND(NOT(ISNUMBER(H1326)),NOT(ISNUMBER(I1326)),NOT(ISNUMBER(J1326))),"Add odometer readings or typed miles",IF(AND(ISNUMBER(H1326),ISNUMBER(I1326),ISNUMBER(J1326),ABS((I1326-H1326)-J1326)&gt;0.05),"Odometer and typed miles disagree",IF(AND(N1326&gt;0,O1326=0),"No rate for this date — check Rate Schedule",IF(AND(OR(E1326="Business",E1326="Medical",E1326="Charitable"),F1326&lt;&gt;"Yes",K1326=""),"Add purpose detail for substantiation",""))))))))))))</f>
        <v/>
      </c>
      <c r="R1326" s="27">
        <f>IF(OR(A1326="",M1326=""),"",IFERROR(INDEX('Rate Schedule'!$A$5:$A$24,MATCH(SUMPRODUCT(MAX(('Rate Schedule'!$A$5:$A$24&lt;=A1326)*('Rate Schedule'!$A$5:$A$24&lt;&gt;"")*'Rate Schedule'!$A$5:$A$24)),'Rate Schedule'!$A$5:$A$24,0)),""))</f>
        <v/>
      </c>
    </row>
    <row r="1327">
      <c r="A1327" s="22" t="n"/>
      <c r="B1327" s="10" t="n"/>
      <c r="C1327" s="10" t="n"/>
      <c r="D1327" s="10" t="n"/>
      <c r="E1327" s="10" t="n"/>
      <c r="F1327" s="10" t="n"/>
      <c r="G1327" s="10" t="n"/>
      <c r="H1327" s="23" t="n"/>
      <c r="I1327" s="23" t="n"/>
      <c r="J1327" s="23" t="n"/>
      <c r="K1327" s="10" t="n"/>
      <c r="L1327" s="10" t="n"/>
      <c r="M1327" s="24">
        <f>IF(AND(A1327="",B1327="",J1327="",H1327=""),"",ROUND(IF(G1327="Yes",2,1)*IF(AND(ISNUMBER(H1327),ISNUMBER(I1327),I1327&gt;=H1327),I1327-H1327,IF(ISNUMBER(J1327),J1327,0)),1))</f>
        <v/>
      </c>
      <c r="N1327" s="24">
        <f>IF(M1327="","",IF(OR(E1327="Personal",E1327="",F1327="Yes"),0,M1327))</f>
        <v/>
      </c>
      <c r="O1327" s="24">
        <f>IF(OR(A1327="",M1327=""),"",IF(E1327="Business",IFERROR(INDEX('Rate Schedule'!$B$5:$B$24,MATCH(SUMPRODUCT(MAX(('Rate Schedule'!$A$5:$A$24&lt;=A1327)*('Rate Schedule'!$A$5:$A$24&lt;&gt;"")*'Rate Schedule'!$A$5:$A$24)),'Rate Schedule'!$A$5:$A$24,0)),0),IF(E1327="Medical",IFERROR(INDEX('Rate Schedule'!$C$5:$C$24,MATCH(SUMPRODUCT(MAX(('Rate Schedule'!$A$5:$A$24&lt;=A1327)*('Rate Schedule'!$A$5:$A$24&lt;&gt;"")*'Rate Schedule'!$A$5:$A$24)),'Rate Schedule'!$A$5:$A$24,0)),0),IF(E1327="Charitable",IFERROR(INDEX('Rate Schedule'!$D$5:$D$24,MATCH(SUMPRODUCT(MAX(('Rate Schedule'!$A$5:$A$24&lt;=A1327)*('Rate Schedule'!$A$5:$A$24&lt;&gt;"")*'Rate Schedule'!$A$5:$A$24)),'Rate Schedule'!$A$5:$A$24,0)),0),0))))</f>
        <v/>
      </c>
      <c r="P1327" s="25">
        <f>IF(OR(M1327="",O1327=""),"",ROUND(N1327*O1327,0)/100)</f>
        <v/>
      </c>
      <c r="Q1327" s="26">
        <f>IF(AND(A1327="",B1327="",C1327="",D1327="",E1327="",J1327="",H1327=""),"",IF(A1327="","Add a date",IF(A1327&gt;AsOf,"After as-of date: not counted yet",IF(B1327="","Add a vehicle",IF(COUNTIF(VName,B1327)=0,"Vehicle not on Vehicles sheet",IF(E1327="","Add a purpose",IF(AND(E1327&lt;&gt;"Business",E1327&lt;&gt;"Medical",E1327&lt;&gt;"Charitable",E1327&lt;&gt;"Personal"),"Purpose must be Business/Medical/Charitable/Personal",IF(AND(ISNUMBER(H1327),ISNUMBER(I1327),I1327&lt;H1327),"Odometer end is before start",IF(AND(NOT(ISNUMBER(H1327)),NOT(ISNUMBER(I1327)),NOT(ISNUMBER(J1327))),"Add odometer readings or typed miles",IF(AND(ISNUMBER(H1327),ISNUMBER(I1327),ISNUMBER(J1327),ABS((I1327-H1327)-J1327)&gt;0.05),"Odometer and typed miles disagree",IF(AND(N1327&gt;0,O1327=0),"No rate for this date — check Rate Schedule",IF(AND(OR(E1327="Business",E1327="Medical",E1327="Charitable"),F1327&lt;&gt;"Yes",K1327=""),"Add purpose detail for substantiation",""))))))))))))</f>
        <v/>
      </c>
      <c r="R1327" s="27">
        <f>IF(OR(A1327="",M1327=""),"",IFERROR(INDEX('Rate Schedule'!$A$5:$A$24,MATCH(SUMPRODUCT(MAX(('Rate Schedule'!$A$5:$A$24&lt;=A1327)*('Rate Schedule'!$A$5:$A$24&lt;&gt;"")*'Rate Schedule'!$A$5:$A$24)),'Rate Schedule'!$A$5:$A$24,0)),""))</f>
        <v/>
      </c>
    </row>
    <row r="1328">
      <c r="A1328" s="22" t="n"/>
      <c r="B1328" s="10" t="n"/>
      <c r="C1328" s="10" t="n"/>
      <c r="D1328" s="10" t="n"/>
      <c r="E1328" s="10" t="n"/>
      <c r="F1328" s="10" t="n"/>
      <c r="G1328" s="10" t="n"/>
      <c r="H1328" s="23" t="n"/>
      <c r="I1328" s="23" t="n"/>
      <c r="J1328" s="23" t="n"/>
      <c r="K1328" s="10" t="n"/>
      <c r="L1328" s="10" t="n"/>
      <c r="M1328" s="24">
        <f>IF(AND(A1328="",B1328="",J1328="",H1328=""),"",ROUND(IF(G1328="Yes",2,1)*IF(AND(ISNUMBER(H1328),ISNUMBER(I1328),I1328&gt;=H1328),I1328-H1328,IF(ISNUMBER(J1328),J1328,0)),1))</f>
        <v/>
      </c>
      <c r="N1328" s="24">
        <f>IF(M1328="","",IF(OR(E1328="Personal",E1328="",F1328="Yes"),0,M1328))</f>
        <v/>
      </c>
      <c r="O1328" s="24">
        <f>IF(OR(A1328="",M1328=""),"",IF(E1328="Business",IFERROR(INDEX('Rate Schedule'!$B$5:$B$24,MATCH(SUMPRODUCT(MAX(('Rate Schedule'!$A$5:$A$24&lt;=A1328)*('Rate Schedule'!$A$5:$A$24&lt;&gt;"")*'Rate Schedule'!$A$5:$A$24)),'Rate Schedule'!$A$5:$A$24,0)),0),IF(E1328="Medical",IFERROR(INDEX('Rate Schedule'!$C$5:$C$24,MATCH(SUMPRODUCT(MAX(('Rate Schedule'!$A$5:$A$24&lt;=A1328)*('Rate Schedule'!$A$5:$A$24&lt;&gt;"")*'Rate Schedule'!$A$5:$A$24)),'Rate Schedule'!$A$5:$A$24,0)),0),IF(E1328="Charitable",IFERROR(INDEX('Rate Schedule'!$D$5:$D$24,MATCH(SUMPRODUCT(MAX(('Rate Schedule'!$A$5:$A$24&lt;=A1328)*('Rate Schedule'!$A$5:$A$24&lt;&gt;"")*'Rate Schedule'!$A$5:$A$24)),'Rate Schedule'!$A$5:$A$24,0)),0),0))))</f>
        <v/>
      </c>
      <c r="P1328" s="25">
        <f>IF(OR(M1328="",O1328=""),"",ROUND(N1328*O1328,0)/100)</f>
        <v/>
      </c>
      <c r="Q1328" s="26">
        <f>IF(AND(A1328="",B1328="",C1328="",D1328="",E1328="",J1328="",H1328=""),"",IF(A1328="","Add a date",IF(A1328&gt;AsOf,"After as-of date: not counted yet",IF(B1328="","Add a vehicle",IF(COUNTIF(VName,B1328)=0,"Vehicle not on Vehicles sheet",IF(E1328="","Add a purpose",IF(AND(E1328&lt;&gt;"Business",E1328&lt;&gt;"Medical",E1328&lt;&gt;"Charitable",E1328&lt;&gt;"Personal"),"Purpose must be Business/Medical/Charitable/Personal",IF(AND(ISNUMBER(H1328),ISNUMBER(I1328),I1328&lt;H1328),"Odometer end is before start",IF(AND(NOT(ISNUMBER(H1328)),NOT(ISNUMBER(I1328)),NOT(ISNUMBER(J1328))),"Add odometer readings or typed miles",IF(AND(ISNUMBER(H1328),ISNUMBER(I1328),ISNUMBER(J1328),ABS((I1328-H1328)-J1328)&gt;0.05),"Odometer and typed miles disagree",IF(AND(N1328&gt;0,O1328=0),"No rate for this date — check Rate Schedule",IF(AND(OR(E1328="Business",E1328="Medical",E1328="Charitable"),F1328&lt;&gt;"Yes",K1328=""),"Add purpose detail for substantiation",""))))))))))))</f>
        <v/>
      </c>
      <c r="R1328" s="27">
        <f>IF(OR(A1328="",M1328=""),"",IFERROR(INDEX('Rate Schedule'!$A$5:$A$24,MATCH(SUMPRODUCT(MAX(('Rate Schedule'!$A$5:$A$24&lt;=A1328)*('Rate Schedule'!$A$5:$A$24&lt;&gt;"")*'Rate Schedule'!$A$5:$A$24)),'Rate Schedule'!$A$5:$A$24,0)),""))</f>
        <v/>
      </c>
    </row>
    <row r="1329">
      <c r="A1329" s="22" t="n"/>
      <c r="B1329" s="10" t="n"/>
      <c r="C1329" s="10" t="n"/>
      <c r="D1329" s="10" t="n"/>
      <c r="E1329" s="10" t="n"/>
      <c r="F1329" s="10" t="n"/>
      <c r="G1329" s="10" t="n"/>
      <c r="H1329" s="23" t="n"/>
      <c r="I1329" s="23" t="n"/>
      <c r="J1329" s="23" t="n"/>
      <c r="K1329" s="10" t="n"/>
      <c r="L1329" s="10" t="n"/>
      <c r="M1329" s="24">
        <f>IF(AND(A1329="",B1329="",J1329="",H1329=""),"",ROUND(IF(G1329="Yes",2,1)*IF(AND(ISNUMBER(H1329),ISNUMBER(I1329),I1329&gt;=H1329),I1329-H1329,IF(ISNUMBER(J1329),J1329,0)),1))</f>
        <v/>
      </c>
      <c r="N1329" s="24">
        <f>IF(M1329="","",IF(OR(E1329="Personal",E1329="",F1329="Yes"),0,M1329))</f>
        <v/>
      </c>
      <c r="O1329" s="24">
        <f>IF(OR(A1329="",M1329=""),"",IF(E1329="Business",IFERROR(INDEX('Rate Schedule'!$B$5:$B$24,MATCH(SUMPRODUCT(MAX(('Rate Schedule'!$A$5:$A$24&lt;=A1329)*('Rate Schedule'!$A$5:$A$24&lt;&gt;"")*'Rate Schedule'!$A$5:$A$24)),'Rate Schedule'!$A$5:$A$24,0)),0),IF(E1329="Medical",IFERROR(INDEX('Rate Schedule'!$C$5:$C$24,MATCH(SUMPRODUCT(MAX(('Rate Schedule'!$A$5:$A$24&lt;=A1329)*('Rate Schedule'!$A$5:$A$24&lt;&gt;"")*'Rate Schedule'!$A$5:$A$24)),'Rate Schedule'!$A$5:$A$24,0)),0),IF(E1329="Charitable",IFERROR(INDEX('Rate Schedule'!$D$5:$D$24,MATCH(SUMPRODUCT(MAX(('Rate Schedule'!$A$5:$A$24&lt;=A1329)*('Rate Schedule'!$A$5:$A$24&lt;&gt;"")*'Rate Schedule'!$A$5:$A$24)),'Rate Schedule'!$A$5:$A$24,0)),0),0))))</f>
        <v/>
      </c>
      <c r="P1329" s="25">
        <f>IF(OR(M1329="",O1329=""),"",ROUND(N1329*O1329,0)/100)</f>
        <v/>
      </c>
      <c r="Q1329" s="26">
        <f>IF(AND(A1329="",B1329="",C1329="",D1329="",E1329="",J1329="",H1329=""),"",IF(A1329="","Add a date",IF(A1329&gt;AsOf,"After as-of date: not counted yet",IF(B1329="","Add a vehicle",IF(COUNTIF(VName,B1329)=0,"Vehicle not on Vehicles sheet",IF(E1329="","Add a purpose",IF(AND(E1329&lt;&gt;"Business",E1329&lt;&gt;"Medical",E1329&lt;&gt;"Charitable",E1329&lt;&gt;"Personal"),"Purpose must be Business/Medical/Charitable/Personal",IF(AND(ISNUMBER(H1329),ISNUMBER(I1329),I1329&lt;H1329),"Odometer end is before start",IF(AND(NOT(ISNUMBER(H1329)),NOT(ISNUMBER(I1329)),NOT(ISNUMBER(J1329))),"Add odometer readings or typed miles",IF(AND(ISNUMBER(H1329),ISNUMBER(I1329),ISNUMBER(J1329),ABS((I1329-H1329)-J1329)&gt;0.05),"Odometer and typed miles disagree",IF(AND(N1329&gt;0,O1329=0),"No rate for this date — check Rate Schedule",IF(AND(OR(E1329="Business",E1329="Medical",E1329="Charitable"),F1329&lt;&gt;"Yes",K1329=""),"Add purpose detail for substantiation",""))))))))))))</f>
        <v/>
      </c>
      <c r="R1329" s="27">
        <f>IF(OR(A1329="",M1329=""),"",IFERROR(INDEX('Rate Schedule'!$A$5:$A$24,MATCH(SUMPRODUCT(MAX(('Rate Schedule'!$A$5:$A$24&lt;=A1329)*('Rate Schedule'!$A$5:$A$24&lt;&gt;"")*'Rate Schedule'!$A$5:$A$24)),'Rate Schedule'!$A$5:$A$24,0)),""))</f>
        <v/>
      </c>
    </row>
    <row r="1330">
      <c r="A1330" s="22" t="n"/>
      <c r="B1330" s="10" t="n"/>
      <c r="C1330" s="10" t="n"/>
      <c r="D1330" s="10" t="n"/>
      <c r="E1330" s="10" t="n"/>
      <c r="F1330" s="10" t="n"/>
      <c r="G1330" s="10" t="n"/>
      <c r="H1330" s="23" t="n"/>
      <c r="I1330" s="23" t="n"/>
      <c r="J1330" s="23" t="n"/>
      <c r="K1330" s="10" t="n"/>
      <c r="L1330" s="10" t="n"/>
      <c r="M1330" s="24">
        <f>IF(AND(A1330="",B1330="",J1330="",H1330=""),"",ROUND(IF(G1330="Yes",2,1)*IF(AND(ISNUMBER(H1330),ISNUMBER(I1330),I1330&gt;=H1330),I1330-H1330,IF(ISNUMBER(J1330),J1330,0)),1))</f>
        <v/>
      </c>
      <c r="N1330" s="24">
        <f>IF(M1330="","",IF(OR(E1330="Personal",E1330="",F1330="Yes"),0,M1330))</f>
        <v/>
      </c>
      <c r="O1330" s="24">
        <f>IF(OR(A1330="",M1330=""),"",IF(E1330="Business",IFERROR(INDEX('Rate Schedule'!$B$5:$B$24,MATCH(SUMPRODUCT(MAX(('Rate Schedule'!$A$5:$A$24&lt;=A1330)*('Rate Schedule'!$A$5:$A$24&lt;&gt;"")*'Rate Schedule'!$A$5:$A$24)),'Rate Schedule'!$A$5:$A$24,0)),0),IF(E1330="Medical",IFERROR(INDEX('Rate Schedule'!$C$5:$C$24,MATCH(SUMPRODUCT(MAX(('Rate Schedule'!$A$5:$A$24&lt;=A1330)*('Rate Schedule'!$A$5:$A$24&lt;&gt;"")*'Rate Schedule'!$A$5:$A$24)),'Rate Schedule'!$A$5:$A$24,0)),0),IF(E1330="Charitable",IFERROR(INDEX('Rate Schedule'!$D$5:$D$24,MATCH(SUMPRODUCT(MAX(('Rate Schedule'!$A$5:$A$24&lt;=A1330)*('Rate Schedule'!$A$5:$A$24&lt;&gt;"")*'Rate Schedule'!$A$5:$A$24)),'Rate Schedule'!$A$5:$A$24,0)),0),0))))</f>
        <v/>
      </c>
      <c r="P1330" s="25">
        <f>IF(OR(M1330="",O1330=""),"",ROUND(N1330*O1330,0)/100)</f>
        <v/>
      </c>
      <c r="Q1330" s="26">
        <f>IF(AND(A1330="",B1330="",C1330="",D1330="",E1330="",J1330="",H1330=""),"",IF(A1330="","Add a date",IF(A1330&gt;AsOf,"After as-of date: not counted yet",IF(B1330="","Add a vehicle",IF(COUNTIF(VName,B1330)=0,"Vehicle not on Vehicles sheet",IF(E1330="","Add a purpose",IF(AND(E1330&lt;&gt;"Business",E1330&lt;&gt;"Medical",E1330&lt;&gt;"Charitable",E1330&lt;&gt;"Personal"),"Purpose must be Business/Medical/Charitable/Personal",IF(AND(ISNUMBER(H1330),ISNUMBER(I1330),I1330&lt;H1330),"Odometer end is before start",IF(AND(NOT(ISNUMBER(H1330)),NOT(ISNUMBER(I1330)),NOT(ISNUMBER(J1330))),"Add odometer readings or typed miles",IF(AND(ISNUMBER(H1330),ISNUMBER(I1330),ISNUMBER(J1330),ABS((I1330-H1330)-J1330)&gt;0.05),"Odometer and typed miles disagree",IF(AND(N1330&gt;0,O1330=0),"No rate for this date — check Rate Schedule",IF(AND(OR(E1330="Business",E1330="Medical",E1330="Charitable"),F1330&lt;&gt;"Yes",K1330=""),"Add purpose detail for substantiation",""))))))))))))</f>
        <v/>
      </c>
      <c r="R1330" s="27">
        <f>IF(OR(A1330="",M1330=""),"",IFERROR(INDEX('Rate Schedule'!$A$5:$A$24,MATCH(SUMPRODUCT(MAX(('Rate Schedule'!$A$5:$A$24&lt;=A1330)*('Rate Schedule'!$A$5:$A$24&lt;&gt;"")*'Rate Schedule'!$A$5:$A$24)),'Rate Schedule'!$A$5:$A$24,0)),""))</f>
        <v/>
      </c>
    </row>
    <row r="1331">
      <c r="A1331" s="22" t="n"/>
      <c r="B1331" s="10" t="n"/>
      <c r="C1331" s="10" t="n"/>
      <c r="D1331" s="10" t="n"/>
      <c r="E1331" s="10" t="n"/>
      <c r="F1331" s="10" t="n"/>
      <c r="G1331" s="10" t="n"/>
      <c r="H1331" s="23" t="n"/>
      <c r="I1331" s="23" t="n"/>
      <c r="J1331" s="23" t="n"/>
      <c r="K1331" s="10" t="n"/>
      <c r="L1331" s="10" t="n"/>
      <c r="M1331" s="24">
        <f>IF(AND(A1331="",B1331="",J1331="",H1331=""),"",ROUND(IF(G1331="Yes",2,1)*IF(AND(ISNUMBER(H1331),ISNUMBER(I1331),I1331&gt;=H1331),I1331-H1331,IF(ISNUMBER(J1331),J1331,0)),1))</f>
        <v/>
      </c>
      <c r="N1331" s="24">
        <f>IF(M1331="","",IF(OR(E1331="Personal",E1331="",F1331="Yes"),0,M1331))</f>
        <v/>
      </c>
      <c r="O1331" s="24">
        <f>IF(OR(A1331="",M1331=""),"",IF(E1331="Business",IFERROR(INDEX('Rate Schedule'!$B$5:$B$24,MATCH(SUMPRODUCT(MAX(('Rate Schedule'!$A$5:$A$24&lt;=A1331)*('Rate Schedule'!$A$5:$A$24&lt;&gt;"")*'Rate Schedule'!$A$5:$A$24)),'Rate Schedule'!$A$5:$A$24,0)),0),IF(E1331="Medical",IFERROR(INDEX('Rate Schedule'!$C$5:$C$24,MATCH(SUMPRODUCT(MAX(('Rate Schedule'!$A$5:$A$24&lt;=A1331)*('Rate Schedule'!$A$5:$A$24&lt;&gt;"")*'Rate Schedule'!$A$5:$A$24)),'Rate Schedule'!$A$5:$A$24,0)),0),IF(E1331="Charitable",IFERROR(INDEX('Rate Schedule'!$D$5:$D$24,MATCH(SUMPRODUCT(MAX(('Rate Schedule'!$A$5:$A$24&lt;=A1331)*('Rate Schedule'!$A$5:$A$24&lt;&gt;"")*'Rate Schedule'!$A$5:$A$24)),'Rate Schedule'!$A$5:$A$24,0)),0),0))))</f>
        <v/>
      </c>
      <c r="P1331" s="25">
        <f>IF(OR(M1331="",O1331=""),"",ROUND(N1331*O1331,0)/100)</f>
        <v/>
      </c>
      <c r="Q1331" s="26">
        <f>IF(AND(A1331="",B1331="",C1331="",D1331="",E1331="",J1331="",H1331=""),"",IF(A1331="","Add a date",IF(A1331&gt;AsOf,"After as-of date: not counted yet",IF(B1331="","Add a vehicle",IF(COUNTIF(VName,B1331)=0,"Vehicle not on Vehicles sheet",IF(E1331="","Add a purpose",IF(AND(E1331&lt;&gt;"Business",E1331&lt;&gt;"Medical",E1331&lt;&gt;"Charitable",E1331&lt;&gt;"Personal"),"Purpose must be Business/Medical/Charitable/Personal",IF(AND(ISNUMBER(H1331),ISNUMBER(I1331),I1331&lt;H1331),"Odometer end is before start",IF(AND(NOT(ISNUMBER(H1331)),NOT(ISNUMBER(I1331)),NOT(ISNUMBER(J1331))),"Add odometer readings or typed miles",IF(AND(ISNUMBER(H1331),ISNUMBER(I1331),ISNUMBER(J1331),ABS((I1331-H1331)-J1331)&gt;0.05),"Odometer and typed miles disagree",IF(AND(N1331&gt;0,O1331=0),"No rate for this date — check Rate Schedule",IF(AND(OR(E1331="Business",E1331="Medical",E1331="Charitable"),F1331&lt;&gt;"Yes",K1331=""),"Add purpose detail for substantiation",""))))))))))))</f>
        <v/>
      </c>
      <c r="R1331" s="27">
        <f>IF(OR(A1331="",M1331=""),"",IFERROR(INDEX('Rate Schedule'!$A$5:$A$24,MATCH(SUMPRODUCT(MAX(('Rate Schedule'!$A$5:$A$24&lt;=A1331)*('Rate Schedule'!$A$5:$A$24&lt;&gt;"")*'Rate Schedule'!$A$5:$A$24)),'Rate Schedule'!$A$5:$A$24,0)),""))</f>
        <v/>
      </c>
    </row>
    <row r="1332">
      <c r="A1332" s="22" t="n"/>
      <c r="B1332" s="10" t="n"/>
      <c r="C1332" s="10" t="n"/>
      <c r="D1332" s="10" t="n"/>
      <c r="E1332" s="10" t="n"/>
      <c r="F1332" s="10" t="n"/>
      <c r="G1332" s="10" t="n"/>
      <c r="H1332" s="23" t="n"/>
      <c r="I1332" s="23" t="n"/>
      <c r="J1332" s="23" t="n"/>
      <c r="K1332" s="10" t="n"/>
      <c r="L1332" s="10" t="n"/>
      <c r="M1332" s="24">
        <f>IF(AND(A1332="",B1332="",J1332="",H1332=""),"",ROUND(IF(G1332="Yes",2,1)*IF(AND(ISNUMBER(H1332),ISNUMBER(I1332),I1332&gt;=H1332),I1332-H1332,IF(ISNUMBER(J1332),J1332,0)),1))</f>
        <v/>
      </c>
      <c r="N1332" s="24">
        <f>IF(M1332="","",IF(OR(E1332="Personal",E1332="",F1332="Yes"),0,M1332))</f>
        <v/>
      </c>
      <c r="O1332" s="24">
        <f>IF(OR(A1332="",M1332=""),"",IF(E1332="Business",IFERROR(INDEX('Rate Schedule'!$B$5:$B$24,MATCH(SUMPRODUCT(MAX(('Rate Schedule'!$A$5:$A$24&lt;=A1332)*('Rate Schedule'!$A$5:$A$24&lt;&gt;"")*'Rate Schedule'!$A$5:$A$24)),'Rate Schedule'!$A$5:$A$24,0)),0),IF(E1332="Medical",IFERROR(INDEX('Rate Schedule'!$C$5:$C$24,MATCH(SUMPRODUCT(MAX(('Rate Schedule'!$A$5:$A$24&lt;=A1332)*('Rate Schedule'!$A$5:$A$24&lt;&gt;"")*'Rate Schedule'!$A$5:$A$24)),'Rate Schedule'!$A$5:$A$24,0)),0),IF(E1332="Charitable",IFERROR(INDEX('Rate Schedule'!$D$5:$D$24,MATCH(SUMPRODUCT(MAX(('Rate Schedule'!$A$5:$A$24&lt;=A1332)*('Rate Schedule'!$A$5:$A$24&lt;&gt;"")*'Rate Schedule'!$A$5:$A$24)),'Rate Schedule'!$A$5:$A$24,0)),0),0))))</f>
        <v/>
      </c>
      <c r="P1332" s="25">
        <f>IF(OR(M1332="",O1332=""),"",ROUND(N1332*O1332,0)/100)</f>
        <v/>
      </c>
      <c r="Q1332" s="26">
        <f>IF(AND(A1332="",B1332="",C1332="",D1332="",E1332="",J1332="",H1332=""),"",IF(A1332="","Add a date",IF(A1332&gt;AsOf,"After as-of date: not counted yet",IF(B1332="","Add a vehicle",IF(COUNTIF(VName,B1332)=0,"Vehicle not on Vehicles sheet",IF(E1332="","Add a purpose",IF(AND(E1332&lt;&gt;"Business",E1332&lt;&gt;"Medical",E1332&lt;&gt;"Charitable",E1332&lt;&gt;"Personal"),"Purpose must be Business/Medical/Charitable/Personal",IF(AND(ISNUMBER(H1332),ISNUMBER(I1332),I1332&lt;H1332),"Odometer end is before start",IF(AND(NOT(ISNUMBER(H1332)),NOT(ISNUMBER(I1332)),NOT(ISNUMBER(J1332))),"Add odometer readings or typed miles",IF(AND(ISNUMBER(H1332),ISNUMBER(I1332),ISNUMBER(J1332),ABS((I1332-H1332)-J1332)&gt;0.05),"Odometer and typed miles disagree",IF(AND(N1332&gt;0,O1332=0),"No rate for this date — check Rate Schedule",IF(AND(OR(E1332="Business",E1332="Medical",E1332="Charitable"),F1332&lt;&gt;"Yes",K1332=""),"Add purpose detail for substantiation",""))))))))))))</f>
        <v/>
      </c>
      <c r="R1332" s="27">
        <f>IF(OR(A1332="",M1332=""),"",IFERROR(INDEX('Rate Schedule'!$A$5:$A$24,MATCH(SUMPRODUCT(MAX(('Rate Schedule'!$A$5:$A$24&lt;=A1332)*('Rate Schedule'!$A$5:$A$24&lt;&gt;"")*'Rate Schedule'!$A$5:$A$24)),'Rate Schedule'!$A$5:$A$24,0)),""))</f>
        <v/>
      </c>
    </row>
    <row r="1333">
      <c r="A1333" s="22" t="n"/>
      <c r="B1333" s="10" t="n"/>
      <c r="C1333" s="10" t="n"/>
      <c r="D1333" s="10" t="n"/>
      <c r="E1333" s="10" t="n"/>
      <c r="F1333" s="10" t="n"/>
      <c r="G1333" s="10" t="n"/>
      <c r="H1333" s="23" t="n"/>
      <c r="I1333" s="23" t="n"/>
      <c r="J1333" s="23" t="n"/>
      <c r="K1333" s="10" t="n"/>
      <c r="L1333" s="10" t="n"/>
      <c r="M1333" s="24">
        <f>IF(AND(A1333="",B1333="",J1333="",H1333=""),"",ROUND(IF(G1333="Yes",2,1)*IF(AND(ISNUMBER(H1333),ISNUMBER(I1333),I1333&gt;=H1333),I1333-H1333,IF(ISNUMBER(J1333),J1333,0)),1))</f>
        <v/>
      </c>
      <c r="N1333" s="24">
        <f>IF(M1333="","",IF(OR(E1333="Personal",E1333="",F1333="Yes"),0,M1333))</f>
        <v/>
      </c>
      <c r="O1333" s="24">
        <f>IF(OR(A1333="",M1333=""),"",IF(E1333="Business",IFERROR(INDEX('Rate Schedule'!$B$5:$B$24,MATCH(SUMPRODUCT(MAX(('Rate Schedule'!$A$5:$A$24&lt;=A1333)*('Rate Schedule'!$A$5:$A$24&lt;&gt;"")*'Rate Schedule'!$A$5:$A$24)),'Rate Schedule'!$A$5:$A$24,0)),0),IF(E1333="Medical",IFERROR(INDEX('Rate Schedule'!$C$5:$C$24,MATCH(SUMPRODUCT(MAX(('Rate Schedule'!$A$5:$A$24&lt;=A1333)*('Rate Schedule'!$A$5:$A$24&lt;&gt;"")*'Rate Schedule'!$A$5:$A$24)),'Rate Schedule'!$A$5:$A$24,0)),0),IF(E1333="Charitable",IFERROR(INDEX('Rate Schedule'!$D$5:$D$24,MATCH(SUMPRODUCT(MAX(('Rate Schedule'!$A$5:$A$24&lt;=A1333)*('Rate Schedule'!$A$5:$A$24&lt;&gt;"")*'Rate Schedule'!$A$5:$A$24)),'Rate Schedule'!$A$5:$A$24,0)),0),0))))</f>
        <v/>
      </c>
      <c r="P1333" s="25">
        <f>IF(OR(M1333="",O1333=""),"",ROUND(N1333*O1333,0)/100)</f>
        <v/>
      </c>
      <c r="Q1333" s="26">
        <f>IF(AND(A1333="",B1333="",C1333="",D1333="",E1333="",J1333="",H1333=""),"",IF(A1333="","Add a date",IF(A1333&gt;AsOf,"After as-of date: not counted yet",IF(B1333="","Add a vehicle",IF(COUNTIF(VName,B1333)=0,"Vehicle not on Vehicles sheet",IF(E1333="","Add a purpose",IF(AND(E1333&lt;&gt;"Business",E1333&lt;&gt;"Medical",E1333&lt;&gt;"Charitable",E1333&lt;&gt;"Personal"),"Purpose must be Business/Medical/Charitable/Personal",IF(AND(ISNUMBER(H1333),ISNUMBER(I1333),I1333&lt;H1333),"Odometer end is before start",IF(AND(NOT(ISNUMBER(H1333)),NOT(ISNUMBER(I1333)),NOT(ISNUMBER(J1333))),"Add odometer readings or typed miles",IF(AND(ISNUMBER(H1333),ISNUMBER(I1333),ISNUMBER(J1333),ABS((I1333-H1333)-J1333)&gt;0.05),"Odometer and typed miles disagree",IF(AND(N1333&gt;0,O1333=0),"No rate for this date — check Rate Schedule",IF(AND(OR(E1333="Business",E1333="Medical",E1333="Charitable"),F1333&lt;&gt;"Yes",K1333=""),"Add purpose detail for substantiation",""))))))))))))</f>
        <v/>
      </c>
      <c r="R1333" s="27">
        <f>IF(OR(A1333="",M1333=""),"",IFERROR(INDEX('Rate Schedule'!$A$5:$A$24,MATCH(SUMPRODUCT(MAX(('Rate Schedule'!$A$5:$A$24&lt;=A1333)*('Rate Schedule'!$A$5:$A$24&lt;&gt;"")*'Rate Schedule'!$A$5:$A$24)),'Rate Schedule'!$A$5:$A$24,0)),""))</f>
        <v/>
      </c>
    </row>
    <row r="1334">
      <c r="A1334" s="22" t="n"/>
      <c r="B1334" s="10" t="n"/>
      <c r="C1334" s="10" t="n"/>
      <c r="D1334" s="10" t="n"/>
      <c r="E1334" s="10" t="n"/>
      <c r="F1334" s="10" t="n"/>
      <c r="G1334" s="10" t="n"/>
      <c r="H1334" s="23" t="n"/>
      <c r="I1334" s="23" t="n"/>
      <c r="J1334" s="23" t="n"/>
      <c r="K1334" s="10" t="n"/>
      <c r="L1334" s="10" t="n"/>
      <c r="M1334" s="24">
        <f>IF(AND(A1334="",B1334="",J1334="",H1334=""),"",ROUND(IF(G1334="Yes",2,1)*IF(AND(ISNUMBER(H1334),ISNUMBER(I1334),I1334&gt;=H1334),I1334-H1334,IF(ISNUMBER(J1334),J1334,0)),1))</f>
        <v/>
      </c>
      <c r="N1334" s="24">
        <f>IF(M1334="","",IF(OR(E1334="Personal",E1334="",F1334="Yes"),0,M1334))</f>
        <v/>
      </c>
      <c r="O1334" s="24">
        <f>IF(OR(A1334="",M1334=""),"",IF(E1334="Business",IFERROR(INDEX('Rate Schedule'!$B$5:$B$24,MATCH(SUMPRODUCT(MAX(('Rate Schedule'!$A$5:$A$24&lt;=A1334)*('Rate Schedule'!$A$5:$A$24&lt;&gt;"")*'Rate Schedule'!$A$5:$A$24)),'Rate Schedule'!$A$5:$A$24,0)),0),IF(E1334="Medical",IFERROR(INDEX('Rate Schedule'!$C$5:$C$24,MATCH(SUMPRODUCT(MAX(('Rate Schedule'!$A$5:$A$24&lt;=A1334)*('Rate Schedule'!$A$5:$A$24&lt;&gt;"")*'Rate Schedule'!$A$5:$A$24)),'Rate Schedule'!$A$5:$A$24,0)),0),IF(E1334="Charitable",IFERROR(INDEX('Rate Schedule'!$D$5:$D$24,MATCH(SUMPRODUCT(MAX(('Rate Schedule'!$A$5:$A$24&lt;=A1334)*('Rate Schedule'!$A$5:$A$24&lt;&gt;"")*'Rate Schedule'!$A$5:$A$24)),'Rate Schedule'!$A$5:$A$24,0)),0),0))))</f>
        <v/>
      </c>
      <c r="P1334" s="25">
        <f>IF(OR(M1334="",O1334=""),"",ROUND(N1334*O1334,0)/100)</f>
        <v/>
      </c>
      <c r="Q1334" s="26">
        <f>IF(AND(A1334="",B1334="",C1334="",D1334="",E1334="",J1334="",H1334=""),"",IF(A1334="","Add a date",IF(A1334&gt;AsOf,"After as-of date: not counted yet",IF(B1334="","Add a vehicle",IF(COUNTIF(VName,B1334)=0,"Vehicle not on Vehicles sheet",IF(E1334="","Add a purpose",IF(AND(E1334&lt;&gt;"Business",E1334&lt;&gt;"Medical",E1334&lt;&gt;"Charitable",E1334&lt;&gt;"Personal"),"Purpose must be Business/Medical/Charitable/Personal",IF(AND(ISNUMBER(H1334),ISNUMBER(I1334),I1334&lt;H1334),"Odometer end is before start",IF(AND(NOT(ISNUMBER(H1334)),NOT(ISNUMBER(I1334)),NOT(ISNUMBER(J1334))),"Add odometer readings or typed miles",IF(AND(ISNUMBER(H1334),ISNUMBER(I1334),ISNUMBER(J1334),ABS((I1334-H1334)-J1334)&gt;0.05),"Odometer and typed miles disagree",IF(AND(N1334&gt;0,O1334=0),"No rate for this date — check Rate Schedule",IF(AND(OR(E1334="Business",E1334="Medical",E1334="Charitable"),F1334&lt;&gt;"Yes",K1334=""),"Add purpose detail for substantiation",""))))))))))))</f>
        <v/>
      </c>
      <c r="R1334" s="27">
        <f>IF(OR(A1334="",M1334=""),"",IFERROR(INDEX('Rate Schedule'!$A$5:$A$24,MATCH(SUMPRODUCT(MAX(('Rate Schedule'!$A$5:$A$24&lt;=A1334)*('Rate Schedule'!$A$5:$A$24&lt;&gt;"")*'Rate Schedule'!$A$5:$A$24)),'Rate Schedule'!$A$5:$A$24,0)),""))</f>
        <v/>
      </c>
    </row>
    <row r="1335">
      <c r="A1335" s="22" t="n"/>
      <c r="B1335" s="10" t="n"/>
      <c r="C1335" s="10" t="n"/>
      <c r="D1335" s="10" t="n"/>
      <c r="E1335" s="10" t="n"/>
      <c r="F1335" s="10" t="n"/>
      <c r="G1335" s="10" t="n"/>
      <c r="H1335" s="23" t="n"/>
      <c r="I1335" s="23" t="n"/>
      <c r="J1335" s="23" t="n"/>
      <c r="K1335" s="10" t="n"/>
      <c r="L1335" s="10" t="n"/>
      <c r="M1335" s="24">
        <f>IF(AND(A1335="",B1335="",J1335="",H1335=""),"",ROUND(IF(G1335="Yes",2,1)*IF(AND(ISNUMBER(H1335),ISNUMBER(I1335),I1335&gt;=H1335),I1335-H1335,IF(ISNUMBER(J1335),J1335,0)),1))</f>
        <v/>
      </c>
      <c r="N1335" s="24">
        <f>IF(M1335="","",IF(OR(E1335="Personal",E1335="",F1335="Yes"),0,M1335))</f>
        <v/>
      </c>
      <c r="O1335" s="24">
        <f>IF(OR(A1335="",M1335=""),"",IF(E1335="Business",IFERROR(INDEX('Rate Schedule'!$B$5:$B$24,MATCH(SUMPRODUCT(MAX(('Rate Schedule'!$A$5:$A$24&lt;=A1335)*('Rate Schedule'!$A$5:$A$24&lt;&gt;"")*'Rate Schedule'!$A$5:$A$24)),'Rate Schedule'!$A$5:$A$24,0)),0),IF(E1335="Medical",IFERROR(INDEX('Rate Schedule'!$C$5:$C$24,MATCH(SUMPRODUCT(MAX(('Rate Schedule'!$A$5:$A$24&lt;=A1335)*('Rate Schedule'!$A$5:$A$24&lt;&gt;"")*'Rate Schedule'!$A$5:$A$24)),'Rate Schedule'!$A$5:$A$24,0)),0),IF(E1335="Charitable",IFERROR(INDEX('Rate Schedule'!$D$5:$D$24,MATCH(SUMPRODUCT(MAX(('Rate Schedule'!$A$5:$A$24&lt;=A1335)*('Rate Schedule'!$A$5:$A$24&lt;&gt;"")*'Rate Schedule'!$A$5:$A$24)),'Rate Schedule'!$A$5:$A$24,0)),0),0))))</f>
        <v/>
      </c>
      <c r="P1335" s="25">
        <f>IF(OR(M1335="",O1335=""),"",ROUND(N1335*O1335,0)/100)</f>
        <v/>
      </c>
      <c r="Q1335" s="26">
        <f>IF(AND(A1335="",B1335="",C1335="",D1335="",E1335="",J1335="",H1335=""),"",IF(A1335="","Add a date",IF(A1335&gt;AsOf,"After as-of date: not counted yet",IF(B1335="","Add a vehicle",IF(COUNTIF(VName,B1335)=0,"Vehicle not on Vehicles sheet",IF(E1335="","Add a purpose",IF(AND(E1335&lt;&gt;"Business",E1335&lt;&gt;"Medical",E1335&lt;&gt;"Charitable",E1335&lt;&gt;"Personal"),"Purpose must be Business/Medical/Charitable/Personal",IF(AND(ISNUMBER(H1335),ISNUMBER(I1335),I1335&lt;H1335),"Odometer end is before start",IF(AND(NOT(ISNUMBER(H1335)),NOT(ISNUMBER(I1335)),NOT(ISNUMBER(J1335))),"Add odometer readings or typed miles",IF(AND(ISNUMBER(H1335),ISNUMBER(I1335),ISNUMBER(J1335),ABS((I1335-H1335)-J1335)&gt;0.05),"Odometer and typed miles disagree",IF(AND(N1335&gt;0,O1335=0),"No rate for this date — check Rate Schedule",IF(AND(OR(E1335="Business",E1335="Medical",E1335="Charitable"),F1335&lt;&gt;"Yes",K1335=""),"Add purpose detail for substantiation",""))))))))))))</f>
        <v/>
      </c>
      <c r="R1335" s="27">
        <f>IF(OR(A1335="",M1335=""),"",IFERROR(INDEX('Rate Schedule'!$A$5:$A$24,MATCH(SUMPRODUCT(MAX(('Rate Schedule'!$A$5:$A$24&lt;=A1335)*('Rate Schedule'!$A$5:$A$24&lt;&gt;"")*'Rate Schedule'!$A$5:$A$24)),'Rate Schedule'!$A$5:$A$24,0)),""))</f>
        <v/>
      </c>
    </row>
    <row r="1336">
      <c r="A1336" s="22" t="n"/>
      <c r="B1336" s="10" t="n"/>
      <c r="C1336" s="10" t="n"/>
      <c r="D1336" s="10" t="n"/>
      <c r="E1336" s="10" t="n"/>
      <c r="F1336" s="10" t="n"/>
      <c r="G1336" s="10" t="n"/>
      <c r="H1336" s="23" t="n"/>
      <c r="I1336" s="23" t="n"/>
      <c r="J1336" s="23" t="n"/>
      <c r="K1336" s="10" t="n"/>
      <c r="L1336" s="10" t="n"/>
      <c r="M1336" s="24">
        <f>IF(AND(A1336="",B1336="",J1336="",H1336=""),"",ROUND(IF(G1336="Yes",2,1)*IF(AND(ISNUMBER(H1336),ISNUMBER(I1336),I1336&gt;=H1336),I1336-H1336,IF(ISNUMBER(J1336),J1336,0)),1))</f>
        <v/>
      </c>
      <c r="N1336" s="24">
        <f>IF(M1336="","",IF(OR(E1336="Personal",E1336="",F1336="Yes"),0,M1336))</f>
        <v/>
      </c>
      <c r="O1336" s="24">
        <f>IF(OR(A1336="",M1336=""),"",IF(E1336="Business",IFERROR(INDEX('Rate Schedule'!$B$5:$B$24,MATCH(SUMPRODUCT(MAX(('Rate Schedule'!$A$5:$A$24&lt;=A1336)*('Rate Schedule'!$A$5:$A$24&lt;&gt;"")*'Rate Schedule'!$A$5:$A$24)),'Rate Schedule'!$A$5:$A$24,0)),0),IF(E1336="Medical",IFERROR(INDEX('Rate Schedule'!$C$5:$C$24,MATCH(SUMPRODUCT(MAX(('Rate Schedule'!$A$5:$A$24&lt;=A1336)*('Rate Schedule'!$A$5:$A$24&lt;&gt;"")*'Rate Schedule'!$A$5:$A$24)),'Rate Schedule'!$A$5:$A$24,0)),0),IF(E1336="Charitable",IFERROR(INDEX('Rate Schedule'!$D$5:$D$24,MATCH(SUMPRODUCT(MAX(('Rate Schedule'!$A$5:$A$24&lt;=A1336)*('Rate Schedule'!$A$5:$A$24&lt;&gt;"")*'Rate Schedule'!$A$5:$A$24)),'Rate Schedule'!$A$5:$A$24,0)),0),0))))</f>
        <v/>
      </c>
      <c r="P1336" s="25">
        <f>IF(OR(M1336="",O1336=""),"",ROUND(N1336*O1336,0)/100)</f>
        <v/>
      </c>
      <c r="Q1336" s="26">
        <f>IF(AND(A1336="",B1336="",C1336="",D1336="",E1336="",J1336="",H1336=""),"",IF(A1336="","Add a date",IF(A1336&gt;AsOf,"After as-of date: not counted yet",IF(B1336="","Add a vehicle",IF(COUNTIF(VName,B1336)=0,"Vehicle not on Vehicles sheet",IF(E1336="","Add a purpose",IF(AND(E1336&lt;&gt;"Business",E1336&lt;&gt;"Medical",E1336&lt;&gt;"Charitable",E1336&lt;&gt;"Personal"),"Purpose must be Business/Medical/Charitable/Personal",IF(AND(ISNUMBER(H1336),ISNUMBER(I1336),I1336&lt;H1336),"Odometer end is before start",IF(AND(NOT(ISNUMBER(H1336)),NOT(ISNUMBER(I1336)),NOT(ISNUMBER(J1336))),"Add odometer readings or typed miles",IF(AND(ISNUMBER(H1336),ISNUMBER(I1336),ISNUMBER(J1336),ABS((I1336-H1336)-J1336)&gt;0.05),"Odometer and typed miles disagree",IF(AND(N1336&gt;0,O1336=0),"No rate for this date — check Rate Schedule",IF(AND(OR(E1336="Business",E1336="Medical",E1336="Charitable"),F1336&lt;&gt;"Yes",K1336=""),"Add purpose detail for substantiation",""))))))))))))</f>
        <v/>
      </c>
      <c r="R1336" s="27">
        <f>IF(OR(A1336="",M1336=""),"",IFERROR(INDEX('Rate Schedule'!$A$5:$A$24,MATCH(SUMPRODUCT(MAX(('Rate Schedule'!$A$5:$A$24&lt;=A1336)*('Rate Schedule'!$A$5:$A$24&lt;&gt;"")*'Rate Schedule'!$A$5:$A$24)),'Rate Schedule'!$A$5:$A$24,0)),""))</f>
        <v/>
      </c>
    </row>
    <row r="1337">
      <c r="A1337" s="22" t="n"/>
      <c r="B1337" s="10" t="n"/>
      <c r="C1337" s="10" t="n"/>
      <c r="D1337" s="10" t="n"/>
      <c r="E1337" s="10" t="n"/>
      <c r="F1337" s="10" t="n"/>
      <c r="G1337" s="10" t="n"/>
      <c r="H1337" s="23" t="n"/>
      <c r="I1337" s="23" t="n"/>
      <c r="J1337" s="23" t="n"/>
      <c r="K1337" s="10" t="n"/>
      <c r="L1337" s="10" t="n"/>
      <c r="M1337" s="24">
        <f>IF(AND(A1337="",B1337="",J1337="",H1337=""),"",ROUND(IF(G1337="Yes",2,1)*IF(AND(ISNUMBER(H1337),ISNUMBER(I1337),I1337&gt;=H1337),I1337-H1337,IF(ISNUMBER(J1337),J1337,0)),1))</f>
        <v/>
      </c>
      <c r="N1337" s="24">
        <f>IF(M1337="","",IF(OR(E1337="Personal",E1337="",F1337="Yes"),0,M1337))</f>
        <v/>
      </c>
      <c r="O1337" s="24">
        <f>IF(OR(A1337="",M1337=""),"",IF(E1337="Business",IFERROR(INDEX('Rate Schedule'!$B$5:$B$24,MATCH(SUMPRODUCT(MAX(('Rate Schedule'!$A$5:$A$24&lt;=A1337)*('Rate Schedule'!$A$5:$A$24&lt;&gt;"")*'Rate Schedule'!$A$5:$A$24)),'Rate Schedule'!$A$5:$A$24,0)),0),IF(E1337="Medical",IFERROR(INDEX('Rate Schedule'!$C$5:$C$24,MATCH(SUMPRODUCT(MAX(('Rate Schedule'!$A$5:$A$24&lt;=A1337)*('Rate Schedule'!$A$5:$A$24&lt;&gt;"")*'Rate Schedule'!$A$5:$A$24)),'Rate Schedule'!$A$5:$A$24,0)),0),IF(E1337="Charitable",IFERROR(INDEX('Rate Schedule'!$D$5:$D$24,MATCH(SUMPRODUCT(MAX(('Rate Schedule'!$A$5:$A$24&lt;=A1337)*('Rate Schedule'!$A$5:$A$24&lt;&gt;"")*'Rate Schedule'!$A$5:$A$24)),'Rate Schedule'!$A$5:$A$24,0)),0),0))))</f>
        <v/>
      </c>
      <c r="P1337" s="25">
        <f>IF(OR(M1337="",O1337=""),"",ROUND(N1337*O1337,0)/100)</f>
        <v/>
      </c>
      <c r="Q1337" s="26">
        <f>IF(AND(A1337="",B1337="",C1337="",D1337="",E1337="",J1337="",H1337=""),"",IF(A1337="","Add a date",IF(A1337&gt;AsOf,"After as-of date: not counted yet",IF(B1337="","Add a vehicle",IF(COUNTIF(VName,B1337)=0,"Vehicle not on Vehicles sheet",IF(E1337="","Add a purpose",IF(AND(E1337&lt;&gt;"Business",E1337&lt;&gt;"Medical",E1337&lt;&gt;"Charitable",E1337&lt;&gt;"Personal"),"Purpose must be Business/Medical/Charitable/Personal",IF(AND(ISNUMBER(H1337),ISNUMBER(I1337),I1337&lt;H1337),"Odometer end is before start",IF(AND(NOT(ISNUMBER(H1337)),NOT(ISNUMBER(I1337)),NOT(ISNUMBER(J1337))),"Add odometer readings or typed miles",IF(AND(ISNUMBER(H1337),ISNUMBER(I1337),ISNUMBER(J1337),ABS((I1337-H1337)-J1337)&gt;0.05),"Odometer and typed miles disagree",IF(AND(N1337&gt;0,O1337=0),"No rate for this date — check Rate Schedule",IF(AND(OR(E1337="Business",E1337="Medical",E1337="Charitable"),F1337&lt;&gt;"Yes",K1337=""),"Add purpose detail for substantiation",""))))))))))))</f>
        <v/>
      </c>
      <c r="R1337" s="27">
        <f>IF(OR(A1337="",M1337=""),"",IFERROR(INDEX('Rate Schedule'!$A$5:$A$24,MATCH(SUMPRODUCT(MAX(('Rate Schedule'!$A$5:$A$24&lt;=A1337)*('Rate Schedule'!$A$5:$A$24&lt;&gt;"")*'Rate Schedule'!$A$5:$A$24)),'Rate Schedule'!$A$5:$A$24,0)),""))</f>
        <v/>
      </c>
    </row>
    <row r="1338">
      <c r="A1338" s="22" t="n"/>
      <c r="B1338" s="10" t="n"/>
      <c r="C1338" s="10" t="n"/>
      <c r="D1338" s="10" t="n"/>
      <c r="E1338" s="10" t="n"/>
      <c r="F1338" s="10" t="n"/>
      <c r="G1338" s="10" t="n"/>
      <c r="H1338" s="23" t="n"/>
      <c r="I1338" s="23" t="n"/>
      <c r="J1338" s="23" t="n"/>
      <c r="K1338" s="10" t="n"/>
      <c r="L1338" s="10" t="n"/>
      <c r="M1338" s="24">
        <f>IF(AND(A1338="",B1338="",J1338="",H1338=""),"",ROUND(IF(G1338="Yes",2,1)*IF(AND(ISNUMBER(H1338),ISNUMBER(I1338),I1338&gt;=H1338),I1338-H1338,IF(ISNUMBER(J1338),J1338,0)),1))</f>
        <v/>
      </c>
      <c r="N1338" s="24">
        <f>IF(M1338="","",IF(OR(E1338="Personal",E1338="",F1338="Yes"),0,M1338))</f>
        <v/>
      </c>
      <c r="O1338" s="24">
        <f>IF(OR(A1338="",M1338=""),"",IF(E1338="Business",IFERROR(INDEX('Rate Schedule'!$B$5:$B$24,MATCH(SUMPRODUCT(MAX(('Rate Schedule'!$A$5:$A$24&lt;=A1338)*('Rate Schedule'!$A$5:$A$24&lt;&gt;"")*'Rate Schedule'!$A$5:$A$24)),'Rate Schedule'!$A$5:$A$24,0)),0),IF(E1338="Medical",IFERROR(INDEX('Rate Schedule'!$C$5:$C$24,MATCH(SUMPRODUCT(MAX(('Rate Schedule'!$A$5:$A$24&lt;=A1338)*('Rate Schedule'!$A$5:$A$24&lt;&gt;"")*'Rate Schedule'!$A$5:$A$24)),'Rate Schedule'!$A$5:$A$24,0)),0),IF(E1338="Charitable",IFERROR(INDEX('Rate Schedule'!$D$5:$D$24,MATCH(SUMPRODUCT(MAX(('Rate Schedule'!$A$5:$A$24&lt;=A1338)*('Rate Schedule'!$A$5:$A$24&lt;&gt;"")*'Rate Schedule'!$A$5:$A$24)),'Rate Schedule'!$A$5:$A$24,0)),0),0))))</f>
        <v/>
      </c>
      <c r="P1338" s="25">
        <f>IF(OR(M1338="",O1338=""),"",ROUND(N1338*O1338,0)/100)</f>
        <v/>
      </c>
      <c r="Q1338" s="26">
        <f>IF(AND(A1338="",B1338="",C1338="",D1338="",E1338="",J1338="",H1338=""),"",IF(A1338="","Add a date",IF(A1338&gt;AsOf,"After as-of date: not counted yet",IF(B1338="","Add a vehicle",IF(COUNTIF(VName,B1338)=0,"Vehicle not on Vehicles sheet",IF(E1338="","Add a purpose",IF(AND(E1338&lt;&gt;"Business",E1338&lt;&gt;"Medical",E1338&lt;&gt;"Charitable",E1338&lt;&gt;"Personal"),"Purpose must be Business/Medical/Charitable/Personal",IF(AND(ISNUMBER(H1338),ISNUMBER(I1338),I1338&lt;H1338),"Odometer end is before start",IF(AND(NOT(ISNUMBER(H1338)),NOT(ISNUMBER(I1338)),NOT(ISNUMBER(J1338))),"Add odometer readings or typed miles",IF(AND(ISNUMBER(H1338),ISNUMBER(I1338),ISNUMBER(J1338),ABS((I1338-H1338)-J1338)&gt;0.05),"Odometer and typed miles disagree",IF(AND(N1338&gt;0,O1338=0),"No rate for this date — check Rate Schedule",IF(AND(OR(E1338="Business",E1338="Medical",E1338="Charitable"),F1338&lt;&gt;"Yes",K1338=""),"Add purpose detail for substantiation",""))))))))))))</f>
        <v/>
      </c>
      <c r="R1338" s="27">
        <f>IF(OR(A1338="",M1338=""),"",IFERROR(INDEX('Rate Schedule'!$A$5:$A$24,MATCH(SUMPRODUCT(MAX(('Rate Schedule'!$A$5:$A$24&lt;=A1338)*('Rate Schedule'!$A$5:$A$24&lt;&gt;"")*'Rate Schedule'!$A$5:$A$24)),'Rate Schedule'!$A$5:$A$24,0)),""))</f>
        <v/>
      </c>
    </row>
    <row r="1339">
      <c r="A1339" s="22" t="n"/>
      <c r="B1339" s="10" t="n"/>
      <c r="C1339" s="10" t="n"/>
      <c r="D1339" s="10" t="n"/>
      <c r="E1339" s="10" t="n"/>
      <c r="F1339" s="10" t="n"/>
      <c r="G1339" s="10" t="n"/>
      <c r="H1339" s="23" t="n"/>
      <c r="I1339" s="23" t="n"/>
      <c r="J1339" s="23" t="n"/>
      <c r="K1339" s="10" t="n"/>
      <c r="L1339" s="10" t="n"/>
      <c r="M1339" s="24">
        <f>IF(AND(A1339="",B1339="",J1339="",H1339=""),"",ROUND(IF(G1339="Yes",2,1)*IF(AND(ISNUMBER(H1339),ISNUMBER(I1339),I1339&gt;=H1339),I1339-H1339,IF(ISNUMBER(J1339),J1339,0)),1))</f>
        <v/>
      </c>
      <c r="N1339" s="24">
        <f>IF(M1339="","",IF(OR(E1339="Personal",E1339="",F1339="Yes"),0,M1339))</f>
        <v/>
      </c>
      <c r="O1339" s="24">
        <f>IF(OR(A1339="",M1339=""),"",IF(E1339="Business",IFERROR(INDEX('Rate Schedule'!$B$5:$B$24,MATCH(SUMPRODUCT(MAX(('Rate Schedule'!$A$5:$A$24&lt;=A1339)*('Rate Schedule'!$A$5:$A$24&lt;&gt;"")*'Rate Schedule'!$A$5:$A$24)),'Rate Schedule'!$A$5:$A$24,0)),0),IF(E1339="Medical",IFERROR(INDEX('Rate Schedule'!$C$5:$C$24,MATCH(SUMPRODUCT(MAX(('Rate Schedule'!$A$5:$A$24&lt;=A1339)*('Rate Schedule'!$A$5:$A$24&lt;&gt;"")*'Rate Schedule'!$A$5:$A$24)),'Rate Schedule'!$A$5:$A$24,0)),0),IF(E1339="Charitable",IFERROR(INDEX('Rate Schedule'!$D$5:$D$24,MATCH(SUMPRODUCT(MAX(('Rate Schedule'!$A$5:$A$24&lt;=A1339)*('Rate Schedule'!$A$5:$A$24&lt;&gt;"")*'Rate Schedule'!$A$5:$A$24)),'Rate Schedule'!$A$5:$A$24,0)),0),0))))</f>
        <v/>
      </c>
      <c r="P1339" s="25">
        <f>IF(OR(M1339="",O1339=""),"",ROUND(N1339*O1339,0)/100)</f>
        <v/>
      </c>
      <c r="Q1339" s="26">
        <f>IF(AND(A1339="",B1339="",C1339="",D1339="",E1339="",J1339="",H1339=""),"",IF(A1339="","Add a date",IF(A1339&gt;AsOf,"After as-of date: not counted yet",IF(B1339="","Add a vehicle",IF(COUNTIF(VName,B1339)=0,"Vehicle not on Vehicles sheet",IF(E1339="","Add a purpose",IF(AND(E1339&lt;&gt;"Business",E1339&lt;&gt;"Medical",E1339&lt;&gt;"Charitable",E1339&lt;&gt;"Personal"),"Purpose must be Business/Medical/Charitable/Personal",IF(AND(ISNUMBER(H1339),ISNUMBER(I1339),I1339&lt;H1339),"Odometer end is before start",IF(AND(NOT(ISNUMBER(H1339)),NOT(ISNUMBER(I1339)),NOT(ISNUMBER(J1339))),"Add odometer readings or typed miles",IF(AND(ISNUMBER(H1339),ISNUMBER(I1339),ISNUMBER(J1339),ABS((I1339-H1339)-J1339)&gt;0.05),"Odometer and typed miles disagree",IF(AND(N1339&gt;0,O1339=0),"No rate for this date — check Rate Schedule",IF(AND(OR(E1339="Business",E1339="Medical",E1339="Charitable"),F1339&lt;&gt;"Yes",K1339=""),"Add purpose detail for substantiation",""))))))))))))</f>
        <v/>
      </c>
      <c r="R1339" s="27">
        <f>IF(OR(A1339="",M1339=""),"",IFERROR(INDEX('Rate Schedule'!$A$5:$A$24,MATCH(SUMPRODUCT(MAX(('Rate Schedule'!$A$5:$A$24&lt;=A1339)*('Rate Schedule'!$A$5:$A$24&lt;&gt;"")*'Rate Schedule'!$A$5:$A$24)),'Rate Schedule'!$A$5:$A$24,0)),""))</f>
        <v/>
      </c>
    </row>
    <row r="1340">
      <c r="A1340" s="22" t="n"/>
      <c r="B1340" s="10" t="n"/>
      <c r="C1340" s="10" t="n"/>
      <c r="D1340" s="10" t="n"/>
      <c r="E1340" s="10" t="n"/>
      <c r="F1340" s="10" t="n"/>
      <c r="G1340" s="10" t="n"/>
      <c r="H1340" s="23" t="n"/>
      <c r="I1340" s="23" t="n"/>
      <c r="J1340" s="23" t="n"/>
      <c r="K1340" s="10" t="n"/>
      <c r="L1340" s="10" t="n"/>
      <c r="M1340" s="24">
        <f>IF(AND(A1340="",B1340="",J1340="",H1340=""),"",ROUND(IF(G1340="Yes",2,1)*IF(AND(ISNUMBER(H1340),ISNUMBER(I1340),I1340&gt;=H1340),I1340-H1340,IF(ISNUMBER(J1340),J1340,0)),1))</f>
        <v/>
      </c>
      <c r="N1340" s="24">
        <f>IF(M1340="","",IF(OR(E1340="Personal",E1340="",F1340="Yes"),0,M1340))</f>
        <v/>
      </c>
      <c r="O1340" s="24">
        <f>IF(OR(A1340="",M1340=""),"",IF(E1340="Business",IFERROR(INDEX('Rate Schedule'!$B$5:$B$24,MATCH(SUMPRODUCT(MAX(('Rate Schedule'!$A$5:$A$24&lt;=A1340)*('Rate Schedule'!$A$5:$A$24&lt;&gt;"")*'Rate Schedule'!$A$5:$A$24)),'Rate Schedule'!$A$5:$A$24,0)),0),IF(E1340="Medical",IFERROR(INDEX('Rate Schedule'!$C$5:$C$24,MATCH(SUMPRODUCT(MAX(('Rate Schedule'!$A$5:$A$24&lt;=A1340)*('Rate Schedule'!$A$5:$A$24&lt;&gt;"")*'Rate Schedule'!$A$5:$A$24)),'Rate Schedule'!$A$5:$A$24,0)),0),IF(E1340="Charitable",IFERROR(INDEX('Rate Schedule'!$D$5:$D$24,MATCH(SUMPRODUCT(MAX(('Rate Schedule'!$A$5:$A$24&lt;=A1340)*('Rate Schedule'!$A$5:$A$24&lt;&gt;"")*'Rate Schedule'!$A$5:$A$24)),'Rate Schedule'!$A$5:$A$24,0)),0),0))))</f>
        <v/>
      </c>
      <c r="P1340" s="25">
        <f>IF(OR(M1340="",O1340=""),"",ROUND(N1340*O1340,0)/100)</f>
        <v/>
      </c>
      <c r="Q1340" s="26">
        <f>IF(AND(A1340="",B1340="",C1340="",D1340="",E1340="",J1340="",H1340=""),"",IF(A1340="","Add a date",IF(A1340&gt;AsOf,"After as-of date: not counted yet",IF(B1340="","Add a vehicle",IF(COUNTIF(VName,B1340)=0,"Vehicle not on Vehicles sheet",IF(E1340="","Add a purpose",IF(AND(E1340&lt;&gt;"Business",E1340&lt;&gt;"Medical",E1340&lt;&gt;"Charitable",E1340&lt;&gt;"Personal"),"Purpose must be Business/Medical/Charitable/Personal",IF(AND(ISNUMBER(H1340),ISNUMBER(I1340),I1340&lt;H1340),"Odometer end is before start",IF(AND(NOT(ISNUMBER(H1340)),NOT(ISNUMBER(I1340)),NOT(ISNUMBER(J1340))),"Add odometer readings or typed miles",IF(AND(ISNUMBER(H1340),ISNUMBER(I1340),ISNUMBER(J1340),ABS((I1340-H1340)-J1340)&gt;0.05),"Odometer and typed miles disagree",IF(AND(N1340&gt;0,O1340=0),"No rate for this date — check Rate Schedule",IF(AND(OR(E1340="Business",E1340="Medical",E1340="Charitable"),F1340&lt;&gt;"Yes",K1340=""),"Add purpose detail for substantiation",""))))))))))))</f>
        <v/>
      </c>
      <c r="R1340" s="27">
        <f>IF(OR(A1340="",M1340=""),"",IFERROR(INDEX('Rate Schedule'!$A$5:$A$24,MATCH(SUMPRODUCT(MAX(('Rate Schedule'!$A$5:$A$24&lt;=A1340)*('Rate Schedule'!$A$5:$A$24&lt;&gt;"")*'Rate Schedule'!$A$5:$A$24)),'Rate Schedule'!$A$5:$A$24,0)),""))</f>
        <v/>
      </c>
    </row>
    <row r="1341">
      <c r="A1341" s="22" t="n"/>
      <c r="B1341" s="10" t="n"/>
      <c r="C1341" s="10" t="n"/>
      <c r="D1341" s="10" t="n"/>
      <c r="E1341" s="10" t="n"/>
      <c r="F1341" s="10" t="n"/>
      <c r="G1341" s="10" t="n"/>
      <c r="H1341" s="23" t="n"/>
      <c r="I1341" s="23" t="n"/>
      <c r="J1341" s="23" t="n"/>
      <c r="K1341" s="10" t="n"/>
      <c r="L1341" s="10" t="n"/>
      <c r="M1341" s="24">
        <f>IF(AND(A1341="",B1341="",J1341="",H1341=""),"",ROUND(IF(G1341="Yes",2,1)*IF(AND(ISNUMBER(H1341),ISNUMBER(I1341),I1341&gt;=H1341),I1341-H1341,IF(ISNUMBER(J1341),J1341,0)),1))</f>
        <v/>
      </c>
      <c r="N1341" s="24">
        <f>IF(M1341="","",IF(OR(E1341="Personal",E1341="",F1341="Yes"),0,M1341))</f>
        <v/>
      </c>
      <c r="O1341" s="24">
        <f>IF(OR(A1341="",M1341=""),"",IF(E1341="Business",IFERROR(INDEX('Rate Schedule'!$B$5:$B$24,MATCH(SUMPRODUCT(MAX(('Rate Schedule'!$A$5:$A$24&lt;=A1341)*('Rate Schedule'!$A$5:$A$24&lt;&gt;"")*'Rate Schedule'!$A$5:$A$24)),'Rate Schedule'!$A$5:$A$24,0)),0),IF(E1341="Medical",IFERROR(INDEX('Rate Schedule'!$C$5:$C$24,MATCH(SUMPRODUCT(MAX(('Rate Schedule'!$A$5:$A$24&lt;=A1341)*('Rate Schedule'!$A$5:$A$24&lt;&gt;"")*'Rate Schedule'!$A$5:$A$24)),'Rate Schedule'!$A$5:$A$24,0)),0),IF(E1341="Charitable",IFERROR(INDEX('Rate Schedule'!$D$5:$D$24,MATCH(SUMPRODUCT(MAX(('Rate Schedule'!$A$5:$A$24&lt;=A1341)*('Rate Schedule'!$A$5:$A$24&lt;&gt;"")*'Rate Schedule'!$A$5:$A$24)),'Rate Schedule'!$A$5:$A$24,0)),0),0))))</f>
        <v/>
      </c>
      <c r="P1341" s="25">
        <f>IF(OR(M1341="",O1341=""),"",ROUND(N1341*O1341,0)/100)</f>
        <v/>
      </c>
      <c r="Q1341" s="26">
        <f>IF(AND(A1341="",B1341="",C1341="",D1341="",E1341="",J1341="",H1341=""),"",IF(A1341="","Add a date",IF(A1341&gt;AsOf,"After as-of date: not counted yet",IF(B1341="","Add a vehicle",IF(COUNTIF(VName,B1341)=0,"Vehicle not on Vehicles sheet",IF(E1341="","Add a purpose",IF(AND(E1341&lt;&gt;"Business",E1341&lt;&gt;"Medical",E1341&lt;&gt;"Charitable",E1341&lt;&gt;"Personal"),"Purpose must be Business/Medical/Charitable/Personal",IF(AND(ISNUMBER(H1341),ISNUMBER(I1341),I1341&lt;H1341),"Odometer end is before start",IF(AND(NOT(ISNUMBER(H1341)),NOT(ISNUMBER(I1341)),NOT(ISNUMBER(J1341))),"Add odometer readings or typed miles",IF(AND(ISNUMBER(H1341),ISNUMBER(I1341),ISNUMBER(J1341),ABS((I1341-H1341)-J1341)&gt;0.05),"Odometer and typed miles disagree",IF(AND(N1341&gt;0,O1341=0),"No rate for this date — check Rate Schedule",IF(AND(OR(E1341="Business",E1341="Medical",E1341="Charitable"),F1341&lt;&gt;"Yes",K1341=""),"Add purpose detail for substantiation",""))))))))))))</f>
        <v/>
      </c>
      <c r="R1341" s="27">
        <f>IF(OR(A1341="",M1341=""),"",IFERROR(INDEX('Rate Schedule'!$A$5:$A$24,MATCH(SUMPRODUCT(MAX(('Rate Schedule'!$A$5:$A$24&lt;=A1341)*('Rate Schedule'!$A$5:$A$24&lt;&gt;"")*'Rate Schedule'!$A$5:$A$24)),'Rate Schedule'!$A$5:$A$24,0)),""))</f>
        <v/>
      </c>
    </row>
    <row r="1342">
      <c r="A1342" s="22" t="n"/>
      <c r="B1342" s="10" t="n"/>
      <c r="C1342" s="10" t="n"/>
      <c r="D1342" s="10" t="n"/>
      <c r="E1342" s="10" t="n"/>
      <c r="F1342" s="10" t="n"/>
      <c r="G1342" s="10" t="n"/>
      <c r="H1342" s="23" t="n"/>
      <c r="I1342" s="23" t="n"/>
      <c r="J1342" s="23" t="n"/>
      <c r="K1342" s="10" t="n"/>
      <c r="L1342" s="10" t="n"/>
      <c r="M1342" s="24">
        <f>IF(AND(A1342="",B1342="",J1342="",H1342=""),"",ROUND(IF(G1342="Yes",2,1)*IF(AND(ISNUMBER(H1342),ISNUMBER(I1342),I1342&gt;=H1342),I1342-H1342,IF(ISNUMBER(J1342),J1342,0)),1))</f>
        <v/>
      </c>
      <c r="N1342" s="24">
        <f>IF(M1342="","",IF(OR(E1342="Personal",E1342="",F1342="Yes"),0,M1342))</f>
        <v/>
      </c>
      <c r="O1342" s="24">
        <f>IF(OR(A1342="",M1342=""),"",IF(E1342="Business",IFERROR(INDEX('Rate Schedule'!$B$5:$B$24,MATCH(SUMPRODUCT(MAX(('Rate Schedule'!$A$5:$A$24&lt;=A1342)*('Rate Schedule'!$A$5:$A$24&lt;&gt;"")*'Rate Schedule'!$A$5:$A$24)),'Rate Schedule'!$A$5:$A$24,0)),0),IF(E1342="Medical",IFERROR(INDEX('Rate Schedule'!$C$5:$C$24,MATCH(SUMPRODUCT(MAX(('Rate Schedule'!$A$5:$A$24&lt;=A1342)*('Rate Schedule'!$A$5:$A$24&lt;&gt;"")*'Rate Schedule'!$A$5:$A$24)),'Rate Schedule'!$A$5:$A$24,0)),0),IF(E1342="Charitable",IFERROR(INDEX('Rate Schedule'!$D$5:$D$24,MATCH(SUMPRODUCT(MAX(('Rate Schedule'!$A$5:$A$24&lt;=A1342)*('Rate Schedule'!$A$5:$A$24&lt;&gt;"")*'Rate Schedule'!$A$5:$A$24)),'Rate Schedule'!$A$5:$A$24,0)),0),0))))</f>
        <v/>
      </c>
      <c r="P1342" s="25">
        <f>IF(OR(M1342="",O1342=""),"",ROUND(N1342*O1342,0)/100)</f>
        <v/>
      </c>
      <c r="Q1342" s="26">
        <f>IF(AND(A1342="",B1342="",C1342="",D1342="",E1342="",J1342="",H1342=""),"",IF(A1342="","Add a date",IF(A1342&gt;AsOf,"After as-of date: not counted yet",IF(B1342="","Add a vehicle",IF(COUNTIF(VName,B1342)=0,"Vehicle not on Vehicles sheet",IF(E1342="","Add a purpose",IF(AND(E1342&lt;&gt;"Business",E1342&lt;&gt;"Medical",E1342&lt;&gt;"Charitable",E1342&lt;&gt;"Personal"),"Purpose must be Business/Medical/Charitable/Personal",IF(AND(ISNUMBER(H1342),ISNUMBER(I1342),I1342&lt;H1342),"Odometer end is before start",IF(AND(NOT(ISNUMBER(H1342)),NOT(ISNUMBER(I1342)),NOT(ISNUMBER(J1342))),"Add odometer readings or typed miles",IF(AND(ISNUMBER(H1342),ISNUMBER(I1342),ISNUMBER(J1342),ABS((I1342-H1342)-J1342)&gt;0.05),"Odometer and typed miles disagree",IF(AND(N1342&gt;0,O1342=0),"No rate for this date — check Rate Schedule",IF(AND(OR(E1342="Business",E1342="Medical",E1342="Charitable"),F1342&lt;&gt;"Yes",K1342=""),"Add purpose detail for substantiation",""))))))))))))</f>
        <v/>
      </c>
      <c r="R1342" s="27">
        <f>IF(OR(A1342="",M1342=""),"",IFERROR(INDEX('Rate Schedule'!$A$5:$A$24,MATCH(SUMPRODUCT(MAX(('Rate Schedule'!$A$5:$A$24&lt;=A1342)*('Rate Schedule'!$A$5:$A$24&lt;&gt;"")*'Rate Schedule'!$A$5:$A$24)),'Rate Schedule'!$A$5:$A$24,0)),""))</f>
        <v/>
      </c>
    </row>
    <row r="1343">
      <c r="A1343" s="22" t="n"/>
      <c r="B1343" s="10" t="n"/>
      <c r="C1343" s="10" t="n"/>
      <c r="D1343" s="10" t="n"/>
      <c r="E1343" s="10" t="n"/>
      <c r="F1343" s="10" t="n"/>
      <c r="G1343" s="10" t="n"/>
      <c r="H1343" s="23" t="n"/>
      <c r="I1343" s="23" t="n"/>
      <c r="J1343" s="23" t="n"/>
      <c r="K1343" s="10" t="n"/>
      <c r="L1343" s="10" t="n"/>
      <c r="M1343" s="24">
        <f>IF(AND(A1343="",B1343="",J1343="",H1343=""),"",ROUND(IF(G1343="Yes",2,1)*IF(AND(ISNUMBER(H1343),ISNUMBER(I1343),I1343&gt;=H1343),I1343-H1343,IF(ISNUMBER(J1343),J1343,0)),1))</f>
        <v/>
      </c>
      <c r="N1343" s="24">
        <f>IF(M1343="","",IF(OR(E1343="Personal",E1343="",F1343="Yes"),0,M1343))</f>
        <v/>
      </c>
      <c r="O1343" s="24">
        <f>IF(OR(A1343="",M1343=""),"",IF(E1343="Business",IFERROR(INDEX('Rate Schedule'!$B$5:$B$24,MATCH(SUMPRODUCT(MAX(('Rate Schedule'!$A$5:$A$24&lt;=A1343)*('Rate Schedule'!$A$5:$A$24&lt;&gt;"")*'Rate Schedule'!$A$5:$A$24)),'Rate Schedule'!$A$5:$A$24,0)),0),IF(E1343="Medical",IFERROR(INDEX('Rate Schedule'!$C$5:$C$24,MATCH(SUMPRODUCT(MAX(('Rate Schedule'!$A$5:$A$24&lt;=A1343)*('Rate Schedule'!$A$5:$A$24&lt;&gt;"")*'Rate Schedule'!$A$5:$A$24)),'Rate Schedule'!$A$5:$A$24,0)),0),IF(E1343="Charitable",IFERROR(INDEX('Rate Schedule'!$D$5:$D$24,MATCH(SUMPRODUCT(MAX(('Rate Schedule'!$A$5:$A$24&lt;=A1343)*('Rate Schedule'!$A$5:$A$24&lt;&gt;"")*'Rate Schedule'!$A$5:$A$24)),'Rate Schedule'!$A$5:$A$24,0)),0),0))))</f>
        <v/>
      </c>
      <c r="P1343" s="25">
        <f>IF(OR(M1343="",O1343=""),"",ROUND(N1343*O1343,0)/100)</f>
        <v/>
      </c>
      <c r="Q1343" s="26">
        <f>IF(AND(A1343="",B1343="",C1343="",D1343="",E1343="",J1343="",H1343=""),"",IF(A1343="","Add a date",IF(A1343&gt;AsOf,"After as-of date: not counted yet",IF(B1343="","Add a vehicle",IF(COUNTIF(VName,B1343)=0,"Vehicle not on Vehicles sheet",IF(E1343="","Add a purpose",IF(AND(E1343&lt;&gt;"Business",E1343&lt;&gt;"Medical",E1343&lt;&gt;"Charitable",E1343&lt;&gt;"Personal"),"Purpose must be Business/Medical/Charitable/Personal",IF(AND(ISNUMBER(H1343),ISNUMBER(I1343),I1343&lt;H1343),"Odometer end is before start",IF(AND(NOT(ISNUMBER(H1343)),NOT(ISNUMBER(I1343)),NOT(ISNUMBER(J1343))),"Add odometer readings or typed miles",IF(AND(ISNUMBER(H1343),ISNUMBER(I1343),ISNUMBER(J1343),ABS((I1343-H1343)-J1343)&gt;0.05),"Odometer and typed miles disagree",IF(AND(N1343&gt;0,O1343=0),"No rate for this date — check Rate Schedule",IF(AND(OR(E1343="Business",E1343="Medical",E1343="Charitable"),F1343&lt;&gt;"Yes",K1343=""),"Add purpose detail for substantiation",""))))))))))))</f>
        <v/>
      </c>
      <c r="R1343" s="27">
        <f>IF(OR(A1343="",M1343=""),"",IFERROR(INDEX('Rate Schedule'!$A$5:$A$24,MATCH(SUMPRODUCT(MAX(('Rate Schedule'!$A$5:$A$24&lt;=A1343)*('Rate Schedule'!$A$5:$A$24&lt;&gt;"")*'Rate Schedule'!$A$5:$A$24)),'Rate Schedule'!$A$5:$A$24,0)),""))</f>
        <v/>
      </c>
    </row>
    <row r="1344">
      <c r="A1344" s="22" t="n"/>
      <c r="B1344" s="10" t="n"/>
      <c r="C1344" s="10" t="n"/>
      <c r="D1344" s="10" t="n"/>
      <c r="E1344" s="10" t="n"/>
      <c r="F1344" s="10" t="n"/>
      <c r="G1344" s="10" t="n"/>
      <c r="H1344" s="23" t="n"/>
      <c r="I1344" s="23" t="n"/>
      <c r="J1344" s="23" t="n"/>
      <c r="K1344" s="10" t="n"/>
      <c r="L1344" s="10" t="n"/>
      <c r="M1344" s="24">
        <f>IF(AND(A1344="",B1344="",J1344="",H1344=""),"",ROUND(IF(G1344="Yes",2,1)*IF(AND(ISNUMBER(H1344),ISNUMBER(I1344),I1344&gt;=H1344),I1344-H1344,IF(ISNUMBER(J1344),J1344,0)),1))</f>
        <v/>
      </c>
      <c r="N1344" s="24">
        <f>IF(M1344="","",IF(OR(E1344="Personal",E1344="",F1344="Yes"),0,M1344))</f>
        <v/>
      </c>
      <c r="O1344" s="24">
        <f>IF(OR(A1344="",M1344=""),"",IF(E1344="Business",IFERROR(INDEX('Rate Schedule'!$B$5:$B$24,MATCH(SUMPRODUCT(MAX(('Rate Schedule'!$A$5:$A$24&lt;=A1344)*('Rate Schedule'!$A$5:$A$24&lt;&gt;"")*'Rate Schedule'!$A$5:$A$24)),'Rate Schedule'!$A$5:$A$24,0)),0),IF(E1344="Medical",IFERROR(INDEX('Rate Schedule'!$C$5:$C$24,MATCH(SUMPRODUCT(MAX(('Rate Schedule'!$A$5:$A$24&lt;=A1344)*('Rate Schedule'!$A$5:$A$24&lt;&gt;"")*'Rate Schedule'!$A$5:$A$24)),'Rate Schedule'!$A$5:$A$24,0)),0),IF(E1344="Charitable",IFERROR(INDEX('Rate Schedule'!$D$5:$D$24,MATCH(SUMPRODUCT(MAX(('Rate Schedule'!$A$5:$A$24&lt;=A1344)*('Rate Schedule'!$A$5:$A$24&lt;&gt;"")*'Rate Schedule'!$A$5:$A$24)),'Rate Schedule'!$A$5:$A$24,0)),0),0))))</f>
        <v/>
      </c>
      <c r="P1344" s="25">
        <f>IF(OR(M1344="",O1344=""),"",ROUND(N1344*O1344,0)/100)</f>
        <v/>
      </c>
      <c r="Q1344" s="26">
        <f>IF(AND(A1344="",B1344="",C1344="",D1344="",E1344="",J1344="",H1344=""),"",IF(A1344="","Add a date",IF(A1344&gt;AsOf,"After as-of date: not counted yet",IF(B1344="","Add a vehicle",IF(COUNTIF(VName,B1344)=0,"Vehicle not on Vehicles sheet",IF(E1344="","Add a purpose",IF(AND(E1344&lt;&gt;"Business",E1344&lt;&gt;"Medical",E1344&lt;&gt;"Charitable",E1344&lt;&gt;"Personal"),"Purpose must be Business/Medical/Charitable/Personal",IF(AND(ISNUMBER(H1344),ISNUMBER(I1344),I1344&lt;H1344),"Odometer end is before start",IF(AND(NOT(ISNUMBER(H1344)),NOT(ISNUMBER(I1344)),NOT(ISNUMBER(J1344))),"Add odometer readings or typed miles",IF(AND(ISNUMBER(H1344),ISNUMBER(I1344),ISNUMBER(J1344),ABS((I1344-H1344)-J1344)&gt;0.05),"Odometer and typed miles disagree",IF(AND(N1344&gt;0,O1344=0),"No rate for this date — check Rate Schedule",IF(AND(OR(E1344="Business",E1344="Medical",E1344="Charitable"),F1344&lt;&gt;"Yes",K1344=""),"Add purpose detail for substantiation",""))))))))))))</f>
        <v/>
      </c>
      <c r="R1344" s="27">
        <f>IF(OR(A1344="",M1344=""),"",IFERROR(INDEX('Rate Schedule'!$A$5:$A$24,MATCH(SUMPRODUCT(MAX(('Rate Schedule'!$A$5:$A$24&lt;=A1344)*('Rate Schedule'!$A$5:$A$24&lt;&gt;"")*'Rate Schedule'!$A$5:$A$24)),'Rate Schedule'!$A$5:$A$24,0)),""))</f>
        <v/>
      </c>
    </row>
    <row r="1345">
      <c r="A1345" s="22" t="n"/>
      <c r="B1345" s="10" t="n"/>
      <c r="C1345" s="10" t="n"/>
      <c r="D1345" s="10" t="n"/>
      <c r="E1345" s="10" t="n"/>
      <c r="F1345" s="10" t="n"/>
      <c r="G1345" s="10" t="n"/>
      <c r="H1345" s="23" t="n"/>
      <c r="I1345" s="23" t="n"/>
      <c r="J1345" s="23" t="n"/>
      <c r="K1345" s="10" t="n"/>
      <c r="L1345" s="10" t="n"/>
      <c r="M1345" s="24">
        <f>IF(AND(A1345="",B1345="",J1345="",H1345=""),"",ROUND(IF(G1345="Yes",2,1)*IF(AND(ISNUMBER(H1345),ISNUMBER(I1345),I1345&gt;=H1345),I1345-H1345,IF(ISNUMBER(J1345),J1345,0)),1))</f>
        <v/>
      </c>
      <c r="N1345" s="24">
        <f>IF(M1345="","",IF(OR(E1345="Personal",E1345="",F1345="Yes"),0,M1345))</f>
        <v/>
      </c>
      <c r="O1345" s="24">
        <f>IF(OR(A1345="",M1345=""),"",IF(E1345="Business",IFERROR(INDEX('Rate Schedule'!$B$5:$B$24,MATCH(SUMPRODUCT(MAX(('Rate Schedule'!$A$5:$A$24&lt;=A1345)*('Rate Schedule'!$A$5:$A$24&lt;&gt;"")*'Rate Schedule'!$A$5:$A$24)),'Rate Schedule'!$A$5:$A$24,0)),0),IF(E1345="Medical",IFERROR(INDEX('Rate Schedule'!$C$5:$C$24,MATCH(SUMPRODUCT(MAX(('Rate Schedule'!$A$5:$A$24&lt;=A1345)*('Rate Schedule'!$A$5:$A$24&lt;&gt;"")*'Rate Schedule'!$A$5:$A$24)),'Rate Schedule'!$A$5:$A$24,0)),0),IF(E1345="Charitable",IFERROR(INDEX('Rate Schedule'!$D$5:$D$24,MATCH(SUMPRODUCT(MAX(('Rate Schedule'!$A$5:$A$24&lt;=A1345)*('Rate Schedule'!$A$5:$A$24&lt;&gt;"")*'Rate Schedule'!$A$5:$A$24)),'Rate Schedule'!$A$5:$A$24,0)),0),0))))</f>
        <v/>
      </c>
      <c r="P1345" s="25">
        <f>IF(OR(M1345="",O1345=""),"",ROUND(N1345*O1345,0)/100)</f>
        <v/>
      </c>
      <c r="Q1345" s="26">
        <f>IF(AND(A1345="",B1345="",C1345="",D1345="",E1345="",J1345="",H1345=""),"",IF(A1345="","Add a date",IF(A1345&gt;AsOf,"After as-of date: not counted yet",IF(B1345="","Add a vehicle",IF(COUNTIF(VName,B1345)=0,"Vehicle not on Vehicles sheet",IF(E1345="","Add a purpose",IF(AND(E1345&lt;&gt;"Business",E1345&lt;&gt;"Medical",E1345&lt;&gt;"Charitable",E1345&lt;&gt;"Personal"),"Purpose must be Business/Medical/Charitable/Personal",IF(AND(ISNUMBER(H1345),ISNUMBER(I1345),I1345&lt;H1345),"Odometer end is before start",IF(AND(NOT(ISNUMBER(H1345)),NOT(ISNUMBER(I1345)),NOT(ISNUMBER(J1345))),"Add odometer readings or typed miles",IF(AND(ISNUMBER(H1345),ISNUMBER(I1345),ISNUMBER(J1345),ABS((I1345-H1345)-J1345)&gt;0.05),"Odometer and typed miles disagree",IF(AND(N1345&gt;0,O1345=0),"No rate for this date — check Rate Schedule",IF(AND(OR(E1345="Business",E1345="Medical",E1345="Charitable"),F1345&lt;&gt;"Yes",K1345=""),"Add purpose detail for substantiation",""))))))))))))</f>
        <v/>
      </c>
      <c r="R1345" s="27">
        <f>IF(OR(A1345="",M1345=""),"",IFERROR(INDEX('Rate Schedule'!$A$5:$A$24,MATCH(SUMPRODUCT(MAX(('Rate Schedule'!$A$5:$A$24&lt;=A1345)*('Rate Schedule'!$A$5:$A$24&lt;&gt;"")*'Rate Schedule'!$A$5:$A$24)),'Rate Schedule'!$A$5:$A$24,0)),""))</f>
        <v/>
      </c>
    </row>
    <row r="1346">
      <c r="A1346" s="22" t="n"/>
      <c r="B1346" s="10" t="n"/>
      <c r="C1346" s="10" t="n"/>
      <c r="D1346" s="10" t="n"/>
      <c r="E1346" s="10" t="n"/>
      <c r="F1346" s="10" t="n"/>
      <c r="G1346" s="10" t="n"/>
      <c r="H1346" s="23" t="n"/>
      <c r="I1346" s="23" t="n"/>
      <c r="J1346" s="23" t="n"/>
      <c r="K1346" s="10" t="n"/>
      <c r="L1346" s="10" t="n"/>
      <c r="M1346" s="24">
        <f>IF(AND(A1346="",B1346="",J1346="",H1346=""),"",ROUND(IF(G1346="Yes",2,1)*IF(AND(ISNUMBER(H1346),ISNUMBER(I1346),I1346&gt;=H1346),I1346-H1346,IF(ISNUMBER(J1346),J1346,0)),1))</f>
        <v/>
      </c>
      <c r="N1346" s="24">
        <f>IF(M1346="","",IF(OR(E1346="Personal",E1346="",F1346="Yes"),0,M1346))</f>
        <v/>
      </c>
      <c r="O1346" s="24">
        <f>IF(OR(A1346="",M1346=""),"",IF(E1346="Business",IFERROR(INDEX('Rate Schedule'!$B$5:$B$24,MATCH(SUMPRODUCT(MAX(('Rate Schedule'!$A$5:$A$24&lt;=A1346)*('Rate Schedule'!$A$5:$A$24&lt;&gt;"")*'Rate Schedule'!$A$5:$A$24)),'Rate Schedule'!$A$5:$A$24,0)),0),IF(E1346="Medical",IFERROR(INDEX('Rate Schedule'!$C$5:$C$24,MATCH(SUMPRODUCT(MAX(('Rate Schedule'!$A$5:$A$24&lt;=A1346)*('Rate Schedule'!$A$5:$A$24&lt;&gt;"")*'Rate Schedule'!$A$5:$A$24)),'Rate Schedule'!$A$5:$A$24,0)),0),IF(E1346="Charitable",IFERROR(INDEX('Rate Schedule'!$D$5:$D$24,MATCH(SUMPRODUCT(MAX(('Rate Schedule'!$A$5:$A$24&lt;=A1346)*('Rate Schedule'!$A$5:$A$24&lt;&gt;"")*'Rate Schedule'!$A$5:$A$24)),'Rate Schedule'!$A$5:$A$24,0)),0),0))))</f>
        <v/>
      </c>
      <c r="P1346" s="25">
        <f>IF(OR(M1346="",O1346=""),"",ROUND(N1346*O1346,0)/100)</f>
        <v/>
      </c>
      <c r="Q1346" s="26">
        <f>IF(AND(A1346="",B1346="",C1346="",D1346="",E1346="",J1346="",H1346=""),"",IF(A1346="","Add a date",IF(A1346&gt;AsOf,"After as-of date: not counted yet",IF(B1346="","Add a vehicle",IF(COUNTIF(VName,B1346)=0,"Vehicle not on Vehicles sheet",IF(E1346="","Add a purpose",IF(AND(E1346&lt;&gt;"Business",E1346&lt;&gt;"Medical",E1346&lt;&gt;"Charitable",E1346&lt;&gt;"Personal"),"Purpose must be Business/Medical/Charitable/Personal",IF(AND(ISNUMBER(H1346),ISNUMBER(I1346),I1346&lt;H1346),"Odometer end is before start",IF(AND(NOT(ISNUMBER(H1346)),NOT(ISNUMBER(I1346)),NOT(ISNUMBER(J1346))),"Add odometer readings or typed miles",IF(AND(ISNUMBER(H1346),ISNUMBER(I1346),ISNUMBER(J1346),ABS((I1346-H1346)-J1346)&gt;0.05),"Odometer and typed miles disagree",IF(AND(N1346&gt;0,O1346=0),"No rate for this date — check Rate Schedule",IF(AND(OR(E1346="Business",E1346="Medical",E1346="Charitable"),F1346&lt;&gt;"Yes",K1346=""),"Add purpose detail for substantiation",""))))))))))))</f>
        <v/>
      </c>
      <c r="R1346" s="27">
        <f>IF(OR(A1346="",M1346=""),"",IFERROR(INDEX('Rate Schedule'!$A$5:$A$24,MATCH(SUMPRODUCT(MAX(('Rate Schedule'!$A$5:$A$24&lt;=A1346)*('Rate Schedule'!$A$5:$A$24&lt;&gt;"")*'Rate Schedule'!$A$5:$A$24)),'Rate Schedule'!$A$5:$A$24,0)),""))</f>
        <v/>
      </c>
    </row>
    <row r="1347">
      <c r="A1347" s="22" t="n"/>
      <c r="B1347" s="10" t="n"/>
      <c r="C1347" s="10" t="n"/>
      <c r="D1347" s="10" t="n"/>
      <c r="E1347" s="10" t="n"/>
      <c r="F1347" s="10" t="n"/>
      <c r="G1347" s="10" t="n"/>
      <c r="H1347" s="23" t="n"/>
      <c r="I1347" s="23" t="n"/>
      <c r="J1347" s="23" t="n"/>
      <c r="K1347" s="10" t="n"/>
      <c r="L1347" s="10" t="n"/>
      <c r="M1347" s="24">
        <f>IF(AND(A1347="",B1347="",J1347="",H1347=""),"",ROUND(IF(G1347="Yes",2,1)*IF(AND(ISNUMBER(H1347),ISNUMBER(I1347),I1347&gt;=H1347),I1347-H1347,IF(ISNUMBER(J1347),J1347,0)),1))</f>
        <v/>
      </c>
      <c r="N1347" s="24">
        <f>IF(M1347="","",IF(OR(E1347="Personal",E1347="",F1347="Yes"),0,M1347))</f>
        <v/>
      </c>
      <c r="O1347" s="24">
        <f>IF(OR(A1347="",M1347=""),"",IF(E1347="Business",IFERROR(INDEX('Rate Schedule'!$B$5:$B$24,MATCH(SUMPRODUCT(MAX(('Rate Schedule'!$A$5:$A$24&lt;=A1347)*('Rate Schedule'!$A$5:$A$24&lt;&gt;"")*'Rate Schedule'!$A$5:$A$24)),'Rate Schedule'!$A$5:$A$24,0)),0),IF(E1347="Medical",IFERROR(INDEX('Rate Schedule'!$C$5:$C$24,MATCH(SUMPRODUCT(MAX(('Rate Schedule'!$A$5:$A$24&lt;=A1347)*('Rate Schedule'!$A$5:$A$24&lt;&gt;"")*'Rate Schedule'!$A$5:$A$24)),'Rate Schedule'!$A$5:$A$24,0)),0),IF(E1347="Charitable",IFERROR(INDEX('Rate Schedule'!$D$5:$D$24,MATCH(SUMPRODUCT(MAX(('Rate Schedule'!$A$5:$A$24&lt;=A1347)*('Rate Schedule'!$A$5:$A$24&lt;&gt;"")*'Rate Schedule'!$A$5:$A$24)),'Rate Schedule'!$A$5:$A$24,0)),0),0))))</f>
        <v/>
      </c>
      <c r="P1347" s="25">
        <f>IF(OR(M1347="",O1347=""),"",ROUND(N1347*O1347,0)/100)</f>
        <v/>
      </c>
      <c r="Q1347" s="26">
        <f>IF(AND(A1347="",B1347="",C1347="",D1347="",E1347="",J1347="",H1347=""),"",IF(A1347="","Add a date",IF(A1347&gt;AsOf,"After as-of date: not counted yet",IF(B1347="","Add a vehicle",IF(COUNTIF(VName,B1347)=0,"Vehicle not on Vehicles sheet",IF(E1347="","Add a purpose",IF(AND(E1347&lt;&gt;"Business",E1347&lt;&gt;"Medical",E1347&lt;&gt;"Charitable",E1347&lt;&gt;"Personal"),"Purpose must be Business/Medical/Charitable/Personal",IF(AND(ISNUMBER(H1347),ISNUMBER(I1347),I1347&lt;H1347),"Odometer end is before start",IF(AND(NOT(ISNUMBER(H1347)),NOT(ISNUMBER(I1347)),NOT(ISNUMBER(J1347))),"Add odometer readings or typed miles",IF(AND(ISNUMBER(H1347),ISNUMBER(I1347),ISNUMBER(J1347),ABS((I1347-H1347)-J1347)&gt;0.05),"Odometer and typed miles disagree",IF(AND(N1347&gt;0,O1347=0),"No rate for this date — check Rate Schedule",IF(AND(OR(E1347="Business",E1347="Medical",E1347="Charitable"),F1347&lt;&gt;"Yes",K1347=""),"Add purpose detail for substantiation",""))))))))))))</f>
        <v/>
      </c>
      <c r="R1347" s="27">
        <f>IF(OR(A1347="",M1347=""),"",IFERROR(INDEX('Rate Schedule'!$A$5:$A$24,MATCH(SUMPRODUCT(MAX(('Rate Schedule'!$A$5:$A$24&lt;=A1347)*('Rate Schedule'!$A$5:$A$24&lt;&gt;"")*'Rate Schedule'!$A$5:$A$24)),'Rate Schedule'!$A$5:$A$24,0)),""))</f>
        <v/>
      </c>
    </row>
    <row r="1348">
      <c r="A1348" s="22" t="n"/>
      <c r="B1348" s="10" t="n"/>
      <c r="C1348" s="10" t="n"/>
      <c r="D1348" s="10" t="n"/>
      <c r="E1348" s="10" t="n"/>
      <c r="F1348" s="10" t="n"/>
      <c r="G1348" s="10" t="n"/>
      <c r="H1348" s="23" t="n"/>
      <c r="I1348" s="23" t="n"/>
      <c r="J1348" s="23" t="n"/>
      <c r="K1348" s="10" t="n"/>
      <c r="L1348" s="10" t="n"/>
      <c r="M1348" s="24">
        <f>IF(AND(A1348="",B1348="",J1348="",H1348=""),"",ROUND(IF(G1348="Yes",2,1)*IF(AND(ISNUMBER(H1348),ISNUMBER(I1348),I1348&gt;=H1348),I1348-H1348,IF(ISNUMBER(J1348),J1348,0)),1))</f>
        <v/>
      </c>
      <c r="N1348" s="24">
        <f>IF(M1348="","",IF(OR(E1348="Personal",E1348="",F1348="Yes"),0,M1348))</f>
        <v/>
      </c>
      <c r="O1348" s="24">
        <f>IF(OR(A1348="",M1348=""),"",IF(E1348="Business",IFERROR(INDEX('Rate Schedule'!$B$5:$B$24,MATCH(SUMPRODUCT(MAX(('Rate Schedule'!$A$5:$A$24&lt;=A1348)*('Rate Schedule'!$A$5:$A$24&lt;&gt;"")*'Rate Schedule'!$A$5:$A$24)),'Rate Schedule'!$A$5:$A$24,0)),0),IF(E1348="Medical",IFERROR(INDEX('Rate Schedule'!$C$5:$C$24,MATCH(SUMPRODUCT(MAX(('Rate Schedule'!$A$5:$A$24&lt;=A1348)*('Rate Schedule'!$A$5:$A$24&lt;&gt;"")*'Rate Schedule'!$A$5:$A$24)),'Rate Schedule'!$A$5:$A$24,0)),0),IF(E1348="Charitable",IFERROR(INDEX('Rate Schedule'!$D$5:$D$24,MATCH(SUMPRODUCT(MAX(('Rate Schedule'!$A$5:$A$24&lt;=A1348)*('Rate Schedule'!$A$5:$A$24&lt;&gt;"")*'Rate Schedule'!$A$5:$A$24)),'Rate Schedule'!$A$5:$A$24,0)),0),0))))</f>
        <v/>
      </c>
      <c r="P1348" s="25">
        <f>IF(OR(M1348="",O1348=""),"",ROUND(N1348*O1348,0)/100)</f>
        <v/>
      </c>
      <c r="Q1348" s="26">
        <f>IF(AND(A1348="",B1348="",C1348="",D1348="",E1348="",J1348="",H1348=""),"",IF(A1348="","Add a date",IF(A1348&gt;AsOf,"After as-of date: not counted yet",IF(B1348="","Add a vehicle",IF(COUNTIF(VName,B1348)=0,"Vehicle not on Vehicles sheet",IF(E1348="","Add a purpose",IF(AND(E1348&lt;&gt;"Business",E1348&lt;&gt;"Medical",E1348&lt;&gt;"Charitable",E1348&lt;&gt;"Personal"),"Purpose must be Business/Medical/Charitable/Personal",IF(AND(ISNUMBER(H1348),ISNUMBER(I1348),I1348&lt;H1348),"Odometer end is before start",IF(AND(NOT(ISNUMBER(H1348)),NOT(ISNUMBER(I1348)),NOT(ISNUMBER(J1348))),"Add odometer readings or typed miles",IF(AND(ISNUMBER(H1348),ISNUMBER(I1348),ISNUMBER(J1348),ABS((I1348-H1348)-J1348)&gt;0.05),"Odometer and typed miles disagree",IF(AND(N1348&gt;0,O1348=0),"No rate for this date — check Rate Schedule",IF(AND(OR(E1348="Business",E1348="Medical",E1348="Charitable"),F1348&lt;&gt;"Yes",K1348=""),"Add purpose detail for substantiation",""))))))))))))</f>
        <v/>
      </c>
      <c r="R1348" s="27">
        <f>IF(OR(A1348="",M1348=""),"",IFERROR(INDEX('Rate Schedule'!$A$5:$A$24,MATCH(SUMPRODUCT(MAX(('Rate Schedule'!$A$5:$A$24&lt;=A1348)*('Rate Schedule'!$A$5:$A$24&lt;&gt;"")*'Rate Schedule'!$A$5:$A$24)),'Rate Schedule'!$A$5:$A$24,0)),""))</f>
        <v/>
      </c>
    </row>
    <row r="1349">
      <c r="A1349" s="22" t="n"/>
      <c r="B1349" s="10" t="n"/>
      <c r="C1349" s="10" t="n"/>
      <c r="D1349" s="10" t="n"/>
      <c r="E1349" s="10" t="n"/>
      <c r="F1349" s="10" t="n"/>
      <c r="G1349" s="10" t="n"/>
      <c r="H1349" s="23" t="n"/>
      <c r="I1349" s="23" t="n"/>
      <c r="J1349" s="23" t="n"/>
      <c r="K1349" s="10" t="n"/>
      <c r="L1349" s="10" t="n"/>
      <c r="M1349" s="24">
        <f>IF(AND(A1349="",B1349="",J1349="",H1349=""),"",ROUND(IF(G1349="Yes",2,1)*IF(AND(ISNUMBER(H1349),ISNUMBER(I1349),I1349&gt;=H1349),I1349-H1349,IF(ISNUMBER(J1349),J1349,0)),1))</f>
        <v/>
      </c>
      <c r="N1349" s="24">
        <f>IF(M1349="","",IF(OR(E1349="Personal",E1349="",F1349="Yes"),0,M1349))</f>
        <v/>
      </c>
      <c r="O1349" s="24">
        <f>IF(OR(A1349="",M1349=""),"",IF(E1349="Business",IFERROR(INDEX('Rate Schedule'!$B$5:$B$24,MATCH(SUMPRODUCT(MAX(('Rate Schedule'!$A$5:$A$24&lt;=A1349)*('Rate Schedule'!$A$5:$A$24&lt;&gt;"")*'Rate Schedule'!$A$5:$A$24)),'Rate Schedule'!$A$5:$A$24,0)),0),IF(E1349="Medical",IFERROR(INDEX('Rate Schedule'!$C$5:$C$24,MATCH(SUMPRODUCT(MAX(('Rate Schedule'!$A$5:$A$24&lt;=A1349)*('Rate Schedule'!$A$5:$A$24&lt;&gt;"")*'Rate Schedule'!$A$5:$A$24)),'Rate Schedule'!$A$5:$A$24,0)),0),IF(E1349="Charitable",IFERROR(INDEX('Rate Schedule'!$D$5:$D$24,MATCH(SUMPRODUCT(MAX(('Rate Schedule'!$A$5:$A$24&lt;=A1349)*('Rate Schedule'!$A$5:$A$24&lt;&gt;"")*'Rate Schedule'!$A$5:$A$24)),'Rate Schedule'!$A$5:$A$24,0)),0),0))))</f>
        <v/>
      </c>
      <c r="P1349" s="25">
        <f>IF(OR(M1349="",O1349=""),"",ROUND(N1349*O1349,0)/100)</f>
        <v/>
      </c>
      <c r="Q1349" s="26">
        <f>IF(AND(A1349="",B1349="",C1349="",D1349="",E1349="",J1349="",H1349=""),"",IF(A1349="","Add a date",IF(A1349&gt;AsOf,"After as-of date: not counted yet",IF(B1349="","Add a vehicle",IF(COUNTIF(VName,B1349)=0,"Vehicle not on Vehicles sheet",IF(E1349="","Add a purpose",IF(AND(E1349&lt;&gt;"Business",E1349&lt;&gt;"Medical",E1349&lt;&gt;"Charitable",E1349&lt;&gt;"Personal"),"Purpose must be Business/Medical/Charitable/Personal",IF(AND(ISNUMBER(H1349),ISNUMBER(I1349),I1349&lt;H1349),"Odometer end is before start",IF(AND(NOT(ISNUMBER(H1349)),NOT(ISNUMBER(I1349)),NOT(ISNUMBER(J1349))),"Add odometer readings or typed miles",IF(AND(ISNUMBER(H1349),ISNUMBER(I1349),ISNUMBER(J1349),ABS((I1349-H1349)-J1349)&gt;0.05),"Odometer and typed miles disagree",IF(AND(N1349&gt;0,O1349=0),"No rate for this date — check Rate Schedule",IF(AND(OR(E1349="Business",E1349="Medical",E1349="Charitable"),F1349&lt;&gt;"Yes",K1349=""),"Add purpose detail for substantiation",""))))))))))))</f>
        <v/>
      </c>
      <c r="R1349" s="27">
        <f>IF(OR(A1349="",M1349=""),"",IFERROR(INDEX('Rate Schedule'!$A$5:$A$24,MATCH(SUMPRODUCT(MAX(('Rate Schedule'!$A$5:$A$24&lt;=A1349)*('Rate Schedule'!$A$5:$A$24&lt;&gt;"")*'Rate Schedule'!$A$5:$A$24)),'Rate Schedule'!$A$5:$A$24,0)),""))</f>
        <v/>
      </c>
    </row>
    <row r="1350">
      <c r="A1350" s="22" t="n"/>
      <c r="B1350" s="10" t="n"/>
      <c r="C1350" s="10" t="n"/>
      <c r="D1350" s="10" t="n"/>
      <c r="E1350" s="10" t="n"/>
      <c r="F1350" s="10" t="n"/>
      <c r="G1350" s="10" t="n"/>
      <c r="H1350" s="23" t="n"/>
      <c r="I1350" s="23" t="n"/>
      <c r="J1350" s="23" t="n"/>
      <c r="K1350" s="10" t="n"/>
      <c r="L1350" s="10" t="n"/>
      <c r="M1350" s="24">
        <f>IF(AND(A1350="",B1350="",J1350="",H1350=""),"",ROUND(IF(G1350="Yes",2,1)*IF(AND(ISNUMBER(H1350),ISNUMBER(I1350),I1350&gt;=H1350),I1350-H1350,IF(ISNUMBER(J1350),J1350,0)),1))</f>
        <v/>
      </c>
      <c r="N1350" s="24">
        <f>IF(M1350="","",IF(OR(E1350="Personal",E1350="",F1350="Yes"),0,M1350))</f>
        <v/>
      </c>
      <c r="O1350" s="24">
        <f>IF(OR(A1350="",M1350=""),"",IF(E1350="Business",IFERROR(INDEX('Rate Schedule'!$B$5:$B$24,MATCH(SUMPRODUCT(MAX(('Rate Schedule'!$A$5:$A$24&lt;=A1350)*('Rate Schedule'!$A$5:$A$24&lt;&gt;"")*'Rate Schedule'!$A$5:$A$24)),'Rate Schedule'!$A$5:$A$24,0)),0),IF(E1350="Medical",IFERROR(INDEX('Rate Schedule'!$C$5:$C$24,MATCH(SUMPRODUCT(MAX(('Rate Schedule'!$A$5:$A$24&lt;=A1350)*('Rate Schedule'!$A$5:$A$24&lt;&gt;"")*'Rate Schedule'!$A$5:$A$24)),'Rate Schedule'!$A$5:$A$24,0)),0),IF(E1350="Charitable",IFERROR(INDEX('Rate Schedule'!$D$5:$D$24,MATCH(SUMPRODUCT(MAX(('Rate Schedule'!$A$5:$A$24&lt;=A1350)*('Rate Schedule'!$A$5:$A$24&lt;&gt;"")*'Rate Schedule'!$A$5:$A$24)),'Rate Schedule'!$A$5:$A$24,0)),0),0))))</f>
        <v/>
      </c>
      <c r="P1350" s="25">
        <f>IF(OR(M1350="",O1350=""),"",ROUND(N1350*O1350,0)/100)</f>
        <v/>
      </c>
      <c r="Q1350" s="26">
        <f>IF(AND(A1350="",B1350="",C1350="",D1350="",E1350="",J1350="",H1350=""),"",IF(A1350="","Add a date",IF(A1350&gt;AsOf,"After as-of date: not counted yet",IF(B1350="","Add a vehicle",IF(COUNTIF(VName,B1350)=0,"Vehicle not on Vehicles sheet",IF(E1350="","Add a purpose",IF(AND(E1350&lt;&gt;"Business",E1350&lt;&gt;"Medical",E1350&lt;&gt;"Charitable",E1350&lt;&gt;"Personal"),"Purpose must be Business/Medical/Charitable/Personal",IF(AND(ISNUMBER(H1350),ISNUMBER(I1350),I1350&lt;H1350),"Odometer end is before start",IF(AND(NOT(ISNUMBER(H1350)),NOT(ISNUMBER(I1350)),NOT(ISNUMBER(J1350))),"Add odometer readings or typed miles",IF(AND(ISNUMBER(H1350),ISNUMBER(I1350),ISNUMBER(J1350),ABS((I1350-H1350)-J1350)&gt;0.05),"Odometer and typed miles disagree",IF(AND(N1350&gt;0,O1350=0),"No rate for this date — check Rate Schedule",IF(AND(OR(E1350="Business",E1350="Medical",E1350="Charitable"),F1350&lt;&gt;"Yes",K1350=""),"Add purpose detail for substantiation",""))))))))))))</f>
        <v/>
      </c>
      <c r="R1350" s="27">
        <f>IF(OR(A1350="",M1350=""),"",IFERROR(INDEX('Rate Schedule'!$A$5:$A$24,MATCH(SUMPRODUCT(MAX(('Rate Schedule'!$A$5:$A$24&lt;=A1350)*('Rate Schedule'!$A$5:$A$24&lt;&gt;"")*'Rate Schedule'!$A$5:$A$24)),'Rate Schedule'!$A$5:$A$24,0)),""))</f>
        <v/>
      </c>
    </row>
    <row r="1351">
      <c r="A1351" s="22" t="n"/>
      <c r="B1351" s="10" t="n"/>
      <c r="C1351" s="10" t="n"/>
      <c r="D1351" s="10" t="n"/>
      <c r="E1351" s="10" t="n"/>
      <c r="F1351" s="10" t="n"/>
      <c r="G1351" s="10" t="n"/>
      <c r="H1351" s="23" t="n"/>
      <c r="I1351" s="23" t="n"/>
      <c r="J1351" s="23" t="n"/>
      <c r="K1351" s="10" t="n"/>
      <c r="L1351" s="10" t="n"/>
      <c r="M1351" s="24">
        <f>IF(AND(A1351="",B1351="",J1351="",H1351=""),"",ROUND(IF(G1351="Yes",2,1)*IF(AND(ISNUMBER(H1351),ISNUMBER(I1351),I1351&gt;=H1351),I1351-H1351,IF(ISNUMBER(J1351),J1351,0)),1))</f>
        <v/>
      </c>
      <c r="N1351" s="24">
        <f>IF(M1351="","",IF(OR(E1351="Personal",E1351="",F1351="Yes"),0,M1351))</f>
        <v/>
      </c>
      <c r="O1351" s="24">
        <f>IF(OR(A1351="",M1351=""),"",IF(E1351="Business",IFERROR(INDEX('Rate Schedule'!$B$5:$B$24,MATCH(SUMPRODUCT(MAX(('Rate Schedule'!$A$5:$A$24&lt;=A1351)*('Rate Schedule'!$A$5:$A$24&lt;&gt;"")*'Rate Schedule'!$A$5:$A$24)),'Rate Schedule'!$A$5:$A$24,0)),0),IF(E1351="Medical",IFERROR(INDEX('Rate Schedule'!$C$5:$C$24,MATCH(SUMPRODUCT(MAX(('Rate Schedule'!$A$5:$A$24&lt;=A1351)*('Rate Schedule'!$A$5:$A$24&lt;&gt;"")*'Rate Schedule'!$A$5:$A$24)),'Rate Schedule'!$A$5:$A$24,0)),0),IF(E1351="Charitable",IFERROR(INDEX('Rate Schedule'!$D$5:$D$24,MATCH(SUMPRODUCT(MAX(('Rate Schedule'!$A$5:$A$24&lt;=A1351)*('Rate Schedule'!$A$5:$A$24&lt;&gt;"")*'Rate Schedule'!$A$5:$A$24)),'Rate Schedule'!$A$5:$A$24,0)),0),0))))</f>
        <v/>
      </c>
      <c r="P1351" s="25">
        <f>IF(OR(M1351="",O1351=""),"",ROUND(N1351*O1351,0)/100)</f>
        <v/>
      </c>
      <c r="Q1351" s="26">
        <f>IF(AND(A1351="",B1351="",C1351="",D1351="",E1351="",J1351="",H1351=""),"",IF(A1351="","Add a date",IF(A1351&gt;AsOf,"After as-of date: not counted yet",IF(B1351="","Add a vehicle",IF(COUNTIF(VName,B1351)=0,"Vehicle not on Vehicles sheet",IF(E1351="","Add a purpose",IF(AND(E1351&lt;&gt;"Business",E1351&lt;&gt;"Medical",E1351&lt;&gt;"Charitable",E1351&lt;&gt;"Personal"),"Purpose must be Business/Medical/Charitable/Personal",IF(AND(ISNUMBER(H1351),ISNUMBER(I1351),I1351&lt;H1351),"Odometer end is before start",IF(AND(NOT(ISNUMBER(H1351)),NOT(ISNUMBER(I1351)),NOT(ISNUMBER(J1351))),"Add odometer readings or typed miles",IF(AND(ISNUMBER(H1351),ISNUMBER(I1351),ISNUMBER(J1351),ABS((I1351-H1351)-J1351)&gt;0.05),"Odometer and typed miles disagree",IF(AND(N1351&gt;0,O1351=0),"No rate for this date — check Rate Schedule",IF(AND(OR(E1351="Business",E1351="Medical",E1351="Charitable"),F1351&lt;&gt;"Yes",K1351=""),"Add purpose detail for substantiation",""))))))))))))</f>
        <v/>
      </c>
      <c r="R1351" s="27">
        <f>IF(OR(A1351="",M1351=""),"",IFERROR(INDEX('Rate Schedule'!$A$5:$A$24,MATCH(SUMPRODUCT(MAX(('Rate Schedule'!$A$5:$A$24&lt;=A1351)*('Rate Schedule'!$A$5:$A$24&lt;&gt;"")*'Rate Schedule'!$A$5:$A$24)),'Rate Schedule'!$A$5:$A$24,0)),""))</f>
        <v/>
      </c>
    </row>
    <row r="1352">
      <c r="A1352" s="22" t="n"/>
      <c r="B1352" s="10" t="n"/>
      <c r="C1352" s="10" t="n"/>
      <c r="D1352" s="10" t="n"/>
      <c r="E1352" s="10" t="n"/>
      <c r="F1352" s="10" t="n"/>
      <c r="G1352" s="10" t="n"/>
      <c r="H1352" s="23" t="n"/>
      <c r="I1352" s="23" t="n"/>
      <c r="J1352" s="23" t="n"/>
      <c r="K1352" s="10" t="n"/>
      <c r="L1352" s="10" t="n"/>
      <c r="M1352" s="24">
        <f>IF(AND(A1352="",B1352="",J1352="",H1352=""),"",ROUND(IF(G1352="Yes",2,1)*IF(AND(ISNUMBER(H1352),ISNUMBER(I1352),I1352&gt;=H1352),I1352-H1352,IF(ISNUMBER(J1352),J1352,0)),1))</f>
        <v/>
      </c>
      <c r="N1352" s="24">
        <f>IF(M1352="","",IF(OR(E1352="Personal",E1352="",F1352="Yes"),0,M1352))</f>
        <v/>
      </c>
      <c r="O1352" s="24">
        <f>IF(OR(A1352="",M1352=""),"",IF(E1352="Business",IFERROR(INDEX('Rate Schedule'!$B$5:$B$24,MATCH(SUMPRODUCT(MAX(('Rate Schedule'!$A$5:$A$24&lt;=A1352)*('Rate Schedule'!$A$5:$A$24&lt;&gt;"")*'Rate Schedule'!$A$5:$A$24)),'Rate Schedule'!$A$5:$A$24,0)),0),IF(E1352="Medical",IFERROR(INDEX('Rate Schedule'!$C$5:$C$24,MATCH(SUMPRODUCT(MAX(('Rate Schedule'!$A$5:$A$24&lt;=A1352)*('Rate Schedule'!$A$5:$A$24&lt;&gt;"")*'Rate Schedule'!$A$5:$A$24)),'Rate Schedule'!$A$5:$A$24,0)),0),IF(E1352="Charitable",IFERROR(INDEX('Rate Schedule'!$D$5:$D$24,MATCH(SUMPRODUCT(MAX(('Rate Schedule'!$A$5:$A$24&lt;=A1352)*('Rate Schedule'!$A$5:$A$24&lt;&gt;"")*'Rate Schedule'!$A$5:$A$24)),'Rate Schedule'!$A$5:$A$24,0)),0),0))))</f>
        <v/>
      </c>
      <c r="P1352" s="25">
        <f>IF(OR(M1352="",O1352=""),"",ROUND(N1352*O1352,0)/100)</f>
        <v/>
      </c>
      <c r="Q1352" s="26">
        <f>IF(AND(A1352="",B1352="",C1352="",D1352="",E1352="",J1352="",H1352=""),"",IF(A1352="","Add a date",IF(A1352&gt;AsOf,"After as-of date: not counted yet",IF(B1352="","Add a vehicle",IF(COUNTIF(VName,B1352)=0,"Vehicle not on Vehicles sheet",IF(E1352="","Add a purpose",IF(AND(E1352&lt;&gt;"Business",E1352&lt;&gt;"Medical",E1352&lt;&gt;"Charitable",E1352&lt;&gt;"Personal"),"Purpose must be Business/Medical/Charitable/Personal",IF(AND(ISNUMBER(H1352),ISNUMBER(I1352),I1352&lt;H1352),"Odometer end is before start",IF(AND(NOT(ISNUMBER(H1352)),NOT(ISNUMBER(I1352)),NOT(ISNUMBER(J1352))),"Add odometer readings or typed miles",IF(AND(ISNUMBER(H1352),ISNUMBER(I1352),ISNUMBER(J1352),ABS((I1352-H1352)-J1352)&gt;0.05),"Odometer and typed miles disagree",IF(AND(N1352&gt;0,O1352=0),"No rate for this date — check Rate Schedule",IF(AND(OR(E1352="Business",E1352="Medical",E1352="Charitable"),F1352&lt;&gt;"Yes",K1352=""),"Add purpose detail for substantiation",""))))))))))))</f>
        <v/>
      </c>
      <c r="R1352" s="27">
        <f>IF(OR(A1352="",M1352=""),"",IFERROR(INDEX('Rate Schedule'!$A$5:$A$24,MATCH(SUMPRODUCT(MAX(('Rate Schedule'!$A$5:$A$24&lt;=A1352)*('Rate Schedule'!$A$5:$A$24&lt;&gt;"")*'Rate Schedule'!$A$5:$A$24)),'Rate Schedule'!$A$5:$A$24,0)),""))</f>
        <v/>
      </c>
    </row>
    <row r="1353">
      <c r="A1353" s="22" t="n"/>
      <c r="B1353" s="10" t="n"/>
      <c r="C1353" s="10" t="n"/>
      <c r="D1353" s="10" t="n"/>
      <c r="E1353" s="10" t="n"/>
      <c r="F1353" s="10" t="n"/>
      <c r="G1353" s="10" t="n"/>
      <c r="H1353" s="23" t="n"/>
      <c r="I1353" s="23" t="n"/>
      <c r="J1353" s="23" t="n"/>
      <c r="K1353" s="10" t="n"/>
      <c r="L1353" s="10" t="n"/>
      <c r="M1353" s="24">
        <f>IF(AND(A1353="",B1353="",J1353="",H1353=""),"",ROUND(IF(G1353="Yes",2,1)*IF(AND(ISNUMBER(H1353),ISNUMBER(I1353),I1353&gt;=H1353),I1353-H1353,IF(ISNUMBER(J1353),J1353,0)),1))</f>
        <v/>
      </c>
      <c r="N1353" s="24">
        <f>IF(M1353="","",IF(OR(E1353="Personal",E1353="",F1353="Yes"),0,M1353))</f>
        <v/>
      </c>
      <c r="O1353" s="24">
        <f>IF(OR(A1353="",M1353=""),"",IF(E1353="Business",IFERROR(INDEX('Rate Schedule'!$B$5:$B$24,MATCH(SUMPRODUCT(MAX(('Rate Schedule'!$A$5:$A$24&lt;=A1353)*('Rate Schedule'!$A$5:$A$24&lt;&gt;"")*'Rate Schedule'!$A$5:$A$24)),'Rate Schedule'!$A$5:$A$24,0)),0),IF(E1353="Medical",IFERROR(INDEX('Rate Schedule'!$C$5:$C$24,MATCH(SUMPRODUCT(MAX(('Rate Schedule'!$A$5:$A$24&lt;=A1353)*('Rate Schedule'!$A$5:$A$24&lt;&gt;"")*'Rate Schedule'!$A$5:$A$24)),'Rate Schedule'!$A$5:$A$24,0)),0),IF(E1353="Charitable",IFERROR(INDEX('Rate Schedule'!$D$5:$D$24,MATCH(SUMPRODUCT(MAX(('Rate Schedule'!$A$5:$A$24&lt;=A1353)*('Rate Schedule'!$A$5:$A$24&lt;&gt;"")*'Rate Schedule'!$A$5:$A$24)),'Rate Schedule'!$A$5:$A$24,0)),0),0))))</f>
        <v/>
      </c>
      <c r="P1353" s="25">
        <f>IF(OR(M1353="",O1353=""),"",ROUND(N1353*O1353,0)/100)</f>
        <v/>
      </c>
      <c r="Q1353" s="26">
        <f>IF(AND(A1353="",B1353="",C1353="",D1353="",E1353="",J1353="",H1353=""),"",IF(A1353="","Add a date",IF(A1353&gt;AsOf,"After as-of date: not counted yet",IF(B1353="","Add a vehicle",IF(COUNTIF(VName,B1353)=0,"Vehicle not on Vehicles sheet",IF(E1353="","Add a purpose",IF(AND(E1353&lt;&gt;"Business",E1353&lt;&gt;"Medical",E1353&lt;&gt;"Charitable",E1353&lt;&gt;"Personal"),"Purpose must be Business/Medical/Charitable/Personal",IF(AND(ISNUMBER(H1353),ISNUMBER(I1353),I1353&lt;H1353),"Odometer end is before start",IF(AND(NOT(ISNUMBER(H1353)),NOT(ISNUMBER(I1353)),NOT(ISNUMBER(J1353))),"Add odometer readings or typed miles",IF(AND(ISNUMBER(H1353),ISNUMBER(I1353),ISNUMBER(J1353),ABS((I1353-H1353)-J1353)&gt;0.05),"Odometer and typed miles disagree",IF(AND(N1353&gt;0,O1353=0),"No rate for this date — check Rate Schedule",IF(AND(OR(E1353="Business",E1353="Medical",E1353="Charitable"),F1353&lt;&gt;"Yes",K1353=""),"Add purpose detail for substantiation",""))))))))))))</f>
        <v/>
      </c>
      <c r="R1353" s="27">
        <f>IF(OR(A1353="",M1353=""),"",IFERROR(INDEX('Rate Schedule'!$A$5:$A$24,MATCH(SUMPRODUCT(MAX(('Rate Schedule'!$A$5:$A$24&lt;=A1353)*('Rate Schedule'!$A$5:$A$24&lt;&gt;"")*'Rate Schedule'!$A$5:$A$24)),'Rate Schedule'!$A$5:$A$24,0)),""))</f>
        <v/>
      </c>
    </row>
    <row r="1354">
      <c r="A1354" s="22" t="n"/>
      <c r="B1354" s="10" t="n"/>
      <c r="C1354" s="10" t="n"/>
      <c r="D1354" s="10" t="n"/>
      <c r="E1354" s="10" t="n"/>
      <c r="F1354" s="10" t="n"/>
      <c r="G1354" s="10" t="n"/>
      <c r="H1354" s="23" t="n"/>
      <c r="I1354" s="23" t="n"/>
      <c r="J1354" s="23" t="n"/>
      <c r="K1354" s="10" t="n"/>
      <c r="L1354" s="10" t="n"/>
      <c r="M1354" s="24">
        <f>IF(AND(A1354="",B1354="",J1354="",H1354=""),"",ROUND(IF(G1354="Yes",2,1)*IF(AND(ISNUMBER(H1354),ISNUMBER(I1354),I1354&gt;=H1354),I1354-H1354,IF(ISNUMBER(J1354),J1354,0)),1))</f>
        <v/>
      </c>
      <c r="N1354" s="24">
        <f>IF(M1354="","",IF(OR(E1354="Personal",E1354="",F1354="Yes"),0,M1354))</f>
        <v/>
      </c>
      <c r="O1354" s="24">
        <f>IF(OR(A1354="",M1354=""),"",IF(E1354="Business",IFERROR(INDEX('Rate Schedule'!$B$5:$B$24,MATCH(SUMPRODUCT(MAX(('Rate Schedule'!$A$5:$A$24&lt;=A1354)*('Rate Schedule'!$A$5:$A$24&lt;&gt;"")*'Rate Schedule'!$A$5:$A$24)),'Rate Schedule'!$A$5:$A$24,0)),0),IF(E1354="Medical",IFERROR(INDEX('Rate Schedule'!$C$5:$C$24,MATCH(SUMPRODUCT(MAX(('Rate Schedule'!$A$5:$A$24&lt;=A1354)*('Rate Schedule'!$A$5:$A$24&lt;&gt;"")*'Rate Schedule'!$A$5:$A$24)),'Rate Schedule'!$A$5:$A$24,0)),0),IF(E1354="Charitable",IFERROR(INDEX('Rate Schedule'!$D$5:$D$24,MATCH(SUMPRODUCT(MAX(('Rate Schedule'!$A$5:$A$24&lt;=A1354)*('Rate Schedule'!$A$5:$A$24&lt;&gt;"")*'Rate Schedule'!$A$5:$A$24)),'Rate Schedule'!$A$5:$A$24,0)),0),0))))</f>
        <v/>
      </c>
      <c r="P1354" s="25">
        <f>IF(OR(M1354="",O1354=""),"",ROUND(N1354*O1354,0)/100)</f>
        <v/>
      </c>
      <c r="Q1354" s="26">
        <f>IF(AND(A1354="",B1354="",C1354="",D1354="",E1354="",J1354="",H1354=""),"",IF(A1354="","Add a date",IF(A1354&gt;AsOf,"After as-of date: not counted yet",IF(B1354="","Add a vehicle",IF(COUNTIF(VName,B1354)=0,"Vehicle not on Vehicles sheet",IF(E1354="","Add a purpose",IF(AND(E1354&lt;&gt;"Business",E1354&lt;&gt;"Medical",E1354&lt;&gt;"Charitable",E1354&lt;&gt;"Personal"),"Purpose must be Business/Medical/Charitable/Personal",IF(AND(ISNUMBER(H1354),ISNUMBER(I1354),I1354&lt;H1354),"Odometer end is before start",IF(AND(NOT(ISNUMBER(H1354)),NOT(ISNUMBER(I1354)),NOT(ISNUMBER(J1354))),"Add odometer readings or typed miles",IF(AND(ISNUMBER(H1354),ISNUMBER(I1354),ISNUMBER(J1354),ABS((I1354-H1354)-J1354)&gt;0.05),"Odometer and typed miles disagree",IF(AND(N1354&gt;0,O1354=0),"No rate for this date — check Rate Schedule",IF(AND(OR(E1354="Business",E1354="Medical",E1354="Charitable"),F1354&lt;&gt;"Yes",K1354=""),"Add purpose detail for substantiation",""))))))))))))</f>
        <v/>
      </c>
      <c r="R1354" s="27">
        <f>IF(OR(A1354="",M1354=""),"",IFERROR(INDEX('Rate Schedule'!$A$5:$A$24,MATCH(SUMPRODUCT(MAX(('Rate Schedule'!$A$5:$A$24&lt;=A1354)*('Rate Schedule'!$A$5:$A$24&lt;&gt;"")*'Rate Schedule'!$A$5:$A$24)),'Rate Schedule'!$A$5:$A$24,0)),""))</f>
        <v/>
      </c>
    </row>
    <row r="1355">
      <c r="A1355" s="22" t="n"/>
      <c r="B1355" s="10" t="n"/>
      <c r="C1355" s="10" t="n"/>
      <c r="D1355" s="10" t="n"/>
      <c r="E1355" s="10" t="n"/>
      <c r="F1355" s="10" t="n"/>
      <c r="G1355" s="10" t="n"/>
      <c r="H1355" s="23" t="n"/>
      <c r="I1355" s="23" t="n"/>
      <c r="J1355" s="23" t="n"/>
      <c r="K1355" s="10" t="n"/>
      <c r="L1355" s="10" t="n"/>
      <c r="M1355" s="24">
        <f>IF(AND(A1355="",B1355="",J1355="",H1355=""),"",ROUND(IF(G1355="Yes",2,1)*IF(AND(ISNUMBER(H1355),ISNUMBER(I1355),I1355&gt;=H1355),I1355-H1355,IF(ISNUMBER(J1355),J1355,0)),1))</f>
        <v/>
      </c>
      <c r="N1355" s="24">
        <f>IF(M1355="","",IF(OR(E1355="Personal",E1355="",F1355="Yes"),0,M1355))</f>
        <v/>
      </c>
      <c r="O1355" s="24">
        <f>IF(OR(A1355="",M1355=""),"",IF(E1355="Business",IFERROR(INDEX('Rate Schedule'!$B$5:$B$24,MATCH(SUMPRODUCT(MAX(('Rate Schedule'!$A$5:$A$24&lt;=A1355)*('Rate Schedule'!$A$5:$A$24&lt;&gt;"")*'Rate Schedule'!$A$5:$A$24)),'Rate Schedule'!$A$5:$A$24,0)),0),IF(E1355="Medical",IFERROR(INDEX('Rate Schedule'!$C$5:$C$24,MATCH(SUMPRODUCT(MAX(('Rate Schedule'!$A$5:$A$24&lt;=A1355)*('Rate Schedule'!$A$5:$A$24&lt;&gt;"")*'Rate Schedule'!$A$5:$A$24)),'Rate Schedule'!$A$5:$A$24,0)),0),IF(E1355="Charitable",IFERROR(INDEX('Rate Schedule'!$D$5:$D$24,MATCH(SUMPRODUCT(MAX(('Rate Schedule'!$A$5:$A$24&lt;=A1355)*('Rate Schedule'!$A$5:$A$24&lt;&gt;"")*'Rate Schedule'!$A$5:$A$24)),'Rate Schedule'!$A$5:$A$24,0)),0),0))))</f>
        <v/>
      </c>
      <c r="P1355" s="25">
        <f>IF(OR(M1355="",O1355=""),"",ROUND(N1355*O1355,0)/100)</f>
        <v/>
      </c>
      <c r="Q1355" s="26">
        <f>IF(AND(A1355="",B1355="",C1355="",D1355="",E1355="",J1355="",H1355=""),"",IF(A1355="","Add a date",IF(A1355&gt;AsOf,"After as-of date: not counted yet",IF(B1355="","Add a vehicle",IF(COUNTIF(VName,B1355)=0,"Vehicle not on Vehicles sheet",IF(E1355="","Add a purpose",IF(AND(E1355&lt;&gt;"Business",E1355&lt;&gt;"Medical",E1355&lt;&gt;"Charitable",E1355&lt;&gt;"Personal"),"Purpose must be Business/Medical/Charitable/Personal",IF(AND(ISNUMBER(H1355),ISNUMBER(I1355),I1355&lt;H1355),"Odometer end is before start",IF(AND(NOT(ISNUMBER(H1355)),NOT(ISNUMBER(I1355)),NOT(ISNUMBER(J1355))),"Add odometer readings or typed miles",IF(AND(ISNUMBER(H1355),ISNUMBER(I1355),ISNUMBER(J1355),ABS((I1355-H1355)-J1355)&gt;0.05),"Odometer and typed miles disagree",IF(AND(N1355&gt;0,O1355=0),"No rate for this date — check Rate Schedule",IF(AND(OR(E1355="Business",E1355="Medical",E1355="Charitable"),F1355&lt;&gt;"Yes",K1355=""),"Add purpose detail for substantiation",""))))))))))))</f>
        <v/>
      </c>
      <c r="R1355" s="27">
        <f>IF(OR(A1355="",M1355=""),"",IFERROR(INDEX('Rate Schedule'!$A$5:$A$24,MATCH(SUMPRODUCT(MAX(('Rate Schedule'!$A$5:$A$24&lt;=A1355)*('Rate Schedule'!$A$5:$A$24&lt;&gt;"")*'Rate Schedule'!$A$5:$A$24)),'Rate Schedule'!$A$5:$A$24,0)),""))</f>
        <v/>
      </c>
    </row>
    <row r="1356">
      <c r="A1356" s="22" t="n"/>
      <c r="B1356" s="10" t="n"/>
      <c r="C1356" s="10" t="n"/>
      <c r="D1356" s="10" t="n"/>
      <c r="E1356" s="10" t="n"/>
      <c r="F1356" s="10" t="n"/>
      <c r="G1356" s="10" t="n"/>
      <c r="H1356" s="23" t="n"/>
      <c r="I1356" s="23" t="n"/>
      <c r="J1356" s="23" t="n"/>
      <c r="K1356" s="10" t="n"/>
      <c r="L1356" s="10" t="n"/>
      <c r="M1356" s="24">
        <f>IF(AND(A1356="",B1356="",J1356="",H1356=""),"",ROUND(IF(G1356="Yes",2,1)*IF(AND(ISNUMBER(H1356),ISNUMBER(I1356),I1356&gt;=H1356),I1356-H1356,IF(ISNUMBER(J1356),J1356,0)),1))</f>
        <v/>
      </c>
      <c r="N1356" s="24">
        <f>IF(M1356="","",IF(OR(E1356="Personal",E1356="",F1356="Yes"),0,M1356))</f>
        <v/>
      </c>
      <c r="O1356" s="24">
        <f>IF(OR(A1356="",M1356=""),"",IF(E1356="Business",IFERROR(INDEX('Rate Schedule'!$B$5:$B$24,MATCH(SUMPRODUCT(MAX(('Rate Schedule'!$A$5:$A$24&lt;=A1356)*('Rate Schedule'!$A$5:$A$24&lt;&gt;"")*'Rate Schedule'!$A$5:$A$24)),'Rate Schedule'!$A$5:$A$24,0)),0),IF(E1356="Medical",IFERROR(INDEX('Rate Schedule'!$C$5:$C$24,MATCH(SUMPRODUCT(MAX(('Rate Schedule'!$A$5:$A$24&lt;=A1356)*('Rate Schedule'!$A$5:$A$24&lt;&gt;"")*'Rate Schedule'!$A$5:$A$24)),'Rate Schedule'!$A$5:$A$24,0)),0),IF(E1356="Charitable",IFERROR(INDEX('Rate Schedule'!$D$5:$D$24,MATCH(SUMPRODUCT(MAX(('Rate Schedule'!$A$5:$A$24&lt;=A1356)*('Rate Schedule'!$A$5:$A$24&lt;&gt;"")*'Rate Schedule'!$A$5:$A$24)),'Rate Schedule'!$A$5:$A$24,0)),0),0))))</f>
        <v/>
      </c>
      <c r="P1356" s="25">
        <f>IF(OR(M1356="",O1356=""),"",ROUND(N1356*O1356,0)/100)</f>
        <v/>
      </c>
      <c r="Q1356" s="26">
        <f>IF(AND(A1356="",B1356="",C1356="",D1356="",E1356="",J1356="",H1356=""),"",IF(A1356="","Add a date",IF(A1356&gt;AsOf,"After as-of date: not counted yet",IF(B1356="","Add a vehicle",IF(COUNTIF(VName,B1356)=0,"Vehicle not on Vehicles sheet",IF(E1356="","Add a purpose",IF(AND(E1356&lt;&gt;"Business",E1356&lt;&gt;"Medical",E1356&lt;&gt;"Charitable",E1356&lt;&gt;"Personal"),"Purpose must be Business/Medical/Charitable/Personal",IF(AND(ISNUMBER(H1356),ISNUMBER(I1356),I1356&lt;H1356),"Odometer end is before start",IF(AND(NOT(ISNUMBER(H1356)),NOT(ISNUMBER(I1356)),NOT(ISNUMBER(J1356))),"Add odometer readings or typed miles",IF(AND(ISNUMBER(H1356),ISNUMBER(I1356),ISNUMBER(J1356),ABS((I1356-H1356)-J1356)&gt;0.05),"Odometer and typed miles disagree",IF(AND(N1356&gt;0,O1356=0),"No rate for this date — check Rate Schedule",IF(AND(OR(E1356="Business",E1356="Medical",E1356="Charitable"),F1356&lt;&gt;"Yes",K1356=""),"Add purpose detail for substantiation",""))))))))))))</f>
        <v/>
      </c>
      <c r="R1356" s="27">
        <f>IF(OR(A1356="",M1356=""),"",IFERROR(INDEX('Rate Schedule'!$A$5:$A$24,MATCH(SUMPRODUCT(MAX(('Rate Schedule'!$A$5:$A$24&lt;=A1356)*('Rate Schedule'!$A$5:$A$24&lt;&gt;"")*'Rate Schedule'!$A$5:$A$24)),'Rate Schedule'!$A$5:$A$24,0)),""))</f>
        <v/>
      </c>
    </row>
    <row r="1357">
      <c r="A1357" s="22" t="n"/>
      <c r="B1357" s="10" t="n"/>
      <c r="C1357" s="10" t="n"/>
      <c r="D1357" s="10" t="n"/>
      <c r="E1357" s="10" t="n"/>
      <c r="F1357" s="10" t="n"/>
      <c r="G1357" s="10" t="n"/>
      <c r="H1357" s="23" t="n"/>
      <c r="I1357" s="23" t="n"/>
      <c r="J1357" s="23" t="n"/>
      <c r="K1357" s="10" t="n"/>
      <c r="L1357" s="10" t="n"/>
      <c r="M1357" s="24">
        <f>IF(AND(A1357="",B1357="",J1357="",H1357=""),"",ROUND(IF(G1357="Yes",2,1)*IF(AND(ISNUMBER(H1357),ISNUMBER(I1357),I1357&gt;=H1357),I1357-H1357,IF(ISNUMBER(J1357),J1357,0)),1))</f>
        <v/>
      </c>
      <c r="N1357" s="24">
        <f>IF(M1357="","",IF(OR(E1357="Personal",E1357="",F1357="Yes"),0,M1357))</f>
        <v/>
      </c>
      <c r="O1357" s="24">
        <f>IF(OR(A1357="",M1357=""),"",IF(E1357="Business",IFERROR(INDEX('Rate Schedule'!$B$5:$B$24,MATCH(SUMPRODUCT(MAX(('Rate Schedule'!$A$5:$A$24&lt;=A1357)*('Rate Schedule'!$A$5:$A$24&lt;&gt;"")*'Rate Schedule'!$A$5:$A$24)),'Rate Schedule'!$A$5:$A$24,0)),0),IF(E1357="Medical",IFERROR(INDEX('Rate Schedule'!$C$5:$C$24,MATCH(SUMPRODUCT(MAX(('Rate Schedule'!$A$5:$A$24&lt;=A1357)*('Rate Schedule'!$A$5:$A$24&lt;&gt;"")*'Rate Schedule'!$A$5:$A$24)),'Rate Schedule'!$A$5:$A$24,0)),0),IF(E1357="Charitable",IFERROR(INDEX('Rate Schedule'!$D$5:$D$24,MATCH(SUMPRODUCT(MAX(('Rate Schedule'!$A$5:$A$24&lt;=A1357)*('Rate Schedule'!$A$5:$A$24&lt;&gt;"")*'Rate Schedule'!$A$5:$A$24)),'Rate Schedule'!$A$5:$A$24,0)),0),0))))</f>
        <v/>
      </c>
      <c r="P1357" s="25">
        <f>IF(OR(M1357="",O1357=""),"",ROUND(N1357*O1357,0)/100)</f>
        <v/>
      </c>
      <c r="Q1357" s="26">
        <f>IF(AND(A1357="",B1357="",C1357="",D1357="",E1357="",J1357="",H1357=""),"",IF(A1357="","Add a date",IF(A1357&gt;AsOf,"After as-of date: not counted yet",IF(B1357="","Add a vehicle",IF(COUNTIF(VName,B1357)=0,"Vehicle not on Vehicles sheet",IF(E1357="","Add a purpose",IF(AND(E1357&lt;&gt;"Business",E1357&lt;&gt;"Medical",E1357&lt;&gt;"Charitable",E1357&lt;&gt;"Personal"),"Purpose must be Business/Medical/Charitable/Personal",IF(AND(ISNUMBER(H1357),ISNUMBER(I1357),I1357&lt;H1357),"Odometer end is before start",IF(AND(NOT(ISNUMBER(H1357)),NOT(ISNUMBER(I1357)),NOT(ISNUMBER(J1357))),"Add odometer readings or typed miles",IF(AND(ISNUMBER(H1357),ISNUMBER(I1357),ISNUMBER(J1357),ABS((I1357-H1357)-J1357)&gt;0.05),"Odometer and typed miles disagree",IF(AND(N1357&gt;0,O1357=0),"No rate for this date — check Rate Schedule",IF(AND(OR(E1357="Business",E1357="Medical",E1357="Charitable"),F1357&lt;&gt;"Yes",K1357=""),"Add purpose detail for substantiation",""))))))))))))</f>
        <v/>
      </c>
      <c r="R1357" s="27">
        <f>IF(OR(A1357="",M1357=""),"",IFERROR(INDEX('Rate Schedule'!$A$5:$A$24,MATCH(SUMPRODUCT(MAX(('Rate Schedule'!$A$5:$A$24&lt;=A1357)*('Rate Schedule'!$A$5:$A$24&lt;&gt;"")*'Rate Schedule'!$A$5:$A$24)),'Rate Schedule'!$A$5:$A$24,0)),""))</f>
        <v/>
      </c>
    </row>
    <row r="1358">
      <c r="A1358" s="22" t="n"/>
      <c r="B1358" s="10" t="n"/>
      <c r="C1358" s="10" t="n"/>
      <c r="D1358" s="10" t="n"/>
      <c r="E1358" s="10" t="n"/>
      <c r="F1358" s="10" t="n"/>
      <c r="G1358" s="10" t="n"/>
      <c r="H1358" s="23" t="n"/>
      <c r="I1358" s="23" t="n"/>
      <c r="J1358" s="23" t="n"/>
      <c r="K1358" s="10" t="n"/>
      <c r="L1358" s="10" t="n"/>
      <c r="M1358" s="24">
        <f>IF(AND(A1358="",B1358="",J1358="",H1358=""),"",ROUND(IF(G1358="Yes",2,1)*IF(AND(ISNUMBER(H1358),ISNUMBER(I1358),I1358&gt;=H1358),I1358-H1358,IF(ISNUMBER(J1358),J1358,0)),1))</f>
        <v/>
      </c>
      <c r="N1358" s="24">
        <f>IF(M1358="","",IF(OR(E1358="Personal",E1358="",F1358="Yes"),0,M1358))</f>
        <v/>
      </c>
      <c r="O1358" s="24">
        <f>IF(OR(A1358="",M1358=""),"",IF(E1358="Business",IFERROR(INDEX('Rate Schedule'!$B$5:$B$24,MATCH(SUMPRODUCT(MAX(('Rate Schedule'!$A$5:$A$24&lt;=A1358)*('Rate Schedule'!$A$5:$A$24&lt;&gt;"")*'Rate Schedule'!$A$5:$A$24)),'Rate Schedule'!$A$5:$A$24,0)),0),IF(E1358="Medical",IFERROR(INDEX('Rate Schedule'!$C$5:$C$24,MATCH(SUMPRODUCT(MAX(('Rate Schedule'!$A$5:$A$24&lt;=A1358)*('Rate Schedule'!$A$5:$A$24&lt;&gt;"")*'Rate Schedule'!$A$5:$A$24)),'Rate Schedule'!$A$5:$A$24,0)),0),IF(E1358="Charitable",IFERROR(INDEX('Rate Schedule'!$D$5:$D$24,MATCH(SUMPRODUCT(MAX(('Rate Schedule'!$A$5:$A$24&lt;=A1358)*('Rate Schedule'!$A$5:$A$24&lt;&gt;"")*'Rate Schedule'!$A$5:$A$24)),'Rate Schedule'!$A$5:$A$24,0)),0),0))))</f>
        <v/>
      </c>
      <c r="P1358" s="25">
        <f>IF(OR(M1358="",O1358=""),"",ROUND(N1358*O1358,0)/100)</f>
        <v/>
      </c>
      <c r="Q1358" s="26">
        <f>IF(AND(A1358="",B1358="",C1358="",D1358="",E1358="",J1358="",H1358=""),"",IF(A1358="","Add a date",IF(A1358&gt;AsOf,"After as-of date: not counted yet",IF(B1358="","Add a vehicle",IF(COUNTIF(VName,B1358)=0,"Vehicle not on Vehicles sheet",IF(E1358="","Add a purpose",IF(AND(E1358&lt;&gt;"Business",E1358&lt;&gt;"Medical",E1358&lt;&gt;"Charitable",E1358&lt;&gt;"Personal"),"Purpose must be Business/Medical/Charitable/Personal",IF(AND(ISNUMBER(H1358),ISNUMBER(I1358),I1358&lt;H1358),"Odometer end is before start",IF(AND(NOT(ISNUMBER(H1358)),NOT(ISNUMBER(I1358)),NOT(ISNUMBER(J1358))),"Add odometer readings or typed miles",IF(AND(ISNUMBER(H1358),ISNUMBER(I1358),ISNUMBER(J1358),ABS((I1358-H1358)-J1358)&gt;0.05),"Odometer and typed miles disagree",IF(AND(N1358&gt;0,O1358=0),"No rate for this date — check Rate Schedule",IF(AND(OR(E1358="Business",E1358="Medical",E1358="Charitable"),F1358&lt;&gt;"Yes",K1358=""),"Add purpose detail for substantiation",""))))))))))))</f>
        <v/>
      </c>
      <c r="R1358" s="27">
        <f>IF(OR(A1358="",M1358=""),"",IFERROR(INDEX('Rate Schedule'!$A$5:$A$24,MATCH(SUMPRODUCT(MAX(('Rate Schedule'!$A$5:$A$24&lt;=A1358)*('Rate Schedule'!$A$5:$A$24&lt;&gt;"")*'Rate Schedule'!$A$5:$A$24)),'Rate Schedule'!$A$5:$A$24,0)),""))</f>
        <v/>
      </c>
    </row>
    <row r="1359">
      <c r="A1359" s="22" t="n"/>
      <c r="B1359" s="10" t="n"/>
      <c r="C1359" s="10" t="n"/>
      <c r="D1359" s="10" t="n"/>
      <c r="E1359" s="10" t="n"/>
      <c r="F1359" s="10" t="n"/>
      <c r="G1359" s="10" t="n"/>
      <c r="H1359" s="23" t="n"/>
      <c r="I1359" s="23" t="n"/>
      <c r="J1359" s="23" t="n"/>
      <c r="K1359" s="10" t="n"/>
      <c r="L1359" s="10" t="n"/>
      <c r="M1359" s="24">
        <f>IF(AND(A1359="",B1359="",J1359="",H1359=""),"",ROUND(IF(G1359="Yes",2,1)*IF(AND(ISNUMBER(H1359),ISNUMBER(I1359),I1359&gt;=H1359),I1359-H1359,IF(ISNUMBER(J1359),J1359,0)),1))</f>
        <v/>
      </c>
      <c r="N1359" s="24">
        <f>IF(M1359="","",IF(OR(E1359="Personal",E1359="",F1359="Yes"),0,M1359))</f>
        <v/>
      </c>
      <c r="O1359" s="24">
        <f>IF(OR(A1359="",M1359=""),"",IF(E1359="Business",IFERROR(INDEX('Rate Schedule'!$B$5:$B$24,MATCH(SUMPRODUCT(MAX(('Rate Schedule'!$A$5:$A$24&lt;=A1359)*('Rate Schedule'!$A$5:$A$24&lt;&gt;"")*'Rate Schedule'!$A$5:$A$24)),'Rate Schedule'!$A$5:$A$24,0)),0),IF(E1359="Medical",IFERROR(INDEX('Rate Schedule'!$C$5:$C$24,MATCH(SUMPRODUCT(MAX(('Rate Schedule'!$A$5:$A$24&lt;=A1359)*('Rate Schedule'!$A$5:$A$24&lt;&gt;"")*'Rate Schedule'!$A$5:$A$24)),'Rate Schedule'!$A$5:$A$24,0)),0),IF(E1359="Charitable",IFERROR(INDEX('Rate Schedule'!$D$5:$D$24,MATCH(SUMPRODUCT(MAX(('Rate Schedule'!$A$5:$A$24&lt;=A1359)*('Rate Schedule'!$A$5:$A$24&lt;&gt;"")*'Rate Schedule'!$A$5:$A$24)),'Rate Schedule'!$A$5:$A$24,0)),0),0))))</f>
        <v/>
      </c>
      <c r="P1359" s="25">
        <f>IF(OR(M1359="",O1359=""),"",ROUND(N1359*O1359,0)/100)</f>
        <v/>
      </c>
      <c r="Q1359" s="26">
        <f>IF(AND(A1359="",B1359="",C1359="",D1359="",E1359="",J1359="",H1359=""),"",IF(A1359="","Add a date",IF(A1359&gt;AsOf,"After as-of date: not counted yet",IF(B1359="","Add a vehicle",IF(COUNTIF(VName,B1359)=0,"Vehicle not on Vehicles sheet",IF(E1359="","Add a purpose",IF(AND(E1359&lt;&gt;"Business",E1359&lt;&gt;"Medical",E1359&lt;&gt;"Charitable",E1359&lt;&gt;"Personal"),"Purpose must be Business/Medical/Charitable/Personal",IF(AND(ISNUMBER(H1359),ISNUMBER(I1359),I1359&lt;H1359),"Odometer end is before start",IF(AND(NOT(ISNUMBER(H1359)),NOT(ISNUMBER(I1359)),NOT(ISNUMBER(J1359))),"Add odometer readings or typed miles",IF(AND(ISNUMBER(H1359),ISNUMBER(I1359),ISNUMBER(J1359),ABS((I1359-H1359)-J1359)&gt;0.05),"Odometer and typed miles disagree",IF(AND(N1359&gt;0,O1359=0),"No rate for this date — check Rate Schedule",IF(AND(OR(E1359="Business",E1359="Medical",E1359="Charitable"),F1359&lt;&gt;"Yes",K1359=""),"Add purpose detail for substantiation",""))))))))))))</f>
        <v/>
      </c>
      <c r="R1359" s="27">
        <f>IF(OR(A1359="",M1359=""),"",IFERROR(INDEX('Rate Schedule'!$A$5:$A$24,MATCH(SUMPRODUCT(MAX(('Rate Schedule'!$A$5:$A$24&lt;=A1359)*('Rate Schedule'!$A$5:$A$24&lt;&gt;"")*'Rate Schedule'!$A$5:$A$24)),'Rate Schedule'!$A$5:$A$24,0)),""))</f>
        <v/>
      </c>
    </row>
    <row r="1360">
      <c r="A1360" s="22" t="n"/>
      <c r="B1360" s="10" t="n"/>
      <c r="C1360" s="10" t="n"/>
      <c r="D1360" s="10" t="n"/>
      <c r="E1360" s="10" t="n"/>
      <c r="F1360" s="10" t="n"/>
      <c r="G1360" s="10" t="n"/>
      <c r="H1360" s="23" t="n"/>
      <c r="I1360" s="23" t="n"/>
      <c r="J1360" s="23" t="n"/>
      <c r="K1360" s="10" t="n"/>
      <c r="L1360" s="10" t="n"/>
      <c r="M1360" s="24">
        <f>IF(AND(A1360="",B1360="",J1360="",H1360=""),"",ROUND(IF(G1360="Yes",2,1)*IF(AND(ISNUMBER(H1360),ISNUMBER(I1360),I1360&gt;=H1360),I1360-H1360,IF(ISNUMBER(J1360),J1360,0)),1))</f>
        <v/>
      </c>
      <c r="N1360" s="24">
        <f>IF(M1360="","",IF(OR(E1360="Personal",E1360="",F1360="Yes"),0,M1360))</f>
        <v/>
      </c>
      <c r="O1360" s="24">
        <f>IF(OR(A1360="",M1360=""),"",IF(E1360="Business",IFERROR(INDEX('Rate Schedule'!$B$5:$B$24,MATCH(SUMPRODUCT(MAX(('Rate Schedule'!$A$5:$A$24&lt;=A1360)*('Rate Schedule'!$A$5:$A$24&lt;&gt;"")*'Rate Schedule'!$A$5:$A$24)),'Rate Schedule'!$A$5:$A$24,0)),0),IF(E1360="Medical",IFERROR(INDEX('Rate Schedule'!$C$5:$C$24,MATCH(SUMPRODUCT(MAX(('Rate Schedule'!$A$5:$A$24&lt;=A1360)*('Rate Schedule'!$A$5:$A$24&lt;&gt;"")*'Rate Schedule'!$A$5:$A$24)),'Rate Schedule'!$A$5:$A$24,0)),0),IF(E1360="Charitable",IFERROR(INDEX('Rate Schedule'!$D$5:$D$24,MATCH(SUMPRODUCT(MAX(('Rate Schedule'!$A$5:$A$24&lt;=A1360)*('Rate Schedule'!$A$5:$A$24&lt;&gt;"")*'Rate Schedule'!$A$5:$A$24)),'Rate Schedule'!$A$5:$A$24,0)),0),0))))</f>
        <v/>
      </c>
      <c r="P1360" s="25">
        <f>IF(OR(M1360="",O1360=""),"",ROUND(N1360*O1360,0)/100)</f>
        <v/>
      </c>
      <c r="Q1360" s="26">
        <f>IF(AND(A1360="",B1360="",C1360="",D1360="",E1360="",J1360="",H1360=""),"",IF(A1360="","Add a date",IF(A1360&gt;AsOf,"After as-of date: not counted yet",IF(B1360="","Add a vehicle",IF(COUNTIF(VName,B1360)=0,"Vehicle not on Vehicles sheet",IF(E1360="","Add a purpose",IF(AND(E1360&lt;&gt;"Business",E1360&lt;&gt;"Medical",E1360&lt;&gt;"Charitable",E1360&lt;&gt;"Personal"),"Purpose must be Business/Medical/Charitable/Personal",IF(AND(ISNUMBER(H1360),ISNUMBER(I1360),I1360&lt;H1360),"Odometer end is before start",IF(AND(NOT(ISNUMBER(H1360)),NOT(ISNUMBER(I1360)),NOT(ISNUMBER(J1360))),"Add odometer readings or typed miles",IF(AND(ISNUMBER(H1360),ISNUMBER(I1360),ISNUMBER(J1360),ABS((I1360-H1360)-J1360)&gt;0.05),"Odometer and typed miles disagree",IF(AND(N1360&gt;0,O1360=0),"No rate for this date — check Rate Schedule",IF(AND(OR(E1360="Business",E1360="Medical",E1360="Charitable"),F1360&lt;&gt;"Yes",K1360=""),"Add purpose detail for substantiation",""))))))))))))</f>
        <v/>
      </c>
      <c r="R1360" s="27">
        <f>IF(OR(A1360="",M1360=""),"",IFERROR(INDEX('Rate Schedule'!$A$5:$A$24,MATCH(SUMPRODUCT(MAX(('Rate Schedule'!$A$5:$A$24&lt;=A1360)*('Rate Schedule'!$A$5:$A$24&lt;&gt;"")*'Rate Schedule'!$A$5:$A$24)),'Rate Schedule'!$A$5:$A$24,0)),""))</f>
        <v/>
      </c>
    </row>
    <row r="1361">
      <c r="A1361" s="22" t="n"/>
      <c r="B1361" s="10" t="n"/>
      <c r="C1361" s="10" t="n"/>
      <c r="D1361" s="10" t="n"/>
      <c r="E1361" s="10" t="n"/>
      <c r="F1361" s="10" t="n"/>
      <c r="G1361" s="10" t="n"/>
      <c r="H1361" s="23" t="n"/>
      <c r="I1361" s="23" t="n"/>
      <c r="J1361" s="23" t="n"/>
      <c r="K1361" s="10" t="n"/>
      <c r="L1361" s="10" t="n"/>
      <c r="M1361" s="24">
        <f>IF(AND(A1361="",B1361="",J1361="",H1361=""),"",ROUND(IF(G1361="Yes",2,1)*IF(AND(ISNUMBER(H1361),ISNUMBER(I1361),I1361&gt;=H1361),I1361-H1361,IF(ISNUMBER(J1361),J1361,0)),1))</f>
        <v/>
      </c>
      <c r="N1361" s="24">
        <f>IF(M1361="","",IF(OR(E1361="Personal",E1361="",F1361="Yes"),0,M1361))</f>
        <v/>
      </c>
      <c r="O1361" s="24">
        <f>IF(OR(A1361="",M1361=""),"",IF(E1361="Business",IFERROR(INDEX('Rate Schedule'!$B$5:$B$24,MATCH(SUMPRODUCT(MAX(('Rate Schedule'!$A$5:$A$24&lt;=A1361)*('Rate Schedule'!$A$5:$A$24&lt;&gt;"")*'Rate Schedule'!$A$5:$A$24)),'Rate Schedule'!$A$5:$A$24,0)),0),IF(E1361="Medical",IFERROR(INDEX('Rate Schedule'!$C$5:$C$24,MATCH(SUMPRODUCT(MAX(('Rate Schedule'!$A$5:$A$24&lt;=A1361)*('Rate Schedule'!$A$5:$A$24&lt;&gt;"")*'Rate Schedule'!$A$5:$A$24)),'Rate Schedule'!$A$5:$A$24,0)),0),IF(E1361="Charitable",IFERROR(INDEX('Rate Schedule'!$D$5:$D$24,MATCH(SUMPRODUCT(MAX(('Rate Schedule'!$A$5:$A$24&lt;=A1361)*('Rate Schedule'!$A$5:$A$24&lt;&gt;"")*'Rate Schedule'!$A$5:$A$24)),'Rate Schedule'!$A$5:$A$24,0)),0),0))))</f>
        <v/>
      </c>
      <c r="P1361" s="25">
        <f>IF(OR(M1361="",O1361=""),"",ROUND(N1361*O1361,0)/100)</f>
        <v/>
      </c>
      <c r="Q1361" s="26">
        <f>IF(AND(A1361="",B1361="",C1361="",D1361="",E1361="",J1361="",H1361=""),"",IF(A1361="","Add a date",IF(A1361&gt;AsOf,"After as-of date: not counted yet",IF(B1361="","Add a vehicle",IF(COUNTIF(VName,B1361)=0,"Vehicle not on Vehicles sheet",IF(E1361="","Add a purpose",IF(AND(E1361&lt;&gt;"Business",E1361&lt;&gt;"Medical",E1361&lt;&gt;"Charitable",E1361&lt;&gt;"Personal"),"Purpose must be Business/Medical/Charitable/Personal",IF(AND(ISNUMBER(H1361),ISNUMBER(I1361),I1361&lt;H1361),"Odometer end is before start",IF(AND(NOT(ISNUMBER(H1361)),NOT(ISNUMBER(I1361)),NOT(ISNUMBER(J1361))),"Add odometer readings or typed miles",IF(AND(ISNUMBER(H1361),ISNUMBER(I1361),ISNUMBER(J1361),ABS((I1361-H1361)-J1361)&gt;0.05),"Odometer and typed miles disagree",IF(AND(N1361&gt;0,O1361=0),"No rate for this date — check Rate Schedule",IF(AND(OR(E1361="Business",E1361="Medical",E1361="Charitable"),F1361&lt;&gt;"Yes",K1361=""),"Add purpose detail for substantiation",""))))))))))))</f>
        <v/>
      </c>
      <c r="R1361" s="27">
        <f>IF(OR(A1361="",M1361=""),"",IFERROR(INDEX('Rate Schedule'!$A$5:$A$24,MATCH(SUMPRODUCT(MAX(('Rate Schedule'!$A$5:$A$24&lt;=A1361)*('Rate Schedule'!$A$5:$A$24&lt;&gt;"")*'Rate Schedule'!$A$5:$A$24)),'Rate Schedule'!$A$5:$A$24,0)),""))</f>
        <v/>
      </c>
    </row>
    <row r="1362">
      <c r="A1362" s="22" t="n"/>
      <c r="B1362" s="10" t="n"/>
      <c r="C1362" s="10" t="n"/>
      <c r="D1362" s="10" t="n"/>
      <c r="E1362" s="10" t="n"/>
      <c r="F1362" s="10" t="n"/>
      <c r="G1362" s="10" t="n"/>
      <c r="H1362" s="23" t="n"/>
      <c r="I1362" s="23" t="n"/>
      <c r="J1362" s="23" t="n"/>
      <c r="K1362" s="10" t="n"/>
      <c r="L1362" s="10" t="n"/>
      <c r="M1362" s="24">
        <f>IF(AND(A1362="",B1362="",J1362="",H1362=""),"",ROUND(IF(G1362="Yes",2,1)*IF(AND(ISNUMBER(H1362),ISNUMBER(I1362),I1362&gt;=H1362),I1362-H1362,IF(ISNUMBER(J1362),J1362,0)),1))</f>
        <v/>
      </c>
      <c r="N1362" s="24">
        <f>IF(M1362="","",IF(OR(E1362="Personal",E1362="",F1362="Yes"),0,M1362))</f>
        <v/>
      </c>
      <c r="O1362" s="24">
        <f>IF(OR(A1362="",M1362=""),"",IF(E1362="Business",IFERROR(INDEX('Rate Schedule'!$B$5:$B$24,MATCH(SUMPRODUCT(MAX(('Rate Schedule'!$A$5:$A$24&lt;=A1362)*('Rate Schedule'!$A$5:$A$24&lt;&gt;"")*'Rate Schedule'!$A$5:$A$24)),'Rate Schedule'!$A$5:$A$24,0)),0),IF(E1362="Medical",IFERROR(INDEX('Rate Schedule'!$C$5:$C$24,MATCH(SUMPRODUCT(MAX(('Rate Schedule'!$A$5:$A$24&lt;=A1362)*('Rate Schedule'!$A$5:$A$24&lt;&gt;"")*'Rate Schedule'!$A$5:$A$24)),'Rate Schedule'!$A$5:$A$24,0)),0),IF(E1362="Charitable",IFERROR(INDEX('Rate Schedule'!$D$5:$D$24,MATCH(SUMPRODUCT(MAX(('Rate Schedule'!$A$5:$A$24&lt;=A1362)*('Rate Schedule'!$A$5:$A$24&lt;&gt;"")*'Rate Schedule'!$A$5:$A$24)),'Rate Schedule'!$A$5:$A$24,0)),0),0))))</f>
        <v/>
      </c>
      <c r="P1362" s="25">
        <f>IF(OR(M1362="",O1362=""),"",ROUND(N1362*O1362,0)/100)</f>
        <v/>
      </c>
      <c r="Q1362" s="26">
        <f>IF(AND(A1362="",B1362="",C1362="",D1362="",E1362="",J1362="",H1362=""),"",IF(A1362="","Add a date",IF(A1362&gt;AsOf,"After as-of date: not counted yet",IF(B1362="","Add a vehicle",IF(COUNTIF(VName,B1362)=0,"Vehicle not on Vehicles sheet",IF(E1362="","Add a purpose",IF(AND(E1362&lt;&gt;"Business",E1362&lt;&gt;"Medical",E1362&lt;&gt;"Charitable",E1362&lt;&gt;"Personal"),"Purpose must be Business/Medical/Charitable/Personal",IF(AND(ISNUMBER(H1362),ISNUMBER(I1362),I1362&lt;H1362),"Odometer end is before start",IF(AND(NOT(ISNUMBER(H1362)),NOT(ISNUMBER(I1362)),NOT(ISNUMBER(J1362))),"Add odometer readings or typed miles",IF(AND(ISNUMBER(H1362),ISNUMBER(I1362),ISNUMBER(J1362),ABS((I1362-H1362)-J1362)&gt;0.05),"Odometer and typed miles disagree",IF(AND(N1362&gt;0,O1362=0),"No rate for this date — check Rate Schedule",IF(AND(OR(E1362="Business",E1362="Medical",E1362="Charitable"),F1362&lt;&gt;"Yes",K1362=""),"Add purpose detail for substantiation",""))))))))))))</f>
        <v/>
      </c>
      <c r="R1362" s="27">
        <f>IF(OR(A1362="",M1362=""),"",IFERROR(INDEX('Rate Schedule'!$A$5:$A$24,MATCH(SUMPRODUCT(MAX(('Rate Schedule'!$A$5:$A$24&lt;=A1362)*('Rate Schedule'!$A$5:$A$24&lt;&gt;"")*'Rate Schedule'!$A$5:$A$24)),'Rate Schedule'!$A$5:$A$24,0)),""))</f>
        <v/>
      </c>
    </row>
    <row r="1363">
      <c r="A1363" s="22" t="n"/>
      <c r="B1363" s="10" t="n"/>
      <c r="C1363" s="10" t="n"/>
      <c r="D1363" s="10" t="n"/>
      <c r="E1363" s="10" t="n"/>
      <c r="F1363" s="10" t="n"/>
      <c r="G1363" s="10" t="n"/>
      <c r="H1363" s="23" t="n"/>
      <c r="I1363" s="23" t="n"/>
      <c r="J1363" s="23" t="n"/>
      <c r="K1363" s="10" t="n"/>
      <c r="L1363" s="10" t="n"/>
      <c r="M1363" s="24">
        <f>IF(AND(A1363="",B1363="",J1363="",H1363=""),"",ROUND(IF(G1363="Yes",2,1)*IF(AND(ISNUMBER(H1363),ISNUMBER(I1363),I1363&gt;=H1363),I1363-H1363,IF(ISNUMBER(J1363),J1363,0)),1))</f>
        <v/>
      </c>
      <c r="N1363" s="24">
        <f>IF(M1363="","",IF(OR(E1363="Personal",E1363="",F1363="Yes"),0,M1363))</f>
        <v/>
      </c>
      <c r="O1363" s="24">
        <f>IF(OR(A1363="",M1363=""),"",IF(E1363="Business",IFERROR(INDEX('Rate Schedule'!$B$5:$B$24,MATCH(SUMPRODUCT(MAX(('Rate Schedule'!$A$5:$A$24&lt;=A1363)*('Rate Schedule'!$A$5:$A$24&lt;&gt;"")*'Rate Schedule'!$A$5:$A$24)),'Rate Schedule'!$A$5:$A$24,0)),0),IF(E1363="Medical",IFERROR(INDEX('Rate Schedule'!$C$5:$C$24,MATCH(SUMPRODUCT(MAX(('Rate Schedule'!$A$5:$A$24&lt;=A1363)*('Rate Schedule'!$A$5:$A$24&lt;&gt;"")*'Rate Schedule'!$A$5:$A$24)),'Rate Schedule'!$A$5:$A$24,0)),0),IF(E1363="Charitable",IFERROR(INDEX('Rate Schedule'!$D$5:$D$24,MATCH(SUMPRODUCT(MAX(('Rate Schedule'!$A$5:$A$24&lt;=A1363)*('Rate Schedule'!$A$5:$A$24&lt;&gt;"")*'Rate Schedule'!$A$5:$A$24)),'Rate Schedule'!$A$5:$A$24,0)),0),0))))</f>
        <v/>
      </c>
      <c r="P1363" s="25">
        <f>IF(OR(M1363="",O1363=""),"",ROUND(N1363*O1363,0)/100)</f>
        <v/>
      </c>
      <c r="Q1363" s="26">
        <f>IF(AND(A1363="",B1363="",C1363="",D1363="",E1363="",J1363="",H1363=""),"",IF(A1363="","Add a date",IF(A1363&gt;AsOf,"After as-of date: not counted yet",IF(B1363="","Add a vehicle",IF(COUNTIF(VName,B1363)=0,"Vehicle not on Vehicles sheet",IF(E1363="","Add a purpose",IF(AND(E1363&lt;&gt;"Business",E1363&lt;&gt;"Medical",E1363&lt;&gt;"Charitable",E1363&lt;&gt;"Personal"),"Purpose must be Business/Medical/Charitable/Personal",IF(AND(ISNUMBER(H1363),ISNUMBER(I1363),I1363&lt;H1363),"Odometer end is before start",IF(AND(NOT(ISNUMBER(H1363)),NOT(ISNUMBER(I1363)),NOT(ISNUMBER(J1363))),"Add odometer readings or typed miles",IF(AND(ISNUMBER(H1363),ISNUMBER(I1363),ISNUMBER(J1363),ABS((I1363-H1363)-J1363)&gt;0.05),"Odometer and typed miles disagree",IF(AND(N1363&gt;0,O1363=0),"No rate for this date — check Rate Schedule",IF(AND(OR(E1363="Business",E1363="Medical",E1363="Charitable"),F1363&lt;&gt;"Yes",K1363=""),"Add purpose detail for substantiation",""))))))))))))</f>
        <v/>
      </c>
      <c r="R1363" s="27">
        <f>IF(OR(A1363="",M1363=""),"",IFERROR(INDEX('Rate Schedule'!$A$5:$A$24,MATCH(SUMPRODUCT(MAX(('Rate Schedule'!$A$5:$A$24&lt;=A1363)*('Rate Schedule'!$A$5:$A$24&lt;&gt;"")*'Rate Schedule'!$A$5:$A$24)),'Rate Schedule'!$A$5:$A$24,0)),""))</f>
        <v/>
      </c>
    </row>
    <row r="1364">
      <c r="A1364" s="22" t="n"/>
      <c r="B1364" s="10" t="n"/>
      <c r="C1364" s="10" t="n"/>
      <c r="D1364" s="10" t="n"/>
      <c r="E1364" s="10" t="n"/>
      <c r="F1364" s="10" t="n"/>
      <c r="G1364" s="10" t="n"/>
      <c r="H1364" s="23" t="n"/>
      <c r="I1364" s="23" t="n"/>
      <c r="J1364" s="23" t="n"/>
      <c r="K1364" s="10" t="n"/>
      <c r="L1364" s="10" t="n"/>
      <c r="M1364" s="24">
        <f>IF(AND(A1364="",B1364="",J1364="",H1364=""),"",ROUND(IF(G1364="Yes",2,1)*IF(AND(ISNUMBER(H1364),ISNUMBER(I1364),I1364&gt;=H1364),I1364-H1364,IF(ISNUMBER(J1364),J1364,0)),1))</f>
        <v/>
      </c>
      <c r="N1364" s="24">
        <f>IF(M1364="","",IF(OR(E1364="Personal",E1364="",F1364="Yes"),0,M1364))</f>
        <v/>
      </c>
      <c r="O1364" s="24">
        <f>IF(OR(A1364="",M1364=""),"",IF(E1364="Business",IFERROR(INDEX('Rate Schedule'!$B$5:$B$24,MATCH(SUMPRODUCT(MAX(('Rate Schedule'!$A$5:$A$24&lt;=A1364)*('Rate Schedule'!$A$5:$A$24&lt;&gt;"")*'Rate Schedule'!$A$5:$A$24)),'Rate Schedule'!$A$5:$A$24,0)),0),IF(E1364="Medical",IFERROR(INDEX('Rate Schedule'!$C$5:$C$24,MATCH(SUMPRODUCT(MAX(('Rate Schedule'!$A$5:$A$24&lt;=A1364)*('Rate Schedule'!$A$5:$A$24&lt;&gt;"")*'Rate Schedule'!$A$5:$A$24)),'Rate Schedule'!$A$5:$A$24,0)),0),IF(E1364="Charitable",IFERROR(INDEX('Rate Schedule'!$D$5:$D$24,MATCH(SUMPRODUCT(MAX(('Rate Schedule'!$A$5:$A$24&lt;=A1364)*('Rate Schedule'!$A$5:$A$24&lt;&gt;"")*'Rate Schedule'!$A$5:$A$24)),'Rate Schedule'!$A$5:$A$24,0)),0),0))))</f>
        <v/>
      </c>
      <c r="P1364" s="25">
        <f>IF(OR(M1364="",O1364=""),"",ROUND(N1364*O1364,0)/100)</f>
        <v/>
      </c>
      <c r="Q1364" s="26">
        <f>IF(AND(A1364="",B1364="",C1364="",D1364="",E1364="",J1364="",H1364=""),"",IF(A1364="","Add a date",IF(A1364&gt;AsOf,"After as-of date: not counted yet",IF(B1364="","Add a vehicle",IF(COUNTIF(VName,B1364)=0,"Vehicle not on Vehicles sheet",IF(E1364="","Add a purpose",IF(AND(E1364&lt;&gt;"Business",E1364&lt;&gt;"Medical",E1364&lt;&gt;"Charitable",E1364&lt;&gt;"Personal"),"Purpose must be Business/Medical/Charitable/Personal",IF(AND(ISNUMBER(H1364),ISNUMBER(I1364),I1364&lt;H1364),"Odometer end is before start",IF(AND(NOT(ISNUMBER(H1364)),NOT(ISNUMBER(I1364)),NOT(ISNUMBER(J1364))),"Add odometer readings or typed miles",IF(AND(ISNUMBER(H1364),ISNUMBER(I1364),ISNUMBER(J1364),ABS((I1364-H1364)-J1364)&gt;0.05),"Odometer and typed miles disagree",IF(AND(N1364&gt;0,O1364=0),"No rate for this date — check Rate Schedule",IF(AND(OR(E1364="Business",E1364="Medical",E1364="Charitable"),F1364&lt;&gt;"Yes",K1364=""),"Add purpose detail for substantiation",""))))))))))))</f>
        <v/>
      </c>
      <c r="R1364" s="27">
        <f>IF(OR(A1364="",M1364=""),"",IFERROR(INDEX('Rate Schedule'!$A$5:$A$24,MATCH(SUMPRODUCT(MAX(('Rate Schedule'!$A$5:$A$24&lt;=A1364)*('Rate Schedule'!$A$5:$A$24&lt;&gt;"")*'Rate Schedule'!$A$5:$A$24)),'Rate Schedule'!$A$5:$A$24,0)),""))</f>
        <v/>
      </c>
    </row>
    <row r="1365">
      <c r="A1365" s="22" t="n"/>
      <c r="B1365" s="10" t="n"/>
      <c r="C1365" s="10" t="n"/>
      <c r="D1365" s="10" t="n"/>
      <c r="E1365" s="10" t="n"/>
      <c r="F1365" s="10" t="n"/>
      <c r="G1365" s="10" t="n"/>
      <c r="H1365" s="23" t="n"/>
      <c r="I1365" s="23" t="n"/>
      <c r="J1365" s="23" t="n"/>
      <c r="K1365" s="10" t="n"/>
      <c r="L1365" s="10" t="n"/>
      <c r="M1365" s="24">
        <f>IF(AND(A1365="",B1365="",J1365="",H1365=""),"",ROUND(IF(G1365="Yes",2,1)*IF(AND(ISNUMBER(H1365),ISNUMBER(I1365),I1365&gt;=H1365),I1365-H1365,IF(ISNUMBER(J1365),J1365,0)),1))</f>
        <v/>
      </c>
      <c r="N1365" s="24">
        <f>IF(M1365="","",IF(OR(E1365="Personal",E1365="",F1365="Yes"),0,M1365))</f>
        <v/>
      </c>
      <c r="O1365" s="24">
        <f>IF(OR(A1365="",M1365=""),"",IF(E1365="Business",IFERROR(INDEX('Rate Schedule'!$B$5:$B$24,MATCH(SUMPRODUCT(MAX(('Rate Schedule'!$A$5:$A$24&lt;=A1365)*('Rate Schedule'!$A$5:$A$24&lt;&gt;"")*'Rate Schedule'!$A$5:$A$24)),'Rate Schedule'!$A$5:$A$24,0)),0),IF(E1365="Medical",IFERROR(INDEX('Rate Schedule'!$C$5:$C$24,MATCH(SUMPRODUCT(MAX(('Rate Schedule'!$A$5:$A$24&lt;=A1365)*('Rate Schedule'!$A$5:$A$24&lt;&gt;"")*'Rate Schedule'!$A$5:$A$24)),'Rate Schedule'!$A$5:$A$24,0)),0),IF(E1365="Charitable",IFERROR(INDEX('Rate Schedule'!$D$5:$D$24,MATCH(SUMPRODUCT(MAX(('Rate Schedule'!$A$5:$A$24&lt;=A1365)*('Rate Schedule'!$A$5:$A$24&lt;&gt;"")*'Rate Schedule'!$A$5:$A$24)),'Rate Schedule'!$A$5:$A$24,0)),0),0))))</f>
        <v/>
      </c>
      <c r="P1365" s="25">
        <f>IF(OR(M1365="",O1365=""),"",ROUND(N1365*O1365,0)/100)</f>
        <v/>
      </c>
      <c r="Q1365" s="26">
        <f>IF(AND(A1365="",B1365="",C1365="",D1365="",E1365="",J1365="",H1365=""),"",IF(A1365="","Add a date",IF(A1365&gt;AsOf,"After as-of date: not counted yet",IF(B1365="","Add a vehicle",IF(COUNTIF(VName,B1365)=0,"Vehicle not on Vehicles sheet",IF(E1365="","Add a purpose",IF(AND(E1365&lt;&gt;"Business",E1365&lt;&gt;"Medical",E1365&lt;&gt;"Charitable",E1365&lt;&gt;"Personal"),"Purpose must be Business/Medical/Charitable/Personal",IF(AND(ISNUMBER(H1365),ISNUMBER(I1365),I1365&lt;H1365),"Odometer end is before start",IF(AND(NOT(ISNUMBER(H1365)),NOT(ISNUMBER(I1365)),NOT(ISNUMBER(J1365))),"Add odometer readings or typed miles",IF(AND(ISNUMBER(H1365),ISNUMBER(I1365),ISNUMBER(J1365),ABS((I1365-H1365)-J1365)&gt;0.05),"Odometer and typed miles disagree",IF(AND(N1365&gt;0,O1365=0),"No rate for this date — check Rate Schedule",IF(AND(OR(E1365="Business",E1365="Medical",E1365="Charitable"),F1365&lt;&gt;"Yes",K1365=""),"Add purpose detail for substantiation",""))))))))))))</f>
        <v/>
      </c>
      <c r="R1365" s="27">
        <f>IF(OR(A1365="",M1365=""),"",IFERROR(INDEX('Rate Schedule'!$A$5:$A$24,MATCH(SUMPRODUCT(MAX(('Rate Schedule'!$A$5:$A$24&lt;=A1365)*('Rate Schedule'!$A$5:$A$24&lt;&gt;"")*'Rate Schedule'!$A$5:$A$24)),'Rate Schedule'!$A$5:$A$24,0)),""))</f>
        <v/>
      </c>
    </row>
    <row r="1366">
      <c r="A1366" s="22" t="n"/>
      <c r="B1366" s="10" t="n"/>
      <c r="C1366" s="10" t="n"/>
      <c r="D1366" s="10" t="n"/>
      <c r="E1366" s="10" t="n"/>
      <c r="F1366" s="10" t="n"/>
      <c r="G1366" s="10" t="n"/>
      <c r="H1366" s="23" t="n"/>
      <c r="I1366" s="23" t="n"/>
      <c r="J1366" s="23" t="n"/>
      <c r="K1366" s="10" t="n"/>
      <c r="L1366" s="10" t="n"/>
      <c r="M1366" s="24">
        <f>IF(AND(A1366="",B1366="",J1366="",H1366=""),"",ROUND(IF(G1366="Yes",2,1)*IF(AND(ISNUMBER(H1366),ISNUMBER(I1366),I1366&gt;=H1366),I1366-H1366,IF(ISNUMBER(J1366),J1366,0)),1))</f>
        <v/>
      </c>
      <c r="N1366" s="24">
        <f>IF(M1366="","",IF(OR(E1366="Personal",E1366="",F1366="Yes"),0,M1366))</f>
        <v/>
      </c>
      <c r="O1366" s="24">
        <f>IF(OR(A1366="",M1366=""),"",IF(E1366="Business",IFERROR(INDEX('Rate Schedule'!$B$5:$B$24,MATCH(SUMPRODUCT(MAX(('Rate Schedule'!$A$5:$A$24&lt;=A1366)*('Rate Schedule'!$A$5:$A$24&lt;&gt;"")*'Rate Schedule'!$A$5:$A$24)),'Rate Schedule'!$A$5:$A$24,0)),0),IF(E1366="Medical",IFERROR(INDEX('Rate Schedule'!$C$5:$C$24,MATCH(SUMPRODUCT(MAX(('Rate Schedule'!$A$5:$A$24&lt;=A1366)*('Rate Schedule'!$A$5:$A$24&lt;&gt;"")*'Rate Schedule'!$A$5:$A$24)),'Rate Schedule'!$A$5:$A$24,0)),0),IF(E1366="Charitable",IFERROR(INDEX('Rate Schedule'!$D$5:$D$24,MATCH(SUMPRODUCT(MAX(('Rate Schedule'!$A$5:$A$24&lt;=A1366)*('Rate Schedule'!$A$5:$A$24&lt;&gt;"")*'Rate Schedule'!$A$5:$A$24)),'Rate Schedule'!$A$5:$A$24,0)),0),0))))</f>
        <v/>
      </c>
      <c r="P1366" s="25">
        <f>IF(OR(M1366="",O1366=""),"",ROUND(N1366*O1366,0)/100)</f>
        <v/>
      </c>
      <c r="Q1366" s="26">
        <f>IF(AND(A1366="",B1366="",C1366="",D1366="",E1366="",J1366="",H1366=""),"",IF(A1366="","Add a date",IF(A1366&gt;AsOf,"After as-of date: not counted yet",IF(B1366="","Add a vehicle",IF(COUNTIF(VName,B1366)=0,"Vehicle not on Vehicles sheet",IF(E1366="","Add a purpose",IF(AND(E1366&lt;&gt;"Business",E1366&lt;&gt;"Medical",E1366&lt;&gt;"Charitable",E1366&lt;&gt;"Personal"),"Purpose must be Business/Medical/Charitable/Personal",IF(AND(ISNUMBER(H1366),ISNUMBER(I1366),I1366&lt;H1366),"Odometer end is before start",IF(AND(NOT(ISNUMBER(H1366)),NOT(ISNUMBER(I1366)),NOT(ISNUMBER(J1366))),"Add odometer readings or typed miles",IF(AND(ISNUMBER(H1366),ISNUMBER(I1366),ISNUMBER(J1366),ABS((I1366-H1366)-J1366)&gt;0.05),"Odometer and typed miles disagree",IF(AND(N1366&gt;0,O1366=0),"No rate for this date — check Rate Schedule",IF(AND(OR(E1366="Business",E1366="Medical",E1366="Charitable"),F1366&lt;&gt;"Yes",K1366=""),"Add purpose detail for substantiation",""))))))))))))</f>
        <v/>
      </c>
      <c r="R1366" s="27">
        <f>IF(OR(A1366="",M1366=""),"",IFERROR(INDEX('Rate Schedule'!$A$5:$A$24,MATCH(SUMPRODUCT(MAX(('Rate Schedule'!$A$5:$A$24&lt;=A1366)*('Rate Schedule'!$A$5:$A$24&lt;&gt;"")*'Rate Schedule'!$A$5:$A$24)),'Rate Schedule'!$A$5:$A$24,0)),""))</f>
        <v/>
      </c>
    </row>
    <row r="1367">
      <c r="A1367" s="22" t="n"/>
      <c r="B1367" s="10" t="n"/>
      <c r="C1367" s="10" t="n"/>
      <c r="D1367" s="10" t="n"/>
      <c r="E1367" s="10" t="n"/>
      <c r="F1367" s="10" t="n"/>
      <c r="G1367" s="10" t="n"/>
      <c r="H1367" s="23" t="n"/>
      <c r="I1367" s="23" t="n"/>
      <c r="J1367" s="23" t="n"/>
      <c r="K1367" s="10" t="n"/>
      <c r="L1367" s="10" t="n"/>
      <c r="M1367" s="24">
        <f>IF(AND(A1367="",B1367="",J1367="",H1367=""),"",ROUND(IF(G1367="Yes",2,1)*IF(AND(ISNUMBER(H1367),ISNUMBER(I1367),I1367&gt;=H1367),I1367-H1367,IF(ISNUMBER(J1367),J1367,0)),1))</f>
        <v/>
      </c>
      <c r="N1367" s="24">
        <f>IF(M1367="","",IF(OR(E1367="Personal",E1367="",F1367="Yes"),0,M1367))</f>
        <v/>
      </c>
      <c r="O1367" s="24">
        <f>IF(OR(A1367="",M1367=""),"",IF(E1367="Business",IFERROR(INDEX('Rate Schedule'!$B$5:$B$24,MATCH(SUMPRODUCT(MAX(('Rate Schedule'!$A$5:$A$24&lt;=A1367)*('Rate Schedule'!$A$5:$A$24&lt;&gt;"")*'Rate Schedule'!$A$5:$A$24)),'Rate Schedule'!$A$5:$A$24,0)),0),IF(E1367="Medical",IFERROR(INDEX('Rate Schedule'!$C$5:$C$24,MATCH(SUMPRODUCT(MAX(('Rate Schedule'!$A$5:$A$24&lt;=A1367)*('Rate Schedule'!$A$5:$A$24&lt;&gt;"")*'Rate Schedule'!$A$5:$A$24)),'Rate Schedule'!$A$5:$A$24,0)),0),IF(E1367="Charitable",IFERROR(INDEX('Rate Schedule'!$D$5:$D$24,MATCH(SUMPRODUCT(MAX(('Rate Schedule'!$A$5:$A$24&lt;=A1367)*('Rate Schedule'!$A$5:$A$24&lt;&gt;"")*'Rate Schedule'!$A$5:$A$24)),'Rate Schedule'!$A$5:$A$24,0)),0),0))))</f>
        <v/>
      </c>
      <c r="P1367" s="25">
        <f>IF(OR(M1367="",O1367=""),"",ROUND(N1367*O1367,0)/100)</f>
        <v/>
      </c>
      <c r="Q1367" s="26">
        <f>IF(AND(A1367="",B1367="",C1367="",D1367="",E1367="",J1367="",H1367=""),"",IF(A1367="","Add a date",IF(A1367&gt;AsOf,"After as-of date: not counted yet",IF(B1367="","Add a vehicle",IF(COUNTIF(VName,B1367)=0,"Vehicle not on Vehicles sheet",IF(E1367="","Add a purpose",IF(AND(E1367&lt;&gt;"Business",E1367&lt;&gt;"Medical",E1367&lt;&gt;"Charitable",E1367&lt;&gt;"Personal"),"Purpose must be Business/Medical/Charitable/Personal",IF(AND(ISNUMBER(H1367),ISNUMBER(I1367),I1367&lt;H1367),"Odometer end is before start",IF(AND(NOT(ISNUMBER(H1367)),NOT(ISNUMBER(I1367)),NOT(ISNUMBER(J1367))),"Add odometer readings or typed miles",IF(AND(ISNUMBER(H1367),ISNUMBER(I1367),ISNUMBER(J1367),ABS((I1367-H1367)-J1367)&gt;0.05),"Odometer and typed miles disagree",IF(AND(N1367&gt;0,O1367=0),"No rate for this date — check Rate Schedule",IF(AND(OR(E1367="Business",E1367="Medical",E1367="Charitable"),F1367&lt;&gt;"Yes",K1367=""),"Add purpose detail for substantiation",""))))))))))))</f>
        <v/>
      </c>
      <c r="R1367" s="27">
        <f>IF(OR(A1367="",M1367=""),"",IFERROR(INDEX('Rate Schedule'!$A$5:$A$24,MATCH(SUMPRODUCT(MAX(('Rate Schedule'!$A$5:$A$24&lt;=A1367)*('Rate Schedule'!$A$5:$A$24&lt;&gt;"")*'Rate Schedule'!$A$5:$A$24)),'Rate Schedule'!$A$5:$A$24,0)),""))</f>
        <v/>
      </c>
    </row>
    <row r="1368">
      <c r="A1368" s="22" t="n"/>
      <c r="B1368" s="10" t="n"/>
      <c r="C1368" s="10" t="n"/>
      <c r="D1368" s="10" t="n"/>
      <c r="E1368" s="10" t="n"/>
      <c r="F1368" s="10" t="n"/>
      <c r="G1368" s="10" t="n"/>
      <c r="H1368" s="23" t="n"/>
      <c r="I1368" s="23" t="n"/>
      <c r="J1368" s="23" t="n"/>
      <c r="K1368" s="10" t="n"/>
      <c r="L1368" s="10" t="n"/>
      <c r="M1368" s="24">
        <f>IF(AND(A1368="",B1368="",J1368="",H1368=""),"",ROUND(IF(G1368="Yes",2,1)*IF(AND(ISNUMBER(H1368),ISNUMBER(I1368),I1368&gt;=H1368),I1368-H1368,IF(ISNUMBER(J1368),J1368,0)),1))</f>
        <v/>
      </c>
      <c r="N1368" s="24">
        <f>IF(M1368="","",IF(OR(E1368="Personal",E1368="",F1368="Yes"),0,M1368))</f>
        <v/>
      </c>
      <c r="O1368" s="24">
        <f>IF(OR(A1368="",M1368=""),"",IF(E1368="Business",IFERROR(INDEX('Rate Schedule'!$B$5:$B$24,MATCH(SUMPRODUCT(MAX(('Rate Schedule'!$A$5:$A$24&lt;=A1368)*('Rate Schedule'!$A$5:$A$24&lt;&gt;"")*'Rate Schedule'!$A$5:$A$24)),'Rate Schedule'!$A$5:$A$24,0)),0),IF(E1368="Medical",IFERROR(INDEX('Rate Schedule'!$C$5:$C$24,MATCH(SUMPRODUCT(MAX(('Rate Schedule'!$A$5:$A$24&lt;=A1368)*('Rate Schedule'!$A$5:$A$24&lt;&gt;"")*'Rate Schedule'!$A$5:$A$24)),'Rate Schedule'!$A$5:$A$24,0)),0),IF(E1368="Charitable",IFERROR(INDEX('Rate Schedule'!$D$5:$D$24,MATCH(SUMPRODUCT(MAX(('Rate Schedule'!$A$5:$A$24&lt;=A1368)*('Rate Schedule'!$A$5:$A$24&lt;&gt;"")*'Rate Schedule'!$A$5:$A$24)),'Rate Schedule'!$A$5:$A$24,0)),0),0))))</f>
        <v/>
      </c>
      <c r="P1368" s="25">
        <f>IF(OR(M1368="",O1368=""),"",ROUND(N1368*O1368,0)/100)</f>
        <v/>
      </c>
      <c r="Q1368" s="26">
        <f>IF(AND(A1368="",B1368="",C1368="",D1368="",E1368="",J1368="",H1368=""),"",IF(A1368="","Add a date",IF(A1368&gt;AsOf,"After as-of date: not counted yet",IF(B1368="","Add a vehicle",IF(COUNTIF(VName,B1368)=0,"Vehicle not on Vehicles sheet",IF(E1368="","Add a purpose",IF(AND(E1368&lt;&gt;"Business",E1368&lt;&gt;"Medical",E1368&lt;&gt;"Charitable",E1368&lt;&gt;"Personal"),"Purpose must be Business/Medical/Charitable/Personal",IF(AND(ISNUMBER(H1368),ISNUMBER(I1368),I1368&lt;H1368),"Odometer end is before start",IF(AND(NOT(ISNUMBER(H1368)),NOT(ISNUMBER(I1368)),NOT(ISNUMBER(J1368))),"Add odometer readings or typed miles",IF(AND(ISNUMBER(H1368),ISNUMBER(I1368),ISNUMBER(J1368),ABS((I1368-H1368)-J1368)&gt;0.05),"Odometer and typed miles disagree",IF(AND(N1368&gt;0,O1368=0),"No rate for this date — check Rate Schedule",IF(AND(OR(E1368="Business",E1368="Medical",E1368="Charitable"),F1368&lt;&gt;"Yes",K1368=""),"Add purpose detail for substantiation",""))))))))))))</f>
        <v/>
      </c>
      <c r="R1368" s="27">
        <f>IF(OR(A1368="",M1368=""),"",IFERROR(INDEX('Rate Schedule'!$A$5:$A$24,MATCH(SUMPRODUCT(MAX(('Rate Schedule'!$A$5:$A$24&lt;=A1368)*('Rate Schedule'!$A$5:$A$24&lt;&gt;"")*'Rate Schedule'!$A$5:$A$24)),'Rate Schedule'!$A$5:$A$24,0)),""))</f>
        <v/>
      </c>
    </row>
    <row r="1369">
      <c r="A1369" s="22" t="n"/>
      <c r="B1369" s="10" t="n"/>
      <c r="C1369" s="10" t="n"/>
      <c r="D1369" s="10" t="n"/>
      <c r="E1369" s="10" t="n"/>
      <c r="F1369" s="10" t="n"/>
      <c r="G1369" s="10" t="n"/>
      <c r="H1369" s="23" t="n"/>
      <c r="I1369" s="23" t="n"/>
      <c r="J1369" s="23" t="n"/>
      <c r="K1369" s="10" t="n"/>
      <c r="L1369" s="10" t="n"/>
      <c r="M1369" s="24">
        <f>IF(AND(A1369="",B1369="",J1369="",H1369=""),"",ROUND(IF(G1369="Yes",2,1)*IF(AND(ISNUMBER(H1369),ISNUMBER(I1369),I1369&gt;=H1369),I1369-H1369,IF(ISNUMBER(J1369),J1369,0)),1))</f>
        <v/>
      </c>
      <c r="N1369" s="24">
        <f>IF(M1369="","",IF(OR(E1369="Personal",E1369="",F1369="Yes"),0,M1369))</f>
        <v/>
      </c>
      <c r="O1369" s="24">
        <f>IF(OR(A1369="",M1369=""),"",IF(E1369="Business",IFERROR(INDEX('Rate Schedule'!$B$5:$B$24,MATCH(SUMPRODUCT(MAX(('Rate Schedule'!$A$5:$A$24&lt;=A1369)*('Rate Schedule'!$A$5:$A$24&lt;&gt;"")*'Rate Schedule'!$A$5:$A$24)),'Rate Schedule'!$A$5:$A$24,0)),0),IF(E1369="Medical",IFERROR(INDEX('Rate Schedule'!$C$5:$C$24,MATCH(SUMPRODUCT(MAX(('Rate Schedule'!$A$5:$A$24&lt;=A1369)*('Rate Schedule'!$A$5:$A$24&lt;&gt;"")*'Rate Schedule'!$A$5:$A$24)),'Rate Schedule'!$A$5:$A$24,0)),0),IF(E1369="Charitable",IFERROR(INDEX('Rate Schedule'!$D$5:$D$24,MATCH(SUMPRODUCT(MAX(('Rate Schedule'!$A$5:$A$24&lt;=A1369)*('Rate Schedule'!$A$5:$A$24&lt;&gt;"")*'Rate Schedule'!$A$5:$A$24)),'Rate Schedule'!$A$5:$A$24,0)),0),0))))</f>
        <v/>
      </c>
      <c r="P1369" s="25">
        <f>IF(OR(M1369="",O1369=""),"",ROUND(N1369*O1369,0)/100)</f>
        <v/>
      </c>
      <c r="Q1369" s="26">
        <f>IF(AND(A1369="",B1369="",C1369="",D1369="",E1369="",J1369="",H1369=""),"",IF(A1369="","Add a date",IF(A1369&gt;AsOf,"After as-of date: not counted yet",IF(B1369="","Add a vehicle",IF(COUNTIF(VName,B1369)=0,"Vehicle not on Vehicles sheet",IF(E1369="","Add a purpose",IF(AND(E1369&lt;&gt;"Business",E1369&lt;&gt;"Medical",E1369&lt;&gt;"Charitable",E1369&lt;&gt;"Personal"),"Purpose must be Business/Medical/Charitable/Personal",IF(AND(ISNUMBER(H1369),ISNUMBER(I1369),I1369&lt;H1369),"Odometer end is before start",IF(AND(NOT(ISNUMBER(H1369)),NOT(ISNUMBER(I1369)),NOT(ISNUMBER(J1369))),"Add odometer readings or typed miles",IF(AND(ISNUMBER(H1369),ISNUMBER(I1369),ISNUMBER(J1369),ABS((I1369-H1369)-J1369)&gt;0.05),"Odometer and typed miles disagree",IF(AND(N1369&gt;0,O1369=0),"No rate for this date — check Rate Schedule",IF(AND(OR(E1369="Business",E1369="Medical",E1369="Charitable"),F1369&lt;&gt;"Yes",K1369=""),"Add purpose detail for substantiation",""))))))))))))</f>
        <v/>
      </c>
      <c r="R1369" s="27">
        <f>IF(OR(A1369="",M1369=""),"",IFERROR(INDEX('Rate Schedule'!$A$5:$A$24,MATCH(SUMPRODUCT(MAX(('Rate Schedule'!$A$5:$A$24&lt;=A1369)*('Rate Schedule'!$A$5:$A$24&lt;&gt;"")*'Rate Schedule'!$A$5:$A$24)),'Rate Schedule'!$A$5:$A$24,0)),""))</f>
        <v/>
      </c>
    </row>
    <row r="1370">
      <c r="A1370" s="22" t="n"/>
      <c r="B1370" s="10" t="n"/>
      <c r="C1370" s="10" t="n"/>
      <c r="D1370" s="10" t="n"/>
      <c r="E1370" s="10" t="n"/>
      <c r="F1370" s="10" t="n"/>
      <c r="G1370" s="10" t="n"/>
      <c r="H1370" s="23" t="n"/>
      <c r="I1370" s="23" t="n"/>
      <c r="J1370" s="23" t="n"/>
      <c r="K1370" s="10" t="n"/>
      <c r="L1370" s="10" t="n"/>
      <c r="M1370" s="24">
        <f>IF(AND(A1370="",B1370="",J1370="",H1370=""),"",ROUND(IF(G1370="Yes",2,1)*IF(AND(ISNUMBER(H1370),ISNUMBER(I1370),I1370&gt;=H1370),I1370-H1370,IF(ISNUMBER(J1370),J1370,0)),1))</f>
        <v/>
      </c>
      <c r="N1370" s="24">
        <f>IF(M1370="","",IF(OR(E1370="Personal",E1370="",F1370="Yes"),0,M1370))</f>
        <v/>
      </c>
      <c r="O1370" s="24">
        <f>IF(OR(A1370="",M1370=""),"",IF(E1370="Business",IFERROR(INDEX('Rate Schedule'!$B$5:$B$24,MATCH(SUMPRODUCT(MAX(('Rate Schedule'!$A$5:$A$24&lt;=A1370)*('Rate Schedule'!$A$5:$A$24&lt;&gt;"")*'Rate Schedule'!$A$5:$A$24)),'Rate Schedule'!$A$5:$A$24,0)),0),IF(E1370="Medical",IFERROR(INDEX('Rate Schedule'!$C$5:$C$24,MATCH(SUMPRODUCT(MAX(('Rate Schedule'!$A$5:$A$24&lt;=A1370)*('Rate Schedule'!$A$5:$A$24&lt;&gt;"")*'Rate Schedule'!$A$5:$A$24)),'Rate Schedule'!$A$5:$A$24,0)),0),IF(E1370="Charitable",IFERROR(INDEX('Rate Schedule'!$D$5:$D$24,MATCH(SUMPRODUCT(MAX(('Rate Schedule'!$A$5:$A$24&lt;=A1370)*('Rate Schedule'!$A$5:$A$24&lt;&gt;"")*'Rate Schedule'!$A$5:$A$24)),'Rate Schedule'!$A$5:$A$24,0)),0),0))))</f>
        <v/>
      </c>
      <c r="P1370" s="25">
        <f>IF(OR(M1370="",O1370=""),"",ROUND(N1370*O1370,0)/100)</f>
        <v/>
      </c>
      <c r="Q1370" s="26">
        <f>IF(AND(A1370="",B1370="",C1370="",D1370="",E1370="",J1370="",H1370=""),"",IF(A1370="","Add a date",IF(A1370&gt;AsOf,"After as-of date: not counted yet",IF(B1370="","Add a vehicle",IF(COUNTIF(VName,B1370)=0,"Vehicle not on Vehicles sheet",IF(E1370="","Add a purpose",IF(AND(E1370&lt;&gt;"Business",E1370&lt;&gt;"Medical",E1370&lt;&gt;"Charitable",E1370&lt;&gt;"Personal"),"Purpose must be Business/Medical/Charitable/Personal",IF(AND(ISNUMBER(H1370),ISNUMBER(I1370),I1370&lt;H1370),"Odometer end is before start",IF(AND(NOT(ISNUMBER(H1370)),NOT(ISNUMBER(I1370)),NOT(ISNUMBER(J1370))),"Add odometer readings or typed miles",IF(AND(ISNUMBER(H1370),ISNUMBER(I1370),ISNUMBER(J1370),ABS((I1370-H1370)-J1370)&gt;0.05),"Odometer and typed miles disagree",IF(AND(N1370&gt;0,O1370=0),"No rate for this date — check Rate Schedule",IF(AND(OR(E1370="Business",E1370="Medical",E1370="Charitable"),F1370&lt;&gt;"Yes",K1370=""),"Add purpose detail for substantiation",""))))))))))))</f>
        <v/>
      </c>
      <c r="R1370" s="27">
        <f>IF(OR(A1370="",M1370=""),"",IFERROR(INDEX('Rate Schedule'!$A$5:$A$24,MATCH(SUMPRODUCT(MAX(('Rate Schedule'!$A$5:$A$24&lt;=A1370)*('Rate Schedule'!$A$5:$A$24&lt;&gt;"")*'Rate Schedule'!$A$5:$A$24)),'Rate Schedule'!$A$5:$A$24,0)),""))</f>
        <v/>
      </c>
    </row>
    <row r="1371">
      <c r="A1371" s="22" t="n"/>
      <c r="B1371" s="10" t="n"/>
      <c r="C1371" s="10" t="n"/>
      <c r="D1371" s="10" t="n"/>
      <c r="E1371" s="10" t="n"/>
      <c r="F1371" s="10" t="n"/>
      <c r="G1371" s="10" t="n"/>
      <c r="H1371" s="23" t="n"/>
      <c r="I1371" s="23" t="n"/>
      <c r="J1371" s="23" t="n"/>
      <c r="K1371" s="10" t="n"/>
      <c r="L1371" s="10" t="n"/>
      <c r="M1371" s="24">
        <f>IF(AND(A1371="",B1371="",J1371="",H1371=""),"",ROUND(IF(G1371="Yes",2,1)*IF(AND(ISNUMBER(H1371),ISNUMBER(I1371),I1371&gt;=H1371),I1371-H1371,IF(ISNUMBER(J1371),J1371,0)),1))</f>
        <v/>
      </c>
      <c r="N1371" s="24">
        <f>IF(M1371="","",IF(OR(E1371="Personal",E1371="",F1371="Yes"),0,M1371))</f>
        <v/>
      </c>
      <c r="O1371" s="24">
        <f>IF(OR(A1371="",M1371=""),"",IF(E1371="Business",IFERROR(INDEX('Rate Schedule'!$B$5:$B$24,MATCH(SUMPRODUCT(MAX(('Rate Schedule'!$A$5:$A$24&lt;=A1371)*('Rate Schedule'!$A$5:$A$24&lt;&gt;"")*'Rate Schedule'!$A$5:$A$24)),'Rate Schedule'!$A$5:$A$24,0)),0),IF(E1371="Medical",IFERROR(INDEX('Rate Schedule'!$C$5:$C$24,MATCH(SUMPRODUCT(MAX(('Rate Schedule'!$A$5:$A$24&lt;=A1371)*('Rate Schedule'!$A$5:$A$24&lt;&gt;"")*'Rate Schedule'!$A$5:$A$24)),'Rate Schedule'!$A$5:$A$24,0)),0),IF(E1371="Charitable",IFERROR(INDEX('Rate Schedule'!$D$5:$D$24,MATCH(SUMPRODUCT(MAX(('Rate Schedule'!$A$5:$A$24&lt;=A1371)*('Rate Schedule'!$A$5:$A$24&lt;&gt;"")*'Rate Schedule'!$A$5:$A$24)),'Rate Schedule'!$A$5:$A$24,0)),0),0))))</f>
        <v/>
      </c>
      <c r="P1371" s="25">
        <f>IF(OR(M1371="",O1371=""),"",ROUND(N1371*O1371,0)/100)</f>
        <v/>
      </c>
      <c r="Q1371" s="26">
        <f>IF(AND(A1371="",B1371="",C1371="",D1371="",E1371="",J1371="",H1371=""),"",IF(A1371="","Add a date",IF(A1371&gt;AsOf,"After as-of date: not counted yet",IF(B1371="","Add a vehicle",IF(COUNTIF(VName,B1371)=0,"Vehicle not on Vehicles sheet",IF(E1371="","Add a purpose",IF(AND(E1371&lt;&gt;"Business",E1371&lt;&gt;"Medical",E1371&lt;&gt;"Charitable",E1371&lt;&gt;"Personal"),"Purpose must be Business/Medical/Charitable/Personal",IF(AND(ISNUMBER(H1371),ISNUMBER(I1371),I1371&lt;H1371),"Odometer end is before start",IF(AND(NOT(ISNUMBER(H1371)),NOT(ISNUMBER(I1371)),NOT(ISNUMBER(J1371))),"Add odometer readings or typed miles",IF(AND(ISNUMBER(H1371),ISNUMBER(I1371),ISNUMBER(J1371),ABS((I1371-H1371)-J1371)&gt;0.05),"Odometer and typed miles disagree",IF(AND(N1371&gt;0,O1371=0),"No rate for this date — check Rate Schedule",IF(AND(OR(E1371="Business",E1371="Medical",E1371="Charitable"),F1371&lt;&gt;"Yes",K1371=""),"Add purpose detail for substantiation",""))))))))))))</f>
        <v/>
      </c>
      <c r="R1371" s="27">
        <f>IF(OR(A1371="",M1371=""),"",IFERROR(INDEX('Rate Schedule'!$A$5:$A$24,MATCH(SUMPRODUCT(MAX(('Rate Schedule'!$A$5:$A$24&lt;=A1371)*('Rate Schedule'!$A$5:$A$24&lt;&gt;"")*'Rate Schedule'!$A$5:$A$24)),'Rate Schedule'!$A$5:$A$24,0)),""))</f>
        <v/>
      </c>
    </row>
    <row r="1372">
      <c r="A1372" s="22" t="n"/>
      <c r="B1372" s="10" t="n"/>
      <c r="C1372" s="10" t="n"/>
      <c r="D1372" s="10" t="n"/>
      <c r="E1372" s="10" t="n"/>
      <c r="F1372" s="10" t="n"/>
      <c r="G1372" s="10" t="n"/>
      <c r="H1372" s="23" t="n"/>
      <c r="I1372" s="23" t="n"/>
      <c r="J1372" s="23" t="n"/>
      <c r="K1372" s="10" t="n"/>
      <c r="L1372" s="10" t="n"/>
      <c r="M1372" s="24">
        <f>IF(AND(A1372="",B1372="",J1372="",H1372=""),"",ROUND(IF(G1372="Yes",2,1)*IF(AND(ISNUMBER(H1372),ISNUMBER(I1372),I1372&gt;=H1372),I1372-H1372,IF(ISNUMBER(J1372),J1372,0)),1))</f>
        <v/>
      </c>
      <c r="N1372" s="24">
        <f>IF(M1372="","",IF(OR(E1372="Personal",E1372="",F1372="Yes"),0,M1372))</f>
        <v/>
      </c>
      <c r="O1372" s="24">
        <f>IF(OR(A1372="",M1372=""),"",IF(E1372="Business",IFERROR(INDEX('Rate Schedule'!$B$5:$B$24,MATCH(SUMPRODUCT(MAX(('Rate Schedule'!$A$5:$A$24&lt;=A1372)*('Rate Schedule'!$A$5:$A$24&lt;&gt;"")*'Rate Schedule'!$A$5:$A$24)),'Rate Schedule'!$A$5:$A$24,0)),0),IF(E1372="Medical",IFERROR(INDEX('Rate Schedule'!$C$5:$C$24,MATCH(SUMPRODUCT(MAX(('Rate Schedule'!$A$5:$A$24&lt;=A1372)*('Rate Schedule'!$A$5:$A$24&lt;&gt;"")*'Rate Schedule'!$A$5:$A$24)),'Rate Schedule'!$A$5:$A$24,0)),0),IF(E1372="Charitable",IFERROR(INDEX('Rate Schedule'!$D$5:$D$24,MATCH(SUMPRODUCT(MAX(('Rate Schedule'!$A$5:$A$24&lt;=A1372)*('Rate Schedule'!$A$5:$A$24&lt;&gt;"")*'Rate Schedule'!$A$5:$A$24)),'Rate Schedule'!$A$5:$A$24,0)),0),0))))</f>
        <v/>
      </c>
      <c r="P1372" s="25">
        <f>IF(OR(M1372="",O1372=""),"",ROUND(N1372*O1372,0)/100)</f>
        <v/>
      </c>
      <c r="Q1372" s="26">
        <f>IF(AND(A1372="",B1372="",C1372="",D1372="",E1372="",J1372="",H1372=""),"",IF(A1372="","Add a date",IF(A1372&gt;AsOf,"After as-of date: not counted yet",IF(B1372="","Add a vehicle",IF(COUNTIF(VName,B1372)=0,"Vehicle not on Vehicles sheet",IF(E1372="","Add a purpose",IF(AND(E1372&lt;&gt;"Business",E1372&lt;&gt;"Medical",E1372&lt;&gt;"Charitable",E1372&lt;&gt;"Personal"),"Purpose must be Business/Medical/Charitable/Personal",IF(AND(ISNUMBER(H1372),ISNUMBER(I1372),I1372&lt;H1372),"Odometer end is before start",IF(AND(NOT(ISNUMBER(H1372)),NOT(ISNUMBER(I1372)),NOT(ISNUMBER(J1372))),"Add odometer readings or typed miles",IF(AND(ISNUMBER(H1372),ISNUMBER(I1372),ISNUMBER(J1372),ABS((I1372-H1372)-J1372)&gt;0.05),"Odometer and typed miles disagree",IF(AND(N1372&gt;0,O1372=0),"No rate for this date — check Rate Schedule",IF(AND(OR(E1372="Business",E1372="Medical",E1372="Charitable"),F1372&lt;&gt;"Yes",K1372=""),"Add purpose detail for substantiation",""))))))))))))</f>
        <v/>
      </c>
      <c r="R1372" s="27">
        <f>IF(OR(A1372="",M1372=""),"",IFERROR(INDEX('Rate Schedule'!$A$5:$A$24,MATCH(SUMPRODUCT(MAX(('Rate Schedule'!$A$5:$A$24&lt;=A1372)*('Rate Schedule'!$A$5:$A$24&lt;&gt;"")*'Rate Schedule'!$A$5:$A$24)),'Rate Schedule'!$A$5:$A$24,0)),""))</f>
        <v/>
      </c>
    </row>
    <row r="1373">
      <c r="A1373" s="22" t="n"/>
      <c r="B1373" s="10" t="n"/>
      <c r="C1373" s="10" t="n"/>
      <c r="D1373" s="10" t="n"/>
      <c r="E1373" s="10" t="n"/>
      <c r="F1373" s="10" t="n"/>
      <c r="G1373" s="10" t="n"/>
      <c r="H1373" s="23" t="n"/>
      <c r="I1373" s="23" t="n"/>
      <c r="J1373" s="23" t="n"/>
      <c r="K1373" s="10" t="n"/>
      <c r="L1373" s="10" t="n"/>
      <c r="M1373" s="24">
        <f>IF(AND(A1373="",B1373="",J1373="",H1373=""),"",ROUND(IF(G1373="Yes",2,1)*IF(AND(ISNUMBER(H1373),ISNUMBER(I1373),I1373&gt;=H1373),I1373-H1373,IF(ISNUMBER(J1373),J1373,0)),1))</f>
        <v/>
      </c>
      <c r="N1373" s="24">
        <f>IF(M1373="","",IF(OR(E1373="Personal",E1373="",F1373="Yes"),0,M1373))</f>
        <v/>
      </c>
      <c r="O1373" s="24">
        <f>IF(OR(A1373="",M1373=""),"",IF(E1373="Business",IFERROR(INDEX('Rate Schedule'!$B$5:$B$24,MATCH(SUMPRODUCT(MAX(('Rate Schedule'!$A$5:$A$24&lt;=A1373)*('Rate Schedule'!$A$5:$A$24&lt;&gt;"")*'Rate Schedule'!$A$5:$A$24)),'Rate Schedule'!$A$5:$A$24,0)),0),IF(E1373="Medical",IFERROR(INDEX('Rate Schedule'!$C$5:$C$24,MATCH(SUMPRODUCT(MAX(('Rate Schedule'!$A$5:$A$24&lt;=A1373)*('Rate Schedule'!$A$5:$A$24&lt;&gt;"")*'Rate Schedule'!$A$5:$A$24)),'Rate Schedule'!$A$5:$A$24,0)),0),IF(E1373="Charitable",IFERROR(INDEX('Rate Schedule'!$D$5:$D$24,MATCH(SUMPRODUCT(MAX(('Rate Schedule'!$A$5:$A$24&lt;=A1373)*('Rate Schedule'!$A$5:$A$24&lt;&gt;"")*'Rate Schedule'!$A$5:$A$24)),'Rate Schedule'!$A$5:$A$24,0)),0),0))))</f>
        <v/>
      </c>
      <c r="P1373" s="25">
        <f>IF(OR(M1373="",O1373=""),"",ROUND(N1373*O1373,0)/100)</f>
        <v/>
      </c>
      <c r="Q1373" s="26">
        <f>IF(AND(A1373="",B1373="",C1373="",D1373="",E1373="",J1373="",H1373=""),"",IF(A1373="","Add a date",IF(A1373&gt;AsOf,"After as-of date: not counted yet",IF(B1373="","Add a vehicle",IF(COUNTIF(VName,B1373)=0,"Vehicle not on Vehicles sheet",IF(E1373="","Add a purpose",IF(AND(E1373&lt;&gt;"Business",E1373&lt;&gt;"Medical",E1373&lt;&gt;"Charitable",E1373&lt;&gt;"Personal"),"Purpose must be Business/Medical/Charitable/Personal",IF(AND(ISNUMBER(H1373),ISNUMBER(I1373),I1373&lt;H1373),"Odometer end is before start",IF(AND(NOT(ISNUMBER(H1373)),NOT(ISNUMBER(I1373)),NOT(ISNUMBER(J1373))),"Add odometer readings or typed miles",IF(AND(ISNUMBER(H1373),ISNUMBER(I1373),ISNUMBER(J1373),ABS((I1373-H1373)-J1373)&gt;0.05),"Odometer and typed miles disagree",IF(AND(N1373&gt;0,O1373=0),"No rate for this date — check Rate Schedule",IF(AND(OR(E1373="Business",E1373="Medical",E1373="Charitable"),F1373&lt;&gt;"Yes",K1373=""),"Add purpose detail for substantiation",""))))))))))))</f>
        <v/>
      </c>
      <c r="R1373" s="27">
        <f>IF(OR(A1373="",M1373=""),"",IFERROR(INDEX('Rate Schedule'!$A$5:$A$24,MATCH(SUMPRODUCT(MAX(('Rate Schedule'!$A$5:$A$24&lt;=A1373)*('Rate Schedule'!$A$5:$A$24&lt;&gt;"")*'Rate Schedule'!$A$5:$A$24)),'Rate Schedule'!$A$5:$A$24,0)),""))</f>
        <v/>
      </c>
    </row>
    <row r="1374">
      <c r="A1374" s="22" t="n"/>
      <c r="B1374" s="10" t="n"/>
      <c r="C1374" s="10" t="n"/>
      <c r="D1374" s="10" t="n"/>
      <c r="E1374" s="10" t="n"/>
      <c r="F1374" s="10" t="n"/>
      <c r="G1374" s="10" t="n"/>
      <c r="H1374" s="23" t="n"/>
      <c r="I1374" s="23" t="n"/>
      <c r="J1374" s="23" t="n"/>
      <c r="K1374" s="10" t="n"/>
      <c r="L1374" s="10" t="n"/>
      <c r="M1374" s="24">
        <f>IF(AND(A1374="",B1374="",J1374="",H1374=""),"",ROUND(IF(G1374="Yes",2,1)*IF(AND(ISNUMBER(H1374),ISNUMBER(I1374),I1374&gt;=H1374),I1374-H1374,IF(ISNUMBER(J1374),J1374,0)),1))</f>
        <v/>
      </c>
      <c r="N1374" s="24">
        <f>IF(M1374="","",IF(OR(E1374="Personal",E1374="",F1374="Yes"),0,M1374))</f>
        <v/>
      </c>
      <c r="O1374" s="24">
        <f>IF(OR(A1374="",M1374=""),"",IF(E1374="Business",IFERROR(INDEX('Rate Schedule'!$B$5:$B$24,MATCH(SUMPRODUCT(MAX(('Rate Schedule'!$A$5:$A$24&lt;=A1374)*('Rate Schedule'!$A$5:$A$24&lt;&gt;"")*'Rate Schedule'!$A$5:$A$24)),'Rate Schedule'!$A$5:$A$24,0)),0),IF(E1374="Medical",IFERROR(INDEX('Rate Schedule'!$C$5:$C$24,MATCH(SUMPRODUCT(MAX(('Rate Schedule'!$A$5:$A$24&lt;=A1374)*('Rate Schedule'!$A$5:$A$24&lt;&gt;"")*'Rate Schedule'!$A$5:$A$24)),'Rate Schedule'!$A$5:$A$24,0)),0),IF(E1374="Charitable",IFERROR(INDEX('Rate Schedule'!$D$5:$D$24,MATCH(SUMPRODUCT(MAX(('Rate Schedule'!$A$5:$A$24&lt;=A1374)*('Rate Schedule'!$A$5:$A$24&lt;&gt;"")*'Rate Schedule'!$A$5:$A$24)),'Rate Schedule'!$A$5:$A$24,0)),0),0))))</f>
        <v/>
      </c>
      <c r="P1374" s="25">
        <f>IF(OR(M1374="",O1374=""),"",ROUND(N1374*O1374,0)/100)</f>
        <v/>
      </c>
      <c r="Q1374" s="26">
        <f>IF(AND(A1374="",B1374="",C1374="",D1374="",E1374="",J1374="",H1374=""),"",IF(A1374="","Add a date",IF(A1374&gt;AsOf,"After as-of date: not counted yet",IF(B1374="","Add a vehicle",IF(COUNTIF(VName,B1374)=0,"Vehicle not on Vehicles sheet",IF(E1374="","Add a purpose",IF(AND(E1374&lt;&gt;"Business",E1374&lt;&gt;"Medical",E1374&lt;&gt;"Charitable",E1374&lt;&gt;"Personal"),"Purpose must be Business/Medical/Charitable/Personal",IF(AND(ISNUMBER(H1374),ISNUMBER(I1374),I1374&lt;H1374),"Odometer end is before start",IF(AND(NOT(ISNUMBER(H1374)),NOT(ISNUMBER(I1374)),NOT(ISNUMBER(J1374))),"Add odometer readings or typed miles",IF(AND(ISNUMBER(H1374),ISNUMBER(I1374),ISNUMBER(J1374),ABS((I1374-H1374)-J1374)&gt;0.05),"Odometer and typed miles disagree",IF(AND(N1374&gt;0,O1374=0),"No rate for this date — check Rate Schedule",IF(AND(OR(E1374="Business",E1374="Medical",E1374="Charitable"),F1374&lt;&gt;"Yes",K1374=""),"Add purpose detail for substantiation",""))))))))))))</f>
        <v/>
      </c>
      <c r="R1374" s="27">
        <f>IF(OR(A1374="",M1374=""),"",IFERROR(INDEX('Rate Schedule'!$A$5:$A$24,MATCH(SUMPRODUCT(MAX(('Rate Schedule'!$A$5:$A$24&lt;=A1374)*('Rate Schedule'!$A$5:$A$24&lt;&gt;"")*'Rate Schedule'!$A$5:$A$24)),'Rate Schedule'!$A$5:$A$24,0)),""))</f>
        <v/>
      </c>
    </row>
    <row r="1375">
      <c r="A1375" s="22" t="n"/>
      <c r="B1375" s="10" t="n"/>
      <c r="C1375" s="10" t="n"/>
      <c r="D1375" s="10" t="n"/>
      <c r="E1375" s="10" t="n"/>
      <c r="F1375" s="10" t="n"/>
      <c r="G1375" s="10" t="n"/>
      <c r="H1375" s="23" t="n"/>
      <c r="I1375" s="23" t="n"/>
      <c r="J1375" s="23" t="n"/>
      <c r="K1375" s="10" t="n"/>
      <c r="L1375" s="10" t="n"/>
      <c r="M1375" s="24">
        <f>IF(AND(A1375="",B1375="",J1375="",H1375=""),"",ROUND(IF(G1375="Yes",2,1)*IF(AND(ISNUMBER(H1375),ISNUMBER(I1375),I1375&gt;=H1375),I1375-H1375,IF(ISNUMBER(J1375),J1375,0)),1))</f>
        <v/>
      </c>
      <c r="N1375" s="24">
        <f>IF(M1375="","",IF(OR(E1375="Personal",E1375="",F1375="Yes"),0,M1375))</f>
        <v/>
      </c>
      <c r="O1375" s="24">
        <f>IF(OR(A1375="",M1375=""),"",IF(E1375="Business",IFERROR(INDEX('Rate Schedule'!$B$5:$B$24,MATCH(SUMPRODUCT(MAX(('Rate Schedule'!$A$5:$A$24&lt;=A1375)*('Rate Schedule'!$A$5:$A$24&lt;&gt;"")*'Rate Schedule'!$A$5:$A$24)),'Rate Schedule'!$A$5:$A$24,0)),0),IF(E1375="Medical",IFERROR(INDEX('Rate Schedule'!$C$5:$C$24,MATCH(SUMPRODUCT(MAX(('Rate Schedule'!$A$5:$A$24&lt;=A1375)*('Rate Schedule'!$A$5:$A$24&lt;&gt;"")*'Rate Schedule'!$A$5:$A$24)),'Rate Schedule'!$A$5:$A$24,0)),0),IF(E1375="Charitable",IFERROR(INDEX('Rate Schedule'!$D$5:$D$24,MATCH(SUMPRODUCT(MAX(('Rate Schedule'!$A$5:$A$24&lt;=A1375)*('Rate Schedule'!$A$5:$A$24&lt;&gt;"")*'Rate Schedule'!$A$5:$A$24)),'Rate Schedule'!$A$5:$A$24,0)),0),0))))</f>
        <v/>
      </c>
      <c r="P1375" s="25">
        <f>IF(OR(M1375="",O1375=""),"",ROUND(N1375*O1375,0)/100)</f>
        <v/>
      </c>
      <c r="Q1375" s="26">
        <f>IF(AND(A1375="",B1375="",C1375="",D1375="",E1375="",J1375="",H1375=""),"",IF(A1375="","Add a date",IF(A1375&gt;AsOf,"After as-of date: not counted yet",IF(B1375="","Add a vehicle",IF(COUNTIF(VName,B1375)=0,"Vehicle not on Vehicles sheet",IF(E1375="","Add a purpose",IF(AND(E1375&lt;&gt;"Business",E1375&lt;&gt;"Medical",E1375&lt;&gt;"Charitable",E1375&lt;&gt;"Personal"),"Purpose must be Business/Medical/Charitable/Personal",IF(AND(ISNUMBER(H1375),ISNUMBER(I1375),I1375&lt;H1375),"Odometer end is before start",IF(AND(NOT(ISNUMBER(H1375)),NOT(ISNUMBER(I1375)),NOT(ISNUMBER(J1375))),"Add odometer readings or typed miles",IF(AND(ISNUMBER(H1375),ISNUMBER(I1375),ISNUMBER(J1375),ABS((I1375-H1375)-J1375)&gt;0.05),"Odometer and typed miles disagree",IF(AND(N1375&gt;0,O1375=0),"No rate for this date — check Rate Schedule",IF(AND(OR(E1375="Business",E1375="Medical",E1375="Charitable"),F1375&lt;&gt;"Yes",K1375=""),"Add purpose detail for substantiation",""))))))))))))</f>
        <v/>
      </c>
      <c r="R1375" s="27">
        <f>IF(OR(A1375="",M1375=""),"",IFERROR(INDEX('Rate Schedule'!$A$5:$A$24,MATCH(SUMPRODUCT(MAX(('Rate Schedule'!$A$5:$A$24&lt;=A1375)*('Rate Schedule'!$A$5:$A$24&lt;&gt;"")*'Rate Schedule'!$A$5:$A$24)),'Rate Schedule'!$A$5:$A$24,0)),""))</f>
        <v/>
      </c>
    </row>
    <row r="1376">
      <c r="A1376" s="22" t="n"/>
      <c r="B1376" s="10" t="n"/>
      <c r="C1376" s="10" t="n"/>
      <c r="D1376" s="10" t="n"/>
      <c r="E1376" s="10" t="n"/>
      <c r="F1376" s="10" t="n"/>
      <c r="G1376" s="10" t="n"/>
      <c r="H1376" s="23" t="n"/>
      <c r="I1376" s="23" t="n"/>
      <c r="J1376" s="23" t="n"/>
      <c r="K1376" s="10" t="n"/>
      <c r="L1376" s="10" t="n"/>
      <c r="M1376" s="24">
        <f>IF(AND(A1376="",B1376="",J1376="",H1376=""),"",ROUND(IF(G1376="Yes",2,1)*IF(AND(ISNUMBER(H1376),ISNUMBER(I1376),I1376&gt;=H1376),I1376-H1376,IF(ISNUMBER(J1376),J1376,0)),1))</f>
        <v/>
      </c>
      <c r="N1376" s="24">
        <f>IF(M1376="","",IF(OR(E1376="Personal",E1376="",F1376="Yes"),0,M1376))</f>
        <v/>
      </c>
      <c r="O1376" s="24">
        <f>IF(OR(A1376="",M1376=""),"",IF(E1376="Business",IFERROR(INDEX('Rate Schedule'!$B$5:$B$24,MATCH(SUMPRODUCT(MAX(('Rate Schedule'!$A$5:$A$24&lt;=A1376)*('Rate Schedule'!$A$5:$A$24&lt;&gt;"")*'Rate Schedule'!$A$5:$A$24)),'Rate Schedule'!$A$5:$A$24,0)),0),IF(E1376="Medical",IFERROR(INDEX('Rate Schedule'!$C$5:$C$24,MATCH(SUMPRODUCT(MAX(('Rate Schedule'!$A$5:$A$24&lt;=A1376)*('Rate Schedule'!$A$5:$A$24&lt;&gt;"")*'Rate Schedule'!$A$5:$A$24)),'Rate Schedule'!$A$5:$A$24,0)),0),IF(E1376="Charitable",IFERROR(INDEX('Rate Schedule'!$D$5:$D$24,MATCH(SUMPRODUCT(MAX(('Rate Schedule'!$A$5:$A$24&lt;=A1376)*('Rate Schedule'!$A$5:$A$24&lt;&gt;"")*'Rate Schedule'!$A$5:$A$24)),'Rate Schedule'!$A$5:$A$24,0)),0),0))))</f>
        <v/>
      </c>
      <c r="P1376" s="25">
        <f>IF(OR(M1376="",O1376=""),"",ROUND(N1376*O1376,0)/100)</f>
        <v/>
      </c>
      <c r="Q1376" s="26">
        <f>IF(AND(A1376="",B1376="",C1376="",D1376="",E1376="",J1376="",H1376=""),"",IF(A1376="","Add a date",IF(A1376&gt;AsOf,"After as-of date: not counted yet",IF(B1376="","Add a vehicle",IF(COUNTIF(VName,B1376)=0,"Vehicle not on Vehicles sheet",IF(E1376="","Add a purpose",IF(AND(E1376&lt;&gt;"Business",E1376&lt;&gt;"Medical",E1376&lt;&gt;"Charitable",E1376&lt;&gt;"Personal"),"Purpose must be Business/Medical/Charitable/Personal",IF(AND(ISNUMBER(H1376),ISNUMBER(I1376),I1376&lt;H1376),"Odometer end is before start",IF(AND(NOT(ISNUMBER(H1376)),NOT(ISNUMBER(I1376)),NOT(ISNUMBER(J1376))),"Add odometer readings or typed miles",IF(AND(ISNUMBER(H1376),ISNUMBER(I1376),ISNUMBER(J1376),ABS((I1376-H1376)-J1376)&gt;0.05),"Odometer and typed miles disagree",IF(AND(N1376&gt;0,O1376=0),"No rate for this date — check Rate Schedule",IF(AND(OR(E1376="Business",E1376="Medical",E1376="Charitable"),F1376&lt;&gt;"Yes",K1376=""),"Add purpose detail for substantiation",""))))))))))))</f>
        <v/>
      </c>
      <c r="R1376" s="27">
        <f>IF(OR(A1376="",M1376=""),"",IFERROR(INDEX('Rate Schedule'!$A$5:$A$24,MATCH(SUMPRODUCT(MAX(('Rate Schedule'!$A$5:$A$24&lt;=A1376)*('Rate Schedule'!$A$5:$A$24&lt;&gt;"")*'Rate Schedule'!$A$5:$A$24)),'Rate Schedule'!$A$5:$A$24,0)),""))</f>
        <v/>
      </c>
    </row>
    <row r="1377">
      <c r="A1377" s="22" t="n"/>
      <c r="B1377" s="10" t="n"/>
      <c r="C1377" s="10" t="n"/>
      <c r="D1377" s="10" t="n"/>
      <c r="E1377" s="10" t="n"/>
      <c r="F1377" s="10" t="n"/>
      <c r="G1377" s="10" t="n"/>
      <c r="H1377" s="23" t="n"/>
      <c r="I1377" s="23" t="n"/>
      <c r="J1377" s="23" t="n"/>
      <c r="K1377" s="10" t="n"/>
      <c r="L1377" s="10" t="n"/>
      <c r="M1377" s="24">
        <f>IF(AND(A1377="",B1377="",J1377="",H1377=""),"",ROUND(IF(G1377="Yes",2,1)*IF(AND(ISNUMBER(H1377),ISNUMBER(I1377),I1377&gt;=H1377),I1377-H1377,IF(ISNUMBER(J1377),J1377,0)),1))</f>
        <v/>
      </c>
      <c r="N1377" s="24">
        <f>IF(M1377="","",IF(OR(E1377="Personal",E1377="",F1377="Yes"),0,M1377))</f>
        <v/>
      </c>
      <c r="O1377" s="24">
        <f>IF(OR(A1377="",M1377=""),"",IF(E1377="Business",IFERROR(INDEX('Rate Schedule'!$B$5:$B$24,MATCH(SUMPRODUCT(MAX(('Rate Schedule'!$A$5:$A$24&lt;=A1377)*('Rate Schedule'!$A$5:$A$24&lt;&gt;"")*'Rate Schedule'!$A$5:$A$24)),'Rate Schedule'!$A$5:$A$24,0)),0),IF(E1377="Medical",IFERROR(INDEX('Rate Schedule'!$C$5:$C$24,MATCH(SUMPRODUCT(MAX(('Rate Schedule'!$A$5:$A$24&lt;=A1377)*('Rate Schedule'!$A$5:$A$24&lt;&gt;"")*'Rate Schedule'!$A$5:$A$24)),'Rate Schedule'!$A$5:$A$24,0)),0),IF(E1377="Charitable",IFERROR(INDEX('Rate Schedule'!$D$5:$D$24,MATCH(SUMPRODUCT(MAX(('Rate Schedule'!$A$5:$A$24&lt;=A1377)*('Rate Schedule'!$A$5:$A$24&lt;&gt;"")*'Rate Schedule'!$A$5:$A$24)),'Rate Schedule'!$A$5:$A$24,0)),0),0))))</f>
        <v/>
      </c>
      <c r="P1377" s="25">
        <f>IF(OR(M1377="",O1377=""),"",ROUND(N1377*O1377,0)/100)</f>
        <v/>
      </c>
      <c r="Q1377" s="26">
        <f>IF(AND(A1377="",B1377="",C1377="",D1377="",E1377="",J1377="",H1377=""),"",IF(A1377="","Add a date",IF(A1377&gt;AsOf,"After as-of date: not counted yet",IF(B1377="","Add a vehicle",IF(COUNTIF(VName,B1377)=0,"Vehicle not on Vehicles sheet",IF(E1377="","Add a purpose",IF(AND(E1377&lt;&gt;"Business",E1377&lt;&gt;"Medical",E1377&lt;&gt;"Charitable",E1377&lt;&gt;"Personal"),"Purpose must be Business/Medical/Charitable/Personal",IF(AND(ISNUMBER(H1377),ISNUMBER(I1377),I1377&lt;H1377),"Odometer end is before start",IF(AND(NOT(ISNUMBER(H1377)),NOT(ISNUMBER(I1377)),NOT(ISNUMBER(J1377))),"Add odometer readings or typed miles",IF(AND(ISNUMBER(H1377),ISNUMBER(I1377),ISNUMBER(J1377),ABS((I1377-H1377)-J1377)&gt;0.05),"Odometer and typed miles disagree",IF(AND(N1377&gt;0,O1377=0),"No rate for this date — check Rate Schedule",IF(AND(OR(E1377="Business",E1377="Medical",E1377="Charitable"),F1377&lt;&gt;"Yes",K1377=""),"Add purpose detail for substantiation",""))))))))))))</f>
        <v/>
      </c>
      <c r="R1377" s="27">
        <f>IF(OR(A1377="",M1377=""),"",IFERROR(INDEX('Rate Schedule'!$A$5:$A$24,MATCH(SUMPRODUCT(MAX(('Rate Schedule'!$A$5:$A$24&lt;=A1377)*('Rate Schedule'!$A$5:$A$24&lt;&gt;"")*'Rate Schedule'!$A$5:$A$24)),'Rate Schedule'!$A$5:$A$24,0)),""))</f>
        <v/>
      </c>
    </row>
    <row r="1378">
      <c r="A1378" s="22" t="n"/>
      <c r="B1378" s="10" t="n"/>
      <c r="C1378" s="10" t="n"/>
      <c r="D1378" s="10" t="n"/>
      <c r="E1378" s="10" t="n"/>
      <c r="F1378" s="10" t="n"/>
      <c r="G1378" s="10" t="n"/>
      <c r="H1378" s="23" t="n"/>
      <c r="I1378" s="23" t="n"/>
      <c r="J1378" s="23" t="n"/>
      <c r="K1378" s="10" t="n"/>
      <c r="L1378" s="10" t="n"/>
      <c r="M1378" s="24">
        <f>IF(AND(A1378="",B1378="",J1378="",H1378=""),"",ROUND(IF(G1378="Yes",2,1)*IF(AND(ISNUMBER(H1378),ISNUMBER(I1378),I1378&gt;=H1378),I1378-H1378,IF(ISNUMBER(J1378),J1378,0)),1))</f>
        <v/>
      </c>
      <c r="N1378" s="24">
        <f>IF(M1378="","",IF(OR(E1378="Personal",E1378="",F1378="Yes"),0,M1378))</f>
        <v/>
      </c>
      <c r="O1378" s="24">
        <f>IF(OR(A1378="",M1378=""),"",IF(E1378="Business",IFERROR(INDEX('Rate Schedule'!$B$5:$B$24,MATCH(SUMPRODUCT(MAX(('Rate Schedule'!$A$5:$A$24&lt;=A1378)*('Rate Schedule'!$A$5:$A$24&lt;&gt;"")*'Rate Schedule'!$A$5:$A$24)),'Rate Schedule'!$A$5:$A$24,0)),0),IF(E1378="Medical",IFERROR(INDEX('Rate Schedule'!$C$5:$C$24,MATCH(SUMPRODUCT(MAX(('Rate Schedule'!$A$5:$A$24&lt;=A1378)*('Rate Schedule'!$A$5:$A$24&lt;&gt;"")*'Rate Schedule'!$A$5:$A$24)),'Rate Schedule'!$A$5:$A$24,0)),0),IF(E1378="Charitable",IFERROR(INDEX('Rate Schedule'!$D$5:$D$24,MATCH(SUMPRODUCT(MAX(('Rate Schedule'!$A$5:$A$24&lt;=A1378)*('Rate Schedule'!$A$5:$A$24&lt;&gt;"")*'Rate Schedule'!$A$5:$A$24)),'Rate Schedule'!$A$5:$A$24,0)),0),0))))</f>
        <v/>
      </c>
      <c r="P1378" s="25">
        <f>IF(OR(M1378="",O1378=""),"",ROUND(N1378*O1378,0)/100)</f>
        <v/>
      </c>
      <c r="Q1378" s="26">
        <f>IF(AND(A1378="",B1378="",C1378="",D1378="",E1378="",J1378="",H1378=""),"",IF(A1378="","Add a date",IF(A1378&gt;AsOf,"After as-of date: not counted yet",IF(B1378="","Add a vehicle",IF(COUNTIF(VName,B1378)=0,"Vehicle not on Vehicles sheet",IF(E1378="","Add a purpose",IF(AND(E1378&lt;&gt;"Business",E1378&lt;&gt;"Medical",E1378&lt;&gt;"Charitable",E1378&lt;&gt;"Personal"),"Purpose must be Business/Medical/Charitable/Personal",IF(AND(ISNUMBER(H1378),ISNUMBER(I1378),I1378&lt;H1378),"Odometer end is before start",IF(AND(NOT(ISNUMBER(H1378)),NOT(ISNUMBER(I1378)),NOT(ISNUMBER(J1378))),"Add odometer readings or typed miles",IF(AND(ISNUMBER(H1378),ISNUMBER(I1378),ISNUMBER(J1378),ABS((I1378-H1378)-J1378)&gt;0.05),"Odometer and typed miles disagree",IF(AND(N1378&gt;0,O1378=0),"No rate for this date — check Rate Schedule",IF(AND(OR(E1378="Business",E1378="Medical",E1378="Charitable"),F1378&lt;&gt;"Yes",K1378=""),"Add purpose detail for substantiation",""))))))))))))</f>
        <v/>
      </c>
      <c r="R1378" s="27">
        <f>IF(OR(A1378="",M1378=""),"",IFERROR(INDEX('Rate Schedule'!$A$5:$A$24,MATCH(SUMPRODUCT(MAX(('Rate Schedule'!$A$5:$A$24&lt;=A1378)*('Rate Schedule'!$A$5:$A$24&lt;&gt;"")*'Rate Schedule'!$A$5:$A$24)),'Rate Schedule'!$A$5:$A$24,0)),""))</f>
        <v/>
      </c>
    </row>
    <row r="1379">
      <c r="A1379" s="22" t="n"/>
      <c r="B1379" s="10" t="n"/>
      <c r="C1379" s="10" t="n"/>
      <c r="D1379" s="10" t="n"/>
      <c r="E1379" s="10" t="n"/>
      <c r="F1379" s="10" t="n"/>
      <c r="G1379" s="10" t="n"/>
      <c r="H1379" s="23" t="n"/>
      <c r="I1379" s="23" t="n"/>
      <c r="J1379" s="23" t="n"/>
      <c r="K1379" s="10" t="n"/>
      <c r="L1379" s="10" t="n"/>
      <c r="M1379" s="24">
        <f>IF(AND(A1379="",B1379="",J1379="",H1379=""),"",ROUND(IF(G1379="Yes",2,1)*IF(AND(ISNUMBER(H1379),ISNUMBER(I1379),I1379&gt;=H1379),I1379-H1379,IF(ISNUMBER(J1379),J1379,0)),1))</f>
        <v/>
      </c>
      <c r="N1379" s="24">
        <f>IF(M1379="","",IF(OR(E1379="Personal",E1379="",F1379="Yes"),0,M1379))</f>
        <v/>
      </c>
      <c r="O1379" s="24">
        <f>IF(OR(A1379="",M1379=""),"",IF(E1379="Business",IFERROR(INDEX('Rate Schedule'!$B$5:$B$24,MATCH(SUMPRODUCT(MAX(('Rate Schedule'!$A$5:$A$24&lt;=A1379)*('Rate Schedule'!$A$5:$A$24&lt;&gt;"")*'Rate Schedule'!$A$5:$A$24)),'Rate Schedule'!$A$5:$A$24,0)),0),IF(E1379="Medical",IFERROR(INDEX('Rate Schedule'!$C$5:$C$24,MATCH(SUMPRODUCT(MAX(('Rate Schedule'!$A$5:$A$24&lt;=A1379)*('Rate Schedule'!$A$5:$A$24&lt;&gt;"")*'Rate Schedule'!$A$5:$A$24)),'Rate Schedule'!$A$5:$A$24,0)),0),IF(E1379="Charitable",IFERROR(INDEX('Rate Schedule'!$D$5:$D$24,MATCH(SUMPRODUCT(MAX(('Rate Schedule'!$A$5:$A$24&lt;=A1379)*('Rate Schedule'!$A$5:$A$24&lt;&gt;"")*'Rate Schedule'!$A$5:$A$24)),'Rate Schedule'!$A$5:$A$24,0)),0),0))))</f>
        <v/>
      </c>
      <c r="P1379" s="25">
        <f>IF(OR(M1379="",O1379=""),"",ROUND(N1379*O1379,0)/100)</f>
        <v/>
      </c>
      <c r="Q1379" s="26">
        <f>IF(AND(A1379="",B1379="",C1379="",D1379="",E1379="",J1379="",H1379=""),"",IF(A1379="","Add a date",IF(A1379&gt;AsOf,"After as-of date: not counted yet",IF(B1379="","Add a vehicle",IF(COUNTIF(VName,B1379)=0,"Vehicle not on Vehicles sheet",IF(E1379="","Add a purpose",IF(AND(E1379&lt;&gt;"Business",E1379&lt;&gt;"Medical",E1379&lt;&gt;"Charitable",E1379&lt;&gt;"Personal"),"Purpose must be Business/Medical/Charitable/Personal",IF(AND(ISNUMBER(H1379),ISNUMBER(I1379),I1379&lt;H1379),"Odometer end is before start",IF(AND(NOT(ISNUMBER(H1379)),NOT(ISNUMBER(I1379)),NOT(ISNUMBER(J1379))),"Add odometer readings or typed miles",IF(AND(ISNUMBER(H1379),ISNUMBER(I1379),ISNUMBER(J1379),ABS((I1379-H1379)-J1379)&gt;0.05),"Odometer and typed miles disagree",IF(AND(N1379&gt;0,O1379=0),"No rate for this date — check Rate Schedule",IF(AND(OR(E1379="Business",E1379="Medical",E1379="Charitable"),F1379&lt;&gt;"Yes",K1379=""),"Add purpose detail for substantiation",""))))))))))))</f>
        <v/>
      </c>
      <c r="R1379" s="27">
        <f>IF(OR(A1379="",M1379=""),"",IFERROR(INDEX('Rate Schedule'!$A$5:$A$24,MATCH(SUMPRODUCT(MAX(('Rate Schedule'!$A$5:$A$24&lt;=A1379)*('Rate Schedule'!$A$5:$A$24&lt;&gt;"")*'Rate Schedule'!$A$5:$A$24)),'Rate Schedule'!$A$5:$A$24,0)),""))</f>
        <v/>
      </c>
    </row>
    <row r="1380">
      <c r="A1380" s="22" t="n"/>
      <c r="B1380" s="10" t="n"/>
      <c r="C1380" s="10" t="n"/>
      <c r="D1380" s="10" t="n"/>
      <c r="E1380" s="10" t="n"/>
      <c r="F1380" s="10" t="n"/>
      <c r="G1380" s="10" t="n"/>
      <c r="H1380" s="23" t="n"/>
      <c r="I1380" s="23" t="n"/>
      <c r="J1380" s="23" t="n"/>
      <c r="K1380" s="10" t="n"/>
      <c r="L1380" s="10" t="n"/>
      <c r="M1380" s="24">
        <f>IF(AND(A1380="",B1380="",J1380="",H1380=""),"",ROUND(IF(G1380="Yes",2,1)*IF(AND(ISNUMBER(H1380),ISNUMBER(I1380),I1380&gt;=H1380),I1380-H1380,IF(ISNUMBER(J1380),J1380,0)),1))</f>
        <v/>
      </c>
      <c r="N1380" s="24">
        <f>IF(M1380="","",IF(OR(E1380="Personal",E1380="",F1380="Yes"),0,M1380))</f>
        <v/>
      </c>
      <c r="O1380" s="24">
        <f>IF(OR(A1380="",M1380=""),"",IF(E1380="Business",IFERROR(INDEX('Rate Schedule'!$B$5:$B$24,MATCH(SUMPRODUCT(MAX(('Rate Schedule'!$A$5:$A$24&lt;=A1380)*('Rate Schedule'!$A$5:$A$24&lt;&gt;"")*'Rate Schedule'!$A$5:$A$24)),'Rate Schedule'!$A$5:$A$24,0)),0),IF(E1380="Medical",IFERROR(INDEX('Rate Schedule'!$C$5:$C$24,MATCH(SUMPRODUCT(MAX(('Rate Schedule'!$A$5:$A$24&lt;=A1380)*('Rate Schedule'!$A$5:$A$24&lt;&gt;"")*'Rate Schedule'!$A$5:$A$24)),'Rate Schedule'!$A$5:$A$24,0)),0),IF(E1380="Charitable",IFERROR(INDEX('Rate Schedule'!$D$5:$D$24,MATCH(SUMPRODUCT(MAX(('Rate Schedule'!$A$5:$A$24&lt;=A1380)*('Rate Schedule'!$A$5:$A$24&lt;&gt;"")*'Rate Schedule'!$A$5:$A$24)),'Rate Schedule'!$A$5:$A$24,0)),0),0))))</f>
        <v/>
      </c>
      <c r="P1380" s="25">
        <f>IF(OR(M1380="",O1380=""),"",ROUND(N1380*O1380,0)/100)</f>
        <v/>
      </c>
      <c r="Q1380" s="26">
        <f>IF(AND(A1380="",B1380="",C1380="",D1380="",E1380="",J1380="",H1380=""),"",IF(A1380="","Add a date",IF(A1380&gt;AsOf,"After as-of date: not counted yet",IF(B1380="","Add a vehicle",IF(COUNTIF(VName,B1380)=0,"Vehicle not on Vehicles sheet",IF(E1380="","Add a purpose",IF(AND(E1380&lt;&gt;"Business",E1380&lt;&gt;"Medical",E1380&lt;&gt;"Charitable",E1380&lt;&gt;"Personal"),"Purpose must be Business/Medical/Charitable/Personal",IF(AND(ISNUMBER(H1380),ISNUMBER(I1380),I1380&lt;H1380),"Odometer end is before start",IF(AND(NOT(ISNUMBER(H1380)),NOT(ISNUMBER(I1380)),NOT(ISNUMBER(J1380))),"Add odometer readings or typed miles",IF(AND(ISNUMBER(H1380),ISNUMBER(I1380),ISNUMBER(J1380),ABS((I1380-H1380)-J1380)&gt;0.05),"Odometer and typed miles disagree",IF(AND(N1380&gt;0,O1380=0),"No rate for this date — check Rate Schedule",IF(AND(OR(E1380="Business",E1380="Medical",E1380="Charitable"),F1380&lt;&gt;"Yes",K1380=""),"Add purpose detail for substantiation",""))))))))))))</f>
        <v/>
      </c>
      <c r="R1380" s="27">
        <f>IF(OR(A1380="",M1380=""),"",IFERROR(INDEX('Rate Schedule'!$A$5:$A$24,MATCH(SUMPRODUCT(MAX(('Rate Schedule'!$A$5:$A$24&lt;=A1380)*('Rate Schedule'!$A$5:$A$24&lt;&gt;"")*'Rate Schedule'!$A$5:$A$24)),'Rate Schedule'!$A$5:$A$24,0)),""))</f>
        <v/>
      </c>
    </row>
    <row r="1381">
      <c r="A1381" s="22" t="n"/>
      <c r="B1381" s="10" t="n"/>
      <c r="C1381" s="10" t="n"/>
      <c r="D1381" s="10" t="n"/>
      <c r="E1381" s="10" t="n"/>
      <c r="F1381" s="10" t="n"/>
      <c r="G1381" s="10" t="n"/>
      <c r="H1381" s="23" t="n"/>
      <c r="I1381" s="23" t="n"/>
      <c r="J1381" s="23" t="n"/>
      <c r="K1381" s="10" t="n"/>
      <c r="L1381" s="10" t="n"/>
      <c r="M1381" s="24">
        <f>IF(AND(A1381="",B1381="",J1381="",H1381=""),"",ROUND(IF(G1381="Yes",2,1)*IF(AND(ISNUMBER(H1381),ISNUMBER(I1381),I1381&gt;=H1381),I1381-H1381,IF(ISNUMBER(J1381),J1381,0)),1))</f>
        <v/>
      </c>
      <c r="N1381" s="24">
        <f>IF(M1381="","",IF(OR(E1381="Personal",E1381="",F1381="Yes"),0,M1381))</f>
        <v/>
      </c>
      <c r="O1381" s="24">
        <f>IF(OR(A1381="",M1381=""),"",IF(E1381="Business",IFERROR(INDEX('Rate Schedule'!$B$5:$B$24,MATCH(SUMPRODUCT(MAX(('Rate Schedule'!$A$5:$A$24&lt;=A1381)*('Rate Schedule'!$A$5:$A$24&lt;&gt;"")*'Rate Schedule'!$A$5:$A$24)),'Rate Schedule'!$A$5:$A$24,0)),0),IF(E1381="Medical",IFERROR(INDEX('Rate Schedule'!$C$5:$C$24,MATCH(SUMPRODUCT(MAX(('Rate Schedule'!$A$5:$A$24&lt;=A1381)*('Rate Schedule'!$A$5:$A$24&lt;&gt;"")*'Rate Schedule'!$A$5:$A$24)),'Rate Schedule'!$A$5:$A$24,0)),0),IF(E1381="Charitable",IFERROR(INDEX('Rate Schedule'!$D$5:$D$24,MATCH(SUMPRODUCT(MAX(('Rate Schedule'!$A$5:$A$24&lt;=A1381)*('Rate Schedule'!$A$5:$A$24&lt;&gt;"")*'Rate Schedule'!$A$5:$A$24)),'Rate Schedule'!$A$5:$A$24,0)),0),0))))</f>
        <v/>
      </c>
      <c r="P1381" s="25">
        <f>IF(OR(M1381="",O1381=""),"",ROUND(N1381*O1381,0)/100)</f>
        <v/>
      </c>
      <c r="Q1381" s="26">
        <f>IF(AND(A1381="",B1381="",C1381="",D1381="",E1381="",J1381="",H1381=""),"",IF(A1381="","Add a date",IF(A1381&gt;AsOf,"After as-of date: not counted yet",IF(B1381="","Add a vehicle",IF(COUNTIF(VName,B1381)=0,"Vehicle not on Vehicles sheet",IF(E1381="","Add a purpose",IF(AND(E1381&lt;&gt;"Business",E1381&lt;&gt;"Medical",E1381&lt;&gt;"Charitable",E1381&lt;&gt;"Personal"),"Purpose must be Business/Medical/Charitable/Personal",IF(AND(ISNUMBER(H1381),ISNUMBER(I1381),I1381&lt;H1381),"Odometer end is before start",IF(AND(NOT(ISNUMBER(H1381)),NOT(ISNUMBER(I1381)),NOT(ISNUMBER(J1381))),"Add odometer readings or typed miles",IF(AND(ISNUMBER(H1381),ISNUMBER(I1381),ISNUMBER(J1381),ABS((I1381-H1381)-J1381)&gt;0.05),"Odometer and typed miles disagree",IF(AND(N1381&gt;0,O1381=0),"No rate for this date — check Rate Schedule",IF(AND(OR(E1381="Business",E1381="Medical",E1381="Charitable"),F1381&lt;&gt;"Yes",K1381=""),"Add purpose detail for substantiation",""))))))))))))</f>
        <v/>
      </c>
      <c r="R1381" s="27">
        <f>IF(OR(A1381="",M1381=""),"",IFERROR(INDEX('Rate Schedule'!$A$5:$A$24,MATCH(SUMPRODUCT(MAX(('Rate Schedule'!$A$5:$A$24&lt;=A1381)*('Rate Schedule'!$A$5:$A$24&lt;&gt;"")*'Rate Schedule'!$A$5:$A$24)),'Rate Schedule'!$A$5:$A$24,0)),""))</f>
        <v/>
      </c>
    </row>
    <row r="1382">
      <c r="A1382" s="22" t="n"/>
      <c r="B1382" s="10" t="n"/>
      <c r="C1382" s="10" t="n"/>
      <c r="D1382" s="10" t="n"/>
      <c r="E1382" s="10" t="n"/>
      <c r="F1382" s="10" t="n"/>
      <c r="G1382" s="10" t="n"/>
      <c r="H1382" s="23" t="n"/>
      <c r="I1382" s="23" t="n"/>
      <c r="J1382" s="23" t="n"/>
      <c r="K1382" s="10" t="n"/>
      <c r="L1382" s="10" t="n"/>
      <c r="M1382" s="24">
        <f>IF(AND(A1382="",B1382="",J1382="",H1382=""),"",ROUND(IF(G1382="Yes",2,1)*IF(AND(ISNUMBER(H1382),ISNUMBER(I1382),I1382&gt;=H1382),I1382-H1382,IF(ISNUMBER(J1382),J1382,0)),1))</f>
        <v/>
      </c>
      <c r="N1382" s="24">
        <f>IF(M1382="","",IF(OR(E1382="Personal",E1382="",F1382="Yes"),0,M1382))</f>
        <v/>
      </c>
      <c r="O1382" s="24">
        <f>IF(OR(A1382="",M1382=""),"",IF(E1382="Business",IFERROR(INDEX('Rate Schedule'!$B$5:$B$24,MATCH(SUMPRODUCT(MAX(('Rate Schedule'!$A$5:$A$24&lt;=A1382)*('Rate Schedule'!$A$5:$A$24&lt;&gt;"")*'Rate Schedule'!$A$5:$A$24)),'Rate Schedule'!$A$5:$A$24,0)),0),IF(E1382="Medical",IFERROR(INDEX('Rate Schedule'!$C$5:$C$24,MATCH(SUMPRODUCT(MAX(('Rate Schedule'!$A$5:$A$24&lt;=A1382)*('Rate Schedule'!$A$5:$A$24&lt;&gt;"")*'Rate Schedule'!$A$5:$A$24)),'Rate Schedule'!$A$5:$A$24,0)),0),IF(E1382="Charitable",IFERROR(INDEX('Rate Schedule'!$D$5:$D$24,MATCH(SUMPRODUCT(MAX(('Rate Schedule'!$A$5:$A$24&lt;=A1382)*('Rate Schedule'!$A$5:$A$24&lt;&gt;"")*'Rate Schedule'!$A$5:$A$24)),'Rate Schedule'!$A$5:$A$24,0)),0),0))))</f>
        <v/>
      </c>
      <c r="P1382" s="25">
        <f>IF(OR(M1382="",O1382=""),"",ROUND(N1382*O1382,0)/100)</f>
        <v/>
      </c>
      <c r="Q1382" s="26">
        <f>IF(AND(A1382="",B1382="",C1382="",D1382="",E1382="",J1382="",H1382=""),"",IF(A1382="","Add a date",IF(A1382&gt;AsOf,"After as-of date: not counted yet",IF(B1382="","Add a vehicle",IF(COUNTIF(VName,B1382)=0,"Vehicle not on Vehicles sheet",IF(E1382="","Add a purpose",IF(AND(E1382&lt;&gt;"Business",E1382&lt;&gt;"Medical",E1382&lt;&gt;"Charitable",E1382&lt;&gt;"Personal"),"Purpose must be Business/Medical/Charitable/Personal",IF(AND(ISNUMBER(H1382),ISNUMBER(I1382),I1382&lt;H1382),"Odometer end is before start",IF(AND(NOT(ISNUMBER(H1382)),NOT(ISNUMBER(I1382)),NOT(ISNUMBER(J1382))),"Add odometer readings or typed miles",IF(AND(ISNUMBER(H1382),ISNUMBER(I1382),ISNUMBER(J1382),ABS((I1382-H1382)-J1382)&gt;0.05),"Odometer and typed miles disagree",IF(AND(N1382&gt;0,O1382=0),"No rate for this date — check Rate Schedule",IF(AND(OR(E1382="Business",E1382="Medical",E1382="Charitable"),F1382&lt;&gt;"Yes",K1382=""),"Add purpose detail for substantiation",""))))))))))))</f>
        <v/>
      </c>
      <c r="R1382" s="27">
        <f>IF(OR(A1382="",M1382=""),"",IFERROR(INDEX('Rate Schedule'!$A$5:$A$24,MATCH(SUMPRODUCT(MAX(('Rate Schedule'!$A$5:$A$24&lt;=A1382)*('Rate Schedule'!$A$5:$A$24&lt;&gt;"")*'Rate Schedule'!$A$5:$A$24)),'Rate Schedule'!$A$5:$A$24,0)),""))</f>
        <v/>
      </c>
    </row>
    <row r="1383">
      <c r="A1383" s="22" t="n"/>
      <c r="B1383" s="10" t="n"/>
      <c r="C1383" s="10" t="n"/>
      <c r="D1383" s="10" t="n"/>
      <c r="E1383" s="10" t="n"/>
      <c r="F1383" s="10" t="n"/>
      <c r="G1383" s="10" t="n"/>
      <c r="H1383" s="23" t="n"/>
      <c r="I1383" s="23" t="n"/>
      <c r="J1383" s="23" t="n"/>
      <c r="K1383" s="10" t="n"/>
      <c r="L1383" s="10" t="n"/>
      <c r="M1383" s="24">
        <f>IF(AND(A1383="",B1383="",J1383="",H1383=""),"",ROUND(IF(G1383="Yes",2,1)*IF(AND(ISNUMBER(H1383),ISNUMBER(I1383),I1383&gt;=H1383),I1383-H1383,IF(ISNUMBER(J1383),J1383,0)),1))</f>
        <v/>
      </c>
      <c r="N1383" s="24">
        <f>IF(M1383="","",IF(OR(E1383="Personal",E1383="",F1383="Yes"),0,M1383))</f>
        <v/>
      </c>
      <c r="O1383" s="24">
        <f>IF(OR(A1383="",M1383=""),"",IF(E1383="Business",IFERROR(INDEX('Rate Schedule'!$B$5:$B$24,MATCH(SUMPRODUCT(MAX(('Rate Schedule'!$A$5:$A$24&lt;=A1383)*('Rate Schedule'!$A$5:$A$24&lt;&gt;"")*'Rate Schedule'!$A$5:$A$24)),'Rate Schedule'!$A$5:$A$24,0)),0),IF(E1383="Medical",IFERROR(INDEX('Rate Schedule'!$C$5:$C$24,MATCH(SUMPRODUCT(MAX(('Rate Schedule'!$A$5:$A$24&lt;=A1383)*('Rate Schedule'!$A$5:$A$24&lt;&gt;"")*'Rate Schedule'!$A$5:$A$24)),'Rate Schedule'!$A$5:$A$24,0)),0),IF(E1383="Charitable",IFERROR(INDEX('Rate Schedule'!$D$5:$D$24,MATCH(SUMPRODUCT(MAX(('Rate Schedule'!$A$5:$A$24&lt;=A1383)*('Rate Schedule'!$A$5:$A$24&lt;&gt;"")*'Rate Schedule'!$A$5:$A$24)),'Rate Schedule'!$A$5:$A$24,0)),0),0))))</f>
        <v/>
      </c>
      <c r="P1383" s="25">
        <f>IF(OR(M1383="",O1383=""),"",ROUND(N1383*O1383,0)/100)</f>
        <v/>
      </c>
      <c r="Q1383" s="26">
        <f>IF(AND(A1383="",B1383="",C1383="",D1383="",E1383="",J1383="",H1383=""),"",IF(A1383="","Add a date",IF(A1383&gt;AsOf,"After as-of date: not counted yet",IF(B1383="","Add a vehicle",IF(COUNTIF(VName,B1383)=0,"Vehicle not on Vehicles sheet",IF(E1383="","Add a purpose",IF(AND(E1383&lt;&gt;"Business",E1383&lt;&gt;"Medical",E1383&lt;&gt;"Charitable",E1383&lt;&gt;"Personal"),"Purpose must be Business/Medical/Charitable/Personal",IF(AND(ISNUMBER(H1383),ISNUMBER(I1383),I1383&lt;H1383),"Odometer end is before start",IF(AND(NOT(ISNUMBER(H1383)),NOT(ISNUMBER(I1383)),NOT(ISNUMBER(J1383))),"Add odometer readings or typed miles",IF(AND(ISNUMBER(H1383),ISNUMBER(I1383),ISNUMBER(J1383),ABS((I1383-H1383)-J1383)&gt;0.05),"Odometer and typed miles disagree",IF(AND(N1383&gt;0,O1383=0),"No rate for this date — check Rate Schedule",IF(AND(OR(E1383="Business",E1383="Medical",E1383="Charitable"),F1383&lt;&gt;"Yes",K1383=""),"Add purpose detail for substantiation",""))))))))))))</f>
        <v/>
      </c>
      <c r="R1383" s="27">
        <f>IF(OR(A1383="",M1383=""),"",IFERROR(INDEX('Rate Schedule'!$A$5:$A$24,MATCH(SUMPRODUCT(MAX(('Rate Schedule'!$A$5:$A$24&lt;=A1383)*('Rate Schedule'!$A$5:$A$24&lt;&gt;"")*'Rate Schedule'!$A$5:$A$24)),'Rate Schedule'!$A$5:$A$24,0)),""))</f>
        <v/>
      </c>
    </row>
    <row r="1384">
      <c r="A1384" s="22" t="n"/>
      <c r="B1384" s="10" t="n"/>
      <c r="C1384" s="10" t="n"/>
      <c r="D1384" s="10" t="n"/>
      <c r="E1384" s="10" t="n"/>
      <c r="F1384" s="10" t="n"/>
      <c r="G1384" s="10" t="n"/>
      <c r="H1384" s="23" t="n"/>
      <c r="I1384" s="23" t="n"/>
      <c r="J1384" s="23" t="n"/>
      <c r="K1384" s="10" t="n"/>
      <c r="L1384" s="10" t="n"/>
      <c r="M1384" s="24">
        <f>IF(AND(A1384="",B1384="",J1384="",H1384=""),"",ROUND(IF(G1384="Yes",2,1)*IF(AND(ISNUMBER(H1384),ISNUMBER(I1384),I1384&gt;=H1384),I1384-H1384,IF(ISNUMBER(J1384),J1384,0)),1))</f>
        <v/>
      </c>
      <c r="N1384" s="24">
        <f>IF(M1384="","",IF(OR(E1384="Personal",E1384="",F1384="Yes"),0,M1384))</f>
        <v/>
      </c>
      <c r="O1384" s="24">
        <f>IF(OR(A1384="",M1384=""),"",IF(E1384="Business",IFERROR(INDEX('Rate Schedule'!$B$5:$B$24,MATCH(SUMPRODUCT(MAX(('Rate Schedule'!$A$5:$A$24&lt;=A1384)*('Rate Schedule'!$A$5:$A$24&lt;&gt;"")*'Rate Schedule'!$A$5:$A$24)),'Rate Schedule'!$A$5:$A$24,0)),0),IF(E1384="Medical",IFERROR(INDEX('Rate Schedule'!$C$5:$C$24,MATCH(SUMPRODUCT(MAX(('Rate Schedule'!$A$5:$A$24&lt;=A1384)*('Rate Schedule'!$A$5:$A$24&lt;&gt;"")*'Rate Schedule'!$A$5:$A$24)),'Rate Schedule'!$A$5:$A$24,0)),0),IF(E1384="Charitable",IFERROR(INDEX('Rate Schedule'!$D$5:$D$24,MATCH(SUMPRODUCT(MAX(('Rate Schedule'!$A$5:$A$24&lt;=A1384)*('Rate Schedule'!$A$5:$A$24&lt;&gt;"")*'Rate Schedule'!$A$5:$A$24)),'Rate Schedule'!$A$5:$A$24,0)),0),0))))</f>
        <v/>
      </c>
      <c r="P1384" s="25">
        <f>IF(OR(M1384="",O1384=""),"",ROUND(N1384*O1384,0)/100)</f>
        <v/>
      </c>
      <c r="Q1384" s="26">
        <f>IF(AND(A1384="",B1384="",C1384="",D1384="",E1384="",J1384="",H1384=""),"",IF(A1384="","Add a date",IF(A1384&gt;AsOf,"After as-of date: not counted yet",IF(B1384="","Add a vehicle",IF(COUNTIF(VName,B1384)=0,"Vehicle not on Vehicles sheet",IF(E1384="","Add a purpose",IF(AND(E1384&lt;&gt;"Business",E1384&lt;&gt;"Medical",E1384&lt;&gt;"Charitable",E1384&lt;&gt;"Personal"),"Purpose must be Business/Medical/Charitable/Personal",IF(AND(ISNUMBER(H1384),ISNUMBER(I1384),I1384&lt;H1384),"Odometer end is before start",IF(AND(NOT(ISNUMBER(H1384)),NOT(ISNUMBER(I1384)),NOT(ISNUMBER(J1384))),"Add odometer readings or typed miles",IF(AND(ISNUMBER(H1384),ISNUMBER(I1384),ISNUMBER(J1384),ABS((I1384-H1384)-J1384)&gt;0.05),"Odometer and typed miles disagree",IF(AND(N1384&gt;0,O1384=0),"No rate for this date — check Rate Schedule",IF(AND(OR(E1384="Business",E1384="Medical",E1384="Charitable"),F1384&lt;&gt;"Yes",K1384=""),"Add purpose detail for substantiation",""))))))))))))</f>
        <v/>
      </c>
      <c r="R1384" s="27">
        <f>IF(OR(A1384="",M1384=""),"",IFERROR(INDEX('Rate Schedule'!$A$5:$A$24,MATCH(SUMPRODUCT(MAX(('Rate Schedule'!$A$5:$A$24&lt;=A1384)*('Rate Schedule'!$A$5:$A$24&lt;&gt;"")*'Rate Schedule'!$A$5:$A$24)),'Rate Schedule'!$A$5:$A$24,0)),""))</f>
        <v/>
      </c>
    </row>
    <row r="1385">
      <c r="A1385" s="22" t="n"/>
      <c r="B1385" s="10" t="n"/>
      <c r="C1385" s="10" t="n"/>
      <c r="D1385" s="10" t="n"/>
      <c r="E1385" s="10" t="n"/>
      <c r="F1385" s="10" t="n"/>
      <c r="G1385" s="10" t="n"/>
      <c r="H1385" s="23" t="n"/>
      <c r="I1385" s="23" t="n"/>
      <c r="J1385" s="23" t="n"/>
      <c r="K1385" s="10" t="n"/>
      <c r="L1385" s="10" t="n"/>
      <c r="M1385" s="24">
        <f>IF(AND(A1385="",B1385="",J1385="",H1385=""),"",ROUND(IF(G1385="Yes",2,1)*IF(AND(ISNUMBER(H1385),ISNUMBER(I1385),I1385&gt;=H1385),I1385-H1385,IF(ISNUMBER(J1385),J1385,0)),1))</f>
        <v/>
      </c>
      <c r="N1385" s="24">
        <f>IF(M1385="","",IF(OR(E1385="Personal",E1385="",F1385="Yes"),0,M1385))</f>
        <v/>
      </c>
      <c r="O1385" s="24">
        <f>IF(OR(A1385="",M1385=""),"",IF(E1385="Business",IFERROR(INDEX('Rate Schedule'!$B$5:$B$24,MATCH(SUMPRODUCT(MAX(('Rate Schedule'!$A$5:$A$24&lt;=A1385)*('Rate Schedule'!$A$5:$A$24&lt;&gt;"")*'Rate Schedule'!$A$5:$A$24)),'Rate Schedule'!$A$5:$A$24,0)),0),IF(E1385="Medical",IFERROR(INDEX('Rate Schedule'!$C$5:$C$24,MATCH(SUMPRODUCT(MAX(('Rate Schedule'!$A$5:$A$24&lt;=A1385)*('Rate Schedule'!$A$5:$A$24&lt;&gt;"")*'Rate Schedule'!$A$5:$A$24)),'Rate Schedule'!$A$5:$A$24,0)),0),IF(E1385="Charitable",IFERROR(INDEX('Rate Schedule'!$D$5:$D$24,MATCH(SUMPRODUCT(MAX(('Rate Schedule'!$A$5:$A$24&lt;=A1385)*('Rate Schedule'!$A$5:$A$24&lt;&gt;"")*'Rate Schedule'!$A$5:$A$24)),'Rate Schedule'!$A$5:$A$24,0)),0),0))))</f>
        <v/>
      </c>
      <c r="P1385" s="25">
        <f>IF(OR(M1385="",O1385=""),"",ROUND(N1385*O1385,0)/100)</f>
        <v/>
      </c>
      <c r="Q1385" s="26">
        <f>IF(AND(A1385="",B1385="",C1385="",D1385="",E1385="",J1385="",H1385=""),"",IF(A1385="","Add a date",IF(A1385&gt;AsOf,"After as-of date: not counted yet",IF(B1385="","Add a vehicle",IF(COUNTIF(VName,B1385)=0,"Vehicle not on Vehicles sheet",IF(E1385="","Add a purpose",IF(AND(E1385&lt;&gt;"Business",E1385&lt;&gt;"Medical",E1385&lt;&gt;"Charitable",E1385&lt;&gt;"Personal"),"Purpose must be Business/Medical/Charitable/Personal",IF(AND(ISNUMBER(H1385),ISNUMBER(I1385),I1385&lt;H1385),"Odometer end is before start",IF(AND(NOT(ISNUMBER(H1385)),NOT(ISNUMBER(I1385)),NOT(ISNUMBER(J1385))),"Add odometer readings or typed miles",IF(AND(ISNUMBER(H1385),ISNUMBER(I1385),ISNUMBER(J1385),ABS((I1385-H1385)-J1385)&gt;0.05),"Odometer and typed miles disagree",IF(AND(N1385&gt;0,O1385=0),"No rate for this date — check Rate Schedule",IF(AND(OR(E1385="Business",E1385="Medical",E1385="Charitable"),F1385&lt;&gt;"Yes",K1385=""),"Add purpose detail for substantiation",""))))))))))))</f>
        <v/>
      </c>
      <c r="R1385" s="27">
        <f>IF(OR(A1385="",M1385=""),"",IFERROR(INDEX('Rate Schedule'!$A$5:$A$24,MATCH(SUMPRODUCT(MAX(('Rate Schedule'!$A$5:$A$24&lt;=A1385)*('Rate Schedule'!$A$5:$A$24&lt;&gt;"")*'Rate Schedule'!$A$5:$A$24)),'Rate Schedule'!$A$5:$A$24,0)),""))</f>
        <v/>
      </c>
    </row>
    <row r="1386">
      <c r="A1386" s="22" t="n"/>
      <c r="B1386" s="10" t="n"/>
      <c r="C1386" s="10" t="n"/>
      <c r="D1386" s="10" t="n"/>
      <c r="E1386" s="10" t="n"/>
      <c r="F1386" s="10" t="n"/>
      <c r="G1386" s="10" t="n"/>
      <c r="H1386" s="23" t="n"/>
      <c r="I1386" s="23" t="n"/>
      <c r="J1386" s="23" t="n"/>
      <c r="K1386" s="10" t="n"/>
      <c r="L1386" s="10" t="n"/>
      <c r="M1386" s="24">
        <f>IF(AND(A1386="",B1386="",J1386="",H1386=""),"",ROUND(IF(G1386="Yes",2,1)*IF(AND(ISNUMBER(H1386),ISNUMBER(I1386),I1386&gt;=H1386),I1386-H1386,IF(ISNUMBER(J1386),J1386,0)),1))</f>
        <v/>
      </c>
      <c r="N1386" s="24">
        <f>IF(M1386="","",IF(OR(E1386="Personal",E1386="",F1386="Yes"),0,M1386))</f>
        <v/>
      </c>
      <c r="O1386" s="24">
        <f>IF(OR(A1386="",M1386=""),"",IF(E1386="Business",IFERROR(INDEX('Rate Schedule'!$B$5:$B$24,MATCH(SUMPRODUCT(MAX(('Rate Schedule'!$A$5:$A$24&lt;=A1386)*('Rate Schedule'!$A$5:$A$24&lt;&gt;"")*'Rate Schedule'!$A$5:$A$24)),'Rate Schedule'!$A$5:$A$24,0)),0),IF(E1386="Medical",IFERROR(INDEX('Rate Schedule'!$C$5:$C$24,MATCH(SUMPRODUCT(MAX(('Rate Schedule'!$A$5:$A$24&lt;=A1386)*('Rate Schedule'!$A$5:$A$24&lt;&gt;"")*'Rate Schedule'!$A$5:$A$24)),'Rate Schedule'!$A$5:$A$24,0)),0),IF(E1386="Charitable",IFERROR(INDEX('Rate Schedule'!$D$5:$D$24,MATCH(SUMPRODUCT(MAX(('Rate Schedule'!$A$5:$A$24&lt;=A1386)*('Rate Schedule'!$A$5:$A$24&lt;&gt;"")*'Rate Schedule'!$A$5:$A$24)),'Rate Schedule'!$A$5:$A$24,0)),0),0))))</f>
        <v/>
      </c>
      <c r="P1386" s="25">
        <f>IF(OR(M1386="",O1386=""),"",ROUND(N1386*O1386,0)/100)</f>
        <v/>
      </c>
      <c r="Q1386" s="26">
        <f>IF(AND(A1386="",B1386="",C1386="",D1386="",E1386="",J1386="",H1386=""),"",IF(A1386="","Add a date",IF(A1386&gt;AsOf,"After as-of date: not counted yet",IF(B1386="","Add a vehicle",IF(COUNTIF(VName,B1386)=0,"Vehicle not on Vehicles sheet",IF(E1386="","Add a purpose",IF(AND(E1386&lt;&gt;"Business",E1386&lt;&gt;"Medical",E1386&lt;&gt;"Charitable",E1386&lt;&gt;"Personal"),"Purpose must be Business/Medical/Charitable/Personal",IF(AND(ISNUMBER(H1386),ISNUMBER(I1386),I1386&lt;H1386),"Odometer end is before start",IF(AND(NOT(ISNUMBER(H1386)),NOT(ISNUMBER(I1386)),NOT(ISNUMBER(J1386))),"Add odometer readings or typed miles",IF(AND(ISNUMBER(H1386),ISNUMBER(I1386),ISNUMBER(J1386),ABS((I1386-H1386)-J1386)&gt;0.05),"Odometer and typed miles disagree",IF(AND(N1386&gt;0,O1386=0),"No rate for this date — check Rate Schedule",IF(AND(OR(E1386="Business",E1386="Medical",E1386="Charitable"),F1386&lt;&gt;"Yes",K1386=""),"Add purpose detail for substantiation",""))))))))))))</f>
        <v/>
      </c>
      <c r="R1386" s="27">
        <f>IF(OR(A1386="",M1386=""),"",IFERROR(INDEX('Rate Schedule'!$A$5:$A$24,MATCH(SUMPRODUCT(MAX(('Rate Schedule'!$A$5:$A$24&lt;=A1386)*('Rate Schedule'!$A$5:$A$24&lt;&gt;"")*'Rate Schedule'!$A$5:$A$24)),'Rate Schedule'!$A$5:$A$24,0)),""))</f>
        <v/>
      </c>
    </row>
    <row r="1387">
      <c r="A1387" s="22" t="n"/>
      <c r="B1387" s="10" t="n"/>
      <c r="C1387" s="10" t="n"/>
      <c r="D1387" s="10" t="n"/>
      <c r="E1387" s="10" t="n"/>
      <c r="F1387" s="10" t="n"/>
      <c r="G1387" s="10" t="n"/>
      <c r="H1387" s="23" t="n"/>
      <c r="I1387" s="23" t="n"/>
      <c r="J1387" s="23" t="n"/>
      <c r="K1387" s="10" t="n"/>
      <c r="L1387" s="10" t="n"/>
      <c r="M1387" s="24">
        <f>IF(AND(A1387="",B1387="",J1387="",H1387=""),"",ROUND(IF(G1387="Yes",2,1)*IF(AND(ISNUMBER(H1387),ISNUMBER(I1387),I1387&gt;=H1387),I1387-H1387,IF(ISNUMBER(J1387),J1387,0)),1))</f>
        <v/>
      </c>
      <c r="N1387" s="24">
        <f>IF(M1387="","",IF(OR(E1387="Personal",E1387="",F1387="Yes"),0,M1387))</f>
        <v/>
      </c>
      <c r="O1387" s="24">
        <f>IF(OR(A1387="",M1387=""),"",IF(E1387="Business",IFERROR(INDEX('Rate Schedule'!$B$5:$B$24,MATCH(SUMPRODUCT(MAX(('Rate Schedule'!$A$5:$A$24&lt;=A1387)*('Rate Schedule'!$A$5:$A$24&lt;&gt;"")*'Rate Schedule'!$A$5:$A$24)),'Rate Schedule'!$A$5:$A$24,0)),0),IF(E1387="Medical",IFERROR(INDEX('Rate Schedule'!$C$5:$C$24,MATCH(SUMPRODUCT(MAX(('Rate Schedule'!$A$5:$A$24&lt;=A1387)*('Rate Schedule'!$A$5:$A$24&lt;&gt;"")*'Rate Schedule'!$A$5:$A$24)),'Rate Schedule'!$A$5:$A$24,0)),0),IF(E1387="Charitable",IFERROR(INDEX('Rate Schedule'!$D$5:$D$24,MATCH(SUMPRODUCT(MAX(('Rate Schedule'!$A$5:$A$24&lt;=A1387)*('Rate Schedule'!$A$5:$A$24&lt;&gt;"")*'Rate Schedule'!$A$5:$A$24)),'Rate Schedule'!$A$5:$A$24,0)),0),0))))</f>
        <v/>
      </c>
      <c r="P1387" s="25">
        <f>IF(OR(M1387="",O1387=""),"",ROUND(N1387*O1387,0)/100)</f>
        <v/>
      </c>
      <c r="Q1387" s="26">
        <f>IF(AND(A1387="",B1387="",C1387="",D1387="",E1387="",J1387="",H1387=""),"",IF(A1387="","Add a date",IF(A1387&gt;AsOf,"After as-of date: not counted yet",IF(B1387="","Add a vehicle",IF(COUNTIF(VName,B1387)=0,"Vehicle not on Vehicles sheet",IF(E1387="","Add a purpose",IF(AND(E1387&lt;&gt;"Business",E1387&lt;&gt;"Medical",E1387&lt;&gt;"Charitable",E1387&lt;&gt;"Personal"),"Purpose must be Business/Medical/Charitable/Personal",IF(AND(ISNUMBER(H1387),ISNUMBER(I1387),I1387&lt;H1387),"Odometer end is before start",IF(AND(NOT(ISNUMBER(H1387)),NOT(ISNUMBER(I1387)),NOT(ISNUMBER(J1387))),"Add odometer readings or typed miles",IF(AND(ISNUMBER(H1387),ISNUMBER(I1387),ISNUMBER(J1387),ABS((I1387-H1387)-J1387)&gt;0.05),"Odometer and typed miles disagree",IF(AND(N1387&gt;0,O1387=0),"No rate for this date — check Rate Schedule",IF(AND(OR(E1387="Business",E1387="Medical",E1387="Charitable"),F1387&lt;&gt;"Yes",K1387=""),"Add purpose detail for substantiation",""))))))))))))</f>
        <v/>
      </c>
      <c r="R1387" s="27">
        <f>IF(OR(A1387="",M1387=""),"",IFERROR(INDEX('Rate Schedule'!$A$5:$A$24,MATCH(SUMPRODUCT(MAX(('Rate Schedule'!$A$5:$A$24&lt;=A1387)*('Rate Schedule'!$A$5:$A$24&lt;&gt;"")*'Rate Schedule'!$A$5:$A$24)),'Rate Schedule'!$A$5:$A$24,0)),""))</f>
        <v/>
      </c>
    </row>
    <row r="1388">
      <c r="A1388" s="22" t="n"/>
      <c r="B1388" s="10" t="n"/>
      <c r="C1388" s="10" t="n"/>
      <c r="D1388" s="10" t="n"/>
      <c r="E1388" s="10" t="n"/>
      <c r="F1388" s="10" t="n"/>
      <c r="G1388" s="10" t="n"/>
      <c r="H1388" s="23" t="n"/>
      <c r="I1388" s="23" t="n"/>
      <c r="J1388" s="23" t="n"/>
      <c r="K1388" s="10" t="n"/>
      <c r="L1388" s="10" t="n"/>
      <c r="M1388" s="24">
        <f>IF(AND(A1388="",B1388="",J1388="",H1388=""),"",ROUND(IF(G1388="Yes",2,1)*IF(AND(ISNUMBER(H1388),ISNUMBER(I1388),I1388&gt;=H1388),I1388-H1388,IF(ISNUMBER(J1388),J1388,0)),1))</f>
        <v/>
      </c>
      <c r="N1388" s="24">
        <f>IF(M1388="","",IF(OR(E1388="Personal",E1388="",F1388="Yes"),0,M1388))</f>
        <v/>
      </c>
      <c r="O1388" s="24">
        <f>IF(OR(A1388="",M1388=""),"",IF(E1388="Business",IFERROR(INDEX('Rate Schedule'!$B$5:$B$24,MATCH(SUMPRODUCT(MAX(('Rate Schedule'!$A$5:$A$24&lt;=A1388)*('Rate Schedule'!$A$5:$A$24&lt;&gt;"")*'Rate Schedule'!$A$5:$A$24)),'Rate Schedule'!$A$5:$A$24,0)),0),IF(E1388="Medical",IFERROR(INDEX('Rate Schedule'!$C$5:$C$24,MATCH(SUMPRODUCT(MAX(('Rate Schedule'!$A$5:$A$24&lt;=A1388)*('Rate Schedule'!$A$5:$A$24&lt;&gt;"")*'Rate Schedule'!$A$5:$A$24)),'Rate Schedule'!$A$5:$A$24,0)),0),IF(E1388="Charitable",IFERROR(INDEX('Rate Schedule'!$D$5:$D$24,MATCH(SUMPRODUCT(MAX(('Rate Schedule'!$A$5:$A$24&lt;=A1388)*('Rate Schedule'!$A$5:$A$24&lt;&gt;"")*'Rate Schedule'!$A$5:$A$24)),'Rate Schedule'!$A$5:$A$24,0)),0),0))))</f>
        <v/>
      </c>
      <c r="P1388" s="25">
        <f>IF(OR(M1388="",O1388=""),"",ROUND(N1388*O1388,0)/100)</f>
        <v/>
      </c>
      <c r="Q1388" s="26">
        <f>IF(AND(A1388="",B1388="",C1388="",D1388="",E1388="",J1388="",H1388=""),"",IF(A1388="","Add a date",IF(A1388&gt;AsOf,"After as-of date: not counted yet",IF(B1388="","Add a vehicle",IF(COUNTIF(VName,B1388)=0,"Vehicle not on Vehicles sheet",IF(E1388="","Add a purpose",IF(AND(E1388&lt;&gt;"Business",E1388&lt;&gt;"Medical",E1388&lt;&gt;"Charitable",E1388&lt;&gt;"Personal"),"Purpose must be Business/Medical/Charitable/Personal",IF(AND(ISNUMBER(H1388),ISNUMBER(I1388),I1388&lt;H1388),"Odometer end is before start",IF(AND(NOT(ISNUMBER(H1388)),NOT(ISNUMBER(I1388)),NOT(ISNUMBER(J1388))),"Add odometer readings or typed miles",IF(AND(ISNUMBER(H1388),ISNUMBER(I1388),ISNUMBER(J1388),ABS((I1388-H1388)-J1388)&gt;0.05),"Odometer and typed miles disagree",IF(AND(N1388&gt;0,O1388=0),"No rate for this date — check Rate Schedule",IF(AND(OR(E1388="Business",E1388="Medical",E1388="Charitable"),F1388&lt;&gt;"Yes",K1388=""),"Add purpose detail for substantiation",""))))))))))))</f>
        <v/>
      </c>
      <c r="R1388" s="27">
        <f>IF(OR(A1388="",M1388=""),"",IFERROR(INDEX('Rate Schedule'!$A$5:$A$24,MATCH(SUMPRODUCT(MAX(('Rate Schedule'!$A$5:$A$24&lt;=A1388)*('Rate Schedule'!$A$5:$A$24&lt;&gt;"")*'Rate Schedule'!$A$5:$A$24)),'Rate Schedule'!$A$5:$A$24,0)),""))</f>
        <v/>
      </c>
    </row>
    <row r="1389">
      <c r="A1389" s="22" t="n"/>
      <c r="B1389" s="10" t="n"/>
      <c r="C1389" s="10" t="n"/>
      <c r="D1389" s="10" t="n"/>
      <c r="E1389" s="10" t="n"/>
      <c r="F1389" s="10" t="n"/>
      <c r="G1389" s="10" t="n"/>
      <c r="H1389" s="23" t="n"/>
      <c r="I1389" s="23" t="n"/>
      <c r="J1389" s="23" t="n"/>
      <c r="K1389" s="10" t="n"/>
      <c r="L1389" s="10" t="n"/>
      <c r="M1389" s="24">
        <f>IF(AND(A1389="",B1389="",J1389="",H1389=""),"",ROUND(IF(G1389="Yes",2,1)*IF(AND(ISNUMBER(H1389),ISNUMBER(I1389),I1389&gt;=H1389),I1389-H1389,IF(ISNUMBER(J1389),J1389,0)),1))</f>
        <v/>
      </c>
      <c r="N1389" s="24">
        <f>IF(M1389="","",IF(OR(E1389="Personal",E1389="",F1389="Yes"),0,M1389))</f>
        <v/>
      </c>
      <c r="O1389" s="24">
        <f>IF(OR(A1389="",M1389=""),"",IF(E1389="Business",IFERROR(INDEX('Rate Schedule'!$B$5:$B$24,MATCH(SUMPRODUCT(MAX(('Rate Schedule'!$A$5:$A$24&lt;=A1389)*('Rate Schedule'!$A$5:$A$24&lt;&gt;"")*'Rate Schedule'!$A$5:$A$24)),'Rate Schedule'!$A$5:$A$24,0)),0),IF(E1389="Medical",IFERROR(INDEX('Rate Schedule'!$C$5:$C$24,MATCH(SUMPRODUCT(MAX(('Rate Schedule'!$A$5:$A$24&lt;=A1389)*('Rate Schedule'!$A$5:$A$24&lt;&gt;"")*'Rate Schedule'!$A$5:$A$24)),'Rate Schedule'!$A$5:$A$24,0)),0),IF(E1389="Charitable",IFERROR(INDEX('Rate Schedule'!$D$5:$D$24,MATCH(SUMPRODUCT(MAX(('Rate Schedule'!$A$5:$A$24&lt;=A1389)*('Rate Schedule'!$A$5:$A$24&lt;&gt;"")*'Rate Schedule'!$A$5:$A$24)),'Rate Schedule'!$A$5:$A$24,0)),0),0))))</f>
        <v/>
      </c>
      <c r="P1389" s="25">
        <f>IF(OR(M1389="",O1389=""),"",ROUND(N1389*O1389,0)/100)</f>
        <v/>
      </c>
      <c r="Q1389" s="26">
        <f>IF(AND(A1389="",B1389="",C1389="",D1389="",E1389="",J1389="",H1389=""),"",IF(A1389="","Add a date",IF(A1389&gt;AsOf,"After as-of date: not counted yet",IF(B1389="","Add a vehicle",IF(COUNTIF(VName,B1389)=0,"Vehicle not on Vehicles sheet",IF(E1389="","Add a purpose",IF(AND(E1389&lt;&gt;"Business",E1389&lt;&gt;"Medical",E1389&lt;&gt;"Charitable",E1389&lt;&gt;"Personal"),"Purpose must be Business/Medical/Charitable/Personal",IF(AND(ISNUMBER(H1389),ISNUMBER(I1389),I1389&lt;H1389),"Odometer end is before start",IF(AND(NOT(ISNUMBER(H1389)),NOT(ISNUMBER(I1389)),NOT(ISNUMBER(J1389))),"Add odometer readings or typed miles",IF(AND(ISNUMBER(H1389),ISNUMBER(I1389),ISNUMBER(J1389),ABS((I1389-H1389)-J1389)&gt;0.05),"Odometer and typed miles disagree",IF(AND(N1389&gt;0,O1389=0),"No rate for this date — check Rate Schedule",IF(AND(OR(E1389="Business",E1389="Medical",E1389="Charitable"),F1389&lt;&gt;"Yes",K1389=""),"Add purpose detail for substantiation",""))))))))))))</f>
        <v/>
      </c>
      <c r="R1389" s="27">
        <f>IF(OR(A1389="",M1389=""),"",IFERROR(INDEX('Rate Schedule'!$A$5:$A$24,MATCH(SUMPRODUCT(MAX(('Rate Schedule'!$A$5:$A$24&lt;=A1389)*('Rate Schedule'!$A$5:$A$24&lt;&gt;"")*'Rate Schedule'!$A$5:$A$24)),'Rate Schedule'!$A$5:$A$24,0)),""))</f>
        <v/>
      </c>
    </row>
    <row r="1390">
      <c r="A1390" s="22" t="n"/>
      <c r="B1390" s="10" t="n"/>
      <c r="C1390" s="10" t="n"/>
      <c r="D1390" s="10" t="n"/>
      <c r="E1390" s="10" t="n"/>
      <c r="F1390" s="10" t="n"/>
      <c r="G1390" s="10" t="n"/>
      <c r="H1390" s="23" t="n"/>
      <c r="I1390" s="23" t="n"/>
      <c r="J1390" s="23" t="n"/>
      <c r="K1390" s="10" t="n"/>
      <c r="L1390" s="10" t="n"/>
      <c r="M1390" s="24">
        <f>IF(AND(A1390="",B1390="",J1390="",H1390=""),"",ROUND(IF(G1390="Yes",2,1)*IF(AND(ISNUMBER(H1390),ISNUMBER(I1390),I1390&gt;=H1390),I1390-H1390,IF(ISNUMBER(J1390),J1390,0)),1))</f>
        <v/>
      </c>
      <c r="N1390" s="24">
        <f>IF(M1390="","",IF(OR(E1390="Personal",E1390="",F1390="Yes"),0,M1390))</f>
        <v/>
      </c>
      <c r="O1390" s="24">
        <f>IF(OR(A1390="",M1390=""),"",IF(E1390="Business",IFERROR(INDEX('Rate Schedule'!$B$5:$B$24,MATCH(SUMPRODUCT(MAX(('Rate Schedule'!$A$5:$A$24&lt;=A1390)*('Rate Schedule'!$A$5:$A$24&lt;&gt;"")*'Rate Schedule'!$A$5:$A$24)),'Rate Schedule'!$A$5:$A$24,0)),0),IF(E1390="Medical",IFERROR(INDEX('Rate Schedule'!$C$5:$C$24,MATCH(SUMPRODUCT(MAX(('Rate Schedule'!$A$5:$A$24&lt;=A1390)*('Rate Schedule'!$A$5:$A$24&lt;&gt;"")*'Rate Schedule'!$A$5:$A$24)),'Rate Schedule'!$A$5:$A$24,0)),0),IF(E1390="Charitable",IFERROR(INDEX('Rate Schedule'!$D$5:$D$24,MATCH(SUMPRODUCT(MAX(('Rate Schedule'!$A$5:$A$24&lt;=A1390)*('Rate Schedule'!$A$5:$A$24&lt;&gt;"")*'Rate Schedule'!$A$5:$A$24)),'Rate Schedule'!$A$5:$A$24,0)),0),0))))</f>
        <v/>
      </c>
      <c r="P1390" s="25">
        <f>IF(OR(M1390="",O1390=""),"",ROUND(N1390*O1390,0)/100)</f>
        <v/>
      </c>
      <c r="Q1390" s="26">
        <f>IF(AND(A1390="",B1390="",C1390="",D1390="",E1390="",J1390="",H1390=""),"",IF(A1390="","Add a date",IF(A1390&gt;AsOf,"After as-of date: not counted yet",IF(B1390="","Add a vehicle",IF(COUNTIF(VName,B1390)=0,"Vehicle not on Vehicles sheet",IF(E1390="","Add a purpose",IF(AND(E1390&lt;&gt;"Business",E1390&lt;&gt;"Medical",E1390&lt;&gt;"Charitable",E1390&lt;&gt;"Personal"),"Purpose must be Business/Medical/Charitable/Personal",IF(AND(ISNUMBER(H1390),ISNUMBER(I1390),I1390&lt;H1390),"Odometer end is before start",IF(AND(NOT(ISNUMBER(H1390)),NOT(ISNUMBER(I1390)),NOT(ISNUMBER(J1390))),"Add odometer readings or typed miles",IF(AND(ISNUMBER(H1390),ISNUMBER(I1390),ISNUMBER(J1390),ABS((I1390-H1390)-J1390)&gt;0.05),"Odometer and typed miles disagree",IF(AND(N1390&gt;0,O1390=0),"No rate for this date — check Rate Schedule",IF(AND(OR(E1390="Business",E1390="Medical",E1390="Charitable"),F1390&lt;&gt;"Yes",K1390=""),"Add purpose detail for substantiation",""))))))))))))</f>
        <v/>
      </c>
      <c r="R1390" s="27">
        <f>IF(OR(A1390="",M1390=""),"",IFERROR(INDEX('Rate Schedule'!$A$5:$A$24,MATCH(SUMPRODUCT(MAX(('Rate Schedule'!$A$5:$A$24&lt;=A1390)*('Rate Schedule'!$A$5:$A$24&lt;&gt;"")*'Rate Schedule'!$A$5:$A$24)),'Rate Schedule'!$A$5:$A$24,0)),""))</f>
        <v/>
      </c>
    </row>
    <row r="1391">
      <c r="A1391" s="22" t="n"/>
      <c r="B1391" s="10" t="n"/>
      <c r="C1391" s="10" t="n"/>
      <c r="D1391" s="10" t="n"/>
      <c r="E1391" s="10" t="n"/>
      <c r="F1391" s="10" t="n"/>
      <c r="G1391" s="10" t="n"/>
      <c r="H1391" s="23" t="n"/>
      <c r="I1391" s="23" t="n"/>
      <c r="J1391" s="23" t="n"/>
      <c r="K1391" s="10" t="n"/>
      <c r="L1391" s="10" t="n"/>
      <c r="M1391" s="24">
        <f>IF(AND(A1391="",B1391="",J1391="",H1391=""),"",ROUND(IF(G1391="Yes",2,1)*IF(AND(ISNUMBER(H1391),ISNUMBER(I1391),I1391&gt;=H1391),I1391-H1391,IF(ISNUMBER(J1391),J1391,0)),1))</f>
        <v/>
      </c>
      <c r="N1391" s="24">
        <f>IF(M1391="","",IF(OR(E1391="Personal",E1391="",F1391="Yes"),0,M1391))</f>
        <v/>
      </c>
      <c r="O1391" s="24">
        <f>IF(OR(A1391="",M1391=""),"",IF(E1391="Business",IFERROR(INDEX('Rate Schedule'!$B$5:$B$24,MATCH(SUMPRODUCT(MAX(('Rate Schedule'!$A$5:$A$24&lt;=A1391)*('Rate Schedule'!$A$5:$A$24&lt;&gt;"")*'Rate Schedule'!$A$5:$A$24)),'Rate Schedule'!$A$5:$A$24,0)),0),IF(E1391="Medical",IFERROR(INDEX('Rate Schedule'!$C$5:$C$24,MATCH(SUMPRODUCT(MAX(('Rate Schedule'!$A$5:$A$24&lt;=A1391)*('Rate Schedule'!$A$5:$A$24&lt;&gt;"")*'Rate Schedule'!$A$5:$A$24)),'Rate Schedule'!$A$5:$A$24,0)),0),IF(E1391="Charitable",IFERROR(INDEX('Rate Schedule'!$D$5:$D$24,MATCH(SUMPRODUCT(MAX(('Rate Schedule'!$A$5:$A$24&lt;=A1391)*('Rate Schedule'!$A$5:$A$24&lt;&gt;"")*'Rate Schedule'!$A$5:$A$24)),'Rate Schedule'!$A$5:$A$24,0)),0),0))))</f>
        <v/>
      </c>
      <c r="P1391" s="25">
        <f>IF(OR(M1391="",O1391=""),"",ROUND(N1391*O1391,0)/100)</f>
        <v/>
      </c>
      <c r="Q1391" s="26">
        <f>IF(AND(A1391="",B1391="",C1391="",D1391="",E1391="",J1391="",H1391=""),"",IF(A1391="","Add a date",IF(A1391&gt;AsOf,"After as-of date: not counted yet",IF(B1391="","Add a vehicle",IF(COUNTIF(VName,B1391)=0,"Vehicle not on Vehicles sheet",IF(E1391="","Add a purpose",IF(AND(E1391&lt;&gt;"Business",E1391&lt;&gt;"Medical",E1391&lt;&gt;"Charitable",E1391&lt;&gt;"Personal"),"Purpose must be Business/Medical/Charitable/Personal",IF(AND(ISNUMBER(H1391),ISNUMBER(I1391),I1391&lt;H1391),"Odometer end is before start",IF(AND(NOT(ISNUMBER(H1391)),NOT(ISNUMBER(I1391)),NOT(ISNUMBER(J1391))),"Add odometer readings or typed miles",IF(AND(ISNUMBER(H1391),ISNUMBER(I1391),ISNUMBER(J1391),ABS((I1391-H1391)-J1391)&gt;0.05),"Odometer and typed miles disagree",IF(AND(N1391&gt;0,O1391=0),"No rate for this date — check Rate Schedule",IF(AND(OR(E1391="Business",E1391="Medical",E1391="Charitable"),F1391&lt;&gt;"Yes",K1391=""),"Add purpose detail for substantiation",""))))))))))))</f>
        <v/>
      </c>
      <c r="R1391" s="27">
        <f>IF(OR(A1391="",M1391=""),"",IFERROR(INDEX('Rate Schedule'!$A$5:$A$24,MATCH(SUMPRODUCT(MAX(('Rate Schedule'!$A$5:$A$24&lt;=A1391)*('Rate Schedule'!$A$5:$A$24&lt;&gt;"")*'Rate Schedule'!$A$5:$A$24)),'Rate Schedule'!$A$5:$A$24,0)),""))</f>
        <v/>
      </c>
    </row>
    <row r="1392">
      <c r="A1392" s="22" t="n"/>
      <c r="B1392" s="10" t="n"/>
      <c r="C1392" s="10" t="n"/>
      <c r="D1392" s="10" t="n"/>
      <c r="E1392" s="10" t="n"/>
      <c r="F1392" s="10" t="n"/>
      <c r="G1392" s="10" t="n"/>
      <c r="H1392" s="23" t="n"/>
      <c r="I1392" s="23" t="n"/>
      <c r="J1392" s="23" t="n"/>
      <c r="K1392" s="10" t="n"/>
      <c r="L1392" s="10" t="n"/>
      <c r="M1392" s="24">
        <f>IF(AND(A1392="",B1392="",J1392="",H1392=""),"",ROUND(IF(G1392="Yes",2,1)*IF(AND(ISNUMBER(H1392),ISNUMBER(I1392),I1392&gt;=H1392),I1392-H1392,IF(ISNUMBER(J1392),J1392,0)),1))</f>
        <v/>
      </c>
      <c r="N1392" s="24">
        <f>IF(M1392="","",IF(OR(E1392="Personal",E1392="",F1392="Yes"),0,M1392))</f>
        <v/>
      </c>
      <c r="O1392" s="24">
        <f>IF(OR(A1392="",M1392=""),"",IF(E1392="Business",IFERROR(INDEX('Rate Schedule'!$B$5:$B$24,MATCH(SUMPRODUCT(MAX(('Rate Schedule'!$A$5:$A$24&lt;=A1392)*('Rate Schedule'!$A$5:$A$24&lt;&gt;"")*'Rate Schedule'!$A$5:$A$24)),'Rate Schedule'!$A$5:$A$24,0)),0),IF(E1392="Medical",IFERROR(INDEX('Rate Schedule'!$C$5:$C$24,MATCH(SUMPRODUCT(MAX(('Rate Schedule'!$A$5:$A$24&lt;=A1392)*('Rate Schedule'!$A$5:$A$24&lt;&gt;"")*'Rate Schedule'!$A$5:$A$24)),'Rate Schedule'!$A$5:$A$24,0)),0),IF(E1392="Charitable",IFERROR(INDEX('Rate Schedule'!$D$5:$D$24,MATCH(SUMPRODUCT(MAX(('Rate Schedule'!$A$5:$A$24&lt;=A1392)*('Rate Schedule'!$A$5:$A$24&lt;&gt;"")*'Rate Schedule'!$A$5:$A$24)),'Rate Schedule'!$A$5:$A$24,0)),0),0))))</f>
        <v/>
      </c>
      <c r="P1392" s="25">
        <f>IF(OR(M1392="",O1392=""),"",ROUND(N1392*O1392,0)/100)</f>
        <v/>
      </c>
      <c r="Q1392" s="26">
        <f>IF(AND(A1392="",B1392="",C1392="",D1392="",E1392="",J1392="",H1392=""),"",IF(A1392="","Add a date",IF(A1392&gt;AsOf,"After as-of date: not counted yet",IF(B1392="","Add a vehicle",IF(COUNTIF(VName,B1392)=0,"Vehicle not on Vehicles sheet",IF(E1392="","Add a purpose",IF(AND(E1392&lt;&gt;"Business",E1392&lt;&gt;"Medical",E1392&lt;&gt;"Charitable",E1392&lt;&gt;"Personal"),"Purpose must be Business/Medical/Charitable/Personal",IF(AND(ISNUMBER(H1392),ISNUMBER(I1392),I1392&lt;H1392),"Odometer end is before start",IF(AND(NOT(ISNUMBER(H1392)),NOT(ISNUMBER(I1392)),NOT(ISNUMBER(J1392))),"Add odometer readings or typed miles",IF(AND(ISNUMBER(H1392),ISNUMBER(I1392),ISNUMBER(J1392),ABS((I1392-H1392)-J1392)&gt;0.05),"Odometer and typed miles disagree",IF(AND(N1392&gt;0,O1392=0),"No rate for this date — check Rate Schedule",IF(AND(OR(E1392="Business",E1392="Medical",E1392="Charitable"),F1392&lt;&gt;"Yes",K1392=""),"Add purpose detail for substantiation",""))))))))))))</f>
        <v/>
      </c>
      <c r="R1392" s="27">
        <f>IF(OR(A1392="",M1392=""),"",IFERROR(INDEX('Rate Schedule'!$A$5:$A$24,MATCH(SUMPRODUCT(MAX(('Rate Schedule'!$A$5:$A$24&lt;=A1392)*('Rate Schedule'!$A$5:$A$24&lt;&gt;"")*'Rate Schedule'!$A$5:$A$24)),'Rate Schedule'!$A$5:$A$24,0)),""))</f>
        <v/>
      </c>
    </row>
    <row r="1393">
      <c r="A1393" s="22" t="n"/>
      <c r="B1393" s="10" t="n"/>
      <c r="C1393" s="10" t="n"/>
      <c r="D1393" s="10" t="n"/>
      <c r="E1393" s="10" t="n"/>
      <c r="F1393" s="10" t="n"/>
      <c r="G1393" s="10" t="n"/>
      <c r="H1393" s="23" t="n"/>
      <c r="I1393" s="23" t="n"/>
      <c r="J1393" s="23" t="n"/>
      <c r="K1393" s="10" t="n"/>
      <c r="L1393" s="10" t="n"/>
      <c r="M1393" s="24">
        <f>IF(AND(A1393="",B1393="",J1393="",H1393=""),"",ROUND(IF(G1393="Yes",2,1)*IF(AND(ISNUMBER(H1393),ISNUMBER(I1393),I1393&gt;=H1393),I1393-H1393,IF(ISNUMBER(J1393),J1393,0)),1))</f>
        <v/>
      </c>
      <c r="N1393" s="24">
        <f>IF(M1393="","",IF(OR(E1393="Personal",E1393="",F1393="Yes"),0,M1393))</f>
        <v/>
      </c>
      <c r="O1393" s="24">
        <f>IF(OR(A1393="",M1393=""),"",IF(E1393="Business",IFERROR(INDEX('Rate Schedule'!$B$5:$B$24,MATCH(SUMPRODUCT(MAX(('Rate Schedule'!$A$5:$A$24&lt;=A1393)*('Rate Schedule'!$A$5:$A$24&lt;&gt;"")*'Rate Schedule'!$A$5:$A$24)),'Rate Schedule'!$A$5:$A$24,0)),0),IF(E1393="Medical",IFERROR(INDEX('Rate Schedule'!$C$5:$C$24,MATCH(SUMPRODUCT(MAX(('Rate Schedule'!$A$5:$A$24&lt;=A1393)*('Rate Schedule'!$A$5:$A$24&lt;&gt;"")*'Rate Schedule'!$A$5:$A$24)),'Rate Schedule'!$A$5:$A$24,0)),0),IF(E1393="Charitable",IFERROR(INDEX('Rate Schedule'!$D$5:$D$24,MATCH(SUMPRODUCT(MAX(('Rate Schedule'!$A$5:$A$24&lt;=A1393)*('Rate Schedule'!$A$5:$A$24&lt;&gt;"")*'Rate Schedule'!$A$5:$A$24)),'Rate Schedule'!$A$5:$A$24,0)),0),0))))</f>
        <v/>
      </c>
      <c r="P1393" s="25">
        <f>IF(OR(M1393="",O1393=""),"",ROUND(N1393*O1393,0)/100)</f>
        <v/>
      </c>
      <c r="Q1393" s="26">
        <f>IF(AND(A1393="",B1393="",C1393="",D1393="",E1393="",J1393="",H1393=""),"",IF(A1393="","Add a date",IF(A1393&gt;AsOf,"After as-of date: not counted yet",IF(B1393="","Add a vehicle",IF(COUNTIF(VName,B1393)=0,"Vehicle not on Vehicles sheet",IF(E1393="","Add a purpose",IF(AND(E1393&lt;&gt;"Business",E1393&lt;&gt;"Medical",E1393&lt;&gt;"Charitable",E1393&lt;&gt;"Personal"),"Purpose must be Business/Medical/Charitable/Personal",IF(AND(ISNUMBER(H1393),ISNUMBER(I1393),I1393&lt;H1393),"Odometer end is before start",IF(AND(NOT(ISNUMBER(H1393)),NOT(ISNUMBER(I1393)),NOT(ISNUMBER(J1393))),"Add odometer readings or typed miles",IF(AND(ISNUMBER(H1393),ISNUMBER(I1393),ISNUMBER(J1393),ABS((I1393-H1393)-J1393)&gt;0.05),"Odometer and typed miles disagree",IF(AND(N1393&gt;0,O1393=0),"No rate for this date — check Rate Schedule",IF(AND(OR(E1393="Business",E1393="Medical",E1393="Charitable"),F1393&lt;&gt;"Yes",K1393=""),"Add purpose detail for substantiation",""))))))))))))</f>
        <v/>
      </c>
      <c r="R1393" s="27">
        <f>IF(OR(A1393="",M1393=""),"",IFERROR(INDEX('Rate Schedule'!$A$5:$A$24,MATCH(SUMPRODUCT(MAX(('Rate Schedule'!$A$5:$A$24&lt;=A1393)*('Rate Schedule'!$A$5:$A$24&lt;&gt;"")*'Rate Schedule'!$A$5:$A$24)),'Rate Schedule'!$A$5:$A$24,0)),""))</f>
        <v/>
      </c>
    </row>
    <row r="1394">
      <c r="A1394" s="22" t="n"/>
      <c r="B1394" s="10" t="n"/>
      <c r="C1394" s="10" t="n"/>
      <c r="D1394" s="10" t="n"/>
      <c r="E1394" s="10" t="n"/>
      <c r="F1394" s="10" t="n"/>
      <c r="G1394" s="10" t="n"/>
      <c r="H1394" s="23" t="n"/>
      <c r="I1394" s="23" t="n"/>
      <c r="J1394" s="23" t="n"/>
      <c r="K1394" s="10" t="n"/>
      <c r="L1394" s="10" t="n"/>
      <c r="M1394" s="24">
        <f>IF(AND(A1394="",B1394="",J1394="",H1394=""),"",ROUND(IF(G1394="Yes",2,1)*IF(AND(ISNUMBER(H1394),ISNUMBER(I1394),I1394&gt;=H1394),I1394-H1394,IF(ISNUMBER(J1394),J1394,0)),1))</f>
        <v/>
      </c>
      <c r="N1394" s="24">
        <f>IF(M1394="","",IF(OR(E1394="Personal",E1394="",F1394="Yes"),0,M1394))</f>
        <v/>
      </c>
      <c r="O1394" s="24">
        <f>IF(OR(A1394="",M1394=""),"",IF(E1394="Business",IFERROR(INDEX('Rate Schedule'!$B$5:$B$24,MATCH(SUMPRODUCT(MAX(('Rate Schedule'!$A$5:$A$24&lt;=A1394)*('Rate Schedule'!$A$5:$A$24&lt;&gt;"")*'Rate Schedule'!$A$5:$A$24)),'Rate Schedule'!$A$5:$A$24,0)),0),IF(E1394="Medical",IFERROR(INDEX('Rate Schedule'!$C$5:$C$24,MATCH(SUMPRODUCT(MAX(('Rate Schedule'!$A$5:$A$24&lt;=A1394)*('Rate Schedule'!$A$5:$A$24&lt;&gt;"")*'Rate Schedule'!$A$5:$A$24)),'Rate Schedule'!$A$5:$A$24,0)),0),IF(E1394="Charitable",IFERROR(INDEX('Rate Schedule'!$D$5:$D$24,MATCH(SUMPRODUCT(MAX(('Rate Schedule'!$A$5:$A$24&lt;=A1394)*('Rate Schedule'!$A$5:$A$24&lt;&gt;"")*'Rate Schedule'!$A$5:$A$24)),'Rate Schedule'!$A$5:$A$24,0)),0),0))))</f>
        <v/>
      </c>
      <c r="P1394" s="25">
        <f>IF(OR(M1394="",O1394=""),"",ROUND(N1394*O1394,0)/100)</f>
        <v/>
      </c>
      <c r="Q1394" s="26">
        <f>IF(AND(A1394="",B1394="",C1394="",D1394="",E1394="",J1394="",H1394=""),"",IF(A1394="","Add a date",IF(A1394&gt;AsOf,"After as-of date: not counted yet",IF(B1394="","Add a vehicle",IF(COUNTIF(VName,B1394)=0,"Vehicle not on Vehicles sheet",IF(E1394="","Add a purpose",IF(AND(E1394&lt;&gt;"Business",E1394&lt;&gt;"Medical",E1394&lt;&gt;"Charitable",E1394&lt;&gt;"Personal"),"Purpose must be Business/Medical/Charitable/Personal",IF(AND(ISNUMBER(H1394),ISNUMBER(I1394),I1394&lt;H1394),"Odometer end is before start",IF(AND(NOT(ISNUMBER(H1394)),NOT(ISNUMBER(I1394)),NOT(ISNUMBER(J1394))),"Add odometer readings or typed miles",IF(AND(ISNUMBER(H1394),ISNUMBER(I1394),ISNUMBER(J1394),ABS((I1394-H1394)-J1394)&gt;0.05),"Odometer and typed miles disagree",IF(AND(N1394&gt;0,O1394=0),"No rate for this date — check Rate Schedule",IF(AND(OR(E1394="Business",E1394="Medical",E1394="Charitable"),F1394&lt;&gt;"Yes",K1394=""),"Add purpose detail for substantiation",""))))))))))))</f>
        <v/>
      </c>
      <c r="R1394" s="27">
        <f>IF(OR(A1394="",M1394=""),"",IFERROR(INDEX('Rate Schedule'!$A$5:$A$24,MATCH(SUMPRODUCT(MAX(('Rate Schedule'!$A$5:$A$24&lt;=A1394)*('Rate Schedule'!$A$5:$A$24&lt;&gt;"")*'Rate Schedule'!$A$5:$A$24)),'Rate Schedule'!$A$5:$A$24,0)),""))</f>
        <v/>
      </c>
    </row>
    <row r="1395">
      <c r="A1395" s="22" t="n"/>
      <c r="B1395" s="10" t="n"/>
      <c r="C1395" s="10" t="n"/>
      <c r="D1395" s="10" t="n"/>
      <c r="E1395" s="10" t="n"/>
      <c r="F1395" s="10" t="n"/>
      <c r="G1395" s="10" t="n"/>
      <c r="H1395" s="23" t="n"/>
      <c r="I1395" s="23" t="n"/>
      <c r="J1395" s="23" t="n"/>
      <c r="K1395" s="10" t="n"/>
      <c r="L1395" s="10" t="n"/>
      <c r="M1395" s="24">
        <f>IF(AND(A1395="",B1395="",J1395="",H1395=""),"",ROUND(IF(G1395="Yes",2,1)*IF(AND(ISNUMBER(H1395),ISNUMBER(I1395),I1395&gt;=H1395),I1395-H1395,IF(ISNUMBER(J1395),J1395,0)),1))</f>
        <v/>
      </c>
      <c r="N1395" s="24">
        <f>IF(M1395="","",IF(OR(E1395="Personal",E1395="",F1395="Yes"),0,M1395))</f>
        <v/>
      </c>
      <c r="O1395" s="24">
        <f>IF(OR(A1395="",M1395=""),"",IF(E1395="Business",IFERROR(INDEX('Rate Schedule'!$B$5:$B$24,MATCH(SUMPRODUCT(MAX(('Rate Schedule'!$A$5:$A$24&lt;=A1395)*('Rate Schedule'!$A$5:$A$24&lt;&gt;"")*'Rate Schedule'!$A$5:$A$24)),'Rate Schedule'!$A$5:$A$24,0)),0),IF(E1395="Medical",IFERROR(INDEX('Rate Schedule'!$C$5:$C$24,MATCH(SUMPRODUCT(MAX(('Rate Schedule'!$A$5:$A$24&lt;=A1395)*('Rate Schedule'!$A$5:$A$24&lt;&gt;"")*'Rate Schedule'!$A$5:$A$24)),'Rate Schedule'!$A$5:$A$24,0)),0),IF(E1395="Charitable",IFERROR(INDEX('Rate Schedule'!$D$5:$D$24,MATCH(SUMPRODUCT(MAX(('Rate Schedule'!$A$5:$A$24&lt;=A1395)*('Rate Schedule'!$A$5:$A$24&lt;&gt;"")*'Rate Schedule'!$A$5:$A$24)),'Rate Schedule'!$A$5:$A$24,0)),0),0))))</f>
        <v/>
      </c>
      <c r="P1395" s="25">
        <f>IF(OR(M1395="",O1395=""),"",ROUND(N1395*O1395,0)/100)</f>
        <v/>
      </c>
      <c r="Q1395" s="26">
        <f>IF(AND(A1395="",B1395="",C1395="",D1395="",E1395="",J1395="",H1395=""),"",IF(A1395="","Add a date",IF(A1395&gt;AsOf,"After as-of date: not counted yet",IF(B1395="","Add a vehicle",IF(COUNTIF(VName,B1395)=0,"Vehicle not on Vehicles sheet",IF(E1395="","Add a purpose",IF(AND(E1395&lt;&gt;"Business",E1395&lt;&gt;"Medical",E1395&lt;&gt;"Charitable",E1395&lt;&gt;"Personal"),"Purpose must be Business/Medical/Charitable/Personal",IF(AND(ISNUMBER(H1395),ISNUMBER(I1395),I1395&lt;H1395),"Odometer end is before start",IF(AND(NOT(ISNUMBER(H1395)),NOT(ISNUMBER(I1395)),NOT(ISNUMBER(J1395))),"Add odometer readings or typed miles",IF(AND(ISNUMBER(H1395),ISNUMBER(I1395),ISNUMBER(J1395),ABS((I1395-H1395)-J1395)&gt;0.05),"Odometer and typed miles disagree",IF(AND(N1395&gt;0,O1395=0),"No rate for this date — check Rate Schedule",IF(AND(OR(E1395="Business",E1395="Medical",E1395="Charitable"),F1395&lt;&gt;"Yes",K1395=""),"Add purpose detail for substantiation",""))))))))))))</f>
        <v/>
      </c>
      <c r="R1395" s="27">
        <f>IF(OR(A1395="",M1395=""),"",IFERROR(INDEX('Rate Schedule'!$A$5:$A$24,MATCH(SUMPRODUCT(MAX(('Rate Schedule'!$A$5:$A$24&lt;=A1395)*('Rate Schedule'!$A$5:$A$24&lt;&gt;"")*'Rate Schedule'!$A$5:$A$24)),'Rate Schedule'!$A$5:$A$24,0)),""))</f>
        <v/>
      </c>
    </row>
    <row r="1396">
      <c r="A1396" s="22" t="n"/>
      <c r="B1396" s="10" t="n"/>
      <c r="C1396" s="10" t="n"/>
      <c r="D1396" s="10" t="n"/>
      <c r="E1396" s="10" t="n"/>
      <c r="F1396" s="10" t="n"/>
      <c r="G1396" s="10" t="n"/>
      <c r="H1396" s="23" t="n"/>
      <c r="I1396" s="23" t="n"/>
      <c r="J1396" s="23" t="n"/>
      <c r="K1396" s="10" t="n"/>
      <c r="L1396" s="10" t="n"/>
      <c r="M1396" s="24">
        <f>IF(AND(A1396="",B1396="",J1396="",H1396=""),"",ROUND(IF(G1396="Yes",2,1)*IF(AND(ISNUMBER(H1396),ISNUMBER(I1396),I1396&gt;=H1396),I1396-H1396,IF(ISNUMBER(J1396),J1396,0)),1))</f>
        <v/>
      </c>
      <c r="N1396" s="24">
        <f>IF(M1396="","",IF(OR(E1396="Personal",E1396="",F1396="Yes"),0,M1396))</f>
        <v/>
      </c>
      <c r="O1396" s="24">
        <f>IF(OR(A1396="",M1396=""),"",IF(E1396="Business",IFERROR(INDEX('Rate Schedule'!$B$5:$B$24,MATCH(SUMPRODUCT(MAX(('Rate Schedule'!$A$5:$A$24&lt;=A1396)*('Rate Schedule'!$A$5:$A$24&lt;&gt;"")*'Rate Schedule'!$A$5:$A$24)),'Rate Schedule'!$A$5:$A$24,0)),0),IF(E1396="Medical",IFERROR(INDEX('Rate Schedule'!$C$5:$C$24,MATCH(SUMPRODUCT(MAX(('Rate Schedule'!$A$5:$A$24&lt;=A1396)*('Rate Schedule'!$A$5:$A$24&lt;&gt;"")*'Rate Schedule'!$A$5:$A$24)),'Rate Schedule'!$A$5:$A$24,0)),0),IF(E1396="Charitable",IFERROR(INDEX('Rate Schedule'!$D$5:$D$24,MATCH(SUMPRODUCT(MAX(('Rate Schedule'!$A$5:$A$24&lt;=A1396)*('Rate Schedule'!$A$5:$A$24&lt;&gt;"")*'Rate Schedule'!$A$5:$A$24)),'Rate Schedule'!$A$5:$A$24,0)),0),0))))</f>
        <v/>
      </c>
      <c r="P1396" s="25">
        <f>IF(OR(M1396="",O1396=""),"",ROUND(N1396*O1396,0)/100)</f>
        <v/>
      </c>
      <c r="Q1396" s="26">
        <f>IF(AND(A1396="",B1396="",C1396="",D1396="",E1396="",J1396="",H1396=""),"",IF(A1396="","Add a date",IF(A1396&gt;AsOf,"After as-of date: not counted yet",IF(B1396="","Add a vehicle",IF(COUNTIF(VName,B1396)=0,"Vehicle not on Vehicles sheet",IF(E1396="","Add a purpose",IF(AND(E1396&lt;&gt;"Business",E1396&lt;&gt;"Medical",E1396&lt;&gt;"Charitable",E1396&lt;&gt;"Personal"),"Purpose must be Business/Medical/Charitable/Personal",IF(AND(ISNUMBER(H1396),ISNUMBER(I1396),I1396&lt;H1396),"Odometer end is before start",IF(AND(NOT(ISNUMBER(H1396)),NOT(ISNUMBER(I1396)),NOT(ISNUMBER(J1396))),"Add odometer readings or typed miles",IF(AND(ISNUMBER(H1396),ISNUMBER(I1396),ISNUMBER(J1396),ABS((I1396-H1396)-J1396)&gt;0.05),"Odometer and typed miles disagree",IF(AND(N1396&gt;0,O1396=0),"No rate for this date — check Rate Schedule",IF(AND(OR(E1396="Business",E1396="Medical",E1396="Charitable"),F1396&lt;&gt;"Yes",K1396=""),"Add purpose detail for substantiation",""))))))))))))</f>
        <v/>
      </c>
      <c r="R1396" s="27">
        <f>IF(OR(A1396="",M1396=""),"",IFERROR(INDEX('Rate Schedule'!$A$5:$A$24,MATCH(SUMPRODUCT(MAX(('Rate Schedule'!$A$5:$A$24&lt;=A1396)*('Rate Schedule'!$A$5:$A$24&lt;&gt;"")*'Rate Schedule'!$A$5:$A$24)),'Rate Schedule'!$A$5:$A$24,0)),""))</f>
        <v/>
      </c>
    </row>
    <row r="1397">
      <c r="A1397" s="22" t="n"/>
      <c r="B1397" s="10" t="n"/>
      <c r="C1397" s="10" t="n"/>
      <c r="D1397" s="10" t="n"/>
      <c r="E1397" s="10" t="n"/>
      <c r="F1397" s="10" t="n"/>
      <c r="G1397" s="10" t="n"/>
      <c r="H1397" s="23" t="n"/>
      <c r="I1397" s="23" t="n"/>
      <c r="J1397" s="23" t="n"/>
      <c r="K1397" s="10" t="n"/>
      <c r="L1397" s="10" t="n"/>
      <c r="M1397" s="24">
        <f>IF(AND(A1397="",B1397="",J1397="",H1397=""),"",ROUND(IF(G1397="Yes",2,1)*IF(AND(ISNUMBER(H1397),ISNUMBER(I1397),I1397&gt;=H1397),I1397-H1397,IF(ISNUMBER(J1397),J1397,0)),1))</f>
        <v/>
      </c>
      <c r="N1397" s="24">
        <f>IF(M1397="","",IF(OR(E1397="Personal",E1397="",F1397="Yes"),0,M1397))</f>
        <v/>
      </c>
      <c r="O1397" s="24">
        <f>IF(OR(A1397="",M1397=""),"",IF(E1397="Business",IFERROR(INDEX('Rate Schedule'!$B$5:$B$24,MATCH(SUMPRODUCT(MAX(('Rate Schedule'!$A$5:$A$24&lt;=A1397)*('Rate Schedule'!$A$5:$A$24&lt;&gt;"")*'Rate Schedule'!$A$5:$A$24)),'Rate Schedule'!$A$5:$A$24,0)),0),IF(E1397="Medical",IFERROR(INDEX('Rate Schedule'!$C$5:$C$24,MATCH(SUMPRODUCT(MAX(('Rate Schedule'!$A$5:$A$24&lt;=A1397)*('Rate Schedule'!$A$5:$A$24&lt;&gt;"")*'Rate Schedule'!$A$5:$A$24)),'Rate Schedule'!$A$5:$A$24,0)),0),IF(E1397="Charitable",IFERROR(INDEX('Rate Schedule'!$D$5:$D$24,MATCH(SUMPRODUCT(MAX(('Rate Schedule'!$A$5:$A$24&lt;=A1397)*('Rate Schedule'!$A$5:$A$24&lt;&gt;"")*'Rate Schedule'!$A$5:$A$24)),'Rate Schedule'!$A$5:$A$24,0)),0),0))))</f>
        <v/>
      </c>
      <c r="P1397" s="25">
        <f>IF(OR(M1397="",O1397=""),"",ROUND(N1397*O1397,0)/100)</f>
        <v/>
      </c>
      <c r="Q1397" s="26">
        <f>IF(AND(A1397="",B1397="",C1397="",D1397="",E1397="",J1397="",H1397=""),"",IF(A1397="","Add a date",IF(A1397&gt;AsOf,"After as-of date: not counted yet",IF(B1397="","Add a vehicle",IF(COUNTIF(VName,B1397)=0,"Vehicle not on Vehicles sheet",IF(E1397="","Add a purpose",IF(AND(E1397&lt;&gt;"Business",E1397&lt;&gt;"Medical",E1397&lt;&gt;"Charitable",E1397&lt;&gt;"Personal"),"Purpose must be Business/Medical/Charitable/Personal",IF(AND(ISNUMBER(H1397),ISNUMBER(I1397),I1397&lt;H1397),"Odometer end is before start",IF(AND(NOT(ISNUMBER(H1397)),NOT(ISNUMBER(I1397)),NOT(ISNUMBER(J1397))),"Add odometer readings or typed miles",IF(AND(ISNUMBER(H1397),ISNUMBER(I1397),ISNUMBER(J1397),ABS((I1397-H1397)-J1397)&gt;0.05),"Odometer and typed miles disagree",IF(AND(N1397&gt;0,O1397=0),"No rate for this date — check Rate Schedule",IF(AND(OR(E1397="Business",E1397="Medical",E1397="Charitable"),F1397&lt;&gt;"Yes",K1397=""),"Add purpose detail for substantiation",""))))))))))))</f>
        <v/>
      </c>
      <c r="R1397" s="27">
        <f>IF(OR(A1397="",M1397=""),"",IFERROR(INDEX('Rate Schedule'!$A$5:$A$24,MATCH(SUMPRODUCT(MAX(('Rate Schedule'!$A$5:$A$24&lt;=A1397)*('Rate Schedule'!$A$5:$A$24&lt;&gt;"")*'Rate Schedule'!$A$5:$A$24)),'Rate Schedule'!$A$5:$A$24,0)),""))</f>
        <v/>
      </c>
    </row>
    <row r="1398">
      <c r="A1398" s="22" t="n"/>
      <c r="B1398" s="10" t="n"/>
      <c r="C1398" s="10" t="n"/>
      <c r="D1398" s="10" t="n"/>
      <c r="E1398" s="10" t="n"/>
      <c r="F1398" s="10" t="n"/>
      <c r="G1398" s="10" t="n"/>
      <c r="H1398" s="23" t="n"/>
      <c r="I1398" s="23" t="n"/>
      <c r="J1398" s="23" t="n"/>
      <c r="K1398" s="10" t="n"/>
      <c r="L1398" s="10" t="n"/>
      <c r="M1398" s="24">
        <f>IF(AND(A1398="",B1398="",J1398="",H1398=""),"",ROUND(IF(G1398="Yes",2,1)*IF(AND(ISNUMBER(H1398),ISNUMBER(I1398),I1398&gt;=H1398),I1398-H1398,IF(ISNUMBER(J1398),J1398,0)),1))</f>
        <v/>
      </c>
      <c r="N1398" s="24">
        <f>IF(M1398="","",IF(OR(E1398="Personal",E1398="",F1398="Yes"),0,M1398))</f>
        <v/>
      </c>
      <c r="O1398" s="24">
        <f>IF(OR(A1398="",M1398=""),"",IF(E1398="Business",IFERROR(INDEX('Rate Schedule'!$B$5:$B$24,MATCH(SUMPRODUCT(MAX(('Rate Schedule'!$A$5:$A$24&lt;=A1398)*('Rate Schedule'!$A$5:$A$24&lt;&gt;"")*'Rate Schedule'!$A$5:$A$24)),'Rate Schedule'!$A$5:$A$24,0)),0),IF(E1398="Medical",IFERROR(INDEX('Rate Schedule'!$C$5:$C$24,MATCH(SUMPRODUCT(MAX(('Rate Schedule'!$A$5:$A$24&lt;=A1398)*('Rate Schedule'!$A$5:$A$24&lt;&gt;"")*'Rate Schedule'!$A$5:$A$24)),'Rate Schedule'!$A$5:$A$24,0)),0),IF(E1398="Charitable",IFERROR(INDEX('Rate Schedule'!$D$5:$D$24,MATCH(SUMPRODUCT(MAX(('Rate Schedule'!$A$5:$A$24&lt;=A1398)*('Rate Schedule'!$A$5:$A$24&lt;&gt;"")*'Rate Schedule'!$A$5:$A$24)),'Rate Schedule'!$A$5:$A$24,0)),0),0))))</f>
        <v/>
      </c>
      <c r="P1398" s="25">
        <f>IF(OR(M1398="",O1398=""),"",ROUND(N1398*O1398,0)/100)</f>
        <v/>
      </c>
      <c r="Q1398" s="26">
        <f>IF(AND(A1398="",B1398="",C1398="",D1398="",E1398="",J1398="",H1398=""),"",IF(A1398="","Add a date",IF(A1398&gt;AsOf,"After as-of date: not counted yet",IF(B1398="","Add a vehicle",IF(COUNTIF(VName,B1398)=0,"Vehicle not on Vehicles sheet",IF(E1398="","Add a purpose",IF(AND(E1398&lt;&gt;"Business",E1398&lt;&gt;"Medical",E1398&lt;&gt;"Charitable",E1398&lt;&gt;"Personal"),"Purpose must be Business/Medical/Charitable/Personal",IF(AND(ISNUMBER(H1398),ISNUMBER(I1398),I1398&lt;H1398),"Odometer end is before start",IF(AND(NOT(ISNUMBER(H1398)),NOT(ISNUMBER(I1398)),NOT(ISNUMBER(J1398))),"Add odometer readings or typed miles",IF(AND(ISNUMBER(H1398),ISNUMBER(I1398),ISNUMBER(J1398),ABS((I1398-H1398)-J1398)&gt;0.05),"Odometer and typed miles disagree",IF(AND(N1398&gt;0,O1398=0),"No rate for this date — check Rate Schedule",IF(AND(OR(E1398="Business",E1398="Medical",E1398="Charitable"),F1398&lt;&gt;"Yes",K1398=""),"Add purpose detail for substantiation",""))))))))))))</f>
        <v/>
      </c>
      <c r="R1398" s="27">
        <f>IF(OR(A1398="",M1398=""),"",IFERROR(INDEX('Rate Schedule'!$A$5:$A$24,MATCH(SUMPRODUCT(MAX(('Rate Schedule'!$A$5:$A$24&lt;=A1398)*('Rate Schedule'!$A$5:$A$24&lt;&gt;"")*'Rate Schedule'!$A$5:$A$24)),'Rate Schedule'!$A$5:$A$24,0)),""))</f>
        <v/>
      </c>
    </row>
    <row r="1399">
      <c r="A1399" s="22" t="n"/>
      <c r="B1399" s="10" t="n"/>
      <c r="C1399" s="10" t="n"/>
      <c r="D1399" s="10" t="n"/>
      <c r="E1399" s="10" t="n"/>
      <c r="F1399" s="10" t="n"/>
      <c r="G1399" s="10" t="n"/>
      <c r="H1399" s="23" t="n"/>
      <c r="I1399" s="23" t="n"/>
      <c r="J1399" s="23" t="n"/>
      <c r="K1399" s="10" t="n"/>
      <c r="L1399" s="10" t="n"/>
      <c r="M1399" s="24">
        <f>IF(AND(A1399="",B1399="",J1399="",H1399=""),"",ROUND(IF(G1399="Yes",2,1)*IF(AND(ISNUMBER(H1399),ISNUMBER(I1399),I1399&gt;=H1399),I1399-H1399,IF(ISNUMBER(J1399),J1399,0)),1))</f>
        <v/>
      </c>
      <c r="N1399" s="24">
        <f>IF(M1399="","",IF(OR(E1399="Personal",E1399="",F1399="Yes"),0,M1399))</f>
        <v/>
      </c>
      <c r="O1399" s="24">
        <f>IF(OR(A1399="",M1399=""),"",IF(E1399="Business",IFERROR(INDEX('Rate Schedule'!$B$5:$B$24,MATCH(SUMPRODUCT(MAX(('Rate Schedule'!$A$5:$A$24&lt;=A1399)*('Rate Schedule'!$A$5:$A$24&lt;&gt;"")*'Rate Schedule'!$A$5:$A$24)),'Rate Schedule'!$A$5:$A$24,0)),0),IF(E1399="Medical",IFERROR(INDEX('Rate Schedule'!$C$5:$C$24,MATCH(SUMPRODUCT(MAX(('Rate Schedule'!$A$5:$A$24&lt;=A1399)*('Rate Schedule'!$A$5:$A$24&lt;&gt;"")*'Rate Schedule'!$A$5:$A$24)),'Rate Schedule'!$A$5:$A$24,0)),0),IF(E1399="Charitable",IFERROR(INDEX('Rate Schedule'!$D$5:$D$24,MATCH(SUMPRODUCT(MAX(('Rate Schedule'!$A$5:$A$24&lt;=A1399)*('Rate Schedule'!$A$5:$A$24&lt;&gt;"")*'Rate Schedule'!$A$5:$A$24)),'Rate Schedule'!$A$5:$A$24,0)),0),0))))</f>
        <v/>
      </c>
      <c r="P1399" s="25">
        <f>IF(OR(M1399="",O1399=""),"",ROUND(N1399*O1399,0)/100)</f>
        <v/>
      </c>
      <c r="Q1399" s="26">
        <f>IF(AND(A1399="",B1399="",C1399="",D1399="",E1399="",J1399="",H1399=""),"",IF(A1399="","Add a date",IF(A1399&gt;AsOf,"After as-of date: not counted yet",IF(B1399="","Add a vehicle",IF(COUNTIF(VName,B1399)=0,"Vehicle not on Vehicles sheet",IF(E1399="","Add a purpose",IF(AND(E1399&lt;&gt;"Business",E1399&lt;&gt;"Medical",E1399&lt;&gt;"Charitable",E1399&lt;&gt;"Personal"),"Purpose must be Business/Medical/Charitable/Personal",IF(AND(ISNUMBER(H1399),ISNUMBER(I1399),I1399&lt;H1399),"Odometer end is before start",IF(AND(NOT(ISNUMBER(H1399)),NOT(ISNUMBER(I1399)),NOT(ISNUMBER(J1399))),"Add odometer readings or typed miles",IF(AND(ISNUMBER(H1399),ISNUMBER(I1399),ISNUMBER(J1399),ABS((I1399-H1399)-J1399)&gt;0.05),"Odometer and typed miles disagree",IF(AND(N1399&gt;0,O1399=0),"No rate for this date — check Rate Schedule",IF(AND(OR(E1399="Business",E1399="Medical",E1399="Charitable"),F1399&lt;&gt;"Yes",K1399=""),"Add purpose detail for substantiation",""))))))))))))</f>
        <v/>
      </c>
      <c r="R1399" s="27">
        <f>IF(OR(A1399="",M1399=""),"",IFERROR(INDEX('Rate Schedule'!$A$5:$A$24,MATCH(SUMPRODUCT(MAX(('Rate Schedule'!$A$5:$A$24&lt;=A1399)*('Rate Schedule'!$A$5:$A$24&lt;&gt;"")*'Rate Schedule'!$A$5:$A$24)),'Rate Schedule'!$A$5:$A$24,0)),""))</f>
        <v/>
      </c>
    </row>
    <row r="1400">
      <c r="A1400" s="22" t="n"/>
      <c r="B1400" s="10" t="n"/>
      <c r="C1400" s="10" t="n"/>
      <c r="D1400" s="10" t="n"/>
      <c r="E1400" s="10" t="n"/>
      <c r="F1400" s="10" t="n"/>
      <c r="G1400" s="10" t="n"/>
      <c r="H1400" s="23" t="n"/>
      <c r="I1400" s="23" t="n"/>
      <c r="J1400" s="23" t="n"/>
      <c r="K1400" s="10" t="n"/>
      <c r="L1400" s="10" t="n"/>
      <c r="M1400" s="24">
        <f>IF(AND(A1400="",B1400="",J1400="",H1400=""),"",ROUND(IF(G1400="Yes",2,1)*IF(AND(ISNUMBER(H1400),ISNUMBER(I1400),I1400&gt;=H1400),I1400-H1400,IF(ISNUMBER(J1400),J1400,0)),1))</f>
        <v/>
      </c>
      <c r="N1400" s="24">
        <f>IF(M1400="","",IF(OR(E1400="Personal",E1400="",F1400="Yes"),0,M1400))</f>
        <v/>
      </c>
      <c r="O1400" s="24">
        <f>IF(OR(A1400="",M1400=""),"",IF(E1400="Business",IFERROR(INDEX('Rate Schedule'!$B$5:$B$24,MATCH(SUMPRODUCT(MAX(('Rate Schedule'!$A$5:$A$24&lt;=A1400)*('Rate Schedule'!$A$5:$A$24&lt;&gt;"")*'Rate Schedule'!$A$5:$A$24)),'Rate Schedule'!$A$5:$A$24,0)),0),IF(E1400="Medical",IFERROR(INDEX('Rate Schedule'!$C$5:$C$24,MATCH(SUMPRODUCT(MAX(('Rate Schedule'!$A$5:$A$24&lt;=A1400)*('Rate Schedule'!$A$5:$A$24&lt;&gt;"")*'Rate Schedule'!$A$5:$A$24)),'Rate Schedule'!$A$5:$A$24,0)),0),IF(E1400="Charitable",IFERROR(INDEX('Rate Schedule'!$D$5:$D$24,MATCH(SUMPRODUCT(MAX(('Rate Schedule'!$A$5:$A$24&lt;=A1400)*('Rate Schedule'!$A$5:$A$24&lt;&gt;"")*'Rate Schedule'!$A$5:$A$24)),'Rate Schedule'!$A$5:$A$24,0)),0),0))))</f>
        <v/>
      </c>
      <c r="P1400" s="25">
        <f>IF(OR(M1400="",O1400=""),"",ROUND(N1400*O1400,0)/100)</f>
        <v/>
      </c>
      <c r="Q1400" s="26">
        <f>IF(AND(A1400="",B1400="",C1400="",D1400="",E1400="",J1400="",H1400=""),"",IF(A1400="","Add a date",IF(A1400&gt;AsOf,"After as-of date: not counted yet",IF(B1400="","Add a vehicle",IF(COUNTIF(VName,B1400)=0,"Vehicle not on Vehicles sheet",IF(E1400="","Add a purpose",IF(AND(E1400&lt;&gt;"Business",E1400&lt;&gt;"Medical",E1400&lt;&gt;"Charitable",E1400&lt;&gt;"Personal"),"Purpose must be Business/Medical/Charitable/Personal",IF(AND(ISNUMBER(H1400),ISNUMBER(I1400),I1400&lt;H1400),"Odometer end is before start",IF(AND(NOT(ISNUMBER(H1400)),NOT(ISNUMBER(I1400)),NOT(ISNUMBER(J1400))),"Add odometer readings or typed miles",IF(AND(ISNUMBER(H1400),ISNUMBER(I1400),ISNUMBER(J1400),ABS((I1400-H1400)-J1400)&gt;0.05),"Odometer and typed miles disagree",IF(AND(N1400&gt;0,O1400=0),"No rate for this date — check Rate Schedule",IF(AND(OR(E1400="Business",E1400="Medical",E1400="Charitable"),F1400&lt;&gt;"Yes",K1400=""),"Add purpose detail for substantiation",""))))))))))))</f>
        <v/>
      </c>
      <c r="R1400" s="27">
        <f>IF(OR(A1400="",M1400=""),"",IFERROR(INDEX('Rate Schedule'!$A$5:$A$24,MATCH(SUMPRODUCT(MAX(('Rate Schedule'!$A$5:$A$24&lt;=A1400)*('Rate Schedule'!$A$5:$A$24&lt;&gt;"")*'Rate Schedule'!$A$5:$A$24)),'Rate Schedule'!$A$5:$A$24,0)),""))</f>
        <v/>
      </c>
    </row>
    <row r="1401">
      <c r="A1401" s="22" t="n"/>
      <c r="B1401" s="10" t="n"/>
      <c r="C1401" s="10" t="n"/>
      <c r="D1401" s="10" t="n"/>
      <c r="E1401" s="10" t="n"/>
      <c r="F1401" s="10" t="n"/>
      <c r="G1401" s="10" t="n"/>
      <c r="H1401" s="23" t="n"/>
      <c r="I1401" s="23" t="n"/>
      <c r="J1401" s="23" t="n"/>
      <c r="K1401" s="10" t="n"/>
      <c r="L1401" s="10" t="n"/>
      <c r="M1401" s="24">
        <f>IF(AND(A1401="",B1401="",J1401="",H1401=""),"",ROUND(IF(G1401="Yes",2,1)*IF(AND(ISNUMBER(H1401),ISNUMBER(I1401),I1401&gt;=H1401),I1401-H1401,IF(ISNUMBER(J1401),J1401,0)),1))</f>
        <v/>
      </c>
      <c r="N1401" s="24">
        <f>IF(M1401="","",IF(OR(E1401="Personal",E1401="",F1401="Yes"),0,M1401))</f>
        <v/>
      </c>
      <c r="O1401" s="24">
        <f>IF(OR(A1401="",M1401=""),"",IF(E1401="Business",IFERROR(INDEX('Rate Schedule'!$B$5:$B$24,MATCH(SUMPRODUCT(MAX(('Rate Schedule'!$A$5:$A$24&lt;=A1401)*('Rate Schedule'!$A$5:$A$24&lt;&gt;"")*'Rate Schedule'!$A$5:$A$24)),'Rate Schedule'!$A$5:$A$24,0)),0),IF(E1401="Medical",IFERROR(INDEX('Rate Schedule'!$C$5:$C$24,MATCH(SUMPRODUCT(MAX(('Rate Schedule'!$A$5:$A$24&lt;=A1401)*('Rate Schedule'!$A$5:$A$24&lt;&gt;"")*'Rate Schedule'!$A$5:$A$24)),'Rate Schedule'!$A$5:$A$24,0)),0),IF(E1401="Charitable",IFERROR(INDEX('Rate Schedule'!$D$5:$D$24,MATCH(SUMPRODUCT(MAX(('Rate Schedule'!$A$5:$A$24&lt;=A1401)*('Rate Schedule'!$A$5:$A$24&lt;&gt;"")*'Rate Schedule'!$A$5:$A$24)),'Rate Schedule'!$A$5:$A$24,0)),0),0))))</f>
        <v/>
      </c>
      <c r="P1401" s="25">
        <f>IF(OR(M1401="",O1401=""),"",ROUND(N1401*O1401,0)/100)</f>
        <v/>
      </c>
      <c r="Q1401" s="26">
        <f>IF(AND(A1401="",B1401="",C1401="",D1401="",E1401="",J1401="",H1401=""),"",IF(A1401="","Add a date",IF(A1401&gt;AsOf,"After as-of date: not counted yet",IF(B1401="","Add a vehicle",IF(COUNTIF(VName,B1401)=0,"Vehicle not on Vehicles sheet",IF(E1401="","Add a purpose",IF(AND(E1401&lt;&gt;"Business",E1401&lt;&gt;"Medical",E1401&lt;&gt;"Charitable",E1401&lt;&gt;"Personal"),"Purpose must be Business/Medical/Charitable/Personal",IF(AND(ISNUMBER(H1401),ISNUMBER(I1401),I1401&lt;H1401),"Odometer end is before start",IF(AND(NOT(ISNUMBER(H1401)),NOT(ISNUMBER(I1401)),NOT(ISNUMBER(J1401))),"Add odometer readings or typed miles",IF(AND(ISNUMBER(H1401),ISNUMBER(I1401),ISNUMBER(J1401),ABS((I1401-H1401)-J1401)&gt;0.05),"Odometer and typed miles disagree",IF(AND(N1401&gt;0,O1401=0),"No rate for this date — check Rate Schedule",IF(AND(OR(E1401="Business",E1401="Medical",E1401="Charitable"),F1401&lt;&gt;"Yes",K1401=""),"Add purpose detail for substantiation",""))))))))))))</f>
        <v/>
      </c>
      <c r="R1401" s="27">
        <f>IF(OR(A1401="",M1401=""),"",IFERROR(INDEX('Rate Schedule'!$A$5:$A$24,MATCH(SUMPRODUCT(MAX(('Rate Schedule'!$A$5:$A$24&lt;=A1401)*('Rate Schedule'!$A$5:$A$24&lt;&gt;"")*'Rate Schedule'!$A$5:$A$24)),'Rate Schedule'!$A$5:$A$24,0)),""))</f>
        <v/>
      </c>
    </row>
    <row r="1402">
      <c r="A1402" s="22" t="n"/>
      <c r="B1402" s="10" t="n"/>
      <c r="C1402" s="10" t="n"/>
      <c r="D1402" s="10" t="n"/>
      <c r="E1402" s="10" t="n"/>
      <c r="F1402" s="10" t="n"/>
      <c r="G1402" s="10" t="n"/>
      <c r="H1402" s="23" t="n"/>
      <c r="I1402" s="23" t="n"/>
      <c r="J1402" s="23" t="n"/>
      <c r="K1402" s="10" t="n"/>
      <c r="L1402" s="10" t="n"/>
      <c r="M1402" s="24">
        <f>IF(AND(A1402="",B1402="",J1402="",H1402=""),"",ROUND(IF(G1402="Yes",2,1)*IF(AND(ISNUMBER(H1402),ISNUMBER(I1402),I1402&gt;=H1402),I1402-H1402,IF(ISNUMBER(J1402),J1402,0)),1))</f>
        <v/>
      </c>
      <c r="N1402" s="24">
        <f>IF(M1402="","",IF(OR(E1402="Personal",E1402="",F1402="Yes"),0,M1402))</f>
        <v/>
      </c>
      <c r="O1402" s="24">
        <f>IF(OR(A1402="",M1402=""),"",IF(E1402="Business",IFERROR(INDEX('Rate Schedule'!$B$5:$B$24,MATCH(SUMPRODUCT(MAX(('Rate Schedule'!$A$5:$A$24&lt;=A1402)*('Rate Schedule'!$A$5:$A$24&lt;&gt;"")*'Rate Schedule'!$A$5:$A$24)),'Rate Schedule'!$A$5:$A$24,0)),0),IF(E1402="Medical",IFERROR(INDEX('Rate Schedule'!$C$5:$C$24,MATCH(SUMPRODUCT(MAX(('Rate Schedule'!$A$5:$A$24&lt;=A1402)*('Rate Schedule'!$A$5:$A$24&lt;&gt;"")*'Rate Schedule'!$A$5:$A$24)),'Rate Schedule'!$A$5:$A$24,0)),0),IF(E1402="Charitable",IFERROR(INDEX('Rate Schedule'!$D$5:$D$24,MATCH(SUMPRODUCT(MAX(('Rate Schedule'!$A$5:$A$24&lt;=A1402)*('Rate Schedule'!$A$5:$A$24&lt;&gt;"")*'Rate Schedule'!$A$5:$A$24)),'Rate Schedule'!$A$5:$A$24,0)),0),0))))</f>
        <v/>
      </c>
      <c r="P1402" s="25">
        <f>IF(OR(M1402="",O1402=""),"",ROUND(N1402*O1402,0)/100)</f>
        <v/>
      </c>
      <c r="Q1402" s="26">
        <f>IF(AND(A1402="",B1402="",C1402="",D1402="",E1402="",J1402="",H1402=""),"",IF(A1402="","Add a date",IF(A1402&gt;AsOf,"After as-of date: not counted yet",IF(B1402="","Add a vehicle",IF(COUNTIF(VName,B1402)=0,"Vehicle not on Vehicles sheet",IF(E1402="","Add a purpose",IF(AND(E1402&lt;&gt;"Business",E1402&lt;&gt;"Medical",E1402&lt;&gt;"Charitable",E1402&lt;&gt;"Personal"),"Purpose must be Business/Medical/Charitable/Personal",IF(AND(ISNUMBER(H1402),ISNUMBER(I1402),I1402&lt;H1402),"Odometer end is before start",IF(AND(NOT(ISNUMBER(H1402)),NOT(ISNUMBER(I1402)),NOT(ISNUMBER(J1402))),"Add odometer readings or typed miles",IF(AND(ISNUMBER(H1402),ISNUMBER(I1402),ISNUMBER(J1402),ABS((I1402-H1402)-J1402)&gt;0.05),"Odometer and typed miles disagree",IF(AND(N1402&gt;0,O1402=0),"No rate for this date — check Rate Schedule",IF(AND(OR(E1402="Business",E1402="Medical",E1402="Charitable"),F1402&lt;&gt;"Yes",K1402=""),"Add purpose detail for substantiation",""))))))))))))</f>
        <v/>
      </c>
      <c r="R1402" s="27">
        <f>IF(OR(A1402="",M1402=""),"",IFERROR(INDEX('Rate Schedule'!$A$5:$A$24,MATCH(SUMPRODUCT(MAX(('Rate Schedule'!$A$5:$A$24&lt;=A1402)*('Rate Schedule'!$A$5:$A$24&lt;&gt;"")*'Rate Schedule'!$A$5:$A$24)),'Rate Schedule'!$A$5:$A$24,0)),""))</f>
        <v/>
      </c>
    </row>
    <row r="1403">
      <c r="A1403" s="22" t="n"/>
      <c r="B1403" s="10" t="n"/>
      <c r="C1403" s="10" t="n"/>
      <c r="D1403" s="10" t="n"/>
      <c r="E1403" s="10" t="n"/>
      <c r="F1403" s="10" t="n"/>
      <c r="G1403" s="10" t="n"/>
      <c r="H1403" s="23" t="n"/>
      <c r="I1403" s="23" t="n"/>
      <c r="J1403" s="23" t="n"/>
      <c r="K1403" s="10" t="n"/>
      <c r="L1403" s="10" t="n"/>
      <c r="M1403" s="24">
        <f>IF(AND(A1403="",B1403="",J1403="",H1403=""),"",ROUND(IF(G1403="Yes",2,1)*IF(AND(ISNUMBER(H1403),ISNUMBER(I1403),I1403&gt;=H1403),I1403-H1403,IF(ISNUMBER(J1403),J1403,0)),1))</f>
        <v/>
      </c>
      <c r="N1403" s="24">
        <f>IF(M1403="","",IF(OR(E1403="Personal",E1403="",F1403="Yes"),0,M1403))</f>
        <v/>
      </c>
      <c r="O1403" s="24">
        <f>IF(OR(A1403="",M1403=""),"",IF(E1403="Business",IFERROR(INDEX('Rate Schedule'!$B$5:$B$24,MATCH(SUMPRODUCT(MAX(('Rate Schedule'!$A$5:$A$24&lt;=A1403)*('Rate Schedule'!$A$5:$A$24&lt;&gt;"")*'Rate Schedule'!$A$5:$A$24)),'Rate Schedule'!$A$5:$A$24,0)),0),IF(E1403="Medical",IFERROR(INDEX('Rate Schedule'!$C$5:$C$24,MATCH(SUMPRODUCT(MAX(('Rate Schedule'!$A$5:$A$24&lt;=A1403)*('Rate Schedule'!$A$5:$A$24&lt;&gt;"")*'Rate Schedule'!$A$5:$A$24)),'Rate Schedule'!$A$5:$A$24,0)),0),IF(E1403="Charitable",IFERROR(INDEX('Rate Schedule'!$D$5:$D$24,MATCH(SUMPRODUCT(MAX(('Rate Schedule'!$A$5:$A$24&lt;=A1403)*('Rate Schedule'!$A$5:$A$24&lt;&gt;"")*'Rate Schedule'!$A$5:$A$24)),'Rate Schedule'!$A$5:$A$24,0)),0),0))))</f>
        <v/>
      </c>
      <c r="P1403" s="25">
        <f>IF(OR(M1403="",O1403=""),"",ROUND(N1403*O1403,0)/100)</f>
        <v/>
      </c>
      <c r="Q1403" s="26">
        <f>IF(AND(A1403="",B1403="",C1403="",D1403="",E1403="",J1403="",H1403=""),"",IF(A1403="","Add a date",IF(A1403&gt;AsOf,"After as-of date: not counted yet",IF(B1403="","Add a vehicle",IF(COUNTIF(VName,B1403)=0,"Vehicle not on Vehicles sheet",IF(E1403="","Add a purpose",IF(AND(E1403&lt;&gt;"Business",E1403&lt;&gt;"Medical",E1403&lt;&gt;"Charitable",E1403&lt;&gt;"Personal"),"Purpose must be Business/Medical/Charitable/Personal",IF(AND(ISNUMBER(H1403),ISNUMBER(I1403),I1403&lt;H1403),"Odometer end is before start",IF(AND(NOT(ISNUMBER(H1403)),NOT(ISNUMBER(I1403)),NOT(ISNUMBER(J1403))),"Add odometer readings or typed miles",IF(AND(ISNUMBER(H1403),ISNUMBER(I1403),ISNUMBER(J1403),ABS((I1403-H1403)-J1403)&gt;0.05),"Odometer and typed miles disagree",IF(AND(N1403&gt;0,O1403=0),"No rate for this date — check Rate Schedule",IF(AND(OR(E1403="Business",E1403="Medical",E1403="Charitable"),F1403&lt;&gt;"Yes",K1403=""),"Add purpose detail for substantiation",""))))))))))))</f>
        <v/>
      </c>
      <c r="R1403" s="27">
        <f>IF(OR(A1403="",M1403=""),"",IFERROR(INDEX('Rate Schedule'!$A$5:$A$24,MATCH(SUMPRODUCT(MAX(('Rate Schedule'!$A$5:$A$24&lt;=A1403)*('Rate Schedule'!$A$5:$A$24&lt;&gt;"")*'Rate Schedule'!$A$5:$A$24)),'Rate Schedule'!$A$5:$A$24,0)),""))</f>
        <v/>
      </c>
    </row>
    <row r="1404">
      <c r="A1404" s="22" t="n"/>
      <c r="B1404" s="10" t="n"/>
      <c r="C1404" s="10" t="n"/>
      <c r="D1404" s="10" t="n"/>
      <c r="E1404" s="10" t="n"/>
      <c r="F1404" s="10" t="n"/>
      <c r="G1404" s="10" t="n"/>
      <c r="H1404" s="23" t="n"/>
      <c r="I1404" s="23" t="n"/>
      <c r="J1404" s="23" t="n"/>
      <c r="K1404" s="10" t="n"/>
      <c r="L1404" s="10" t="n"/>
      <c r="M1404" s="24">
        <f>IF(AND(A1404="",B1404="",J1404="",H1404=""),"",ROUND(IF(G1404="Yes",2,1)*IF(AND(ISNUMBER(H1404),ISNUMBER(I1404),I1404&gt;=H1404),I1404-H1404,IF(ISNUMBER(J1404),J1404,0)),1))</f>
        <v/>
      </c>
      <c r="N1404" s="24">
        <f>IF(M1404="","",IF(OR(E1404="Personal",E1404="",F1404="Yes"),0,M1404))</f>
        <v/>
      </c>
      <c r="O1404" s="24">
        <f>IF(OR(A1404="",M1404=""),"",IF(E1404="Business",IFERROR(INDEX('Rate Schedule'!$B$5:$B$24,MATCH(SUMPRODUCT(MAX(('Rate Schedule'!$A$5:$A$24&lt;=A1404)*('Rate Schedule'!$A$5:$A$24&lt;&gt;"")*'Rate Schedule'!$A$5:$A$24)),'Rate Schedule'!$A$5:$A$24,0)),0),IF(E1404="Medical",IFERROR(INDEX('Rate Schedule'!$C$5:$C$24,MATCH(SUMPRODUCT(MAX(('Rate Schedule'!$A$5:$A$24&lt;=A1404)*('Rate Schedule'!$A$5:$A$24&lt;&gt;"")*'Rate Schedule'!$A$5:$A$24)),'Rate Schedule'!$A$5:$A$24,0)),0),IF(E1404="Charitable",IFERROR(INDEX('Rate Schedule'!$D$5:$D$24,MATCH(SUMPRODUCT(MAX(('Rate Schedule'!$A$5:$A$24&lt;=A1404)*('Rate Schedule'!$A$5:$A$24&lt;&gt;"")*'Rate Schedule'!$A$5:$A$24)),'Rate Schedule'!$A$5:$A$24,0)),0),0))))</f>
        <v/>
      </c>
      <c r="P1404" s="25">
        <f>IF(OR(M1404="",O1404=""),"",ROUND(N1404*O1404,0)/100)</f>
        <v/>
      </c>
      <c r="Q1404" s="26">
        <f>IF(AND(A1404="",B1404="",C1404="",D1404="",E1404="",J1404="",H1404=""),"",IF(A1404="","Add a date",IF(A1404&gt;AsOf,"After as-of date: not counted yet",IF(B1404="","Add a vehicle",IF(COUNTIF(VName,B1404)=0,"Vehicle not on Vehicles sheet",IF(E1404="","Add a purpose",IF(AND(E1404&lt;&gt;"Business",E1404&lt;&gt;"Medical",E1404&lt;&gt;"Charitable",E1404&lt;&gt;"Personal"),"Purpose must be Business/Medical/Charitable/Personal",IF(AND(ISNUMBER(H1404),ISNUMBER(I1404),I1404&lt;H1404),"Odometer end is before start",IF(AND(NOT(ISNUMBER(H1404)),NOT(ISNUMBER(I1404)),NOT(ISNUMBER(J1404))),"Add odometer readings or typed miles",IF(AND(ISNUMBER(H1404),ISNUMBER(I1404),ISNUMBER(J1404),ABS((I1404-H1404)-J1404)&gt;0.05),"Odometer and typed miles disagree",IF(AND(N1404&gt;0,O1404=0),"No rate for this date — check Rate Schedule",IF(AND(OR(E1404="Business",E1404="Medical",E1404="Charitable"),F1404&lt;&gt;"Yes",K1404=""),"Add purpose detail for substantiation",""))))))))))))</f>
        <v/>
      </c>
      <c r="R1404" s="27">
        <f>IF(OR(A1404="",M1404=""),"",IFERROR(INDEX('Rate Schedule'!$A$5:$A$24,MATCH(SUMPRODUCT(MAX(('Rate Schedule'!$A$5:$A$24&lt;=A1404)*('Rate Schedule'!$A$5:$A$24&lt;&gt;"")*'Rate Schedule'!$A$5:$A$24)),'Rate Schedule'!$A$5:$A$24,0)),""))</f>
        <v/>
      </c>
    </row>
    <row r="1405">
      <c r="A1405" s="22" t="n"/>
      <c r="B1405" s="10" t="n"/>
      <c r="C1405" s="10" t="n"/>
      <c r="D1405" s="10" t="n"/>
      <c r="E1405" s="10" t="n"/>
      <c r="F1405" s="10" t="n"/>
      <c r="G1405" s="10" t="n"/>
      <c r="H1405" s="23" t="n"/>
      <c r="I1405" s="23" t="n"/>
      <c r="J1405" s="23" t="n"/>
      <c r="K1405" s="10" t="n"/>
      <c r="L1405" s="10" t="n"/>
      <c r="M1405" s="24">
        <f>IF(AND(A1405="",B1405="",J1405="",H1405=""),"",ROUND(IF(G1405="Yes",2,1)*IF(AND(ISNUMBER(H1405),ISNUMBER(I1405),I1405&gt;=H1405),I1405-H1405,IF(ISNUMBER(J1405),J1405,0)),1))</f>
        <v/>
      </c>
      <c r="N1405" s="24">
        <f>IF(M1405="","",IF(OR(E1405="Personal",E1405="",F1405="Yes"),0,M1405))</f>
        <v/>
      </c>
      <c r="O1405" s="24">
        <f>IF(OR(A1405="",M1405=""),"",IF(E1405="Business",IFERROR(INDEX('Rate Schedule'!$B$5:$B$24,MATCH(SUMPRODUCT(MAX(('Rate Schedule'!$A$5:$A$24&lt;=A1405)*('Rate Schedule'!$A$5:$A$24&lt;&gt;"")*'Rate Schedule'!$A$5:$A$24)),'Rate Schedule'!$A$5:$A$24,0)),0),IF(E1405="Medical",IFERROR(INDEX('Rate Schedule'!$C$5:$C$24,MATCH(SUMPRODUCT(MAX(('Rate Schedule'!$A$5:$A$24&lt;=A1405)*('Rate Schedule'!$A$5:$A$24&lt;&gt;"")*'Rate Schedule'!$A$5:$A$24)),'Rate Schedule'!$A$5:$A$24,0)),0),IF(E1405="Charitable",IFERROR(INDEX('Rate Schedule'!$D$5:$D$24,MATCH(SUMPRODUCT(MAX(('Rate Schedule'!$A$5:$A$24&lt;=A1405)*('Rate Schedule'!$A$5:$A$24&lt;&gt;"")*'Rate Schedule'!$A$5:$A$24)),'Rate Schedule'!$A$5:$A$24,0)),0),0))))</f>
        <v/>
      </c>
      <c r="P1405" s="25">
        <f>IF(OR(M1405="",O1405=""),"",ROUND(N1405*O1405,0)/100)</f>
        <v/>
      </c>
      <c r="Q1405" s="26">
        <f>IF(AND(A1405="",B1405="",C1405="",D1405="",E1405="",J1405="",H1405=""),"",IF(A1405="","Add a date",IF(A1405&gt;AsOf,"After as-of date: not counted yet",IF(B1405="","Add a vehicle",IF(COUNTIF(VName,B1405)=0,"Vehicle not on Vehicles sheet",IF(E1405="","Add a purpose",IF(AND(E1405&lt;&gt;"Business",E1405&lt;&gt;"Medical",E1405&lt;&gt;"Charitable",E1405&lt;&gt;"Personal"),"Purpose must be Business/Medical/Charitable/Personal",IF(AND(ISNUMBER(H1405),ISNUMBER(I1405),I1405&lt;H1405),"Odometer end is before start",IF(AND(NOT(ISNUMBER(H1405)),NOT(ISNUMBER(I1405)),NOT(ISNUMBER(J1405))),"Add odometer readings or typed miles",IF(AND(ISNUMBER(H1405),ISNUMBER(I1405),ISNUMBER(J1405),ABS((I1405-H1405)-J1405)&gt;0.05),"Odometer and typed miles disagree",IF(AND(N1405&gt;0,O1405=0),"No rate for this date — check Rate Schedule",IF(AND(OR(E1405="Business",E1405="Medical",E1405="Charitable"),F1405&lt;&gt;"Yes",K1405=""),"Add purpose detail for substantiation",""))))))))))))</f>
        <v/>
      </c>
      <c r="R1405" s="27">
        <f>IF(OR(A1405="",M1405=""),"",IFERROR(INDEX('Rate Schedule'!$A$5:$A$24,MATCH(SUMPRODUCT(MAX(('Rate Schedule'!$A$5:$A$24&lt;=A1405)*('Rate Schedule'!$A$5:$A$24&lt;&gt;"")*'Rate Schedule'!$A$5:$A$24)),'Rate Schedule'!$A$5:$A$24,0)),""))</f>
        <v/>
      </c>
    </row>
    <row r="1406">
      <c r="A1406" s="22" t="n"/>
      <c r="B1406" s="10" t="n"/>
      <c r="C1406" s="10" t="n"/>
      <c r="D1406" s="10" t="n"/>
      <c r="E1406" s="10" t="n"/>
      <c r="F1406" s="10" t="n"/>
      <c r="G1406" s="10" t="n"/>
      <c r="H1406" s="23" t="n"/>
      <c r="I1406" s="23" t="n"/>
      <c r="J1406" s="23" t="n"/>
      <c r="K1406" s="10" t="n"/>
      <c r="L1406" s="10" t="n"/>
      <c r="M1406" s="24">
        <f>IF(AND(A1406="",B1406="",J1406="",H1406=""),"",ROUND(IF(G1406="Yes",2,1)*IF(AND(ISNUMBER(H1406),ISNUMBER(I1406),I1406&gt;=H1406),I1406-H1406,IF(ISNUMBER(J1406),J1406,0)),1))</f>
        <v/>
      </c>
      <c r="N1406" s="24">
        <f>IF(M1406="","",IF(OR(E1406="Personal",E1406="",F1406="Yes"),0,M1406))</f>
        <v/>
      </c>
      <c r="O1406" s="24">
        <f>IF(OR(A1406="",M1406=""),"",IF(E1406="Business",IFERROR(INDEX('Rate Schedule'!$B$5:$B$24,MATCH(SUMPRODUCT(MAX(('Rate Schedule'!$A$5:$A$24&lt;=A1406)*('Rate Schedule'!$A$5:$A$24&lt;&gt;"")*'Rate Schedule'!$A$5:$A$24)),'Rate Schedule'!$A$5:$A$24,0)),0),IF(E1406="Medical",IFERROR(INDEX('Rate Schedule'!$C$5:$C$24,MATCH(SUMPRODUCT(MAX(('Rate Schedule'!$A$5:$A$24&lt;=A1406)*('Rate Schedule'!$A$5:$A$24&lt;&gt;"")*'Rate Schedule'!$A$5:$A$24)),'Rate Schedule'!$A$5:$A$24,0)),0),IF(E1406="Charitable",IFERROR(INDEX('Rate Schedule'!$D$5:$D$24,MATCH(SUMPRODUCT(MAX(('Rate Schedule'!$A$5:$A$24&lt;=A1406)*('Rate Schedule'!$A$5:$A$24&lt;&gt;"")*'Rate Schedule'!$A$5:$A$24)),'Rate Schedule'!$A$5:$A$24,0)),0),0))))</f>
        <v/>
      </c>
      <c r="P1406" s="25">
        <f>IF(OR(M1406="",O1406=""),"",ROUND(N1406*O1406,0)/100)</f>
        <v/>
      </c>
      <c r="Q1406" s="26">
        <f>IF(AND(A1406="",B1406="",C1406="",D1406="",E1406="",J1406="",H1406=""),"",IF(A1406="","Add a date",IF(A1406&gt;AsOf,"After as-of date: not counted yet",IF(B1406="","Add a vehicle",IF(COUNTIF(VName,B1406)=0,"Vehicle not on Vehicles sheet",IF(E1406="","Add a purpose",IF(AND(E1406&lt;&gt;"Business",E1406&lt;&gt;"Medical",E1406&lt;&gt;"Charitable",E1406&lt;&gt;"Personal"),"Purpose must be Business/Medical/Charitable/Personal",IF(AND(ISNUMBER(H1406),ISNUMBER(I1406),I1406&lt;H1406),"Odometer end is before start",IF(AND(NOT(ISNUMBER(H1406)),NOT(ISNUMBER(I1406)),NOT(ISNUMBER(J1406))),"Add odometer readings or typed miles",IF(AND(ISNUMBER(H1406),ISNUMBER(I1406),ISNUMBER(J1406),ABS((I1406-H1406)-J1406)&gt;0.05),"Odometer and typed miles disagree",IF(AND(N1406&gt;0,O1406=0),"No rate for this date — check Rate Schedule",IF(AND(OR(E1406="Business",E1406="Medical",E1406="Charitable"),F1406&lt;&gt;"Yes",K1406=""),"Add purpose detail for substantiation",""))))))))))))</f>
        <v/>
      </c>
      <c r="R1406" s="27">
        <f>IF(OR(A1406="",M1406=""),"",IFERROR(INDEX('Rate Schedule'!$A$5:$A$24,MATCH(SUMPRODUCT(MAX(('Rate Schedule'!$A$5:$A$24&lt;=A1406)*('Rate Schedule'!$A$5:$A$24&lt;&gt;"")*'Rate Schedule'!$A$5:$A$24)),'Rate Schedule'!$A$5:$A$24,0)),""))</f>
        <v/>
      </c>
    </row>
    <row r="1407">
      <c r="A1407" s="22" t="n"/>
      <c r="B1407" s="10" t="n"/>
      <c r="C1407" s="10" t="n"/>
      <c r="D1407" s="10" t="n"/>
      <c r="E1407" s="10" t="n"/>
      <c r="F1407" s="10" t="n"/>
      <c r="G1407" s="10" t="n"/>
      <c r="H1407" s="23" t="n"/>
      <c r="I1407" s="23" t="n"/>
      <c r="J1407" s="23" t="n"/>
      <c r="K1407" s="10" t="n"/>
      <c r="L1407" s="10" t="n"/>
      <c r="M1407" s="24">
        <f>IF(AND(A1407="",B1407="",J1407="",H1407=""),"",ROUND(IF(G1407="Yes",2,1)*IF(AND(ISNUMBER(H1407),ISNUMBER(I1407),I1407&gt;=H1407),I1407-H1407,IF(ISNUMBER(J1407),J1407,0)),1))</f>
        <v/>
      </c>
      <c r="N1407" s="24">
        <f>IF(M1407="","",IF(OR(E1407="Personal",E1407="",F1407="Yes"),0,M1407))</f>
        <v/>
      </c>
      <c r="O1407" s="24">
        <f>IF(OR(A1407="",M1407=""),"",IF(E1407="Business",IFERROR(INDEX('Rate Schedule'!$B$5:$B$24,MATCH(SUMPRODUCT(MAX(('Rate Schedule'!$A$5:$A$24&lt;=A1407)*('Rate Schedule'!$A$5:$A$24&lt;&gt;"")*'Rate Schedule'!$A$5:$A$24)),'Rate Schedule'!$A$5:$A$24,0)),0),IF(E1407="Medical",IFERROR(INDEX('Rate Schedule'!$C$5:$C$24,MATCH(SUMPRODUCT(MAX(('Rate Schedule'!$A$5:$A$24&lt;=A1407)*('Rate Schedule'!$A$5:$A$24&lt;&gt;"")*'Rate Schedule'!$A$5:$A$24)),'Rate Schedule'!$A$5:$A$24,0)),0),IF(E1407="Charitable",IFERROR(INDEX('Rate Schedule'!$D$5:$D$24,MATCH(SUMPRODUCT(MAX(('Rate Schedule'!$A$5:$A$24&lt;=A1407)*('Rate Schedule'!$A$5:$A$24&lt;&gt;"")*'Rate Schedule'!$A$5:$A$24)),'Rate Schedule'!$A$5:$A$24,0)),0),0))))</f>
        <v/>
      </c>
      <c r="P1407" s="25">
        <f>IF(OR(M1407="",O1407=""),"",ROUND(N1407*O1407,0)/100)</f>
        <v/>
      </c>
      <c r="Q1407" s="26">
        <f>IF(AND(A1407="",B1407="",C1407="",D1407="",E1407="",J1407="",H1407=""),"",IF(A1407="","Add a date",IF(A1407&gt;AsOf,"After as-of date: not counted yet",IF(B1407="","Add a vehicle",IF(COUNTIF(VName,B1407)=0,"Vehicle not on Vehicles sheet",IF(E1407="","Add a purpose",IF(AND(E1407&lt;&gt;"Business",E1407&lt;&gt;"Medical",E1407&lt;&gt;"Charitable",E1407&lt;&gt;"Personal"),"Purpose must be Business/Medical/Charitable/Personal",IF(AND(ISNUMBER(H1407),ISNUMBER(I1407),I1407&lt;H1407),"Odometer end is before start",IF(AND(NOT(ISNUMBER(H1407)),NOT(ISNUMBER(I1407)),NOT(ISNUMBER(J1407))),"Add odometer readings or typed miles",IF(AND(ISNUMBER(H1407),ISNUMBER(I1407),ISNUMBER(J1407),ABS((I1407-H1407)-J1407)&gt;0.05),"Odometer and typed miles disagree",IF(AND(N1407&gt;0,O1407=0),"No rate for this date — check Rate Schedule",IF(AND(OR(E1407="Business",E1407="Medical",E1407="Charitable"),F1407&lt;&gt;"Yes",K1407=""),"Add purpose detail for substantiation",""))))))))))))</f>
        <v/>
      </c>
      <c r="R1407" s="27">
        <f>IF(OR(A1407="",M1407=""),"",IFERROR(INDEX('Rate Schedule'!$A$5:$A$24,MATCH(SUMPRODUCT(MAX(('Rate Schedule'!$A$5:$A$24&lt;=A1407)*('Rate Schedule'!$A$5:$A$24&lt;&gt;"")*'Rate Schedule'!$A$5:$A$24)),'Rate Schedule'!$A$5:$A$24,0)),""))</f>
        <v/>
      </c>
    </row>
    <row r="1408">
      <c r="A1408" s="22" t="n"/>
      <c r="B1408" s="10" t="n"/>
      <c r="C1408" s="10" t="n"/>
      <c r="D1408" s="10" t="n"/>
      <c r="E1408" s="10" t="n"/>
      <c r="F1408" s="10" t="n"/>
      <c r="G1408" s="10" t="n"/>
      <c r="H1408" s="23" t="n"/>
      <c r="I1408" s="23" t="n"/>
      <c r="J1408" s="23" t="n"/>
      <c r="K1408" s="10" t="n"/>
      <c r="L1408" s="10" t="n"/>
      <c r="M1408" s="24">
        <f>IF(AND(A1408="",B1408="",J1408="",H1408=""),"",ROUND(IF(G1408="Yes",2,1)*IF(AND(ISNUMBER(H1408),ISNUMBER(I1408),I1408&gt;=H1408),I1408-H1408,IF(ISNUMBER(J1408),J1408,0)),1))</f>
        <v/>
      </c>
      <c r="N1408" s="24">
        <f>IF(M1408="","",IF(OR(E1408="Personal",E1408="",F1408="Yes"),0,M1408))</f>
        <v/>
      </c>
      <c r="O1408" s="24">
        <f>IF(OR(A1408="",M1408=""),"",IF(E1408="Business",IFERROR(INDEX('Rate Schedule'!$B$5:$B$24,MATCH(SUMPRODUCT(MAX(('Rate Schedule'!$A$5:$A$24&lt;=A1408)*('Rate Schedule'!$A$5:$A$24&lt;&gt;"")*'Rate Schedule'!$A$5:$A$24)),'Rate Schedule'!$A$5:$A$24,0)),0),IF(E1408="Medical",IFERROR(INDEX('Rate Schedule'!$C$5:$C$24,MATCH(SUMPRODUCT(MAX(('Rate Schedule'!$A$5:$A$24&lt;=A1408)*('Rate Schedule'!$A$5:$A$24&lt;&gt;"")*'Rate Schedule'!$A$5:$A$24)),'Rate Schedule'!$A$5:$A$24,0)),0),IF(E1408="Charitable",IFERROR(INDEX('Rate Schedule'!$D$5:$D$24,MATCH(SUMPRODUCT(MAX(('Rate Schedule'!$A$5:$A$24&lt;=A1408)*('Rate Schedule'!$A$5:$A$24&lt;&gt;"")*'Rate Schedule'!$A$5:$A$24)),'Rate Schedule'!$A$5:$A$24,0)),0),0))))</f>
        <v/>
      </c>
      <c r="P1408" s="25">
        <f>IF(OR(M1408="",O1408=""),"",ROUND(N1408*O1408,0)/100)</f>
        <v/>
      </c>
      <c r="Q1408" s="26">
        <f>IF(AND(A1408="",B1408="",C1408="",D1408="",E1408="",J1408="",H1408=""),"",IF(A1408="","Add a date",IF(A1408&gt;AsOf,"After as-of date: not counted yet",IF(B1408="","Add a vehicle",IF(COUNTIF(VName,B1408)=0,"Vehicle not on Vehicles sheet",IF(E1408="","Add a purpose",IF(AND(E1408&lt;&gt;"Business",E1408&lt;&gt;"Medical",E1408&lt;&gt;"Charitable",E1408&lt;&gt;"Personal"),"Purpose must be Business/Medical/Charitable/Personal",IF(AND(ISNUMBER(H1408),ISNUMBER(I1408),I1408&lt;H1408),"Odometer end is before start",IF(AND(NOT(ISNUMBER(H1408)),NOT(ISNUMBER(I1408)),NOT(ISNUMBER(J1408))),"Add odometer readings or typed miles",IF(AND(ISNUMBER(H1408),ISNUMBER(I1408),ISNUMBER(J1408),ABS((I1408-H1408)-J1408)&gt;0.05),"Odometer and typed miles disagree",IF(AND(N1408&gt;0,O1408=0),"No rate for this date — check Rate Schedule",IF(AND(OR(E1408="Business",E1408="Medical",E1408="Charitable"),F1408&lt;&gt;"Yes",K1408=""),"Add purpose detail for substantiation",""))))))))))))</f>
        <v/>
      </c>
      <c r="R1408" s="27">
        <f>IF(OR(A1408="",M1408=""),"",IFERROR(INDEX('Rate Schedule'!$A$5:$A$24,MATCH(SUMPRODUCT(MAX(('Rate Schedule'!$A$5:$A$24&lt;=A1408)*('Rate Schedule'!$A$5:$A$24&lt;&gt;"")*'Rate Schedule'!$A$5:$A$24)),'Rate Schedule'!$A$5:$A$24,0)),""))</f>
        <v/>
      </c>
    </row>
    <row r="1409">
      <c r="A1409" s="22" t="n"/>
      <c r="B1409" s="10" t="n"/>
      <c r="C1409" s="10" t="n"/>
      <c r="D1409" s="10" t="n"/>
      <c r="E1409" s="10" t="n"/>
      <c r="F1409" s="10" t="n"/>
      <c r="G1409" s="10" t="n"/>
      <c r="H1409" s="23" t="n"/>
      <c r="I1409" s="23" t="n"/>
      <c r="J1409" s="23" t="n"/>
      <c r="K1409" s="10" t="n"/>
      <c r="L1409" s="10" t="n"/>
      <c r="M1409" s="24">
        <f>IF(AND(A1409="",B1409="",J1409="",H1409=""),"",ROUND(IF(G1409="Yes",2,1)*IF(AND(ISNUMBER(H1409),ISNUMBER(I1409),I1409&gt;=H1409),I1409-H1409,IF(ISNUMBER(J1409),J1409,0)),1))</f>
        <v/>
      </c>
      <c r="N1409" s="24">
        <f>IF(M1409="","",IF(OR(E1409="Personal",E1409="",F1409="Yes"),0,M1409))</f>
        <v/>
      </c>
      <c r="O1409" s="24">
        <f>IF(OR(A1409="",M1409=""),"",IF(E1409="Business",IFERROR(INDEX('Rate Schedule'!$B$5:$B$24,MATCH(SUMPRODUCT(MAX(('Rate Schedule'!$A$5:$A$24&lt;=A1409)*('Rate Schedule'!$A$5:$A$24&lt;&gt;"")*'Rate Schedule'!$A$5:$A$24)),'Rate Schedule'!$A$5:$A$24,0)),0),IF(E1409="Medical",IFERROR(INDEX('Rate Schedule'!$C$5:$C$24,MATCH(SUMPRODUCT(MAX(('Rate Schedule'!$A$5:$A$24&lt;=A1409)*('Rate Schedule'!$A$5:$A$24&lt;&gt;"")*'Rate Schedule'!$A$5:$A$24)),'Rate Schedule'!$A$5:$A$24,0)),0),IF(E1409="Charitable",IFERROR(INDEX('Rate Schedule'!$D$5:$D$24,MATCH(SUMPRODUCT(MAX(('Rate Schedule'!$A$5:$A$24&lt;=A1409)*('Rate Schedule'!$A$5:$A$24&lt;&gt;"")*'Rate Schedule'!$A$5:$A$24)),'Rate Schedule'!$A$5:$A$24,0)),0),0))))</f>
        <v/>
      </c>
      <c r="P1409" s="25">
        <f>IF(OR(M1409="",O1409=""),"",ROUND(N1409*O1409,0)/100)</f>
        <v/>
      </c>
      <c r="Q1409" s="26">
        <f>IF(AND(A1409="",B1409="",C1409="",D1409="",E1409="",J1409="",H1409=""),"",IF(A1409="","Add a date",IF(A1409&gt;AsOf,"After as-of date: not counted yet",IF(B1409="","Add a vehicle",IF(COUNTIF(VName,B1409)=0,"Vehicle not on Vehicles sheet",IF(E1409="","Add a purpose",IF(AND(E1409&lt;&gt;"Business",E1409&lt;&gt;"Medical",E1409&lt;&gt;"Charitable",E1409&lt;&gt;"Personal"),"Purpose must be Business/Medical/Charitable/Personal",IF(AND(ISNUMBER(H1409),ISNUMBER(I1409),I1409&lt;H1409),"Odometer end is before start",IF(AND(NOT(ISNUMBER(H1409)),NOT(ISNUMBER(I1409)),NOT(ISNUMBER(J1409))),"Add odometer readings or typed miles",IF(AND(ISNUMBER(H1409),ISNUMBER(I1409),ISNUMBER(J1409),ABS((I1409-H1409)-J1409)&gt;0.05),"Odometer and typed miles disagree",IF(AND(N1409&gt;0,O1409=0),"No rate for this date — check Rate Schedule",IF(AND(OR(E1409="Business",E1409="Medical",E1409="Charitable"),F1409&lt;&gt;"Yes",K1409=""),"Add purpose detail for substantiation",""))))))))))))</f>
        <v/>
      </c>
      <c r="R1409" s="27">
        <f>IF(OR(A1409="",M1409=""),"",IFERROR(INDEX('Rate Schedule'!$A$5:$A$24,MATCH(SUMPRODUCT(MAX(('Rate Schedule'!$A$5:$A$24&lt;=A1409)*('Rate Schedule'!$A$5:$A$24&lt;&gt;"")*'Rate Schedule'!$A$5:$A$24)),'Rate Schedule'!$A$5:$A$24,0)),""))</f>
        <v/>
      </c>
    </row>
    <row r="1410">
      <c r="A1410" s="22" t="n"/>
      <c r="B1410" s="10" t="n"/>
      <c r="C1410" s="10" t="n"/>
      <c r="D1410" s="10" t="n"/>
      <c r="E1410" s="10" t="n"/>
      <c r="F1410" s="10" t="n"/>
      <c r="G1410" s="10" t="n"/>
      <c r="H1410" s="23" t="n"/>
      <c r="I1410" s="23" t="n"/>
      <c r="J1410" s="23" t="n"/>
      <c r="K1410" s="10" t="n"/>
      <c r="L1410" s="10" t="n"/>
      <c r="M1410" s="24">
        <f>IF(AND(A1410="",B1410="",J1410="",H1410=""),"",ROUND(IF(G1410="Yes",2,1)*IF(AND(ISNUMBER(H1410),ISNUMBER(I1410),I1410&gt;=H1410),I1410-H1410,IF(ISNUMBER(J1410),J1410,0)),1))</f>
        <v/>
      </c>
      <c r="N1410" s="24">
        <f>IF(M1410="","",IF(OR(E1410="Personal",E1410="",F1410="Yes"),0,M1410))</f>
        <v/>
      </c>
      <c r="O1410" s="24">
        <f>IF(OR(A1410="",M1410=""),"",IF(E1410="Business",IFERROR(INDEX('Rate Schedule'!$B$5:$B$24,MATCH(SUMPRODUCT(MAX(('Rate Schedule'!$A$5:$A$24&lt;=A1410)*('Rate Schedule'!$A$5:$A$24&lt;&gt;"")*'Rate Schedule'!$A$5:$A$24)),'Rate Schedule'!$A$5:$A$24,0)),0),IF(E1410="Medical",IFERROR(INDEX('Rate Schedule'!$C$5:$C$24,MATCH(SUMPRODUCT(MAX(('Rate Schedule'!$A$5:$A$24&lt;=A1410)*('Rate Schedule'!$A$5:$A$24&lt;&gt;"")*'Rate Schedule'!$A$5:$A$24)),'Rate Schedule'!$A$5:$A$24,0)),0),IF(E1410="Charitable",IFERROR(INDEX('Rate Schedule'!$D$5:$D$24,MATCH(SUMPRODUCT(MAX(('Rate Schedule'!$A$5:$A$24&lt;=A1410)*('Rate Schedule'!$A$5:$A$24&lt;&gt;"")*'Rate Schedule'!$A$5:$A$24)),'Rate Schedule'!$A$5:$A$24,0)),0),0))))</f>
        <v/>
      </c>
      <c r="P1410" s="25">
        <f>IF(OR(M1410="",O1410=""),"",ROUND(N1410*O1410,0)/100)</f>
        <v/>
      </c>
      <c r="Q1410" s="26">
        <f>IF(AND(A1410="",B1410="",C1410="",D1410="",E1410="",J1410="",H1410=""),"",IF(A1410="","Add a date",IF(A1410&gt;AsOf,"After as-of date: not counted yet",IF(B1410="","Add a vehicle",IF(COUNTIF(VName,B1410)=0,"Vehicle not on Vehicles sheet",IF(E1410="","Add a purpose",IF(AND(E1410&lt;&gt;"Business",E1410&lt;&gt;"Medical",E1410&lt;&gt;"Charitable",E1410&lt;&gt;"Personal"),"Purpose must be Business/Medical/Charitable/Personal",IF(AND(ISNUMBER(H1410),ISNUMBER(I1410),I1410&lt;H1410),"Odometer end is before start",IF(AND(NOT(ISNUMBER(H1410)),NOT(ISNUMBER(I1410)),NOT(ISNUMBER(J1410))),"Add odometer readings or typed miles",IF(AND(ISNUMBER(H1410),ISNUMBER(I1410),ISNUMBER(J1410),ABS((I1410-H1410)-J1410)&gt;0.05),"Odometer and typed miles disagree",IF(AND(N1410&gt;0,O1410=0),"No rate for this date — check Rate Schedule",IF(AND(OR(E1410="Business",E1410="Medical",E1410="Charitable"),F1410&lt;&gt;"Yes",K1410=""),"Add purpose detail for substantiation",""))))))))))))</f>
        <v/>
      </c>
      <c r="R1410" s="27">
        <f>IF(OR(A1410="",M1410=""),"",IFERROR(INDEX('Rate Schedule'!$A$5:$A$24,MATCH(SUMPRODUCT(MAX(('Rate Schedule'!$A$5:$A$24&lt;=A1410)*('Rate Schedule'!$A$5:$A$24&lt;&gt;"")*'Rate Schedule'!$A$5:$A$24)),'Rate Schedule'!$A$5:$A$24,0)),""))</f>
        <v/>
      </c>
    </row>
    <row r="1411">
      <c r="A1411" s="22" t="n"/>
      <c r="B1411" s="10" t="n"/>
      <c r="C1411" s="10" t="n"/>
      <c r="D1411" s="10" t="n"/>
      <c r="E1411" s="10" t="n"/>
      <c r="F1411" s="10" t="n"/>
      <c r="G1411" s="10" t="n"/>
      <c r="H1411" s="23" t="n"/>
      <c r="I1411" s="23" t="n"/>
      <c r="J1411" s="23" t="n"/>
      <c r="K1411" s="10" t="n"/>
      <c r="L1411" s="10" t="n"/>
      <c r="M1411" s="24">
        <f>IF(AND(A1411="",B1411="",J1411="",H1411=""),"",ROUND(IF(G1411="Yes",2,1)*IF(AND(ISNUMBER(H1411),ISNUMBER(I1411),I1411&gt;=H1411),I1411-H1411,IF(ISNUMBER(J1411),J1411,0)),1))</f>
        <v/>
      </c>
      <c r="N1411" s="24">
        <f>IF(M1411="","",IF(OR(E1411="Personal",E1411="",F1411="Yes"),0,M1411))</f>
        <v/>
      </c>
      <c r="O1411" s="24">
        <f>IF(OR(A1411="",M1411=""),"",IF(E1411="Business",IFERROR(INDEX('Rate Schedule'!$B$5:$B$24,MATCH(SUMPRODUCT(MAX(('Rate Schedule'!$A$5:$A$24&lt;=A1411)*('Rate Schedule'!$A$5:$A$24&lt;&gt;"")*'Rate Schedule'!$A$5:$A$24)),'Rate Schedule'!$A$5:$A$24,0)),0),IF(E1411="Medical",IFERROR(INDEX('Rate Schedule'!$C$5:$C$24,MATCH(SUMPRODUCT(MAX(('Rate Schedule'!$A$5:$A$24&lt;=A1411)*('Rate Schedule'!$A$5:$A$24&lt;&gt;"")*'Rate Schedule'!$A$5:$A$24)),'Rate Schedule'!$A$5:$A$24,0)),0),IF(E1411="Charitable",IFERROR(INDEX('Rate Schedule'!$D$5:$D$24,MATCH(SUMPRODUCT(MAX(('Rate Schedule'!$A$5:$A$24&lt;=A1411)*('Rate Schedule'!$A$5:$A$24&lt;&gt;"")*'Rate Schedule'!$A$5:$A$24)),'Rate Schedule'!$A$5:$A$24,0)),0),0))))</f>
        <v/>
      </c>
      <c r="P1411" s="25">
        <f>IF(OR(M1411="",O1411=""),"",ROUND(N1411*O1411,0)/100)</f>
        <v/>
      </c>
      <c r="Q1411" s="26">
        <f>IF(AND(A1411="",B1411="",C1411="",D1411="",E1411="",J1411="",H1411=""),"",IF(A1411="","Add a date",IF(A1411&gt;AsOf,"After as-of date: not counted yet",IF(B1411="","Add a vehicle",IF(COUNTIF(VName,B1411)=0,"Vehicle not on Vehicles sheet",IF(E1411="","Add a purpose",IF(AND(E1411&lt;&gt;"Business",E1411&lt;&gt;"Medical",E1411&lt;&gt;"Charitable",E1411&lt;&gt;"Personal"),"Purpose must be Business/Medical/Charitable/Personal",IF(AND(ISNUMBER(H1411),ISNUMBER(I1411),I1411&lt;H1411),"Odometer end is before start",IF(AND(NOT(ISNUMBER(H1411)),NOT(ISNUMBER(I1411)),NOT(ISNUMBER(J1411))),"Add odometer readings or typed miles",IF(AND(ISNUMBER(H1411),ISNUMBER(I1411),ISNUMBER(J1411),ABS((I1411-H1411)-J1411)&gt;0.05),"Odometer and typed miles disagree",IF(AND(N1411&gt;0,O1411=0),"No rate for this date — check Rate Schedule",IF(AND(OR(E1411="Business",E1411="Medical",E1411="Charitable"),F1411&lt;&gt;"Yes",K1411=""),"Add purpose detail for substantiation",""))))))))))))</f>
        <v/>
      </c>
      <c r="R1411" s="27">
        <f>IF(OR(A1411="",M1411=""),"",IFERROR(INDEX('Rate Schedule'!$A$5:$A$24,MATCH(SUMPRODUCT(MAX(('Rate Schedule'!$A$5:$A$24&lt;=A1411)*('Rate Schedule'!$A$5:$A$24&lt;&gt;"")*'Rate Schedule'!$A$5:$A$24)),'Rate Schedule'!$A$5:$A$24,0)),""))</f>
        <v/>
      </c>
    </row>
    <row r="1412">
      <c r="A1412" s="22" t="n"/>
      <c r="B1412" s="10" t="n"/>
      <c r="C1412" s="10" t="n"/>
      <c r="D1412" s="10" t="n"/>
      <c r="E1412" s="10" t="n"/>
      <c r="F1412" s="10" t="n"/>
      <c r="G1412" s="10" t="n"/>
      <c r="H1412" s="23" t="n"/>
      <c r="I1412" s="23" t="n"/>
      <c r="J1412" s="23" t="n"/>
      <c r="K1412" s="10" t="n"/>
      <c r="L1412" s="10" t="n"/>
      <c r="M1412" s="24">
        <f>IF(AND(A1412="",B1412="",J1412="",H1412=""),"",ROUND(IF(G1412="Yes",2,1)*IF(AND(ISNUMBER(H1412),ISNUMBER(I1412),I1412&gt;=H1412),I1412-H1412,IF(ISNUMBER(J1412),J1412,0)),1))</f>
        <v/>
      </c>
      <c r="N1412" s="24">
        <f>IF(M1412="","",IF(OR(E1412="Personal",E1412="",F1412="Yes"),0,M1412))</f>
        <v/>
      </c>
      <c r="O1412" s="24">
        <f>IF(OR(A1412="",M1412=""),"",IF(E1412="Business",IFERROR(INDEX('Rate Schedule'!$B$5:$B$24,MATCH(SUMPRODUCT(MAX(('Rate Schedule'!$A$5:$A$24&lt;=A1412)*('Rate Schedule'!$A$5:$A$24&lt;&gt;"")*'Rate Schedule'!$A$5:$A$24)),'Rate Schedule'!$A$5:$A$24,0)),0),IF(E1412="Medical",IFERROR(INDEX('Rate Schedule'!$C$5:$C$24,MATCH(SUMPRODUCT(MAX(('Rate Schedule'!$A$5:$A$24&lt;=A1412)*('Rate Schedule'!$A$5:$A$24&lt;&gt;"")*'Rate Schedule'!$A$5:$A$24)),'Rate Schedule'!$A$5:$A$24,0)),0),IF(E1412="Charitable",IFERROR(INDEX('Rate Schedule'!$D$5:$D$24,MATCH(SUMPRODUCT(MAX(('Rate Schedule'!$A$5:$A$24&lt;=A1412)*('Rate Schedule'!$A$5:$A$24&lt;&gt;"")*'Rate Schedule'!$A$5:$A$24)),'Rate Schedule'!$A$5:$A$24,0)),0),0))))</f>
        <v/>
      </c>
      <c r="P1412" s="25">
        <f>IF(OR(M1412="",O1412=""),"",ROUND(N1412*O1412,0)/100)</f>
        <v/>
      </c>
      <c r="Q1412" s="26">
        <f>IF(AND(A1412="",B1412="",C1412="",D1412="",E1412="",J1412="",H1412=""),"",IF(A1412="","Add a date",IF(A1412&gt;AsOf,"After as-of date: not counted yet",IF(B1412="","Add a vehicle",IF(COUNTIF(VName,B1412)=0,"Vehicle not on Vehicles sheet",IF(E1412="","Add a purpose",IF(AND(E1412&lt;&gt;"Business",E1412&lt;&gt;"Medical",E1412&lt;&gt;"Charitable",E1412&lt;&gt;"Personal"),"Purpose must be Business/Medical/Charitable/Personal",IF(AND(ISNUMBER(H1412),ISNUMBER(I1412),I1412&lt;H1412),"Odometer end is before start",IF(AND(NOT(ISNUMBER(H1412)),NOT(ISNUMBER(I1412)),NOT(ISNUMBER(J1412))),"Add odometer readings or typed miles",IF(AND(ISNUMBER(H1412),ISNUMBER(I1412),ISNUMBER(J1412),ABS((I1412-H1412)-J1412)&gt;0.05),"Odometer and typed miles disagree",IF(AND(N1412&gt;0,O1412=0),"No rate for this date — check Rate Schedule",IF(AND(OR(E1412="Business",E1412="Medical",E1412="Charitable"),F1412&lt;&gt;"Yes",K1412=""),"Add purpose detail for substantiation",""))))))))))))</f>
        <v/>
      </c>
      <c r="R1412" s="27">
        <f>IF(OR(A1412="",M1412=""),"",IFERROR(INDEX('Rate Schedule'!$A$5:$A$24,MATCH(SUMPRODUCT(MAX(('Rate Schedule'!$A$5:$A$24&lt;=A1412)*('Rate Schedule'!$A$5:$A$24&lt;&gt;"")*'Rate Schedule'!$A$5:$A$24)),'Rate Schedule'!$A$5:$A$24,0)),""))</f>
        <v/>
      </c>
    </row>
    <row r="1413">
      <c r="A1413" s="22" t="n"/>
      <c r="B1413" s="10" t="n"/>
      <c r="C1413" s="10" t="n"/>
      <c r="D1413" s="10" t="n"/>
      <c r="E1413" s="10" t="n"/>
      <c r="F1413" s="10" t="n"/>
      <c r="G1413" s="10" t="n"/>
      <c r="H1413" s="23" t="n"/>
      <c r="I1413" s="23" t="n"/>
      <c r="J1413" s="23" t="n"/>
      <c r="K1413" s="10" t="n"/>
      <c r="L1413" s="10" t="n"/>
      <c r="M1413" s="24">
        <f>IF(AND(A1413="",B1413="",J1413="",H1413=""),"",ROUND(IF(G1413="Yes",2,1)*IF(AND(ISNUMBER(H1413),ISNUMBER(I1413),I1413&gt;=H1413),I1413-H1413,IF(ISNUMBER(J1413),J1413,0)),1))</f>
        <v/>
      </c>
      <c r="N1413" s="24">
        <f>IF(M1413="","",IF(OR(E1413="Personal",E1413="",F1413="Yes"),0,M1413))</f>
        <v/>
      </c>
      <c r="O1413" s="24">
        <f>IF(OR(A1413="",M1413=""),"",IF(E1413="Business",IFERROR(INDEX('Rate Schedule'!$B$5:$B$24,MATCH(SUMPRODUCT(MAX(('Rate Schedule'!$A$5:$A$24&lt;=A1413)*('Rate Schedule'!$A$5:$A$24&lt;&gt;"")*'Rate Schedule'!$A$5:$A$24)),'Rate Schedule'!$A$5:$A$24,0)),0),IF(E1413="Medical",IFERROR(INDEX('Rate Schedule'!$C$5:$C$24,MATCH(SUMPRODUCT(MAX(('Rate Schedule'!$A$5:$A$24&lt;=A1413)*('Rate Schedule'!$A$5:$A$24&lt;&gt;"")*'Rate Schedule'!$A$5:$A$24)),'Rate Schedule'!$A$5:$A$24,0)),0),IF(E1413="Charitable",IFERROR(INDEX('Rate Schedule'!$D$5:$D$24,MATCH(SUMPRODUCT(MAX(('Rate Schedule'!$A$5:$A$24&lt;=A1413)*('Rate Schedule'!$A$5:$A$24&lt;&gt;"")*'Rate Schedule'!$A$5:$A$24)),'Rate Schedule'!$A$5:$A$24,0)),0),0))))</f>
        <v/>
      </c>
      <c r="P1413" s="25">
        <f>IF(OR(M1413="",O1413=""),"",ROUND(N1413*O1413,0)/100)</f>
        <v/>
      </c>
      <c r="Q1413" s="26">
        <f>IF(AND(A1413="",B1413="",C1413="",D1413="",E1413="",J1413="",H1413=""),"",IF(A1413="","Add a date",IF(A1413&gt;AsOf,"After as-of date: not counted yet",IF(B1413="","Add a vehicle",IF(COUNTIF(VName,B1413)=0,"Vehicle not on Vehicles sheet",IF(E1413="","Add a purpose",IF(AND(E1413&lt;&gt;"Business",E1413&lt;&gt;"Medical",E1413&lt;&gt;"Charitable",E1413&lt;&gt;"Personal"),"Purpose must be Business/Medical/Charitable/Personal",IF(AND(ISNUMBER(H1413),ISNUMBER(I1413),I1413&lt;H1413),"Odometer end is before start",IF(AND(NOT(ISNUMBER(H1413)),NOT(ISNUMBER(I1413)),NOT(ISNUMBER(J1413))),"Add odometer readings or typed miles",IF(AND(ISNUMBER(H1413),ISNUMBER(I1413),ISNUMBER(J1413),ABS((I1413-H1413)-J1413)&gt;0.05),"Odometer and typed miles disagree",IF(AND(N1413&gt;0,O1413=0),"No rate for this date — check Rate Schedule",IF(AND(OR(E1413="Business",E1413="Medical",E1413="Charitable"),F1413&lt;&gt;"Yes",K1413=""),"Add purpose detail for substantiation",""))))))))))))</f>
        <v/>
      </c>
      <c r="R1413" s="27">
        <f>IF(OR(A1413="",M1413=""),"",IFERROR(INDEX('Rate Schedule'!$A$5:$A$24,MATCH(SUMPRODUCT(MAX(('Rate Schedule'!$A$5:$A$24&lt;=A1413)*('Rate Schedule'!$A$5:$A$24&lt;&gt;"")*'Rate Schedule'!$A$5:$A$24)),'Rate Schedule'!$A$5:$A$24,0)),""))</f>
        <v/>
      </c>
    </row>
    <row r="1414">
      <c r="A1414" s="22" t="n"/>
      <c r="B1414" s="10" t="n"/>
      <c r="C1414" s="10" t="n"/>
      <c r="D1414" s="10" t="n"/>
      <c r="E1414" s="10" t="n"/>
      <c r="F1414" s="10" t="n"/>
      <c r="G1414" s="10" t="n"/>
      <c r="H1414" s="23" t="n"/>
      <c r="I1414" s="23" t="n"/>
      <c r="J1414" s="23" t="n"/>
      <c r="K1414" s="10" t="n"/>
      <c r="L1414" s="10" t="n"/>
      <c r="M1414" s="24">
        <f>IF(AND(A1414="",B1414="",J1414="",H1414=""),"",ROUND(IF(G1414="Yes",2,1)*IF(AND(ISNUMBER(H1414),ISNUMBER(I1414),I1414&gt;=H1414),I1414-H1414,IF(ISNUMBER(J1414),J1414,0)),1))</f>
        <v/>
      </c>
      <c r="N1414" s="24">
        <f>IF(M1414="","",IF(OR(E1414="Personal",E1414="",F1414="Yes"),0,M1414))</f>
        <v/>
      </c>
      <c r="O1414" s="24">
        <f>IF(OR(A1414="",M1414=""),"",IF(E1414="Business",IFERROR(INDEX('Rate Schedule'!$B$5:$B$24,MATCH(SUMPRODUCT(MAX(('Rate Schedule'!$A$5:$A$24&lt;=A1414)*('Rate Schedule'!$A$5:$A$24&lt;&gt;"")*'Rate Schedule'!$A$5:$A$24)),'Rate Schedule'!$A$5:$A$24,0)),0),IF(E1414="Medical",IFERROR(INDEX('Rate Schedule'!$C$5:$C$24,MATCH(SUMPRODUCT(MAX(('Rate Schedule'!$A$5:$A$24&lt;=A1414)*('Rate Schedule'!$A$5:$A$24&lt;&gt;"")*'Rate Schedule'!$A$5:$A$24)),'Rate Schedule'!$A$5:$A$24,0)),0),IF(E1414="Charitable",IFERROR(INDEX('Rate Schedule'!$D$5:$D$24,MATCH(SUMPRODUCT(MAX(('Rate Schedule'!$A$5:$A$24&lt;=A1414)*('Rate Schedule'!$A$5:$A$24&lt;&gt;"")*'Rate Schedule'!$A$5:$A$24)),'Rate Schedule'!$A$5:$A$24,0)),0),0))))</f>
        <v/>
      </c>
      <c r="P1414" s="25">
        <f>IF(OR(M1414="",O1414=""),"",ROUND(N1414*O1414,0)/100)</f>
        <v/>
      </c>
      <c r="Q1414" s="26">
        <f>IF(AND(A1414="",B1414="",C1414="",D1414="",E1414="",J1414="",H1414=""),"",IF(A1414="","Add a date",IF(A1414&gt;AsOf,"After as-of date: not counted yet",IF(B1414="","Add a vehicle",IF(COUNTIF(VName,B1414)=0,"Vehicle not on Vehicles sheet",IF(E1414="","Add a purpose",IF(AND(E1414&lt;&gt;"Business",E1414&lt;&gt;"Medical",E1414&lt;&gt;"Charitable",E1414&lt;&gt;"Personal"),"Purpose must be Business/Medical/Charitable/Personal",IF(AND(ISNUMBER(H1414),ISNUMBER(I1414),I1414&lt;H1414),"Odometer end is before start",IF(AND(NOT(ISNUMBER(H1414)),NOT(ISNUMBER(I1414)),NOT(ISNUMBER(J1414))),"Add odometer readings or typed miles",IF(AND(ISNUMBER(H1414),ISNUMBER(I1414),ISNUMBER(J1414),ABS((I1414-H1414)-J1414)&gt;0.05),"Odometer and typed miles disagree",IF(AND(N1414&gt;0,O1414=0),"No rate for this date — check Rate Schedule",IF(AND(OR(E1414="Business",E1414="Medical",E1414="Charitable"),F1414&lt;&gt;"Yes",K1414=""),"Add purpose detail for substantiation",""))))))))))))</f>
        <v/>
      </c>
      <c r="R1414" s="27">
        <f>IF(OR(A1414="",M1414=""),"",IFERROR(INDEX('Rate Schedule'!$A$5:$A$24,MATCH(SUMPRODUCT(MAX(('Rate Schedule'!$A$5:$A$24&lt;=A1414)*('Rate Schedule'!$A$5:$A$24&lt;&gt;"")*'Rate Schedule'!$A$5:$A$24)),'Rate Schedule'!$A$5:$A$24,0)),""))</f>
        <v/>
      </c>
    </row>
    <row r="1415">
      <c r="A1415" s="22" t="n"/>
      <c r="B1415" s="10" t="n"/>
      <c r="C1415" s="10" t="n"/>
      <c r="D1415" s="10" t="n"/>
      <c r="E1415" s="10" t="n"/>
      <c r="F1415" s="10" t="n"/>
      <c r="G1415" s="10" t="n"/>
      <c r="H1415" s="23" t="n"/>
      <c r="I1415" s="23" t="n"/>
      <c r="J1415" s="23" t="n"/>
      <c r="K1415" s="10" t="n"/>
      <c r="L1415" s="10" t="n"/>
      <c r="M1415" s="24">
        <f>IF(AND(A1415="",B1415="",J1415="",H1415=""),"",ROUND(IF(G1415="Yes",2,1)*IF(AND(ISNUMBER(H1415),ISNUMBER(I1415),I1415&gt;=H1415),I1415-H1415,IF(ISNUMBER(J1415),J1415,0)),1))</f>
        <v/>
      </c>
      <c r="N1415" s="24">
        <f>IF(M1415="","",IF(OR(E1415="Personal",E1415="",F1415="Yes"),0,M1415))</f>
        <v/>
      </c>
      <c r="O1415" s="24">
        <f>IF(OR(A1415="",M1415=""),"",IF(E1415="Business",IFERROR(INDEX('Rate Schedule'!$B$5:$B$24,MATCH(SUMPRODUCT(MAX(('Rate Schedule'!$A$5:$A$24&lt;=A1415)*('Rate Schedule'!$A$5:$A$24&lt;&gt;"")*'Rate Schedule'!$A$5:$A$24)),'Rate Schedule'!$A$5:$A$24,0)),0),IF(E1415="Medical",IFERROR(INDEX('Rate Schedule'!$C$5:$C$24,MATCH(SUMPRODUCT(MAX(('Rate Schedule'!$A$5:$A$24&lt;=A1415)*('Rate Schedule'!$A$5:$A$24&lt;&gt;"")*'Rate Schedule'!$A$5:$A$24)),'Rate Schedule'!$A$5:$A$24,0)),0),IF(E1415="Charitable",IFERROR(INDEX('Rate Schedule'!$D$5:$D$24,MATCH(SUMPRODUCT(MAX(('Rate Schedule'!$A$5:$A$24&lt;=A1415)*('Rate Schedule'!$A$5:$A$24&lt;&gt;"")*'Rate Schedule'!$A$5:$A$24)),'Rate Schedule'!$A$5:$A$24,0)),0),0))))</f>
        <v/>
      </c>
      <c r="P1415" s="25">
        <f>IF(OR(M1415="",O1415=""),"",ROUND(N1415*O1415,0)/100)</f>
        <v/>
      </c>
      <c r="Q1415" s="26">
        <f>IF(AND(A1415="",B1415="",C1415="",D1415="",E1415="",J1415="",H1415=""),"",IF(A1415="","Add a date",IF(A1415&gt;AsOf,"After as-of date: not counted yet",IF(B1415="","Add a vehicle",IF(COUNTIF(VName,B1415)=0,"Vehicle not on Vehicles sheet",IF(E1415="","Add a purpose",IF(AND(E1415&lt;&gt;"Business",E1415&lt;&gt;"Medical",E1415&lt;&gt;"Charitable",E1415&lt;&gt;"Personal"),"Purpose must be Business/Medical/Charitable/Personal",IF(AND(ISNUMBER(H1415),ISNUMBER(I1415),I1415&lt;H1415),"Odometer end is before start",IF(AND(NOT(ISNUMBER(H1415)),NOT(ISNUMBER(I1415)),NOT(ISNUMBER(J1415))),"Add odometer readings or typed miles",IF(AND(ISNUMBER(H1415),ISNUMBER(I1415),ISNUMBER(J1415),ABS((I1415-H1415)-J1415)&gt;0.05),"Odometer and typed miles disagree",IF(AND(N1415&gt;0,O1415=0),"No rate for this date — check Rate Schedule",IF(AND(OR(E1415="Business",E1415="Medical",E1415="Charitable"),F1415&lt;&gt;"Yes",K1415=""),"Add purpose detail for substantiation",""))))))))))))</f>
        <v/>
      </c>
      <c r="R1415" s="27">
        <f>IF(OR(A1415="",M1415=""),"",IFERROR(INDEX('Rate Schedule'!$A$5:$A$24,MATCH(SUMPRODUCT(MAX(('Rate Schedule'!$A$5:$A$24&lt;=A1415)*('Rate Schedule'!$A$5:$A$24&lt;&gt;"")*'Rate Schedule'!$A$5:$A$24)),'Rate Schedule'!$A$5:$A$24,0)),""))</f>
        <v/>
      </c>
    </row>
    <row r="1416">
      <c r="A1416" s="22" t="n"/>
      <c r="B1416" s="10" t="n"/>
      <c r="C1416" s="10" t="n"/>
      <c r="D1416" s="10" t="n"/>
      <c r="E1416" s="10" t="n"/>
      <c r="F1416" s="10" t="n"/>
      <c r="G1416" s="10" t="n"/>
      <c r="H1416" s="23" t="n"/>
      <c r="I1416" s="23" t="n"/>
      <c r="J1416" s="23" t="n"/>
      <c r="K1416" s="10" t="n"/>
      <c r="L1416" s="10" t="n"/>
      <c r="M1416" s="24">
        <f>IF(AND(A1416="",B1416="",J1416="",H1416=""),"",ROUND(IF(G1416="Yes",2,1)*IF(AND(ISNUMBER(H1416),ISNUMBER(I1416),I1416&gt;=H1416),I1416-H1416,IF(ISNUMBER(J1416),J1416,0)),1))</f>
        <v/>
      </c>
      <c r="N1416" s="24">
        <f>IF(M1416="","",IF(OR(E1416="Personal",E1416="",F1416="Yes"),0,M1416))</f>
        <v/>
      </c>
      <c r="O1416" s="24">
        <f>IF(OR(A1416="",M1416=""),"",IF(E1416="Business",IFERROR(INDEX('Rate Schedule'!$B$5:$B$24,MATCH(SUMPRODUCT(MAX(('Rate Schedule'!$A$5:$A$24&lt;=A1416)*('Rate Schedule'!$A$5:$A$24&lt;&gt;"")*'Rate Schedule'!$A$5:$A$24)),'Rate Schedule'!$A$5:$A$24,0)),0),IF(E1416="Medical",IFERROR(INDEX('Rate Schedule'!$C$5:$C$24,MATCH(SUMPRODUCT(MAX(('Rate Schedule'!$A$5:$A$24&lt;=A1416)*('Rate Schedule'!$A$5:$A$24&lt;&gt;"")*'Rate Schedule'!$A$5:$A$24)),'Rate Schedule'!$A$5:$A$24,0)),0),IF(E1416="Charitable",IFERROR(INDEX('Rate Schedule'!$D$5:$D$24,MATCH(SUMPRODUCT(MAX(('Rate Schedule'!$A$5:$A$24&lt;=A1416)*('Rate Schedule'!$A$5:$A$24&lt;&gt;"")*'Rate Schedule'!$A$5:$A$24)),'Rate Schedule'!$A$5:$A$24,0)),0),0))))</f>
        <v/>
      </c>
      <c r="P1416" s="25">
        <f>IF(OR(M1416="",O1416=""),"",ROUND(N1416*O1416,0)/100)</f>
        <v/>
      </c>
      <c r="Q1416" s="26">
        <f>IF(AND(A1416="",B1416="",C1416="",D1416="",E1416="",J1416="",H1416=""),"",IF(A1416="","Add a date",IF(A1416&gt;AsOf,"After as-of date: not counted yet",IF(B1416="","Add a vehicle",IF(COUNTIF(VName,B1416)=0,"Vehicle not on Vehicles sheet",IF(E1416="","Add a purpose",IF(AND(E1416&lt;&gt;"Business",E1416&lt;&gt;"Medical",E1416&lt;&gt;"Charitable",E1416&lt;&gt;"Personal"),"Purpose must be Business/Medical/Charitable/Personal",IF(AND(ISNUMBER(H1416),ISNUMBER(I1416),I1416&lt;H1416),"Odometer end is before start",IF(AND(NOT(ISNUMBER(H1416)),NOT(ISNUMBER(I1416)),NOT(ISNUMBER(J1416))),"Add odometer readings or typed miles",IF(AND(ISNUMBER(H1416),ISNUMBER(I1416),ISNUMBER(J1416),ABS((I1416-H1416)-J1416)&gt;0.05),"Odometer and typed miles disagree",IF(AND(N1416&gt;0,O1416=0),"No rate for this date — check Rate Schedule",IF(AND(OR(E1416="Business",E1416="Medical",E1416="Charitable"),F1416&lt;&gt;"Yes",K1416=""),"Add purpose detail for substantiation",""))))))))))))</f>
        <v/>
      </c>
      <c r="R1416" s="27">
        <f>IF(OR(A1416="",M1416=""),"",IFERROR(INDEX('Rate Schedule'!$A$5:$A$24,MATCH(SUMPRODUCT(MAX(('Rate Schedule'!$A$5:$A$24&lt;=A1416)*('Rate Schedule'!$A$5:$A$24&lt;&gt;"")*'Rate Schedule'!$A$5:$A$24)),'Rate Schedule'!$A$5:$A$24,0)),""))</f>
        <v/>
      </c>
    </row>
    <row r="1417">
      <c r="A1417" s="22" t="n"/>
      <c r="B1417" s="10" t="n"/>
      <c r="C1417" s="10" t="n"/>
      <c r="D1417" s="10" t="n"/>
      <c r="E1417" s="10" t="n"/>
      <c r="F1417" s="10" t="n"/>
      <c r="G1417" s="10" t="n"/>
      <c r="H1417" s="23" t="n"/>
      <c r="I1417" s="23" t="n"/>
      <c r="J1417" s="23" t="n"/>
      <c r="K1417" s="10" t="n"/>
      <c r="L1417" s="10" t="n"/>
      <c r="M1417" s="24">
        <f>IF(AND(A1417="",B1417="",J1417="",H1417=""),"",ROUND(IF(G1417="Yes",2,1)*IF(AND(ISNUMBER(H1417),ISNUMBER(I1417),I1417&gt;=H1417),I1417-H1417,IF(ISNUMBER(J1417),J1417,0)),1))</f>
        <v/>
      </c>
      <c r="N1417" s="24">
        <f>IF(M1417="","",IF(OR(E1417="Personal",E1417="",F1417="Yes"),0,M1417))</f>
        <v/>
      </c>
      <c r="O1417" s="24">
        <f>IF(OR(A1417="",M1417=""),"",IF(E1417="Business",IFERROR(INDEX('Rate Schedule'!$B$5:$B$24,MATCH(SUMPRODUCT(MAX(('Rate Schedule'!$A$5:$A$24&lt;=A1417)*('Rate Schedule'!$A$5:$A$24&lt;&gt;"")*'Rate Schedule'!$A$5:$A$24)),'Rate Schedule'!$A$5:$A$24,0)),0),IF(E1417="Medical",IFERROR(INDEX('Rate Schedule'!$C$5:$C$24,MATCH(SUMPRODUCT(MAX(('Rate Schedule'!$A$5:$A$24&lt;=A1417)*('Rate Schedule'!$A$5:$A$24&lt;&gt;"")*'Rate Schedule'!$A$5:$A$24)),'Rate Schedule'!$A$5:$A$24,0)),0),IF(E1417="Charitable",IFERROR(INDEX('Rate Schedule'!$D$5:$D$24,MATCH(SUMPRODUCT(MAX(('Rate Schedule'!$A$5:$A$24&lt;=A1417)*('Rate Schedule'!$A$5:$A$24&lt;&gt;"")*'Rate Schedule'!$A$5:$A$24)),'Rate Schedule'!$A$5:$A$24,0)),0),0))))</f>
        <v/>
      </c>
      <c r="P1417" s="25">
        <f>IF(OR(M1417="",O1417=""),"",ROUND(N1417*O1417,0)/100)</f>
        <v/>
      </c>
      <c r="Q1417" s="26">
        <f>IF(AND(A1417="",B1417="",C1417="",D1417="",E1417="",J1417="",H1417=""),"",IF(A1417="","Add a date",IF(A1417&gt;AsOf,"After as-of date: not counted yet",IF(B1417="","Add a vehicle",IF(COUNTIF(VName,B1417)=0,"Vehicle not on Vehicles sheet",IF(E1417="","Add a purpose",IF(AND(E1417&lt;&gt;"Business",E1417&lt;&gt;"Medical",E1417&lt;&gt;"Charitable",E1417&lt;&gt;"Personal"),"Purpose must be Business/Medical/Charitable/Personal",IF(AND(ISNUMBER(H1417),ISNUMBER(I1417),I1417&lt;H1417),"Odometer end is before start",IF(AND(NOT(ISNUMBER(H1417)),NOT(ISNUMBER(I1417)),NOT(ISNUMBER(J1417))),"Add odometer readings or typed miles",IF(AND(ISNUMBER(H1417),ISNUMBER(I1417),ISNUMBER(J1417),ABS((I1417-H1417)-J1417)&gt;0.05),"Odometer and typed miles disagree",IF(AND(N1417&gt;0,O1417=0),"No rate for this date — check Rate Schedule",IF(AND(OR(E1417="Business",E1417="Medical",E1417="Charitable"),F1417&lt;&gt;"Yes",K1417=""),"Add purpose detail for substantiation",""))))))))))))</f>
        <v/>
      </c>
      <c r="R1417" s="27">
        <f>IF(OR(A1417="",M1417=""),"",IFERROR(INDEX('Rate Schedule'!$A$5:$A$24,MATCH(SUMPRODUCT(MAX(('Rate Schedule'!$A$5:$A$24&lt;=A1417)*('Rate Schedule'!$A$5:$A$24&lt;&gt;"")*'Rate Schedule'!$A$5:$A$24)),'Rate Schedule'!$A$5:$A$24,0)),""))</f>
        <v/>
      </c>
    </row>
    <row r="1418">
      <c r="A1418" s="22" t="n"/>
      <c r="B1418" s="10" t="n"/>
      <c r="C1418" s="10" t="n"/>
      <c r="D1418" s="10" t="n"/>
      <c r="E1418" s="10" t="n"/>
      <c r="F1418" s="10" t="n"/>
      <c r="G1418" s="10" t="n"/>
      <c r="H1418" s="23" t="n"/>
      <c r="I1418" s="23" t="n"/>
      <c r="J1418" s="23" t="n"/>
      <c r="K1418" s="10" t="n"/>
      <c r="L1418" s="10" t="n"/>
      <c r="M1418" s="24">
        <f>IF(AND(A1418="",B1418="",J1418="",H1418=""),"",ROUND(IF(G1418="Yes",2,1)*IF(AND(ISNUMBER(H1418),ISNUMBER(I1418),I1418&gt;=H1418),I1418-H1418,IF(ISNUMBER(J1418),J1418,0)),1))</f>
        <v/>
      </c>
      <c r="N1418" s="24">
        <f>IF(M1418="","",IF(OR(E1418="Personal",E1418="",F1418="Yes"),0,M1418))</f>
        <v/>
      </c>
      <c r="O1418" s="24">
        <f>IF(OR(A1418="",M1418=""),"",IF(E1418="Business",IFERROR(INDEX('Rate Schedule'!$B$5:$B$24,MATCH(SUMPRODUCT(MAX(('Rate Schedule'!$A$5:$A$24&lt;=A1418)*('Rate Schedule'!$A$5:$A$24&lt;&gt;"")*'Rate Schedule'!$A$5:$A$24)),'Rate Schedule'!$A$5:$A$24,0)),0),IF(E1418="Medical",IFERROR(INDEX('Rate Schedule'!$C$5:$C$24,MATCH(SUMPRODUCT(MAX(('Rate Schedule'!$A$5:$A$24&lt;=A1418)*('Rate Schedule'!$A$5:$A$24&lt;&gt;"")*'Rate Schedule'!$A$5:$A$24)),'Rate Schedule'!$A$5:$A$24,0)),0),IF(E1418="Charitable",IFERROR(INDEX('Rate Schedule'!$D$5:$D$24,MATCH(SUMPRODUCT(MAX(('Rate Schedule'!$A$5:$A$24&lt;=A1418)*('Rate Schedule'!$A$5:$A$24&lt;&gt;"")*'Rate Schedule'!$A$5:$A$24)),'Rate Schedule'!$A$5:$A$24,0)),0),0))))</f>
        <v/>
      </c>
      <c r="P1418" s="25">
        <f>IF(OR(M1418="",O1418=""),"",ROUND(N1418*O1418,0)/100)</f>
        <v/>
      </c>
      <c r="Q1418" s="26">
        <f>IF(AND(A1418="",B1418="",C1418="",D1418="",E1418="",J1418="",H1418=""),"",IF(A1418="","Add a date",IF(A1418&gt;AsOf,"After as-of date: not counted yet",IF(B1418="","Add a vehicle",IF(COUNTIF(VName,B1418)=0,"Vehicle not on Vehicles sheet",IF(E1418="","Add a purpose",IF(AND(E1418&lt;&gt;"Business",E1418&lt;&gt;"Medical",E1418&lt;&gt;"Charitable",E1418&lt;&gt;"Personal"),"Purpose must be Business/Medical/Charitable/Personal",IF(AND(ISNUMBER(H1418),ISNUMBER(I1418),I1418&lt;H1418),"Odometer end is before start",IF(AND(NOT(ISNUMBER(H1418)),NOT(ISNUMBER(I1418)),NOT(ISNUMBER(J1418))),"Add odometer readings or typed miles",IF(AND(ISNUMBER(H1418),ISNUMBER(I1418),ISNUMBER(J1418),ABS((I1418-H1418)-J1418)&gt;0.05),"Odometer and typed miles disagree",IF(AND(N1418&gt;0,O1418=0),"No rate for this date — check Rate Schedule",IF(AND(OR(E1418="Business",E1418="Medical",E1418="Charitable"),F1418&lt;&gt;"Yes",K1418=""),"Add purpose detail for substantiation",""))))))))))))</f>
        <v/>
      </c>
      <c r="R1418" s="27">
        <f>IF(OR(A1418="",M1418=""),"",IFERROR(INDEX('Rate Schedule'!$A$5:$A$24,MATCH(SUMPRODUCT(MAX(('Rate Schedule'!$A$5:$A$24&lt;=A1418)*('Rate Schedule'!$A$5:$A$24&lt;&gt;"")*'Rate Schedule'!$A$5:$A$24)),'Rate Schedule'!$A$5:$A$24,0)),""))</f>
        <v/>
      </c>
    </row>
    <row r="1419">
      <c r="A1419" s="22" t="n"/>
      <c r="B1419" s="10" t="n"/>
      <c r="C1419" s="10" t="n"/>
      <c r="D1419" s="10" t="n"/>
      <c r="E1419" s="10" t="n"/>
      <c r="F1419" s="10" t="n"/>
      <c r="G1419" s="10" t="n"/>
      <c r="H1419" s="23" t="n"/>
      <c r="I1419" s="23" t="n"/>
      <c r="J1419" s="23" t="n"/>
      <c r="K1419" s="10" t="n"/>
      <c r="L1419" s="10" t="n"/>
      <c r="M1419" s="24">
        <f>IF(AND(A1419="",B1419="",J1419="",H1419=""),"",ROUND(IF(G1419="Yes",2,1)*IF(AND(ISNUMBER(H1419),ISNUMBER(I1419),I1419&gt;=H1419),I1419-H1419,IF(ISNUMBER(J1419),J1419,0)),1))</f>
        <v/>
      </c>
      <c r="N1419" s="24">
        <f>IF(M1419="","",IF(OR(E1419="Personal",E1419="",F1419="Yes"),0,M1419))</f>
        <v/>
      </c>
      <c r="O1419" s="24">
        <f>IF(OR(A1419="",M1419=""),"",IF(E1419="Business",IFERROR(INDEX('Rate Schedule'!$B$5:$B$24,MATCH(SUMPRODUCT(MAX(('Rate Schedule'!$A$5:$A$24&lt;=A1419)*('Rate Schedule'!$A$5:$A$24&lt;&gt;"")*'Rate Schedule'!$A$5:$A$24)),'Rate Schedule'!$A$5:$A$24,0)),0),IF(E1419="Medical",IFERROR(INDEX('Rate Schedule'!$C$5:$C$24,MATCH(SUMPRODUCT(MAX(('Rate Schedule'!$A$5:$A$24&lt;=A1419)*('Rate Schedule'!$A$5:$A$24&lt;&gt;"")*'Rate Schedule'!$A$5:$A$24)),'Rate Schedule'!$A$5:$A$24,0)),0),IF(E1419="Charitable",IFERROR(INDEX('Rate Schedule'!$D$5:$D$24,MATCH(SUMPRODUCT(MAX(('Rate Schedule'!$A$5:$A$24&lt;=A1419)*('Rate Schedule'!$A$5:$A$24&lt;&gt;"")*'Rate Schedule'!$A$5:$A$24)),'Rate Schedule'!$A$5:$A$24,0)),0),0))))</f>
        <v/>
      </c>
      <c r="P1419" s="25">
        <f>IF(OR(M1419="",O1419=""),"",ROUND(N1419*O1419,0)/100)</f>
        <v/>
      </c>
      <c r="Q1419" s="26">
        <f>IF(AND(A1419="",B1419="",C1419="",D1419="",E1419="",J1419="",H1419=""),"",IF(A1419="","Add a date",IF(A1419&gt;AsOf,"After as-of date: not counted yet",IF(B1419="","Add a vehicle",IF(COUNTIF(VName,B1419)=0,"Vehicle not on Vehicles sheet",IF(E1419="","Add a purpose",IF(AND(E1419&lt;&gt;"Business",E1419&lt;&gt;"Medical",E1419&lt;&gt;"Charitable",E1419&lt;&gt;"Personal"),"Purpose must be Business/Medical/Charitable/Personal",IF(AND(ISNUMBER(H1419),ISNUMBER(I1419),I1419&lt;H1419),"Odometer end is before start",IF(AND(NOT(ISNUMBER(H1419)),NOT(ISNUMBER(I1419)),NOT(ISNUMBER(J1419))),"Add odometer readings or typed miles",IF(AND(ISNUMBER(H1419),ISNUMBER(I1419),ISNUMBER(J1419),ABS((I1419-H1419)-J1419)&gt;0.05),"Odometer and typed miles disagree",IF(AND(N1419&gt;0,O1419=0),"No rate for this date — check Rate Schedule",IF(AND(OR(E1419="Business",E1419="Medical",E1419="Charitable"),F1419&lt;&gt;"Yes",K1419=""),"Add purpose detail for substantiation",""))))))))))))</f>
        <v/>
      </c>
      <c r="R1419" s="27">
        <f>IF(OR(A1419="",M1419=""),"",IFERROR(INDEX('Rate Schedule'!$A$5:$A$24,MATCH(SUMPRODUCT(MAX(('Rate Schedule'!$A$5:$A$24&lt;=A1419)*('Rate Schedule'!$A$5:$A$24&lt;&gt;"")*'Rate Schedule'!$A$5:$A$24)),'Rate Schedule'!$A$5:$A$24,0)),""))</f>
        <v/>
      </c>
    </row>
    <row r="1420">
      <c r="A1420" s="22" t="n"/>
      <c r="B1420" s="10" t="n"/>
      <c r="C1420" s="10" t="n"/>
      <c r="D1420" s="10" t="n"/>
      <c r="E1420" s="10" t="n"/>
      <c r="F1420" s="10" t="n"/>
      <c r="G1420" s="10" t="n"/>
      <c r="H1420" s="23" t="n"/>
      <c r="I1420" s="23" t="n"/>
      <c r="J1420" s="23" t="n"/>
      <c r="K1420" s="10" t="n"/>
      <c r="L1420" s="10" t="n"/>
      <c r="M1420" s="24">
        <f>IF(AND(A1420="",B1420="",J1420="",H1420=""),"",ROUND(IF(G1420="Yes",2,1)*IF(AND(ISNUMBER(H1420),ISNUMBER(I1420),I1420&gt;=H1420),I1420-H1420,IF(ISNUMBER(J1420),J1420,0)),1))</f>
        <v/>
      </c>
      <c r="N1420" s="24">
        <f>IF(M1420="","",IF(OR(E1420="Personal",E1420="",F1420="Yes"),0,M1420))</f>
        <v/>
      </c>
      <c r="O1420" s="24">
        <f>IF(OR(A1420="",M1420=""),"",IF(E1420="Business",IFERROR(INDEX('Rate Schedule'!$B$5:$B$24,MATCH(SUMPRODUCT(MAX(('Rate Schedule'!$A$5:$A$24&lt;=A1420)*('Rate Schedule'!$A$5:$A$24&lt;&gt;"")*'Rate Schedule'!$A$5:$A$24)),'Rate Schedule'!$A$5:$A$24,0)),0),IF(E1420="Medical",IFERROR(INDEX('Rate Schedule'!$C$5:$C$24,MATCH(SUMPRODUCT(MAX(('Rate Schedule'!$A$5:$A$24&lt;=A1420)*('Rate Schedule'!$A$5:$A$24&lt;&gt;"")*'Rate Schedule'!$A$5:$A$24)),'Rate Schedule'!$A$5:$A$24,0)),0),IF(E1420="Charitable",IFERROR(INDEX('Rate Schedule'!$D$5:$D$24,MATCH(SUMPRODUCT(MAX(('Rate Schedule'!$A$5:$A$24&lt;=A1420)*('Rate Schedule'!$A$5:$A$24&lt;&gt;"")*'Rate Schedule'!$A$5:$A$24)),'Rate Schedule'!$A$5:$A$24,0)),0),0))))</f>
        <v/>
      </c>
      <c r="P1420" s="25">
        <f>IF(OR(M1420="",O1420=""),"",ROUND(N1420*O1420,0)/100)</f>
        <v/>
      </c>
      <c r="Q1420" s="26">
        <f>IF(AND(A1420="",B1420="",C1420="",D1420="",E1420="",J1420="",H1420=""),"",IF(A1420="","Add a date",IF(A1420&gt;AsOf,"After as-of date: not counted yet",IF(B1420="","Add a vehicle",IF(COUNTIF(VName,B1420)=0,"Vehicle not on Vehicles sheet",IF(E1420="","Add a purpose",IF(AND(E1420&lt;&gt;"Business",E1420&lt;&gt;"Medical",E1420&lt;&gt;"Charitable",E1420&lt;&gt;"Personal"),"Purpose must be Business/Medical/Charitable/Personal",IF(AND(ISNUMBER(H1420),ISNUMBER(I1420),I1420&lt;H1420),"Odometer end is before start",IF(AND(NOT(ISNUMBER(H1420)),NOT(ISNUMBER(I1420)),NOT(ISNUMBER(J1420))),"Add odometer readings or typed miles",IF(AND(ISNUMBER(H1420),ISNUMBER(I1420),ISNUMBER(J1420),ABS((I1420-H1420)-J1420)&gt;0.05),"Odometer and typed miles disagree",IF(AND(N1420&gt;0,O1420=0),"No rate for this date — check Rate Schedule",IF(AND(OR(E1420="Business",E1420="Medical",E1420="Charitable"),F1420&lt;&gt;"Yes",K1420=""),"Add purpose detail for substantiation",""))))))))))))</f>
        <v/>
      </c>
      <c r="R1420" s="27">
        <f>IF(OR(A1420="",M1420=""),"",IFERROR(INDEX('Rate Schedule'!$A$5:$A$24,MATCH(SUMPRODUCT(MAX(('Rate Schedule'!$A$5:$A$24&lt;=A1420)*('Rate Schedule'!$A$5:$A$24&lt;&gt;"")*'Rate Schedule'!$A$5:$A$24)),'Rate Schedule'!$A$5:$A$24,0)),""))</f>
        <v/>
      </c>
    </row>
    <row r="1421">
      <c r="A1421" s="22" t="n"/>
      <c r="B1421" s="10" t="n"/>
      <c r="C1421" s="10" t="n"/>
      <c r="D1421" s="10" t="n"/>
      <c r="E1421" s="10" t="n"/>
      <c r="F1421" s="10" t="n"/>
      <c r="G1421" s="10" t="n"/>
      <c r="H1421" s="23" t="n"/>
      <c r="I1421" s="23" t="n"/>
      <c r="J1421" s="23" t="n"/>
      <c r="K1421" s="10" t="n"/>
      <c r="L1421" s="10" t="n"/>
      <c r="M1421" s="24">
        <f>IF(AND(A1421="",B1421="",J1421="",H1421=""),"",ROUND(IF(G1421="Yes",2,1)*IF(AND(ISNUMBER(H1421),ISNUMBER(I1421),I1421&gt;=H1421),I1421-H1421,IF(ISNUMBER(J1421),J1421,0)),1))</f>
        <v/>
      </c>
      <c r="N1421" s="24">
        <f>IF(M1421="","",IF(OR(E1421="Personal",E1421="",F1421="Yes"),0,M1421))</f>
        <v/>
      </c>
      <c r="O1421" s="24">
        <f>IF(OR(A1421="",M1421=""),"",IF(E1421="Business",IFERROR(INDEX('Rate Schedule'!$B$5:$B$24,MATCH(SUMPRODUCT(MAX(('Rate Schedule'!$A$5:$A$24&lt;=A1421)*('Rate Schedule'!$A$5:$A$24&lt;&gt;"")*'Rate Schedule'!$A$5:$A$24)),'Rate Schedule'!$A$5:$A$24,0)),0),IF(E1421="Medical",IFERROR(INDEX('Rate Schedule'!$C$5:$C$24,MATCH(SUMPRODUCT(MAX(('Rate Schedule'!$A$5:$A$24&lt;=A1421)*('Rate Schedule'!$A$5:$A$24&lt;&gt;"")*'Rate Schedule'!$A$5:$A$24)),'Rate Schedule'!$A$5:$A$24,0)),0),IF(E1421="Charitable",IFERROR(INDEX('Rate Schedule'!$D$5:$D$24,MATCH(SUMPRODUCT(MAX(('Rate Schedule'!$A$5:$A$24&lt;=A1421)*('Rate Schedule'!$A$5:$A$24&lt;&gt;"")*'Rate Schedule'!$A$5:$A$24)),'Rate Schedule'!$A$5:$A$24,0)),0),0))))</f>
        <v/>
      </c>
      <c r="P1421" s="25">
        <f>IF(OR(M1421="",O1421=""),"",ROUND(N1421*O1421,0)/100)</f>
        <v/>
      </c>
      <c r="Q1421" s="26">
        <f>IF(AND(A1421="",B1421="",C1421="",D1421="",E1421="",J1421="",H1421=""),"",IF(A1421="","Add a date",IF(A1421&gt;AsOf,"After as-of date: not counted yet",IF(B1421="","Add a vehicle",IF(COUNTIF(VName,B1421)=0,"Vehicle not on Vehicles sheet",IF(E1421="","Add a purpose",IF(AND(E1421&lt;&gt;"Business",E1421&lt;&gt;"Medical",E1421&lt;&gt;"Charitable",E1421&lt;&gt;"Personal"),"Purpose must be Business/Medical/Charitable/Personal",IF(AND(ISNUMBER(H1421),ISNUMBER(I1421),I1421&lt;H1421),"Odometer end is before start",IF(AND(NOT(ISNUMBER(H1421)),NOT(ISNUMBER(I1421)),NOT(ISNUMBER(J1421))),"Add odometer readings or typed miles",IF(AND(ISNUMBER(H1421),ISNUMBER(I1421),ISNUMBER(J1421),ABS((I1421-H1421)-J1421)&gt;0.05),"Odometer and typed miles disagree",IF(AND(N1421&gt;0,O1421=0),"No rate for this date — check Rate Schedule",IF(AND(OR(E1421="Business",E1421="Medical",E1421="Charitable"),F1421&lt;&gt;"Yes",K1421=""),"Add purpose detail for substantiation",""))))))))))))</f>
        <v/>
      </c>
      <c r="R1421" s="27">
        <f>IF(OR(A1421="",M1421=""),"",IFERROR(INDEX('Rate Schedule'!$A$5:$A$24,MATCH(SUMPRODUCT(MAX(('Rate Schedule'!$A$5:$A$24&lt;=A1421)*('Rate Schedule'!$A$5:$A$24&lt;&gt;"")*'Rate Schedule'!$A$5:$A$24)),'Rate Schedule'!$A$5:$A$24,0)),""))</f>
        <v/>
      </c>
    </row>
    <row r="1422">
      <c r="A1422" s="22" t="n"/>
      <c r="B1422" s="10" t="n"/>
      <c r="C1422" s="10" t="n"/>
      <c r="D1422" s="10" t="n"/>
      <c r="E1422" s="10" t="n"/>
      <c r="F1422" s="10" t="n"/>
      <c r="G1422" s="10" t="n"/>
      <c r="H1422" s="23" t="n"/>
      <c r="I1422" s="23" t="n"/>
      <c r="J1422" s="23" t="n"/>
      <c r="K1422" s="10" t="n"/>
      <c r="L1422" s="10" t="n"/>
      <c r="M1422" s="24">
        <f>IF(AND(A1422="",B1422="",J1422="",H1422=""),"",ROUND(IF(G1422="Yes",2,1)*IF(AND(ISNUMBER(H1422),ISNUMBER(I1422),I1422&gt;=H1422),I1422-H1422,IF(ISNUMBER(J1422),J1422,0)),1))</f>
        <v/>
      </c>
      <c r="N1422" s="24">
        <f>IF(M1422="","",IF(OR(E1422="Personal",E1422="",F1422="Yes"),0,M1422))</f>
        <v/>
      </c>
      <c r="O1422" s="24">
        <f>IF(OR(A1422="",M1422=""),"",IF(E1422="Business",IFERROR(INDEX('Rate Schedule'!$B$5:$B$24,MATCH(SUMPRODUCT(MAX(('Rate Schedule'!$A$5:$A$24&lt;=A1422)*('Rate Schedule'!$A$5:$A$24&lt;&gt;"")*'Rate Schedule'!$A$5:$A$24)),'Rate Schedule'!$A$5:$A$24,0)),0),IF(E1422="Medical",IFERROR(INDEX('Rate Schedule'!$C$5:$C$24,MATCH(SUMPRODUCT(MAX(('Rate Schedule'!$A$5:$A$24&lt;=A1422)*('Rate Schedule'!$A$5:$A$24&lt;&gt;"")*'Rate Schedule'!$A$5:$A$24)),'Rate Schedule'!$A$5:$A$24,0)),0),IF(E1422="Charitable",IFERROR(INDEX('Rate Schedule'!$D$5:$D$24,MATCH(SUMPRODUCT(MAX(('Rate Schedule'!$A$5:$A$24&lt;=A1422)*('Rate Schedule'!$A$5:$A$24&lt;&gt;"")*'Rate Schedule'!$A$5:$A$24)),'Rate Schedule'!$A$5:$A$24,0)),0),0))))</f>
        <v/>
      </c>
      <c r="P1422" s="25">
        <f>IF(OR(M1422="",O1422=""),"",ROUND(N1422*O1422,0)/100)</f>
        <v/>
      </c>
      <c r="Q1422" s="26">
        <f>IF(AND(A1422="",B1422="",C1422="",D1422="",E1422="",J1422="",H1422=""),"",IF(A1422="","Add a date",IF(A1422&gt;AsOf,"After as-of date: not counted yet",IF(B1422="","Add a vehicle",IF(COUNTIF(VName,B1422)=0,"Vehicle not on Vehicles sheet",IF(E1422="","Add a purpose",IF(AND(E1422&lt;&gt;"Business",E1422&lt;&gt;"Medical",E1422&lt;&gt;"Charitable",E1422&lt;&gt;"Personal"),"Purpose must be Business/Medical/Charitable/Personal",IF(AND(ISNUMBER(H1422),ISNUMBER(I1422),I1422&lt;H1422),"Odometer end is before start",IF(AND(NOT(ISNUMBER(H1422)),NOT(ISNUMBER(I1422)),NOT(ISNUMBER(J1422))),"Add odometer readings or typed miles",IF(AND(ISNUMBER(H1422),ISNUMBER(I1422),ISNUMBER(J1422),ABS((I1422-H1422)-J1422)&gt;0.05),"Odometer and typed miles disagree",IF(AND(N1422&gt;0,O1422=0),"No rate for this date — check Rate Schedule",IF(AND(OR(E1422="Business",E1422="Medical",E1422="Charitable"),F1422&lt;&gt;"Yes",K1422=""),"Add purpose detail for substantiation",""))))))))))))</f>
        <v/>
      </c>
      <c r="R1422" s="27">
        <f>IF(OR(A1422="",M1422=""),"",IFERROR(INDEX('Rate Schedule'!$A$5:$A$24,MATCH(SUMPRODUCT(MAX(('Rate Schedule'!$A$5:$A$24&lt;=A1422)*('Rate Schedule'!$A$5:$A$24&lt;&gt;"")*'Rate Schedule'!$A$5:$A$24)),'Rate Schedule'!$A$5:$A$24,0)),""))</f>
        <v/>
      </c>
    </row>
    <row r="1423">
      <c r="A1423" s="22" t="n"/>
      <c r="B1423" s="10" t="n"/>
      <c r="C1423" s="10" t="n"/>
      <c r="D1423" s="10" t="n"/>
      <c r="E1423" s="10" t="n"/>
      <c r="F1423" s="10" t="n"/>
      <c r="G1423" s="10" t="n"/>
      <c r="H1423" s="23" t="n"/>
      <c r="I1423" s="23" t="n"/>
      <c r="J1423" s="23" t="n"/>
      <c r="K1423" s="10" t="n"/>
      <c r="L1423" s="10" t="n"/>
      <c r="M1423" s="24">
        <f>IF(AND(A1423="",B1423="",J1423="",H1423=""),"",ROUND(IF(G1423="Yes",2,1)*IF(AND(ISNUMBER(H1423),ISNUMBER(I1423),I1423&gt;=H1423),I1423-H1423,IF(ISNUMBER(J1423),J1423,0)),1))</f>
        <v/>
      </c>
      <c r="N1423" s="24">
        <f>IF(M1423="","",IF(OR(E1423="Personal",E1423="",F1423="Yes"),0,M1423))</f>
        <v/>
      </c>
      <c r="O1423" s="24">
        <f>IF(OR(A1423="",M1423=""),"",IF(E1423="Business",IFERROR(INDEX('Rate Schedule'!$B$5:$B$24,MATCH(SUMPRODUCT(MAX(('Rate Schedule'!$A$5:$A$24&lt;=A1423)*('Rate Schedule'!$A$5:$A$24&lt;&gt;"")*'Rate Schedule'!$A$5:$A$24)),'Rate Schedule'!$A$5:$A$24,0)),0),IF(E1423="Medical",IFERROR(INDEX('Rate Schedule'!$C$5:$C$24,MATCH(SUMPRODUCT(MAX(('Rate Schedule'!$A$5:$A$24&lt;=A1423)*('Rate Schedule'!$A$5:$A$24&lt;&gt;"")*'Rate Schedule'!$A$5:$A$24)),'Rate Schedule'!$A$5:$A$24,0)),0),IF(E1423="Charitable",IFERROR(INDEX('Rate Schedule'!$D$5:$D$24,MATCH(SUMPRODUCT(MAX(('Rate Schedule'!$A$5:$A$24&lt;=A1423)*('Rate Schedule'!$A$5:$A$24&lt;&gt;"")*'Rate Schedule'!$A$5:$A$24)),'Rate Schedule'!$A$5:$A$24,0)),0),0))))</f>
        <v/>
      </c>
      <c r="P1423" s="25">
        <f>IF(OR(M1423="",O1423=""),"",ROUND(N1423*O1423,0)/100)</f>
        <v/>
      </c>
      <c r="Q1423" s="26">
        <f>IF(AND(A1423="",B1423="",C1423="",D1423="",E1423="",J1423="",H1423=""),"",IF(A1423="","Add a date",IF(A1423&gt;AsOf,"After as-of date: not counted yet",IF(B1423="","Add a vehicle",IF(COUNTIF(VName,B1423)=0,"Vehicle not on Vehicles sheet",IF(E1423="","Add a purpose",IF(AND(E1423&lt;&gt;"Business",E1423&lt;&gt;"Medical",E1423&lt;&gt;"Charitable",E1423&lt;&gt;"Personal"),"Purpose must be Business/Medical/Charitable/Personal",IF(AND(ISNUMBER(H1423),ISNUMBER(I1423),I1423&lt;H1423),"Odometer end is before start",IF(AND(NOT(ISNUMBER(H1423)),NOT(ISNUMBER(I1423)),NOT(ISNUMBER(J1423))),"Add odometer readings or typed miles",IF(AND(ISNUMBER(H1423),ISNUMBER(I1423),ISNUMBER(J1423),ABS((I1423-H1423)-J1423)&gt;0.05),"Odometer and typed miles disagree",IF(AND(N1423&gt;0,O1423=0),"No rate for this date — check Rate Schedule",IF(AND(OR(E1423="Business",E1423="Medical",E1423="Charitable"),F1423&lt;&gt;"Yes",K1423=""),"Add purpose detail for substantiation",""))))))))))))</f>
        <v/>
      </c>
      <c r="R1423" s="27">
        <f>IF(OR(A1423="",M1423=""),"",IFERROR(INDEX('Rate Schedule'!$A$5:$A$24,MATCH(SUMPRODUCT(MAX(('Rate Schedule'!$A$5:$A$24&lt;=A1423)*('Rate Schedule'!$A$5:$A$24&lt;&gt;"")*'Rate Schedule'!$A$5:$A$24)),'Rate Schedule'!$A$5:$A$24,0)),""))</f>
        <v/>
      </c>
    </row>
    <row r="1424">
      <c r="A1424" s="22" t="n"/>
      <c r="B1424" s="10" t="n"/>
      <c r="C1424" s="10" t="n"/>
      <c r="D1424" s="10" t="n"/>
      <c r="E1424" s="10" t="n"/>
      <c r="F1424" s="10" t="n"/>
      <c r="G1424" s="10" t="n"/>
      <c r="H1424" s="23" t="n"/>
      <c r="I1424" s="23" t="n"/>
      <c r="J1424" s="23" t="n"/>
      <c r="K1424" s="10" t="n"/>
      <c r="L1424" s="10" t="n"/>
      <c r="M1424" s="24">
        <f>IF(AND(A1424="",B1424="",J1424="",H1424=""),"",ROUND(IF(G1424="Yes",2,1)*IF(AND(ISNUMBER(H1424),ISNUMBER(I1424),I1424&gt;=H1424),I1424-H1424,IF(ISNUMBER(J1424),J1424,0)),1))</f>
        <v/>
      </c>
      <c r="N1424" s="24">
        <f>IF(M1424="","",IF(OR(E1424="Personal",E1424="",F1424="Yes"),0,M1424))</f>
        <v/>
      </c>
      <c r="O1424" s="24">
        <f>IF(OR(A1424="",M1424=""),"",IF(E1424="Business",IFERROR(INDEX('Rate Schedule'!$B$5:$B$24,MATCH(SUMPRODUCT(MAX(('Rate Schedule'!$A$5:$A$24&lt;=A1424)*('Rate Schedule'!$A$5:$A$24&lt;&gt;"")*'Rate Schedule'!$A$5:$A$24)),'Rate Schedule'!$A$5:$A$24,0)),0),IF(E1424="Medical",IFERROR(INDEX('Rate Schedule'!$C$5:$C$24,MATCH(SUMPRODUCT(MAX(('Rate Schedule'!$A$5:$A$24&lt;=A1424)*('Rate Schedule'!$A$5:$A$24&lt;&gt;"")*'Rate Schedule'!$A$5:$A$24)),'Rate Schedule'!$A$5:$A$24,0)),0),IF(E1424="Charitable",IFERROR(INDEX('Rate Schedule'!$D$5:$D$24,MATCH(SUMPRODUCT(MAX(('Rate Schedule'!$A$5:$A$24&lt;=A1424)*('Rate Schedule'!$A$5:$A$24&lt;&gt;"")*'Rate Schedule'!$A$5:$A$24)),'Rate Schedule'!$A$5:$A$24,0)),0),0))))</f>
        <v/>
      </c>
      <c r="P1424" s="25">
        <f>IF(OR(M1424="",O1424=""),"",ROUND(N1424*O1424,0)/100)</f>
        <v/>
      </c>
      <c r="Q1424" s="26">
        <f>IF(AND(A1424="",B1424="",C1424="",D1424="",E1424="",J1424="",H1424=""),"",IF(A1424="","Add a date",IF(A1424&gt;AsOf,"After as-of date: not counted yet",IF(B1424="","Add a vehicle",IF(COUNTIF(VName,B1424)=0,"Vehicle not on Vehicles sheet",IF(E1424="","Add a purpose",IF(AND(E1424&lt;&gt;"Business",E1424&lt;&gt;"Medical",E1424&lt;&gt;"Charitable",E1424&lt;&gt;"Personal"),"Purpose must be Business/Medical/Charitable/Personal",IF(AND(ISNUMBER(H1424),ISNUMBER(I1424),I1424&lt;H1424),"Odometer end is before start",IF(AND(NOT(ISNUMBER(H1424)),NOT(ISNUMBER(I1424)),NOT(ISNUMBER(J1424))),"Add odometer readings or typed miles",IF(AND(ISNUMBER(H1424),ISNUMBER(I1424),ISNUMBER(J1424),ABS((I1424-H1424)-J1424)&gt;0.05),"Odometer and typed miles disagree",IF(AND(N1424&gt;0,O1424=0),"No rate for this date — check Rate Schedule",IF(AND(OR(E1424="Business",E1424="Medical",E1424="Charitable"),F1424&lt;&gt;"Yes",K1424=""),"Add purpose detail for substantiation",""))))))))))))</f>
        <v/>
      </c>
      <c r="R1424" s="27">
        <f>IF(OR(A1424="",M1424=""),"",IFERROR(INDEX('Rate Schedule'!$A$5:$A$24,MATCH(SUMPRODUCT(MAX(('Rate Schedule'!$A$5:$A$24&lt;=A1424)*('Rate Schedule'!$A$5:$A$24&lt;&gt;"")*'Rate Schedule'!$A$5:$A$24)),'Rate Schedule'!$A$5:$A$24,0)),""))</f>
        <v/>
      </c>
    </row>
    <row r="1425">
      <c r="A1425" s="22" t="n"/>
      <c r="B1425" s="10" t="n"/>
      <c r="C1425" s="10" t="n"/>
      <c r="D1425" s="10" t="n"/>
      <c r="E1425" s="10" t="n"/>
      <c r="F1425" s="10" t="n"/>
      <c r="G1425" s="10" t="n"/>
      <c r="H1425" s="23" t="n"/>
      <c r="I1425" s="23" t="n"/>
      <c r="J1425" s="23" t="n"/>
      <c r="K1425" s="10" t="n"/>
      <c r="L1425" s="10" t="n"/>
      <c r="M1425" s="24">
        <f>IF(AND(A1425="",B1425="",J1425="",H1425=""),"",ROUND(IF(G1425="Yes",2,1)*IF(AND(ISNUMBER(H1425),ISNUMBER(I1425),I1425&gt;=H1425),I1425-H1425,IF(ISNUMBER(J1425),J1425,0)),1))</f>
        <v/>
      </c>
      <c r="N1425" s="24">
        <f>IF(M1425="","",IF(OR(E1425="Personal",E1425="",F1425="Yes"),0,M1425))</f>
        <v/>
      </c>
      <c r="O1425" s="24">
        <f>IF(OR(A1425="",M1425=""),"",IF(E1425="Business",IFERROR(INDEX('Rate Schedule'!$B$5:$B$24,MATCH(SUMPRODUCT(MAX(('Rate Schedule'!$A$5:$A$24&lt;=A1425)*('Rate Schedule'!$A$5:$A$24&lt;&gt;"")*'Rate Schedule'!$A$5:$A$24)),'Rate Schedule'!$A$5:$A$24,0)),0),IF(E1425="Medical",IFERROR(INDEX('Rate Schedule'!$C$5:$C$24,MATCH(SUMPRODUCT(MAX(('Rate Schedule'!$A$5:$A$24&lt;=A1425)*('Rate Schedule'!$A$5:$A$24&lt;&gt;"")*'Rate Schedule'!$A$5:$A$24)),'Rate Schedule'!$A$5:$A$24,0)),0),IF(E1425="Charitable",IFERROR(INDEX('Rate Schedule'!$D$5:$D$24,MATCH(SUMPRODUCT(MAX(('Rate Schedule'!$A$5:$A$24&lt;=A1425)*('Rate Schedule'!$A$5:$A$24&lt;&gt;"")*'Rate Schedule'!$A$5:$A$24)),'Rate Schedule'!$A$5:$A$24,0)),0),0))))</f>
        <v/>
      </c>
      <c r="P1425" s="25">
        <f>IF(OR(M1425="",O1425=""),"",ROUND(N1425*O1425,0)/100)</f>
        <v/>
      </c>
      <c r="Q1425" s="26">
        <f>IF(AND(A1425="",B1425="",C1425="",D1425="",E1425="",J1425="",H1425=""),"",IF(A1425="","Add a date",IF(A1425&gt;AsOf,"After as-of date: not counted yet",IF(B1425="","Add a vehicle",IF(COUNTIF(VName,B1425)=0,"Vehicle not on Vehicles sheet",IF(E1425="","Add a purpose",IF(AND(E1425&lt;&gt;"Business",E1425&lt;&gt;"Medical",E1425&lt;&gt;"Charitable",E1425&lt;&gt;"Personal"),"Purpose must be Business/Medical/Charitable/Personal",IF(AND(ISNUMBER(H1425),ISNUMBER(I1425),I1425&lt;H1425),"Odometer end is before start",IF(AND(NOT(ISNUMBER(H1425)),NOT(ISNUMBER(I1425)),NOT(ISNUMBER(J1425))),"Add odometer readings or typed miles",IF(AND(ISNUMBER(H1425),ISNUMBER(I1425),ISNUMBER(J1425),ABS((I1425-H1425)-J1425)&gt;0.05),"Odometer and typed miles disagree",IF(AND(N1425&gt;0,O1425=0),"No rate for this date — check Rate Schedule",IF(AND(OR(E1425="Business",E1425="Medical",E1425="Charitable"),F1425&lt;&gt;"Yes",K1425=""),"Add purpose detail for substantiation",""))))))))))))</f>
        <v/>
      </c>
      <c r="R1425" s="27">
        <f>IF(OR(A1425="",M1425=""),"",IFERROR(INDEX('Rate Schedule'!$A$5:$A$24,MATCH(SUMPRODUCT(MAX(('Rate Schedule'!$A$5:$A$24&lt;=A1425)*('Rate Schedule'!$A$5:$A$24&lt;&gt;"")*'Rate Schedule'!$A$5:$A$24)),'Rate Schedule'!$A$5:$A$24,0)),""))</f>
        <v/>
      </c>
    </row>
    <row r="1426">
      <c r="A1426" s="22" t="n"/>
      <c r="B1426" s="10" t="n"/>
      <c r="C1426" s="10" t="n"/>
      <c r="D1426" s="10" t="n"/>
      <c r="E1426" s="10" t="n"/>
      <c r="F1426" s="10" t="n"/>
      <c r="G1426" s="10" t="n"/>
      <c r="H1426" s="23" t="n"/>
      <c r="I1426" s="23" t="n"/>
      <c r="J1426" s="23" t="n"/>
      <c r="K1426" s="10" t="n"/>
      <c r="L1426" s="10" t="n"/>
      <c r="M1426" s="24">
        <f>IF(AND(A1426="",B1426="",J1426="",H1426=""),"",ROUND(IF(G1426="Yes",2,1)*IF(AND(ISNUMBER(H1426),ISNUMBER(I1426),I1426&gt;=H1426),I1426-H1426,IF(ISNUMBER(J1426),J1426,0)),1))</f>
        <v/>
      </c>
      <c r="N1426" s="24">
        <f>IF(M1426="","",IF(OR(E1426="Personal",E1426="",F1426="Yes"),0,M1426))</f>
        <v/>
      </c>
      <c r="O1426" s="24">
        <f>IF(OR(A1426="",M1426=""),"",IF(E1426="Business",IFERROR(INDEX('Rate Schedule'!$B$5:$B$24,MATCH(SUMPRODUCT(MAX(('Rate Schedule'!$A$5:$A$24&lt;=A1426)*('Rate Schedule'!$A$5:$A$24&lt;&gt;"")*'Rate Schedule'!$A$5:$A$24)),'Rate Schedule'!$A$5:$A$24,0)),0),IF(E1426="Medical",IFERROR(INDEX('Rate Schedule'!$C$5:$C$24,MATCH(SUMPRODUCT(MAX(('Rate Schedule'!$A$5:$A$24&lt;=A1426)*('Rate Schedule'!$A$5:$A$24&lt;&gt;"")*'Rate Schedule'!$A$5:$A$24)),'Rate Schedule'!$A$5:$A$24,0)),0),IF(E1426="Charitable",IFERROR(INDEX('Rate Schedule'!$D$5:$D$24,MATCH(SUMPRODUCT(MAX(('Rate Schedule'!$A$5:$A$24&lt;=A1426)*('Rate Schedule'!$A$5:$A$24&lt;&gt;"")*'Rate Schedule'!$A$5:$A$24)),'Rate Schedule'!$A$5:$A$24,0)),0),0))))</f>
        <v/>
      </c>
      <c r="P1426" s="25">
        <f>IF(OR(M1426="",O1426=""),"",ROUND(N1426*O1426,0)/100)</f>
        <v/>
      </c>
      <c r="Q1426" s="26">
        <f>IF(AND(A1426="",B1426="",C1426="",D1426="",E1426="",J1426="",H1426=""),"",IF(A1426="","Add a date",IF(A1426&gt;AsOf,"After as-of date: not counted yet",IF(B1426="","Add a vehicle",IF(COUNTIF(VName,B1426)=0,"Vehicle not on Vehicles sheet",IF(E1426="","Add a purpose",IF(AND(E1426&lt;&gt;"Business",E1426&lt;&gt;"Medical",E1426&lt;&gt;"Charitable",E1426&lt;&gt;"Personal"),"Purpose must be Business/Medical/Charitable/Personal",IF(AND(ISNUMBER(H1426),ISNUMBER(I1426),I1426&lt;H1426),"Odometer end is before start",IF(AND(NOT(ISNUMBER(H1426)),NOT(ISNUMBER(I1426)),NOT(ISNUMBER(J1426))),"Add odometer readings or typed miles",IF(AND(ISNUMBER(H1426),ISNUMBER(I1426),ISNUMBER(J1426),ABS((I1426-H1426)-J1426)&gt;0.05),"Odometer and typed miles disagree",IF(AND(N1426&gt;0,O1426=0),"No rate for this date — check Rate Schedule",IF(AND(OR(E1426="Business",E1426="Medical",E1426="Charitable"),F1426&lt;&gt;"Yes",K1426=""),"Add purpose detail for substantiation",""))))))))))))</f>
        <v/>
      </c>
      <c r="R1426" s="27">
        <f>IF(OR(A1426="",M1426=""),"",IFERROR(INDEX('Rate Schedule'!$A$5:$A$24,MATCH(SUMPRODUCT(MAX(('Rate Schedule'!$A$5:$A$24&lt;=A1426)*('Rate Schedule'!$A$5:$A$24&lt;&gt;"")*'Rate Schedule'!$A$5:$A$24)),'Rate Schedule'!$A$5:$A$24,0)),""))</f>
        <v/>
      </c>
    </row>
    <row r="1427">
      <c r="A1427" s="22" t="n"/>
      <c r="B1427" s="10" t="n"/>
      <c r="C1427" s="10" t="n"/>
      <c r="D1427" s="10" t="n"/>
      <c r="E1427" s="10" t="n"/>
      <c r="F1427" s="10" t="n"/>
      <c r="G1427" s="10" t="n"/>
      <c r="H1427" s="23" t="n"/>
      <c r="I1427" s="23" t="n"/>
      <c r="J1427" s="23" t="n"/>
      <c r="K1427" s="10" t="n"/>
      <c r="L1427" s="10" t="n"/>
      <c r="M1427" s="24">
        <f>IF(AND(A1427="",B1427="",J1427="",H1427=""),"",ROUND(IF(G1427="Yes",2,1)*IF(AND(ISNUMBER(H1427),ISNUMBER(I1427),I1427&gt;=H1427),I1427-H1427,IF(ISNUMBER(J1427),J1427,0)),1))</f>
        <v/>
      </c>
      <c r="N1427" s="24">
        <f>IF(M1427="","",IF(OR(E1427="Personal",E1427="",F1427="Yes"),0,M1427))</f>
        <v/>
      </c>
      <c r="O1427" s="24">
        <f>IF(OR(A1427="",M1427=""),"",IF(E1427="Business",IFERROR(INDEX('Rate Schedule'!$B$5:$B$24,MATCH(SUMPRODUCT(MAX(('Rate Schedule'!$A$5:$A$24&lt;=A1427)*('Rate Schedule'!$A$5:$A$24&lt;&gt;"")*'Rate Schedule'!$A$5:$A$24)),'Rate Schedule'!$A$5:$A$24,0)),0),IF(E1427="Medical",IFERROR(INDEX('Rate Schedule'!$C$5:$C$24,MATCH(SUMPRODUCT(MAX(('Rate Schedule'!$A$5:$A$24&lt;=A1427)*('Rate Schedule'!$A$5:$A$24&lt;&gt;"")*'Rate Schedule'!$A$5:$A$24)),'Rate Schedule'!$A$5:$A$24,0)),0),IF(E1427="Charitable",IFERROR(INDEX('Rate Schedule'!$D$5:$D$24,MATCH(SUMPRODUCT(MAX(('Rate Schedule'!$A$5:$A$24&lt;=A1427)*('Rate Schedule'!$A$5:$A$24&lt;&gt;"")*'Rate Schedule'!$A$5:$A$24)),'Rate Schedule'!$A$5:$A$24,0)),0),0))))</f>
        <v/>
      </c>
      <c r="P1427" s="25">
        <f>IF(OR(M1427="",O1427=""),"",ROUND(N1427*O1427,0)/100)</f>
        <v/>
      </c>
      <c r="Q1427" s="26">
        <f>IF(AND(A1427="",B1427="",C1427="",D1427="",E1427="",J1427="",H1427=""),"",IF(A1427="","Add a date",IF(A1427&gt;AsOf,"After as-of date: not counted yet",IF(B1427="","Add a vehicle",IF(COUNTIF(VName,B1427)=0,"Vehicle not on Vehicles sheet",IF(E1427="","Add a purpose",IF(AND(E1427&lt;&gt;"Business",E1427&lt;&gt;"Medical",E1427&lt;&gt;"Charitable",E1427&lt;&gt;"Personal"),"Purpose must be Business/Medical/Charitable/Personal",IF(AND(ISNUMBER(H1427),ISNUMBER(I1427),I1427&lt;H1427),"Odometer end is before start",IF(AND(NOT(ISNUMBER(H1427)),NOT(ISNUMBER(I1427)),NOT(ISNUMBER(J1427))),"Add odometer readings or typed miles",IF(AND(ISNUMBER(H1427),ISNUMBER(I1427),ISNUMBER(J1427),ABS((I1427-H1427)-J1427)&gt;0.05),"Odometer and typed miles disagree",IF(AND(N1427&gt;0,O1427=0),"No rate for this date — check Rate Schedule",IF(AND(OR(E1427="Business",E1427="Medical",E1427="Charitable"),F1427&lt;&gt;"Yes",K1427=""),"Add purpose detail for substantiation",""))))))))))))</f>
        <v/>
      </c>
      <c r="R1427" s="27">
        <f>IF(OR(A1427="",M1427=""),"",IFERROR(INDEX('Rate Schedule'!$A$5:$A$24,MATCH(SUMPRODUCT(MAX(('Rate Schedule'!$A$5:$A$24&lt;=A1427)*('Rate Schedule'!$A$5:$A$24&lt;&gt;"")*'Rate Schedule'!$A$5:$A$24)),'Rate Schedule'!$A$5:$A$24,0)),""))</f>
        <v/>
      </c>
    </row>
    <row r="1428">
      <c r="A1428" s="22" t="n"/>
      <c r="B1428" s="10" t="n"/>
      <c r="C1428" s="10" t="n"/>
      <c r="D1428" s="10" t="n"/>
      <c r="E1428" s="10" t="n"/>
      <c r="F1428" s="10" t="n"/>
      <c r="G1428" s="10" t="n"/>
      <c r="H1428" s="23" t="n"/>
      <c r="I1428" s="23" t="n"/>
      <c r="J1428" s="23" t="n"/>
      <c r="K1428" s="10" t="n"/>
      <c r="L1428" s="10" t="n"/>
      <c r="M1428" s="24">
        <f>IF(AND(A1428="",B1428="",J1428="",H1428=""),"",ROUND(IF(G1428="Yes",2,1)*IF(AND(ISNUMBER(H1428),ISNUMBER(I1428),I1428&gt;=H1428),I1428-H1428,IF(ISNUMBER(J1428),J1428,0)),1))</f>
        <v/>
      </c>
      <c r="N1428" s="24">
        <f>IF(M1428="","",IF(OR(E1428="Personal",E1428="",F1428="Yes"),0,M1428))</f>
        <v/>
      </c>
      <c r="O1428" s="24">
        <f>IF(OR(A1428="",M1428=""),"",IF(E1428="Business",IFERROR(INDEX('Rate Schedule'!$B$5:$B$24,MATCH(SUMPRODUCT(MAX(('Rate Schedule'!$A$5:$A$24&lt;=A1428)*('Rate Schedule'!$A$5:$A$24&lt;&gt;"")*'Rate Schedule'!$A$5:$A$24)),'Rate Schedule'!$A$5:$A$24,0)),0),IF(E1428="Medical",IFERROR(INDEX('Rate Schedule'!$C$5:$C$24,MATCH(SUMPRODUCT(MAX(('Rate Schedule'!$A$5:$A$24&lt;=A1428)*('Rate Schedule'!$A$5:$A$24&lt;&gt;"")*'Rate Schedule'!$A$5:$A$24)),'Rate Schedule'!$A$5:$A$24,0)),0),IF(E1428="Charitable",IFERROR(INDEX('Rate Schedule'!$D$5:$D$24,MATCH(SUMPRODUCT(MAX(('Rate Schedule'!$A$5:$A$24&lt;=A1428)*('Rate Schedule'!$A$5:$A$24&lt;&gt;"")*'Rate Schedule'!$A$5:$A$24)),'Rate Schedule'!$A$5:$A$24,0)),0),0))))</f>
        <v/>
      </c>
      <c r="P1428" s="25">
        <f>IF(OR(M1428="",O1428=""),"",ROUND(N1428*O1428,0)/100)</f>
        <v/>
      </c>
      <c r="Q1428" s="26">
        <f>IF(AND(A1428="",B1428="",C1428="",D1428="",E1428="",J1428="",H1428=""),"",IF(A1428="","Add a date",IF(A1428&gt;AsOf,"After as-of date: not counted yet",IF(B1428="","Add a vehicle",IF(COUNTIF(VName,B1428)=0,"Vehicle not on Vehicles sheet",IF(E1428="","Add a purpose",IF(AND(E1428&lt;&gt;"Business",E1428&lt;&gt;"Medical",E1428&lt;&gt;"Charitable",E1428&lt;&gt;"Personal"),"Purpose must be Business/Medical/Charitable/Personal",IF(AND(ISNUMBER(H1428),ISNUMBER(I1428),I1428&lt;H1428),"Odometer end is before start",IF(AND(NOT(ISNUMBER(H1428)),NOT(ISNUMBER(I1428)),NOT(ISNUMBER(J1428))),"Add odometer readings or typed miles",IF(AND(ISNUMBER(H1428),ISNUMBER(I1428),ISNUMBER(J1428),ABS((I1428-H1428)-J1428)&gt;0.05),"Odometer and typed miles disagree",IF(AND(N1428&gt;0,O1428=0),"No rate for this date — check Rate Schedule",IF(AND(OR(E1428="Business",E1428="Medical",E1428="Charitable"),F1428&lt;&gt;"Yes",K1428=""),"Add purpose detail for substantiation",""))))))))))))</f>
        <v/>
      </c>
      <c r="R1428" s="27">
        <f>IF(OR(A1428="",M1428=""),"",IFERROR(INDEX('Rate Schedule'!$A$5:$A$24,MATCH(SUMPRODUCT(MAX(('Rate Schedule'!$A$5:$A$24&lt;=A1428)*('Rate Schedule'!$A$5:$A$24&lt;&gt;"")*'Rate Schedule'!$A$5:$A$24)),'Rate Schedule'!$A$5:$A$24,0)),""))</f>
        <v/>
      </c>
    </row>
    <row r="1429">
      <c r="A1429" s="22" t="n"/>
      <c r="B1429" s="10" t="n"/>
      <c r="C1429" s="10" t="n"/>
      <c r="D1429" s="10" t="n"/>
      <c r="E1429" s="10" t="n"/>
      <c r="F1429" s="10" t="n"/>
      <c r="G1429" s="10" t="n"/>
      <c r="H1429" s="23" t="n"/>
      <c r="I1429" s="23" t="n"/>
      <c r="J1429" s="23" t="n"/>
      <c r="K1429" s="10" t="n"/>
      <c r="L1429" s="10" t="n"/>
      <c r="M1429" s="24">
        <f>IF(AND(A1429="",B1429="",J1429="",H1429=""),"",ROUND(IF(G1429="Yes",2,1)*IF(AND(ISNUMBER(H1429),ISNUMBER(I1429),I1429&gt;=H1429),I1429-H1429,IF(ISNUMBER(J1429),J1429,0)),1))</f>
        <v/>
      </c>
      <c r="N1429" s="24">
        <f>IF(M1429="","",IF(OR(E1429="Personal",E1429="",F1429="Yes"),0,M1429))</f>
        <v/>
      </c>
      <c r="O1429" s="24">
        <f>IF(OR(A1429="",M1429=""),"",IF(E1429="Business",IFERROR(INDEX('Rate Schedule'!$B$5:$B$24,MATCH(SUMPRODUCT(MAX(('Rate Schedule'!$A$5:$A$24&lt;=A1429)*('Rate Schedule'!$A$5:$A$24&lt;&gt;"")*'Rate Schedule'!$A$5:$A$24)),'Rate Schedule'!$A$5:$A$24,0)),0),IF(E1429="Medical",IFERROR(INDEX('Rate Schedule'!$C$5:$C$24,MATCH(SUMPRODUCT(MAX(('Rate Schedule'!$A$5:$A$24&lt;=A1429)*('Rate Schedule'!$A$5:$A$24&lt;&gt;"")*'Rate Schedule'!$A$5:$A$24)),'Rate Schedule'!$A$5:$A$24,0)),0),IF(E1429="Charitable",IFERROR(INDEX('Rate Schedule'!$D$5:$D$24,MATCH(SUMPRODUCT(MAX(('Rate Schedule'!$A$5:$A$24&lt;=A1429)*('Rate Schedule'!$A$5:$A$24&lt;&gt;"")*'Rate Schedule'!$A$5:$A$24)),'Rate Schedule'!$A$5:$A$24,0)),0),0))))</f>
        <v/>
      </c>
      <c r="P1429" s="25">
        <f>IF(OR(M1429="",O1429=""),"",ROUND(N1429*O1429,0)/100)</f>
        <v/>
      </c>
      <c r="Q1429" s="26">
        <f>IF(AND(A1429="",B1429="",C1429="",D1429="",E1429="",J1429="",H1429=""),"",IF(A1429="","Add a date",IF(A1429&gt;AsOf,"After as-of date: not counted yet",IF(B1429="","Add a vehicle",IF(COUNTIF(VName,B1429)=0,"Vehicle not on Vehicles sheet",IF(E1429="","Add a purpose",IF(AND(E1429&lt;&gt;"Business",E1429&lt;&gt;"Medical",E1429&lt;&gt;"Charitable",E1429&lt;&gt;"Personal"),"Purpose must be Business/Medical/Charitable/Personal",IF(AND(ISNUMBER(H1429),ISNUMBER(I1429),I1429&lt;H1429),"Odometer end is before start",IF(AND(NOT(ISNUMBER(H1429)),NOT(ISNUMBER(I1429)),NOT(ISNUMBER(J1429))),"Add odometer readings or typed miles",IF(AND(ISNUMBER(H1429),ISNUMBER(I1429),ISNUMBER(J1429),ABS((I1429-H1429)-J1429)&gt;0.05),"Odometer and typed miles disagree",IF(AND(N1429&gt;0,O1429=0),"No rate for this date — check Rate Schedule",IF(AND(OR(E1429="Business",E1429="Medical",E1429="Charitable"),F1429&lt;&gt;"Yes",K1429=""),"Add purpose detail for substantiation",""))))))))))))</f>
        <v/>
      </c>
      <c r="R1429" s="27">
        <f>IF(OR(A1429="",M1429=""),"",IFERROR(INDEX('Rate Schedule'!$A$5:$A$24,MATCH(SUMPRODUCT(MAX(('Rate Schedule'!$A$5:$A$24&lt;=A1429)*('Rate Schedule'!$A$5:$A$24&lt;&gt;"")*'Rate Schedule'!$A$5:$A$24)),'Rate Schedule'!$A$5:$A$24,0)),""))</f>
        <v/>
      </c>
    </row>
    <row r="1430">
      <c r="A1430" s="22" t="n"/>
      <c r="B1430" s="10" t="n"/>
      <c r="C1430" s="10" t="n"/>
      <c r="D1430" s="10" t="n"/>
      <c r="E1430" s="10" t="n"/>
      <c r="F1430" s="10" t="n"/>
      <c r="G1430" s="10" t="n"/>
      <c r="H1430" s="23" t="n"/>
      <c r="I1430" s="23" t="n"/>
      <c r="J1430" s="23" t="n"/>
      <c r="K1430" s="10" t="n"/>
      <c r="L1430" s="10" t="n"/>
      <c r="M1430" s="24">
        <f>IF(AND(A1430="",B1430="",J1430="",H1430=""),"",ROUND(IF(G1430="Yes",2,1)*IF(AND(ISNUMBER(H1430),ISNUMBER(I1430),I1430&gt;=H1430),I1430-H1430,IF(ISNUMBER(J1430),J1430,0)),1))</f>
        <v/>
      </c>
      <c r="N1430" s="24">
        <f>IF(M1430="","",IF(OR(E1430="Personal",E1430="",F1430="Yes"),0,M1430))</f>
        <v/>
      </c>
      <c r="O1430" s="24">
        <f>IF(OR(A1430="",M1430=""),"",IF(E1430="Business",IFERROR(INDEX('Rate Schedule'!$B$5:$B$24,MATCH(SUMPRODUCT(MAX(('Rate Schedule'!$A$5:$A$24&lt;=A1430)*('Rate Schedule'!$A$5:$A$24&lt;&gt;"")*'Rate Schedule'!$A$5:$A$24)),'Rate Schedule'!$A$5:$A$24,0)),0),IF(E1430="Medical",IFERROR(INDEX('Rate Schedule'!$C$5:$C$24,MATCH(SUMPRODUCT(MAX(('Rate Schedule'!$A$5:$A$24&lt;=A1430)*('Rate Schedule'!$A$5:$A$24&lt;&gt;"")*'Rate Schedule'!$A$5:$A$24)),'Rate Schedule'!$A$5:$A$24,0)),0),IF(E1430="Charitable",IFERROR(INDEX('Rate Schedule'!$D$5:$D$24,MATCH(SUMPRODUCT(MAX(('Rate Schedule'!$A$5:$A$24&lt;=A1430)*('Rate Schedule'!$A$5:$A$24&lt;&gt;"")*'Rate Schedule'!$A$5:$A$24)),'Rate Schedule'!$A$5:$A$24,0)),0),0))))</f>
        <v/>
      </c>
      <c r="P1430" s="25">
        <f>IF(OR(M1430="",O1430=""),"",ROUND(N1430*O1430,0)/100)</f>
        <v/>
      </c>
      <c r="Q1430" s="26">
        <f>IF(AND(A1430="",B1430="",C1430="",D1430="",E1430="",J1430="",H1430=""),"",IF(A1430="","Add a date",IF(A1430&gt;AsOf,"After as-of date: not counted yet",IF(B1430="","Add a vehicle",IF(COUNTIF(VName,B1430)=0,"Vehicle not on Vehicles sheet",IF(E1430="","Add a purpose",IF(AND(E1430&lt;&gt;"Business",E1430&lt;&gt;"Medical",E1430&lt;&gt;"Charitable",E1430&lt;&gt;"Personal"),"Purpose must be Business/Medical/Charitable/Personal",IF(AND(ISNUMBER(H1430),ISNUMBER(I1430),I1430&lt;H1430),"Odometer end is before start",IF(AND(NOT(ISNUMBER(H1430)),NOT(ISNUMBER(I1430)),NOT(ISNUMBER(J1430))),"Add odometer readings or typed miles",IF(AND(ISNUMBER(H1430),ISNUMBER(I1430),ISNUMBER(J1430),ABS((I1430-H1430)-J1430)&gt;0.05),"Odometer and typed miles disagree",IF(AND(N1430&gt;0,O1430=0),"No rate for this date — check Rate Schedule",IF(AND(OR(E1430="Business",E1430="Medical",E1430="Charitable"),F1430&lt;&gt;"Yes",K1430=""),"Add purpose detail for substantiation",""))))))))))))</f>
        <v/>
      </c>
      <c r="R1430" s="27">
        <f>IF(OR(A1430="",M1430=""),"",IFERROR(INDEX('Rate Schedule'!$A$5:$A$24,MATCH(SUMPRODUCT(MAX(('Rate Schedule'!$A$5:$A$24&lt;=A1430)*('Rate Schedule'!$A$5:$A$24&lt;&gt;"")*'Rate Schedule'!$A$5:$A$24)),'Rate Schedule'!$A$5:$A$24,0)),""))</f>
        <v/>
      </c>
    </row>
    <row r="1431">
      <c r="A1431" s="22" t="n"/>
      <c r="B1431" s="10" t="n"/>
      <c r="C1431" s="10" t="n"/>
      <c r="D1431" s="10" t="n"/>
      <c r="E1431" s="10" t="n"/>
      <c r="F1431" s="10" t="n"/>
      <c r="G1431" s="10" t="n"/>
      <c r="H1431" s="23" t="n"/>
      <c r="I1431" s="23" t="n"/>
      <c r="J1431" s="23" t="n"/>
      <c r="K1431" s="10" t="n"/>
      <c r="L1431" s="10" t="n"/>
      <c r="M1431" s="24">
        <f>IF(AND(A1431="",B1431="",J1431="",H1431=""),"",ROUND(IF(G1431="Yes",2,1)*IF(AND(ISNUMBER(H1431),ISNUMBER(I1431),I1431&gt;=H1431),I1431-H1431,IF(ISNUMBER(J1431),J1431,0)),1))</f>
        <v/>
      </c>
      <c r="N1431" s="24">
        <f>IF(M1431="","",IF(OR(E1431="Personal",E1431="",F1431="Yes"),0,M1431))</f>
        <v/>
      </c>
      <c r="O1431" s="24">
        <f>IF(OR(A1431="",M1431=""),"",IF(E1431="Business",IFERROR(INDEX('Rate Schedule'!$B$5:$B$24,MATCH(SUMPRODUCT(MAX(('Rate Schedule'!$A$5:$A$24&lt;=A1431)*('Rate Schedule'!$A$5:$A$24&lt;&gt;"")*'Rate Schedule'!$A$5:$A$24)),'Rate Schedule'!$A$5:$A$24,0)),0),IF(E1431="Medical",IFERROR(INDEX('Rate Schedule'!$C$5:$C$24,MATCH(SUMPRODUCT(MAX(('Rate Schedule'!$A$5:$A$24&lt;=A1431)*('Rate Schedule'!$A$5:$A$24&lt;&gt;"")*'Rate Schedule'!$A$5:$A$24)),'Rate Schedule'!$A$5:$A$24,0)),0),IF(E1431="Charitable",IFERROR(INDEX('Rate Schedule'!$D$5:$D$24,MATCH(SUMPRODUCT(MAX(('Rate Schedule'!$A$5:$A$24&lt;=A1431)*('Rate Schedule'!$A$5:$A$24&lt;&gt;"")*'Rate Schedule'!$A$5:$A$24)),'Rate Schedule'!$A$5:$A$24,0)),0),0))))</f>
        <v/>
      </c>
      <c r="P1431" s="25">
        <f>IF(OR(M1431="",O1431=""),"",ROUND(N1431*O1431,0)/100)</f>
        <v/>
      </c>
      <c r="Q1431" s="26">
        <f>IF(AND(A1431="",B1431="",C1431="",D1431="",E1431="",J1431="",H1431=""),"",IF(A1431="","Add a date",IF(A1431&gt;AsOf,"After as-of date: not counted yet",IF(B1431="","Add a vehicle",IF(COUNTIF(VName,B1431)=0,"Vehicle not on Vehicles sheet",IF(E1431="","Add a purpose",IF(AND(E1431&lt;&gt;"Business",E1431&lt;&gt;"Medical",E1431&lt;&gt;"Charitable",E1431&lt;&gt;"Personal"),"Purpose must be Business/Medical/Charitable/Personal",IF(AND(ISNUMBER(H1431),ISNUMBER(I1431),I1431&lt;H1431),"Odometer end is before start",IF(AND(NOT(ISNUMBER(H1431)),NOT(ISNUMBER(I1431)),NOT(ISNUMBER(J1431))),"Add odometer readings or typed miles",IF(AND(ISNUMBER(H1431),ISNUMBER(I1431),ISNUMBER(J1431),ABS((I1431-H1431)-J1431)&gt;0.05),"Odometer and typed miles disagree",IF(AND(N1431&gt;0,O1431=0),"No rate for this date — check Rate Schedule",IF(AND(OR(E1431="Business",E1431="Medical",E1431="Charitable"),F1431&lt;&gt;"Yes",K1431=""),"Add purpose detail for substantiation",""))))))))))))</f>
        <v/>
      </c>
      <c r="R1431" s="27">
        <f>IF(OR(A1431="",M1431=""),"",IFERROR(INDEX('Rate Schedule'!$A$5:$A$24,MATCH(SUMPRODUCT(MAX(('Rate Schedule'!$A$5:$A$24&lt;=A1431)*('Rate Schedule'!$A$5:$A$24&lt;&gt;"")*'Rate Schedule'!$A$5:$A$24)),'Rate Schedule'!$A$5:$A$24,0)),""))</f>
        <v/>
      </c>
    </row>
    <row r="1432">
      <c r="A1432" s="22" t="n"/>
      <c r="B1432" s="10" t="n"/>
      <c r="C1432" s="10" t="n"/>
      <c r="D1432" s="10" t="n"/>
      <c r="E1432" s="10" t="n"/>
      <c r="F1432" s="10" t="n"/>
      <c r="G1432" s="10" t="n"/>
      <c r="H1432" s="23" t="n"/>
      <c r="I1432" s="23" t="n"/>
      <c r="J1432" s="23" t="n"/>
      <c r="K1432" s="10" t="n"/>
      <c r="L1432" s="10" t="n"/>
      <c r="M1432" s="24">
        <f>IF(AND(A1432="",B1432="",J1432="",H1432=""),"",ROUND(IF(G1432="Yes",2,1)*IF(AND(ISNUMBER(H1432),ISNUMBER(I1432),I1432&gt;=H1432),I1432-H1432,IF(ISNUMBER(J1432),J1432,0)),1))</f>
        <v/>
      </c>
      <c r="N1432" s="24">
        <f>IF(M1432="","",IF(OR(E1432="Personal",E1432="",F1432="Yes"),0,M1432))</f>
        <v/>
      </c>
      <c r="O1432" s="24">
        <f>IF(OR(A1432="",M1432=""),"",IF(E1432="Business",IFERROR(INDEX('Rate Schedule'!$B$5:$B$24,MATCH(SUMPRODUCT(MAX(('Rate Schedule'!$A$5:$A$24&lt;=A1432)*('Rate Schedule'!$A$5:$A$24&lt;&gt;"")*'Rate Schedule'!$A$5:$A$24)),'Rate Schedule'!$A$5:$A$24,0)),0),IF(E1432="Medical",IFERROR(INDEX('Rate Schedule'!$C$5:$C$24,MATCH(SUMPRODUCT(MAX(('Rate Schedule'!$A$5:$A$24&lt;=A1432)*('Rate Schedule'!$A$5:$A$24&lt;&gt;"")*'Rate Schedule'!$A$5:$A$24)),'Rate Schedule'!$A$5:$A$24,0)),0),IF(E1432="Charitable",IFERROR(INDEX('Rate Schedule'!$D$5:$D$24,MATCH(SUMPRODUCT(MAX(('Rate Schedule'!$A$5:$A$24&lt;=A1432)*('Rate Schedule'!$A$5:$A$24&lt;&gt;"")*'Rate Schedule'!$A$5:$A$24)),'Rate Schedule'!$A$5:$A$24,0)),0),0))))</f>
        <v/>
      </c>
      <c r="P1432" s="25">
        <f>IF(OR(M1432="",O1432=""),"",ROUND(N1432*O1432,0)/100)</f>
        <v/>
      </c>
      <c r="Q1432" s="26">
        <f>IF(AND(A1432="",B1432="",C1432="",D1432="",E1432="",J1432="",H1432=""),"",IF(A1432="","Add a date",IF(A1432&gt;AsOf,"After as-of date: not counted yet",IF(B1432="","Add a vehicle",IF(COUNTIF(VName,B1432)=0,"Vehicle not on Vehicles sheet",IF(E1432="","Add a purpose",IF(AND(E1432&lt;&gt;"Business",E1432&lt;&gt;"Medical",E1432&lt;&gt;"Charitable",E1432&lt;&gt;"Personal"),"Purpose must be Business/Medical/Charitable/Personal",IF(AND(ISNUMBER(H1432),ISNUMBER(I1432),I1432&lt;H1432),"Odometer end is before start",IF(AND(NOT(ISNUMBER(H1432)),NOT(ISNUMBER(I1432)),NOT(ISNUMBER(J1432))),"Add odometer readings or typed miles",IF(AND(ISNUMBER(H1432),ISNUMBER(I1432),ISNUMBER(J1432),ABS((I1432-H1432)-J1432)&gt;0.05),"Odometer and typed miles disagree",IF(AND(N1432&gt;0,O1432=0),"No rate for this date — check Rate Schedule",IF(AND(OR(E1432="Business",E1432="Medical",E1432="Charitable"),F1432&lt;&gt;"Yes",K1432=""),"Add purpose detail for substantiation",""))))))))))))</f>
        <v/>
      </c>
      <c r="R1432" s="27">
        <f>IF(OR(A1432="",M1432=""),"",IFERROR(INDEX('Rate Schedule'!$A$5:$A$24,MATCH(SUMPRODUCT(MAX(('Rate Schedule'!$A$5:$A$24&lt;=A1432)*('Rate Schedule'!$A$5:$A$24&lt;&gt;"")*'Rate Schedule'!$A$5:$A$24)),'Rate Schedule'!$A$5:$A$24,0)),""))</f>
        <v/>
      </c>
    </row>
    <row r="1433">
      <c r="A1433" s="22" t="n"/>
      <c r="B1433" s="10" t="n"/>
      <c r="C1433" s="10" t="n"/>
      <c r="D1433" s="10" t="n"/>
      <c r="E1433" s="10" t="n"/>
      <c r="F1433" s="10" t="n"/>
      <c r="G1433" s="10" t="n"/>
      <c r="H1433" s="23" t="n"/>
      <c r="I1433" s="23" t="n"/>
      <c r="J1433" s="23" t="n"/>
      <c r="K1433" s="10" t="n"/>
      <c r="L1433" s="10" t="n"/>
      <c r="M1433" s="24">
        <f>IF(AND(A1433="",B1433="",J1433="",H1433=""),"",ROUND(IF(G1433="Yes",2,1)*IF(AND(ISNUMBER(H1433),ISNUMBER(I1433),I1433&gt;=H1433),I1433-H1433,IF(ISNUMBER(J1433),J1433,0)),1))</f>
        <v/>
      </c>
      <c r="N1433" s="24">
        <f>IF(M1433="","",IF(OR(E1433="Personal",E1433="",F1433="Yes"),0,M1433))</f>
        <v/>
      </c>
      <c r="O1433" s="24">
        <f>IF(OR(A1433="",M1433=""),"",IF(E1433="Business",IFERROR(INDEX('Rate Schedule'!$B$5:$B$24,MATCH(SUMPRODUCT(MAX(('Rate Schedule'!$A$5:$A$24&lt;=A1433)*('Rate Schedule'!$A$5:$A$24&lt;&gt;"")*'Rate Schedule'!$A$5:$A$24)),'Rate Schedule'!$A$5:$A$24,0)),0),IF(E1433="Medical",IFERROR(INDEX('Rate Schedule'!$C$5:$C$24,MATCH(SUMPRODUCT(MAX(('Rate Schedule'!$A$5:$A$24&lt;=A1433)*('Rate Schedule'!$A$5:$A$24&lt;&gt;"")*'Rate Schedule'!$A$5:$A$24)),'Rate Schedule'!$A$5:$A$24,0)),0),IF(E1433="Charitable",IFERROR(INDEX('Rate Schedule'!$D$5:$D$24,MATCH(SUMPRODUCT(MAX(('Rate Schedule'!$A$5:$A$24&lt;=A1433)*('Rate Schedule'!$A$5:$A$24&lt;&gt;"")*'Rate Schedule'!$A$5:$A$24)),'Rate Schedule'!$A$5:$A$24,0)),0),0))))</f>
        <v/>
      </c>
      <c r="P1433" s="25">
        <f>IF(OR(M1433="",O1433=""),"",ROUND(N1433*O1433,0)/100)</f>
        <v/>
      </c>
      <c r="Q1433" s="26">
        <f>IF(AND(A1433="",B1433="",C1433="",D1433="",E1433="",J1433="",H1433=""),"",IF(A1433="","Add a date",IF(A1433&gt;AsOf,"After as-of date: not counted yet",IF(B1433="","Add a vehicle",IF(COUNTIF(VName,B1433)=0,"Vehicle not on Vehicles sheet",IF(E1433="","Add a purpose",IF(AND(E1433&lt;&gt;"Business",E1433&lt;&gt;"Medical",E1433&lt;&gt;"Charitable",E1433&lt;&gt;"Personal"),"Purpose must be Business/Medical/Charitable/Personal",IF(AND(ISNUMBER(H1433),ISNUMBER(I1433),I1433&lt;H1433),"Odometer end is before start",IF(AND(NOT(ISNUMBER(H1433)),NOT(ISNUMBER(I1433)),NOT(ISNUMBER(J1433))),"Add odometer readings or typed miles",IF(AND(ISNUMBER(H1433),ISNUMBER(I1433),ISNUMBER(J1433),ABS((I1433-H1433)-J1433)&gt;0.05),"Odometer and typed miles disagree",IF(AND(N1433&gt;0,O1433=0),"No rate for this date — check Rate Schedule",IF(AND(OR(E1433="Business",E1433="Medical",E1433="Charitable"),F1433&lt;&gt;"Yes",K1433=""),"Add purpose detail for substantiation",""))))))))))))</f>
        <v/>
      </c>
      <c r="R1433" s="27">
        <f>IF(OR(A1433="",M1433=""),"",IFERROR(INDEX('Rate Schedule'!$A$5:$A$24,MATCH(SUMPRODUCT(MAX(('Rate Schedule'!$A$5:$A$24&lt;=A1433)*('Rate Schedule'!$A$5:$A$24&lt;&gt;"")*'Rate Schedule'!$A$5:$A$24)),'Rate Schedule'!$A$5:$A$24,0)),""))</f>
        <v/>
      </c>
    </row>
    <row r="1434">
      <c r="A1434" s="22" t="n"/>
      <c r="B1434" s="10" t="n"/>
      <c r="C1434" s="10" t="n"/>
      <c r="D1434" s="10" t="n"/>
      <c r="E1434" s="10" t="n"/>
      <c r="F1434" s="10" t="n"/>
      <c r="G1434" s="10" t="n"/>
      <c r="H1434" s="23" t="n"/>
      <c r="I1434" s="23" t="n"/>
      <c r="J1434" s="23" t="n"/>
      <c r="K1434" s="10" t="n"/>
      <c r="L1434" s="10" t="n"/>
      <c r="M1434" s="24">
        <f>IF(AND(A1434="",B1434="",J1434="",H1434=""),"",ROUND(IF(G1434="Yes",2,1)*IF(AND(ISNUMBER(H1434),ISNUMBER(I1434),I1434&gt;=H1434),I1434-H1434,IF(ISNUMBER(J1434),J1434,0)),1))</f>
        <v/>
      </c>
      <c r="N1434" s="24">
        <f>IF(M1434="","",IF(OR(E1434="Personal",E1434="",F1434="Yes"),0,M1434))</f>
        <v/>
      </c>
      <c r="O1434" s="24">
        <f>IF(OR(A1434="",M1434=""),"",IF(E1434="Business",IFERROR(INDEX('Rate Schedule'!$B$5:$B$24,MATCH(SUMPRODUCT(MAX(('Rate Schedule'!$A$5:$A$24&lt;=A1434)*('Rate Schedule'!$A$5:$A$24&lt;&gt;"")*'Rate Schedule'!$A$5:$A$24)),'Rate Schedule'!$A$5:$A$24,0)),0),IF(E1434="Medical",IFERROR(INDEX('Rate Schedule'!$C$5:$C$24,MATCH(SUMPRODUCT(MAX(('Rate Schedule'!$A$5:$A$24&lt;=A1434)*('Rate Schedule'!$A$5:$A$24&lt;&gt;"")*'Rate Schedule'!$A$5:$A$24)),'Rate Schedule'!$A$5:$A$24,0)),0),IF(E1434="Charitable",IFERROR(INDEX('Rate Schedule'!$D$5:$D$24,MATCH(SUMPRODUCT(MAX(('Rate Schedule'!$A$5:$A$24&lt;=A1434)*('Rate Schedule'!$A$5:$A$24&lt;&gt;"")*'Rate Schedule'!$A$5:$A$24)),'Rate Schedule'!$A$5:$A$24,0)),0),0))))</f>
        <v/>
      </c>
      <c r="P1434" s="25">
        <f>IF(OR(M1434="",O1434=""),"",ROUND(N1434*O1434,0)/100)</f>
        <v/>
      </c>
      <c r="Q1434" s="26">
        <f>IF(AND(A1434="",B1434="",C1434="",D1434="",E1434="",J1434="",H1434=""),"",IF(A1434="","Add a date",IF(A1434&gt;AsOf,"After as-of date: not counted yet",IF(B1434="","Add a vehicle",IF(COUNTIF(VName,B1434)=0,"Vehicle not on Vehicles sheet",IF(E1434="","Add a purpose",IF(AND(E1434&lt;&gt;"Business",E1434&lt;&gt;"Medical",E1434&lt;&gt;"Charitable",E1434&lt;&gt;"Personal"),"Purpose must be Business/Medical/Charitable/Personal",IF(AND(ISNUMBER(H1434),ISNUMBER(I1434),I1434&lt;H1434),"Odometer end is before start",IF(AND(NOT(ISNUMBER(H1434)),NOT(ISNUMBER(I1434)),NOT(ISNUMBER(J1434))),"Add odometer readings or typed miles",IF(AND(ISNUMBER(H1434),ISNUMBER(I1434),ISNUMBER(J1434),ABS((I1434-H1434)-J1434)&gt;0.05),"Odometer and typed miles disagree",IF(AND(N1434&gt;0,O1434=0),"No rate for this date — check Rate Schedule",IF(AND(OR(E1434="Business",E1434="Medical",E1434="Charitable"),F1434&lt;&gt;"Yes",K1434=""),"Add purpose detail for substantiation",""))))))))))))</f>
        <v/>
      </c>
      <c r="R1434" s="27">
        <f>IF(OR(A1434="",M1434=""),"",IFERROR(INDEX('Rate Schedule'!$A$5:$A$24,MATCH(SUMPRODUCT(MAX(('Rate Schedule'!$A$5:$A$24&lt;=A1434)*('Rate Schedule'!$A$5:$A$24&lt;&gt;"")*'Rate Schedule'!$A$5:$A$24)),'Rate Schedule'!$A$5:$A$24,0)),""))</f>
        <v/>
      </c>
    </row>
    <row r="1435">
      <c r="A1435" s="22" t="n"/>
      <c r="B1435" s="10" t="n"/>
      <c r="C1435" s="10" t="n"/>
      <c r="D1435" s="10" t="n"/>
      <c r="E1435" s="10" t="n"/>
      <c r="F1435" s="10" t="n"/>
      <c r="G1435" s="10" t="n"/>
      <c r="H1435" s="23" t="n"/>
      <c r="I1435" s="23" t="n"/>
      <c r="J1435" s="23" t="n"/>
      <c r="K1435" s="10" t="n"/>
      <c r="L1435" s="10" t="n"/>
      <c r="M1435" s="24">
        <f>IF(AND(A1435="",B1435="",J1435="",H1435=""),"",ROUND(IF(G1435="Yes",2,1)*IF(AND(ISNUMBER(H1435),ISNUMBER(I1435),I1435&gt;=H1435),I1435-H1435,IF(ISNUMBER(J1435),J1435,0)),1))</f>
        <v/>
      </c>
      <c r="N1435" s="24">
        <f>IF(M1435="","",IF(OR(E1435="Personal",E1435="",F1435="Yes"),0,M1435))</f>
        <v/>
      </c>
      <c r="O1435" s="24">
        <f>IF(OR(A1435="",M1435=""),"",IF(E1435="Business",IFERROR(INDEX('Rate Schedule'!$B$5:$B$24,MATCH(SUMPRODUCT(MAX(('Rate Schedule'!$A$5:$A$24&lt;=A1435)*('Rate Schedule'!$A$5:$A$24&lt;&gt;"")*'Rate Schedule'!$A$5:$A$24)),'Rate Schedule'!$A$5:$A$24,0)),0),IF(E1435="Medical",IFERROR(INDEX('Rate Schedule'!$C$5:$C$24,MATCH(SUMPRODUCT(MAX(('Rate Schedule'!$A$5:$A$24&lt;=A1435)*('Rate Schedule'!$A$5:$A$24&lt;&gt;"")*'Rate Schedule'!$A$5:$A$24)),'Rate Schedule'!$A$5:$A$24,0)),0),IF(E1435="Charitable",IFERROR(INDEX('Rate Schedule'!$D$5:$D$24,MATCH(SUMPRODUCT(MAX(('Rate Schedule'!$A$5:$A$24&lt;=A1435)*('Rate Schedule'!$A$5:$A$24&lt;&gt;"")*'Rate Schedule'!$A$5:$A$24)),'Rate Schedule'!$A$5:$A$24,0)),0),0))))</f>
        <v/>
      </c>
      <c r="P1435" s="25">
        <f>IF(OR(M1435="",O1435=""),"",ROUND(N1435*O1435,0)/100)</f>
        <v/>
      </c>
      <c r="Q1435" s="26">
        <f>IF(AND(A1435="",B1435="",C1435="",D1435="",E1435="",J1435="",H1435=""),"",IF(A1435="","Add a date",IF(A1435&gt;AsOf,"After as-of date: not counted yet",IF(B1435="","Add a vehicle",IF(COUNTIF(VName,B1435)=0,"Vehicle not on Vehicles sheet",IF(E1435="","Add a purpose",IF(AND(E1435&lt;&gt;"Business",E1435&lt;&gt;"Medical",E1435&lt;&gt;"Charitable",E1435&lt;&gt;"Personal"),"Purpose must be Business/Medical/Charitable/Personal",IF(AND(ISNUMBER(H1435),ISNUMBER(I1435),I1435&lt;H1435),"Odometer end is before start",IF(AND(NOT(ISNUMBER(H1435)),NOT(ISNUMBER(I1435)),NOT(ISNUMBER(J1435))),"Add odometer readings or typed miles",IF(AND(ISNUMBER(H1435),ISNUMBER(I1435),ISNUMBER(J1435),ABS((I1435-H1435)-J1435)&gt;0.05),"Odometer and typed miles disagree",IF(AND(N1435&gt;0,O1435=0),"No rate for this date — check Rate Schedule",IF(AND(OR(E1435="Business",E1435="Medical",E1435="Charitable"),F1435&lt;&gt;"Yes",K1435=""),"Add purpose detail for substantiation",""))))))))))))</f>
        <v/>
      </c>
      <c r="R1435" s="27">
        <f>IF(OR(A1435="",M1435=""),"",IFERROR(INDEX('Rate Schedule'!$A$5:$A$24,MATCH(SUMPRODUCT(MAX(('Rate Schedule'!$A$5:$A$24&lt;=A1435)*('Rate Schedule'!$A$5:$A$24&lt;&gt;"")*'Rate Schedule'!$A$5:$A$24)),'Rate Schedule'!$A$5:$A$24,0)),""))</f>
        <v/>
      </c>
    </row>
    <row r="1436">
      <c r="A1436" s="22" t="n"/>
      <c r="B1436" s="10" t="n"/>
      <c r="C1436" s="10" t="n"/>
      <c r="D1436" s="10" t="n"/>
      <c r="E1436" s="10" t="n"/>
      <c r="F1436" s="10" t="n"/>
      <c r="G1436" s="10" t="n"/>
      <c r="H1436" s="23" t="n"/>
      <c r="I1436" s="23" t="n"/>
      <c r="J1436" s="23" t="n"/>
      <c r="K1436" s="10" t="n"/>
      <c r="L1436" s="10" t="n"/>
      <c r="M1436" s="24">
        <f>IF(AND(A1436="",B1436="",J1436="",H1436=""),"",ROUND(IF(G1436="Yes",2,1)*IF(AND(ISNUMBER(H1436),ISNUMBER(I1436),I1436&gt;=H1436),I1436-H1436,IF(ISNUMBER(J1436),J1436,0)),1))</f>
        <v/>
      </c>
      <c r="N1436" s="24">
        <f>IF(M1436="","",IF(OR(E1436="Personal",E1436="",F1436="Yes"),0,M1436))</f>
        <v/>
      </c>
      <c r="O1436" s="24">
        <f>IF(OR(A1436="",M1436=""),"",IF(E1436="Business",IFERROR(INDEX('Rate Schedule'!$B$5:$B$24,MATCH(SUMPRODUCT(MAX(('Rate Schedule'!$A$5:$A$24&lt;=A1436)*('Rate Schedule'!$A$5:$A$24&lt;&gt;"")*'Rate Schedule'!$A$5:$A$24)),'Rate Schedule'!$A$5:$A$24,0)),0),IF(E1436="Medical",IFERROR(INDEX('Rate Schedule'!$C$5:$C$24,MATCH(SUMPRODUCT(MAX(('Rate Schedule'!$A$5:$A$24&lt;=A1436)*('Rate Schedule'!$A$5:$A$24&lt;&gt;"")*'Rate Schedule'!$A$5:$A$24)),'Rate Schedule'!$A$5:$A$24,0)),0),IF(E1436="Charitable",IFERROR(INDEX('Rate Schedule'!$D$5:$D$24,MATCH(SUMPRODUCT(MAX(('Rate Schedule'!$A$5:$A$24&lt;=A1436)*('Rate Schedule'!$A$5:$A$24&lt;&gt;"")*'Rate Schedule'!$A$5:$A$24)),'Rate Schedule'!$A$5:$A$24,0)),0),0))))</f>
        <v/>
      </c>
      <c r="P1436" s="25">
        <f>IF(OR(M1436="",O1436=""),"",ROUND(N1436*O1436,0)/100)</f>
        <v/>
      </c>
      <c r="Q1436" s="26">
        <f>IF(AND(A1436="",B1436="",C1436="",D1436="",E1436="",J1436="",H1436=""),"",IF(A1436="","Add a date",IF(A1436&gt;AsOf,"After as-of date: not counted yet",IF(B1436="","Add a vehicle",IF(COUNTIF(VName,B1436)=0,"Vehicle not on Vehicles sheet",IF(E1436="","Add a purpose",IF(AND(E1436&lt;&gt;"Business",E1436&lt;&gt;"Medical",E1436&lt;&gt;"Charitable",E1436&lt;&gt;"Personal"),"Purpose must be Business/Medical/Charitable/Personal",IF(AND(ISNUMBER(H1436),ISNUMBER(I1436),I1436&lt;H1436),"Odometer end is before start",IF(AND(NOT(ISNUMBER(H1436)),NOT(ISNUMBER(I1436)),NOT(ISNUMBER(J1436))),"Add odometer readings or typed miles",IF(AND(ISNUMBER(H1436),ISNUMBER(I1436),ISNUMBER(J1436),ABS((I1436-H1436)-J1436)&gt;0.05),"Odometer and typed miles disagree",IF(AND(N1436&gt;0,O1436=0),"No rate for this date — check Rate Schedule",IF(AND(OR(E1436="Business",E1436="Medical",E1436="Charitable"),F1436&lt;&gt;"Yes",K1436=""),"Add purpose detail for substantiation",""))))))))))))</f>
        <v/>
      </c>
      <c r="R1436" s="27">
        <f>IF(OR(A1436="",M1436=""),"",IFERROR(INDEX('Rate Schedule'!$A$5:$A$24,MATCH(SUMPRODUCT(MAX(('Rate Schedule'!$A$5:$A$24&lt;=A1436)*('Rate Schedule'!$A$5:$A$24&lt;&gt;"")*'Rate Schedule'!$A$5:$A$24)),'Rate Schedule'!$A$5:$A$24,0)),""))</f>
        <v/>
      </c>
    </row>
    <row r="1437">
      <c r="A1437" s="22" t="n"/>
      <c r="B1437" s="10" t="n"/>
      <c r="C1437" s="10" t="n"/>
      <c r="D1437" s="10" t="n"/>
      <c r="E1437" s="10" t="n"/>
      <c r="F1437" s="10" t="n"/>
      <c r="G1437" s="10" t="n"/>
      <c r="H1437" s="23" t="n"/>
      <c r="I1437" s="23" t="n"/>
      <c r="J1437" s="23" t="n"/>
      <c r="K1437" s="10" t="n"/>
      <c r="L1437" s="10" t="n"/>
      <c r="M1437" s="24">
        <f>IF(AND(A1437="",B1437="",J1437="",H1437=""),"",ROUND(IF(G1437="Yes",2,1)*IF(AND(ISNUMBER(H1437),ISNUMBER(I1437),I1437&gt;=H1437),I1437-H1437,IF(ISNUMBER(J1437),J1437,0)),1))</f>
        <v/>
      </c>
      <c r="N1437" s="24">
        <f>IF(M1437="","",IF(OR(E1437="Personal",E1437="",F1437="Yes"),0,M1437))</f>
        <v/>
      </c>
      <c r="O1437" s="24">
        <f>IF(OR(A1437="",M1437=""),"",IF(E1437="Business",IFERROR(INDEX('Rate Schedule'!$B$5:$B$24,MATCH(SUMPRODUCT(MAX(('Rate Schedule'!$A$5:$A$24&lt;=A1437)*('Rate Schedule'!$A$5:$A$24&lt;&gt;"")*'Rate Schedule'!$A$5:$A$24)),'Rate Schedule'!$A$5:$A$24,0)),0),IF(E1437="Medical",IFERROR(INDEX('Rate Schedule'!$C$5:$C$24,MATCH(SUMPRODUCT(MAX(('Rate Schedule'!$A$5:$A$24&lt;=A1437)*('Rate Schedule'!$A$5:$A$24&lt;&gt;"")*'Rate Schedule'!$A$5:$A$24)),'Rate Schedule'!$A$5:$A$24,0)),0),IF(E1437="Charitable",IFERROR(INDEX('Rate Schedule'!$D$5:$D$24,MATCH(SUMPRODUCT(MAX(('Rate Schedule'!$A$5:$A$24&lt;=A1437)*('Rate Schedule'!$A$5:$A$24&lt;&gt;"")*'Rate Schedule'!$A$5:$A$24)),'Rate Schedule'!$A$5:$A$24,0)),0),0))))</f>
        <v/>
      </c>
      <c r="P1437" s="25">
        <f>IF(OR(M1437="",O1437=""),"",ROUND(N1437*O1437,0)/100)</f>
        <v/>
      </c>
      <c r="Q1437" s="26">
        <f>IF(AND(A1437="",B1437="",C1437="",D1437="",E1437="",J1437="",H1437=""),"",IF(A1437="","Add a date",IF(A1437&gt;AsOf,"After as-of date: not counted yet",IF(B1437="","Add a vehicle",IF(COUNTIF(VName,B1437)=0,"Vehicle not on Vehicles sheet",IF(E1437="","Add a purpose",IF(AND(E1437&lt;&gt;"Business",E1437&lt;&gt;"Medical",E1437&lt;&gt;"Charitable",E1437&lt;&gt;"Personal"),"Purpose must be Business/Medical/Charitable/Personal",IF(AND(ISNUMBER(H1437),ISNUMBER(I1437),I1437&lt;H1437),"Odometer end is before start",IF(AND(NOT(ISNUMBER(H1437)),NOT(ISNUMBER(I1437)),NOT(ISNUMBER(J1437))),"Add odometer readings or typed miles",IF(AND(ISNUMBER(H1437),ISNUMBER(I1437),ISNUMBER(J1437),ABS((I1437-H1437)-J1437)&gt;0.05),"Odometer and typed miles disagree",IF(AND(N1437&gt;0,O1437=0),"No rate for this date — check Rate Schedule",IF(AND(OR(E1437="Business",E1437="Medical",E1437="Charitable"),F1437&lt;&gt;"Yes",K1437=""),"Add purpose detail for substantiation",""))))))))))))</f>
        <v/>
      </c>
      <c r="R1437" s="27">
        <f>IF(OR(A1437="",M1437=""),"",IFERROR(INDEX('Rate Schedule'!$A$5:$A$24,MATCH(SUMPRODUCT(MAX(('Rate Schedule'!$A$5:$A$24&lt;=A1437)*('Rate Schedule'!$A$5:$A$24&lt;&gt;"")*'Rate Schedule'!$A$5:$A$24)),'Rate Schedule'!$A$5:$A$24,0)),""))</f>
        <v/>
      </c>
    </row>
    <row r="1438">
      <c r="A1438" s="22" t="n"/>
      <c r="B1438" s="10" t="n"/>
      <c r="C1438" s="10" t="n"/>
      <c r="D1438" s="10" t="n"/>
      <c r="E1438" s="10" t="n"/>
      <c r="F1438" s="10" t="n"/>
      <c r="G1438" s="10" t="n"/>
      <c r="H1438" s="23" t="n"/>
      <c r="I1438" s="23" t="n"/>
      <c r="J1438" s="23" t="n"/>
      <c r="K1438" s="10" t="n"/>
      <c r="L1438" s="10" t="n"/>
      <c r="M1438" s="24">
        <f>IF(AND(A1438="",B1438="",J1438="",H1438=""),"",ROUND(IF(G1438="Yes",2,1)*IF(AND(ISNUMBER(H1438),ISNUMBER(I1438),I1438&gt;=H1438),I1438-H1438,IF(ISNUMBER(J1438),J1438,0)),1))</f>
        <v/>
      </c>
      <c r="N1438" s="24">
        <f>IF(M1438="","",IF(OR(E1438="Personal",E1438="",F1438="Yes"),0,M1438))</f>
        <v/>
      </c>
      <c r="O1438" s="24">
        <f>IF(OR(A1438="",M1438=""),"",IF(E1438="Business",IFERROR(INDEX('Rate Schedule'!$B$5:$B$24,MATCH(SUMPRODUCT(MAX(('Rate Schedule'!$A$5:$A$24&lt;=A1438)*('Rate Schedule'!$A$5:$A$24&lt;&gt;"")*'Rate Schedule'!$A$5:$A$24)),'Rate Schedule'!$A$5:$A$24,0)),0),IF(E1438="Medical",IFERROR(INDEX('Rate Schedule'!$C$5:$C$24,MATCH(SUMPRODUCT(MAX(('Rate Schedule'!$A$5:$A$24&lt;=A1438)*('Rate Schedule'!$A$5:$A$24&lt;&gt;"")*'Rate Schedule'!$A$5:$A$24)),'Rate Schedule'!$A$5:$A$24,0)),0),IF(E1438="Charitable",IFERROR(INDEX('Rate Schedule'!$D$5:$D$24,MATCH(SUMPRODUCT(MAX(('Rate Schedule'!$A$5:$A$24&lt;=A1438)*('Rate Schedule'!$A$5:$A$24&lt;&gt;"")*'Rate Schedule'!$A$5:$A$24)),'Rate Schedule'!$A$5:$A$24,0)),0),0))))</f>
        <v/>
      </c>
      <c r="P1438" s="25">
        <f>IF(OR(M1438="",O1438=""),"",ROUND(N1438*O1438,0)/100)</f>
        <v/>
      </c>
      <c r="Q1438" s="26">
        <f>IF(AND(A1438="",B1438="",C1438="",D1438="",E1438="",J1438="",H1438=""),"",IF(A1438="","Add a date",IF(A1438&gt;AsOf,"After as-of date: not counted yet",IF(B1438="","Add a vehicle",IF(COUNTIF(VName,B1438)=0,"Vehicle not on Vehicles sheet",IF(E1438="","Add a purpose",IF(AND(E1438&lt;&gt;"Business",E1438&lt;&gt;"Medical",E1438&lt;&gt;"Charitable",E1438&lt;&gt;"Personal"),"Purpose must be Business/Medical/Charitable/Personal",IF(AND(ISNUMBER(H1438),ISNUMBER(I1438),I1438&lt;H1438),"Odometer end is before start",IF(AND(NOT(ISNUMBER(H1438)),NOT(ISNUMBER(I1438)),NOT(ISNUMBER(J1438))),"Add odometer readings or typed miles",IF(AND(ISNUMBER(H1438),ISNUMBER(I1438),ISNUMBER(J1438),ABS((I1438-H1438)-J1438)&gt;0.05),"Odometer and typed miles disagree",IF(AND(N1438&gt;0,O1438=0),"No rate for this date — check Rate Schedule",IF(AND(OR(E1438="Business",E1438="Medical",E1438="Charitable"),F1438&lt;&gt;"Yes",K1438=""),"Add purpose detail for substantiation",""))))))))))))</f>
        <v/>
      </c>
      <c r="R1438" s="27">
        <f>IF(OR(A1438="",M1438=""),"",IFERROR(INDEX('Rate Schedule'!$A$5:$A$24,MATCH(SUMPRODUCT(MAX(('Rate Schedule'!$A$5:$A$24&lt;=A1438)*('Rate Schedule'!$A$5:$A$24&lt;&gt;"")*'Rate Schedule'!$A$5:$A$24)),'Rate Schedule'!$A$5:$A$24,0)),""))</f>
        <v/>
      </c>
    </row>
    <row r="1439">
      <c r="A1439" s="22" t="n"/>
      <c r="B1439" s="10" t="n"/>
      <c r="C1439" s="10" t="n"/>
      <c r="D1439" s="10" t="n"/>
      <c r="E1439" s="10" t="n"/>
      <c r="F1439" s="10" t="n"/>
      <c r="G1439" s="10" t="n"/>
      <c r="H1439" s="23" t="n"/>
      <c r="I1439" s="23" t="n"/>
      <c r="J1439" s="23" t="n"/>
      <c r="K1439" s="10" t="n"/>
      <c r="L1439" s="10" t="n"/>
      <c r="M1439" s="24">
        <f>IF(AND(A1439="",B1439="",J1439="",H1439=""),"",ROUND(IF(G1439="Yes",2,1)*IF(AND(ISNUMBER(H1439),ISNUMBER(I1439),I1439&gt;=H1439),I1439-H1439,IF(ISNUMBER(J1439),J1439,0)),1))</f>
        <v/>
      </c>
      <c r="N1439" s="24">
        <f>IF(M1439="","",IF(OR(E1439="Personal",E1439="",F1439="Yes"),0,M1439))</f>
        <v/>
      </c>
      <c r="O1439" s="24">
        <f>IF(OR(A1439="",M1439=""),"",IF(E1439="Business",IFERROR(INDEX('Rate Schedule'!$B$5:$B$24,MATCH(SUMPRODUCT(MAX(('Rate Schedule'!$A$5:$A$24&lt;=A1439)*('Rate Schedule'!$A$5:$A$24&lt;&gt;"")*'Rate Schedule'!$A$5:$A$24)),'Rate Schedule'!$A$5:$A$24,0)),0),IF(E1439="Medical",IFERROR(INDEX('Rate Schedule'!$C$5:$C$24,MATCH(SUMPRODUCT(MAX(('Rate Schedule'!$A$5:$A$24&lt;=A1439)*('Rate Schedule'!$A$5:$A$24&lt;&gt;"")*'Rate Schedule'!$A$5:$A$24)),'Rate Schedule'!$A$5:$A$24,0)),0),IF(E1439="Charitable",IFERROR(INDEX('Rate Schedule'!$D$5:$D$24,MATCH(SUMPRODUCT(MAX(('Rate Schedule'!$A$5:$A$24&lt;=A1439)*('Rate Schedule'!$A$5:$A$24&lt;&gt;"")*'Rate Schedule'!$A$5:$A$24)),'Rate Schedule'!$A$5:$A$24,0)),0),0))))</f>
        <v/>
      </c>
      <c r="P1439" s="25">
        <f>IF(OR(M1439="",O1439=""),"",ROUND(N1439*O1439,0)/100)</f>
        <v/>
      </c>
      <c r="Q1439" s="26">
        <f>IF(AND(A1439="",B1439="",C1439="",D1439="",E1439="",J1439="",H1439=""),"",IF(A1439="","Add a date",IF(A1439&gt;AsOf,"After as-of date: not counted yet",IF(B1439="","Add a vehicle",IF(COUNTIF(VName,B1439)=0,"Vehicle not on Vehicles sheet",IF(E1439="","Add a purpose",IF(AND(E1439&lt;&gt;"Business",E1439&lt;&gt;"Medical",E1439&lt;&gt;"Charitable",E1439&lt;&gt;"Personal"),"Purpose must be Business/Medical/Charitable/Personal",IF(AND(ISNUMBER(H1439),ISNUMBER(I1439),I1439&lt;H1439),"Odometer end is before start",IF(AND(NOT(ISNUMBER(H1439)),NOT(ISNUMBER(I1439)),NOT(ISNUMBER(J1439))),"Add odometer readings or typed miles",IF(AND(ISNUMBER(H1439),ISNUMBER(I1439),ISNUMBER(J1439),ABS((I1439-H1439)-J1439)&gt;0.05),"Odometer and typed miles disagree",IF(AND(N1439&gt;0,O1439=0),"No rate for this date — check Rate Schedule",IF(AND(OR(E1439="Business",E1439="Medical",E1439="Charitable"),F1439&lt;&gt;"Yes",K1439=""),"Add purpose detail for substantiation",""))))))))))))</f>
        <v/>
      </c>
      <c r="R1439" s="27">
        <f>IF(OR(A1439="",M1439=""),"",IFERROR(INDEX('Rate Schedule'!$A$5:$A$24,MATCH(SUMPRODUCT(MAX(('Rate Schedule'!$A$5:$A$24&lt;=A1439)*('Rate Schedule'!$A$5:$A$24&lt;&gt;"")*'Rate Schedule'!$A$5:$A$24)),'Rate Schedule'!$A$5:$A$24,0)),""))</f>
        <v/>
      </c>
    </row>
    <row r="1440">
      <c r="A1440" s="22" t="n"/>
      <c r="B1440" s="10" t="n"/>
      <c r="C1440" s="10" t="n"/>
      <c r="D1440" s="10" t="n"/>
      <c r="E1440" s="10" t="n"/>
      <c r="F1440" s="10" t="n"/>
      <c r="G1440" s="10" t="n"/>
      <c r="H1440" s="23" t="n"/>
      <c r="I1440" s="23" t="n"/>
      <c r="J1440" s="23" t="n"/>
      <c r="K1440" s="10" t="n"/>
      <c r="L1440" s="10" t="n"/>
      <c r="M1440" s="24">
        <f>IF(AND(A1440="",B1440="",J1440="",H1440=""),"",ROUND(IF(G1440="Yes",2,1)*IF(AND(ISNUMBER(H1440),ISNUMBER(I1440),I1440&gt;=H1440),I1440-H1440,IF(ISNUMBER(J1440),J1440,0)),1))</f>
        <v/>
      </c>
      <c r="N1440" s="24">
        <f>IF(M1440="","",IF(OR(E1440="Personal",E1440="",F1440="Yes"),0,M1440))</f>
        <v/>
      </c>
      <c r="O1440" s="24">
        <f>IF(OR(A1440="",M1440=""),"",IF(E1440="Business",IFERROR(INDEX('Rate Schedule'!$B$5:$B$24,MATCH(SUMPRODUCT(MAX(('Rate Schedule'!$A$5:$A$24&lt;=A1440)*('Rate Schedule'!$A$5:$A$24&lt;&gt;"")*'Rate Schedule'!$A$5:$A$24)),'Rate Schedule'!$A$5:$A$24,0)),0),IF(E1440="Medical",IFERROR(INDEX('Rate Schedule'!$C$5:$C$24,MATCH(SUMPRODUCT(MAX(('Rate Schedule'!$A$5:$A$24&lt;=A1440)*('Rate Schedule'!$A$5:$A$24&lt;&gt;"")*'Rate Schedule'!$A$5:$A$24)),'Rate Schedule'!$A$5:$A$24,0)),0),IF(E1440="Charitable",IFERROR(INDEX('Rate Schedule'!$D$5:$D$24,MATCH(SUMPRODUCT(MAX(('Rate Schedule'!$A$5:$A$24&lt;=A1440)*('Rate Schedule'!$A$5:$A$24&lt;&gt;"")*'Rate Schedule'!$A$5:$A$24)),'Rate Schedule'!$A$5:$A$24,0)),0),0))))</f>
        <v/>
      </c>
      <c r="P1440" s="25">
        <f>IF(OR(M1440="",O1440=""),"",ROUND(N1440*O1440,0)/100)</f>
        <v/>
      </c>
      <c r="Q1440" s="26">
        <f>IF(AND(A1440="",B1440="",C1440="",D1440="",E1440="",J1440="",H1440=""),"",IF(A1440="","Add a date",IF(A1440&gt;AsOf,"After as-of date: not counted yet",IF(B1440="","Add a vehicle",IF(COUNTIF(VName,B1440)=0,"Vehicle not on Vehicles sheet",IF(E1440="","Add a purpose",IF(AND(E1440&lt;&gt;"Business",E1440&lt;&gt;"Medical",E1440&lt;&gt;"Charitable",E1440&lt;&gt;"Personal"),"Purpose must be Business/Medical/Charitable/Personal",IF(AND(ISNUMBER(H1440),ISNUMBER(I1440),I1440&lt;H1440),"Odometer end is before start",IF(AND(NOT(ISNUMBER(H1440)),NOT(ISNUMBER(I1440)),NOT(ISNUMBER(J1440))),"Add odometer readings or typed miles",IF(AND(ISNUMBER(H1440),ISNUMBER(I1440),ISNUMBER(J1440),ABS((I1440-H1440)-J1440)&gt;0.05),"Odometer and typed miles disagree",IF(AND(N1440&gt;0,O1440=0),"No rate for this date — check Rate Schedule",IF(AND(OR(E1440="Business",E1440="Medical",E1440="Charitable"),F1440&lt;&gt;"Yes",K1440=""),"Add purpose detail for substantiation",""))))))))))))</f>
        <v/>
      </c>
      <c r="R1440" s="27">
        <f>IF(OR(A1440="",M1440=""),"",IFERROR(INDEX('Rate Schedule'!$A$5:$A$24,MATCH(SUMPRODUCT(MAX(('Rate Schedule'!$A$5:$A$24&lt;=A1440)*('Rate Schedule'!$A$5:$A$24&lt;&gt;"")*'Rate Schedule'!$A$5:$A$24)),'Rate Schedule'!$A$5:$A$24,0)),""))</f>
        <v/>
      </c>
    </row>
    <row r="1441">
      <c r="A1441" s="22" t="n"/>
      <c r="B1441" s="10" t="n"/>
      <c r="C1441" s="10" t="n"/>
      <c r="D1441" s="10" t="n"/>
      <c r="E1441" s="10" t="n"/>
      <c r="F1441" s="10" t="n"/>
      <c r="G1441" s="10" t="n"/>
      <c r="H1441" s="23" t="n"/>
      <c r="I1441" s="23" t="n"/>
      <c r="J1441" s="23" t="n"/>
      <c r="K1441" s="10" t="n"/>
      <c r="L1441" s="10" t="n"/>
      <c r="M1441" s="24">
        <f>IF(AND(A1441="",B1441="",J1441="",H1441=""),"",ROUND(IF(G1441="Yes",2,1)*IF(AND(ISNUMBER(H1441),ISNUMBER(I1441),I1441&gt;=H1441),I1441-H1441,IF(ISNUMBER(J1441),J1441,0)),1))</f>
        <v/>
      </c>
      <c r="N1441" s="24">
        <f>IF(M1441="","",IF(OR(E1441="Personal",E1441="",F1441="Yes"),0,M1441))</f>
        <v/>
      </c>
      <c r="O1441" s="24">
        <f>IF(OR(A1441="",M1441=""),"",IF(E1441="Business",IFERROR(INDEX('Rate Schedule'!$B$5:$B$24,MATCH(SUMPRODUCT(MAX(('Rate Schedule'!$A$5:$A$24&lt;=A1441)*('Rate Schedule'!$A$5:$A$24&lt;&gt;"")*'Rate Schedule'!$A$5:$A$24)),'Rate Schedule'!$A$5:$A$24,0)),0),IF(E1441="Medical",IFERROR(INDEX('Rate Schedule'!$C$5:$C$24,MATCH(SUMPRODUCT(MAX(('Rate Schedule'!$A$5:$A$24&lt;=A1441)*('Rate Schedule'!$A$5:$A$24&lt;&gt;"")*'Rate Schedule'!$A$5:$A$24)),'Rate Schedule'!$A$5:$A$24,0)),0),IF(E1441="Charitable",IFERROR(INDEX('Rate Schedule'!$D$5:$D$24,MATCH(SUMPRODUCT(MAX(('Rate Schedule'!$A$5:$A$24&lt;=A1441)*('Rate Schedule'!$A$5:$A$24&lt;&gt;"")*'Rate Schedule'!$A$5:$A$24)),'Rate Schedule'!$A$5:$A$24,0)),0),0))))</f>
        <v/>
      </c>
      <c r="P1441" s="25">
        <f>IF(OR(M1441="",O1441=""),"",ROUND(N1441*O1441,0)/100)</f>
        <v/>
      </c>
      <c r="Q1441" s="26">
        <f>IF(AND(A1441="",B1441="",C1441="",D1441="",E1441="",J1441="",H1441=""),"",IF(A1441="","Add a date",IF(A1441&gt;AsOf,"After as-of date: not counted yet",IF(B1441="","Add a vehicle",IF(COUNTIF(VName,B1441)=0,"Vehicle not on Vehicles sheet",IF(E1441="","Add a purpose",IF(AND(E1441&lt;&gt;"Business",E1441&lt;&gt;"Medical",E1441&lt;&gt;"Charitable",E1441&lt;&gt;"Personal"),"Purpose must be Business/Medical/Charitable/Personal",IF(AND(ISNUMBER(H1441),ISNUMBER(I1441),I1441&lt;H1441),"Odometer end is before start",IF(AND(NOT(ISNUMBER(H1441)),NOT(ISNUMBER(I1441)),NOT(ISNUMBER(J1441))),"Add odometer readings or typed miles",IF(AND(ISNUMBER(H1441),ISNUMBER(I1441),ISNUMBER(J1441),ABS((I1441-H1441)-J1441)&gt;0.05),"Odometer and typed miles disagree",IF(AND(N1441&gt;0,O1441=0),"No rate for this date — check Rate Schedule",IF(AND(OR(E1441="Business",E1441="Medical",E1441="Charitable"),F1441&lt;&gt;"Yes",K1441=""),"Add purpose detail for substantiation",""))))))))))))</f>
        <v/>
      </c>
      <c r="R1441" s="27">
        <f>IF(OR(A1441="",M1441=""),"",IFERROR(INDEX('Rate Schedule'!$A$5:$A$24,MATCH(SUMPRODUCT(MAX(('Rate Schedule'!$A$5:$A$24&lt;=A1441)*('Rate Schedule'!$A$5:$A$24&lt;&gt;"")*'Rate Schedule'!$A$5:$A$24)),'Rate Schedule'!$A$5:$A$24,0)),""))</f>
        <v/>
      </c>
    </row>
    <row r="1442">
      <c r="A1442" s="22" t="n"/>
      <c r="B1442" s="10" t="n"/>
      <c r="C1442" s="10" t="n"/>
      <c r="D1442" s="10" t="n"/>
      <c r="E1442" s="10" t="n"/>
      <c r="F1442" s="10" t="n"/>
      <c r="G1442" s="10" t="n"/>
      <c r="H1442" s="23" t="n"/>
      <c r="I1442" s="23" t="n"/>
      <c r="J1442" s="23" t="n"/>
      <c r="K1442" s="10" t="n"/>
      <c r="L1442" s="10" t="n"/>
      <c r="M1442" s="24">
        <f>IF(AND(A1442="",B1442="",J1442="",H1442=""),"",ROUND(IF(G1442="Yes",2,1)*IF(AND(ISNUMBER(H1442),ISNUMBER(I1442),I1442&gt;=H1442),I1442-H1442,IF(ISNUMBER(J1442),J1442,0)),1))</f>
        <v/>
      </c>
      <c r="N1442" s="24">
        <f>IF(M1442="","",IF(OR(E1442="Personal",E1442="",F1442="Yes"),0,M1442))</f>
        <v/>
      </c>
      <c r="O1442" s="24">
        <f>IF(OR(A1442="",M1442=""),"",IF(E1442="Business",IFERROR(INDEX('Rate Schedule'!$B$5:$B$24,MATCH(SUMPRODUCT(MAX(('Rate Schedule'!$A$5:$A$24&lt;=A1442)*('Rate Schedule'!$A$5:$A$24&lt;&gt;"")*'Rate Schedule'!$A$5:$A$24)),'Rate Schedule'!$A$5:$A$24,0)),0),IF(E1442="Medical",IFERROR(INDEX('Rate Schedule'!$C$5:$C$24,MATCH(SUMPRODUCT(MAX(('Rate Schedule'!$A$5:$A$24&lt;=A1442)*('Rate Schedule'!$A$5:$A$24&lt;&gt;"")*'Rate Schedule'!$A$5:$A$24)),'Rate Schedule'!$A$5:$A$24,0)),0),IF(E1442="Charitable",IFERROR(INDEX('Rate Schedule'!$D$5:$D$24,MATCH(SUMPRODUCT(MAX(('Rate Schedule'!$A$5:$A$24&lt;=A1442)*('Rate Schedule'!$A$5:$A$24&lt;&gt;"")*'Rate Schedule'!$A$5:$A$24)),'Rate Schedule'!$A$5:$A$24,0)),0),0))))</f>
        <v/>
      </c>
      <c r="P1442" s="25">
        <f>IF(OR(M1442="",O1442=""),"",ROUND(N1442*O1442,0)/100)</f>
        <v/>
      </c>
      <c r="Q1442" s="26">
        <f>IF(AND(A1442="",B1442="",C1442="",D1442="",E1442="",J1442="",H1442=""),"",IF(A1442="","Add a date",IF(A1442&gt;AsOf,"After as-of date: not counted yet",IF(B1442="","Add a vehicle",IF(COUNTIF(VName,B1442)=0,"Vehicle not on Vehicles sheet",IF(E1442="","Add a purpose",IF(AND(E1442&lt;&gt;"Business",E1442&lt;&gt;"Medical",E1442&lt;&gt;"Charitable",E1442&lt;&gt;"Personal"),"Purpose must be Business/Medical/Charitable/Personal",IF(AND(ISNUMBER(H1442),ISNUMBER(I1442),I1442&lt;H1442),"Odometer end is before start",IF(AND(NOT(ISNUMBER(H1442)),NOT(ISNUMBER(I1442)),NOT(ISNUMBER(J1442))),"Add odometer readings or typed miles",IF(AND(ISNUMBER(H1442),ISNUMBER(I1442),ISNUMBER(J1442),ABS((I1442-H1442)-J1442)&gt;0.05),"Odometer and typed miles disagree",IF(AND(N1442&gt;0,O1442=0),"No rate for this date — check Rate Schedule",IF(AND(OR(E1442="Business",E1442="Medical",E1442="Charitable"),F1442&lt;&gt;"Yes",K1442=""),"Add purpose detail for substantiation",""))))))))))))</f>
        <v/>
      </c>
      <c r="R1442" s="27">
        <f>IF(OR(A1442="",M1442=""),"",IFERROR(INDEX('Rate Schedule'!$A$5:$A$24,MATCH(SUMPRODUCT(MAX(('Rate Schedule'!$A$5:$A$24&lt;=A1442)*('Rate Schedule'!$A$5:$A$24&lt;&gt;"")*'Rate Schedule'!$A$5:$A$24)),'Rate Schedule'!$A$5:$A$24,0)),""))</f>
        <v/>
      </c>
    </row>
    <row r="1443">
      <c r="A1443" s="22" t="n"/>
      <c r="B1443" s="10" t="n"/>
      <c r="C1443" s="10" t="n"/>
      <c r="D1443" s="10" t="n"/>
      <c r="E1443" s="10" t="n"/>
      <c r="F1443" s="10" t="n"/>
      <c r="G1443" s="10" t="n"/>
      <c r="H1443" s="23" t="n"/>
      <c r="I1443" s="23" t="n"/>
      <c r="J1443" s="23" t="n"/>
      <c r="K1443" s="10" t="n"/>
      <c r="L1443" s="10" t="n"/>
      <c r="M1443" s="24">
        <f>IF(AND(A1443="",B1443="",J1443="",H1443=""),"",ROUND(IF(G1443="Yes",2,1)*IF(AND(ISNUMBER(H1443),ISNUMBER(I1443),I1443&gt;=H1443),I1443-H1443,IF(ISNUMBER(J1443),J1443,0)),1))</f>
        <v/>
      </c>
      <c r="N1443" s="24">
        <f>IF(M1443="","",IF(OR(E1443="Personal",E1443="",F1443="Yes"),0,M1443))</f>
        <v/>
      </c>
      <c r="O1443" s="24">
        <f>IF(OR(A1443="",M1443=""),"",IF(E1443="Business",IFERROR(INDEX('Rate Schedule'!$B$5:$B$24,MATCH(SUMPRODUCT(MAX(('Rate Schedule'!$A$5:$A$24&lt;=A1443)*('Rate Schedule'!$A$5:$A$24&lt;&gt;"")*'Rate Schedule'!$A$5:$A$24)),'Rate Schedule'!$A$5:$A$24,0)),0),IF(E1443="Medical",IFERROR(INDEX('Rate Schedule'!$C$5:$C$24,MATCH(SUMPRODUCT(MAX(('Rate Schedule'!$A$5:$A$24&lt;=A1443)*('Rate Schedule'!$A$5:$A$24&lt;&gt;"")*'Rate Schedule'!$A$5:$A$24)),'Rate Schedule'!$A$5:$A$24,0)),0),IF(E1443="Charitable",IFERROR(INDEX('Rate Schedule'!$D$5:$D$24,MATCH(SUMPRODUCT(MAX(('Rate Schedule'!$A$5:$A$24&lt;=A1443)*('Rate Schedule'!$A$5:$A$24&lt;&gt;"")*'Rate Schedule'!$A$5:$A$24)),'Rate Schedule'!$A$5:$A$24,0)),0),0))))</f>
        <v/>
      </c>
      <c r="P1443" s="25">
        <f>IF(OR(M1443="",O1443=""),"",ROUND(N1443*O1443,0)/100)</f>
        <v/>
      </c>
      <c r="Q1443" s="26">
        <f>IF(AND(A1443="",B1443="",C1443="",D1443="",E1443="",J1443="",H1443=""),"",IF(A1443="","Add a date",IF(A1443&gt;AsOf,"After as-of date: not counted yet",IF(B1443="","Add a vehicle",IF(COUNTIF(VName,B1443)=0,"Vehicle not on Vehicles sheet",IF(E1443="","Add a purpose",IF(AND(E1443&lt;&gt;"Business",E1443&lt;&gt;"Medical",E1443&lt;&gt;"Charitable",E1443&lt;&gt;"Personal"),"Purpose must be Business/Medical/Charitable/Personal",IF(AND(ISNUMBER(H1443),ISNUMBER(I1443),I1443&lt;H1443),"Odometer end is before start",IF(AND(NOT(ISNUMBER(H1443)),NOT(ISNUMBER(I1443)),NOT(ISNUMBER(J1443))),"Add odometer readings or typed miles",IF(AND(ISNUMBER(H1443),ISNUMBER(I1443),ISNUMBER(J1443),ABS((I1443-H1443)-J1443)&gt;0.05),"Odometer and typed miles disagree",IF(AND(N1443&gt;0,O1443=0),"No rate for this date — check Rate Schedule",IF(AND(OR(E1443="Business",E1443="Medical",E1443="Charitable"),F1443&lt;&gt;"Yes",K1443=""),"Add purpose detail for substantiation",""))))))))))))</f>
        <v/>
      </c>
      <c r="R1443" s="27">
        <f>IF(OR(A1443="",M1443=""),"",IFERROR(INDEX('Rate Schedule'!$A$5:$A$24,MATCH(SUMPRODUCT(MAX(('Rate Schedule'!$A$5:$A$24&lt;=A1443)*('Rate Schedule'!$A$5:$A$24&lt;&gt;"")*'Rate Schedule'!$A$5:$A$24)),'Rate Schedule'!$A$5:$A$24,0)),""))</f>
        <v/>
      </c>
    </row>
    <row r="1444">
      <c r="A1444" s="22" t="n"/>
      <c r="B1444" s="10" t="n"/>
      <c r="C1444" s="10" t="n"/>
      <c r="D1444" s="10" t="n"/>
      <c r="E1444" s="10" t="n"/>
      <c r="F1444" s="10" t="n"/>
      <c r="G1444" s="10" t="n"/>
      <c r="H1444" s="23" t="n"/>
      <c r="I1444" s="23" t="n"/>
      <c r="J1444" s="23" t="n"/>
      <c r="K1444" s="10" t="n"/>
      <c r="L1444" s="10" t="n"/>
      <c r="M1444" s="24">
        <f>IF(AND(A1444="",B1444="",J1444="",H1444=""),"",ROUND(IF(G1444="Yes",2,1)*IF(AND(ISNUMBER(H1444),ISNUMBER(I1444),I1444&gt;=H1444),I1444-H1444,IF(ISNUMBER(J1444),J1444,0)),1))</f>
        <v/>
      </c>
      <c r="N1444" s="24">
        <f>IF(M1444="","",IF(OR(E1444="Personal",E1444="",F1444="Yes"),0,M1444))</f>
        <v/>
      </c>
      <c r="O1444" s="24">
        <f>IF(OR(A1444="",M1444=""),"",IF(E1444="Business",IFERROR(INDEX('Rate Schedule'!$B$5:$B$24,MATCH(SUMPRODUCT(MAX(('Rate Schedule'!$A$5:$A$24&lt;=A1444)*('Rate Schedule'!$A$5:$A$24&lt;&gt;"")*'Rate Schedule'!$A$5:$A$24)),'Rate Schedule'!$A$5:$A$24,0)),0),IF(E1444="Medical",IFERROR(INDEX('Rate Schedule'!$C$5:$C$24,MATCH(SUMPRODUCT(MAX(('Rate Schedule'!$A$5:$A$24&lt;=A1444)*('Rate Schedule'!$A$5:$A$24&lt;&gt;"")*'Rate Schedule'!$A$5:$A$24)),'Rate Schedule'!$A$5:$A$24,0)),0),IF(E1444="Charitable",IFERROR(INDEX('Rate Schedule'!$D$5:$D$24,MATCH(SUMPRODUCT(MAX(('Rate Schedule'!$A$5:$A$24&lt;=A1444)*('Rate Schedule'!$A$5:$A$24&lt;&gt;"")*'Rate Schedule'!$A$5:$A$24)),'Rate Schedule'!$A$5:$A$24,0)),0),0))))</f>
        <v/>
      </c>
      <c r="P1444" s="25">
        <f>IF(OR(M1444="",O1444=""),"",ROUND(N1444*O1444,0)/100)</f>
        <v/>
      </c>
      <c r="Q1444" s="26">
        <f>IF(AND(A1444="",B1444="",C1444="",D1444="",E1444="",J1444="",H1444=""),"",IF(A1444="","Add a date",IF(A1444&gt;AsOf,"After as-of date: not counted yet",IF(B1444="","Add a vehicle",IF(COUNTIF(VName,B1444)=0,"Vehicle not on Vehicles sheet",IF(E1444="","Add a purpose",IF(AND(E1444&lt;&gt;"Business",E1444&lt;&gt;"Medical",E1444&lt;&gt;"Charitable",E1444&lt;&gt;"Personal"),"Purpose must be Business/Medical/Charitable/Personal",IF(AND(ISNUMBER(H1444),ISNUMBER(I1444),I1444&lt;H1444),"Odometer end is before start",IF(AND(NOT(ISNUMBER(H1444)),NOT(ISNUMBER(I1444)),NOT(ISNUMBER(J1444))),"Add odometer readings or typed miles",IF(AND(ISNUMBER(H1444),ISNUMBER(I1444),ISNUMBER(J1444),ABS((I1444-H1444)-J1444)&gt;0.05),"Odometer and typed miles disagree",IF(AND(N1444&gt;0,O1444=0),"No rate for this date — check Rate Schedule",IF(AND(OR(E1444="Business",E1444="Medical",E1444="Charitable"),F1444&lt;&gt;"Yes",K1444=""),"Add purpose detail for substantiation",""))))))))))))</f>
        <v/>
      </c>
      <c r="R1444" s="27">
        <f>IF(OR(A1444="",M1444=""),"",IFERROR(INDEX('Rate Schedule'!$A$5:$A$24,MATCH(SUMPRODUCT(MAX(('Rate Schedule'!$A$5:$A$24&lt;=A1444)*('Rate Schedule'!$A$5:$A$24&lt;&gt;"")*'Rate Schedule'!$A$5:$A$24)),'Rate Schedule'!$A$5:$A$24,0)),""))</f>
        <v/>
      </c>
    </row>
    <row r="1445">
      <c r="A1445" s="22" t="n"/>
      <c r="B1445" s="10" t="n"/>
      <c r="C1445" s="10" t="n"/>
      <c r="D1445" s="10" t="n"/>
      <c r="E1445" s="10" t="n"/>
      <c r="F1445" s="10" t="n"/>
      <c r="G1445" s="10" t="n"/>
      <c r="H1445" s="23" t="n"/>
      <c r="I1445" s="23" t="n"/>
      <c r="J1445" s="23" t="n"/>
      <c r="K1445" s="10" t="n"/>
      <c r="L1445" s="10" t="n"/>
      <c r="M1445" s="24">
        <f>IF(AND(A1445="",B1445="",J1445="",H1445=""),"",ROUND(IF(G1445="Yes",2,1)*IF(AND(ISNUMBER(H1445),ISNUMBER(I1445),I1445&gt;=H1445),I1445-H1445,IF(ISNUMBER(J1445),J1445,0)),1))</f>
        <v/>
      </c>
      <c r="N1445" s="24">
        <f>IF(M1445="","",IF(OR(E1445="Personal",E1445="",F1445="Yes"),0,M1445))</f>
        <v/>
      </c>
      <c r="O1445" s="24">
        <f>IF(OR(A1445="",M1445=""),"",IF(E1445="Business",IFERROR(INDEX('Rate Schedule'!$B$5:$B$24,MATCH(SUMPRODUCT(MAX(('Rate Schedule'!$A$5:$A$24&lt;=A1445)*('Rate Schedule'!$A$5:$A$24&lt;&gt;"")*'Rate Schedule'!$A$5:$A$24)),'Rate Schedule'!$A$5:$A$24,0)),0),IF(E1445="Medical",IFERROR(INDEX('Rate Schedule'!$C$5:$C$24,MATCH(SUMPRODUCT(MAX(('Rate Schedule'!$A$5:$A$24&lt;=A1445)*('Rate Schedule'!$A$5:$A$24&lt;&gt;"")*'Rate Schedule'!$A$5:$A$24)),'Rate Schedule'!$A$5:$A$24,0)),0),IF(E1445="Charitable",IFERROR(INDEX('Rate Schedule'!$D$5:$D$24,MATCH(SUMPRODUCT(MAX(('Rate Schedule'!$A$5:$A$24&lt;=A1445)*('Rate Schedule'!$A$5:$A$24&lt;&gt;"")*'Rate Schedule'!$A$5:$A$24)),'Rate Schedule'!$A$5:$A$24,0)),0),0))))</f>
        <v/>
      </c>
      <c r="P1445" s="25">
        <f>IF(OR(M1445="",O1445=""),"",ROUND(N1445*O1445,0)/100)</f>
        <v/>
      </c>
      <c r="Q1445" s="26">
        <f>IF(AND(A1445="",B1445="",C1445="",D1445="",E1445="",J1445="",H1445=""),"",IF(A1445="","Add a date",IF(A1445&gt;AsOf,"After as-of date: not counted yet",IF(B1445="","Add a vehicle",IF(COUNTIF(VName,B1445)=0,"Vehicle not on Vehicles sheet",IF(E1445="","Add a purpose",IF(AND(E1445&lt;&gt;"Business",E1445&lt;&gt;"Medical",E1445&lt;&gt;"Charitable",E1445&lt;&gt;"Personal"),"Purpose must be Business/Medical/Charitable/Personal",IF(AND(ISNUMBER(H1445),ISNUMBER(I1445),I1445&lt;H1445),"Odometer end is before start",IF(AND(NOT(ISNUMBER(H1445)),NOT(ISNUMBER(I1445)),NOT(ISNUMBER(J1445))),"Add odometer readings or typed miles",IF(AND(ISNUMBER(H1445),ISNUMBER(I1445),ISNUMBER(J1445),ABS((I1445-H1445)-J1445)&gt;0.05),"Odometer and typed miles disagree",IF(AND(N1445&gt;0,O1445=0),"No rate for this date — check Rate Schedule",IF(AND(OR(E1445="Business",E1445="Medical",E1445="Charitable"),F1445&lt;&gt;"Yes",K1445=""),"Add purpose detail for substantiation",""))))))))))))</f>
        <v/>
      </c>
      <c r="R1445" s="27">
        <f>IF(OR(A1445="",M1445=""),"",IFERROR(INDEX('Rate Schedule'!$A$5:$A$24,MATCH(SUMPRODUCT(MAX(('Rate Schedule'!$A$5:$A$24&lt;=A1445)*('Rate Schedule'!$A$5:$A$24&lt;&gt;"")*'Rate Schedule'!$A$5:$A$24)),'Rate Schedule'!$A$5:$A$24,0)),""))</f>
        <v/>
      </c>
    </row>
    <row r="1446">
      <c r="A1446" s="22" t="n"/>
      <c r="B1446" s="10" t="n"/>
      <c r="C1446" s="10" t="n"/>
      <c r="D1446" s="10" t="n"/>
      <c r="E1446" s="10" t="n"/>
      <c r="F1446" s="10" t="n"/>
      <c r="G1446" s="10" t="n"/>
      <c r="H1446" s="23" t="n"/>
      <c r="I1446" s="23" t="n"/>
      <c r="J1446" s="23" t="n"/>
      <c r="K1446" s="10" t="n"/>
      <c r="L1446" s="10" t="n"/>
      <c r="M1446" s="24">
        <f>IF(AND(A1446="",B1446="",J1446="",H1446=""),"",ROUND(IF(G1446="Yes",2,1)*IF(AND(ISNUMBER(H1446),ISNUMBER(I1446),I1446&gt;=H1446),I1446-H1446,IF(ISNUMBER(J1446),J1446,0)),1))</f>
        <v/>
      </c>
      <c r="N1446" s="24">
        <f>IF(M1446="","",IF(OR(E1446="Personal",E1446="",F1446="Yes"),0,M1446))</f>
        <v/>
      </c>
      <c r="O1446" s="24">
        <f>IF(OR(A1446="",M1446=""),"",IF(E1446="Business",IFERROR(INDEX('Rate Schedule'!$B$5:$B$24,MATCH(SUMPRODUCT(MAX(('Rate Schedule'!$A$5:$A$24&lt;=A1446)*('Rate Schedule'!$A$5:$A$24&lt;&gt;"")*'Rate Schedule'!$A$5:$A$24)),'Rate Schedule'!$A$5:$A$24,0)),0),IF(E1446="Medical",IFERROR(INDEX('Rate Schedule'!$C$5:$C$24,MATCH(SUMPRODUCT(MAX(('Rate Schedule'!$A$5:$A$24&lt;=A1446)*('Rate Schedule'!$A$5:$A$24&lt;&gt;"")*'Rate Schedule'!$A$5:$A$24)),'Rate Schedule'!$A$5:$A$24,0)),0),IF(E1446="Charitable",IFERROR(INDEX('Rate Schedule'!$D$5:$D$24,MATCH(SUMPRODUCT(MAX(('Rate Schedule'!$A$5:$A$24&lt;=A1446)*('Rate Schedule'!$A$5:$A$24&lt;&gt;"")*'Rate Schedule'!$A$5:$A$24)),'Rate Schedule'!$A$5:$A$24,0)),0),0))))</f>
        <v/>
      </c>
      <c r="P1446" s="25">
        <f>IF(OR(M1446="",O1446=""),"",ROUND(N1446*O1446,0)/100)</f>
        <v/>
      </c>
      <c r="Q1446" s="26">
        <f>IF(AND(A1446="",B1446="",C1446="",D1446="",E1446="",J1446="",H1446=""),"",IF(A1446="","Add a date",IF(A1446&gt;AsOf,"After as-of date: not counted yet",IF(B1446="","Add a vehicle",IF(COUNTIF(VName,B1446)=0,"Vehicle not on Vehicles sheet",IF(E1446="","Add a purpose",IF(AND(E1446&lt;&gt;"Business",E1446&lt;&gt;"Medical",E1446&lt;&gt;"Charitable",E1446&lt;&gt;"Personal"),"Purpose must be Business/Medical/Charitable/Personal",IF(AND(ISNUMBER(H1446),ISNUMBER(I1446),I1446&lt;H1446),"Odometer end is before start",IF(AND(NOT(ISNUMBER(H1446)),NOT(ISNUMBER(I1446)),NOT(ISNUMBER(J1446))),"Add odometer readings or typed miles",IF(AND(ISNUMBER(H1446),ISNUMBER(I1446),ISNUMBER(J1446),ABS((I1446-H1446)-J1446)&gt;0.05),"Odometer and typed miles disagree",IF(AND(N1446&gt;0,O1446=0),"No rate for this date — check Rate Schedule",IF(AND(OR(E1446="Business",E1446="Medical",E1446="Charitable"),F1446&lt;&gt;"Yes",K1446=""),"Add purpose detail for substantiation",""))))))))))))</f>
        <v/>
      </c>
      <c r="R1446" s="27">
        <f>IF(OR(A1446="",M1446=""),"",IFERROR(INDEX('Rate Schedule'!$A$5:$A$24,MATCH(SUMPRODUCT(MAX(('Rate Schedule'!$A$5:$A$24&lt;=A1446)*('Rate Schedule'!$A$5:$A$24&lt;&gt;"")*'Rate Schedule'!$A$5:$A$24)),'Rate Schedule'!$A$5:$A$24,0)),""))</f>
        <v/>
      </c>
    </row>
    <row r="1447">
      <c r="A1447" s="22" t="n"/>
      <c r="B1447" s="10" t="n"/>
      <c r="C1447" s="10" t="n"/>
      <c r="D1447" s="10" t="n"/>
      <c r="E1447" s="10" t="n"/>
      <c r="F1447" s="10" t="n"/>
      <c r="G1447" s="10" t="n"/>
      <c r="H1447" s="23" t="n"/>
      <c r="I1447" s="23" t="n"/>
      <c r="J1447" s="23" t="n"/>
      <c r="K1447" s="10" t="n"/>
      <c r="L1447" s="10" t="n"/>
      <c r="M1447" s="24">
        <f>IF(AND(A1447="",B1447="",J1447="",H1447=""),"",ROUND(IF(G1447="Yes",2,1)*IF(AND(ISNUMBER(H1447),ISNUMBER(I1447),I1447&gt;=H1447),I1447-H1447,IF(ISNUMBER(J1447),J1447,0)),1))</f>
        <v/>
      </c>
      <c r="N1447" s="24">
        <f>IF(M1447="","",IF(OR(E1447="Personal",E1447="",F1447="Yes"),0,M1447))</f>
        <v/>
      </c>
      <c r="O1447" s="24">
        <f>IF(OR(A1447="",M1447=""),"",IF(E1447="Business",IFERROR(INDEX('Rate Schedule'!$B$5:$B$24,MATCH(SUMPRODUCT(MAX(('Rate Schedule'!$A$5:$A$24&lt;=A1447)*('Rate Schedule'!$A$5:$A$24&lt;&gt;"")*'Rate Schedule'!$A$5:$A$24)),'Rate Schedule'!$A$5:$A$24,0)),0),IF(E1447="Medical",IFERROR(INDEX('Rate Schedule'!$C$5:$C$24,MATCH(SUMPRODUCT(MAX(('Rate Schedule'!$A$5:$A$24&lt;=A1447)*('Rate Schedule'!$A$5:$A$24&lt;&gt;"")*'Rate Schedule'!$A$5:$A$24)),'Rate Schedule'!$A$5:$A$24,0)),0),IF(E1447="Charitable",IFERROR(INDEX('Rate Schedule'!$D$5:$D$24,MATCH(SUMPRODUCT(MAX(('Rate Schedule'!$A$5:$A$24&lt;=A1447)*('Rate Schedule'!$A$5:$A$24&lt;&gt;"")*'Rate Schedule'!$A$5:$A$24)),'Rate Schedule'!$A$5:$A$24,0)),0),0))))</f>
        <v/>
      </c>
      <c r="P1447" s="25">
        <f>IF(OR(M1447="",O1447=""),"",ROUND(N1447*O1447,0)/100)</f>
        <v/>
      </c>
      <c r="Q1447" s="26">
        <f>IF(AND(A1447="",B1447="",C1447="",D1447="",E1447="",J1447="",H1447=""),"",IF(A1447="","Add a date",IF(A1447&gt;AsOf,"After as-of date: not counted yet",IF(B1447="","Add a vehicle",IF(COUNTIF(VName,B1447)=0,"Vehicle not on Vehicles sheet",IF(E1447="","Add a purpose",IF(AND(E1447&lt;&gt;"Business",E1447&lt;&gt;"Medical",E1447&lt;&gt;"Charitable",E1447&lt;&gt;"Personal"),"Purpose must be Business/Medical/Charitable/Personal",IF(AND(ISNUMBER(H1447),ISNUMBER(I1447),I1447&lt;H1447),"Odometer end is before start",IF(AND(NOT(ISNUMBER(H1447)),NOT(ISNUMBER(I1447)),NOT(ISNUMBER(J1447))),"Add odometer readings or typed miles",IF(AND(ISNUMBER(H1447),ISNUMBER(I1447),ISNUMBER(J1447),ABS((I1447-H1447)-J1447)&gt;0.05),"Odometer and typed miles disagree",IF(AND(N1447&gt;0,O1447=0),"No rate for this date — check Rate Schedule",IF(AND(OR(E1447="Business",E1447="Medical",E1447="Charitable"),F1447&lt;&gt;"Yes",K1447=""),"Add purpose detail for substantiation",""))))))))))))</f>
        <v/>
      </c>
      <c r="R1447" s="27">
        <f>IF(OR(A1447="",M1447=""),"",IFERROR(INDEX('Rate Schedule'!$A$5:$A$24,MATCH(SUMPRODUCT(MAX(('Rate Schedule'!$A$5:$A$24&lt;=A1447)*('Rate Schedule'!$A$5:$A$24&lt;&gt;"")*'Rate Schedule'!$A$5:$A$24)),'Rate Schedule'!$A$5:$A$24,0)),""))</f>
        <v/>
      </c>
    </row>
    <row r="1448">
      <c r="A1448" s="22" t="n"/>
      <c r="B1448" s="10" t="n"/>
      <c r="C1448" s="10" t="n"/>
      <c r="D1448" s="10" t="n"/>
      <c r="E1448" s="10" t="n"/>
      <c r="F1448" s="10" t="n"/>
      <c r="G1448" s="10" t="n"/>
      <c r="H1448" s="23" t="n"/>
      <c r="I1448" s="23" t="n"/>
      <c r="J1448" s="23" t="n"/>
      <c r="K1448" s="10" t="n"/>
      <c r="L1448" s="10" t="n"/>
      <c r="M1448" s="24">
        <f>IF(AND(A1448="",B1448="",J1448="",H1448=""),"",ROUND(IF(G1448="Yes",2,1)*IF(AND(ISNUMBER(H1448),ISNUMBER(I1448),I1448&gt;=H1448),I1448-H1448,IF(ISNUMBER(J1448),J1448,0)),1))</f>
        <v/>
      </c>
      <c r="N1448" s="24">
        <f>IF(M1448="","",IF(OR(E1448="Personal",E1448="",F1448="Yes"),0,M1448))</f>
        <v/>
      </c>
      <c r="O1448" s="24">
        <f>IF(OR(A1448="",M1448=""),"",IF(E1448="Business",IFERROR(INDEX('Rate Schedule'!$B$5:$B$24,MATCH(SUMPRODUCT(MAX(('Rate Schedule'!$A$5:$A$24&lt;=A1448)*('Rate Schedule'!$A$5:$A$24&lt;&gt;"")*'Rate Schedule'!$A$5:$A$24)),'Rate Schedule'!$A$5:$A$24,0)),0),IF(E1448="Medical",IFERROR(INDEX('Rate Schedule'!$C$5:$C$24,MATCH(SUMPRODUCT(MAX(('Rate Schedule'!$A$5:$A$24&lt;=A1448)*('Rate Schedule'!$A$5:$A$24&lt;&gt;"")*'Rate Schedule'!$A$5:$A$24)),'Rate Schedule'!$A$5:$A$24,0)),0),IF(E1448="Charitable",IFERROR(INDEX('Rate Schedule'!$D$5:$D$24,MATCH(SUMPRODUCT(MAX(('Rate Schedule'!$A$5:$A$24&lt;=A1448)*('Rate Schedule'!$A$5:$A$24&lt;&gt;"")*'Rate Schedule'!$A$5:$A$24)),'Rate Schedule'!$A$5:$A$24,0)),0),0))))</f>
        <v/>
      </c>
      <c r="P1448" s="25">
        <f>IF(OR(M1448="",O1448=""),"",ROUND(N1448*O1448,0)/100)</f>
        <v/>
      </c>
      <c r="Q1448" s="26">
        <f>IF(AND(A1448="",B1448="",C1448="",D1448="",E1448="",J1448="",H1448=""),"",IF(A1448="","Add a date",IF(A1448&gt;AsOf,"After as-of date: not counted yet",IF(B1448="","Add a vehicle",IF(COUNTIF(VName,B1448)=0,"Vehicle not on Vehicles sheet",IF(E1448="","Add a purpose",IF(AND(E1448&lt;&gt;"Business",E1448&lt;&gt;"Medical",E1448&lt;&gt;"Charitable",E1448&lt;&gt;"Personal"),"Purpose must be Business/Medical/Charitable/Personal",IF(AND(ISNUMBER(H1448),ISNUMBER(I1448),I1448&lt;H1448),"Odometer end is before start",IF(AND(NOT(ISNUMBER(H1448)),NOT(ISNUMBER(I1448)),NOT(ISNUMBER(J1448))),"Add odometer readings or typed miles",IF(AND(ISNUMBER(H1448),ISNUMBER(I1448),ISNUMBER(J1448),ABS((I1448-H1448)-J1448)&gt;0.05),"Odometer and typed miles disagree",IF(AND(N1448&gt;0,O1448=0),"No rate for this date — check Rate Schedule",IF(AND(OR(E1448="Business",E1448="Medical",E1448="Charitable"),F1448&lt;&gt;"Yes",K1448=""),"Add purpose detail for substantiation",""))))))))))))</f>
        <v/>
      </c>
      <c r="R1448" s="27">
        <f>IF(OR(A1448="",M1448=""),"",IFERROR(INDEX('Rate Schedule'!$A$5:$A$24,MATCH(SUMPRODUCT(MAX(('Rate Schedule'!$A$5:$A$24&lt;=A1448)*('Rate Schedule'!$A$5:$A$24&lt;&gt;"")*'Rate Schedule'!$A$5:$A$24)),'Rate Schedule'!$A$5:$A$24,0)),""))</f>
        <v/>
      </c>
    </row>
    <row r="1449">
      <c r="A1449" s="22" t="n"/>
      <c r="B1449" s="10" t="n"/>
      <c r="C1449" s="10" t="n"/>
      <c r="D1449" s="10" t="n"/>
      <c r="E1449" s="10" t="n"/>
      <c r="F1449" s="10" t="n"/>
      <c r="G1449" s="10" t="n"/>
      <c r="H1449" s="23" t="n"/>
      <c r="I1449" s="23" t="n"/>
      <c r="J1449" s="23" t="n"/>
      <c r="K1449" s="10" t="n"/>
      <c r="L1449" s="10" t="n"/>
      <c r="M1449" s="24">
        <f>IF(AND(A1449="",B1449="",J1449="",H1449=""),"",ROUND(IF(G1449="Yes",2,1)*IF(AND(ISNUMBER(H1449),ISNUMBER(I1449),I1449&gt;=H1449),I1449-H1449,IF(ISNUMBER(J1449),J1449,0)),1))</f>
        <v/>
      </c>
      <c r="N1449" s="24">
        <f>IF(M1449="","",IF(OR(E1449="Personal",E1449="",F1449="Yes"),0,M1449))</f>
        <v/>
      </c>
      <c r="O1449" s="24">
        <f>IF(OR(A1449="",M1449=""),"",IF(E1449="Business",IFERROR(INDEX('Rate Schedule'!$B$5:$B$24,MATCH(SUMPRODUCT(MAX(('Rate Schedule'!$A$5:$A$24&lt;=A1449)*('Rate Schedule'!$A$5:$A$24&lt;&gt;"")*'Rate Schedule'!$A$5:$A$24)),'Rate Schedule'!$A$5:$A$24,0)),0),IF(E1449="Medical",IFERROR(INDEX('Rate Schedule'!$C$5:$C$24,MATCH(SUMPRODUCT(MAX(('Rate Schedule'!$A$5:$A$24&lt;=A1449)*('Rate Schedule'!$A$5:$A$24&lt;&gt;"")*'Rate Schedule'!$A$5:$A$24)),'Rate Schedule'!$A$5:$A$24,0)),0),IF(E1449="Charitable",IFERROR(INDEX('Rate Schedule'!$D$5:$D$24,MATCH(SUMPRODUCT(MAX(('Rate Schedule'!$A$5:$A$24&lt;=A1449)*('Rate Schedule'!$A$5:$A$24&lt;&gt;"")*'Rate Schedule'!$A$5:$A$24)),'Rate Schedule'!$A$5:$A$24,0)),0),0))))</f>
        <v/>
      </c>
      <c r="P1449" s="25">
        <f>IF(OR(M1449="",O1449=""),"",ROUND(N1449*O1449,0)/100)</f>
        <v/>
      </c>
      <c r="Q1449" s="26">
        <f>IF(AND(A1449="",B1449="",C1449="",D1449="",E1449="",J1449="",H1449=""),"",IF(A1449="","Add a date",IF(A1449&gt;AsOf,"After as-of date: not counted yet",IF(B1449="","Add a vehicle",IF(COUNTIF(VName,B1449)=0,"Vehicle not on Vehicles sheet",IF(E1449="","Add a purpose",IF(AND(E1449&lt;&gt;"Business",E1449&lt;&gt;"Medical",E1449&lt;&gt;"Charitable",E1449&lt;&gt;"Personal"),"Purpose must be Business/Medical/Charitable/Personal",IF(AND(ISNUMBER(H1449),ISNUMBER(I1449),I1449&lt;H1449),"Odometer end is before start",IF(AND(NOT(ISNUMBER(H1449)),NOT(ISNUMBER(I1449)),NOT(ISNUMBER(J1449))),"Add odometer readings or typed miles",IF(AND(ISNUMBER(H1449),ISNUMBER(I1449),ISNUMBER(J1449),ABS((I1449-H1449)-J1449)&gt;0.05),"Odometer and typed miles disagree",IF(AND(N1449&gt;0,O1449=0),"No rate for this date — check Rate Schedule",IF(AND(OR(E1449="Business",E1449="Medical",E1449="Charitable"),F1449&lt;&gt;"Yes",K1449=""),"Add purpose detail for substantiation",""))))))))))))</f>
        <v/>
      </c>
      <c r="R1449" s="27">
        <f>IF(OR(A1449="",M1449=""),"",IFERROR(INDEX('Rate Schedule'!$A$5:$A$24,MATCH(SUMPRODUCT(MAX(('Rate Schedule'!$A$5:$A$24&lt;=A1449)*('Rate Schedule'!$A$5:$A$24&lt;&gt;"")*'Rate Schedule'!$A$5:$A$24)),'Rate Schedule'!$A$5:$A$24,0)),""))</f>
        <v/>
      </c>
    </row>
    <row r="1450">
      <c r="A1450" s="22" t="n"/>
      <c r="B1450" s="10" t="n"/>
      <c r="C1450" s="10" t="n"/>
      <c r="D1450" s="10" t="n"/>
      <c r="E1450" s="10" t="n"/>
      <c r="F1450" s="10" t="n"/>
      <c r="G1450" s="10" t="n"/>
      <c r="H1450" s="23" t="n"/>
      <c r="I1450" s="23" t="n"/>
      <c r="J1450" s="23" t="n"/>
      <c r="K1450" s="10" t="n"/>
      <c r="L1450" s="10" t="n"/>
      <c r="M1450" s="24">
        <f>IF(AND(A1450="",B1450="",J1450="",H1450=""),"",ROUND(IF(G1450="Yes",2,1)*IF(AND(ISNUMBER(H1450),ISNUMBER(I1450),I1450&gt;=H1450),I1450-H1450,IF(ISNUMBER(J1450),J1450,0)),1))</f>
        <v/>
      </c>
      <c r="N1450" s="24">
        <f>IF(M1450="","",IF(OR(E1450="Personal",E1450="",F1450="Yes"),0,M1450))</f>
        <v/>
      </c>
      <c r="O1450" s="24">
        <f>IF(OR(A1450="",M1450=""),"",IF(E1450="Business",IFERROR(INDEX('Rate Schedule'!$B$5:$B$24,MATCH(SUMPRODUCT(MAX(('Rate Schedule'!$A$5:$A$24&lt;=A1450)*('Rate Schedule'!$A$5:$A$24&lt;&gt;"")*'Rate Schedule'!$A$5:$A$24)),'Rate Schedule'!$A$5:$A$24,0)),0),IF(E1450="Medical",IFERROR(INDEX('Rate Schedule'!$C$5:$C$24,MATCH(SUMPRODUCT(MAX(('Rate Schedule'!$A$5:$A$24&lt;=A1450)*('Rate Schedule'!$A$5:$A$24&lt;&gt;"")*'Rate Schedule'!$A$5:$A$24)),'Rate Schedule'!$A$5:$A$24,0)),0),IF(E1450="Charitable",IFERROR(INDEX('Rate Schedule'!$D$5:$D$24,MATCH(SUMPRODUCT(MAX(('Rate Schedule'!$A$5:$A$24&lt;=A1450)*('Rate Schedule'!$A$5:$A$24&lt;&gt;"")*'Rate Schedule'!$A$5:$A$24)),'Rate Schedule'!$A$5:$A$24,0)),0),0))))</f>
        <v/>
      </c>
      <c r="P1450" s="25">
        <f>IF(OR(M1450="",O1450=""),"",ROUND(N1450*O1450,0)/100)</f>
        <v/>
      </c>
      <c r="Q1450" s="26">
        <f>IF(AND(A1450="",B1450="",C1450="",D1450="",E1450="",J1450="",H1450=""),"",IF(A1450="","Add a date",IF(A1450&gt;AsOf,"After as-of date: not counted yet",IF(B1450="","Add a vehicle",IF(COUNTIF(VName,B1450)=0,"Vehicle not on Vehicles sheet",IF(E1450="","Add a purpose",IF(AND(E1450&lt;&gt;"Business",E1450&lt;&gt;"Medical",E1450&lt;&gt;"Charitable",E1450&lt;&gt;"Personal"),"Purpose must be Business/Medical/Charitable/Personal",IF(AND(ISNUMBER(H1450),ISNUMBER(I1450),I1450&lt;H1450),"Odometer end is before start",IF(AND(NOT(ISNUMBER(H1450)),NOT(ISNUMBER(I1450)),NOT(ISNUMBER(J1450))),"Add odometer readings or typed miles",IF(AND(ISNUMBER(H1450),ISNUMBER(I1450),ISNUMBER(J1450),ABS((I1450-H1450)-J1450)&gt;0.05),"Odometer and typed miles disagree",IF(AND(N1450&gt;0,O1450=0),"No rate for this date — check Rate Schedule",IF(AND(OR(E1450="Business",E1450="Medical",E1450="Charitable"),F1450&lt;&gt;"Yes",K1450=""),"Add purpose detail for substantiation",""))))))))))))</f>
        <v/>
      </c>
      <c r="R1450" s="27">
        <f>IF(OR(A1450="",M1450=""),"",IFERROR(INDEX('Rate Schedule'!$A$5:$A$24,MATCH(SUMPRODUCT(MAX(('Rate Schedule'!$A$5:$A$24&lt;=A1450)*('Rate Schedule'!$A$5:$A$24&lt;&gt;"")*'Rate Schedule'!$A$5:$A$24)),'Rate Schedule'!$A$5:$A$24,0)),""))</f>
        <v/>
      </c>
    </row>
    <row r="1451">
      <c r="A1451" s="22" t="n"/>
      <c r="B1451" s="10" t="n"/>
      <c r="C1451" s="10" t="n"/>
      <c r="D1451" s="10" t="n"/>
      <c r="E1451" s="10" t="n"/>
      <c r="F1451" s="10" t="n"/>
      <c r="G1451" s="10" t="n"/>
      <c r="H1451" s="23" t="n"/>
      <c r="I1451" s="23" t="n"/>
      <c r="J1451" s="23" t="n"/>
      <c r="K1451" s="10" t="n"/>
      <c r="L1451" s="10" t="n"/>
      <c r="M1451" s="24">
        <f>IF(AND(A1451="",B1451="",J1451="",H1451=""),"",ROUND(IF(G1451="Yes",2,1)*IF(AND(ISNUMBER(H1451),ISNUMBER(I1451),I1451&gt;=H1451),I1451-H1451,IF(ISNUMBER(J1451),J1451,0)),1))</f>
        <v/>
      </c>
      <c r="N1451" s="24">
        <f>IF(M1451="","",IF(OR(E1451="Personal",E1451="",F1451="Yes"),0,M1451))</f>
        <v/>
      </c>
      <c r="O1451" s="24">
        <f>IF(OR(A1451="",M1451=""),"",IF(E1451="Business",IFERROR(INDEX('Rate Schedule'!$B$5:$B$24,MATCH(SUMPRODUCT(MAX(('Rate Schedule'!$A$5:$A$24&lt;=A1451)*('Rate Schedule'!$A$5:$A$24&lt;&gt;"")*'Rate Schedule'!$A$5:$A$24)),'Rate Schedule'!$A$5:$A$24,0)),0),IF(E1451="Medical",IFERROR(INDEX('Rate Schedule'!$C$5:$C$24,MATCH(SUMPRODUCT(MAX(('Rate Schedule'!$A$5:$A$24&lt;=A1451)*('Rate Schedule'!$A$5:$A$24&lt;&gt;"")*'Rate Schedule'!$A$5:$A$24)),'Rate Schedule'!$A$5:$A$24,0)),0),IF(E1451="Charitable",IFERROR(INDEX('Rate Schedule'!$D$5:$D$24,MATCH(SUMPRODUCT(MAX(('Rate Schedule'!$A$5:$A$24&lt;=A1451)*('Rate Schedule'!$A$5:$A$24&lt;&gt;"")*'Rate Schedule'!$A$5:$A$24)),'Rate Schedule'!$A$5:$A$24,0)),0),0))))</f>
        <v/>
      </c>
      <c r="P1451" s="25">
        <f>IF(OR(M1451="",O1451=""),"",ROUND(N1451*O1451,0)/100)</f>
        <v/>
      </c>
      <c r="Q1451" s="26">
        <f>IF(AND(A1451="",B1451="",C1451="",D1451="",E1451="",J1451="",H1451=""),"",IF(A1451="","Add a date",IF(A1451&gt;AsOf,"After as-of date: not counted yet",IF(B1451="","Add a vehicle",IF(COUNTIF(VName,B1451)=0,"Vehicle not on Vehicles sheet",IF(E1451="","Add a purpose",IF(AND(E1451&lt;&gt;"Business",E1451&lt;&gt;"Medical",E1451&lt;&gt;"Charitable",E1451&lt;&gt;"Personal"),"Purpose must be Business/Medical/Charitable/Personal",IF(AND(ISNUMBER(H1451),ISNUMBER(I1451),I1451&lt;H1451),"Odometer end is before start",IF(AND(NOT(ISNUMBER(H1451)),NOT(ISNUMBER(I1451)),NOT(ISNUMBER(J1451))),"Add odometer readings or typed miles",IF(AND(ISNUMBER(H1451),ISNUMBER(I1451),ISNUMBER(J1451),ABS((I1451-H1451)-J1451)&gt;0.05),"Odometer and typed miles disagree",IF(AND(N1451&gt;0,O1451=0),"No rate for this date — check Rate Schedule",IF(AND(OR(E1451="Business",E1451="Medical",E1451="Charitable"),F1451&lt;&gt;"Yes",K1451=""),"Add purpose detail for substantiation",""))))))))))))</f>
        <v/>
      </c>
      <c r="R1451" s="27">
        <f>IF(OR(A1451="",M1451=""),"",IFERROR(INDEX('Rate Schedule'!$A$5:$A$24,MATCH(SUMPRODUCT(MAX(('Rate Schedule'!$A$5:$A$24&lt;=A1451)*('Rate Schedule'!$A$5:$A$24&lt;&gt;"")*'Rate Schedule'!$A$5:$A$24)),'Rate Schedule'!$A$5:$A$24,0)),""))</f>
        <v/>
      </c>
    </row>
    <row r="1452">
      <c r="A1452" s="22" t="n"/>
      <c r="B1452" s="10" t="n"/>
      <c r="C1452" s="10" t="n"/>
      <c r="D1452" s="10" t="n"/>
      <c r="E1452" s="10" t="n"/>
      <c r="F1452" s="10" t="n"/>
      <c r="G1452" s="10" t="n"/>
      <c r="H1452" s="23" t="n"/>
      <c r="I1452" s="23" t="n"/>
      <c r="J1452" s="23" t="n"/>
      <c r="K1452" s="10" t="n"/>
      <c r="L1452" s="10" t="n"/>
      <c r="M1452" s="24">
        <f>IF(AND(A1452="",B1452="",J1452="",H1452=""),"",ROUND(IF(G1452="Yes",2,1)*IF(AND(ISNUMBER(H1452),ISNUMBER(I1452),I1452&gt;=H1452),I1452-H1452,IF(ISNUMBER(J1452),J1452,0)),1))</f>
        <v/>
      </c>
      <c r="N1452" s="24">
        <f>IF(M1452="","",IF(OR(E1452="Personal",E1452="",F1452="Yes"),0,M1452))</f>
        <v/>
      </c>
      <c r="O1452" s="24">
        <f>IF(OR(A1452="",M1452=""),"",IF(E1452="Business",IFERROR(INDEX('Rate Schedule'!$B$5:$B$24,MATCH(SUMPRODUCT(MAX(('Rate Schedule'!$A$5:$A$24&lt;=A1452)*('Rate Schedule'!$A$5:$A$24&lt;&gt;"")*'Rate Schedule'!$A$5:$A$24)),'Rate Schedule'!$A$5:$A$24,0)),0),IF(E1452="Medical",IFERROR(INDEX('Rate Schedule'!$C$5:$C$24,MATCH(SUMPRODUCT(MAX(('Rate Schedule'!$A$5:$A$24&lt;=A1452)*('Rate Schedule'!$A$5:$A$24&lt;&gt;"")*'Rate Schedule'!$A$5:$A$24)),'Rate Schedule'!$A$5:$A$24,0)),0),IF(E1452="Charitable",IFERROR(INDEX('Rate Schedule'!$D$5:$D$24,MATCH(SUMPRODUCT(MAX(('Rate Schedule'!$A$5:$A$24&lt;=A1452)*('Rate Schedule'!$A$5:$A$24&lt;&gt;"")*'Rate Schedule'!$A$5:$A$24)),'Rate Schedule'!$A$5:$A$24,0)),0),0))))</f>
        <v/>
      </c>
      <c r="P1452" s="25">
        <f>IF(OR(M1452="",O1452=""),"",ROUND(N1452*O1452,0)/100)</f>
        <v/>
      </c>
      <c r="Q1452" s="26">
        <f>IF(AND(A1452="",B1452="",C1452="",D1452="",E1452="",J1452="",H1452=""),"",IF(A1452="","Add a date",IF(A1452&gt;AsOf,"After as-of date: not counted yet",IF(B1452="","Add a vehicle",IF(COUNTIF(VName,B1452)=0,"Vehicle not on Vehicles sheet",IF(E1452="","Add a purpose",IF(AND(E1452&lt;&gt;"Business",E1452&lt;&gt;"Medical",E1452&lt;&gt;"Charitable",E1452&lt;&gt;"Personal"),"Purpose must be Business/Medical/Charitable/Personal",IF(AND(ISNUMBER(H1452),ISNUMBER(I1452),I1452&lt;H1452),"Odometer end is before start",IF(AND(NOT(ISNUMBER(H1452)),NOT(ISNUMBER(I1452)),NOT(ISNUMBER(J1452))),"Add odometer readings or typed miles",IF(AND(ISNUMBER(H1452),ISNUMBER(I1452),ISNUMBER(J1452),ABS((I1452-H1452)-J1452)&gt;0.05),"Odometer and typed miles disagree",IF(AND(N1452&gt;0,O1452=0),"No rate for this date — check Rate Schedule",IF(AND(OR(E1452="Business",E1452="Medical",E1452="Charitable"),F1452&lt;&gt;"Yes",K1452=""),"Add purpose detail for substantiation",""))))))))))))</f>
        <v/>
      </c>
      <c r="R1452" s="27">
        <f>IF(OR(A1452="",M1452=""),"",IFERROR(INDEX('Rate Schedule'!$A$5:$A$24,MATCH(SUMPRODUCT(MAX(('Rate Schedule'!$A$5:$A$24&lt;=A1452)*('Rate Schedule'!$A$5:$A$24&lt;&gt;"")*'Rate Schedule'!$A$5:$A$24)),'Rate Schedule'!$A$5:$A$24,0)),""))</f>
        <v/>
      </c>
    </row>
    <row r="1453">
      <c r="A1453" s="22" t="n"/>
      <c r="B1453" s="10" t="n"/>
      <c r="C1453" s="10" t="n"/>
      <c r="D1453" s="10" t="n"/>
      <c r="E1453" s="10" t="n"/>
      <c r="F1453" s="10" t="n"/>
      <c r="G1453" s="10" t="n"/>
      <c r="H1453" s="23" t="n"/>
      <c r="I1453" s="23" t="n"/>
      <c r="J1453" s="23" t="n"/>
      <c r="K1453" s="10" t="n"/>
      <c r="L1453" s="10" t="n"/>
      <c r="M1453" s="24">
        <f>IF(AND(A1453="",B1453="",J1453="",H1453=""),"",ROUND(IF(G1453="Yes",2,1)*IF(AND(ISNUMBER(H1453),ISNUMBER(I1453),I1453&gt;=H1453),I1453-H1453,IF(ISNUMBER(J1453),J1453,0)),1))</f>
        <v/>
      </c>
      <c r="N1453" s="24">
        <f>IF(M1453="","",IF(OR(E1453="Personal",E1453="",F1453="Yes"),0,M1453))</f>
        <v/>
      </c>
      <c r="O1453" s="24">
        <f>IF(OR(A1453="",M1453=""),"",IF(E1453="Business",IFERROR(INDEX('Rate Schedule'!$B$5:$B$24,MATCH(SUMPRODUCT(MAX(('Rate Schedule'!$A$5:$A$24&lt;=A1453)*('Rate Schedule'!$A$5:$A$24&lt;&gt;"")*'Rate Schedule'!$A$5:$A$24)),'Rate Schedule'!$A$5:$A$24,0)),0),IF(E1453="Medical",IFERROR(INDEX('Rate Schedule'!$C$5:$C$24,MATCH(SUMPRODUCT(MAX(('Rate Schedule'!$A$5:$A$24&lt;=A1453)*('Rate Schedule'!$A$5:$A$24&lt;&gt;"")*'Rate Schedule'!$A$5:$A$24)),'Rate Schedule'!$A$5:$A$24,0)),0),IF(E1453="Charitable",IFERROR(INDEX('Rate Schedule'!$D$5:$D$24,MATCH(SUMPRODUCT(MAX(('Rate Schedule'!$A$5:$A$24&lt;=A1453)*('Rate Schedule'!$A$5:$A$24&lt;&gt;"")*'Rate Schedule'!$A$5:$A$24)),'Rate Schedule'!$A$5:$A$24,0)),0),0))))</f>
        <v/>
      </c>
      <c r="P1453" s="25">
        <f>IF(OR(M1453="",O1453=""),"",ROUND(N1453*O1453,0)/100)</f>
        <v/>
      </c>
      <c r="Q1453" s="26">
        <f>IF(AND(A1453="",B1453="",C1453="",D1453="",E1453="",J1453="",H1453=""),"",IF(A1453="","Add a date",IF(A1453&gt;AsOf,"After as-of date: not counted yet",IF(B1453="","Add a vehicle",IF(COUNTIF(VName,B1453)=0,"Vehicle not on Vehicles sheet",IF(E1453="","Add a purpose",IF(AND(E1453&lt;&gt;"Business",E1453&lt;&gt;"Medical",E1453&lt;&gt;"Charitable",E1453&lt;&gt;"Personal"),"Purpose must be Business/Medical/Charitable/Personal",IF(AND(ISNUMBER(H1453),ISNUMBER(I1453),I1453&lt;H1453),"Odometer end is before start",IF(AND(NOT(ISNUMBER(H1453)),NOT(ISNUMBER(I1453)),NOT(ISNUMBER(J1453))),"Add odometer readings or typed miles",IF(AND(ISNUMBER(H1453),ISNUMBER(I1453),ISNUMBER(J1453),ABS((I1453-H1453)-J1453)&gt;0.05),"Odometer and typed miles disagree",IF(AND(N1453&gt;0,O1453=0),"No rate for this date — check Rate Schedule",IF(AND(OR(E1453="Business",E1453="Medical",E1453="Charitable"),F1453&lt;&gt;"Yes",K1453=""),"Add purpose detail for substantiation",""))))))))))))</f>
        <v/>
      </c>
      <c r="R1453" s="27">
        <f>IF(OR(A1453="",M1453=""),"",IFERROR(INDEX('Rate Schedule'!$A$5:$A$24,MATCH(SUMPRODUCT(MAX(('Rate Schedule'!$A$5:$A$24&lt;=A1453)*('Rate Schedule'!$A$5:$A$24&lt;&gt;"")*'Rate Schedule'!$A$5:$A$24)),'Rate Schedule'!$A$5:$A$24,0)),""))</f>
        <v/>
      </c>
    </row>
    <row r="1454">
      <c r="A1454" s="22" t="n"/>
      <c r="B1454" s="10" t="n"/>
      <c r="C1454" s="10" t="n"/>
      <c r="D1454" s="10" t="n"/>
      <c r="E1454" s="10" t="n"/>
      <c r="F1454" s="10" t="n"/>
      <c r="G1454" s="10" t="n"/>
      <c r="H1454" s="23" t="n"/>
      <c r="I1454" s="23" t="n"/>
      <c r="J1454" s="23" t="n"/>
      <c r="K1454" s="10" t="n"/>
      <c r="L1454" s="10" t="n"/>
      <c r="M1454" s="24">
        <f>IF(AND(A1454="",B1454="",J1454="",H1454=""),"",ROUND(IF(G1454="Yes",2,1)*IF(AND(ISNUMBER(H1454),ISNUMBER(I1454),I1454&gt;=H1454),I1454-H1454,IF(ISNUMBER(J1454),J1454,0)),1))</f>
        <v/>
      </c>
      <c r="N1454" s="24">
        <f>IF(M1454="","",IF(OR(E1454="Personal",E1454="",F1454="Yes"),0,M1454))</f>
        <v/>
      </c>
      <c r="O1454" s="24">
        <f>IF(OR(A1454="",M1454=""),"",IF(E1454="Business",IFERROR(INDEX('Rate Schedule'!$B$5:$B$24,MATCH(SUMPRODUCT(MAX(('Rate Schedule'!$A$5:$A$24&lt;=A1454)*('Rate Schedule'!$A$5:$A$24&lt;&gt;"")*'Rate Schedule'!$A$5:$A$24)),'Rate Schedule'!$A$5:$A$24,0)),0),IF(E1454="Medical",IFERROR(INDEX('Rate Schedule'!$C$5:$C$24,MATCH(SUMPRODUCT(MAX(('Rate Schedule'!$A$5:$A$24&lt;=A1454)*('Rate Schedule'!$A$5:$A$24&lt;&gt;"")*'Rate Schedule'!$A$5:$A$24)),'Rate Schedule'!$A$5:$A$24,0)),0),IF(E1454="Charitable",IFERROR(INDEX('Rate Schedule'!$D$5:$D$24,MATCH(SUMPRODUCT(MAX(('Rate Schedule'!$A$5:$A$24&lt;=A1454)*('Rate Schedule'!$A$5:$A$24&lt;&gt;"")*'Rate Schedule'!$A$5:$A$24)),'Rate Schedule'!$A$5:$A$24,0)),0),0))))</f>
        <v/>
      </c>
      <c r="P1454" s="25">
        <f>IF(OR(M1454="",O1454=""),"",ROUND(N1454*O1454,0)/100)</f>
        <v/>
      </c>
      <c r="Q1454" s="26">
        <f>IF(AND(A1454="",B1454="",C1454="",D1454="",E1454="",J1454="",H1454=""),"",IF(A1454="","Add a date",IF(A1454&gt;AsOf,"After as-of date: not counted yet",IF(B1454="","Add a vehicle",IF(COUNTIF(VName,B1454)=0,"Vehicle not on Vehicles sheet",IF(E1454="","Add a purpose",IF(AND(E1454&lt;&gt;"Business",E1454&lt;&gt;"Medical",E1454&lt;&gt;"Charitable",E1454&lt;&gt;"Personal"),"Purpose must be Business/Medical/Charitable/Personal",IF(AND(ISNUMBER(H1454),ISNUMBER(I1454),I1454&lt;H1454),"Odometer end is before start",IF(AND(NOT(ISNUMBER(H1454)),NOT(ISNUMBER(I1454)),NOT(ISNUMBER(J1454))),"Add odometer readings or typed miles",IF(AND(ISNUMBER(H1454),ISNUMBER(I1454),ISNUMBER(J1454),ABS((I1454-H1454)-J1454)&gt;0.05),"Odometer and typed miles disagree",IF(AND(N1454&gt;0,O1454=0),"No rate for this date — check Rate Schedule",IF(AND(OR(E1454="Business",E1454="Medical",E1454="Charitable"),F1454&lt;&gt;"Yes",K1454=""),"Add purpose detail for substantiation",""))))))))))))</f>
        <v/>
      </c>
      <c r="R1454" s="27">
        <f>IF(OR(A1454="",M1454=""),"",IFERROR(INDEX('Rate Schedule'!$A$5:$A$24,MATCH(SUMPRODUCT(MAX(('Rate Schedule'!$A$5:$A$24&lt;=A1454)*('Rate Schedule'!$A$5:$A$24&lt;&gt;"")*'Rate Schedule'!$A$5:$A$24)),'Rate Schedule'!$A$5:$A$24,0)),""))</f>
        <v/>
      </c>
    </row>
    <row r="1455">
      <c r="A1455" s="22" t="n"/>
      <c r="B1455" s="10" t="n"/>
      <c r="C1455" s="10" t="n"/>
      <c r="D1455" s="10" t="n"/>
      <c r="E1455" s="10" t="n"/>
      <c r="F1455" s="10" t="n"/>
      <c r="G1455" s="10" t="n"/>
      <c r="H1455" s="23" t="n"/>
      <c r="I1455" s="23" t="n"/>
      <c r="J1455" s="23" t="n"/>
      <c r="K1455" s="10" t="n"/>
      <c r="L1455" s="10" t="n"/>
      <c r="M1455" s="24">
        <f>IF(AND(A1455="",B1455="",J1455="",H1455=""),"",ROUND(IF(G1455="Yes",2,1)*IF(AND(ISNUMBER(H1455),ISNUMBER(I1455),I1455&gt;=H1455),I1455-H1455,IF(ISNUMBER(J1455),J1455,0)),1))</f>
        <v/>
      </c>
      <c r="N1455" s="24">
        <f>IF(M1455="","",IF(OR(E1455="Personal",E1455="",F1455="Yes"),0,M1455))</f>
        <v/>
      </c>
      <c r="O1455" s="24">
        <f>IF(OR(A1455="",M1455=""),"",IF(E1455="Business",IFERROR(INDEX('Rate Schedule'!$B$5:$B$24,MATCH(SUMPRODUCT(MAX(('Rate Schedule'!$A$5:$A$24&lt;=A1455)*('Rate Schedule'!$A$5:$A$24&lt;&gt;"")*'Rate Schedule'!$A$5:$A$24)),'Rate Schedule'!$A$5:$A$24,0)),0),IF(E1455="Medical",IFERROR(INDEX('Rate Schedule'!$C$5:$C$24,MATCH(SUMPRODUCT(MAX(('Rate Schedule'!$A$5:$A$24&lt;=A1455)*('Rate Schedule'!$A$5:$A$24&lt;&gt;"")*'Rate Schedule'!$A$5:$A$24)),'Rate Schedule'!$A$5:$A$24,0)),0),IF(E1455="Charitable",IFERROR(INDEX('Rate Schedule'!$D$5:$D$24,MATCH(SUMPRODUCT(MAX(('Rate Schedule'!$A$5:$A$24&lt;=A1455)*('Rate Schedule'!$A$5:$A$24&lt;&gt;"")*'Rate Schedule'!$A$5:$A$24)),'Rate Schedule'!$A$5:$A$24,0)),0),0))))</f>
        <v/>
      </c>
      <c r="P1455" s="25">
        <f>IF(OR(M1455="",O1455=""),"",ROUND(N1455*O1455,0)/100)</f>
        <v/>
      </c>
      <c r="Q1455" s="26">
        <f>IF(AND(A1455="",B1455="",C1455="",D1455="",E1455="",J1455="",H1455=""),"",IF(A1455="","Add a date",IF(A1455&gt;AsOf,"After as-of date: not counted yet",IF(B1455="","Add a vehicle",IF(COUNTIF(VName,B1455)=0,"Vehicle not on Vehicles sheet",IF(E1455="","Add a purpose",IF(AND(E1455&lt;&gt;"Business",E1455&lt;&gt;"Medical",E1455&lt;&gt;"Charitable",E1455&lt;&gt;"Personal"),"Purpose must be Business/Medical/Charitable/Personal",IF(AND(ISNUMBER(H1455),ISNUMBER(I1455),I1455&lt;H1455),"Odometer end is before start",IF(AND(NOT(ISNUMBER(H1455)),NOT(ISNUMBER(I1455)),NOT(ISNUMBER(J1455))),"Add odometer readings or typed miles",IF(AND(ISNUMBER(H1455),ISNUMBER(I1455),ISNUMBER(J1455),ABS((I1455-H1455)-J1455)&gt;0.05),"Odometer and typed miles disagree",IF(AND(N1455&gt;0,O1455=0),"No rate for this date — check Rate Schedule",IF(AND(OR(E1455="Business",E1455="Medical",E1455="Charitable"),F1455&lt;&gt;"Yes",K1455=""),"Add purpose detail for substantiation",""))))))))))))</f>
        <v/>
      </c>
      <c r="R1455" s="27">
        <f>IF(OR(A1455="",M1455=""),"",IFERROR(INDEX('Rate Schedule'!$A$5:$A$24,MATCH(SUMPRODUCT(MAX(('Rate Schedule'!$A$5:$A$24&lt;=A1455)*('Rate Schedule'!$A$5:$A$24&lt;&gt;"")*'Rate Schedule'!$A$5:$A$24)),'Rate Schedule'!$A$5:$A$24,0)),""))</f>
        <v/>
      </c>
    </row>
    <row r="1456">
      <c r="A1456" s="22" t="n"/>
      <c r="B1456" s="10" t="n"/>
      <c r="C1456" s="10" t="n"/>
      <c r="D1456" s="10" t="n"/>
      <c r="E1456" s="10" t="n"/>
      <c r="F1456" s="10" t="n"/>
      <c r="G1456" s="10" t="n"/>
      <c r="H1456" s="23" t="n"/>
      <c r="I1456" s="23" t="n"/>
      <c r="J1456" s="23" t="n"/>
      <c r="K1456" s="10" t="n"/>
      <c r="L1456" s="10" t="n"/>
      <c r="M1456" s="24">
        <f>IF(AND(A1456="",B1456="",J1456="",H1456=""),"",ROUND(IF(G1456="Yes",2,1)*IF(AND(ISNUMBER(H1456),ISNUMBER(I1456),I1456&gt;=H1456),I1456-H1456,IF(ISNUMBER(J1456),J1456,0)),1))</f>
        <v/>
      </c>
      <c r="N1456" s="24">
        <f>IF(M1456="","",IF(OR(E1456="Personal",E1456="",F1456="Yes"),0,M1456))</f>
        <v/>
      </c>
      <c r="O1456" s="24">
        <f>IF(OR(A1456="",M1456=""),"",IF(E1456="Business",IFERROR(INDEX('Rate Schedule'!$B$5:$B$24,MATCH(SUMPRODUCT(MAX(('Rate Schedule'!$A$5:$A$24&lt;=A1456)*('Rate Schedule'!$A$5:$A$24&lt;&gt;"")*'Rate Schedule'!$A$5:$A$24)),'Rate Schedule'!$A$5:$A$24,0)),0),IF(E1456="Medical",IFERROR(INDEX('Rate Schedule'!$C$5:$C$24,MATCH(SUMPRODUCT(MAX(('Rate Schedule'!$A$5:$A$24&lt;=A1456)*('Rate Schedule'!$A$5:$A$24&lt;&gt;"")*'Rate Schedule'!$A$5:$A$24)),'Rate Schedule'!$A$5:$A$24,0)),0),IF(E1456="Charitable",IFERROR(INDEX('Rate Schedule'!$D$5:$D$24,MATCH(SUMPRODUCT(MAX(('Rate Schedule'!$A$5:$A$24&lt;=A1456)*('Rate Schedule'!$A$5:$A$24&lt;&gt;"")*'Rate Schedule'!$A$5:$A$24)),'Rate Schedule'!$A$5:$A$24,0)),0),0))))</f>
        <v/>
      </c>
      <c r="P1456" s="25">
        <f>IF(OR(M1456="",O1456=""),"",ROUND(N1456*O1456,0)/100)</f>
        <v/>
      </c>
      <c r="Q1456" s="26">
        <f>IF(AND(A1456="",B1456="",C1456="",D1456="",E1456="",J1456="",H1456=""),"",IF(A1456="","Add a date",IF(A1456&gt;AsOf,"After as-of date: not counted yet",IF(B1456="","Add a vehicle",IF(COUNTIF(VName,B1456)=0,"Vehicle not on Vehicles sheet",IF(E1456="","Add a purpose",IF(AND(E1456&lt;&gt;"Business",E1456&lt;&gt;"Medical",E1456&lt;&gt;"Charitable",E1456&lt;&gt;"Personal"),"Purpose must be Business/Medical/Charitable/Personal",IF(AND(ISNUMBER(H1456),ISNUMBER(I1456),I1456&lt;H1456),"Odometer end is before start",IF(AND(NOT(ISNUMBER(H1456)),NOT(ISNUMBER(I1456)),NOT(ISNUMBER(J1456))),"Add odometer readings or typed miles",IF(AND(ISNUMBER(H1456),ISNUMBER(I1456),ISNUMBER(J1456),ABS((I1456-H1456)-J1456)&gt;0.05),"Odometer and typed miles disagree",IF(AND(N1456&gt;0,O1456=0),"No rate for this date — check Rate Schedule",IF(AND(OR(E1456="Business",E1456="Medical",E1456="Charitable"),F1456&lt;&gt;"Yes",K1456=""),"Add purpose detail for substantiation",""))))))))))))</f>
        <v/>
      </c>
      <c r="R1456" s="27">
        <f>IF(OR(A1456="",M1456=""),"",IFERROR(INDEX('Rate Schedule'!$A$5:$A$24,MATCH(SUMPRODUCT(MAX(('Rate Schedule'!$A$5:$A$24&lt;=A1456)*('Rate Schedule'!$A$5:$A$24&lt;&gt;"")*'Rate Schedule'!$A$5:$A$24)),'Rate Schedule'!$A$5:$A$24,0)),""))</f>
        <v/>
      </c>
    </row>
    <row r="1457">
      <c r="A1457" s="22" t="n"/>
      <c r="B1457" s="10" t="n"/>
      <c r="C1457" s="10" t="n"/>
      <c r="D1457" s="10" t="n"/>
      <c r="E1457" s="10" t="n"/>
      <c r="F1457" s="10" t="n"/>
      <c r="G1457" s="10" t="n"/>
      <c r="H1457" s="23" t="n"/>
      <c r="I1457" s="23" t="n"/>
      <c r="J1457" s="23" t="n"/>
      <c r="K1457" s="10" t="n"/>
      <c r="L1457" s="10" t="n"/>
      <c r="M1457" s="24">
        <f>IF(AND(A1457="",B1457="",J1457="",H1457=""),"",ROUND(IF(G1457="Yes",2,1)*IF(AND(ISNUMBER(H1457),ISNUMBER(I1457),I1457&gt;=H1457),I1457-H1457,IF(ISNUMBER(J1457),J1457,0)),1))</f>
        <v/>
      </c>
      <c r="N1457" s="24">
        <f>IF(M1457="","",IF(OR(E1457="Personal",E1457="",F1457="Yes"),0,M1457))</f>
        <v/>
      </c>
      <c r="O1457" s="24">
        <f>IF(OR(A1457="",M1457=""),"",IF(E1457="Business",IFERROR(INDEX('Rate Schedule'!$B$5:$B$24,MATCH(SUMPRODUCT(MAX(('Rate Schedule'!$A$5:$A$24&lt;=A1457)*('Rate Schedule'!$A$5:$A$24&lt;&gt;"")*'Rate Schedule'!$A$5:$A$24)),'Rate Schedule'!$A$5:$A$24,0)),0),IF(E1457="Medical",IFERROR(INDEX('Rate Schedule'!$C$5:$C$24,MATCH(SUMPRODUCT(MAX(('Rate Schedule'!$A$5:$A$24&lt;=A1457)*('Rate Schedule'!$A$5:$A$24&lt;&gt;"")*'Rate Schedule'!$A$5:$A$24)),'Rate Schedule'!$A$5:$A$24,0)),0),IF(E1457="Charitable",IFERROR(INDEX('Rate Schedule'!$D$5:$D$24,MATCH(SUMPRODUCT(MAX(('Rate Schedule'!$A$5:$A$24&lt;=A1457)*('Rate Schedule'!$A$5:$A$24&lt;&gt;"")*'Rate Schedule'!$A$5:$A$24)),'Rate Schedule'!$A$5:$A$24,0)),0),0))))</f>
        <v/>
      </c>
      <c r="P1457" s="25">
        <f>IF(OR(M1457="",O1457=""),"",ROUND(N1457*O1457,0)/100)</f>
        <v/>
      </c>
      <c r="Q1457" s="26">
        <f>IF(AND(A1457="",B1457="",C1457="",D1457="",E1457="",J1457="",H1457=""),"",IF(A1457="","Add a date",IF(A1457&gt;AsOf,"After as-of date: not counted yet",IF(B1457="","Add a vehicle",IF(COUNTIF(VName,B1457)=0,"Vehicle not on Vehicles sheet",IF(E1457="","Add a purpose",IF(AND(E1457&lt;&gt;"Business",E1457&lt;&gt;"Medical",E1457&lt;&gt;"Charitable",E1457&lt;&gt;"Personal"),"Purpose must be Business/Medical/Charitable/Personal",IF(AND(ISNUMBER(H1457),ISNUMBER(I1457),I1457&lt;H1457),"Odometer end is before start",IF(AND(NOT(ISNUMBER(H1457)),NOT(ISNUMBER(I1457)),NOT(ISNUMBER(J1457))),"Add odometer readings or typed miles",IF(AND(ISNUMBER(H1457),ISNUMBER(I1457),ISNUMBER(J1457),ABS((I1457-H1457)-J1457)&gt;0.05),"Odometer and typed miles disagree",IF(AND(N1457&gt;0,O1457=0),"No rate for this date — check Rate Schedule",IF(AND(OR(E1457="Business",E1457="Medical",E1457="Charitable"),F1457&lt;&gt;"Yes",K1457=""),"Add purpose detail for substantiation",""))))))))))))</f>
        <v/>
      </c>
      <c r="R1457" s="27">
        <f>IF(OR(A1457="",M1457=""),"",IFERROR(INDEX('Rate Schedule'!$A$5:$A$24,MATCH(SUMPRODUCT(MAX(('Rate Schedule'!$A$5:$A$24&lt;=A1457)*('Rate Schedule'!$A$5:$A$24&lt;&gt;"")*'Rate Schedule'!$A$5:$A$24)),'Rate Schedule'!$A$5:$A$24,0)),""))</f>
        <v/>
      </c>
    </row>
    <row r="1458">
      <c r="A1458" s="22" t="n"/>
      <c r="B1458" s="10" t="n"/>
      <c r="C1458" s="10" t="n"/>
      <c r="D1458" s="10" t="n"/>
      <c r="E1458" s="10" t="n"/>
      <c r="F1458" s="10" t="n"/>
      <c r="G1458" s="10" t="n"/>
      <c r="H1458" s="23" t="n"/>
      <c r="I1458" s="23" t="n"/>
      <c r="J1458" s="23" t="n"/>
      <c r="K1458" s="10" t="n"/>
      <c r="L1458" s="10" t="n"/>
      <c r="M1458" s="24">
        <f>IF(AND(A1458="",B1458="",J1458="",H1458=""),"",ROUND(IF(G1458="Yes",2,1)*IF(AND(ISNUMBER(H1458),ISNUMBER(I1458),I1458&gt;=H1458),I1458-H1458,IF(ISNUMBER(J1458),J1458,0)),1))</f>
        <v/>
      </c>
      <c r="N1458" s="24">
        <f>IF(M1458="","",IF(OR(E1458="Personal",E1458="",F1458="Yes"),0,M1458))</f>
        <v/>
      </c>
      <c r="O1458" s="24">
        <f>IF(OR(A1458="",M1458=""),"",IF(E1458="Business",IFERROR(INDEX('Rate Schedule'!$B$5:$B$24,MATCH(SUMPRODUCT(MAX(('Rate Schedule'!$A$5:$A$24&lt;=A1458)*('Rate Schedule'!$A$5:$A$24&lt;&gt;"")*'Rate Schedule'!$A$5:$A$24)),'Rate Schedule'!$A$5:$A$24,0)),0),IF(E1458="Medical",IFERROR(INDEX('Rate Schedule'!$C$5:$C$24,MATCH(SUMPRODUCT(MAX(('Rate Schedule'!$A$5:$A$24&lt;=A1458)*('Rate Schedule'!$A$5:$A$24&lt;&gt;"")*'Rate Schedule'!$A$5:$A$24)),'Rate Schedule'!$A$5:$A$24,0)),0),IF(E1458="Charitable",IFERROR(INDEX('Rate Schedule'!$D$5:$D$24,MATCH(SUMPRODUCT(MAX(('Rate Schedule'!$A$5:$A$24&lt;=A1458)*('Rate Schedule'!$A$5:$A$24&lt;&gt;"")*'Rate Schedule'!$A$5:$A$24)),'Rate Schedule'!$A$5:$A$24,0)),0),0))))</f>
        <v/>
      </c>
      <c r="P1458" s="25">
        <f>IF(OR(M1458="",O1458=""),"",ROUND(N1458*O1458,0)/100)</f>
        <v/>
      </c>
      <c r="Q1458" s="26">
        <f>IF(AND(A1458="",B1458="",C1458="",D1458="",E1458="",J1458="",H1458=""),"",IF(A1458="","Add a date",IF(A1458&gt;AsOf,"After as-of date: not counted yet",IF(B1458="","Add a vehicle",IF(COUNTIF(VName,B1458)=0,"Vehicle not on Vehicles sheet",IF(E1458="","Add a purpose",IF(AND(E1458&lt;&gt;"Business",E1458&lt;&gt;"Medical",E1458&lt;&gt;"Charitable",E1458&lt;&gt;"Personal"),"Purpose must be Business/Medical/Charitable/Personal",IF(AND(ISNUMBER(H1458),ISNUMBER(I1458),I1458&lt;H1458),"Odometer end is before start",IF(AND(NOT(ISNUMBER(H1458)),NOT(ISNUMBER(I1458)),NOT(ISNUMBER(J1458))),"Add odometer readings or typed miles",IF(AND(ISNUMBER(H1458),ISNUMBER(I1458),ISNUMBER(J1458),ABS((I1458-H1458)-J1458)&gt;0.05),"Odometer and typed miles disagree",IF(AND(N1458&gt;0,O1458=0),"No rate for this date — check Rate Schedule",IF(AND(OR(E1458="Business",E1458="Medical",E1458="Charitable"),F1458&lt;&gt;"Yes",K1458=""),"Add purpose detail for substantiation",""))))))))))))</f>
        <v/>
      </c>
      <c r="R1458" s="27">
        <f>IF(OR(A1458="",M1458=""),"",IFERROR(INDEX('Rate Schedule'!$A$5:$A$24,MATCH(SUMPRODUCT(MAX(('Rate Schedule'!$A$5:$A$24&lt;=A1458)*('Rate Schedule'!$A$5:$A$24&lt;&gt;"")*'Rate Schedule'!$A$5:$A$24)),'Rate Schedule'!$A$5:$A$24,0)),""))</f>
        <v/>
      </c>
    </row>
    <row r="1459">
      <c r="A1459" s="22" t="n"/>
      <c r="B1459" s="10" t="n"/>
      <c r="C1459" s="10" t="n"/>
      <c r="D1459" s="10" t="n"/>
      <c r="E1459" s="10" t="n"/>
      <c r="F1459" s="10" t="n"/>
      <c r="G1459" s="10" t="n"/>
      <c r="H1459" s="23" t="n"/>
      <c r="I1459" s="23" t="n"/>
      <c r="J1459" s="23" t="n"/>
      <c r="K1459" s="10" t="n"/>
      <c r="L1459" s="10" t="n"/>
      <c r="M1459" s="24">
        <f>IF(AND(A1459="",B1459="",J1459="",H1459=""),"",ROUND(IF(G1459="Yes",2,1)*IF(AND(ISNUMBER(H1459),ISNUMBER(I1459),I1459&gt;=H1459),I1459-H1459,IF(ISNUMBER(J1459),J1459,0)),1))</f>
        <v/>
      </c>
      <c r="N1459" s="24">
        <f>IF(M1459="","",IF(OR(E1459="Personal",E1459="",F1459="Yes"),0,M1459))</f>
        <v/>
      </c>
      <c r="O1459" s="24">
        <f>IF(OR(A1459="",M1459=""),"",IF(E1459="Business",IFERROR(INDEX('Rate Schedule'!$B$5:$B$24,MATCH(SUMPRODUCT(MAX(('Rate Schedule'!$A$5:$A$24&lt;=A1459)*('Rate Schedule'!$A$5:$A$24&lt;&gt;"")*'Rate Schedule'!$A$5:$A$24)),'Rate Schedule'!$A$5:$A$24,0)),0),IF(E1459="Medical",IFERROR(INDEX('Rate Schedule'!$C$5:$C$24,MATCH(SUMPRODUCT(MAX(('Rate Schedule'!$A$5:$A$24&lt;=A1459)*('Rate Schedule'!$A$5:$A$24&lt;&gt;"")*'Rate Schedule'!$A$5:$A$24)),'Rate Schedule'!$A$5:$A$24,0)),0),IF(E1459="Charitable",IFERROR(INDEX('Rate Schedule'!$D$5:$D$24,MATCH(SUMPRODUCT(MAX(('Rate Schedule'!$A$5:$A$24&lt;=A1459)*('Rate Schedule'!$A$5:$A$24&lt;&gt;"")*'Rate Schedule'!$A$5:$A$24)),'Rate Schedule'!$A$5:$A$24,0)),0),0))))</f>
        <v/>
      </c>
      <c r="P1459" s="25">
        <f>IF(OR(M1459="",O1459=""),"",ROUND(N1459*O1459,0)/100)</f>
        <v/>
      </c>
      <c r="Q1459" s="26">
        <f>IF(AND(A1459="",B1459="",C1459="",D1459="",E1459="",J1459="",H1459=""),"",IF(A1459="","Add a date",IF(A1459&gt;AsOf,"After as-of date: not counted yet",IF(B1459="","Add a vehicle",IF(COUNTIF(VName,B1459)=0,"Vehicle not on Vehicles sheet",IF(E1459="","Add a purpose",IF(AND(E1459&lt;&gt;"Business",E1459&lt;&gt;"Medical",E1459&lt;&gt;"Charitable",E1459&lt;&gt;"Personal"),"Purpose must be Business/Medical/Charitable/Personal",IF(AND(ISNUMBER(H1459),ISNUMBER(I1459),I1459&lt;H1459),"Odometer end is before start",IF(AND(NOT(ISNUMBER(H1459)),NOT(ISNUMBER(I1459)),NOT(ISNUMBER(J1459))),"Add odometer readings or typed miles",IF(AND(ISNUMBER(H1459),ISNUMBER(I1459),ISNUMBER(J1459),ABS((I1459-H1459)-J1459)&gt;0.05),"Odometer and typed miles disagree",IF(AND(N1459&gt;0,O1459=0),"No rate for this date — check Rate Schedule",IF(AND(OR(E1459="Business",E1459="Medical",E1459="Charitable"),F1459&lt;&gt;"Yes",K1459=""),"Add purpose detail for substantiation",""))))))))))))</f>
        <v/>
      </c>
      <c r="R1459" s="27">
        <f>IF(OR(A1459="",M1459=""),"",IFERROR(INDEX('Rate Schedule'!$A$5:$A$24,MATCH(SUMPRODUCT(MAX(('Rate Schedule'!$A$5:$A$24&lt;=A1459)*('Rate Schedule'!$A$5:$A$24&lt;&gt;"")*'Rate Schedule'!$A$5:$A$24)),'Rate Schedule'!$A$5:$A$24,0)),""))</f>
        <v/>
      </c>
    </row>
    <row r="1460">
      <c r="A1460" s="22" t="n"/>
      <c r="B1460" s="10" t="n"/>
      <c r="C1460" s="10" t="n"/>
      <c r="D1460" s="10" t="n"/>
      <c r="E1460" s="10" t="n"/>
      <c r="F1460" s="10" t="n"/>
      <c r="G1460" s="10" t="n"/>
      <c r="H1460" s="23" t="n"/>
      <c r="I1460" s="23" t="n"/>
      <c r="J1460" s="23" t="n"/>
      <c r="K1460" s="10" t="n"/>
      <c r="L1460" s="10" t="n"/>
      <c r="M1460" s="24">
        <f>IF(AND(A1460="",B1460="",J1460="",H1460=""),"",ROUND(IF(G1460="Yes",2,1)*IF(AND(ISNUMBER(H1460),ISNUMBER(I1460),I1460&gt;=H1460),I1460-H1460,IF(ISNUMBER(J1460),J1460,0)),1))</f>
        <v/>
      </c>
      <c r="N1460" s="24">
        <f>IF(M1460="","",IF(OR(E1460="Personal",E1460="",F1460="Yes"),0,M1460))</f>
        <v/>
      </c>
      <c r="O1460" s="24">
        <f>IF(OR(A1460="",M1460=""),"",IF(E1460="Business",IFERROR(INDEX('Rate Schedule'!$B$5:$B$24,MATCH(SUMPRODUCT(MAX(('Rate Schedule'!$A$5:$A$24&lt;=A1460)*('Rate Schedule'!$A$5:$A$24&lt;&gt;"")*'Rate Schedule'!$A$5:$A$24)),'Rate Schedule'!$A$5:$A$24,0)),0),IF(E1460="Medical",IFERROR(INDEX('Rate Schedule'!$C$5:$C$24,MATCH(SUMPRODUCT(MAX(('Rate Schedule'!$A$5:$A$24&lt;=A1460)*('Rate Schedule'!$A$5:$A$24&lt;&gt;"")*'Rate Schedule'!$A$5:$A$24)),'Rate Schedule'!$A$5:$A$24,0)),0),IF(E1460="Charitable",IFERROR(INDEX('Rate Schedule'!$D$5:$D$24,MATCH(SUMPRODUCT(MAX(('Rate Schedule'!$A$5:$A$24&lt;=A1460)*('Rate Schedule'!$A$5:$A$24&lt;&gt;"")*'Rate Schedule'!$A$5:$A$24)),'Rate Schedule'!$A$5:$A$24,0)),0),0))))</f>
        <v/>
      </c>
      <c r="P1460" s="25">
        <f>IF(OR(M1460="",O1460=""),"",ROUND(N1460*O1460,0)/100)</f>
        <v/>
      </c>
      <c r="Q1460" s="26">
        <f>IF(AND(A1460="",B1460="",C1460="",D1460="",E1460="",J1460="",H1460=""),"",IF(A1460="","Add a date",IF(A1460&gt;AsOf,"After as-of date: not counted yet",IF(B1460="","Add a vehicle",IF(COUNTIF(VName,B1460)=0,"Vehicle not on Vehicles sheet",IF(E1460="","Add a purpose",IF(AND(E1460&lt;&gt;"Business",E1460&lt;&gt;"Medical",E1460&lt;&gt;"Charitable",E1460&lt;&gt;"Personal"),"Purpose must be Business/Medical/Charitable/Personal",IF(AND(ISNUMBER(H1460),ISNUMBER(I1460),I1460&lt;H1460),"Odometer end is before start",IF(AND(NOT(ISNUMBER(H1460)),NOT(ISNUMBER(I1460)),NOT(ISNUMBER(J1460))),"Add odometer readings or typed miles",IF(AND(ISNUMBER(H1460),ISNUMBER(I1460),ISNUMBER(J1460),ABS((I1460-H1460)-J1460)&gt;0.05),"Odometer and typed miles disagree",IF(AND(N1460&gt;0,O1460=0),"No rate for this date — check Rate Schedule",IF(AND(OR(E1460="Business",E1460="Medical",E1460="Charitable"),F1460&lt;&gt;"Yes",K1460=""),"Add purpose detail for substantiation",""))))))))))))</f>
        <v/>
      </c>
      <c r="R1460" s="27">
        <f>IF(OR(A1460="",M1460=""),"",IFERROR(INDEX('Rate Schedule'!$A$5:$A$24,MATCH(SUMPRODUCT(MAX(('Rate Schedule'!$A$5:$A$24&lt;=A1460)*('Rate Schedule'!$A$5:$A$24&lt;&gt;"")*'Rate Schedule'!$A$5:$A$24)),'Rate Schedule'!$A$5:$A$24,0)),""))</f>
        <v/>
      </c>
    </row>
    <row r="1461">
      <c r="A1461" s="22" t="n"/>
      <c r="B1461" s="10" t="n"/>
      <c r="C1461" s="10" t="n"/>
      <c r="D1461" s="10" t="n"/>
      <c r="E1461" s="10" t="n"/>
      <c r="F1461" s="10" t="n"/>
      <c r="G1461" s="10" t="n"/>
      <c r="H1461" s="23" t="n"/>
      <c r="I1461" s="23" t="n"/>
      <c r="J1461" s="23" t="n"/>
      <c r="K1461" s="10" t="n"/>
      <c r="L1461" s="10" t="n"/>
      <c r="M1461" s="24">
        <f>IF(AND(A1461="",B1461="",J1461="",H1461=""),"",ROUND(IF(G1461="Yes",2,1)*IF(AND(ISNUMBER(H1461),ISNUMBER(I1461),I1461&gt;=H1461),I1461-H1461,IF(ISNUMBER(J1461),J1461,0)),1))</f>
        <v/>
      </c>
      <c r="N1461" s="24">
        <f>IF(M1461="","",IF(OR(E1461="Personal",E1461="",F1461="Yes"),0,M1461))</f>
        <v/>
      </c>
      <c r="O1461" s="24">
        <f>IF(OR(A1461="",M1461=""),"",IF(E1461="Business",IFERROR(INDEX('Rate Schedule'!$B$5:$B$24,MATCH(SUMPRODUCT(MAX(('Rate Schedule'!$A$5:$A$24&lt;=A1461)*('Rate Schedule'!$A$5:$A$24&lt;&gt;"")*'Rate Schedule'!$A$5:$A$24)),'Rate Schedule'!$A$5:$A$24,0)),0),IF(E1461="Medical",IFERROR(INDEX('Rate Schedule'!$C$5:$C$24,MATCH(SUMPRODUCT(MAX(('Rate Schedule'!$A$5:$A$24&lt;=A1461)*('Rate Schedule'!$A$5:$A$24&lt;&gt;"")*'Rate Schedule'!$A$5:$A$24)),'Rate Schedule'!$A$5:$A$24,0)),0),IF(E1461="Charitable",IFERROR(INDEX('Rate Schedule'!$D$5:$D$24,MATCH(SUMPRODUCT(MAX(('Rate Schedule'!$A$5:$A$24&lt;=A1461)*('Rate Schedule'!$A$5:$A$24&lt;&gt;"")*'Rate Schedule'!$A$5:$A$24)),'Rate Schedule'!$A$5:$A$24,0)),0),0))))</f>
        <v/>
      </c>
      <c r="P1461" s="25">
        <f>IF(OR(M1461="",O1461=""),"",ROUND(N1461*O1461,0)/100)</f>
        <v/>
      </c>
      <c r="Q1461" s="26">
        <f>IF(AND(A1461="",B1461="",C1461="",D1461="",E1461="",J1461="",H1461=""),"",IF(A1461="","Add a date",IF(A1461&gt;AsOf,"After as-of date: not counted yet",IF(B1461="","Add a vehicle",IF(COUNTIF(VName,B1461)=0,"Vehicle not on Vehicles sheet",IF(E1461="","Add a purpose",IF(AND(E1461&lt;&gt;"Business",E1461&lt;&gt;"Medical",E1461&lt;&gt;"Charitable",E1461&lt;&gt;"Personal"),"Purpose must be Business/Medical/Charitable/Personal",IF(AND(ISNUMBER(H1461),ISNUMBER(I1461),I1461&lt;H1461),"Odometer end is before start",IF(AND(NOT(ISNUMBER(H1461)),NOT(ISNUMBER(I1461)),NOT(ISNUMBER(J1461))),"Add odometer readings or typed miles",IF(AND(ISNUMBER(H1461),ISNUMBER(I1461),ISNUMBER(J1461),ABS((I1461-H1461)-J1461)&gt;0.05),"Odometer and typed miles disagree",IF(AND(N1461&gt;0,O1461=0),"No rate for this date — check Rate Schedule",IF(AND(OR(E1461="Business",E1461="Medical",E1461="Charitable"),F1461&lt;&gt;"Yes",K1461=""),"Add purpose detail for substantiation",""))))))))))))</f>
        <v/>
      </c>
      <c r="R1461" s="27">
        <f>IF(OR(A1461="",M1461=""),"",IFERROR(INDEX('Rate Schedule'!$A$5:$A$24,MATCH(SUMPRODUCT(MAX(('Rate Schedule'!$A$5:$A$24&lt;=A1461)*('Rate Schedule'!$A$5:$A$24&lt;&gt;"")*'Rate Schedule'!$A$5:$A$24)),'Rate Schedule'!$A$5:$A$24,0)),""))</f>
        <v/>
      </c>
    </row>
    <row r="1462">
      <c r="A1462" s="22" t="n"/>
      <c r="B1462" s="10" t="n"/>
      <c r="C1462" s="10" t="n"/>
      <c r="D1462" s="10" t="n"/>
      <c r="E1462" s="10" t="n"/>
      <c r="F1462" s="10" t="n"/>
      <c r="G1462" s="10" t="n"/>
      <c r="H1462" s="23" t="n"/>
      <c r="I1462" s="23" t="n"/>
      <c r="J1462" s="23" t="n"/>
      <c r="K1462" s="10" t="n"/>
      <c r="L1462" s="10" t="n"/>
      <c r="M1462" s="24">
        <f>IF(AND(A1462="",B1462="",J1462="",H1462=""),"",ROUND(IF(G1462="Yes",2,1)*IF(AND(ISNUMBER(H1462),ISNUMBER(I1462),I1462&gt;=H1462),I1462-H1462,IF(ISNUMBER(J1462),J1462,0)),1))</f>
        <v/>
      </c>
      <c r="N1462" s="24">
        <f>IF(M1462="","",IF(OR(E1462="Personal",E1462="",F1462="Yes"),0,M1462))</f>
        <v/>
      </c>
      <c r="O1462" s="24">
        <f>IF(OR(A1462="",M1462=""),"",IF(E1462="Business",IFERROR(INDEX('Rate Schedule'!$B$5:$B$24,MATCH(SUMPRODUCT(MAX(('Rate Schedule'!$A$5:$A$24&lt;=A1462)*('Rate Schedule'!$A$5:$A$24&lt;&gt;"")*'Rate Schedule'!$A$5:$A$24)),'Rate Schedule'!$A$5:$A$24,0)),0),IF(E1462="Medical",IFERROR(INDEX('Rate Schedule'!$C$5:$C$24,MATCH(SUMPRODUCT(MAX(('Rate Schedule'!$A$5:$A$24&lt;=A1462)*('Rate Schedule'!$A$5:$A$24&lt;&gt;"")*'Rate Schedule'!$A$5:$A$24)),'Rate Schedule'!$A$5:$A$24,0)),0),IF(E1462="Charitable",IFERROR(INDEX('Rate Schedule'!$D$5:$D$24,MATCH(SUMPRODUCT(MAX(('Rate Schedule'!$A$5:$A$24&lt;=A1462)*('Rate Schedule'!$A$5:$A$24&lt;&gt;"")*'Rate Schedule'!$A$5:$A$24)),'Rate Schedule'!$A$5:$A$24,0)),0),0))))</f>
        <v/>
      </c>
      <c r="P1462" s="25">
        <f>IF(OR(M1462="",O1462=""),"",ROUND(N1462*O1462,0)/100)</f>
        <v/>
      </c>
      <c r="Q1462" s="26">
        <f>IF(AND(A1462="",B1462="",C1462="",D1462="",E1462="",J1462="",H1462=""),"",IF(A1462="","Add a date",IF(A1462&gt;AsOf,"After as-of date: not counted yet",IF(B1462="","Add a vehicle",IF(COUNTIF(VName,B1462)=0,"Vehicle not on Vehicles sheet",IF(E1462="","Add a purpose",IF(AND(E1462&lt;&gt;"Business",E1462&lt;&gt;"Medical",E1462&lt;&gt;"Charitable",E1462&lt;&gt;"Personal"),"Purpose must be Business/Medical/Charitable/Personal",IF(AND(ISNUMBER(H1462),ISNUMBER(I1462),I1462&lt;H1462),"Odometer end is before start",IF(AND(NOT(ISNUMBER(H1462)),NOT(ISNUMBER(I1462)),NOT(ISNUMBER(J1462))),"Add odometer readings or typed miles",IF(AND(ISNUMBER(H1462),ISNUMBER(I1462),ISNUMBER(J1462),ABS((I1462-H1462)-J1462)&gt;0.05),"Odometer and typed miles disagree",IF(AND(N1462&gt;0,O1462=0),"No rate for this date — check Rate Schedule",IF(AND(OR(E1462="Business",E1462="Medical",E1462="Charitable"),F1462&lt;&gt;"Yes",K1462=""),"Add purpose detail for substantiation",""))))))))))))</f>
        <v/>
      </c>
      <c r="R1462" s="27">
        <f>IF(OR(A1462="",M1462=""),"",IFERROR(INDEX('Rate Schedule'!$A$5:$A$24,MATCH(SUMPRODUCT(MAX(('Rate Schedule'!$A$5:$A$24&lt;=A1462)*('Rate Schedule'!$A$5:$A$24&lt;&gt;"")*'Rate Schedule'!$A$5:$A$24)),'Rate Schedule'!$A$5:$A$24,0)),""))</f>
        <v/>
      </c>
    </row>
    <row r="1463">
      <c r="A1463" s="22" t="n"/>
      <c r="B1463" s="10" t="n"/>
      <c r="C1463" s="10" t="n"/>
      <c r="D1463" s="10" t="n"/>
      <c r="E1463" s="10" t="n"/>
      <c r="F1463" s="10" t="n"/>
      <c r="G1463" s="10" t="n"/>
      <c r="H1463" s="23" t="n"/>
      <c r="I1463" s="23" t="n"/>
      <c r="J1463" s="23" t="n"/>
      <c r="K1463" s="10" t="n"/>
      <c r="L1463" s="10" t="n"/>
      <c r="M1463" s="24">
        <f>IF(AND(A1463="",B1463="",J1463="",H1463=""),"",ROUND(IF(G1463="Yes",2,1)*IF(AND(ISNUMBER(H1463),ISNUMBER(I1463),I1463&gt;=H1463),I1463-H1463,IF(ISNUMBER(J1463),J1463,0)),1))</f>
        <v/>
      </c>
      <c r="N1463" s="24">
        <f>IF(M1463="","",IF(OR(E1463="Personal",E1463="",F1463="Yes"),0,M1463))</f>
        <v/>
      </c>
      <c r="O1463" s="24">
        <f>IF(OR(A1463="",M1463=""),"",IF(E1463="Business",IFERROR(INDEX('Rate Schedule'!$B$5:$B$24,MATCH(SUMPRODUCT(MAX(('Rate Schedule'!$A$5:$A$24&lt;=A1463)*('Rate Schedule'!$A$5:$A$24&lt;&gt;"")*'Rate Schedule'!$A$5:$A$24)),'Rate Schedule'!$A$5:$A$24,0)),0),IF(E1463="Medical",IFERROR(INDEX('Rate Schedule'!$C$5:$C$24,MATCH(SUMPRODUCT(MAX(('Rate Schedule'!$A$5:$A$24&lt;=A1463)*('Rate Schedule'!$A$5:$A$24&lt;&gt;"")*'Rate Schedule'!$A$5:$A$24)),'Rate Schedule'!$A$5:$A$24,0)),0),IF(E1463="Charitable",IFERROR(INDEX('Rate Schedule'!$D$5:$D$24,MATCH(SUMPRODUCT(MAX(('Rate Schedule'!$A$5:$A$24&lt;=A1463)*('Rate Schedule'!$A$5:$A$24&lt;&gt;"")*'Rate Schedule'!$A$5:$A$24)),'Rate Schedule'!$A$5:$A$24,0)),0),0))))</f>
        <v/>
      </c>
      <c r="P1463" s="25">
        <f>IF(OR(M1463="",O1463=""),"",ROUND(N1463*O1463,0)/100)</f>
        <v/>
      </c>
      <c r="Q1463" s="26">
        <f>IF(AND(A1463="",B1463="",C1463="",D1463="",E1463="",J1463="",H1463=""),"",IF(A1463="","Add a date",IF(A1463&gt;AsOf,"After as-of date: not counted yet",IF(B1463="","Add a vehicle",IF(COUNTIF(VName,B1463)=0,"Vehicle not on Vehicles sheet",IF(E1463="","Add a purpose",IF(AND(E1463&lt;&gt;"Business",E1463&lt;&gt;"Medical",E1463&lt;&gt;"Charitable",E1463&lt;&gt;"Personal"),"Purpose must be Business/Medical/Charitable/Personal",IF(AND(ISNUMBER(H1463),ISNUMBER(I1463),I1463&lt;H1463),"Odometer end is before start",IF(AND(NOT(ISNUMBER(H1463)),NOT(ISNUMBER(I1463)),NOT(ISNUMBER(J1463))),"Add odometer readings or typed miles",IF(AND(ISNUMBER(H1463),ISNUMBER(I1463),ISNUMBER(J1463),ABS((I1463-H1463)-J1463)&gt;0.05),"Odometer and typed miles disagree",IF(AND(N1463&gt;0,O1463=0),"No rate for this date — check Rate Schedule",IF(AND(OR(E1463="Business",E1463="Medical",E1463="Charitable"),F1463&lt;&gt;"Yes",K1463=""),"Add purpose detail for substantiation",""))))))))))))</f>
        <v/>
      </c>
      <c r="R1463" s="27">
        <f>IF(OR(A1463="",M1463=""),"",IFERROR(INDEX('Rate Schedule'!$A$5:$A$24,MATCH(SUMPRODUCT(MAX(('Rate Schedule'!$A$5:$A$24&lt;=A1463)*('Rate Schedule'!$A$5:$A$24&lt;&gt;"")*'Rate Schedule'!$A$5:$A$24)),'Rate Schedule'!$A$5:$A$24,0)),""))</f>
        <v/>
      </c>
    </row>
    <row r="1464">
      <c r="A1464" s="22" t="n"/>
      <c r="B1464" s="10" t="n"/>
      <c r="C1464" s="10" t="n"/>
      <c r="D1464" s="10" t="n"/>
      <c r="E1464" s="10" t="n"/>
      <c r="F1464" s="10" t="n"/>
      <c r="G1464" s="10" t="n"/>
      <c r="H1464" s="23" t="n"/>
      <c r="I1464" s="23" t="n"/>
      <c r="J1464" s="23" t="n"/>
      <c r="K1464" s="10" t="n"/>
      <c r="L1464" s="10" t="n"/>
      <c r="M1464" s="24">
        <f>IF(AND(A1464="",B1464="",J1464="",H1464=""),"",ROUND(IF(G1464="Yes",2,1)*IF(AND(ISNUMBER(H1464),ISNUMBER(I1464),I1464&gt;=H1464),I1464-H1464,IF(ISNUMBER(J1464),J1464,0)),1))</f>
        <v/>
      </c>
      <c r="N1464" s="24">
        <f>IF(M1464="","",IF(OR(E1464="Personal",E1464="",F1464="Yes"),0,M1464))</f>
        <v/>
      </c>
      <c r="O1464" s="24">
        <f>IF(OR(A1464="",M1464=""),"",IF(E1464="Business",IFERROR(INDEX('Rate Schedule'!$B$5:$B$24,MATCH(SUMPRODUCT(MAX(('Rate Schedule'!$A$5:$A$24&lt;=A1464)*('Rate Schedule'!$A$5:$A$24&lt;&gt;"")*'Rate Schedule'!$A$5:$A$24)),'Rate Schedule'!$A$5:$A$24,0)),0),IF(E1464="Medical",IFERROR(INDEX('Rate Schedule'!$C$5:$C$24,MATCH(SUMPRODUCT(MAX(('Rate Schedule'!$A$5:$A$24&lt;=A1464)*('Rate Schedule'!$A$5:$A$24&lt;&gt;"")*'Rate Schedule'!$A$5:$A$24)),'Rate Schedule'!$A$5:$A$24,0)),0),IF(E1464="Charitable",IFERROR(INDEX('Rate Schedule'!$D$5:$D$24,MATCH(SUMPRODUCT(MAX(('Rate Schedule'!$A$5:$A$24&lt;=A1464)*('Rate Schedule'!$A$5:$A$24&lt;&gt;"")*'Rate Schedule'!$A$5:$A$24)),'Rate Schedule'!$A$5:$A$24,0)),0),0))))</f>
        <v/>
      </c>
      <c r="P1464" s="25">
        <f>IF(OR(M1464="",O1464=""),"",ROUND(N1464*O1464,0)/100)</f>
        <v/>
      </c>
      <c r="Q1464" s="26">
        <f>IF(AND(A1464="",B1464="",C1464="",D1464="",E1464="",J1464="",H1464=""),"",IF(A1464="","Add a date",IF(A1464&gt;AsOf,"After as-of date: not counted yet",IF(B1464="","Add a vehicle",IF(COUNTIF(VName,B1464)=0,"Vehicle not on Vehicles sheet",IF(E1464="","Add a purpose",IF(AND(E1464&lt;&gt;"Business",E1464&lt;&gt;"Medical",E1464&lt;&gt;"Charitable",E1464&lt;&gt;"Personal"),"Purpose must be Business/Medical/Charitable/Personal",IF(AND(ISNUMBER(H1464),ISNUMBER(I1464),I1464&lt;H1464),"Odometer end is before start",IF(AND(NOT(ISNUMBER(H1464)),NOT(ISNUMBER(I1464)),NOT(ISNUMBER(J1464))),"Add odometer readings or typed miles",IF(AND(ISNUMBER(H1464),ISNUMBER(I1464),ISNUMBER(J1464),ABS((I1464-H1464)-J1464)&gt;0.05),"Odometer and typed miles disagree",IF(AND(N1464&gt;0,O1464=0),"No rate for this date — check Rate Schedule",IF(AND(OR(E1464="Business",E1464="Medical",E1464="Charitable"),F1464&lt;&gt;"Yes",K1464=""),"Add purpose detail for substantiation",""))))))))))))</f>
        <v/>
      </c>
      <c r="R1464" s="27">
        <f>IF(OR(A1464="",M1464=""),"",IFERROR(INDEX('Rate Schedule'!$A$5:$A$24,MATCH(SUMPRODUCT(MAX(('Rate Schedule'!$A$5:$A$24&lt;=A1464)*('Rate Schedule'!$A$5:$A$24&lt;&gt;"")*'Rate Schedule'!$A$5:$A$24)),'Rate Schedule'!$A$5:$A$24,0)),""))</f>
        <v/>
      </c>
    </row>
    <row r="1465">
      <c r="A1465" s="22" t="n"/>
      <c r="B1465" s="10" t="n"/>
      <c r="C1465" s="10" t="n"/>
      <c r="D1465" s="10" t="n"/>
      <c r="E1465" s="10" t="n"/>
      <c r="F1465" s="10" t="n"/>
      <c r="G1465" s="10" t="n"/>
      <c r="H1465" s="23" t="n"/>
      <c r="I1465" s="23" t="n"/>
      <c r="J1465" s="23" t="n"/>
      <c r="K1465" s="10" t="n"/>
      <c r="L1465" s="10" t="n"/>
      <c r="M1465" s="24">
        <f>IF(AND(A1465="",B1465="",J1465="",H1465=""),"",ROUND(IF(G1465="Yes",2,1)*IF(AND(ISNUMBER(H1465),ISNUMBER(I1465),I1465&gt;=H1465),I1465-H1465,IF(ISNUMBER(J1465),J1465,0)),1))</f>
        <v/>
      </c>
      <c r="N1465" s="24">
        <f>IF(M1465="","",IF(OR(E1465="Personal",E1465="",F1465="Yes"),0,M1465))</f>
        <v/>
      </c>
      <c r="O1465" s="24">
        <f>IF(OR(A1465="",M1465=""),"",IF(E1465="Business",IFERROR(INDEX('Rate Schedule'!$B$5:$B$24,MATCH(SUMPRODUCT(MAX(('Rate Schedule'!$A$5:$A$24&lt;=A1465)*('Rate Schedule'!$A$5:$A$24&lt;&gt;"")*'Rate Schedule'!$A$5:$A$24)),'Rate Schedule'!$A$5:$A$24,0)),0),IF(E1465="Medical",IFERROR(INDEX('Rate Schedule'!$C$5:$C$24,MATCH(SUMPRODUCT(MAX(('Rate Schedule'!$A$5:$A$24&lt;=A1465)*('Rate Schedule'!$A$5:$A$24&lt;&gt;"")*'Rate Schedule'!$A$5:$A$24)),'Rate Schedule'!$A$5:$A$24,0)),0),IF(E1465="Charitable",IFERROR(INDEX('Rate Schedule'!$D$5:$D$24,MATCH(SUMPRODUCT(MAX(('Rate Schedule'!$A$5:$A$24&lt;=A1465)*('Rate Schedule'!$A$5:$A$24&lt;&gt;"")*'Rate Schedule'!$A$5:$A$24)),'Rate Schedule'!$A$5:$A$24,0)),0),0))))</f>
        <v/>
      </c>
      <c r="P1465" s="25">
        <f>IF(OR(M1465="",O1465=""),"",ROUND(N1465*O1465,0)/100)</f>
        <v/>
      </c>
      <c r="Q1465" s="26">
        <f>IF(AND(A1465="",B1465="",C1465="",D1465="",E1465="",J1465="",H1465=""),"",IF(A1465="","Add a date",IF(A1465&gt;AsOf,"After as-of date: not counted yet",IF(B1465="","Add a vehicle",IF(COUNTIF(VName,B1465)=0,"Vehicle not on Vehicles sheet",IF(E1465="","Add a purpose",IF(AND(E1465&lt;&gt;"Business",E1465&lt;&gt;"Medical",E1465&lt;&gt;"Charitable",E1465&lt;&gt;"Personal"),"Purpose must be Business/Medical/Charitable/Personal",IF(AND(ISNUMBER(H1465),ISNUMBER(I1465),I1465&lt;H1465),"Odometer end is before start",IF(AND(NOT(ISNUMBER(H1465)),NOT(ISNUMBER(I1465)),NOT(ISNUMBER(J1465))),"Add odometer readings or typed miles",IF(AND(ISNUMBER(H1465),ISNUMBER(I1465),ISNUMBER(J1465),ABS((I1465-H1465)-J1465)&gt;0.05),"Odometer and typed miles disagree",IF(AND(N1465&gt;0,O1465=0),"No rate for this date — check Rate Schedule",IF(AND(OR(E1465="Business",E1465="Medical",E1465="Charitable"),F1465&lt;&gt;"Yes",K1465=""),"Add purpose detail for substantiation",""))))))))))))</f>
        <v/>
      </c>
      <c r="R1465" s="27">
        <f>IF(OR(A1465="",M1465=""),"",IFERROR(INDEX('Rate Schedule'!$A$5:$A$24,MATCH(SUMPRODUCT(MAX(('Rate Schedule'!$A$5:$A$24&lt;=A1465)*('Rate Schedule'!$A$5:$A$24&lt;&gt;"")*'Rate Schedule'!$A$5:$A$24)),'Rate Schedule'!$A$5:$A$24,0)),""))</f>
        <v/>
      </c>
    </row>
    <row r="1466">
      <c r="A1466" s="22" t="n"/>
      <c r="B1466" s="10" t="n"/>
      <c r="C1466" s="10" t="n"/>
      <c r="D1466" s="10" t="n"/>
      <c r="E1466" s="10" t="n"/>
      <c r="F1466" s="10" t="n"/>
      <c r="G1466" s="10" t="n"/>
      <c r="H1466" s="23" t="n"/>
      <c r="I1466" s="23" t="n"/>
      <c r="J1466" s="23" t="n"/>
      <c r="K1466" s="10" t="n"/>
      <c r="L1466" s="10" t="n"/>
      <c r="M1466" s="24">
        <f>IF(AND(A1466="",B1466="",J1466="",H1466=""),"",ROUND(IF(G1466="Yes",2,1)*IF(AND(ISNUMBER(H1466),ISNUMBER(I1466),I1466&gt;=H1466),I1466-H1466,IF(ISNUMBER(J1466),J1466,0)),1))</f>
        <v/>
      </c>
      <c r="N1466" s="24">
        <f>IF(M1466="","",IF(OR(E1466="Personal",E1466="",F1466="Yes"),0,M1466))</f>
        <v/>
      </c>
      <c r="O1466" s="24">
        <f>IF(OR(A1466="",M1466=""),"",IF(E1466="Business",IFERROR(INDEX('Rate Schedule'!$B$5:$B$24,MATCH(SUMPRODUCT(MAX(('Rate Schedule'!$A$5:$A$24&lt;=A1466)*('Rate Schedule'!$A$5:$A$24&lt;&gt;"")*'Rate Schedule'!$A$5:$A$24)),'Rate Schedule'!$A$5:$A$24,0)),0),IF(E1466="Medical",IFERROR(INDEX('Rate Schedule'!$C$5:$C$24,MATCH(SUMPRODUCT(MAX(('Rate Schedule'!$A$5:$A$24&lt;=A1466)*('Rate Schedule'!$A$5:$A$24&lt;&gt;"")*'Rate Schedule'!$A$5:$A$24)),'Rate Schedule'!$A$5:$A$24,0)),0),IF(E1466="Charitable",IFERROR(INDEX('Rate Schedule'!$D$5:$D$24,MATCH(SUMPRODUCT(MAX(('Rate Schedule'!$A$5:$A$24&lt;=A1466)*('Rate Schedule'!$A$5:$A$24&lt;&gt;"")*'Rate Schedule'!$A$5:$A$24)),'Rate Schedule'!$A$5:$A$24,0)),0),0))))</f>
        <v/>
      </c>
      <c r="P1466" s="25">
        <f>IF(OR(M1466="",O1466=""),"",ROUND(N1466*O1466,0)/100)</f>
        <v/>
      </c>
      <c r="Q1466" s="26">
        <f>IF(AND(A1466="",B1466="",C1466="",D1466="",E1466="",J1466="",H1466=""),"",IF(A1466="","Add a date",IF(A1466&gt;AsOf,"After as-of date: not counted yet",IF(B1466="","Add a vehicle",IF(COUNTIF(VName,B1466)=0,"Vehicle not on Vehicles sheet",IF(E1466="","Add a purpose",IF(AND(E1466&lt;&gt;"Business",E1466&lt;&gt;"Medical",E1466&lt;&gt;"Charitable",E1466&lt;&gt;"Personal"),"Purpose must be Business/Medical/Charitable/Personal",IF(AND(ISNUMBER(H1466),ISNUMBER(I1466),I1466&lt;H1466),"Odometer end is before start",IF(AND(NOT(ISNUMBER(H1466)),NOT(ISNUMBER(I1466)),NOT(ISNUMBER(J1466))),"Add odometer readings or typed miles",IF(AND(ISNUMBER(H1466),ISNUMBER(I1466),ISNUMBER(J1466),ABS((I1466-H1466)-J1466)&gt;0.05),"Odometer and typed miles disagree",IF(AND(N1466&gt;0,O1466=0),"No rate for this date — check Rate Schedule",IF(AND(OR(E1466="Business",E1466="Medical",E1466="Charitable"),F1466&lt;&gt;"Yes",K1466=""),"Add purpose detail for substantiation",""))))))))))))</f>
        <v/>
      </c>
      <c r="R1466" s="27">
        <f>IF(OR(A1466="",M1466=""),"",IFERROR(INDEX('Rate Schedule'!$A$5:$A$24,MATCH(SUMPRODUCT(MAX(('Rate Schedule'!$A$5:$A$24&lt;=A1466)*('Rate Schedule'!$A$5:$A$24&lt;&gt;"")*'Rate Schedule'!$A$5:$A$24)),'Rate Schedule'!$A$5:$A$24,0)),""))</f>
        <v/>
      </c>
    </row>
    <row r="1467">
      <c r="A1467" s="22" t="n"/>
      <c r="B1467" s="10" t="n"/>
      <c r="C1467" s="10" t="n"/>
      <c r="D1467" s="10" t="n"/>
      <c r="E1467" s="10" t="n"/>
      <c r="F1467" s="10" t="n"/>
      <c r="G1467" s="10" t="n"/>
      <c r="H1467" s="23" t="n"/>
      <c r="I1467" s="23" t="n"/>
      <c r="J1467" s="23" t="n"/>
      <c r="K1467" s="10" t="n"/>
      <c r="L1467" s="10" t="n"/>
      <c r="M1467" s="24">
        <f>IF(AND(A1467="",B1467="",J1467="",H1467=""),"",ROUND(IF(G1467="Yes",2,1)*IF(AND(ISNUMBER(H1467),ISNUMBER(I1467),I1467&gt;=H1467),I1467-H1467,IF(ISNUMBER(J1467),J1467,0)),1))</f>
        <v/>
      </c>
      <c r="N1467" s="24">
        <f>IF(M1467="","",IF(OR(E1467="Personal",E1467="",F1467="Yes"),0,M1467))</f>
        <v/>
      </c>
      <c r="O1467" s="24">
        <f>IF(OR(A1467="",M1467=""),"",IF(E1467="Business",IFERROR(INDEX('Rate Schedule'!$B$5:$B$24,MATCH(SUMPRODUCT(MAX(('Rate Schedule'!$A$5:$A$24&lt;=A1467)*('Rate Schedule'!$A$5:$A$24&lt;&gt;"")*'Rate Schedule'!$A$5:$A$24)),'Rate Schedule'!$A$5:$A$24,0)),0),IF(E1467="Medical",IFERROR(INDEX('Rate Schedule'!$C$5:$C$24,MATCH(SUMPRODUCT(MAX(('Rate Schedule'!$A$5:$A$24&lt;=A1467)*('Rate Schedule'!$A$5:$A$24&lt;&gt;"")*'Rate Schedule'!$A$5:$A$24)),'Rate Schedule'!$A$5:$A$24,0)),0),IF(E1467="Charitable",IFERROR(INDEX('Rate Schedule'!$D$5:$D$24,MATCH(SUMPRODUCT(MAX(('Rate Schedule'!$A$5:$A$24&lt;=A1467)*('Rate Schedule'!$A$5:$A$24&lt;&gt;"")*'Rate Schedule'!$A$5:$A$24)),'Rate Schedule'!$A$5:$A$24,0)),0),0))))</f>
        <v/>
      </c>
      <c r="P1467" s="25">
        <f>IF(OR(M1467="",O1467=""),"",ROUND(N1467*O1467,0)/100)</f>
        <v/>
      </c>
      <c r="Q1467" s="26">
        <f>IF(AND(A1467="",B1467="",C1467="",D1467="",E1467="",J1467="",H1467=""),"",IF(A1467="","Add a date",IF(A1467&gt;AsOf,"After as-of date: not counted yet",IF(B1467="","Add a vehicle",IF(COUNTIF(VName,B1467)=0,"Vehicle not on Vehicles sheet",IF(E1467="","Add a purpose",IF(AND(E1467&lt;&gt;"Business",E1467&lt;&gt;"Medical",E1467&lt;&gt;"Charitable",E1467&lt;&gt;"Personal"),"Purpose must be Business/Medical/Charitable/Personal",IF(AND(ISNUMBER(H1467),ISNUMBER(I1467),I1467&lt;H1467),"Odometer end is before start",IF(AND(NOT(ISNUMBER(H1467)),NOT(ISNUMBER(I1467)),NOT(ISNUMBER(J1467))),"Add odometer readings or typed miles",IF(AND(ISNUMBER(H1467),ISNUMBER(I1467),ISNUMBER(J1467),ABS((I1467-H1467)-J1467)&gt;0.05),"Odometer and typed miles disagree",IF(AND(N1467&gt;0,O1467=0),"No rate for this date — check Rate Schedule",IF(AND(OR(E1467="Business",E1467="Medical",E1467="Charitable"),F1467&lt;&gt;"Yes",K1467=""),"Add purpose detail for substantiation",""))))))))))))</f>
        <v/>
      </c>
      <c r="R1467" s="27">
        <f>IF(OR(A1467="",M1467=""),"",IFERROR(INDEX('Rate Schedule'!$A$5:$A$24,MATCH(SUMPRODUCT(MAX(('Rate Schedule'!$A$5:$A$24&lt;=A1467)*('Rate Schedule'!$A$5:$A$24&lt;&gt;"")*'Rate Schedule'!$A$5:$A$24)),'Rate Schedule'!$A$5:$A$24,0)),""))</f>
        <v/>
      </c>
    </row>
    <row r="1468">
      <c r="A1468" s="22" t="n"/>
      <c r="B1468" s="10" t="n"/>
      <c r="C1468" s="10" t="n"/>
      <c r="D1468" s="10" t="n"/>
      <c r="E1468" s="10" t="n"/>
      <c r="F1468" s="10" t="n"/>
      <c r="G1468" s="10" t="n"/>
      <c r="H1468" s="23" t="n"/>
      <c r="I1468" s="23" t="n"/>
      <c r="J1468" s="23" t="n"/>
      <c r="K1468" s="10" t="n"/>
      <c r="L1468" s="10" t="n"/>
      <c r="M1468" s="24">
        <f>IF(AND(A1468="",B1468="",J1468="",H1468=""),"",ROUND(IF(G1468="Yes",2,1)*IF(AND(ISNUMBER(H1468),ISNUMBER(I1468),I1468&gt;=H1468),I1468-H1468,IF(ISNUMBER(J1468),J1468,0)),1))</f>
        <v/>
      </c>
      <c r="N1468" s="24">
        <f>IF(M1468="","",IF(OR(E1468="Personal",E1468="",F1468="Yes"),0,M1468))</f>
        <v/>
      </c>
      <c r="O1468" s="24">
        <f>IF(OR(A1468="",M1468=""),"",IF(E1468="Business",IFERROR(INDEX('Rate Schedule'!$B$5:$B$24,MATCH(SUMPRODUCT(MAX(('Rate Schedule'!$A$5:$A$24&lt;=A1468)*('Rate Schedule'!$A$5:$A$24&lt;&gt;"")*'Rate Schedule'!$A$5:$A$24)),'Rate Schedule'!$A$5:$A$24,0)),0),IF(E1468="Medical",IFERROR(INDEX('Rate Schedule'!$C$5:$C$24,MATCH(SUMPRODUCT(MAX(('Rate Schedule'!$A$5:$A$24&lt;=A1468)*('Rate Schedule'!$A$5:$A$24&lt;&gt;"")*'Rate Schedule'!$A$5:$A$24)),'Rate Schedule'!$A$5:$A$24,0)),0),IF(E1468="Charitable",IFERROR(INDEX('Rate Schedule'!$D$5:$D$24,MATCH(SUMPRODUCT(MAX(('Rate Schedule'!$A$5:$A$24&lt;=A1468)*('Rate Schedule'!$A$5:$A$24&lt;&gt;"")*'Rate Schedule'!$A$5:$A$24)),'Rate Schedule'!$A$5:$A$24,0)),0),0))))</f>
        <v/>
      </c>
      <c r="P1468" s="25">
        <f>IF(OR(M1468="",O1468=""),"",ROUND(N1468*O1468,0)/100)</f>
        <v/>
      </c>
      <c r="Q1468" s="26">
        <f>IF(AND(A1468="",B1468="",C1468="",D1468="",E1468="",J1468="",H1468=""),"",IF(A1468="","Add a date",IF(A1468&gt;AsOf,"After as-of date: not counted yet",IF(B1468="","Add a vehicle",IF(COUNTIF(VName,B1468)=0,"Vehicle not on Vehicles sheet",IF(E1468="","Add a purpose",IF(AND(E1468&lt;&gt;"Business",E1468&lt;&gt;"Medical",E1468&lt;&gt;"Charitable",E1468&lt;&gt;"Personal"),"Purpose must be Business/Medical/Charitable/Personal",IF(AND(ISNUMBER(H1468),ISNUMBER(I1468),I1468&lt;H1468),"Odometer end is before start",IF(AND(NOT(ISNUMBER(H1468)),NOT(ISNUMBER(I1468)),NOT(ISNUMBER(J1468))),"Add odometer readings or typed miles",IF(AND(ISNUMBER(H1468),ISNUMBER(I1468),ISNUMBER(J1468),ABS((I1468-H1468)-J1468)&gt;0.05),"Odometer and typed miles disagree",IF(AND(N1468&gt;0,O1468=0),"No rate for this date — check Rate Schedule",IF(AND(OR(E1468="Business",E1468="Medical",E1468="Charitable"),F1468&lt;&gt;"Yes",K1468=""),"Add purpose detail for substantiation",""))))))))))))</f>
        <v/>
      </c>
      <c r="R1468" s="27">
        <f>IF(OR(A1468="",M1468=""),"",IFERROR(INDEX('Rate Schedule'!$A$5:$A$24,MATCH(SUMPRODUCT(MAX(('Rate Schedule'!$A$5:$A$24&lt;=A1468)*('Rate Schedule'!$A$5:$A$24&lt;&gt;"")*'Rate Schedule'!$A$5:$A$24)),'Rate Schedule'!$A$5:$A$24,0)),""))</f>
        <v/>
      </c>
    </row>
    <row r="1469">
      <c r="A1469" s="22" t="n"/>
      <c r="B1469" s="10" t="n"/>
      <c r="C1469" s="10" t="n"/>
      <c r="D1469" s="10" t="n"/>
      <c r="E1469" s="10" t="n"/>
      <c r="F1469" s="10" t="n"/>
      <c r="G1469" s="10" t="n"/>
      <c r="H1469" s="23" t="n"/>
      <c r="I1469" s="23" t="n"/>
      <c r="J1469" s="23" t="n"/>
      <c r="K1469" s="10" t="n"/>
      <c r="L1469" s="10" t="n"/>
      <c r="M1469" s="24">
        <f>IF(AND(A1469="",B1469="",J1469="",H1469=""),"",ROUND(IF(G1469="Yes",2,1)*IF(AND(ISNUMBER(H1469),ISNUMBER(I1469),I1469&gt;=H1469),I1469-H1469,IF(ISNUMBER(J1469),J1469,0)),1))</f>
        <v/>
      </c>
      <c r="N1469" s="24">
        <f>IF(M1469="","",IF(OR(E1469="Personal",E1469="",F1469="Yes"),0,M1469))</f>
        <v/>
      </c>
      <c r="O1469" s="24">
        <f>IF(OR(A1469="",M1469=""),"",IF(E1469="Business",IFERROR(INDEX('Rate Schedule'!$B$5:$B$24,MATCH(SUMPRODUCT(MAX(('Rate Schedule'!$A$5:$A$24&lt;=A1469)*('Rate Schedule'!$A$5:$A$24&lt;&gt;"")*'Rate Schedule'!$A$5:$A$24)),'Rate Schedule'!$A$5:$A$24,0)),0),IF(E1469="Medical",IFERROR(INDEX('Rate Schedule'!$C$5:$C$24,MATCH(SUMPRODUCT(MAX(('Rate Schedule'!$A$5:$A$24&lt;=A1469)*('Rate Schedule'!$A$5:$A$24&lt;&gt;"")*'Rate Schedule'!$A$5:$A$24)),'Rate Schedule'!$A$5:$A$24,0)),0),IF(E1469="Charitable",IFERROR(INDEX('Rate Schedule'!$D$5:$D$24,MATCH(SUMPRODUCT(MAX(('Rate Schedule'!$A$5:$A$24&lt;=A1469)*('Rate Schedule'!$A$5:$A$24&lt;&gt;"")*'Rate Schedule'!$A$5:$A$24)),'Rate Schedule'!$A$5:$A$24,0)),0),0))))</f>
        <v/>
      </c>
      <c r="P1469" s="25">
        <f>IF(OR(M1469="",O1469=""),"",ROUND(N1469*O1469,0)/100)</f>
        <v/>
      </c>
      <c r="Q1469" s="26">
        <f>IF(AND(A1469="",B1469="",C1469="",D1469="",E1469="",J1469="",H1469=""),"",IF(A1469="","Add a date",IF(A1469&gt;AsOf,"After as-of date: not counted yet",IF(B1469="","Add a vehicle",IF(COUNTIF(VName,B1469)=0,"Vehicle not on Vehicles sheet",IF(E1469="","Add a purpose",IF(AND(E1469&lt;&gt;"Business",E1469&lt;&gt;"Medical",E1469&lt;&gt;"Charitable",E1469&lt;&gt;"Personal"),"Purpose must be Business/Medical/Charitable/Personal",IF(AND(ISNUMBER(H1469),ISNUMBER(I1469),I1469&lt;H1469),"Odometer end is before start",IF(AND(NOT(ISNUMBER(H1469)),NOT(ISNUMBER(I1469)),NOT(ISNUMBER(J1469))),"Add odometer readings or typed miles",IF(AND(ISNUMBER(H1469),ISNUMBER(I1469),ISNUMBER(J1469),ABS((I1469-H1469)-J1469)&gt;0.05),"Odometer and typed miles disagree",IF(AND(N1469&gt;0,O1469=0),"No rate for this date — check Rate Schedule",IF(AND(OR(E1469="Business",E1469="Medical",E1469="Charitable"),F1469&lt;&gt;"Yes",K1469=""),"Add purpose detail for substantiation",""))))))))))))</f>
        <v/>
      </c>
      <c r="R1469" s="27">
        <f>IF(OR(A1469="",M1469=""),"",IFERROR(INDEX('Rate Schedule'!$A$5:$A$24,MATCH(SUMPRODUCT(MAX(('Rate Schedule'!$A$5:$A$24&lt;=A1469)*('Rate Schedule'!$A$5:$A$24&lt;&gt;"")*'Rate Schedule'!$A$5:$A$24)),'Rate Schedule'!$A$5:$A$24,0)),""))</f>
        <v/>
      </c>
    </row>
    <row r="1470">
      <c r="A1470" s="22" t="n"/>
      <c r="B1470" s="10" t="n"/>
      <c r="C1470" s="10" t="n"/>
      <c r="D1470" s="10" t="n"/>
      <c r="E1470" s="10" t="n"/>
      <c r="F1470" s="10" t="n"/>
      <c r="G1470" s="10" t="n"/>
      <c r="H1470" s="23" t="n"/>
      <c r="I1470" s="23" t="n"/>
      <c r="J1470" s="23" t="n"/>
      <c r="K1470" s="10" t="n"/>
      <c r="L1470" s="10" t="n"/>
      <c r="M1470" s="24">
        <f>IF(AND(A1470="",B1470="",J1470="",H1470=""),"",ROUND(IF(G1470="Yes",2,1)*IF(AND(ISNUMBER(H1470),ISNUMBER(I1470),I1470&gt;=H1470),I1470-H1470,IF(ISNUMBER(J1470),J1470,0)),1))</f>
        <v/>
      </c>
      <c r="N1470" s="24">
        <f>IF(M1470="","",IF(OR(E1470="Personal",E1470="",F1470="Yes"),0,M1470))</f>
        <v/>
      </c>
      <c r="O1470" s="24">
        <f>IF(OR(A1470="",M1470=""),"",IF(E1470="Business",IFERROR(INDEX('Rate Schedule'!$B$5:$B$24,MATCH(SUMPRODUCT(MAX(('Rate Schedule'!$A$5:$A$24&lt;=A1470)*('Rate Schedule'!$A$5:$A$24&lt;&gt;"")*'Rate Schedule'!$A$5:$A$24)),'Rate Schedule'!$A$5:$A$24,0)),0),IF(E1470="Medical",IFERROR(INDEX('Rate Schedule'!$C$5:$C$24,MATCH(SUMPRODUCT(MAX(('Rate Schedule'!$A$5:$A$24&lt;=A1470)*('Rate Schedule'!$A$5:$A$24&lt;&gt;"")*'Rate Schedule'!$A$5:$A$24)),'Rate Schedule'!$A$5:$A$24,0)),0),IF(E1470="Charitable",IFERROR(INDEX('Rate Schedule'!$D$5:$D$24,MATCH(SUMPRODUCT(MAX(('Rate Schedule'!$A$5:$A$24&lt;=A1470)*('Rate Schedule'!$A$5:$A$24&lt;&gt;"")*'Rate Schedule'!$A$5:$A$24)),'Rate Schedule'!$A$5:$A$24,0)),0),0))))</f>
        <v/>
      </c>
      <c r="P1470" s="25">
        <f>IF(OR(M1470="",O1470=""),"",ROUND(N1470*O1470,0)/100)</f>
        <v/>
      </c>
      <c r="Q1470" s="26">
        <f>IF(AND(A1470="",B1470="",C1470="",D1470="",E1470="",J1470="",H1470=""),"",IF(A1470="","Add a date",IF(A1470&gt;AsOf,"After as-of date: not counted yet",IF(B1470="","Add a vehicle",IF(COUNTIF(VName,B1470)=0,"Vehicle not on Vehicles sheet",IF(E1470="","Add a purpose",IF(AND(E1470&lt;&gt;"Business",E1470&lt;&gt;"Medical",E1470&lt;&gt;"Charitable",E1470&lt;&gt;"Personal"),"Purpose must be Business/Medical/Charitable/Personal",IF(AND(ISNUMBER(H1470),ISNUMBER(I1470),I1470&lt;H1470),"Odometer end is before start",IF(AND(NOT(ISNUMBER(H1470)),NOT(ISNUMBER(I1470)),NOT(ISNUMBER(J1470))),"Add odometer readings or typed miles",IF(AND(ISNUMBER(H1470),ISNUMBER(I1470),ISNUMBER(J1470),ABS((I1470-H1470)-J1470)&gt;0.05),"Odometer and typed miles disagree",IF(AND(N1470&gt;0,O1470=0),"No rate for this date — check Rate Schedule",IF(AND(OR(E1470="Business",E1470="Medical",E1470="Charitable"),F1470&lt;&gt;"Yes",K1470=""),"Add purpose detail for substantiation",""))))))))))))</f>
        <v/>
      </c>
      <c r="R1470" s="27">
        <f>IF(OR(A1470="",M1470=""),"",IFERROR(INDEX('Rate Schedule'!$A$5:$A$24,MATCH(SUMPRODUCT(MAX(('Rate Schedule'!$A$5:$A$24&lt;=A1470)*('Rate Schedule'!$A$5:$A$24&lt;&gt;"")*'Rate Schedule'!$A$5:$A$24)),'Rate Schedule'!$A$5:$A$24,0)),""))</f>
        <v/>
      </c>
    </row>
    <row r="1471">
      <c r="A1471" s="22" t="n"/>
      <c r="B1471" s="10" t="n"/>
      <c r="C1471" s="10" t="n"/>
      <c r="D1471" s="10" t="n"/>
      <c r="E1471" s="10" t="n"/>
      <c r="F1471" s="10" t="n"/>
      <c r="G1471" s="10" t="n"/>
      <c r="H1471" s="23" t="n"/>
      <c r="I1471" s="23" t="n"/>
      <c r="J1471" s="23" t="n"/>
      <c r="K1471" s="10" t="n"/>
      <c r="L1471" s="10" t="n"/>
      <c r="M1471" s="24">
        <f>IF(AND(A1471="",B1471="",J1471="",H1471=""),"",ROUND(IF(G1471="Yes",2,1)*IF(AND(ISNUMBER(H1471),ISNUMBER(I1471),I1471&gt;=H1471),I1471-H1471,IF(ISNUMBER(J1471),J1471,0)),1))</f>
        <v/>
      </c>
      <c r="N1471" s="24">
        <f>IF(M1471="","",IF(OR(E1471="Personal",E1471="",F1471="Yes"),0,M1471))</f>
        <v/>
      </c>
      <c r="O1471" s="24">
        <f>IF(OR(A1471="",M1471=""),"",IF(E1471="Business",IFERROR(INDEX('Rate Schedule'!$B$5:$B$24,MATCH(SUMPRODUCT(MAX(('Rate Schedule'!$A$5:$A$24&lt;=A1471)*('Rate Schedule'!$A$5:$A$24&lt;&gt;"")*'Rate Schedule'!$A$5:$A$24)),'Rate Schedule'!$A$5:$A$24,0)),0),IF(E1471="Medical",IFERROR(INDEX('Rate Schedule'!$C$5:$C$24,MATCH(SUMPRODUCT(MAX(('Rate Schedule'!$A$5:$A$24&lt;=A1471)*('Rate Schedule'!$A$5:$A$24&lt;&gt;"")*'Rate Schedule'!$A$5:$A$24)),'Rate Schedule'!$A$5:$A$24,0)),0),IF(E1471="Charitable",IFERROR(INDEX('Rate Schedule'!$D$5:$D$24,MATCH(SUMPRODUCT(MAX(('Rate Schedule'!$A$5:$A$24&lt;=A1471)*('Rate Schedule'!$A$5:$A$24&lt;&gt;"")*'Rate Schedule'!$A$5:$A$24)),'Rate Schedule'!$A$5:$A$24,0)),0),0))))</f>
        <v/>
      </c>
      <c r="P1471" s="25">
        <f>IF(OR(M1471="",O1471=""),"",ROUND(N1471*O1471,0)/100)</f>
        <v/>
      </c>
      <c r="Q1471" s="26">
        <f>IF(AND(A1471="",B1471="",C1471="",D1471="",E1471="",J1471="",H1471=""),"",IF(A1471="","Add a date",IF(A1471&gt;AsOf,"After as-of date: not counted yet",IF(B1471="","Add a vehicle",IF(COUNTIF(VName,B1471)=0,"Vehicle not on Vehicles sheet",IF(E1471="","Add a purpose",IF(AND(E1471&lt;&gt;"Business",E1471&lt;&gt;"Medical",E1471&lt;&gt;"Charitable",E1471&lt;&gt;"Personal"),"Purpose must be Business/Medical/Charitable/Personal",IF(AND(ISNUMBER(H1471),ISNUMBER(I1471),I1471&lt;H1471),"Odometer end is before start",IF(AND(NOT(ISNUMBER(H1471)),NOT(ISNUMBER(I1471)),NOT(ISNUMBER(J1471))),"Add odometer readings or typed miles",IF(AND(ISNUMBER(H1471),ISNUMBER(I1471),ISNUMBER(J1471),ABS((I1471-H1471)-J1471)&gt;0.05),"Odometer and typed miles disagree",IF(AND(N1471&gt;0,O1471=0),"No rate for this date — check Rate Schedule",IF(AND(OR(E1471="Business",E1471="Medical",E1471="Charitable"),F1471&lt;&gt;"Yes",K1471=""),"Add purpose detail for substantiation",""))))))))))))</f>
        <v/>
      </c>
      <c r="R1471" s="27">
        <f>IF(OR(A1471="",M1471=""),"",IFERROR(INDEX('Rate Schedule'!$A$5:$A$24,MATCH(SUMPRODUCT(MAX(('Rate Schedule'!$A$5:$A$24&lt;=A1471)*('Rate Schedule'!$A$5:$A$24&lt;&gt;"")*'Rate Schedule'!$A$5:$A$24)),'Rate Schedule'!$A$5:$A$24,0)),""))</f>
        <v/>
      </c>
    </row>
    <row r="1472">
      <c r="A1472" s="22" t="n"/>
      <c r="B1472" s="10" t="n"/>
      <c r="C1472" s="10" t="n"/>
      <c r="D1472" s="10" t="n"/>
      <c r="E1472" s="10" t="n"/>
      <c r="F1472" s="10" t="n"/>
      <c r="G1472" s="10" t="n"/>
      <c r="H1472" s="23" t="n"/>
      <c r="I1472" s="23" t="n"/>
      <c r="J1472" s="23" t="n"/>
      <c r="K1472" s="10" t="n"/>
      <c r="L1472" s="10" t="n"/>
      <c r="M1472" s="24">
        <f>IF(AND(A1472="",B1472="",J1472="",H1472=""),"",ROUND(IF(G1472="Yes",2,1)*IF(AND(ISNUMBER(H1472),ISNUMBER(I1472),I1472&gt;=H1472),I1472-H1472,IF(ISNUMBER(J1472),J1472,0)),1))</f>
        <v/>
      </c>
      <c r="N1472" s="24">
        <f>IF(M1472="","",IF(OR(E1472="Personal",E1472="",F1472="Yes"),0,M1472))</f>
        <v/>
      </c>
      <c r="O1472" s="24">
        <f>IF(OR(A1472="",M1472=""),"",IF(E1472="Business",IFERROR(INDEX('Rate Schedule'!$B$5:$B$24,MATCH(SUMPRODUCT(MAX(('Rate Schedule'!$A$5:$A$24&lt;=A1472)*('Rate Schedule'!$A$5:$A$24&lt;&gt;"")*'Rate Schedule'!$A$5:$A$24)),'Rate Schedule'!$A$5:$A$24,0)),0),IF(E1472="Medical",IFERROR(INDEX('Rate Schedule'!$C$5:$C$24,MATCH(SUMPRODUCT(MAX(('Rate Schedule'!$A$5:$A$24&lt;=A1472)*('Rate Schedule'!$A$5:$A$24&lt;&gt;"")*'Rate Schedule'!$A$5:$A$24)),'Rate Schedule'!$A$5:$A$24,0)),0),IF(E1472="Charitable",IFERROR(INDEX('Rate Schedule'!$D$5:$D$24,MATCH(SUMPRODUCT(MAX(('Rate Schedule'!$A$5:$A$24&lt;=A1472)*('Rate Schedule'!$A$5:$A$24&lt;&gt;"")*'Rate Schedule'!$A$5:$A$24)),'Rate Schedule'!$A$5:$A$24,0)),0),0))))</f>
        <v/>
      </c>
      <c r="P1472" s="25">
        <f>IF(OR(M1472="",O1472=""),"",ROUND(N1472*O1472,0)/100)</f>
        <v/>
      </c>
      <c r="Q1472" s="26">
        <f>IF(AND(A1472="",B1472="",C1472="",D1472="",E1472="",J1472="",H1472=""),"",IF(A1472="","Add a date",IF(A1472&gt;AsOf,"After as-of date: not counted yet",IF(B1472="","Add a vehicle",IF(COUNTIF(VName,B1472)=0,"Vehicle not on Vehicles sheet",IF(E1472="","Add a purpose",IF(AND(E1472&lt;&gt;"Business",E1472&lt;&gt;"Medical",E1472&lt;&gt;"Charitable",E1472&lt;&gt;"Personal"),"Purpose must be Business/Medical/Charitable/Personal",IF(AND(ISNUMBER(H1472),ISNUMBER(I1472),I1472&lt;H1472),"Odometer end is before start",IF(AND(NOT(ISNUMBER(H1472)),NOT(ISNUMBER(I1472)),NOT(ISNUMBER(J1472))),"Add odometer readings or typed miles",IF(AND(ISNUMBER(H1472),ISNUMBER(I1472),ISNUMBER(J1472),ABS((I1472-H1472)-J1472)&gt;0.05),"Odometer and typed miles disagree",IF(AND(N1472&gt;0,O1472=0),"No rate for this date — check Rate Schedule",IF(AND(OR(E1472="Business",E1472="Medical",E1472="Charitable"),F1472&lt;&gt;"Yes",K1472=""),"Add purpose detail for substantiation",""))))))))))))</f>
        <v/>
      </c>
      <c r="R1472" s="27">
        <f>IF(OR(A1472="",M1472=""),"",IFERROR(INDEX('Rate Schedule'!$A$5:$A$24,MATCH(SUMPRODUCT(MAX(('Rate Schedule'!$A$5:$A$24&lt;=A1472)*('Rate Schedule'!$A$5:$A$24&lt;&gt;"")*'Rate Schedule'!$A$5:$A$24)),'Rate Schedule'!$A$5:$A$24,0)),""))</f>
        <v/>
      </c>
    </row>
    <row r="1473">
      <c r="A1473" s="22" t="n"/>
      <c r="B1473" s="10" t="n"/>
      <c r="C1473" s="10" t="n"/>
      <c r="D1473" s="10" t="n"/>
      <c r="E1473" s="10" t="n"/>
      <c r="F1473" s="10" t="n"/>
      <c r="G1473" s="10" t="n"/>
      <c r="H1473" s="23" t="n"/>
      <c r="I1473" s="23" t="n"/>
      <c r="J1473" s="23" t="n"/>
      <c r="K1473" s="10" t="n"/>
      <c r="L1473" s="10" t="n"/>
      <c r="M1473" s="24">
        <f>IF(AND(A1473="",B1473="",J1473="",H1473=""),"",ROUND(IF(G1473="Yes",2,1)*IF(AND(ISNUMBER(H1473),ISNUMBER(I1473),I1473&gt;=H1473),I1473-H1473,IF(ISNUMBER(J1473),J1473,0)),1))</f>
        <v/>
      </c>
      <c r="N1473" s="24">
        <f>IF(M1473="","",IF(OR(E1473="Personal",E1473="",F1473="Yes"),0,M1473))</f>
        <v/>
      </c>
      <c r="O1473" s="24">
        <f>IF(OR(A1473="",M1473=""),"",IF(E1473="Business",IFERROR(INDEX('Rate Schedule'!$B$5:$B$24,MATCH(SUMPRODUCT(MAX(('Rate Schedule'!$A$5:$A$24&lt;=A1473)*('Rate Schedule'!$A$5:$A$24&lt;&gt;"")*'Rate Schedule'!$A$5:$A$24)),'Rate Schedule'!$A$5:$A$24,0)),0),IF(E1473="Medical",IFERROR(INDEX('Rate Schedule'!$C$5:$C$24,MATCH(SUMPRODUCT(MAX(('Rate Schedule'!$A$5:$A$24&lt;=A1473)*('Rate Schedule'!$A$5:$A$24&lt;&gt;"")*'Rate Schedule'!$A$5:$A$24)),'Rate Schedule'!$A$5:$A$24,0)),0),IF(E1473="Charitable",IFERROR(INDEX('Rate Schedule'!$D$5:$D$24,MATCH(SUMPRODUCT(MAX(('Rate Schedule'!$A$5:$A$24&lt;=A1473)*('Rate Schedule'!$A$5:$A$24&lt;&gt;"")*'Rate Schedule'!$A$5:$A$24)),'Rate Schedule'!$A$5:$A$24,0)),0),0))))</f>
        <v/>
      </c>
      <c r="P1473" s="25">
        <f>IF(OR(M1473="",O1473=""),"",ROUND(N1473*O1473,0)/100)</f>
        <v/>
      </c>
      <c r="Q1473" s="26">
        <f>IF(AND(A1473="",B1473="",C1473="",D1473="",E1473="",J1473="",H1473=""),"",IF(A1473="","Add a date",IF(A1473&gt;AsOf,"After as-of date: not counted yet",IF(B1473="","Add a vehicle",IF(COUNTIF(VName,B1473)=0,"Vehicle not on Vehicles sheet",IF(E1473="","Add a purpose",IF(AND(E1473&lt;&gt;"Business",E1473&lt;&gt;"Medical",E1473&lt;&gt;"Charitable",E1473&lt;&gt;"Personal"),"Purpose must be Business/Medical/Charitable/Personal",IF(AND(ISNUMBER(H1473),ISNUMBER(I1473),I1473&lt;H1473),"Odometer end is before start",IF(AND(NOT(ISNUMBER(H1473)),NOT(ISNUMBER(I1473)),NOT(ISNUMBER(J1473))),"Add odometer readings or typed miles",IF(AND(ISNUMBER(H1473),ISNUMBER(I1473),ISNUMBER(J1473),ABS((I1473-H1473)-J1473)&gt;0.05),"Odometer and typed miles disagree",IF(AND(N1473&gt;0,O1473=0),"No rate for this date — check Rate Schedule",IF(AND(OR(E1473="Business",E1473="Medical",E1473="Charitable"),F1473&lt;&gt;"Yes",K1473=""),"Add purpose detail for substantiation",""))))))))))))</f>
        <v/>
      </c>
      <c r="R1473" s="27">
        <f>IF(OR(A1473="",M1473=""),"",IFERROR(INDEX('Rate Schedule'!$A$5:$A$24,MATCH(SUMPRODUCT(MAX(('Rate Schedule'!$A$5:$A$24&lt;=A1473)*('Rate Schedule'!$A$5:$A$24&lt;&gt;"")*'Rate Schedule'!$A$5:$A$24)),'Rate Schedule'!$A$5:$A$24,0)),""))</f>
        <v/>
      </c>
    </row>
    <row r="1474">
      <c r="A1474" s="22" t="n"/>
      <c r="B1474" s="10" t="n"/>
      <c r="C1474" s="10" t="n"/>
      <c r="D1474" s="10" t="n"/>
      <c r="E1474" s="10" t="n"/>
      <c r="F1474" s="10" t="n"/>
      <c r="G1474" s="10" t="n"/>
      <c r="H1474" s="23" t="n"/>
      <c r="I1474" s="23" t="n"/>
      <c r="J1474" s="23" t="n"/>
      <c r="K1474" s="10" t="n"/>
      <c r="L1474" s="10" t="n"/>
      <c r="M1474" s="24">
        <f>IF(AND(A1474="",B1474="",J1474="",H1474=""),"",ROUND(IF(G1474="Yes",2,1)*IF(AND(ISNUMBER(H1474),ISNUMBER(I1474),I1474&gt;=H1474),I1474-H1474,IF(ISNUMBER(J1474),J1474,0)),1))</f>
        <v/>
      </c>
      <c r="N1474" s="24">
        <f>IF(M1474="","",IF(OR(E1474="Personal",E1474="",F1474="Yes"),0,M1474))</f>
        <v/>
      </c>
      <c r="O1474" s="24">
        <f>IF(OR(A1474="",M1474=""),"",IF(E1474="Business",IFERROR(INDEX('Rate Schedule'!$B$5:$B$24,MATCH(SUMPRODUCT(MAX(('Rate Schedule'!$A$5:$A$24&lt;=A1474)*('Rate Schedule'!$A$5:$A$24&lt;&gt;"")*'Rate Schedule'!$A$5:$A$24)),'Rate Schedule'!$A$5:$A$24,0)),0),IF(E1474="Medical",IFERROR(INDEX('Rate Schedule'!$C$5:$C$24,MATCH(SUMPRODUCT(MAX(('Rate Schedule'!$A$5:$A$24&lt;=A1474)*('Rate Schedule'!$A$5:$A$24&lt;&gt;"")*'Rate Schedule'!$A$5:$A$24)),'Rate Schedule'!$A$5:$A$24,0)),0),IF(E1474="Charitable",IFERROR(INDEX('Rate Schedule'!$D$5:$D$24,MATCH(SUMPRODUCT(MAX(('Rate Schedule'!$A$5:$A$24&lt;=A1474)*('Rate Schedule'!$A$5:$A$24&lt;&gt;"")*'Rate Schedule'!$A$5:$A$24)),'Rate Schedule'!$A$5:$A$24,0)),0),0))))</f>
        <v/>
      </c>
      <c r="P1474" s="25">
        <f>IF(OR(M1474="",O1474=""),"",ROUND(N1474*O1474,0)/100)</f>
        <v/>
      </c>
      <c r="Q1474" s="26">
        <f>IF(AND(A1474="",B1474="",C1474="",D1474="",E1474="",J1474="",H1474=""),"",IF(A1474="","Add a date",IF(A1474&gt;AsOf,"After as-of date: not counted yet",IF(B1474="","Add a vehicle",IF(COUNTIF(VName,B1474)=0,"Vehicle not on Vehicles sheet",IF(E1474="","Add a purpose",IF(AND(E1474&lt;&gt;"Business",E1474&lt;&gt;"Medical",E1474&lt;&gt;"Charitable",E1474&lt;&gt;"Personal"),"Purpose must be Business/Medical/Charitable/Personal",IF(AND(ISNUMBER(H1474),ISNUMBER(I1474),I1474&lt;H1474),"Odometer end is before start",IF(AND(NOT(ISNUMBER(H1474)),NOT(ISNUMBER(I1474)),NOT(ISNUMBER(J1474))),"Add odometer readings or typed miles",IF(AND(ISNUMBER(H1474),ISNUMBER(I1474),ISNUMBER(J1474),ABS((I1474-H1474)-J1474)&gt;0.05),"Odometer and typed miles disagree",IF(AND(N1474&gt;0,O1474=0),"No rate for this date — check Rate Schedule",IF(AND(OR(E1474="Business",E1474="Medical",E1474="Charitable"),F1474&lt;&gt;"Yes",K1474=""),"Add purpose detail for substantiation",""))))))))))))</f>
        <v/>
      </c>
      <c r="R1474" s="27">
        <f>IF(OR(A1474="",M1474=""),"",IFERROR(INDEX('Rate Schedule'!$A$5:$A$24,MATCH(SUMPRODUCT(MAX(('Rate Schedule'!$A$5:$A$24&lt;=A1474)*('Rate Schedule'!$A$5:$A$24&lt;&gt;"")*'Rate Schedule'!$A$5:$A$24)),'Rate Schedule'!$A$5:$A$24,0)),""))</f>
        <v/>
      </c>
    </row>
    <row r="1475">
      <c r="A1475" s="22" t="n"/>
      <c r="B1475" s="10" t="n"/>
      <c r="C1475" s="10" t="n"/>
      <c r="D1475" s="10" t="n"/>
      <c r="E1475" s="10" t="n"/>
      <c r="F1475" s="10" t="n"/>
      <c r="G1475" s="10" t="n"/>
      <c r="H1475" s="23" t="n"/>
      <c r="I1475" s="23" t="n"/>
      <c r="J1475" s="23" t="n"/>
      <c r="K1475" s="10" t="n"/>
      <c r="L1475" s="10" t="n"/>
      <c r="M1475" s="24">
        <f>IF(AND(A1475="",B1475="",J1475="",H1475=""),"",ROUND(IF(G1475="Yes",2,1)*IF(AND(ISNUMBER(H1475),ISNUMBER(I1475),I1475&gt;=H1475),I1475-H1475,IF(ISNUMBER(J1475),J1475,0)),1))</f>
        <v/>
      </c>
      <c r="N1475" s="24">
        <f>IF(M1475="","",IF(OR(E1475="Personal",E1475="",F1475="Yes"),0,M1475))</f>
        <v/>
      </c>
      <c r="O1475" s="24">
        <f>IF(OR(A1475="",M1475=""),"",IF(E1475="Business",IFERROR(INDEX('Rate Schedule'!$B$5:$B$24,MATCH(SUMPRODUCT(MAX(('Rate Schedule'!$A$5:$A$24&lt;=A1475)*('Rate Schedule'!$A$5:$A$24&lt;&gt;"")*'Rate Schedule'!$A$5:$A$24)),'Rate Schedule'!$A$5:$A$24,0)),0),IF(E1475="Medical",IFERROR(INDEX('Rate Schedule'!$C$5:$C$24,MATCH(SUMPRODUCT(MAX(('Rate Schedule'!$A$5:$A$24&lt;=A1475)*('Rate Schedule'!$A$5:$A$24&lt;&gt;"")*'Rate Schedule'!$A$5:$A$24)),'Rate Schedule'!$A$5:$A$24,0)),0),IF(E1475="Charitable",IFERROR(INDEX('Rate Schedule'!$D$5:$D$24,MATCH(SUMPRODUCT(MAX(('Rate Schedule'!$A$5:$A$24&lt;=A1475)*('Rate Schedule'!$A$5:$A$24&lt;&gt;"")*'Rate Schedule'!$A$5:$A$24)),'Rate Schedule'!$A$5:$A$24,0)),0),0))))</f>
        <v/>
      </c>
      <c r="P1475" s="25">
        <f>IF(OR(M1475="",O1475=""),"",ROUND(N1475*O1475,0)/100)</f>
        <v/>
      </c>
      <c r="Q1475" s="26">
        <f>IF(AND(A1475="",B1475="",C1475="",D1475="",E1475="",J1475="",H1475=""),"",IF(A1475="","Add a date",IF(A1475&gt;AsOf,"After as-of date: not counted yet",IF(B1475="","Add a vehicle",IF(COUNTIF(VName,B1475)=0,"Vehicle not on Vehicles sheet",IF(E1475="","Add a purpose",IF(AND(E1475&lt;&gt;"Business",E1475&lt;&gt;"Medical",E1475&lt;&gt;"Charitable",E1475&lt;&gt;"Personal"),"Purpose must be Business/Medical/Charitable/Personal",IF(AND(ISNUMBER(H1475),ISNUMBER(I1475),I1475&lt;H1475),"Odometer end is before start",IF(AND(NOT(ISNUMBER(H1475)),NOT(ISNUMBER(I1475)),NOT(ISNUMBER(J1475))),"Add odometer readings or typed miles",IF(AND(ISNUMBER(H1475),ISNUMBER(I1475),ISNUMBER(J1475),ABS((I1475-H1475)-J1475)&gt;0.05),"Odometer and typed miles disagree",IF(AND(N1475&gt;0,O1475=0),"No rate for this date — check Rate Schedule",IF(AND(OR(E1475="Business",E1475="Medical",E1475="Charitable"),F1475&lt;&gt;"Yes",K1475=""),"Add purpose detail for substantiation",""))))))))))))</f>
        <v/>
      </c>
      <c r="R1475" s="27">
        <f>IF(OR(A1475="",M1475=""),"",IFERROR(INDEX('Rate Schedule'!$A$5:$A$24,MATCH(SUMPRODUCT(MAX(('Rate Schedule'!$A$5:$A$24&lt;=A1475)*('Rate Schedule'!$A$5:$A$24&lt;&gt;"")*'Rate Schedule'!$A$5:$A$24)),'Rate Schedule'!$A$5:$A$24,0)),""))</f>
        <v/>
      </c>
    </row>
    <row r="1476">
      <c r="A1476" s="22" t="n"/>
      <c r="B1476" s="10" t="n"/>
      <c r="C1476" s="10" t="n"/>
      <c r="D1476" s="10" t="n"/>
      <c r="E1476" s="10" t="n"/>
      <c r="F1476" s="10" t="n"/>
      <c r="G1476" s="10" t="n"/>
      <c r="H1476" s="23" t="n"/>
      <c r="I1476" s="23" t="n"/>
      <c r="J1476" s="23" t="n"/>
      <c r="K1476" s="10" t="n"/>
      <c r="L1476" s="10" t="n"/>
      <c r="M1476" s="24">
        <f>IF(AND(A1476="",B1476="",J1476="",H1476=""),"",ROUND(IF(G1476="Yes",2,1)*IF(AND(ISNUMBER(H1476),ISNUMBER(I1476),I1476&gt;=H1476),I1476-H1476,IF(ISNUMBER(J1476),J1476,0)),1))</f>
        <v/>
      </c>
      <c r="N1476" s="24">
        <f>IF(M1476="","",IF(OR(E1476="Personal",E1476="",F1476="Yes"),0,M1476))</f>
        <v/>
      </c>
      <c r="O1476" s="24">
        <f>IF(OR(A1476="",M1476=""),"",IF(E1476="Business",IFERROR(INDEX('Rate Schedule'!$B$5:$B$24,MATCH(SUMPRODUCT(MAX(('Rate Schedule'!$A$5:$A$24&lt;=A1476)*('Rate Schedule'!$A$5:$A$24&lt;&gt;"")*'Rate Schedule'!$A$5:$A$24)),'Rate Schedule'!$A$5:$A$24,0)),0),IF(E1476="Medical",IFERROR(INDEX('Rate Schedule'!$C$5:$C$24,MATCH(SUMPRODUCT(MAX(('Rate Schedule'!$A$5:$A$24&lt;=A1476)*('Rate Schedule'!$A$5:$A$24&lt;&gt;"")*'Rate Schedule'!$A$5:$A$24)),'Rate Schedule'!$A$5:$A$24,0)),0),IF(E1476="Charitable",IFERROR(INDEX('Rate Schedule'!$D$5:$D$24,MATCH(SUMPRODUCT(MAX(('Rate Schedule'!$A$5:$A$24&lt;=A1476)*('Rate Schedule'!$A$5:$A$24&lt;&gt;"")*'Rate Schedule'!$A$5:$A$24)),'Rate Schedule'!$A$5:$A$24,0)),0),0))))</f>
        <v/>
      </c>
      <c r="P1476" s="25">
        <f>IF(OR(M1476="",O1476=""),"",ROUND(N1476*O1476,0)/100)</f>
        <v/>
      </c>
      <c r="Q1476" s="26">
        <f>IF(AND(A1476="",B1476="",C1476="",D1476="",E1476="",J1476="",H1476=""),"",IF(A1476="","Add a date",IF(A1476&gt;AsOf,"After as-of date: not counted yet",IF(B1476="","Add a vehicle",IF(COUNTIF(VName,B1476)=0,"Vehicle not on Vehicles sheet",IF(E1476="","Add a purpose",IF(AND(E1476&lt;&gt;"Business",E1476&lt;&gt;"Medical",E1476&lt;&gt;"Charitable",E1476&lt;&gt;"Personal"),"Purpose must be Business/Medical/Charitable/Personal",IF(AND(ISNUMBER(H1476),ISNUMBER(I1476),I1476&lt;H1476),"Odometer end is before start",IF(AND(NOT(ISNUMBER(H1476)),NOT(ISNUMBER(I1476)),NOT(ISNUMBER(J1476))),"Add odometer readings or typed miles",IF(AND(ISNUMBER(H1476),ISNUMBER(I1476),ISNUMBER(J1476),ABS((I1476-H1476)-J1476)&gt;0.05),"Odometer and typed miles disagree",IF(AND(N1476&gt;0,O1476=0),"No rate for this date — check Rate Schedule",IF(AND(OR(E1476="Business",E1476="Medical",E1476="Charitable"),F1476&lt;&gt;"Yes",K1476=""),"Add purpose detail for substantiation",""))))))))))))</f>
        <v/>
      </c>
      <c r="R1476" s="27">
        <f>IF(OR(A1476="",M1476=""),"",IFERROR(INDEX('Rate Schedule'!$A$5:$A$24,MATCH(SUMPRODUCT(MAX(('Rate Schedule'!$A$5:$A$24&lt;=A1476)*('Rate Schedule'!$A$5:$A$24&lt;&gt;"")*'Rate Schedule'!$A$5:$A$24)),'Rate Schedule'!$A$5:$A$24,0)),""))</f>
        <v/>
      </c>
    </row>
    <row r="1477">
      <c r="A1477" s="22" t="n"/>
      <c r="B1477" s="10" t="n"/>
      <c r="C1477" s="10" t="n"/>
      <c r="D1477" s="10" t="n"/>
      <c r="E1477" s="10" t="n"/>
      <c r="F1477" s="10" t="n"/>
      <c r="G1477" s="10" t="n"/>
      <c r="H1477" s="23" t="n"/>
      <c r="I1477" s="23" t="n"/>
      <c r="J1477" s="23" t="n"/>
      <c r="K1477" s="10" t="n"/>
      <c r="L1477" s="10" t="n"/>
      <c r="M1477" s="24">
        <f>IF(AND(A1477="",B1477="",J1477="",H1477=""),"",ROUND(IF(G1477="Yes",2,1)*IF(AND(ISNUMBER(H1477),ISNUMBER(I1477),I1477&gt;=H1477),I1477-H1477,IF(ISNUMBER(J1477),J1477,0)),1))</f>
        <v/>
      </c>
      <c r="N1477" s="24">
        <f>IF(M1477="","",IF(OR(E1477="Personal",E1477="",F1477="Yes"),0,M1477))</f>
        <v/>
      </c>
      <c r="O1477" s="24">
        <f>IF(OR(A1477="",M1477=""),"",IF(E1477="Business",IFERROR(INDEX('Rate Schedule'!$B$5:$B$24,MATCH(SUMPRODUCT(MAX(('Rate Schedule'!$A$5:$A$24&lt;=A1477)*('Rate Schedule'!$A$5:$A$24&lt;&gt;"")*'Rate Schedule'!$A$5:$A$24)),'Rate Schedule'!$A$5:$A$24,0)),0),IF(E1477="Medical",IFERROR(INDEX('Rate Schedule'!$C$5:$C$24,MATCH(SUMPRODUCT(MAX(('Rate Schedule'!$A$5:$A$24&lt;=A1477)*('Rate Schedule'!$A$5:$A$24&lt;&gt;"")*'Rate Schedule'!$A$5:$A$24)),'Rate Schedule'!$A$5:$A$24,0)),0),IF(E1477="Charitable",IFERROR(INDEX('Rate Schedule'!$D$5:$D$24,MATCH(SUMPRODUCT(MAX(('Rate Schedule'!$A$5:$A$24&lt;=A1477)*('Rate Schedule'!$A$5:$A$24&lt;&gt;"")*'Rate Schedule'!$A$5:$A$24)),'Rate Schedule'!$A$5:$A$24,0)),0),0))))</f>
        <v/>
      </c>
      <c r="P1477" s="25">
        <f>IF(OR(M1477="",O1477=""),"",ROUND(N1477*O1477,0)/100)</f>
        <v/>
      </c>
      <c r="Q1477" s="26">
        <f>IF(AND(A1477="",B1477="",C1477="",D1477="",E1477="",J1477="",H1477=""),"",IF(A1477="","Add a date",IF(A1477&gt;AsOf,"After as-of date: not counted yet",IF(B1477="","Add a vehicle",IF(COUNTIF(VName,B1477)=0,"Vehicle not on Vehicles sheet",IF(E1477="","Add a purpose",IF(AND(E1477&lt;&gt;"Business",E1477&lt;&gt;"Medical",E1477&lt;&gt;"Charitable",E1477&lt;&gt;"Personal"),"Purpose must be Business/Medical/Charitable/Personal",IF(AND(ISNUMBER(H1477),ISNUMBER(I1477),I1477&lt;H1477),"Odometer end is before start",IF(AND(NOT(ISNUMBER(H1477)),NOT(ISNUMBER(I1477)),NOT(ISNUMBER(J1477))),"Add odometer readings or typed miles",IF(AND(ISNUMBER(H1477),ISNUMBER(I1477),ISNUMBER(J1477),ABS((I1477-H1477)-J1477)&gt;0.05),"Odometer and typed miles disagree",IF(AND(N1477&gt;0,O1477=0),"No rate for this date — check Rate Schedule",IF(AND(OR(E1477="Business",E1477="Medical",E1477="Charitable"),F1477&lt;&gt;"Yes",K1477=""),"Add purpose detail for substantiation",""))))))))))))</f>
        <v/>
      </c>
      <c r="R1477" s="27">
        <f>IF(OR(A1477="",M1477=""),"",IFERROR(INDEX('Rate Schedule'!$A$5:$A$24,MATCH(SUMPRODUCT(MAX(('Rate Schedule'!$A$5:$A$24&lt;=A1477)*('Rate Schedule'!$A$5:$A$24&lt;&gt;"")*'Rate Schedule'!$A$5:$A$24)),'Rate Schedule'!$A$5:$A$24,0)),""))</f>
        <v/>
      </c>
    </row>
    <row r="1478">
      <c r="A1478" s="22" t="n"/>
      <c r="B1478" s="10" t="n"/>
      <c r="C1478" s="10" t="n"/>
      <c r="D1478" s="10" t="n"/>
      <c r="E1478" s="10" t="n"/>
      <c r="F1478" s="10" t="n"/>
      <c r="G1478" s="10" t="n"/>
      <c r="H1478" s="23" t="n"/>
      <c r="I1478" s="23" t="n"/>
      <c r="J1478" s="23" t="n"/>
      <c r="K1478" s="10" t="n"/>
      <c r="L1478" s="10" t="n"/>
      <c r="M1478" s="24">
        <f>IF(AND(A1478="",B1478="",J1478="",H1478=""),"",ROUND(IF(G1478="Yes",2,1)*IF(AND(ISNUMBER(H1478),ISNUMBER(I1478),I1478&gt;=H1478),I1478-H1478,IF(ISNUMBER(J1478),J1478,0)),1))</f>
        <v/>
      </c>
      <c r="N1478" s="24">
        <f>IF(M1478="","",IF(OR(E1478="Personal",E1478="",F1478="Yes"),0,M1478))</f>
        <v/>
      </c>
      <c r="O1478" s="24">
        <f>IF(OR(A1478="",M1478=""),"",IF(E1478="Business",IFERROR(INDEX('Rate Schedule'!$B$5:$B$24,MATCH(SUMPRODUCT(MAX(('Rate Schedule'!$A$5:$A$24&lt;=A1478)*('Rate Schedule'!$A$5:$A$24&lt;&gt;"")*'Rate Schedule'!$A$5:$A$24)),'Rate Schedule'!$A$5:$A$24,0)),0),IF(E1478="Medical",IFERROR(INDEX('Rate Schedule'!$C$5:$C$24,MATCH(SUMPRODUCT(MAX(('Rate Schedule'!$A$5:$A$24&lt;=A1478)*('Rate Schedule'!$A$5:$A$24&lt;&gt;"")*'Rate Schedule'!$A$5:$A$24)),'Rate Schedule'!$A$5:$A$24,0)),0),IF(E1478="Charitable",IFERROR(INDEX('Rate Schedule'!$D$5:$D$24,MATCH(SUMPRODUCT(MAX(('Rate Schedule'!$A$5:$A$24&lt;=A1478)*('Rate Schedule'!$A$5:$A$24&lt;&gt;"")*'Rate Schedule'!$A$5:$A$24)),'Rate Schedule'!$A$5:$A$24,0)),0),0))))</f>
        <v/>
      </c>
      <c r="P1478" s="25">
        <f>IF(OR(M1478="",O1478=""),"",ROUND(N1478*O1478,0)/100)</f>
        <v/>
      </c>
      <c r="Q1478" s="26">
        <f>IF(AND(A1478="",B1478="",C1478="",D1478="",E1478="",J1478="",H1478=""),"",IF(A1478="","Add a date",IF(A1478&gt;AsOf,"After as-of date: not counted yet",IF(B1478="","Add a vehicle",IF(COUNTIF(VName,B1478)=0,"Vehicle not on Vehicles sheet",IF(E1478="","Add a purpose",IF(AND(E1478&lt;&gt;"Business",E1478&lt;&gt;"Medical",E1478&lt;&gt;"Charitable",E1478&lt;&gt;"Personal"),"Purpose must be Business/Medical/Charitable/Personal",IF(AND(ISNUMBER(H1478),ISNUMBER(I1478),I1478&lt;H1478),"Odometer end is before start",IF(AND(NOT(ISNUMBER(H1478)),NOT(ISNUMBER(I1478)),NOT(ISNUMBER(J1478))),"Add odometer readings or typed miles",IF(AND(ISNUMBER(H1478),ISNUMBER(I1478),ISNUMBER(J1478),ABS((I1478-H1478)-J1478)&gt;0.05),"Odometer and typed miles disagree",IF(AND(N1478&gt;0,O1478=0),"No rate for this date — check Rate Schedule",IF(AND(OR(E1478="Business",E1478="Medical",E1478="Charitable"),F1478&lt;&gt;"Yes",K1478=""),"Add purpose detail for substantiation",""))))))))))))</f>
        <v/>
      </c>
      <c r="R1478" s="27">
        <f>IF(OR(A1478="",M1478=""),"",IFERROR(INDEX('Rate Schedule'!$A$5:$A$24,MATCH(SUMPRODUCT(MAX(('Rate Schedule'!$A$5:$A$24&lt;=A1478)*('Rate Schedule'!$A$5:$A$24&lt;&gt;"")*'Rate Schedule'!$A$5:$A$24)),'Rate Schedule'!$A$5:$A$24,0)),""))</f>
        <v/>
      </c>
    </row>
    <row r="1479">
      <c r="A1479" s="22" t="n"/>
      <c r="B1479" s="10" t="n"/>
      <c r="C1479" s="10" t="n"/>
      <c r="D1479" s="10" t="n"/>
      <c r="E1479" s="10" t="n"/>
      <c r="F1479" s="10" t="n"/>
      <c r="G1479" s="10" t="n"/>
      <c r="H1479" s="23" t="n"/>
      <c r="I1479" s="23" t="n"/>
      <c r="J1479" s="23" t="n"/>
      <c r="K1479" s="10" t="n"/>
      <c r="L1479" s="10" t="n"/>
      <c r="M1479" s="24">
        <f>IF(AND(A1479="",B1479="",J1479="",H1479=""),"",ROUND(IF(G1479="Yes",2,1)*IF(AND(ISNUMBER(H1479),ISNUMBER(I1479),I1479&gt;=H1479),I1479-H1479,IF(ISNUMBER(J1479),J1479,0)),1))</f>
        <v/>
      </c>
      <c r="N1479" s="24">
        <f>IF(M1479="","",IF(OR(E1479="Personal",E1479="",F1479="Yes"),0,M1479))</f>
        <v/>
      </c>
      <c r="O1479" s="24">
        <f>IF(OR(A1479="",M1479=""),"",IF(E1479="Business",IFERROR(INDEX('Rate Schedule'!$B$5:$B$24,MATCH(SUMPRODUCT(MAX(('Rate Schedule'!$A$5:$A$24&lt;=A1479)*('Rate Schedule'!$A$5:$A$24&lt;&gt;"")*'Rate Schedule'!$A$5:$A$24)),'Rate Schedule'!$A$5:$A$24,0)),0),IF(E1479="Medical",IFERROR(INDEX('Rate Schedule'!$C$5:$C$24,MATCH(SUMPRODUCT(MAX(('Rate Schedule'!$A$5:$A$24&lt;=A1479)*('Rate Schedule'!$A$5:$A$24&lt;&gt;"")*'Rate Schedule'!$A$5:$A$24)),'Rate Schedule'!$A$5:$A$24,0)),0),IF(E1479="Charitable",IFERROR(INDEX('Rate Schedule'!$D$5:$D$24,MATCH(SUMPRODUCT(MAX(('Rate Schedule'!$A$5:$A$24&lt;=A1479)*('Rate Schedule'!$A$5:$A$24&lt;&gt;"")*'Rate Schedule'!$A$5:$A$24)),'Rate Schedule'!$A$5:$A$24,0)),0),0))))</f>
        <v/>
      </c>
      <c r="P1479" s="25">
        <f>IF(OR(M1479="",O1479=""),"",ROUND(N1479*O1479,0)/100)</f>
        <v/>
      </c>
      <c r="Q1479" s="26">
        <f>IF(AND(A1479="",B1479="",C1479="",D1479="",E1479="",J1479="",H1479=""),"",IF(A1479="","Add a date",IF(A1479&gt;AsOf,"After as-of date: not counted yet",IF(B1479="","Add a vehicle",IF(COUNTIF(VName,B1479)=0,"Vehicle not on Vehicles sheet",IF(E1479="","Add a purpose",IF(AND(E1479&lt;&gt;"Business",E1479&lt;&gt;"Medical",E1479&lt;&gt;"Charitable",E1479&lt;&gt;"Personal"),"Purpose must be Business/Medical/Charitable/Personal",IF(AND(ISNUMBER(H1479),ISNUMBER(I1479),I1479&lt;H1479),"Odometer end is before start",IF(AND(NOT(ISNUMBER(H1479)),NOT(ISNUMBER(I1479)),NOT(ISNUMBER(J1479))),"Add odometer readings or typed miles",IF(AND(ISNUMBER(H1479),ISNUMBER(I1479),ISNUMBER(J1479),ABS((I1479-H1479)-J1479)&gt;0.05),"Odometer and typed miles disagree",IF(AND(N1479&gt;0,O1479=0),"No rate for this date — check Rate Schedule",IF(AND(OR(E1479="Business",E1479="Medical",E1479="Charitable"),F1479&lt;&gt;"Yes",K1479=""),"Add purpose detail for substantiation",""))))))))))))</f>
        <v/>
      </c>
      <c r="R1479" s="27">
        <f>IF(OR(A1479="",M1479=""),"",IFERROR(INDEX('Rate Schedule'!$A$5:$A$24,MATCH(SUMPRODUCT(MAX(('Rate Schedule'!$A$5:$A$24&lt;=A1479)*('Rate Schedule'!$A$5:$A$24&lt;&gt;"")*'Rate Schedule'!$A$5:$A$24)),'Rate Schedule'!$A$5:$A$24,0)),""))</f>
        <v/>
      </c>
    </row>
    <row r="1480">
      <c r="A1480" s="22" t="n"/>
      <c r="B1480" s="10" t="n"/>
      <c r="C1480" s="10" t="n"/>
      <c r="D1480" s="10" t="n"/>
      <c r="E1480" s="10" t="n"/>
      <c r="F1480" s="10" t="n"/>
      <c r="G1480" s="10" t="n"/>
      <c r="H1480" s="23" t="n"/>
      <c r="I1480" s="23" t="n"/>
      <c r="J1480" s="23" t="n"/>
      <c r="K1480" s="10" t="n"/>
      <c r="L1480" s="10" t="n"/>
      <c r="M1480" s="24">
        <f>IF(AND(A1480="",B1480="",J1480="",H1480=""),"",ROUND(IF(G1480="Yes",2,1)*IF(AND(ISNUMBER(H1480),ISNUMBER(I1480),I1480&gt;=H1480),I1480-H1480,IF(ISNUMBER(J1480),J1480,0)),1))</f>
        <v/>
      </c>
      <c r="N1480" s="24">
        <f>IF(M1480="","",IF(OR(E1480="Personal",E1480="",F1480="Yes"),0,M1480))</f>
        <v/>
      </c>
      <c r="O1480" s="24">
        <f>IF(OR(A1480="",M1480=""),"",IF(E1480="Business",IFERROR(INDEX('Rate Schedule'!$B$5:$B$24,MATCH(SUMPRODUCT(MAX(('Rate Schedule'!$A$5:$A$24&lt;=A1480)*('Rate Schedule'!$A$5:$A$24&lt;&gt;"")*'Rate Schedule'!$A$5:$A$24)),'Rate Schedule'!$A$5:$A$24,0)),0),IF(E1480="Medical",IFERROR(INDEX('Rate Schedule'!$C$5:$C$24,MATCH(SUMPRODUCT(MAX(('Rate Schedule'!$A$5:$A$24&lt;=A1480)*('Rate Schedule'!$A$5:$A$24&lt;&gt;"")*'Rate Schedule'!$A$5:$A$24)),'Rate Schedule'!$A$5:$A$24,0)),0),IF(E1480="Charitable",IFERROR(INDEX('Rate Schedule'!$D$5:$D$24,MATCH(SUMPRODUCT(MAX(('Rate Schedule'!$A$5:$A$24&lt;=A1480)*('Rate Schedule'!$A$5:$A$24&lt;&gt;"")*'Rate Schedule'!$A$5:$A$24)),'Rate Schedule'!$A$5:$A$24,0)),0),0))))</f>
        <v/>
      </c>
      <c r="P1480" s="25">
        <f>IF(OR(M1480="",O1480=""),"",ROUND(N1480*O1480,0)/100)</f>
        <v/>
      </c>
      <c r="Q1480" s="26">
        <f>IF(AND(A1480="",B1480="",C1480="",D1480="",E1480="",J1480="",H1480=""),"",IF(A1480="","Add a date",IF(A1480&gt;AsOf,"After as-of date: not counted yet",IF(B1480="","Add a vehicle",IF(COUNTIF(VName,B1480)=0,"Vehicle not on Vehicles sheet",IF(E1480="","Add a purpose",IF(AND(E1480&lt;&gt;"Business",E1480&lt;&gt;"Medical",E1480&lt;&gt;"Charitable",E1480&lt;&gt;"Personal"),"Purpose must be Business/Medical/Charitable/Personal",IF(AND(ISNUMBER(H1480),ISNUMBER(I1480),I1480&lt;H1480),"Odometer end is before start",IF(AND(NOT(ISNUMBER(H1480)),NOT(ISNUMBER(I1480)),NOT(ISNUMBER(J1480))),"Add odometer readings or typed miles",IF(AND(ISNUMBER(H1480),ISNUMBER(I1480),ISNUMBER(J1480),ABS((I1480-H1480)-J1480)&gt;0.05),"Odometer and typed miles disagree",IF(AND(N1480&gt;0,O1480=0),"No rate for this date — check Rate Schedule",IF(AND(OR(E1480="Business",E1480="Medical",E1480="Charitable"),F1480&lt;&gt;"Yes",K1480=""),"Add purpose detail for substantiation",""))))))))))))</f>
        <v/>
      </c>
      <c r="R1480" s="27">
        <f>IF(OR(A1480="",M1480=""),"",IFERROR(INDEX('Rate Schedule'!$A$5:$A$24,MATCH(SUMPRODUCT(MAX(('Rate Schedule'!$A$5:$A$24&lt;=A1480)*('Rate Schedule'!$A$5:$A$24&lt;&gt;"")*'Rate Schedule'!$A$5:$A$24)),'Rate Schedule'!$A$5:$A$24,0)),""))</f>
        <v/>
      </c>
    </row>
    <row r="1481">
      <c r="A1481" s="22" t="n"/>
      <c r="B1481" s="10" t="n"/>
      <c r="C1481" s="10" t="n"/>
      <c r="D1481" s="10" t="n"/>
      <c r="E1481" s="10" t="n"/>
      <c r="F1481" s="10" t="n"/>
      <c r="G1481" s="10" t="n"/>
      <c r="H1481" s="23" t="n"/>
      <c r="I1481" s="23" t="n"/>
      <c r="J1481" s="23" t="n"/>
      <c r="K1481" s="10" t="n"/>
      <c r="L1481" s="10" t="n"/>
      <c r="M1481" s="24">
        <f>IF(AND(A1481="",B1481="",J1481="",H1481=""),"",ROUND(IF(G1481="Yes",2,1)*IF(AND(ISNUMBER(H1481),ISNUMBER(I1481),I1481&gt;=H1481),I1481-H1481,IF(ISNUMBER(J1481),J1481,0)),1))</f>
        <v/>
      </c>
      <c r="N1481" s="24">
        <f>IF(M1481="","",IF(OR(E1481="Personal",E1481="",F1481="Yes"),0,M1481))</f>
        <v/>
      </c>
      <c r="O1481" s="24">
        <f>IF(OR(A1481="",M1481=""),"",IF(E1481="Business",IFERROR(INDEX('Rate Schedule'!$B$5:$B$24,MATCH(SUMPRODUCT(MAX(('Rate Schedule'!$A$5:$A$24&lt;=A1481)*('Rate Schedule'!$A$5:$A$24&lt;&gt;"")*'Rate Schedule'!$A$5:$A$24)),'Rate Schedule'!$A$5:$A$24,0)),0),IF(E1481="Medical",IFERROR(INDEX('Rate Schedule'!$C$5:$C$24,MATCH(SUMPRODUCT(MAX(('Rate Schedule'!$A$5:$A$24&lt;=A1481)*('Rate Schedule'!$A$5:$A$24&lt;&gt;"")*'Rate Schedule'!$A$5:$A$24)),'Rate Schedule'!$A$5:$A$24,0)),0),IF(E1481="Charitable",IFERROR(INDEX('Rate Schedule'!$D$5:$D$24,MATCH(SUMPRODUCT(MAX(('Rate Schedule'!$A$5:$A$24&lt;=A1481)*('Rate Schedule'!$A$5:$A$24&lt;&gt;"")*'Rate Schedule'!$A$5:$A$24)),'Rate Schedule'!$A$5:$A$24,0)),0),0))))</f>
        <v/>
      </c>
      <c r="P1481" s="25">
        <f>IF(OR(M1481="",O1481=""),"",ROUND(N1481*O1481,0)/100)</f>
        <v/>
      </c>
      <c r="Q1481" s="26">
        <f>IF(AND(A1481="",B1481="",C1481="",D1481="",E1481="",J1481="",H1481=""),"",IF(A1481="","Add a date",IF(A1481&gt;AsOf,"After as-of date: not counted yet",IF(B1481="","Add a vehicle",IF(COUNTIF(VName,B1481)=0,"Vehicle not on Vehicles sheet",IF(E1481="","Add a purpose",IF(AND(E1481&lt;&gt;"Business",E1481&lt;&gt;"Medical",E1481&lt;&gt;"Charitable",E1481&lt;&gt;"Personal"),"Purpose must be Business/Medical/Charitable/Personal",IF(AND(ISNUMBER(H1481),ISNUMBER(I1481),I1481&lt;H1481),"Odometer end is before start",IF(AND(NOT(ISNUMBER(H1481)),NOT(ISNUMBER(I1481)),NOT(ISNUMBER(J1481))),"Add odometer readings or typed miles",IF(AND(ISNUMBER(H1481),ISNUMBER(I1481),ISNUMBER(J1481),ABS((I1481-H1481)-J1481)&gt;0.05),"Odometer and typed miles disagree",IF(AND(N1481&gt;0,O1481=0),"No rate for this date — check Rate Schedule",IF(AND(OR(E1481="Business",E1481="Medical",E1481="Charitable"),F1481&lt;&gt;"Yes",K1481=""),"Add purpose detail for substantiation",""))))))))))))</f>
        <v/>
      </c>
      <c r="R1481" s="27">
        <f>IF(OR(A1481="",M1481=""),"",IFERROR(INDEX('Rate Schedule'!$A$5:$A$24,MATCH(SUMPRODUCT(MAX(('Rate Schedule'!$A$5:$A$24&lt;=A1481)*('Rate Schedule'!$A$5:$A$24&lt;&gt;"")*'Rate Schedule'!$A$5:$A$24)),'Rate Schedule'!$A$5:$A$24,0)),""))</f>
        <v/>
      </c>
    </row>
    <row r="1482">
      <c r="A1482" s="22" t="n"/>
      <c r="B1482" s="10" t="n"/>
      <c r="C1482" s="10" t="n"/>
      <c r="D1482" s="10" t="n"/>
      <c r="E1482" s="10" t="n"/>
      <c r="F1482" s="10" t="n"/>
      <c r="G1482" s="10" t="n"/>
      <c r="H1482" s="23" t="n"/>
      <c r="I1482" s="23" t="n"/>
      <c r="J1482" s="23" t="n"/>
      <c r="K1482" s="10" t="n"/>
      <c r="L1482" s="10" t="n"/>
      <c r="M1482" s="24">
        <f>IF(AND(A1482="",B1482="",J1482="",H1482=""),"",ROUND(IF(G1482="Yes",2,1)*IF(AND(ISNUMBER(H1482),ISNUMBER(I1482),I1482&gt;=H1482),I1482-H1482,IF(ISNUMBER(J1482),J1482,0)),1))</f>
        <v/>
      </c>
      <c r="N1482" s="24">
        <f>IF(M1482="","",IF(OR(E1482="Personal",E1482="",F1482="Yes"),0,M1482))</f>
        <v/>
      </c>
      <c r="O1482" s="24">
        <f>IF(OR(A1482="",M1482=""),"",IF(E1482="Business",IFERROR(INDEX('Rate Schedule'!$B$5:$B$24,MATCH(SUMPRODUCT(MAX(('Rate Schedule'!$A$5:$A$24&lt;=A1482)*('Rate Schedule'!$A$5:$A$24&lt;&gt;"")*'Rate Schedule'!$A$5:$A$24)),'Rate Schedule'!$A$5:$A$24,0)),0),IF(E1482="Medical",IFERROR(INDEX('Rate Schedule'!$C$5:$C$24,MATCH(SUMPRODUCT(MAX(('Rate Schedule'!$A$5:$A$24&lt;=A1482)*('Rate Schedule'!$A$5:$A$24&lt;&gt;"")*'Rate Schedule'!$A$5:$A$24)),'Rate Schedule'!$A$5:$A$24,0)),0),IF(E1482="Charitable",IFERROR(INDEX('Rate Schedule'!$D$5:$D$24,MATCH(SUMPRODUCT(MAX(('Rate Schedule'!$A$5:$A$24&lt;=A1482)*('Rate Schedule'!$A$5:$A$24&lt;&gt;"")*'Rate Schedule'!$A$5:$A$24)),'Rate Schedule'!$A$5:$A$24,0)),0),0))))</f>
        <v/>
      </c>
      <c r="P1482" s="25">
        <f>IF(OR(M1482="",O1482=""),"",ROUND(N1482*O1482,0)/100)</f>
        <v/>
      </c>
      <c r="Q1482" s="26">
        <f>IF(AND(A1482="",B1482="",C1482="",D1482="",E1482="",J1482="",H1482=""),"",IF(A1482="","Add a date",IF(A1482&gt;AsOf,"After as-of date: not counted yet",IF(B1482="","Add a vehicle",IF(COUNTIF(VName,B1482)=0,"Vehicle not on Vehicles sheet",IF(E1482="","Add a purpose",IF(AND(E1482&lt;&gt;"Business",E1482&lt;&gt;"Medical",E1482&lt;&gt;"Charitable",E1482&lt;&gt;"Personal"),"Purpose must be Business/Medical/Charitable/Personal",IF(AND(ISNUMBER(H1482),ISNUMBER(I1482),I1482&lt;H1482),"Odometer end is before start",IF(AND(NOT(ISNUMBER(H1482)),NOT(ISNUMBER(I1482)),NOT(ISNUMBER(J1482))),"Add odometer readings or typed miles",IF(AND(ISNUMBER(H1482),ISNUMBER(I1482),ISNUMBER(J1482),ABS((I1482-H1482)-J1482)&gt;0.05),"Odometer and typed miles disagree",IF(AND(N1482&gt;0,O1482=0),"No rate for this date — check Rate Schedule",IF(AND(OR(E1482="Business",E1482="Medical",E1482="Charitable"),F1482&lt;&gt;"Yes",K1482=""),"Add purpose detail for substantiation",""))))))))))))</f>
        <v/>
      </c>
      <c r="R1482" s="27">
        <f>IF(OR(A1482="",M1482=""),"",IFERROR(INDEX('Rate Schedule'!$A$5:$A$24,MATCH(SUMPRODUCT(MAX(('Rate Schedule'!$A$5:$A$24&lt;=A1482)*('Rate Schedule'!$A$5:$A$24&lt;&gt;"")*'Rate Schedule'!$A$5:$A$24)),'Rate Schedule'!$A$5:$A$24,0)),""))</f>
        <v/>
      </c>
    </row>
    <row r="1483">
      <c r="A1483" s="22" t="n"/>
      <c r="B1483" s="10" t="n"/>
      <c r="C1483" s="10" t="n"/>
      <c r="D1483" s="10" t="n"/>
      <c r="E1483" s="10" t="n"/>
      <c r="F1483" s="10" t="n"/>
      <c r="G1483" s="10" t="n"/>
      <c r="H1483" s="23" t="n"/>
      <c r="I1483" s="23" t="n"/>
      <c r="J1483" s="23" t="n"/>
      <c r="K1483" s="10" t="n"/>
      <c r="L1483" s="10" t="n"/>
      <c r="M1483" s="24">
        <f>IF(AND(A1483="",B1483="",J1483="",H1483=""),"",ROUND(IF(G1483="Yes",2,1)*IF(AND(ISNUMBER(H1483),ISNUMBER(I1483),I1483&gt;=H1483),I1483-H1483,IF(ISNUMBER(J1483),J1483,0)),1))</f>
        <v/>
      </c>
      <c r="N1483" s="24">
        <f>IF(M1483="","",IF(OR(E1483="Personal",E1483="",F1483="Yes"),0,M1483))</f>
        <v/>
      </c>
      <c r="O1483" s="24">
        <f>IF(OR(A1483="",M1483=""),"",IF(E1483="Business",IFERROR(INDEX('Rate Schedule'!$B$5:$B$24,MATCH(SUMPRODUCT(MAX(('Rate Schedule'!$A$5:$A$24&lt;=A1483)*('Rate Schedule'!$A$5:$A$24&lt;&gt;"")*'Rate Schedule'!$A$5:$A$24)),'Rate Schedule'!$A$5:$A$24,0)),0),IF(E1483="Medical",IFERROR(INDEX('Rate Schedule'!$C$5:$C$24,MATCH(SUMPRODUCT(MAX(('Rate Schedule'!$A$5:$A$24&lt;=A1483)*('Rate Schedule'!$A$5:$A$24&lt;&gt;"")*'Rate Schedule'!$A$5:$A$24)),'Rate Schedule'!$A$5:$A$24,0)),0),IF(E1483="Charitable",IFERROR(INDEX('Rate Schedule'!$D$5:$D$24,MATCH(SUMPRODUCT(MAX(('Rate Schedule'!$A$5:$A$24&lt;=A1483)*('Rate Schedule'!$A$5:$A$24&lt;&gt;"")*'Rate Schedule'!$A$5:$A$24)),'Rate Schedule'!$A$5:$A$24,0)),0),0))))</f>
        <v/>
      </c>
      <c r="P1483" s="25">
        <f>IF(OR(M1483="",O1483=""),"",ROUND(N1483*O1483,0)/100)</f>
        <v/>
      </c>
      <c r="Q1483" s="26">
        <f>IF(AND(A1483="",B1483="",C1483="",D1483="",E1483="",J1483="",H1483=""),"",IF(A1483="","Add a date",IF(A1483&gt;AsOf,"After as-of date: not counted yet",IF(B1483="","Add a vehicle",IF(COUNTIF(VName,B1483)=0,"Vehicle not on Vehicles sheet",IF(E1483="","Add a purpose",IF(AND(E1483&lt;&gt;"Business",E1483&lt;&gt;"Medical",E1483&lt;&gt;"Charitable",E1483&lt;&gt;"Personal"),"Purpose must be Business/Medical/Charitable/Personal",IF(AND(ISNUMBER(H1483),ISNUMBER(I1483),I1483&lt;H1483),"Odometer end is before start",IF(AND(NOT(ISNUMBER(H1483)),NOT(ISNUMBER(I1483)),NOT(ISNUMBER(J1483))),"Add odometer readings or typed miles",IF(AND(ISNUMBER(H1483),ISNUMBER(I1483),ISNUMBER(J1483),ABS((I1483-H1483)-J1483)&gt;0.05),"Odometer and typed miles disagree",IF(AND(N1483&gt;0,O1483=0),"No rate for this date — check Rate Schedule",IF(AND(OR(E1483="Business",E1483="Medical",E1483="Charitable"),F1483&lt;&gt;"Yes",K1483=""),"Add purpose detail for substantiation",""))))))))))))</f>
        <v/>
      </c>
      <c r="R1483" s="27">
        <f>IF(OR(A1483="",M1483=""),"",IFERROR(INDEX('Rate Schedule'!$A$5:$A$24,MATCH(SUMPRODUCT(MAX(('Rate Schedule'!$A$5:$A$24&lt;=A1483)*('Rate Schedule'!$A$5:$A$24&lt;&gt;"")*'Rate Schedule'!$A$5:$A$24)),'Rate Schedule'!$A$5:$A$24,0)),""))</f>
        <v/>
      </c>
    </row>
    <row r="1484">
      <c r="A1484" s="22" t="n"/>
      <c r="B1484" s="10" t="n"/>
      <c r="C1484" s="10" t="n"/>
      <c r="D1484" s="10" t="n"/>
      <c r="E1484" s="10" t="n"/>
      <c r="F1484" s="10" t="n"/>
      <c r="G1484" s="10" t="n"/>
      <c r="H1484" s="23" t="n"/>
      <c r="I1484" s="23" t="n"/>
      <c r="J1484" s="23" t="n"/>
      <c r="K1484" s="10" t="n"/>
      <c r="L1484" s="10" t="n"/>
      <c r="M1484" s="24">
        <f>IF(AND(A1484="",B1484="",J1484="",H1484=""),"",ROUND(IF(G1484="Yes",2,1)*IF(AND(ISNUMBER(H1484),ISNUMBER(I1484),I1484&gt;=H1484),I1484-H1484,IF(ISNUMBER(J1484),J1484,0)),1))</f>
        <v/>
      </c>
      <c r="N1484" s="24">
        <f>IF(M1484="","",IF(OR(E1484="Personal",E1484="",F1484="Yes"),0,M1484))</f>
        <v/>
      </c>
      <c r="O1484" s="24">
        <f>IF(OR(A1484="",M1484=""),"",IF(E1484="Business",IFERROR(INDEX('Rate Schedule'!$B$5:$B$24,MATCH(SUMPRODUCT(MAX(('Rate Schedule'!$A$5:$A$24&lt;=A1484)*('Rate Schedule'!$A$5:$A$24&lt;&gt;"")*'Rate Schedule'!$A$5:$A$24)),'Rate Schedule'!$A$5:$A$24,0)),0),IF(E1484="Medical",IFERROR(INDEX('Rate Schedule'!$C$5:$C$24,MATCH(SUMPRODUCT(MAX(('Rate Schedule'!$A$5:$A$24&lt;=A1484)*('Rate Schedule'!$A$5:$A$24&lt;&gt;"")*'Rate Schedule'!$A$5:$A$24)),'Rate Schedule'!$A$5:$A$24,0)),0),IF(E1484="Charitable",IFERROR(INDEX('Rate Schedule'!$D$5:$D$24,MATCH(SUMPRODUCT(MAX(('Rate Schedule'!$A$5:$A$24&lt;=A1484)*('Rate Schedule'!$A$5:$A$24&lt;&gt;"")*'Rate Schedule'!$A$5:$A$24)),'Rate Schedule'!$A$5:$A$24,0)),0),0))))</f>
        <v/>
      </c>
      <c r="P1484" s="25">
        <f>IF(OR(M1484="",O1484=""),"",ROUND(N1484*O1484,0)/100)</f>
        <v/>
      </c>
      <c r="Q1484" s="26">
        <f>IF(AND(A1484="",B1484="",C1484="",D1484="",E1484="",J1484="",H1484=""),"",IF(A1484="","Add a date",IF(A1484&gt;AsOf,"After as-of date: not counted yet",IF(B1484="","Add a vehicle",IF(COUNTIF(VName,B1484)=0,"Vehicle not on Vehicles sheet",IF(E1484="","Add a purpose",IF(AND(E1484&lt;&gt;"Business",E1484&lt;&gt;"Medical",E1484&lt;&gt;"Charitable",E1484&lt;&gt;"Personal"),"Purpose must be Business/Medical/Charitable/Personal",IF(AND(ISNUMBER(H1484),ISNUMBER(I1484),I1484&lt;H1484),"Odometer end is before start",IF(AND(NOT(ISNUMBER(H1484)),NOT(ISNUMBER(I1484)),NOT(ISNUMBER(J1484))),"Add odometer readings or typed miles",IF(AND(ISNUMBER(H1484),ISNUMBER(I1484),ISNUMBER(J1484),ABS((I1484-H1484)-J1484)&gt;0.05),"Odometer and typed miles disagree",IF(AND(N1484&gt;0,O1484=0),"No rate for this date — check Rate Schedule",IF(AND(OR(E1484="Business",E1484="Medical",E1484="Charitable"),F1484&lt;&gt;"Yes",K1484=""),"Add purpose detail for substantiation",""))))))))))))</f>
        <v/>
      </c>
      <c r="R1484" s="27">
        <f>IF(OR(A1484="",M1484=""),"",IFERROR(INDEX('Rate Schedule'!$A$5:$A$24,MATCH(SUMPRODUCT(MAX(('Rate Schedule'!$A$5:$A$24&lt;=A1484)*('Rate Schedule'!$A$5:$A$24&lt;&gt;"")*'Rate Schedule'!$A$5:$A$24)),'Rate Schedule'!$A$5:$A$24,0)),""))</f>
        <v/>
      </c>
    </row>
    <row r="1485">
      <c r="A1485" s="22" t="n"/>
      <c r="B1485" s="10" t="n"/>
      <c r="C1485" s="10" t="n"/>
      <c r="D1485" s="10" t="n"/>
      <c r="E1485" s="10" t="n"/>
      <c r="F1485" s="10" t="n"/>
      <c r="G1485" s="10" t="n"/>
      <c r="H1485" s="23" t="n"/>
      <c r="I1485" s="23" t="n"/>
      <c r="J1485" s="23" t="n"/>
      <c r="K1485" s="10" t="n"/>
      <c r="L1485" s="10" t="n"/>
      <c r="M1485" s="24">
        <f>IF(AND(A1485="",B1485="",J1485="",H1485=""),"",ROUND(IF(G1485="Yes",2,1)*IF(AND(ISNUMBER(H1485),ISNUMBER(I1485),I1485&gt;=H1485),I1485-H1485,IF(ISNUMBER(J1485),J1485,0)),1))</f>
        <v/>
      </c>
      <c r="N1485" s="24">
        <f>IF(M1485="","",IF(OR(E1485="Personal",E1485="",F1485="Yes"),0,M1485))</f>
        <v/>
      </c>
      <c r="O1485" s="24">
        <f>IF(OR(A1485="",M1485=""),"",IF(E1485="Business",IFERROR(INDEX('Rate Schedule'!$B$5:$B$24,MATCH(SUMPRODUCT(MAX(('Rate Schedule'!$A$5:$A$24&lt;=A1485)*('Rate Schedule'!$A$5:$A$24&lt;&gt;"")*'Rate Schedule'!$A$5:$A$24)),'Rate Schedule'!$A$5:$A$24,0)),0),IF(E1485="Medical",IFERROR(INDEX('Rate Schedule'!$C$5:$C$24,MATCH(SUMPRODUCT(MAX(('Rate Schedule'!$A$5:$A$24&lt;=A1485)*('Rate Schedule'!$A$5:$A$24&lt;&gt;"")*'Rate Schedule'!$A$5:$A$24)),'Rate Schedule'!$A$5:$A$24,0)),0),IF(E1485="Charitable",IFERROR(INDEX('Rate Schedule'!$D$5:$D$24,MATCH(SUMPRODUCT(MAX(('Rate Schedule'!$A$5:$A$24&lt;=A1485)*('Rate Schedule'!$A$5:$A$24&lt;&gt;"")*'Rate Schedule'!$A$5:$A$24)),'Rate Schedule'!$A$5:$A$24,0)),0),0))))</f>
        <v/>
      </c>
      <c r="P1485" s="25">
        <f>IF(OR(M1485="",O1485=""),"",ROUND(N1485*O1485,0)/100)</f>
        <v/>
      </c>
      <c r="Q1485" s="26">
        <f>IF(AND(A1485="",B1485="",C1485="",D1485="",E1485="",J1485="",H1485=""),"",IF(A1485="","Add a date",IF(A1485&gt;AsOf,"After as-of date: not counted yet",IF(B1485="","Add a vehicle",IF(COUNTIF(VName,B1485)=0,"Vehicle not on Vehicles sheet",IF(E1485="","Add a purpose",IF(AND(E1485&lt;&gt;"Business",E1485&lt;&gt;"Medical",E1485&lt;&gt;"Charitable",E1485&lt;&gt;"Personal"),"Purpose must be Business/Medical/Charitable/Personal",IF(AND(ISNUMBER(H1485),ISNUMBER(I1485),I1485&lt;H1485),"Odometer end is before start",IF(AND(NOT(ISNUMBER(H1485)),NOT(ISNUMBER(I1485)),NOT(ISNUMBER(J1485))),"Add odometer readings or typed miles",IF(AND(ISNUMBER(H1485),ISNUMBER(I1485),ISNUMBER(J1485),ABS((I1485-H1485)-J1485)&gt;0.05),"Odometer and typed miles disagree",IF(AND(N1485&gt;0,O1485=0),"No rate for this date — check Rate Schedule",IF(AND(OR(E1485="Business",E1485="Medical",E1485="Charitable"),F1485&lt;&gt;"Yes",K1485=""),"Add purpose detail for substantiation",""))))))))))))</f>
        <v/>
      </c>
      <c r="R1485" s="27">
        <f>IF(OR(A1485="",M1485=""),"",IFERROR(INDEX('Rate Schedule'!$A$5:$A$24,MATCH(SUMPRODUCT(MAX(('Rate Schedule'!$A$5:$A$24&lt;=A1485)*('Rate Schedule'!$A$5:$A$24&lt;&gt;"")*'Rate Schedule'!$A$5:$A$24)),'Rate Schedule'!$A$5:$A$24,0)),""))</f>
        <v/>
      </c>
    </row>
    <row r="1486">
      <c r="A1486" s="22" t="n"/>
      <c r="B1486" s="10" t="n"/>
      <c r="C1486" s="10" t="n"/>
      <c r="D1486" s="10" t="n"/>
      <c r="E1486" s="10" t="n"/>
      <c r="F1486" s="10" t="n"/>
      <c r="G1486" s="10" t="n"/>
      <c r="H1486" s="23" t="n"/>
      <c r="I1486" s="23" t="n"/>
      <c r="J1486" s="23" t="n"/>
      <c r="K1486" s="10" t="n"/>
      <c r="L1486" s="10" t="n"/>
      <c r="M1486" s="24">
        <f>IF(AND(A1486="",B1486="",J1486="",H1486=""),"",ROUND(IF(G1486="Yes",2,1)*IF(AND(ISNUMBER(H1486),ISNUMBER(I1486),I1486&gt;=H1486),I1486-H1486,IF(ISNUMBER(J1486),J1486,0)),1))</f>
        <v/>
      </c>
      <c r="N1486" s="24">
        <f>IF(M1486="","",IF(OR(E1486="Personal",E1486="",F1486="Yes"),0,M1486))</f>
        <v/>
      </c>
      <c r="O1486" s="24">
        <f>IF(OR(A1486="",M1486=""),"",IF(E1486="Business",IFERROR(INDEX('Rate Schedule'!$B$5:$B$24,MATCH(SUMPRODUCT(MAX(('Rate Schedule'!$A$5:$A$24&lt;=A1486)*('Rate Schedule'!$A$5:$A$24&lt;&gt;"")*'Rate Schedule'!$A$5:$A$24)),'Rate Schedule'!$A$5:$A$24,0)),0),IF(E1486="Medical",IFERROR(INDEX('Rate Schedule'!$C$5:$C$24,MATCH(SUMPRODUCT(MAX(('Rate Schedule'!$A$5:$A$24&lt;=A1486)*('Rate Schedule'!$A$5:$A$24&lt;&gt;"")*'Rate Schedule'!$A$5:$A$24)),'Rate Schedule'!$A$5:$A$24,0)),0),IF(E1486="Charitable",IFERROR(INDEX('Rate Schedule'!$D$5:$D$24,MATCH(SUMPRODUCT(MAX(('Rate Schedule'!$A$5:$A$24&lt;=A1486)*('Rate Schedule'!$A$5:$A$24&lt;&gt;"")*'Rate Schedule'!$A$5:$A$24)),'Rate Schedule'!$A$5:$A$24,0)),0),0))))</f>
        <v/>
      </c>
      <c r="P1486" s="25">
        <f>IF(OR(M1486="",O1486=""),"",ROUND(N1486*O1486,0)/100)</f>
        <v/>
      </c>
      <c r="Q1486" s="26">
        <f>IF(AND(A1486="",B1486="",C1486="",D1486="",E1486="",J1486="",H1486=""),"",IF(A1486="","Add a date",IF(A1486&gt;AsOf,"After as-of date: not counted yet",IF(B1486="","Add a vehicle",IF(COUNTIF(VName,B1486)=0,"Vehicle not on Vehicles sheet",IF(E1486="","Add a purpose",IF(AND(E1486&lt;&gt;"Business",E1486&lt;&gt;"Medical",E1486&lt;&gt;"Charitable",E1486&lt;&gt;"Personal"),"Purpose must be Business/Medical/Charitable/Personal",IF(AND(ISNUMBER(H1486),ISNUMBER(I1486),I1486&lt;H1486),"Odometer end is before start",IF(AND(NOT(ISNUMBER(H1486)),NOT(ISNUMBER(I1486)),NOT(ISNUMBER(J1486))),"Add odometer readings or typed miles",IF(AND(ISNUMBER(H1486),ISNUMBER(I1486),ISNUMBER(J1486),ABS((I1486-H1486)-J1486)&gt;0.05),"Odometer and typed miles disagree",IF(AND(N1486&gt;0,O1486=0),"No rate for this date — check Rate Schedule",IF(AND(OR(E1486="Business",E1486="Medical",E1486="Charitable"),F1486&lt;&gt;"Yes",K1486=""),"Add purpose detail for substantiation",""))))))))))))</f>
        <v/>
      </c>
      <c r="R1486" s="27">
        <f>IF(OR(A1486="",M1486=""),"",IFERROR(INDEX('Rate Schedule'!$A$5:$A$24,MATCH(SUMPRODUCT(MAX(('Rate Schedule'!$A$5:$A$24&lt;=A1486)*('Rate Schedule'!$A$5:$A$24&lt;&gt;"")*'Rate Schedule'!$A$5:$A$24)),'Rate Schedule'!$A$5:$A$24,0)),""))</f>
        <v/>
      </c>
    </row>
    <row r="1487">
      <c r="A1487" s="22" t="n"/>
      <c r="B1487" s="10" t="n"/>
      <c r="C1487" s="10" t="n"/>
      <c r="D1487" s="10" t="n"/>
      <c r="E1487" s="10" t="n"/>
      <c r="F1487" s="10" t="n"/>
      <c r="G1487" s="10" t="n"/>
      <c r="H1487" s="23" t="n"/>
      <c r="I1487" s="23" t="n"/>
      <c r="J1487" s="23" t="n"/>
      <c r="K1487" s="10" t="n"/>
      <c r="L1487" s="10" t="n"/>
      <c r="M1487" s="24">
        <f>IF(AND(A1487="",B1487="",J1487="",H1487=""),"",ROUND(IF(G1487="Yes",2,1)*IF(AND(ISNUMBER(H1487),ISNUMBER(I1487),I1487&gt;=H1487),I1487-H1487,IF(ISNUMBER(J1487),J1487,0)),1))</f>
        <v/>
      </c>
      <c r="N1487" s="24">
        <f>IF(M1487="","",IF(OR(E1487="Personal",E1487="",F1487="Yes"),0,M1487))</f>
        <v/>
      </c>
      <c r="O1487" s="24">
        <f>IF(OR(A1487="",M1487=""),"",IF(E1487="Business",IFERROR(INDEX('Rate Schedule'!$B$5:$B$24,MATCH(SUMPRODUCT(MAX(('Rate Schedule'!$A$5:$A$24&lt;=A1487)*('Rate Schedule'!$A$5:$A$24&lt;&gt;"")*'Rate Schedule'!$A$5:$A$24)),'Rate Schedule'!$A$5:$A$24,0)),0),IF(E1487="Medical",IFERROR(INDEX('Rate Schedule'!$C$5:$C$24,MATCH(SUMPRODUCT(MAX(('Rate Schedule'!$A$5:$A$24&lt;=A1487)*('Rate Schedule'!$A$5:$A$24&lt;&gt;"")*'Rate Schedule'!$A$5:$A$24)),'Rate Schedule'!$A$5:$A$24,0)),0),IF(E1487="Charitable",IFERROR(INDEX('Rate Schedule'!$D$5:$D$24,MATCH(SUMPRODUCT(MAX(('Rate Schedule'!$A$5:$A$24&lt;=A1487)*('Rate Schedule'!$A$5:$A$24&lt;&gt;"")*'Rate Schedule'!$A$5:$A$24)),'Rate Schedule'!$A$5:$A$24,0)),0),0))))</f>
        <v/>
      </c>
      <c r="P1487" s="25">
        <f>IF(OR(M1487="",O1487=""),"",ROUND(N1487*O1487,0)/100)</f>
        <v/>
      </c>
      <c r="Q1487" s="26">
        <f>IF(AND(A1487="",B1487="",C1487="",D1487="",E1487="",J1487="",H1487=""),"",IF(A1487="","Add a date",IF(A1487&gt;AsOf,"After as-of date: not counted yet",IF(B1487="","Add a vehicle",IF(COUNTIF(VName,B1487)=0,"Vehicle not on Vehicles sheet",IF(E1487="","Add a purpose",IF(AND(E1487&lt;&gt;"Business",E1487&lt;&gt;"Medical",E1487&lt;&gt;"Charitable",E1487&lt;&gt;"Personal"),"Purpose must be Business/Medical/Charitable/Personal",IF(AND(ISNUMBER(H1487),ISNUMBER(I1487),I1487&lt;H1487),"Odometer end is before start",IF(AND(NOT(ISNUMBER(H1487)),NOT(ISNUMBER(I1487)),NOT(ISNUMBER(J1487))),"Add odometer readings or typed miles",IF(AND(ISNUMBER(H1487),ISNUMBER(I1487),ISNUMBER(J1487),ABS((I1487-H1487)-J1487)&gt;0.05),"Odometer and typed miles disagree",IF(AND(N1487&gt;0,O1487=0),"No rate for this date — check Rate Schedule",IF(AND(OR(E1487="Business",E1487="Medical",E1487="Charitable"),F1487&lt;&gt;"Yes",K1487=""),"Add purpose detail for substantiation",""))))))))))))</f>
        <v/>
      </c>
      <c r="R1487" s="27">
        <f>IF(OR(A1487="",M1487=""),"",IFERROR(INDEX('Rate Schedule'!$A$5:$A$24,MATCH(SUMPRODUCT(MAX(('Rate Schedule'!$A$5:$A$24&lt;=A1487)*('Rate Schedule'!$A$5:$A$24&lt;&gt;"")*'Rate Schedule'!$A$5:$A$24)),'Rate Schedule'!$A$5:$A$24,0)),""))</f>
        <v/>
      </c>
    </row>
    <row r="1488">
      <c r="A1488" s="22" t="n"/>
      <c r="B1488" s="10" t="n"/>
      <c r="C1488" s="10" t="n"/>
      <c r="D1488" s="10" t="n"/>
      <c r="E1488" s="10" t="n"/>
      <c r="F1488" s="10" t="n"/>
      <c r="G1488" s="10" t="n"/>
      <c r="H1488" s="23" t="n"/>
      <c r="I1488" s="23" t="n"/>
      <c r="J1488" s="23" t="n"/>
      <c r="K1488" s="10" t="n"/>
      <c r="L1488" s="10" t="n"/>
      <c r="M1488" s="24">
        <f>IF(AND(A1488="",B1488="",J1488="",H1488=""),"",ROUND(IF(G1488="Yes",2,1)*IF(AND(ISNUMBER(H1488),ISNUMBER(I1488),I1488&gt;=H1488),I1488-H1488,IF(ISNUMBER(J1488),J1488,0)),1))</f>
        <v/>
      </c>
      <c r="N1488" s="24">
        <f>IF(M1488="","",IF(OR(E1488="Personal",E1488="",F1488="Yes"),0,M1488))</f>
        <v/>
      </c>
      <c r="O1488" s="24">
        <f>IF(OR(A1488="",M1488=""),"",IF(E1488="Business",IFERROR(INDEX('Rate Schedule'!$B$5:$B$24,MATCH(SUMPRODUCT(MAX(('Rate Schedule'!$A$5:$A$24&lt;=A1488)*('Rate Schedule'!$A$5:$A$24&lt;&gt;"")*'Rate Schedule'!$A$5:$A$24)),'Rate Schedule'!$A$5:$A$24,0)),0),IF(E1488="Medical",IFERROR(INDEX('Rate Schedule'!$C$5:$C$24,MATCH(SUMPRODUCT(MAX(('Rate Schedule'!$A$5:$A$24&lt;=A1488)*('Rate Schedule'!$A$5:$A$24&lt;&gt;"")*'Rate Schedule'!$A$5:$A$24)),'Rate Schedule'!$A$5:$A$24,0)),0),IF(E1488="Charitable",IFERROR(INDEX('Rate Schedule'!$D$5:$D$24,MATCH(SUMPRODUCT(MAX(('Rate Schedule'!$A$5:$A$24&lt;=A1488)*('Rate Schedule'!$A$5:$A$24&lt;&gt;"")*'Rate Schedule'!$A$5:$A$24)),'Rate Schedule'!$A$5:$A$24,0)),0),0))))</f>
        <v/>
      </c>
      <c r="P1488" s="25">
        <f>IF(OR(M1488="",O1488=""),"",ROUND(N1488*O1488,0)/100)</f>
        <v/>
      </c>
      <c r="Q1488" s="26">
        <f>IF(AND(A1488="",B1488="",C1488="",D1488="",E1488="",J1488="",H1488=""),"",IF(A1488="","Add a date",IF(A1488&gt;AsOf,"After as-of date: not counted yet",IF(B1488="","Add a vehicle",IF(COUNTIF(VName,B1488)=0,"Vehicle not on Vehicles sheet",IF(E1488="","Add a purpose",IF(AND(E1488&lt;&gt;"Business",E1488&lt;&gt;"Medical",E1488&lt;&gt;"Charitable",E1488&lt;&gt;"Personal"),"Purpose must be Business/Medical/Charitable/Personal",IF(AND(ISNUMBER(H1488),ISNUMBER(I1488),I1488&lt;H1488),"Odometer end is before start",IF(AND(NOT(ISNUMBER(H1488)),NOT(ISNUMBER(I1488)),NOT(ISNUMBER(J1488))),"Add odometer readings or typed miles",IF(AND(ISNUMBER(H1488),ISNUMBER(I1488),ISNUMBER(J1488),ABS((I1488-H1488)-J1488)&gt;0.05),"Odometer and typed miles disagree",IF(AND(N1488&gt;0,O1488=0),"No rate for this date — check Rate Schedule",IF(AND(OR(E1488="Business",E1488="Medical",E1488="Charitable"),F1488&lt;&gt;"Yes",K1488=""),"Add purpose detail for substantiation",""))))))))))))</f>
        <v/>
      </c>
      <c r="R1488" s="27">
        <f>IF(OR(A1488="",M1488=""),"",IFERROR(INDEX('Rate Schedule'!$A$5:$A$24,MATCH(SUMPRODUCT(MAX(('Rate Schedule'!$A$5:$A$24&lt;=A1488)*('Rate Schedule'!$A$5:$A$24&lt;&gt;"")*'Rate Schedule'!$A$5:$A$24)),'Rate Schedule'!$A$5:$A$24,0)),""))</f>
        <v/>
      </c>
    </row>
    <row r="1489">
      <c r="A1489" s="22" t="n"/>
      <c r="B1489" s="10" t="n"/>
      <c r="C1489" s="10" t="n"/>
      <c r="D1489" s="10" t="n"/>
      <c r="E1489" s="10" t="n"/>
      <c r="F1489" s="10" t="n"/>
      <c r="G1489" s="10" t="n"/>
      <c r="H1489" s="23" t="n"/>
      <c r="I1489" s="23" t="n"/>
      <c r="J1489" s="23" t="n"/>
      <c r="K1489" s="10" t="n"/>
      <c r="L1489" s="10" t="n"/>
      <c r="M1489" s="24">
        <f>IF(AND(A1489="",B1489="",J1489="",H1489=""),"",ROUND(IF(G1489="Yes",2,1)*IF(AND(ISNUMBER(H1489),ISNUMBER(I1489),I1489&gt;=H1489),I1489-H1489,IF(ISNUMBER(J1489),J1489,0)),1))</f>
        <v/>
      </c>
      <c r="N1489" s="24">
        <f>IF(M1489="","",IF(OR(E1489="Personal",E1489="",F1489="Yes"),0,M1489))</f>
        <v/>
      </c>
      <c r="O1489" s="24">
        <f>IF(OR(A1489="",M1489=""),"",IF(E1489="Business",IFERROR(INDEX('Rate Schedule'!$B$5:$B$24,MATCH(SUMPRODUCT(MAX(('Rate Schedule'!$A$5:$A$24&lt;=A1489)*('Rate Schedule'!$A$5:$A$24&lt;&gt;"")*'Rate Schedule'!$A$5:$A$24)),'Rate Schedule'!$A$5:$A$24,0)),0),IF(E1489="Medical",IFERROR(INDEX('Rate Schedule'!$C$5:$C$24,MATCH(SUMPRODUCT(MAX(('Rate Schedule'!$A$5:$A$24&lt;=A1489)*('Rate Schedule'!$A$5:$A$24&lt;&gt;"")*'Rate Schedule'!$A$5:$A$24)),'Rate Schedule'!$A$5:$A$24,0)),0),IF(E1489="Charitable",IFERROR(INDEX('Rate Schedule'!$D$5:$D$24,MATCH(SUMPRODUCT(MAX(('Rate Schedule'!$A$5:$A$24&lt;=A1489)*('Rate Schedule'!$A$5:$A$24&lt;&gt;"")*'Rate Schedule'!$A$5:$A$24)),'Rate Schedule'!$A$5:$A$24,0)),0),0))))</f>
        <v/>
      </c>
      <c r="P1489" s="25">
        <f>IF(OR(M1489="",O1489=""),"",ROUND(N1489*O1489,0)/100)</f>
        <v/>
      </c>
      <c r="Q1489" s="26">
        <f>IF(AND(A1489="",B1489="",C1489="",D1489="",E1489="",J1489="",H1489=""),"",IF(A1489="","Add a date",IF(A1489&gt;AsOf,"After as-of date: not counted yet",IF(B1489="","Add a vehicle",IF(COUNTIF(VName,B1489)=0,"Vehicle not on Vehicles sheet",IF(E1489="","Add a purpose",IF(AND(E1489&lt;&gt;"Business",E1489&lt;&gt;"Medical",E1489&lt;&gt;"Charitable",E1489&lt;&gt;"Personal"),"Purpose must be Business/Medical/Charitable/Personal",IF(AND(ISNUMBER(H1489),ISNUMBER(I1489),I1489&lt;H1489),"Odometer end is before start",IF(AND(NOT(ISNUMBER(H1489)),NOT(ISNUMBER(I1489)),NOT(ISNUMBER(J1489))),"Add odometer readings or typed miles",IF(AND(ISNUMBER(H1489),ISNUMBER(I1489),ISNUMBER(J1489),ABS((I1489-H1489)-J1489)&gt;0.05),"Odometer and typed miles disagree",IF(AND(N1489&gt;0,O1489=0),"No rate for this date — check Rate Schedule",IF(AND(OR(E1489="Business",E1489="Medical",E1489="Charitable"),F1489&lt;&gt;"Yes",K1489=""),"Add purpose detail for substantiation",""))))))))))))</f>
        <v/>
      </c>
      <c r="R1489" s="27">
        <f>IF(OR(A1489="",M1489=""),"",IFERROR(INDEX('Rate Schedule'!$A$5:$A$24,MATCH(SUMPRODUCT(MAX(('Rate Schedule'!$A$5:$A$24&lt;=A1489)*('Rate Schedule'!$A$5:$A$24&lt;&gt;"")*'Rate Schedule'!$A$5:$A$24)),'Rate Schedule'!$A$5:$A$24,0)),""))</f>
        <v/>
      </c>
    </row>
    <row r="1490">
      <c r="A1490" s="22" t="n"/>
      <c r="B1490" s="10" t="n"/>
      <c r="C1490" s="10" t="n"/>
      <c r="D1490" s="10" t="n"/>
      <c r="E1490" s="10" t="n"/>
      <c r="F1490" s="10" t="n"/>
      <c r="G1490" s="10" t="n"/>
      <c r="H1490" s="23" t="n"/>
      <c r="I1490" s="23" t="n"/>
      <c r="J1490" s="23" t="n"/>
      <c r="K1490" s="10" t="n"/>
      <c r="L1490" s="10" t="n"/>
      <c r="M1490" s="24">
        <f>IF(AND(A1490="",B1490="",J1490="",H1490=""),"",ROUND(IF(G1490="Yes",2,1)*IF(AND(ISNUMBER(H1490),ISNUMBER(I1490),I1490&gt;=H1490),I1490-H1490,IF(ISNUMBER(J1490),J1490,0)),1))</f>
        <v/>
      </c>
      <c r="N1490" s="24">
        <f>IF(M1490="","",IF(OR(E1490="Personal",E1490="",F1490="Yes"),0,M1490))</f>
        <v/>
      </c>
      <c r="O1490" s="24">
        <f>IF(OR(A1490="",M1490=""),"",IF(E1490="Business",IFERROR(INDEX('Rate Schedule'!$B$5:$B$24,MATCH(SUMPRODUCT(MAX(('Rate Schedule'!$A$5:$A$24&lt;=A1490)*('Rate Schedule'!$A$5:$A$24&lt;&gt;"")*'Rate Schedule'!$A$5:$A$24)),'Rate Schedule'!$A$5:$A$24,0)),0),IF(E1490="Medical",IFERROR(INDEX('Rate Schedule'!$C$5:$C$24,MATCH(SUMPRODUCT(MAX(('Rate Schedule'!$A$5:$A$24&lt;=A1490)*('Rate Schedule'!$A$5:$A$24&lt;&gt;"")*'Rate Schedule'!$A$5:$A$24)),'Rate Schedule'!$A$5:$A$24,0)),0),IF(E1490="Charitable",IFERROR(INDEX('Rate Schedule'!$D$5:$D$24,MATCH(SUMPRODUCT(MAX(('Rate Schedule'!$A$5:$A$24&lt;=A1490)*('Rate Schedule'!$A$5:$A$24&lt;&gt;"")*'Rate Schedule'!$A$5:$A$24)),'Rate Schedule'!$A$5:$A$24,0)),0),0))))</f>
        <v/>
      </c>
      <c r="P1490" s="25">
        <f>IF(OR(M1490="",O1490=""),"",ROUND(N1490*O1490,0)/100)</f>
        <v/>
      </c>
      <c r="Q1490" s="26">
        <f>IF(AND(A1490="",B1490="",C1490="",D1490="",E1490="",J1490="",H1490=""),"",IF(A1490="","Add a date",IF(A1490&gt;AsOf,"After as-of date: not counted yet",IF(B1490="","Add a vehicle",IF(COUNTIF(VName,B1490)=0,"Vehicle not on Vehicles sheet",IF(E1490="","Add a purpose",IF(AND(E1490&lt;&gt;"Business",E1490&lt;&gt;"Medical",E1490&lt;&gt;"Charitable",E1490&lt;&gt;"Personal"),"Purpose must be Business/Medical/Charitable/Personal",IF(AND(ISNUMBER(H1490),ISNUMBER(I1490),I1490&lt;H1490),"Odometer end is before start",IF(AND(NOT(ISNUMBER(H1490)),NOT(ISNUMBER(I1490)),NOT(ISNUMBER(J1490))),"Add odometer readings or typed miles",IF(AND(ISNUMBER(H1490),ISNUMBER(I1490),ISNUMBER(J1490),ABS((I1490-H1490)-J1490)&gt;0.05),"Odometer and typed miles disagree",IF(AND(N1490&gt;0,O1490=0),"No rate for this date — check Rate Schedule",IF(AND(OR(E1490="Business",E1490="Medical",E1490="Charitable"),F1490&lt;&gt;"Yes",K1490=""),"Add purpose detail for substantiation",""))))))))))))</f>
        <v/>
      </c>
      <c r="R1490" s="27">
        <f>IF(OR(A1490="",M1490=""),"",IFERROR(INDEX('Rate Schedule'!$A$5:$A$24,MATCH(SUMPRODUCT(MAX(('Rate Schedule'!$A$5:$A$24&lt;=A1490)*('Rate Schedule'!$A$5:$A$24&lt;&gt;"")*'Rate Schedule'!$A$5:$A$24)),'Rate Schedule'!$A$5:$A$24,0)),""))</f>
        <v/>
      </c>
    </row>
    <row r="1491">
      <c r="A1491" s="22" t="n"/>
      <c r="B1491" s="10" t="n"/>
      <c r="C1491" s="10" t="n"/>
      <c r="D1491" s="10" t="n"/>
      <c r="E1491" s="10" t="n"/>
      <c r="F1491" s="10" t="n"/>
      <c r="G1491" s="10" t="n"/>
      <c r="H1491" s="23" t="n"/>
      <c r="I1491" s="23" t="n"/>
      <c r="J1491" s="23" t="n"/>
      <c r="K1491" s="10" t="n"/>
      <c r="L1491" s="10" t="n"/>
      <c r="M1491" s="24">
        <f>IF(AND(A1491="",B1491="",J1491="",H1491=""),"",ROUND(IF(G1491="Yes",2,1)*IF(AND(ISNUMBER(H1491),ISNUMBER(I1491),I1491&gt;=H1491),I1491-H1491,IF(ISNUMBER(J1491),J1491,0)),1))</f>
        <v/>
      </c>
      <c r="N1491" s="24">
        <f>IF(M1491="","",IF(OR(E1491="Personal",E1491="",F1491="Yes"),0,M1491))</f>
        <v/>
      </c>
      <c r="O1491" s="24">
        <f>IF(OR(A1491="",M1491=""),"",IF(E1491="Business",IFERROR(INDEX('Rate Schedule'!$B$5:$B$24,MATCH(SUMPRODUCT(MAX(('Rate Schedule'!$A$5:$A$24&lt;=A1491)*('Rate Schedule'!$A$5:$A$24&lt;&gt;"")*'Rate Schedule'!$A$5:$A$24)),'Rate Schedule'!$A$5:$A$24,0)),0),IF(E1491="Medical",IFERROR(INDEX('Rate Schedule'!$C$5:$C$24,MATCH(SUMPRODUCT(MAX(('Rate Schedule'!$A$5:$A$24&lt;=A1491)*('Rate Schedule'!$A$5:$A$24&lt;&gt;"")*'Rate Schedule'!$A$5:$A$24)),'Rate Schedule'!$A$5:$A$24,0)),0),IF(E1491="Charitable",IFERROR(INDEX('Rate Schedule'!$D$5:$D$24,MATCH(SUMPRODUCT(MAX(('Rate Schedule'!$A$5:$A$24&lt;=A1491)*('Rate Schedule'!$A$5:$A$24&lt;&gt;"")*'Rate Schedule'!$A$5:$A$24)),'Rate Schedule'!$A$5:$A$24,0)),0),0))))</f>
        <v/>
      </c>
      <c r="P1491" s="25">
        <f>IF(OR(M1491="",O1491=""),"",ROUND(N1491*O1491,0)/100)</f>
        <v/>
      </c>
      <c r="Q1491" s="26">
        <f>IF(AND(A1491="",B1491="",C1491="",D1491="",E1491="",J1491="",H1491=""),"",IF(A1491="","Add a date",IF(A1491&gt;AsOf,"After as-of date: not counted yet",IF(B1491="","Add a vehicle",IF(COUNTIF(VName,B1491)=0,"Vehicle not on Vehicles sheet",IF(E1491="","Add a purpose",IF(AND(E1491&lt;&gt;"Business",E1491&lt;&gt;"Medical",E1491&lt;&gt;"Charitable",E1491&lt;&gt;"Personal"),"Purpose must be Business/Medical/Charitable/Personal",IF(AND(ISNUMBER(H1491),ISNUMBER(I1491),I1491&lt;H1491),"Odometer end is before start",IF(AND(NOT(ISNUMBER(H1491)),NOT(ISNUMBER(I1491)),NOT(ISNUMBER(J1491))),"Add odometer readings or typed miles",IF(AND(ISNUMBER(H1491),ISNUMBER(I1491),ISNUMBER(J1491),ABS((I1491-H1491)-J1491)&gt;0.05),"Odometer and typed miles disagree",IF(AND(N1491&gt;0,O1491=0),"No rate for this date — check Rate Schedule",IF(AND(OR(E1491="Business",E1491="Medical",E1491="Charitable"),F1491&lt;&gt;"Yes",K1491=""),"Add purpose detail for substantiation",""))))))))))))</f>
        <v/>
      </c>
      <c r="R1491" s="27">
        <f>IF(OR(A1491="",M1491=""),"",IFERROR(INDEX('Rate Schedule'!$A$5:$A$24,MATCH(SUMPRODUCT(MAX(('Rate Schedule'!$A$5:$A$24&lt;=A1491)*('Rate Schedule'!$A$5:$A$24&lt;&gt;"")*'Rate Schedule'!$A$5:$A$24)),'Rate Schedule'!$A$5:$A$24,0)),""))</f>
        <v/>
      </c>
    </row>
    <row r="1492">
      <c r="A1492" s="22" t="n"/>
      <c r="B1492" s="10" t="n"/>
      <c r="C1492" s="10" t="n"/>
      <c r="D1492" s="10" t="n"/>
      <c r="E1492" s="10" t="n"/>
      <c r="F1492" s="10" t="n"/>
      <c r="G1492" s="10" t="n"/>
      <c r="H1492" s="23" t="n"/>
      <c r="I1492" s="23" t="n"/>
      <c r="J1492" s="23" t="n"/>
      <c r="K1492" s="10" t="n"/>
      <c r="L1492" s="10" t="n"/>
      <c r="M1492" s="24">
        <f>IF(AND(A1492="",B1492="",J1492="",H1492=""),"",ROUND(IF(G1492="Yes",2,1)*IF(AND(ISNUMBER(H1492),ISNUMBER(I1492),I1492&gt;=H1492),I1492-H1492,IF(ISNUMBER(J1492),J1492,0)),1))</f>
        <v/>
      </c>
      <c r="N1492" s="24">
        <f>IF(M1492="","",IF(OR(E1492="Personal",E1492="",F1492="Yes"),0,M1492))</f>
        <v/>
      </c>
      <c r="O1492" s="24">
        <f>IF(OR(A1492="",M1492=""),"",IF(E1492="Business",IFERROR(INDEX('Rate Schedule'!$B$5:$B$24,MATCH(SUMPRODUCT(MAX(('Rate Schedule'!$A$5:$A$24&lt;=A1492)*('Rate Schedule'!$A$5:$A$24&lt;&gt;"")*'Rate Schedule'!$A$5:$A$24)),'Rate Schedule'!$A$5:$A$24,0)),0),IF(E1492="Medical",IFERROR(INDEX('Rate Schedule'!$C$5:$C$24,MATCH(SUMPRODUCT(MAX(('Rate Schedule'!$A$5:$A$24&lt;=A1492)*('Rate Schedule'!$A$5:$A$24&lt;&gt;"")*'Rate Schedule'!$A$5:$A$24)),'Rate Schedule'!$A$5:$A$24,0)),0),IF(E1492="Charitable",IFERROR(INDEX('Rate Schedule'!$D$5:$D$24,MATCH(SUMPRODUCT(MAX(('Rate Schedule'!$A$5:$A$24&lt;=A1492)*('Rate Schedule'!$A$5:$A$24&lt;&gt;"")*'Rate Schedule'!$A$5:$A$24)),'Rate Schedule'!$A$5:$A$24,0)),0),0))))</f>
        <v/>
      </c>
      <c r="P1492" s="25">
        <f>IF(OR(M1492="",O1492=""),"",ROUND(N1492*O1492,0)/100)</f>
        <v/>
      </c>
      <c r="Q1492" s="26">
        <f>IF(AND(A1492="",B1492="",C1492="",D1492="",E1492="",J1492="",H1492=""),"",IF(A1492="","Add a date",IF(A1492&gt;AsOf,"After as-of date: not counted yet",IF(B1492="","Add a vehicle",IF(COUNTIF(VName,B1492)=0,"Vehicle not on Vehicles sheet",IF(E1492="","Add a purpose",IF(AND(E1492&lt;&gt;"Business",E1492&lt;&gt;"Medical",E1492&lt;&gt;"Charitable",E1492&lt;&gt;"Personal"),"Purpose must be Business/Medical/Charitable/Personal",IF(AND(ISNUMBER(H1492),ISNUMBER(I1492),I1492&lt;H1492),"Odometer end is before start",IF(AND(NOT(ISNUMBER(H1492)),NOT(ISNUMBER(I1492)),NOT(ISNUMBER(J1492))),"Add odometer readings or typed miles",IF(AND(ISNUMBER(H1492),ISNUMBER(I1492),ISNUMBER(J1492),ABS((I1492-H1492)-J1492)&gt;0.05),"Odometer and typed miles disagree",IF(AND(N1492&gt;0,O1492=0),"No rate for this date — check Rate Schedule",IF(AND(OR(E1492="Business",E1492="Medical",E1492="Charitable"),F1492&lt;&gt;"Yes",K1492=""),"Add purpose detail for substantiation",""))))))))))))</f>
        <v/>
      </c>
      <c r="R1492" s="27">
        <f>IF(OR(A1492="",M1492=""),"",IFERROR(INDEX('Rate Schedule'!$A$5:$A$24,MATCH(SUMPRODUCT(MAX(('Rate Schedule'!$A$5:$A$24&lt;=A1492)*('Rate Schedule'!$A$5:$A$24&lt;&gt;"")*'Rate Schedule'!$A$5:$A$24)),'Rate Schedule'!$A$5:$A$24,0)),""))</f>
        <v/>
      </c>
    </row>
    <row r="1493">
      <c r="A1493" s="22" t="n"/>
      <c r="B1493" s="10" t="n"/>
      <c r="C1493" s="10" t="n"/>
      <c r="D1493" s="10" t="n"/>
      <c r="E1493" s="10" t="n"/>
      <c r="F1493" s="10" t="n"/>
      <c r="G1493" s="10" t="n"/>
      <c r="H1493" s="23" t="n"/>
      <c r="I1493" s="23" t="n"/>
      <c r="J1493" s="23" t="n"/>
      <c r="K1493" s="10" t="n"/>
      <c r="L1493" s="10" t="n"/>
      <c r="M1493" s="24">
        <f>IF(AND(A1493="",B1493="",J1493="",H1493=""),"",ROUND(IF(G1493="Yes",2,1)*IF(AND(ISNUMBER(H1493),ISNUMBER(I1493),I1493&gt;=H1493),I1493-H1493,IF(ISNUMBER(J1493),J1493,0)),1))</f>
        <v/>
      </c>
      <c r="N1493" s="24">
        <f>IF(M1493="","",IF(OR(E1493="Personal",E1493="",F1493="Yes"),0,M1493))</f>
        <v/>
      </c>
      <c r="O1493" s="24">
        <f>IF(OR(A1493="",M1493=""),"",IF(E1493="Business",IFERROR(INDEX('Rate Schedule'!$B$5:$B$24,MATCH(SUMPRODUCT(MAX(('Rate Schedule'!$A$5:$A$24&lt;=A1493)*('Rate Schedule'!$A$5:$A$24&lt;&gt;"")*'Rate Schedule'!$A$5:$A$24)),'Rate Schedule'!$A$5:$A$24,0)),0),IF(E1493="Medical",IFERROR(INDEX('Rate Schedule'!$C$5:$C$24,MATCH(SUMPRODUCT(MAX(('Rate Schedule'!$A$5:$A$24&lt;=A1493)*('Rate Schedule'!$A$5:$A$24&lt;&gt;"")*'Rate Schedule'!$A$5:$A$24)),'Rate Schedule'!$A$5:$A$24,0)),0),IF(E1493="Charitable",IFERROR(INDEX('Rate Schedule'!$D$5:$D$24,MATCH(SUMPRODUCT(MAX(('Rate Schedule'!$A$5:$A$24&lt;=A1493)*('Rate Schedule'!$A$5:$A$24&lt;&gt;"")*'Rate Schedule'!$A$5:$A$24)),'Rate Schedule'!$A$5:$A$24,0)),0),0))))</f>
        <v/>
      </c>
      <c r="P1493" s="25">
        <f>IF(OR(M1493="",O1493=""),"",ROUND(N1493*O1493,0)/100)</f>
        <v/>
      </c>
      <c r="Q1493" s="26">
        <f>IF(AND(A1493="",B1493="",C1493="",D1493="",E1493="",J1493="",H1493=""),"",IF(A1493="","Add a date",IF(A1493&gt;AsOf,"After as-of date: not counted yet",IF(B1493="","Add a vehicle",IF(COUNTIF(VName,B1493)=0,"Vehicle not on Vehicles sheet",IF(E1493="","Add a purpose",IF(AND(E1493&lt;&gt;"Business",E1493&lt;&gt;"Medical",E1493&lt;&gt;"Charitable",E1493&lt;&gt;"Personal"),"Purpose must be Business/Medical/Charitable/Personal",IF(AND(ISNUMBER(H1493),ISNUMBER(I1493),I1493&lt;H1493),"Odometer end is before start",IF(AND(NOT(ISNUMBER(H1493)),NOT(ISNUMBER(I1493)),NOT(ISNUMBER(J1493))),"Add odometer readings or typed miles",IF(AND(ISNUMBER(H1493),ISNUMBER(I1493),ISNUMBER(J1493),ABS((I1493-H1493)-J1493)&gt;0.05),"Odometer and typed miles disagree",IF(AND(N1493&gt;0,O1493=0),"No rate for this date — check Rate Schedule",IF(AND(OR(E1493="Business",E1493="Medical",E1493="Charitable"),F1493&lt;&gt;"Yes",K1493=""),"Add purpose detail for substantiation",""))))))))))))</f>
        <v/>
      </c>
      <c r="R1493" s="27">
        <f>IF(OR(A1493="",M1493=""),"",IFERROR(INDEX('Rate Schedule'!$A$5:$A$24,MATCH(SUMPRODUCT(MAX(('Rate Schedule'!$A$5:$A$24&lt;=A1493)*('Rate Schedule'!$A$5:$A$24&lt;&gt;"")*'Rate Schedule'!$A$5:$A$24)),'Rate Schedule'!$A$5:$A$24,0)),""))</f>
        <v/>
      </c>
    </row>
    <row r="1494">
      <c r="A1494" s="22" t="n"/>
      <c r="B1494" s="10" t="n"/>
      <c r="C1494" s="10" t="n"/>
      <c r="D1494" s="10" t="n"/>
      <c r="E1494" s="10" t="n"/>
      <c r="F1494" s="10" t="n"/>
      <c r="G1494" s="10" t="n"/>
      <c r="H1494" s="23" t="n"/>
      <c r="I1494" s="23" t="n"/>
      <c r="J1494" s="23" t="n"/>
      <c r="K1494" s="10" t="n"/>
      <c r="L1494" s="10" t="n"/>
      <c r="M1494" s="24">
        <f>IF(AND(A1494="",B1494="",J1494="",H1494=""),"",ROUND(IF(G1494="Yes",2,1)*IF(AND(ISNUMBER(H1494),ISNUMBER(I1494),I1494&gt;=H1494),I1494-H1494,IF(ISNUMBER(J1494),J1494,0)),1))</f>
        <v/>
      </c>
      <c r="N1494" s="24">
        <f>IF(M1494="","",IF(OR(E1494="Personal",E1494="",F1494="Yes"),0,M1494))</f>
        <v/>
      </c>
      <c r="O1494" s="24">
        <f>IF(OR(A1494="",M1494=""),"",IF(E1494="Business",IFERROR(INDEX('Rate Schedule'!$B$5:$B$24,MATCH(SUMPRODUCT(MAX(('Rate Schedule'!$A$5:$A$24&lt;=A1494)*('Rate Schedule'!$A$5:$A$24&lt;&gt;"")*'Rate Schedule'!$A$5:$A$24)),'Rate Schedule'!$A$5:$A$24,0)),0),IF(E1494="Medical",IFERROR(INDEX('Rate Schedule'!$C$5:$C$24,MATCH(SUMPRODUCT(MAX(('Rate Schedule'!$A$5:$A$24&lt;=A1494)*('Rate Schedule'!$A$5:$A$24&lt;&gt;"")*'Rate Schedule'!$A$5:$A$24)),'Rate Schedule'!$A$5:$A$24,0)),0),IF(E1494="Charitable",IFERROR(INDEX('Rate Schedule'!$D$5:$D$24,MATCH(SUMPRODUCT(MAX(('Rate Schedule'!$A$5:$A$24&lt;=A1494)*('Rate Schedule'!$A$5:$A$24&lt;&gt;"")*'Rate Schedule'!$A$5:$A$24)),'Rate Schedule'!$A$5:$A$24,0)),0),0))))</f>
        <v/>
      </c>
      <c r="P1494" s="25">
        <f>IF(OR(M1494="",O1494=""),"",ROUND(N1494*O1494,0)/100)</f>
        <v/>
      </c>
      <c r="Q1494" s="26">
        <f>IF(AND(A1494="",B1494="",C1494="",D1494="",E1494="",J1494="",H1494=""),"",IF(A1494="","Add a date",IF(A1494&gt;AsOf,"After as-of date: not counted yet",IF(B1494="","Add a vehicle",IF(COUNTIF(VName,B1494)=0,"Vehicle not on Vehicles sheet",IF(E1494="","Add a purpose",IF(AND(E1494&lt;&gt;"Business",E1494&lt;&gt;"Medical",E1494&lt;&gt;"Charitable",E1494&lt;&gt;"Personal"),"Purpose must be Business/Medical/Charitable/Personal",IF(AND(ISNUMBER(H1494),ISNUMBER(I1494),I1494&lt;H1494),"Odometer end is before start",IF(AND(NOT(ISNUMBER(H1494)),NOT(ISNUMBER(I1494)),NOT(ISNUMBER(J1494))),"Add odometer readings or typed miles",IF(AND(ISNUMBER(H1494),ISNUMBER(I1494),ISNUMBER(J1494),ABS((I1494-H1494)-J1494)&gt;0.05),"Odometer and typed miles disagree",IF(AND(N1494&gt;0,O1494=0),"No rate for this date — check Rate Schedule",IF(AND(OR(E1494="Business",E1494="Medical",E1494="Charitable"),F1494&lt;&gt;"Yes",K1494=""),"Add purpose detail for substantiation",""))))))))))))</f>
        <v/>
      </c>
      <c r="R1494" s="27">
        <f>IF(OR(A1494="",M1494=""),"",IFERROR(INDEX('Rate Schedule'!$A$5:$A$24,MATCH(SUMPRODUCT(MAX(('Rate Schedule'!$A$5:$A$24&lt;=A1494)*('Rate Schedule'!$A$5:$A$24&lt;&gt;"")*'Rate Schedule'!$A$5:$A$24)),'Rate Schedule'!$A$5:$A$24,0)),""))</f>
        <v/>
      </c>
    </row>
    <row r="1495">
      <c r="A1495" s="22" t="n"/>
      <c r="B1495" s="10" t="n"/>
      <c r="C1495" s="10" t="n"/>
      <c r="D1495" s="10" t="n"/>
      <c r="E1495" s="10" t="n"/>
      <c r="F1495" s="10" t="n"/>
      <c r="G1495" s="10" t="n"/>
      <c r="H1495" s="23" t="n"/>
      <c r="I1495" s="23" t="n"/>
      <c r="J1495" s="23" t="n"/>
      <c r="K1495" s="10" t="n"/>
      <c r="L1495" s="10" t="n"/>
      <c r="M1495" s="24">
        <f>IF(AND(A1495="",B1495="",J1495="",H1495=""),"",ROUND(IF(G1495="Yes",2,1)*IF(AND(ISNUMBER(H1495),ISNUMBER(I1495),I1495&gt;=H1495),I1495-H1495,IF(ISNUMBER(J1495),J1495,0)),1))</f>
        <v/>
      </c>
      <c r="N1495" s="24">
        <f>IF(M1495="","",IF(OR(E1495="Personal",E1495="",F1495="Yes"),0,M1495))</f>
        <v/>
      </c>
      <c r="O1495" s="24">
        <f>IF(OR(A1495="",M1495=""),"",IF(E1495="Business",IFERROR(INDEX('Rate Schedule'!$B$5:$B$24,MATCH(SUMPRODUCT(MAX(('Rate Schedule'!$A$5:$A$24&lt;=A1495)*('Rate Schedule'!$A$5:$A$24&lt;&gt;"")*'Rate Schedule'!$A$5:$A$24)),'Rate Schedule'!$A$5:$A$24,0)),0),IF(E1495="Medical",IFERROR(INDEX('Rate Schedule'!$C$5:$C$24,MATCH(SUMPRODUCT(MAX(('Rate Schedule'!$A$5:$A$24&lt;=A1495)*('Rate Schedule'!$A$5:$A$24&lt;&gt;"")*'Rate Schedule'!$A$5:$A$24)),'Rate Schedule'!$A$5:$A$24,0)),0),IF(E1495="Charitable",IFERROR(INDEX('Rate Schedule'!$D$5:$D$24,MATCH(SUMPRODUCT(MAX(('Rate Schedule'!$A$5:$A$24&lt;=A1495)*('Rate Schedule'!$A$5:$A$24&lt;&gt;"")*'Rate Schedule'!$A$5:$A$24)),'Rate Schedule'!$A$5:$A$24,0)),0),0))))</f>
        <v/>
      </c>
      <c r="P1495" s="25">
        <f>IF(OR(M1495="",O1495=""),"",ROUND(N1495*O1495,0)/100)</f>
        <v/>
      </c>
      <c r="Q1495" s="26">
        <f>IF(AND(A1495="",B1495="",C1495="",D1495="",E1495="",J1495="",H1495=""),"",IF(A1495="","Add a date",IF(A1495&gt;AsOf,"After as-of date: not counted yet",IF(B1495="","Add a vehicle",IF(COUNTIF(VName,B1495)=0,"Vehicle not on Vehicles sheet",IF(E1495="","Add a purpose",IF(AND(E1495&lt;&gt;"Business",E1495&lt;&gt;"Medical",E1495&lt;&gt;"Charitable",E1495&lt;&gt;"Personal"),"Purpose must be Business/Medical/Charitable/Personal",IF(AND(ISNUMBER(H1495),ISNUMBER(I1495),I1495&lt;H1495),"Odometer end is before start",IF(AND(NOT(ISNUMBER(H1495)),NOT(ISNUMBER(I1495)),NOT(ISNUMBER(J1495))),"Add odometer readings or typed miles",IF(AND(ISNUMBER(H1495),ISNUMBER(I1495),ISNUMBER(J1495),ABS((I1495-H1495)-J1495)&gt;0.05),"Odometer and typed miles disagree",IF(AND(N1495&gt;0,O1495=0),"No rate for this date — check Rate Schedule",IF(AND(OR(E1495="Business",E1495="Medical",E1495="Charitable"),F1495&lt;&gt;"Yes",K1495=""),"Add purpose detail for substantiation",""))))))))))))</f>
        <v/>
      </c>
      <c r="R1495" s="27">
        <f>IF(OR(A1495="",M1495=""),"",IFERROR(INDEX('Rate Schedule'!$A$5:$A$24,MATCH(SUMPRODUCT(MAX(('Rate Schedule'!$A$5:$A$24&lt;=A1495)*('Rate Schedule'!$A$5:$A$24&lt;&gt;"")*'Rate Schedule'!$A$5:$A$24)),'Rate Schedule'!$A$5:$A$24,0)),""))</f>
        <v/>
      </c>
    </row>
    <row r="1496">
      <c r="A1496" s="22" t="n"/>
      <c r="B1496" s="10" t="n"/>
      <c r="C1496" s="10" t="n"/>
      <c r="D1496" s="10" t="n"/>
      <c r="E1496" s="10" t="n"/>
      <c r="F1496" s="10" t="n"/>
      <c r="G1496" s="10" t="n"/>
      <c r="H1496" s="23" t="n"/>
      <c r="I1496" s="23" t="n"/>
      <c r="J1496" s="23" t="n"/>
      <c r="K1496" s="10" t="n"/>
      <c r="L1496" s="10" t="n"/>
      <c r="M1496" s="24">
        <f>IF(AND(A1496="",B1496="",J1496="",H1496=""),"",ROUND(IF(G1496="Yes",2,1)*IF(AND(ISNUMBER(H1496),ISNUMBER(I1496),I1496&gt;=H1496),I1496-H1496,IF(ISNUMBER(J1496),J1496,0)),1))</f>
        <v/>
      </c>
      <c r="N1496" s="24">
        <f>IF(M1496="","",IF(OR(E1496="Personal",E1496="",F1496="Yes"),0,M1496))</f>
        <v/>
      </c>
      <c r="O1496" s="24">
        <f>IF(OR(A1496="",M1496=""),"",IF(E1496="Business",IFERROR(INDEX('Rate Schedule'!$B$5:$B$24,MATCH(SUMPRODUCT(MAX(('Rate Schedule'!$A$5:$A$24&lt;=A1496)*('Rate Schedule'!$A$5:$A$24&lt;&gt;"")*'Rate Schedule'!$A$5:$A$24)),'Rate Schedule'!$A$5:$A$24,0)),0),IF(E1496="Medical",IFERROR(INDEX('Rate Schedule'!$C$5:$C$24,MATCH(SUMPRODUCT(MAX(('Rate Schedule'!$A$5:$A$24&lt;=A1496)*('Rate Schedule'!$A$5:$A$24&lt;&gt;"")*'Rate Schedule'!$A$5:$A$24)),'Rate Schedule'!$A$5:$A$24,0)),0),IF(E1496="Charitable",IFERROR(INDEX('Rate Schedule'!$D$5:$D$24,MATCH(SUMPRODUCT(MAX(('Rate Schedule'!$A$5:$A$24&lt;=A1496)*('Rate Schedule'!$A$5:$A$24&lt;&gt;"")*'Rate Schedule'!$A$5:$A$24)),'Rate Schedule'!$A$5:$A$24,0)),0),0))))</f>
        <v/>
      </c>
      <c r="P1496" s="25">
        <f>IF(OR(M1496="",O1496=""),"",ROUND(N1496*O1496,0)/100)</f>
        <v/>
      </c>
      <c r="Q1496" s="26">
        <f>IF(AND(A1496="",B1496="",C1496="",D1496="",E1496="",J1496="",H1496=""),"",IF(A1496="","Add a date",IF(A1496&gt;AsOf,"After as-of date: not counted yet",IF(B1496="","Add a vehicle",IF(COUNTIF(VName,B1496)=0,"Vehicle not on Vehicles sheet",IF(E1496="","Add a purpose",IF(AND(E1496&lt;&gt;"Business",E1496&lt;&gt;"Medical",E1496&lt;&gt;"Charitable",E1496&lt;&gt;"Personal"),"Purpose must be Business/Medical/Charitable/Personal",IF(AND(ISNUMBER(H1496),ISNUMBER(I1496),I1496&lt;H1496),"Odometer end is before start",IF(AND(NOT(ISNUMBER(H1496)),NOT(ISNUMBER(I1496)),NOT(ISNUMBER(J1496))),"Add odometer readings or typed miles",IF(AND(ISNUMBER(H1496),ISNUMBER(I1496),ISNUMBER(J1496),ABS((I1496-H1496)-J1496)&gt;0.05),"Odometer and typed miles disagree",IF(AND(N1496&gt;0,O1496=0),"No rate for this date — check Rate Schedule",IF(AND(OR(E1496="Business",E1496="Medical",E1496="Charitable"),F1496&lt;&gt;"Yes",K1496=""),"Add purpose detail for substantiation",""))))))))))))</f>
        <v/>
      </c>
      <c r="R1496" s="27">
        <f>IF(OR(A1496="",M1496=""),"",IFERROR(INDEX('Rate Schedule'!$A$5:$A$24,MATCH(SUMPRODUCT(MAX(('Rate Schedule'!$A$5:$A$24&lt;=A1496)*('Rate Schedule'!$A$5:$A$24&lt;&gt;"")*'Rate Schedule'!$A$5:$A$24)),'Rate Schedule'!$A$5:$A$24,0)),""))</f>
        <v/>
      </c>
    </row>
    <row r="1497">
      <c r="A1497" s="22" t="n"/>
      <c r="B1497" s="10" t="n"/>
      <c r="C1497" s="10" t="n"/>
      <c r="D1497" s="10" t="n"/>
      <c r="E1497" s="10" t="n"/>
      <c r="F1497" s="10" t="n"/>
      <c r="G1497" s="10" t="n"/>
      <c r="H1497" s="23" t="n"/>
      <c r="I1497" s="23" t="n"/>
      <c r="J1497" s="23" t="n"/>
      <c r="K1497" s="10" t="n"/>
      <c r="L1497" s="10" t="n"/>
      <c r="M1497" s="24">
        <f>IF(AND(A1497="",B1497="",J1497="",H1497=""),"",ROUND(IF(G1497="Yes",2,1)*IF(AND(ISNUMBER(H1497),ISNUMBER(I1497),I1497&gt;=H1497),I1497-H1497,IF(ISNUMBER(J1497),J1497,0)),1))</f>
        <v/>
      </c>
      <c r="N1497" s="24">
        <f>IF(M1497="","",IF(OR(E1497="Personal",E1497="",F1497="Yes"),0,M1497))</f>
        <v/>
      </c>
      <c r="O1497" s="24">
        <f>IF(OR(A1497="",M1497=""),"",IF(E1497="Business",IFERROR(INDEX('Rate Schedule'!$B$5:$B$24,MATCH(SUMPRODUCT(MAX(('Rate Schedule'!$A$5:$A$24&lt;=A1497)*('Rate Schedule'!$A$5:$A$24&lt;&gt;"")*'Rate Schedule'!$A$5:$A$24)),'Rate Schedule'!$A$5:$A$24,0)),0),IF(E1497="Medical",IFERROR(INDEX('Rate Schedule'!$C$5:$C$24,MATCH(SUMPRODUCT(MAX(('Rate Schedule'!$A$5:$A$24&lt;=A1497)*('Rate Schedule'!$A$5:$A$24&lt;&gt;"")*'Rate Schedule'!$A$5:$A$24)),'Rate Schedule'!$A$5:$A$24,0)),0),IF(E1497="Charitable",IFERROR(INDEX('Rate Schedule'!$D$5:$D$24,MATCH(SUMPRODUCT(MAX(('Rate Schedule'!$A$5:$A$24&lt;=A1497)*('Rate Schedule'!$A$5:$A$24&lt;&gt;"")*'Rate Schedule'!$A$5:$A$24)),'Rate Schedule'!$A$5:$A$24,0)),0),0))))</f>
        <v/>
      </c>
      <c r="P1497" s="25">
        <f>IF(OR(M1497="",O1497=""),"",ROUND(N1497*O1497,0)/100)</f>
        <v/>
      </c>
      <c r="Q1497" s="26">
        <f>IF(AND(A1497="",B1497="",C1497="",D1497="",E1497="",J1497="",H1497=""),"",IF(A1497="","Add a date",IF(A1497&gt;AsOf,"After as-of date: not counted yet",IF(B1497="","Add a vehicle",IF(COUNTIF(VName,B1497)=0,"Vehicle not on Vehicles sheet",IF(E1497="","Add a purpose",IF(AND(E1497&lt;&gt;"Business",E1497&lt;&gt;"Medical",E1497&lt;&gt;"Charitable",E1497&lt;&gt;"Personal"),"Purpose must be Business/Medical/Charitable/Personal",IF(AND(ISNUMBER(H1497),ISNUMBER(I1497),I1497&lt;H1497),"Odometer end is before start",IF(AND(NOT(ISNUMBER(H1497)),NOT(ISNUMBER(I1497)),NOT(ISNUMBER(J1497))),"Add odometer readings or typed miles",IF(AND(ISNUMBER(H1497),ISNUMBER(I1497),ISNUMBER(J1497),ABS((I1497-H1497)-J1497)&gt;0.05),"Odometer and typed miles disagree",IF(AND(N1497&gt;0,O1497=0),"No rate for this date — check Rate Schedule",IF(AND(OR(E1497="Business",E1497="Medical",E1497="Charitable"),F1497&lt;&gt;"Yes",K1497=""),"Add purpose detail for substantiation",""))))))))))))</f>
        <v/>
      </c>
      <c r="R1497" s="27">
        <f>IF(OR(A1497="",M1497=""),"",IFERROR(INDEX('Rate Schedule'!$A$5:$A$24,MATCH(SUMPRODUCT(MAX(('Rate Schedule'!$A$5:$A$24&lt;=A1497)*('Rate Schedule'!$A$5:$A$24&lt;&gt;"")*'Rate Schedule'!$A$5:$A$24)),'Rate Schedule'!$A$5:$A$24,0)),""))</f>
        <v/>
      </c>
    </row>
    <row r="1498">
      <c r="A1498" s="22" t="n"/>
      <c r="B1498" s="10" t="n"/>
      <c r="C1498" s="10" t="n"/>
      <c r="D1498" s="10" t="n"/>
      <c r="E1498" s="10" t="n"/>
      <c r="F1498" s="10" t="n"/>
      <c r="G1498" s="10" t="n"/>
      <c r="H1498" s="23" t="n"/>
      <c r="I1498" s="23" t="n"/>
      <c r="J1498" s="23" t="n"/>
      <c r="K1498" s="10" t="n"/>
      <c r="L1498" s="10" t="n"/>
      <c r="M1498" s="24">
        <f>IF(AND(A1498="",B1498="",J1498="",H1498=""),"",ROUND(IF(G1498="Yes",2,1)*IF(AND(ISNUMBER(H1498),ISNUMBER(I1498),I1498&gt;=H1498),I1498-H1498,IF(ISNUMBER(J1498),J1498,0)),1))</f>
        <v/>
      </c>
      <c r="N1498" s="24">
        <f>IF(M1498="","",IF(OR(E1498="Personal",E1498="",F1498="Yes"),0,M1498))</f>
        <v/>
      </c>
      <c r="O1498" s="24">
        <f>IF(OR(A1498="",M1498=""),"",IF(E1498="Business",IFERROR(INDEX('Rate Schedule'!$B$5:$B$24,MATCH(SUMPRODUCT(MAX(('Rate Schedule'!$A$5:$A$24&lt;=A1498)*('Rate Schedule'!$A$5:$A$24&lt;&gt;"")*'Rate Schedule'!$A$5:$A$24)),'Rate Schedule'!$A$5:$A$24,0)),0),IF(E1498="Medical",IFERROR(INDEX('Rate Schedule'!$C$5:$C$24,MATCH(SUMPRODUCT(MAX(('Rate Schedule'!$A$5:$A$24&lt;=A1498)*('Rate Schedule'!$A$5:$A$24&lt;&gt;"")*'Rate Schedule'!$A$5:$A$24)),'Rate Schedule'!$A$5:$A$24,0)),0),IF(E1498="Charitable",IFERROR(INDEX('Rate Schedule'!$D$5:$D$24,MATCH(SUMPRODUCT(MAX(('Rate Schedule'!$A$5:$A$24&lt;=A1498)*('Rate Schedule'!$A$5:$A$24&lt;&gt;"")*'Rate Schedule'!$A$5:$A$24)),'Rate Schedule'!$A$5:$A$24,0)),0),0))))</f>
        <v/>
      </c>
      <c r="P1498" s="25">
        <f>IF(OR(M1498="",O1498=""),"",ROUND(N1498*O1498,0)/100)</f>
        <v/>
      </c>
      <c r="Q1498" s="26">
        <f>IF(AND(A1498="",B1498="",C1498="",D1498="",E1498="",J1498="",H1498=""),"",IF(A1498="","Add a date",IF(A1498&gt;AsOf,"After as-of date: not counted yet",IF(B1498="","Add a vehicle",IF(COUNTIF(VName,B1498)=0,"Vehicle not on Vehicles sheet",IF(E1498="","Add a purpose",IF(AND(E1498&lt;&gt;"Business",E1498&lt;&gt;"Medical",E1498&lt;&gt;"Charitable",E1498&lt;&gt;"Personal"),"Purpose must be Business/Medical/Charitable/Personal",IF(AND(ISNUMBER(H1498),ISNUMBER(I1498),I1498&lt;H1498),"Odometer end is before start",IF(AND(NOT(ISNUMBER(H1498)),NOT(ISNUMBER(I1498)),NOT(ISNUMBER(J1498))),"Add odometer readings or typed miles",IF(AND(ISNUMBER(H1498),ISNUMBER(I1498),ISNUMBER(J1498),ABS((I1498-H1498)-J1498)&gt;0.05),"Odometer and typed miles disagree",IF(AND(N1498&gt;0,O1498=0),"No rate for this date — check Rate Schedule",IF(AND(OR(E1498="Business",E1498="Medical",E1498="Charitable"),F1498&lt;&gt;"Yes",K1498=""),"Add purpose detail for substantiation",""))))))))))))</f>
        <v/>
      </c>
      <c r="R1498" s="27">
        <f>IF(OR(A1498="",M1498=""),"",IFERROR(INDEX('Rate Schedule'!$A$5:$A$24,MATCH(SUMPRODUCT(MAX(('Rate Schedule'!$A$5:$A$24&lt;=A1498)*('Rate Schedule'!$A$5:$A$24&lt;&gt;"")*'Rate Schedule'!$A$5:$A$24)),'Rate Schedule'!$A$5:$A$24,0)),""))</f>
        <v/>
      </c>
    </row>
    <row r="1499">
      <c r="A1499" s="22" t="n"/>
      <c r="B1499" s="10" t="n"/>
      <c r="C1499" s="10" t="n"/>
      <c r="D1499" s="10" t="n"/>
      <c r="E1499" s="10" t="n"/>
      <c r="F1499" s="10" t="n"/>
      <c r="G1499" s="10" t="n"/>
      <c r="H1499" s="23" t="n"/>
      <c r="I1499" s="23" t="n"/>
      <c r="J1499" s="23" t="n"/>
      <c r="K1499" s="10" t="n"/>
      <c r="L1499" s="10" t="n"/>
      <c r="M1499" s="24">
        <f>IF(AND(A1499="",B1499="",J1499="",H1499=""),"",ROUND(IF(G1499="Yes",2,1)*IF(AND(ISNUMBER(H1499),ISNUMBER(I1499),I1499&gt;=H1499),I1499-H1499,IF(ISNUMBER(J1499),J1499,0)),1))</f>
        <v/>
      </c>
      <c r="N1499" s="24">
        <f>IF(M1499="","",IF(OR(E1499="Personal",E1499="",F1499="Yes"),0,M1499))</f>
        <v/>
      </c>
      <c r="O1499" s="24">
        <f>IF(OR(A1499="",M1499=""),"",IF(E1499="Business",IFERROR(INDEX('Rate Schedule'!$B$5:$B$24,MATCH(SUMPRODUCT(MAX(('Rate Schedule'!$A$5:$A$24&lt;=A1499)*('Rate Schedule'!$A$5:$A$24&lt;&gt;"")*'Rate Schedule'!$A$5:$A$24)),'Rate Schedule'!$A$5:$A$24,0)),0),IF(E1499="Medical",IFERROR(INDEX('Rate Schedule'!$C$5:$C$24,MATCH(SUMPRODUCT(MAX(('Rate Schedule'!$A$5:$A$24&lt;=A1499)*('Rate Schedule'!$A$5:$A$24&lt;&gt;"")*'Rate Schedule'!$A$5:$A$24)),'Rate Schedule'!$A$5:$A$24,0)),0),IF(E1499="Charitable",IFERROR(INDEX('Rate Schedule'!$D$5:$D$24,MATCH(SUMPRODUCT(MAX(('Rate Schedule'!$A$5:$A$24&lt;=A1499)*('Rate Schedule'!$A$5:$A$24&lt;&gt;"")*'Rate Schedule'!$A$5:$A$24)),'Rate Schedule'!$A$5:$A$24,0)),0),0))))</f>
        <v/>
      </c>
      <c r="P1499" s="25">
        <f>IF(OR(M1499="",O1499=""),"",ROUND(N1499*O1499,0)/100)</f>
        <v/>
      </c>
      <c r="Q1499" s="26">
        <f>IF(AND(A1499="",B1499="",C1499="",D1499="",E1499="",J1499="",H1499=""),"",IF(A1499="","Add a date",IF(A1499&gt;AsOf,"After as-of date: not counted yet",IF(B1499="","Add a vehicle",IF(COUNTIF(VName,B1499)=0,"Vehicle not on Vehicles sheet",IF(E1499="","Add a purpose",IF(AND(E1499&lt;&gt;"Business",E1499&lt;&gt;"Medical",E1499&lt;&gt;"Charitable",E1499&lt;&gt;"Personal"),"Purpose must be Business/Medical/Charitable/Personal",IF(AND(ISNUMBER(H1499),ISNUMBER(I1499),I1499&lt;H1499),"Odometer end is before start",IF(AND(NOT(ISNUMBER(H1499)),NOT(ISNUMBER(I1499)),NOT(ISNUMBER(J1499))),"Add odometer readings or typed miles",IF(AND(ISNUMBER(H1499),ISNUMBER(I1499),ISNUMBER(J1499),ABS((I1499-H1499)-J1499)&gt;0.05),"Odometer and typed miles disagree",IF(AND(N1499&gt;0,O1499=0),"No rate for this date — check Rate Schedule",IF(AND(OR(E1499="Business",E1499="Medical",E1499="Charitable"),F1499&lt;&gt;"Yes",K1499=""),"Add purpose detail for substantiation",""))))))))))))</f>
        <v/>
      </c>
      <c r="R1499" s="27">
        <f>IF(OR(A1499="",M1499=""),"",IFERROR(INDEX('Rate Schedule'!$A$5:$A$24,MATCH(SUMPRODUCT(MAX(('Rate Schedule'!$A$5:$A$24&lt;=A1499)*('Rate Schedule'!$A$5:$A$24&lt;&gt;"")*'Rate Schedule'!$A$5:$A$24)),'Rate Schedule'!$A$5:$A$24,0)),""))</f>
        <v/>
      </c>
    </row>
    <row r="1500">
      <c r="A1500" s="22" t="n"/>
      <c r="B1500" s="10" t="n"/>
      <c r="C1500" s="10" t="n"/>
      <c r="D1500" s="10" t="n"/>
      <c r="E1500" s="10" t="n"/>
      <c r="F1500" s="10" t="n"/>
      <c r="G1500" s="10" t="n"/>
      <c r="H1500" s="23" t="n"/>
      <c r="I1500" s="23" t="n"/>
      <c r="J1500" s="23" t="n"/>
      <c r="K1500" s="10" t="n"/>
      <c r="L1500" s="10" t="n"/>
      <c r="M1500" s="24">
        <f>IF(AND(A1500="",B1500="",J1500="",H1500=""),"",ROUND(IF(G1500="Yes",2,1)*IF(AND(ISNUMBER(H1500),ISNUMBER(I1500),I1500&gt;=H1500),I1500-H1500,IF(ISNUMBER(J1500),J1500,0)),1))</f>
        <v/>
      </c>
      <c r="N1500" s="24">
        <f>IF(M1500="","",IF(OR(E1500="Personal",E1500="",F1500="Yes"),0,M1500))</f>
        <v/>
      </c>
      <c r="O1500" s="24">
        <f>IF(OR(A1500="",M1500=""),"",IF(E1500="Business",IFERROR(INDEX('Rate Schedule'!$B$5:$B$24,MATCH(SUMPRODUCT(MAX(('Rate Schedule'!$A$5:$A$24&lt;=A1500)*('Rate Schedule'!$A$5:$A$24&lt;&gt;"")*'Rate Schedule'!$A$5:$A$24)),'Rate Schedule'!$A$5:$A$24,0)),0),IF(E1500="Medical",IFERROR(INDEX('Rate Schedule'!$C$5:$C$24,MATCH(SUMPRODUCT(MAX(('Rate Schedule'!$A$5:$A$24&lt;=A1500)*('Rate Schedule'!$A$5:$A$24&lt;&gt;"")*'Rate Schedule'!$A$5:$A$24)),'Rate Schedule'!$A$5:$A$24,0)),0),IF(E1500="Charitable",IFERROR(INDEX('Rate Schedule'!$D$5:$D$24,MATCH(SUMPRODUCT(MAX(('Rate Schedule'!$A$5:$A$24&lt;=A1500)*('Rate Schedule'!$A$5:$A$24&lt;&gt;"")*'Rate Schedule'!$A$5:$A$24)),'Rate Schedule'!$A$5:$A$24,0)),0),0))))</f>
        <v/>
      </c>
      <c r="P1500" s="25">
        <f>IF(OR(M1500="",O1500=""),"",ROUND(N1500*O1500,0)/100)</f>
        <v/>
      </c>
      <c r="Q1500" s="26">
        <f>IF(AND(A1500="",B1500="",C1500="",D1500="",E1500="",J1500="",H1500=""),"",IF(A1500="","Add a date",IF(A1500&gt;AsOf,"After as-of date: not counted yet",IF(B1500="","Add a vehicle",IF(COUNTIF(VName,B1500)=0,"Vehicle not on Vehicles sheet",IF(E1500="","Add a purpose",IF(AND(E1500&lt;&gt;"Business",E1500&lt;&gt;"Medical",E1500&lt;&gt;"Charitable",E1500&lt;&gt;"Personal"),"Purpose must be Business/Medical/Charitable/Personal",IF(AND(ISNUMBER(H1500),ISNUMBER(I1500),I1500&lt;H1500),"Odometer end is before start",IF(AND(NOT(ISNUMBER(H1500)),NOT(ISNUMBER(I1500)),NOT(ISNUMBER(J1500))),"Add odometer readings or typed miles",IF(AND(ISNUMBER(H1500),ISNUMBER(I1500),ISNUMBER(J1500),ABS((I1500-H1500)-J1500)&gt;0.05),"Odometer and typed miles disagree",IF(AND(N1500&gt;0,O1500=0),"No rate for this date — check Rate Schedule",IF(AND(OR(E1500="Business",E1500="Medical",E1500="Charitable"),F1500&lt;&gt;"Yes",K1500=""),"Add purpose detail for substantiation",""))))))))))))</f>
        <v/>
      </c>
      <c r="R1500" s="27">
        <f>IF(OR(A1500="",M1500=""),"",IFERROR(INDEX('Rate Schedule'!$A$5:$A$24,MATCH(SUMPRODUCT(MAX(('Rate Schedule'!$A$5:$A$24&lt;=A1500)*('Rate Schedule'!$A$5:$A$24&lt;&gt;"")*'Rate Schedule'!$A$5:$A$24)),'Rate Schedule'!$A$5:$A$24,0)),""))</f>
        <v/>
      </c>
    </row>
    <row r="1501">
      <c r="A1501" s="22" t="n"/>
      <c r="B1501" s="10" t="n"/>
      <c r="C1501" s="10" t="n"/>
      <c r="D1501" s="10" t="n"/>
      <c r="E1501" s="10" t="n"/>
      <c r="F1501" s="10" t="n"/>
      <c r="G1501" s="10" t="n"/>
      <c r="H1501" s="23" t="n"/>
      <c r="I1501" s="23" t="n"/>
      <c r="J1501" s="23" t="n"/>
      <c r="K1501" s="10" t="n"/>
      <c r="L1501" s="10" t="n"/>
      <c r="M1501" s="24">
        <f>IF(AND(A1501="",B1501="",J1501="",H1501=""),"",ROUND(IF(G1501="Yes",2,1)*IF(AND(ISNUMBER(H1501),ISNUMBER(I1501),I1501&gt;=H1501),I1501-H1501,IF(ISNUMBER(J1501),J1501,0)),1))</f>
        <v/>
      </c>
      <c r="N1501" s="24">
        <f>IF(M1501="","",IF(OR(E1501="Personal",E1501="",F1501="Yes"),0,M1501))</f>
        <v/>
      </c>
      <c r="O1501" s="24">
        <f>IF(OR(A1501="",M1501=""),"",IF(E1501="Business",IFERROR(INDEX('Rate Schedule'!$B$5:$B$24,MATCH(SUMPRODUCT(MAX(('Rate Schedule'!$A$5:$A$24&lt;=A1501)*('Rate Schedule'!$A$5:$A$24&lt;&gt;"")*'Rate Schedule'!$A$5:$A$24)),'Rate Schedule'!$A$5:$A$24,0)),0),IF(E1501="Medical",IFERROR(INDEX('Rate Schedule'!$C$5:$C$24,MATCH(SUMPRODUCT(MAX(('Rate Schedule'!$A$5:$A$24&lt;=A1501)*('Rate Schedule'!$A$5:$A$24&lt;&gt;"")*'Rate Schedule'!$A$5:$A$24)),'Rate Schedule'!$A$5:$A$24,0)),0),IF(E1501="Charitable",IFERROR(INDEX('Rate Schedule'!$D$5:$D$24,MATCH(SUMPRODUCT(MAX(('Rate Schedule'!$A$5:$A$24&lt;=A1501)*('Rate Schedule'!$A$5:$A$24&lt;&gt;"")*'Rate Schedule'!$A$5:$A$24)),'Rate Schedule'!$A$5:$A$24,0)),0),0))))</f>
        <v/>
      </c>
      <c r="P1501" s="25">
        <f>IF(OR(M1501="",O1501=""),"",ROUND(N1501*O1501,0)/100)</f>
        <v/>
      </c>
      <c r="Q1501" s="26">
        <f>IF(AND(A1501="",B1501="",C1501="",D1501="",E1501="",J1501="",H1501=""),"",IF(A1501="","Add a date",IF(A1501&gt;AsOf,"After as-of date: not counted yet",IF(B1501="","Add a vehicle",IF(COUNTIF(VName,B1501)=0,"Vehicle not on Vehicles sheet",IF(E1501="","Add a purpose",IF(AND(E1501&lt;&gt;"Business",E1501&lt;&gt;"Medical",E1501&lt;&gt;"Charitable",E1501&lt;&gt;"Personal"),"Purpose must be Business/Medical/Charitable/Personal",IF(AND(ISNUMBER(H1501),ISNUMBER(I1501),I1501&lt;H1501),"Odometer end is before start",IF(AND(NOT(ISNUMBER(H1501)),NOT(ISNUMBER(I1501)),NOT(ISNUMBER(J1501))),"Add odometer readings or typed miles",IF(AND(ISNUMBER(H1501),ISNUMBER(I1501),ISNUMBER(J1501),ABS((I1501-H1501)-J1501)&gt;0.05),"Odometer and typed miles disagree",IF(AND(N1501&gt;0,O1501=0),"No rate for this date — check Rate Schedule",IF(AND(OR(E1501="Business",E1501="Medical",E1501="Charitable"),F1501&lt;&gt;"Yes",K1501=""),"Add purpose detail for substantiation",""))))))))))))</f>
        <v/>
      </c>
      <c r="R1501" s="27">
        <f>IF(OR(A1501="",M1501=""),"",IFERROR(INDEX('Rate Schedule'!$A$5:$A$24,MATCH(SUMPRODUCT(MAX(('Rate Schedule'!$A$5:$A$24&lt;=A1501)*('Rate Schedule'!$A$5:$A$24&lt;&gt;"")*'Rate Schedule'!$A$5:$A$24)),'Rate Schedule'!$A$5:$A$24,0)),""))</f>
        <v/>
      </c>
    </row>
    <row r="1502">
      <c r="A1502" s="22" t="n"/>
      <c r="B1502" s="10" t="n"/>
      <c r="C1502" s="10" t="n"/>
      <c r="D1502" s="10" t="n"/>
      <c r="E1502" s="10" t="n"/>
      <c r="F1502" s="10" t="n"/>
      <c r="G1502" s="10" t="n"/>
      <c r="H1502" s="23" t="n"/>
      <c r="I1502" s="23" t="n"/>
      <c r="J1502" s="23" t="n"/>
      <c r="K1502" s="10" t="n"/>
      <c r="L1502" s="10" t="n"/>
      <c r="M1502" s="24">
        <f>IF(AND(A1502="",B1502="",J1502="",H1502=""),"",ROUND(IF(G1502="Yes",2,1)*IF(AND(ISNUMBER(H1502),ISNUMBER(I1502),I1502&gt;=H1502),I1502-H1502,IF(ISNUMBER(J1502),J1502,0)),1))</f>
        <v/>
      </c>
      <c r="N1502" s="24">
        <f>IF(M1502="","",IF(OR(E1502="Personal",E1502="",F1502="Yes"),0,M1502))</f>
        <v/>
      </c>
      <c r="O1502" s="24">
        <f>IF(OR(A1502="",M1502=""),"",IF(E1502="Business",IFERROR(INDEX('Rate Schedule'!$B$5:$B$24,MATCH(SUMPRODUCT(MAX(('Rate Schedule'!$A$5:$A$24&lt;=A1502)*('Rate Schedule'!$A$5:$A$24&lt;&gt;"")*'Rate Schedule'!$A$5:$A$24)),'Rate Schedule'!$A$5:$A$24,0)),0),IF(E1502="Medical",IFERROR(INDEX('Rate Schedule'!$C$5:$C$24,MATCH(SUMPRODUCT(MAX(('Rate Schedule'!$A$5:$A$24&lt;=A1502)*('Rate Schedule'!$A$5:$A$24&lt;&gt;"")*'Rate Schedule'!$A$5:$A$24)),'Rate Schedule'!$A$5:$A$24,0)),0),IF(E1502="Charitable",IFERROR(INDEX('Rate Schedule'!$D$5:$D$24,MATCH(SUMPRODUCT(MAX(('Rate Schedule'!$A$5:$A$24&lt;=A1502)*('Rate Schedule'!$A$5:$A$24&lt;&gt;"")*'Rate Schedule'!$A$5:$A$24)),'Rate Schedule'!$A$5:$A$24,0)),0),0))))</f>
        <v/>
      </c>
      <c r="P1502" s="25">
        <f>IF(OR(M1502="",O1502=""),"",ROUND(N1502*O1502,0)/100)</f>
        <v/>
      </c>
      <c r="Q1502" s="26">
        <f>IF(AND(A1502="",B1502="",C1502="",D1502="",E1502="",J1502="",H1502=""),"",IF(A1502="","Add a date",IF(A1502&gt;AsOf,"After as-of date: not counted yet",IF(B1502="","Add a vehicle",IF(COUNTIF(VName,B1502)=0,"Vehicle not on Vehicles sheet",IF(E1502="","Add a purpose",IF(AND(E1502&lt;&gt;"Business",E1502&lt;&gt;"Medical",E1502&lt;&gt;"Charitable",E1502&lt;&gt;"Personal"),"Purpose must be Business/Medical/Charitable/Personal",IF(AND(ISNUMBER(H1502),ISNUMBER(I1502),I1502&lt;H1502),"Odometer end is before start",IF(AND(NOT(ISNUMBER(H1502)),NOT(ISNUMBER(I1502)),NOT(ISNUMBER(J1502))),"Add odometer readings or typed miles",IF(AND(ISNUMBER(H1502),ISNUMBER(I1502),ISNUMBER(J1502),ABS((I1502-H1502)-J1502)&gt;0.05),"Odometer and typed miles disagree",IF(AND(N1502&gt;0,O1502=0),"No rate for this date — check Rate Schedule",IF(AND(OR(E1502="Business",E1502="Medical",E1502="Charitable"),F1502&lt;&gt;"Yes",K1502=""),"Add purpose detail for substantiation",""))))))))))))</f>
        <v/>
      </c>
      <c r="R1502" s="27">
        <f>IF(OR(A1502="",M1502=""),"",IFERROR(INDEX('Rate Schedule'!$A$5:$A$24,MATCH(SUMPRODUCT(MAX(('Rate Schedule'!$A$5:$A$24&lt;=A1502)*('Rate Schedule'!$A$5:$A$24&lt;&gt;"")*'Rate Schedule'!$A$5:$A$24)),'Rate Schedule'!$A$5:$A$24,0)),""))</f>
        <v/>
      </c>
    </row>
    <row r="1503">
      <c r="A1503" s="22" t="n"/>
      <c r="B1503" s="10" t="n"/>
      <c r="C1503" s="10" t="n"/>
      <c r="D1503" s="10" t="n"/>
      <c r="E1503" s="10" t="n"/>
      <c r="F1503" s="10" t="n"/>
      <c r="G1503" s="10" t="n"/>
      <c r="H1503" s="23" t="n"/>
      <c r="I1503" s="23" t="n"/>
      <c r="J1503" s="23" t="n"/>
      <c r="K1503" s="10" t="n"/>
      <c r="L1503" s="10" t="n"/>
      <c r="M1503" s="24">
        <f>IF(AND(A1503="",B1503="",J1503="",H1503=""),"",ROUND(IF(G1503="Yes",2,1)*IF(AND(ISNUMBER(H1503),ISNUMBER(I1503),I1503&gt;=H1503),I1503-H1503,IF(ISNUMBER(J1503),J1503,0)),1))</f>
        <v/>
      </c>
      <c r="N1503" s="24">
        <f>IF(M1503="","",IF(OR(E1503="Personal",E1503="",F1503="Yes"),0,M1503))</f>
        <v/>
      </c>
      <c r="O1503" s="24">
        <f>IF(OR(A1503="",M1503=""),"",IF(E1503="Business",IFERROR(INDEX('Rate Schedule'!$B$5:$B$24,MATCH(SUMPRODUCT(MAX(('Rate Schedule'!$A$5:$A$24&lt;=A1503)*('Rate Schedule'!$A$5:$A$24&lt;&gt;"")*'Rate Schedule'!$A$5:$A$24)),'Rate Schedule'!$A$5:$A$24,0)),0),IF(E1503="Medical",IFERROR(INDEX('Rate Schedule'!$C$5:$C$24,MATCH(SUMPRODUCT(MAX(('Rate Schedule'!$A$5:$A$24&lt;=A1503)*('Rate Schedule'!$A$5:$A$24&lt;&gt;"")*'Rate Schedule'!$A$5:$A$24)),'Rate Schedule'!$A$5:$A$24,0)),0),IF(E1503="Charitable",IFERROR(INDEX('Rate Schedule'!$D$5:$D$24,MATCH(SUMPRODUCT(MAX(('Rate Schedule'!$A$5:$A$24&lt;=A1503)*('Rate Schedule'!$A$5:$A$24&lt;&gt;"")*'Rate Schedule'!$A$5:$A$24)),'Rate Schedule'!$A$5:$A$24,0)),0),0))))</f>
        <v/>
      </c>
      <c r="P1503" s="25">
        <f>IF(OR(M1503="",O1503=""),"",ROUND(N1503*O1503,0)/100)</f>
        <v/>
      </c>
      <c r="Q1503" s="26">
        <f>IF(AND(A1503="",B1503="",C1503="",D1503="",E1503="",J1503="",H1503=""),"",IF(A1503="","Add a date",IF(A1503&gt;AsOf,"After as-of date: not counted yet",IF(B1503="","Add a vehicle",IF(COUNTIF(VName,B1503)=0,"Vehicle not on Vehicles sheet",IF(E1503="","Add a purpose",IF(AND(E1503&lt;&gt;"Business",E1503&lt;&gt;"Medical",E1503&lt;&gt;"Charitable",E1503&lt;&gt;"Personal"),"Purpose must be Business/Medical/Charitable/Personal",IF(AND(ISNUMBER(H1503),ISNUMBER(I1503),I1503&lt;H1503),"Odometer end is before start",IF(AND(NOT(ISNUMBER(H1503)),NOT(ISNUMBER(I1503)),NOT(ISNUMBER(J1503))),"Add odometer readings or typed miles",IF(AND(ISNUMBER(H1503),ISNUMBER(I1503),ISNUMBER(J1503),ABS((I1503-H1503)-J1503)&gt;0.05),"Odometer and typed miles disagree",IF(AND(N1503&gt;0,O1503=0),"No rate for this date — check Rate Schedule",IF(AND(OR(E1503="Business",E1503="Medical",E1503="Charitable"),F1503&lt;&gt;"Yes",K1503=""),"Add purpose detail for substantiation",""))))))))))))</f>
        <v/>
      </c>
      <c r="R1503" s="27">
        <f>IF(OR(A1503="",M1503=""),"",IFERROR(INDEX('Rate Schedule'!$A$5:$A$24,MATCH(SUMPRODUCT(MAX(('Rate Schedule'!$A$5:$A$24&lt;=A1503)*('Rate Schedule'!$A$5:$A$24&lt;&gt;"")*'Rate Schedule'!$A$5:$A$24)),'Rate Schedule'!$A$5:$A$24,0)),""))</f>
        <v/>
      </c>
    </row>
    <row r="1504">
      <c r="A1504" s="22" t="n"/>
      <c r="B1504" s="10" t="n"/>
      <c r="C1504" s="10" t="n"/>
      <c r="D1504" s="10" t="n"/>
      <c r="E1504" s="10" t="n"/>
      <c r="F1504" s="10" t="n"/>
      <c r="G1504" s="10" t="n"/>
      <c r="H1504" s="23" t="n"/>
      <c r="I1504" s="23" t="n"/>
      <c r="J1504" s="23" t="n"/>
      <c r="K1504" s="10" t="n"/>
      <c r="L1504" s="10" t="n"/>
      <c r="M1504" s="24">
        <f>IF(AND(A1504="",B1504="",J1504="",H1504=""),"",ROUND(IF(G1504="Yes",2,1)*IF(AND(ISNUMBER(H1504),ISNUMBER(I1504),I1504&gt;=H1504),I1504-H1504,IF(ISNUMBER(J1504),J1504,0)),1))</f>
        <v/>
      </c>
      <c r="N1504" s="24">
        <f>IF(M1504="","",IF(OR(E1504="Personal",E1504="",F1504="Yes"),0,M1504))</f>
        <v/>
      </c>
      <c r="O1504" s="24">
        <f>IF(OR(A1504="",M1504=""),"",IF(E1504="Business",IFERROR(INDEX('Rate Schedule'!$B$5:$B$24,MATCH(SUMPRODUCT(MAX(('Rate Schedule'!$A$5:$A$24&lt;=A1504)*('Rate Schedule'!$A$5:$A$24&lt;&gt;"")*'Rate Schedule'!$A$5:$A$24)),'Rate Schedule'!$A$5:$A$24,0)),0),IF(E1504="Medical",IFERROR(INDEX('Rate Schedule'!$C$5:$C$24,MATCH(SUMPRODUCT(MAX(('Rate Schedule'!$A$5:$A$24&lt;=A1504)*('Rate Schedule'!$A$5:$A$24&lt;&gt;"")*'Rate Schedule'!$A$5:$A$24)),'Rate Schedule'!$A$5:$A$24,0)),0),IF(E1504="Charitable",IFERROR(INDEX('Rate Schedule'!$D$5:$D$24,MATCH(SUMPRODUCT(MAX(('Rate Schedule'!$A$5:$A$24&lt;=A1504)*('Rate Schedule'!$A$5:$A$24&lt;&gt;"")*'Rate Schedule'!$A$5:$A$24)),'Rate Schedule'!$A$5:$A$24,0)),0),0))))</f>
        <v/>
      </c>
      <c r="P1504" s="25">
        <f>IF(OR(M1504="",O1504=""),"",ROUND(N1504*O1504,0)/100)</f>
        <v/>
      </c>
      <c r="Q1504" s="26">
        <f>IF(AND(A1504="",B1504="",C1504="",D1504="",E1504="",J1504="",H1504=""),"",IF(A1504="","Add a date",IF(A1504&gt;AsOf,"After as-of date: not counted yet",IF(B1504="","Add a vehicle",IF(COUNTIF(VName,B1504)=0,"Vehicle not on Vehicles sheet",IF(E1504="","Add a purpose",IF(AND(E1504&lt;&gt;"Business",E1504&lt;&gt;"Medical",E1504&lt;&gt;"Charitable",E1504&lt;&gt;"Personal"),"Purpose must be Business/Medical/Charitable/Personal",IF(AND(ISNUMBER(H1504),ISNUMBER(I1504),I1504&lt;H1504),"Odometer end is before start",IF(AND(NOT(ISNUMBER(H1504)),NOT(ISNUMBER(I1504)),NOT(ISNUMBER(J1504))),"Add odometer readings or typed miles",IF(AND(ISNUMBER(H1504),ISNUMBER(I1504),ISNUMBER(J1504),ABS((I1504-H1504)-J1504)&gt;0.05),"Odometer and typed miles disagree",IF(AND(N1504&gt;0,O1504=0),"No rate for this date — check Rate Schedule",IF(AND(OR(E1504="Business",E1504="Medical",E1504="Charitable"),F1504&lt;&gt;"Yes",K1504=""),"Add purpose detail for substantiation",""))))))))))))</f>
        <v/>
      </c>
      <c r="R1504" s="27">
        <f>IF(OR(A1504="",M1504=""),"",IFERROR(INDEX('Rate Schedule'!$A$5:$A$24,MATCH(SUMPRODUCT(MAX(('Rate Schedule'!$A$5:$A$24&lt;=A1504)*('Rate Schedule'!$A$5:$A$24&lt;&gt;"")*'Rate Schedule'!$A$5:$A$24)),'Rate Schedule'!$A$5:$A$24,0)),""))</f>
        <v/>
      </c>
    </row>
    <row r="1505">
      <c r="A1505" s="22" t="n"/>
      <c r="B1505" s="10" t="n"/>
      <c r="C1505" s="10" t="n"/>
      <c r="D1505" s="10" t="n"/>
      <c r="E1505" s="10" t="n"/>
      <c r="F1505" s="10" t="n"/>
      <c r="G1505" s="10" t="n"/>
      <c r="H1505" s="23" t="n"/>
      <c r="I1505" s="23" t="n"/>
      <c r="J1505" s="23" t="n"/>
      <c r="K1505" s="10" t="n"/>
      <c r="L1505" s="10" t="n"/>
      <c r="M1505" s="24">
        <f>IF(AND(A1505="",B1505="",J1505="",H1505=""),"",ROUND(IF(G1505="Yes",2,1)*IF(AND(ISNUMBER(H1505),ISNUMBER(I1505),I1505&gt;=H1505),I1505-H1505,IF(ISNUMBER(J1505),J1505,0)),1))</f>
        <v/>
      </c>
      <c r="N1505" s="24">
        <f>IF(M1505="","",IF(OR(E1505="Personal",E1505="",F1505="Yes"),0,M1505))</f>
        <v/>
      </c>
      <c r="O1505" s="24">
        <f>IF(OR(A1505="",M1505=""),"",IF(E1505="Business",IFERROR(INDEX('Rate Schedule'!$B$5:$B$24,MATCH(SUMPRODUCT(MAX(('Rate Schedule'!$A$5:$A$24&lt;=A1505)*('Rate Schedule'!$A$5:$A$24&lt;&gt;"")*'Rate Schedule'!$A$5:$A$24)),'Rate Schedule'!$A$5:$A$24,0)),0),IF(E1505="Medical",IFERROR(INDEX('Rate Schedule'!$C$5:$C$24,MATCH(SUMPRODUCT(MAX(('Rate Schedule'!$A$5:$A$24&lt;=A1505)*('Rate Schedule'!$A$5:$A$24&lt;&gt;"")*'Rate Schedule'!$A$5:$A$24)),'Rate Schedule'!$A$5:$A$24,0)),0),IF(E1505="Charitable",IFERROR(INDEX('Rate Schedule'!$D$5:$D$24,MATCH(SUMPRODUCT(MAX(('Rate Schedule'!$A$5:$A$24&lt;=A1505)*('Rate Schedule'!$A$5:$A$24&lt;&gt;"")*'Rate Schedule'!$A$5:$A$24)),'Rate Schedule'!$A$5:$A$24,0)),0),0))))</f>
        <v/>
      </c>
      <c r="P1505" s="25">
        <f>IF(OR(M1505="",O1505=""),"",ROUND(N1505*O1505,0)/100)</f>
        <v/>
      </c>
      <c r="Q1505" s="26">
        <f>IF(AND(A1505="",B1505="",C1505="",D1505="",E1505="",J1505="",H1505=""),"",IF(A1505="","Add a date",IF(A1505&gt;AsOf,"After as-of date: not counted yet",IF(B1505="","Add a vehicle",IF(COUNTIF(VName,B1505)=0,"Vehicle not on Vehicles sheet",IF(E1505="","Add a purpose",IF(AND(E1505&lt;&gt;"Business",E1505&lt;&gt;"Medical",E1505&lt;&gt;"Charitable",E1505&lt;&gt;"Personal"),"Purpose must be Business/Medical/Charitable/Personal",IF(AND(ISNUMBER(H1505),ISNUMBER(I1505),I1505&lt;H1505),"Odometer end is before start",IF(AND(NOT(ISNUMBER(H1505)),NOT(ISNUMBER(I1505)),NOT(ISNUMBER(J1505))),"Add odometer readings or typed miles",IF(AND(ISNUMBER(H1505),ISNUMBER(I1505),ISNUMBER(J1505),ABS((I1505-H1505)-J1505)&gt;0.05),"Odometer and typed miles disagree",IF(AND(N1505&gt;0,O1505=0),"No rate for this date — check Rate Schedule",IF(AND(OR(E1505="Business",E1505="Medical",E1505="Charitable"),F1505&lt;&gt;"Yes",K1505=""),"Add purpose detail for substantiation",""))))))))))))</f>
        <v/>
      </c>
      <c r="R1505" s="27">
        <f>IF(OR(A1505="",M1505=""),"",IFERROR(INDEX('Rate Schedule'!$A$5:$A$24,MATCH(SUMPRODUCT(MAX(('Rate Schedule'!$A$5:$A$24&lt;=A1505)*('Rate Schedule'!$A$5:$A$24&lt;&gt;"")*'Rate Schedule'!$A$5:$A$24)),'Rate Schedule'!$A$5:$A$24,0)),""))</f>
        <v/>
      </c>
    </row>
    <row r="1506">
      <c r="A1506" s="22" t="n"/>
      <c r="B1506" s="10" t="n"/>
      <c r="C1506" s="10" t="n"/>
      <c r="D1506" s="10" t="n"/>
      <c r="E1506" s="10" t="n"/>
      <c r="F1506" s="10" t="n"/>
      <c r="G1506" s="10" t="n"/>
      <c r="H1506" s="23" t="n"/>
      <c r="I1506" s="23" t="n"/>
      <c r="J1506" s="23" t="n"/>
      <c r="K1506" s="10" t="n"/>
      <c r="L1506" s="10" t="n"/>
      <c r="M1506" s="24">
        <f>IF(AND(A1506="",B1506="",J1506="",H1506=""),"",ROUND(IF(G1506="Yes",2,1)*IF(AND(ISNUMBER(H1506),ISNUMBER(I1506),I1506&gt;=H1506),I1506-H1506,IF(ISNUMBER(J1506),J1506,0)),1))</f>
        <v/>
      </c>
      <c r="N1506" s="24">
        <f>IF(M1506="","",IF(OR(E1506="Personal",E1506="",F1506="Yes"),0,M1506))</f>
        <v/>
      </c>
      <c r="O1506" s="24">
        <f>IF(OR(A1506="",M1506=""),"",IF(E1506="Business",IFERROR(INDEX('Rate Schedule'!$B$5:$B$24,MATCH(SUMPRODUCT(MAX(('Rate Schedule'!$A$5:$A$24&lt;=A1506)*('Rate Schedule'!$A$5:$A$24&lt;&gt;"")*'Rate Schedule'!$A$5:$A$24)),'Rate Schedule'!$A$5:$A$24,0)),0),IF(E1506="Medical",IFERROR(INDEX('Rate Schedule'!$C$5:$C$24,MATCH(SUMPRODUCT(MAX(('Rate Schedule'!$A$5:$A$24&lt;=A1506)*('Rate Schedule'!$A$5:$A$24&lt;&gt;"")*'Rate Schedule'!$A$5:$A$24)),'Rate Schedule'!$A$5:$A$24,0)),0),IF(E1506="Charitable",IFERROR(INDEX('Rate Schedule'!$D$5:$D$24,MATCH(SUMPRODUCT(MAX(('Rate Schedule'!$A$5:$A$24&lt;=A1506)*('Rate Schedule'!$A$5:$A$24&lt;&gt;"")*'Rate Schedule'!$A$5:$A$24)),'Rate Schedule'!$A$5:$A$24,0)),0),0))))</f>
        <v/>
      </c>
      <c r="P1506" s="25">
        <f>IF(OR(M1506="",O1506=""),"",ROUND(N1506*O1506,0)/100)</f>
        <v/>
      </c>
      <c r="Q1506" s="26">
        <f>IF(AND(A1506="",B1506="",C1506="",D1506="",E1506="",J1506="",H1506=""),"",IF(A1506="","Add a date",IF(A1506&gt;AsOf,"After as-of date: not counted yet",IF(B1506="","Add a vehicle",IF(COUNTIF(VName,B1506)=0,"Vehicle not on Vehicles sheet",IF(E1506="","Add a purpose",IF(AND(E1506&lt;&gt;"Business",E1506&lt;&gt;"Medical",E1506&lt;&gt;"Charitable",E1506&lt;&gt;"Personal"),"Purpose must be Business/Medical/Charitable/Personal",IF(AND(ISNUMBER(H1506),ISNUMBER(I1506),I1506&lt;H1506),"Odometer end is before start",IF(AND(NOT(ISNUMBER(H1506)),NOT(ISNUMBER(I1506)),NOT(ISNUMBER(J1506))),"Add odometer readings or typed miles",IF(AND(ISNUMBER(H1506),ISNUMBER(I1506),ISNUMBER(J1506),ABS((I1506-H1506)-J1506)&gt;0.05),"Odometer and typed miles disagree",IF(AND(N1506&gt;0,O1506=0),"No rate for this date — check Rate Schedule",IF(AND(OR(E1506="Business",E1506="Medical",E1506="Charitable"),F1506&lt;&gt;"Yes",K1506=""),"Add purpose detail for substantiation",""))))))))))))</f>
        <v/>
      </c>
      <c r="R1506" s="27">
        <f>IF(OR(A1506="",M1506=""),"",IFERROR(INDEX('Rate Schedule'!$A$5:$A$24,MATCH(SUMPRODUCT(MAX(('Rate Schedule'!$A$5:$A$24&lt;=A1506)*('Rate Schedule'!$A$5:$A$24&lt;&gt;"")*'Rate Schedule'!$A$5:$A$24)),'Rate Schedule'!$A$5:$A$24,0)),""))</f>
        <v/>
      </c>
    </row>
    <row r="1507">
      <c r="A1507" s="22" t="n"/>
      <c r="B1507" s="10" t="n"/>
      <c r="C1507" s="10" t="n"/>
      <c r="D1507" s="10" t="n"/>
      <c r="E1507" s="10" t="n"/>
      <c r="F1507" s="10" t="n"/>
      <c r="G1507" s="10" t="n"/>
      <c r="H1507" s="23" t="n"/>
      <c r="I1507" s="23" t="n"/>
      <c r="J1507" s="23" t="n"/>
      <c r="K1507" s="10" t="n"/>
      <c r="L1507" s="10" t="n"/>
      <c r="M1507" s="24">
        <f>IF(AND(A1507="",B1507="",J1507="",H1507=""),"",ROUND(IF(G1507="Yes",2,1)*IF(AND(ISNUMBER(H1507),ISNUMBER(I1507),I1507&gt;=H1507),I1507-H1507,IF(ISNUMBER(J1507),J1507,0)),1))</f>
        <v/>
      </c>
      <c r="N1507" s="24">
        <f>IF(M1507="","",IF(OR(E1507="Personal",E1507="",F1507="Yes"),0,M1507))</f>
        <v/>
      </c>
      <c r="O1507" s="24">
        <f>IF(OR(A1507="",M1507=""),"",IF(E1507="Business",IFERROR(INDEX('Rate Schedule'!$B$5:$B$24,MATCH(SUMPRODUCT(MAX(('Rate Schedule'!$A$5:$A$24&lt;=A1507)*('Rate Schedule'!$A$5:$A$24&lt;&gt;"")*'Rate Schedule'!$A$5:$A$24)),'Rate Schedule'!$A$5:$A$24,0)),0),IF(E1507="Medical",IFERROR(INDEX('Rate Schedule'!$C$5:$C$24,MATCH(SUMPRODUCT(MAX(('Rate Schedule'!$A$5:$A$24&lt;=A1507)*('Rate Schedule'!$A$5:$A$24&lt;&gt;"")*'Rate Schedule'!$A$5:$A$24)),'Rate Schedule'!$A$5:$A$24,0)),0),IF(E1507="Charitable",IFERROR(INDEX('Rate Schedule'!$D$5:$D$24,MATCH(SUMPRODUCT(MAX(('Rate Schedule'!$A$5:$A$24&lt;=A1507)*('Rate Schedule'!$A$5:$A$24&lt;&gt;"")*'Rate Schedule'!$A$5:$A$24)),'Rate Schedule'!$A$5:$A$24,0)),0),0))))</f>
        <v/>
      </c>
      <c r="P1507" s="25">
        <f>IF(OR(M1507="",O1507=""),"",ROUND(N1507*O1507,0)/100)</f>
        <v/>
      </c>
      <c r="Q1507" s="26">
        <f>IF(AND(A1507="",B1507="",C1507="",D1507="",E1507="",J1507="",H1507=""),"",IF(A1507="","Add a date",IF(A1507&gt;AsOf,"After as-of date: not counted yet",IF(B1507="","Add a vehicle",IF(COUNTIF(VName,B1507)=0,"Vehicle not on Vehicles sheet",IF(E1507="","Add a purpose",IF(AND(E1507&lt;&gt;"Business",E1507&lt;&gt;"Medical",E1507&lt;&gt;"Charitable",E1507&lt;&gt;"Personal"),"Purpose must be Business/Medical/Charitable/Personal",IF(AND(ISNUMBER(H1507),ISNUMBER(I1507),I1507&lt;H1507),"Odometer end is before start",IF(AND(NOT(ISNUMBER(H1507)),NOT(ISNUMBER(I1507)),NOT(ISNUMBER(J1507))),"Add odometer readings or typed miles",IF(AND(ISNUMBER(H1507),ISNUMBER(I1507),ISNUMBER(J1507),ABS((I1507-H1507)-J1507)&gt;0.05),"Odometer and typed miles disagree",IF(AND(N1507&gt;0,O1507=0),"No rate for this date — check Rate Schedule",IF(AND(OR(E1507="Business",E1507="Medical",E1507="Charitable"),F1507&lt;&gt;"Yes",K1507=""),"Add purpose detail for substantiation",""))))))))))))</f>
        <v/>
      </c>
      <c r="R1507" s="27">
        <f>IF(OR(A1507="",M1507=""),"",IFERROR(INDEX('Rate Schedule'!$A$5:$A$24,MATCH(SUMPRODUCT(MAX(('Rate Schedule'!$A$5:$A$24&lt;=A1507)*('Rate Schedule'!$A$5:$A$24&lt;&gt;"")*'Rate Schedule'!$A$5:$A$24)),'Rate Schedule'!$A$5:$A$24,0)),""))</f>
        <v/>
      </c>
    </row>
    <row r="1508">
      <c r="A1508" s="22" t="n"/>
      <c r="B1508" s="10" t="n"/>
      <c r="C1508" s="10" t="n"/>
      <c r="D1508" s="10" t="n"/>
      <c r="E1508" s="10" t="n"/>
      <c r="F1508" s="10" t="n"/>
      <c r="G1508" s="10" t="n"/>
      <c r="H1508" s="23" t="n"/>
      <c r="I1508" s="23" t="n"/>
      <c r="J1508" s="23" t="n"/>
      <c r="K1508" s="10" t="n"/>
      <c r="L1508" s="10" t="n"/>
      <c r="M1508" s="24">
        <f>IF(AND(A1508="",B1508="",J1508="",H1508=""),"",ROUND(IF(G1508="Yes",2,1)*IF(AND(ISNUMBER(H1508),ISNUMBER(I1508),I1508&gt;=H1508),I1508-H1508,IF(ISNUMBER(J1508),J1508,0)),1))</f>
        <v/>
      </c>
      <c r="N1508" s="24">
        <f>IF(M1508="","",IF(OR(E1508="Personal",E1508="",F1508="Yes"),0,M1508))</f>
        <v/>
      </c>
      <c r="O1508" s="24">
        <f>IF(OR(A1508="",M1508=""),"",IF(E1508="Business",IFERROR(INDEX('Rate Schedule'!$B$5:$B$24,MATCH(SUMPRODUCT(MAX(('Rate Schedule'!$A$5:$A$24&lt;=A1508)*('Rate Schedule'!$A$5:$A$24&lt;&gt;"")*'Rate Schedule'!$A$5:$A$24)),'Rate Schedule'!$A$5:$A$24,0)),0),IF(E1508="Medical",IFERROR(INDEX('Rate Schedule'!$C$5:$C$24,MATCH(SUMPRODUCT(MAX(('Rate Schedule'!$A$5:$A$24&lt;=A1508)*('Rate Schedule'!$A$5:$A$24&lt;&gt;"")*'Rate Schedule'!$A$5:$A$24)),'Rate Schedule'!$A$5:$A$24,0)),0),IF(E1508="Charitable",IFERROR(INDEX('Rate Schedule'!$D$5:$D$24,MATCH(SUMPRODUCT(MAX(('Rate Schedule'!$A$5:$A$24&lt;=A1508)*('Rate Schedule'!$A$5:$A$24&lt;&gt;"")*'Rate Schedule'!$A$5:$A$24)),'Rate Schedule'!$A$5:$A$24,0)),0),0))))</f>
        <v/>
      </c>
      <c r="P1508" s="25">
        <f>IF(OR(M1508="",O1508=""),"",ROUND(N1508*O1508,0)/100)</f>
        <v/>
      </c>
      <c r="Q1508" s="26">
        <f>IF(AND(A1508="",B1508="",C1508="",D1508="",E1508="",J1508="",H1508=""),"",IF(A1508="","Add a date",IF(A1508&gt;AsOf,"After as-of date: not counted yet",IF(B1508="","Add a vehicle",IF(COUNTIF(VName,B1508)=0,"Vehicle not on Vehicles sheet",IF(E1508="","Add a purpose",IF(AND(E1508&lt;&gt;"Business",E1508&lt;&gt;"Medical",E1508&lt;&gt;"Charitable",E1508&lt;&gt;"Personal"),"Purpose must be Business/Medical/Charitable/Personal",IF(AND(ISNUMBER(H1508),ISNUMBER(I1508),I1508&lt;H1508),"Odometer end is before start",IF(AND(NOT(ISNUMBER(H1508)),NOT(ISNUMBER(I1508)),NOT(ISNUMBER(J1508))),"Add odometer readings or typed miles",IF(AND(ISNUMBER(H1508),ISNUMBER(I1508),ISNUMBER(J1508),ABS((I1508-H1508)-J1508)&gt;0.05),"Odometer and typed miles disagree",IF(AND(N1508&gt;0,O1508=0),"No rate for this date — check Rate Schedule",IF(AND(OR(E1508="Business",E1508="Medical",E1508="Charitable"),F1508&lt;&gt;"Yes",K1508=""),"Add purpose detail for substantiation",""))))))))))))</f>
        <v/>
      </c>
      <c r="R1508" s="27">
        <f>IF(OR(A1508="",M1508=""),"",IFERROR(INDEX('Rate Schedule'!$A$5:$A$24,MATCH(SUMPRODUCT(MAX(('Rate Schedule'!$A$5:$A$24&lt;=A1508)*('Rate Schedule'!$A$5:$A$24&lt;&gt;"")*'Rate Schedule'!$A$5:$A$24)),'Rate Schedule'!$A$5:$A$24,0)),""))</f>
        <v/>
      </c>
    </row>
    <row r="1509">
      <c r="A1509" s="22" t="n"/>
      <c r="B1509" s="10" t="n"/>
      <c r="C1509" s="10" t="n"/>
      <c r="D1509" s="10" t="n"/>
      <c r="E1509" s="10" t="n"/>
      <c r="F1509" s="10" t="n"/>
      <c r="G1509" s="10" t="n"/>
      <c r="H1509" s="23" t="n"/>
      <c r="I1509" s="23" t="n"/>
      <c r="J1509" s="23" t="n"/>
      <c r="K1509" s="10" t="n"/>
      <c r="L1509" s="10" t="n"/>
      <c r="M1509" s="24">
        <f>IF(AND(A1509="",B1509="",J1509="",H1509=""),"",ROUND(IF(G1509="Yes",2,1)*IF(AND(ISNUMBER(H1509),ISNUMBER(I1509),I1509&gt;=H1509),I1509-H1509,IF(ISNUMBER(J1509),J1509,0)),1))</f>
        <v/>
      </c>
      <c r="N1509" s="24">
        <f>IF(M1509="","",IF(OR(E1509="Personal",E1509="",F1509="Yes"),0,M1509))</f>
        <v/>
      </c>
      <c r="O1509" s="24">
        <f>IF(OR(A1509="",M1509=""),"",IF(E1509="Business",IFERROR(INDEX('Rate Schedule'!$B$5:$B$24,MATCH(SUMPRODUCT(MAX(('Rate Schedule'!$A$5:$A$24&lt;=A1509)*('Rate Schedule'!$A$5:$A$24&lt;&gt;"")*'Rate Schedule'!$A$5:$A$24)),'Rate Schedule'!$A$5:$A$24,0)),0),IF(E1509="Medical",IFERROR(INDEX('Rate Schedule'!$C$5:$C$24,MATCH(SUMPRODUCT(MAX(('Rate Schedule'!$A$5:$A$24&lt;=A1509)*('Rate Schedule'!$A$5:$A$24&lt;&gt;"")*'Rate Schedule'!$A$5:$A$24)),'Rate Schedule'!$A$5:$A$24,0)),0),IF(E1509="Charitable",IFERROR(INDEX('Rate Schedule'!$D$5:$D$24,MATCH(SUMPRODUCT(MAX(('Rate Schedule'!$A$5:$A$24&lt;=A1509)*('Rate Schedule'!$A$5:$A$24&lt;&gt;"")*'Rate Schedule'!$A$5:$A$24)),'Rate Schedule'!$A$5:$A$24,0)),0),0))))</f>
        <v/>
      </c>
      <c r="P1509" s="25">
        <f>IF(OR(M1509="",O1509=""),"",ROUND(N1509*O1509,0)/100)</f>
        <v/>
      </c>
      <c r="Q1509" s="26">
        <f>IF(AND(A1509="",B1509="",C1509="",D1509="",E1509="",J1509="",H1509=""),"",IF(A1509="","Add a date",IF(A1509&gt;AsOf,"After as-of date: not counted yet",IF(B1509="","Add a vehicle",IF(COUNTIF(VName,B1509)=0,"Vehicle not on Vehicles sheet",IF(E1509="","Add a purpose",IF(AND(E1509&lt;&gt;"Business",E1509&lt;&gt;"Medical",E1509&lt;&gt;"Charitable",E1509&lt;&gt;"Personal"),"Purpose must be Business/Medical/Charitable/Personal",IF(AND(ISNUMBER(H1509),ISNUMBER(I1509),I1509&lt;H1509),"Odometer end is before start",IF(AND(NOT(ISNUMBER(H1509)),NOT(ISNUMBER(I1509)),NOT(ISNUMBER(J1509))),"Add odometer readings or typed miles",IF(AND(ISNUMBER(H1509),ISNUMBER(I1509),ISNUMBER(J1509),ABS((I1509-H1509)-J1509)&gt;0.05),"Odometer and typed miles disagree",IF(AND(N1509&gt;0,O1509=0),"No rate for this date — check Rate Schedule",IF(AND(OR(E1509="Business",E1509="Medical",E1509="Charitable"),F1509&lt;&gt;"Yes",K1509=""),"Add purpose detail for substantiation",""))))))))))))</f>
        <v/>
      </c>
      <c r="R1509" s="27">
        <f>IF(OR(A1509="",M1509=""),"",IFERROR(INDEX('Rate Schedule'!$A$5:$A$24,MATCH(SUMPRODUCT(MAX(('Rate Schedule'!$A$5:$A$24&lt;=A1509)*('Rate Schedule'!$A$5:$A$24&lt;&gt;"")*'Rate Schedule'!$A$5:$A$24)),'Rate Schedule'!$A$5:$A$24,0)),""))</f>
        <v/>
      </c>
    </row>
    <row r="1510">
      <c r="A1510" s="22" t="n"/>
      <c r="B1510" s="10" t="n"/>
      <c r="C1510" s="10" t="n"/>
      <c r="D1510" s="10" t="n"/>
      <c r="E1510" s="10" t="n"/>
      <c r="F1510" s="10" t="n"/>
      <c r="G1510" s="10" t="n"/>
      <c r="H1510" s="23" t="n"/>
      <c r="I1510" s="23" t="n"/>
      <c r="J1510" s="23" t="n"/>
      <c r="K1510" s="10" t="n"/>
      <c r="L1510" s="10" t="n"/>
      <c r="M1510" s="24">
        <f>IF(AND(A1510="",B1510="",J1510="",H1510=""),"",ROUND(IF(G1510="Yes",2,1)*IF(AND(ISNUMBER(H1510),ISNUMBER(I1510),I1510&gt;=H1510),I1510-H1510,IF(ISNUMBER(J1510),J1510,0)),1))</f>
        <v/>
      </c>
      <c r="N1510" s="24">
        <f>IF(M1510="","",IF(OR(E1510="Personal",E1510="",F1510="Yes"),0,M1510))</f>
        <v/>
      </c>
      <c r="O1510" s="24">
        <f>IF(OR(A1510="",M1510=""),"",IF(E1510="Business",IFERROR(INDEX('Rate Schedule'!$B$5:$B$24,MATCH(SUMPRODUCT(MAX(('Rate Schedule'!$A$5:$A$24&lt;=A1510)*('Rate Schedule'!$A$5:$A$24&lt;&gt;"")*'Rate Schedule'!$A$5:$A$24)),'Rate Schedule'!$A$5:$A$24,0)),0),IF(E1510="Medical",IFERROR(INDEX('Rate Schedule'!$C$5:$C$24,MATCH(SUMPRODUCT(MAX(('Rate Schedule'!$A$5:$A$24&lt;=A1510)*('Rate Schedule'!$A$5:$A$24&lt;&gt;"")*'Rate Schedule'!$A$5:$A$24)),'Rate Schedule'!$A$5:$A$24,0)),0),IF(E1510="Charitable",IFERROR(INDEX('Rate Schedule'!$D$5:$D$24,MATCH(SUMPRODUCT(MAX(('Rate Schedule'!$A$5:$A$24&lt;=A1510)*('Rate Schedule'!$A$5:$A$24&lt;&gt;"")*'Rate Schedule'!$A$5:$A$24)),'Rate Schedule'!$A$5:$A$24,0)),0),0))))</f>
        <v/>
      </c>
      <c r="P1510" s="25">
        <f>IF(OR(M1510="",O1510=""),"",ROUND(N1510*O1510,0)/100)</f>
        <v/>
      </c>
      <c r="Q1510" s="26">
        <f>IF(AND(A1510="",B1510="",C1510="",D1510="",E1510="",J1510="",H1510=""),"",IF(A1510="","Add a date",IF(A1510&gt;AsOf,"After as-of date: not counted yet",IF(B1510="","Add a vehicle",IF(COUNTIF(VName,B1510)=0,"Vehicle not on Vehicles sheet",IF(E1510="","Add a purpose",IF(AND(E1510&lt;&gt;"Business",E1510&lt;&gt;"Medical",E1510&lt;&gt;"Charitable",E1510&lt;&gt;"Personal"),"Purpose must be Business/Medical/Charitable/Personal",IF(AND(ISNUMBER(H1510),ISNUMBER(I1510),I1510&lt;H1510),"Odometer end is before start",IF(AND(NOT(ISNUMBER(H1510)),NOT(ISNUMBER(I1510)),NOT(ISNUMBER(J1510))),"Add odometer readings or typed miles",IF(AND(ISNUMBER(H1510),ISNUMBER(I1510),ISNUMBER(J1510),ABS((I1510-H1510)-J1510)&gt;0.05),"Odometer and typed miles disagree",IF(AND(N1510&gt;0,O1510=0),"No rate for this date — check Rate Schedule",IF(AND(OR(E1510="Business",E1510="Medical",E1510="Charitable"),F1510&lt;&gt;"Yes",K1510=""),"Add purpose detail for substantiation",""))))))))))))</f>
        <v/>
      </c>
      <c r="R1510" s="27">
        <f>IF(OR(A1510="",M1510=""),"",IFERROR(INDEX('Rate Schedule'!$A$5:$A$24,MATCH(SUMPRODUCT(MAX(('Rate Schedule'!$A$5:$A$24&lt;=A1510)*('Rate Schedule'!$A$5:$A$24&lt;&gt;"")*'Rate Schedule'!$A$5:$A$24)),'Rate Schedule'!$A$5:$A$24,0)),""))</f>
        <v/>
      </c>
    </row>
    <row r="1511">
      <c r="A1511" s="22" t="n"/>
      <c r="B1511" s="10" t="n"/>
      <c r="C1511" s="10" t="n"/>
      <c r="D1511" s="10" t="n"/>
      <c r="E1511" s="10" t="n"/>
      <c r="F1511" s="10" t="n"/>
      <c r="G1511" s="10" t="n"/>
      <c r="H1511" s="23" t="n"/>
      <c r="I1511" s="23" t="n"/>
      <c r="J1511" s="23" t="n"/>
      <c r="K1511" s="10" t="n"/>
      <c r="L1511" s="10" t="n"/>
      <c r="M1511" s="24">
        <f>IF(AND(A1511="",B1511="",J1511="",H1511=""),"",ROUND(IF(G1511="Yes",2,1)*IF(AND(ISNUMBER(H1511),ISNUMBER(I1511),I1511&gt;=H1511),I1511-H1511,IF(ISNUMBER(J1511),J1511,0)),1))</f>
        <v/>
      </c>
      <c r="N1511" s="24">
        <f>IF(M1511="","",IF(OR(E1511="Personal",E1511="",F1511="Yes"),0,M1511))</f>
        <v/>
      </c>
      <c r="O1511" s="24">
        <f>IF(OR(A1511="",M1511=""),"",IF(E1511="Business",IFERROR(INDEX('Rate Schedule'!$B$5:$B$24,MATCH(SUMPRODUCT(MAX(('Rate Schedule'!$A$5:$A$24&lt;=A1511)*('Rate Schedule'!$A$5:$A$24&lt;&gt;"")*'Rate Schedule'!$A$5:$A$24)),'Rate Schedule'!$A$5:$A$24,0)),0),IF(E1511="Medical",IFERROR(INDEX('Rate Schedule'!$C$5:$C$24,MATCH(SUMPRODUCT(MAX(('Rate Schedule'!$A$5:$A$24&lt;=A1511)*('Rate Schedule'!$A$5:$A$24&lt;&gt;"")*'Rate Schedule'!$A$5:$A$24)),'Rate Schedule'!$A$5:$A$24,0)),0),IF(E1511="Charitable",IFERROR(INDEX('Rate Schedule'!$D$5:$D$24,MATCH(SUMPRODUCT(MAX(('Rate Schedule'!$A$5:$A$24&lt;=A1511)*('Rate Schedule'!$A$5:$A$24&lt;&gt;"")*'Rate Schedule'!$A$5:$A$24)),'Rate Schedule'!$A$5:$A$24,0)),0),0))))</f>
        <v/>
      </c>
      <c r="P1511" s="25">
        <f>IF(OR(M1511="",O1511=""),"",ROUND(N1511*O1511,0)/100)</f>
        <v/>
      </c>
      <c r="Q1511" s="26">
        <f>IF(AND(A1511="",B1511="",C1511="",D1511="",E1511="",J1511="",H1511=""),"",IF(A1511="","Add a date",IF(A1511&gt;AsOf,"After as-of date: not counted yet",IF(B1511="","Add a vehicle",IF(COUNTIF(VName,B1511)=0,"Vehicle not on Vehicles sheet",IF(E1511="","Add a purpose",IF(AND(E1511&lt;&gt;"Business",E1511&lt;&gt;"Medical",E1511&lt;&gt;"Charitable",E1511&lt;&gt;"Personal"),"Purpose must be Business/Medical/Charitable/Personal",IF(AND(ISNUMBER(H1511),ISNUMBER(I1511),I1511&lt;H1511),"Odometer end is before start",IF(AND(NOT(ISNUMBER(H1511)),NOT(ISNUMBER(I1511)),NOT(ISNUMBER(J1511))),"Add odometer readings or typed miles",IF(AND(ISNUMBER(H1511),ISNUMBER(I1511),ISNUMBER(J1511),ABS((I1511-H1511)-J1511)&gt;0.05),"Odometer and typed miles disagree",IF(AND(N1511&gt;0,O1511=0),"No rate for this date — check Rate Schedule",IF(AND(OR(E1511="Business",E1511="Medical",E1511="Charitable"),F1511&lt;&gt;"Yes",K1511=""),"Add purpose detail for substantiation",""))))))))))))</f>
        <v/>
      </c>
      <c r="R1511" s="27">
        <f>IF(OR(A1511="",M1511=""),"",IFERROR(INDEX('Rate Schedule'!$A$5:$A$24,MATCH(SUMPRODUCT(MAX(('Rate Schedule'!$A$5:$A$24&lt;=A1511)*('Rate Schedule'!$A$5:$A$24&lt;&gt;"")*'Rate Schedule'!$A$5:$A$24)),'Rate Schedule'!$A$5:$A$24,0)),""))</f>
        <v/>
      </c>
    </row>
    <row r="1512">
      <c r="A1512" s="22" t="n"/>
      <c r="B1512" s="10" t="n"/>
      <c r="C1512" s="10" t="n"/>
      <c r="D1512" s="10" t="n"/>
      <c r="E1512" s="10" t="n"/>
      <c r="F1512" s="10" t="n"/>
      <c r="G1512" s="10" t="n"/>
      <c r="H1512" s="23" t="n"/>
      <c r="I1512" s="23" t="n"/>
      <c r="J1512" s="23" t="n"/>
      <c r="K1512" s="10" t="n"/>
      <c r="L1512" s="10" t="n"/>
      <c r="M1512" s="24">
        <f>IF(AND(A1512="",B1512="",J1512="",H1512=""),"",ROUND(IF(G1512="Yes",2,1)*IF(AND(ISNUMBER(H1512),ISNUMBER(I1512),I1512&gt;=H1512),I1512-H1512,IF(ISNUMBER(J1512),J1512,0)),1))</f>
        <v/>
      </c>
      <c r="N1512" s="24">
        <f>IF(M1512="","",IF(OR(E1512="Personal",E1512="",F1512="Yes"),0,M1512))</f>
        <v/>
      </c>
      <c r="O1512" s="24">
        <f>IF(OR(A1512="",M1512=""),"",IF(E1512="Business",IFERROR(INDEX('Rate Schedule'!$B$5:$B$24,MATCH(SUMPRODUCT(MAX(('Rate Schedule'!$A$5:$A$24&lt;=A1512)*('Rate Schedule'!$A$5:$A$24&lt;&gt;"")*'Rate Schedule'!$A$5:$A$24)),'Rate Schedule'!$A$5:$A$24,0)),0),IF(E1512="Medical",IFERROR(INDEX('Rate Schedule'!$C$5:$C$24,MATCH(SUMPRODUCT(MAX(('Rate Schedule'!$A$5:$A$24&lt;=A1512)*('Rate Schedule'!$A$5:$A$24&lt;&gt;"")*'Rate Schedule'!$A$5:$A$24)),'Rate Schedule'!$A$5:$A$24,0)),0),IF(E1512="Charitable",IFERROR(INDEX('Rate Schedule'!$D$5:$D$24,MATCH(SUMPRODUCT(MAX(('Rate Schedule'!$A$5:$A$24&lt;=A1512)*('Rate Schedule'!$A$5:$A$24&lt;&gt;"")*'Rate Schedule'!$A$5:$A$24)),'Rate Schedule'!$A$5:$A$24,0)),0),0))))</f>
        <v/>
      </c>
      <c r="P1512" s="25">
        <f>IF(OR(M1512="",O1512=""),"",ROUND(N1512*O1512,0)/100)</f>
        <v/>
      </c>
      <c r="Q1512" s="26">
        <f>IF(AND(A1512="",B1512="",C1512="",D1512="",E1512="",J1512="",H1512=""),"",IF(A1512="","Add a date",IF(A1512&gt;AsOf,"After as-of date: not counted yet",IF(B1512="","Add a vehicle",IF(COUNTIF(VName,B1512)=0,"Vehicle not on Vehicles sheet",IF(E1512="","Add a purpose",IF(AND(E1512&lt;&gt;"Business",E1512&lt;&gt;"Medical",E1512&lt;&gt;"Charitable",E1512&lt;&gt;"Personal"),"Purpose must be Business/Medical/Charitable/Personal",IF(AND(ISNUMBER(H1512),ISNUMBER(I1512),I1512&lt;H1512),"Odometer end is before start",IF(AND(NOT(ISNUMBER(H1512)),NOT(ISNUMBER(I1512)),NOT(ISNUMBER(J1512))),"Add odometer readings or typed miles",IF(AND(ISNUMBER(H1512),ISNUMBER(I1512),ISNUMBER(J1512),ABS((I1512-H1512)-J1512)&gt;0.05),"Odometer and typed miles disagree",IF(AND(N1512&gt;0,O1512=0),"No rate for this date — check Rate Schedule",IF(AND(OR(E1512="Business",E1512="Medical",E1512="Charitable"),F1512&lt;&gt;"Yes",K1512=""),"Add purpose detail for substantiation",""))))))))))))</f>
        <v/>
      </c>
      <c r="R1512" s="27">
        <f>IF(OR(A1512="",M1512=""),"",IFERROR(INDEX('Rate Schedule'!$A$5:$A$24,MATCH(SUMPRODUCT(MAX(('Rate Schedule'!$A$5:$A$24&lt;=A1512)*('Rate Schedule'!$A$5:$A$24&lt;&gt;"")*'Rate Schedule'!$A$5:$A$24)),'Rate Schedule'!$A$5:$A$24,0)),""))</f>
        <v/>
      </c>
    </row>
    <row r="1513">
      <c r="A1513" s="22" t="n"/>
      <c r="B1513" s="10" t="n"/>
      <c r="C1513" s="10" t="n"/>
      <c r="D1513" s="10" t="n"/>
      <c r="E1513" s="10" t="n"/>
      <c r="F1513" s="10" t="n"/>
      <c r="G1513" s="10" t="n"/>
      <c r="H1513" s="23" t="n"/>
      <c r="I1513" s="23" t="n"/>
      <c r="J1513" s="23" t="n"/>
      <c r="K1513" s="10" t="n"/>
      <c r="L1513" s="10" t="n"/>
      <c r="M1513" s="24">
        <f>IF(AND(A1513="",B1513="",J1513="",H1513=""),"",ROUND(IF(G1513="Yes",2,1)*IF(AND(ISNUMBER(H1513),ISNUMBER(I1513),I1513&gt;=H1513),I1513-H1513,IF(ISNUMBER(J1513),J1513,0)),1))</f>
        <v/>
      </c>
      <c r="N1513" s="24">
        <f>IF(M1513="","",IF(OR(E1513="Personal",E1513="",F1513="Yes"),0,M1513))</f>
        <v/>
      </c>
      <c r="O1513" s="24">
        <f>IF(OR(A1513="",M1513=""),"",IF(E1513="Business",IFERROR(INDEX('Rate Schedule'!$B$5:$B$24,MATCH(SUMPRODUCT(MAX(('Rate Schedule'!$A$5:$A$24&lt;=A1513)*('Rate Schedule'!$A$5:$A$24&lt;&gt;"")*'Rate Schedule'!$A$5:$A$24)),'Rate Schedule'!$A$5:$A$24,0)),0),IF(E1513="Medical",IFERROR(INDEX('Rate Schedule'!$C$5:$C$24,MATCH(SUMPRODUCT(MAX(('Rate Schedule'!$A$5:$A$24&lt;=A1513)*('Rate Schedule'!$A$5:$A$24&lt;&gt;"")*'Rate Schedule'!$A$5:$A$24)),'Rate Schedule'!$A$5:$A$24,0)),0),IF(E1513="Charitable",IFERROR(INDEX('Rate Schedule'!$D$5:$D$24,MATCH(SUMPRODUCT(MAX(('Rate Schedule'!$A$5:$A$24&lt;=A1513)*('Rate Schedule'!$A$5:$A$24&lt;&gt;"")*'Rate Schedule'!$A$5:$A$24)),'Rate Schedule'!$A$5:$A$24,0)),0),0))))</f>
        <v/>
      </c>
      <c r="P1513" s="25">
        <f>IF(OR(M1513="",O1513=""),"",ROUND(N1513*O1513,0)/100)</f>
        <v/>
      </c>
      <c r="Q1513" s="26">
        <f>IF(AND(A1513="",B1513="",C1513="",D1513="",E1513="",J1513="",H1513=""),"",IF(A1513="","Add a date",IF(A1513&gt;AsOf,"After as-of date: not counted yet",IF(B1513="","Add a vehicle",IF(COUNTIF(VName,B1513)=0,"Vehicle not on Vehicles sheet",IF(E1513="","Add a purpose",IF(AND(E1513&lt;&gt;"Business",E1513&lt;&gt;"Medical",E1513&lt;&gt;"Charitable",E1513&lt;&gt;"Personal"),"Purpose must be Business/Medical/Charitable/Personal",IF(AND(ISNUMBER(H1513),ISNUMBER(I1513),I1513&lt;H1513),"Odometer end is before start",IF(AND(NOT(ISNUMBER(H1513)),NOT(ISNUMBER(I1513)),NOT(ISNUMBER(J1513))),"Add odometer readings or typed miles",IF(AND(ISNUMBER(H1513),ISNUMBER(I1513),ISNUMBER(J1513),ABS((I1513-H1513)-J1513)&gt;0.05),"Odometer and typed miles disagree",IF(AND(N1513&gt;0,O1513=0),"No rate for this date — check Rate Schedule",IF(AND(OR(E1513="Business",E1513="Medical",E1513="Charitable"),F1513&lt;&gt;"Yes",K1513=""),"Add purpose detail for substantiation",""))))))))))))</f>
        <v/>
      </c>
      <c r="R1513" s="27">
        <f>IF(OR(A1513="",M1513=""),"",IFERROR(INDEX('Rate Schedule'!$A$5:$A$24,MATCH(SUMPRODUCT(MAX(('Rate Schedule'!$A$5:$A$24&lt;=A1513)*('Rate Schedule'!$A$5:$A$24&lt;&gt;"")*'Rate Schedule'!$A$5:$A$24)),'Rate Schedule'!$A$5:$A$24,0)),""))</f>
        <v/>
      </c>
    </row>
    <row r="1514">
      <c r="A1514" s="22" t="n"/>
      <c r="B1514" s="10" t="n"/>
      <c r="C1514" s="10" t="n"/>
      <c r="D1514" s="10" t="n"/>
      <c r="E1514" s="10" t="n"/>
      <c r="F1514" s="10" t="n"/>
      <c r="G1514" s="10" t="n"/>
      <c r="H1514" s="23" t="n"/>
      <c r="I1514" s="23" t="n"/>
      <c r="J1514" s="23" t="n"/>
      <c r="K1514" s="10" t="n"/>
      <c r="L1514" s="10" t="n"/>
      <c r="M1514" s="24">
        <f>IF(AND(A1514="",B1514="",J1514="",H1514=""),"",ROUND(IF(G1514="Yes",2,1)*IF(AND(ISNUMBER(H1514),ISNUMBER(I1514),I1514&gt;=H1514),I1514-H1514,IF(ISNUMBER(J1514),J1514,0)),1))</f>
        <v/>
      </c>
      <c r="N1514" s="24">
        <f>IF(M1514="","",IF(OR(E1514="Personal",E1514="",F1514="Yes"),0,M1514))</f>
        <v/>
      </c>
      <c r="O1514" s="24">
        <f>IF(OR(A1514="",M1514=""),"",IF(E1514="Business",IFERROR(INDEX('Rate Schedule'!$B$5:$B$24,MATCH(SUMPRODUCT(MAX(('Rate Schedule'!$A$5:$A$24&lt;=A1514)*('Rate Schedule'!$A$5:$A$24&lt;&gt;"")*'Rate Schedule'!$A$5:$A$24)),'Rate Schedule'!$A$5:$A$24,0)),0),IF(E1514="Medical",IFERROR(INDEX('Rate Schedule'!$C$5:$C$24,MATCH(SUMPRODUCT(MAX(('Rate Schedule'!$A$5:$A$24&lt;=A1514)*('Rate Schedule'!$A$5:$A$24&lt;&gt;"")*'Rate Schedule'!$A$5:$A$24)),'Rate Schedule'!$A$5:$A$24,0)),0),IF(E1514="Charitable",IFERROR(INDEX('Rate Schedule'!$D$5:$D$24,MATCH(SUMPRODUCT(MAX(('Rate Schedule'!$A$5:$A$24&lt;=A1514)*('Rate Schedule'!$A$5:$A$24&lt;&gt;"")*'Rate Schedule'!$A$5:$A$24)),'Rate Schedule'!$A$5:$A$24,0)),0),0))))</f>
        <v/>
      </c>
      <c r="P1514" s="25">
        <f>IF(OR(M1514="",O1514=""),"",ROUND(N1514*O1514,0)/100)</f>
        <v/>
      </c>
      <c r="Q1514" s="26">
        <f>IF(AND(A1514="",B1514="",C1514="",D1514="",E1514="",J1514="",H1514=""),"",IF(A1514="","Add a date",IF(A1514&gt;AsOf,"After as-of date: not counted yet",IF(B1514="","Add a vehicle",IF(COUNTIF(VName,B1514)=0,"Vehicle not on Vehicles sheet",IF(E1514="","Add a purpose",IF(AND(E1514&lt;&gt;"Business",E1514&lt;&gt;"Medical",E1514&lt;&gt;"Charitable",E1514&lt;&gt;"Personal"),"Purpose must be Business/Medical/Charitable/Personal",IF(AND(ISNUMBER(H1514),ISNUMBER(I1514),I1514&lt;H1514),"Odometer end is before start",IF(AND(NOT(ISNUMBER(H1514)),NOT(ISNUMBER(I1514)),NOT(ISNUMBER(J1514))),"Add odometer readings or typed miles",IF(AND(ISNUMBER(H1514),ISNUMBER(I1514),ISNUMBER(J1514),ABS((I1514-H1514)-J1514)&gt;0.05),"Odometer and typed miles disagree",IF(AND(N1514&gt;0,O1514=0),"No rate for this date — check Rate Schedule",IF(AND(OR(E1514="Business",E1514="Medical",E1514="Charitable"),F1514&lt;&gt;"Yes",K1514=""),"Add purpose detail for substantiation",""))))))))))))</f>
        <v/>
      </c>
      <c r="R1514" s="27">
        <f>IF(OR(A1514="",M1514=""),"",IFERROR(INDEX('Rate Schedule'!$A$5:$A$24,MATCH(SUMPRODUCT(MAX(('Rate Schedule'!$A$5:$A$24&lt;=A1514)*('Rate Schedule'!$A$5:$A$24&lt;&gt;"")*'Rate Schedule'!$A$5:$A$24)),'Rate Schedule'!$A$5:$A$24,0)),""))</f>
        <v/>
      </c>
    </row>
    <row r="1515">
      <c r="A1515" s="22" t="n"/>
      <c r="B1515" s="10" t="n"/>
      <c r="C1515" s="10" t="n"/>
      <c r="D1515" s="10" t="n"/>
      <c r="E1515" s="10" t="n"/>
      <c r="F1515" s="10" t="n"/>
      <c r="G1515" s="10" t="n"/>
      <c r="H1515" s="23" t="n"/>
      <c r="I1515" s="23" t="n"/>
      <c r="J1515" s="23" t="n"/>
      <c r="K1515" s="10" t="n"/>
      <c r="L1515" s="10" t="n"/>
      <c r="M1515" s="24">
        <f>IF(AND(A1515="",B1515="",J1515="",H1515=""),"",ROUND(IF(G1515="Yes",2,1)*IF(AND(ISNUMBER(H1515),ISNUMBER(I1515),I1515&gt;=H1515),I1515-H1515,IF(ISNUMBER(J1515),J1515,0)),1))</f>
        <v/>
      </c>
      <c r="N1515" s="24">
        <f>IF(M1515="","",IF(OR(E1515="Personal",E1515="",F1515="Yes"),0,M1515))</f>
        <v/>
      </c>
      <c r="O1515" s="24">
        <f>IF(OR(A1515="",M1515=""),"",IF(E1515="Business",IFERROR(INDEX('Rate Schedule'!$B$5:$B$24,MATCH(SUMPRODUCT(MAX(('Rate Schedule'!$A$5:$A$24&lt;=A1515)*('Rate Schedule'!$A$5:$A$24&lt;&gt;"")*'Rate Schedule'!$A$5:$A$24)),'Rate Schedule'!$A$5:$A$24,0)),0),IF(E1515="Medical",IFERROR(INDEX('Rate Schedule'!$C$5:$C$24,MATCH(SUMPRODUCT(MAX(('Rate Schedule'!$A$5:$A$24&lt;=A1515)*('Rate Schedule'!$A$5:$A$24&lt;&gt;"")*'Rate Schedule'!$A$5:$A$24)),'Rate Schedule'!$A$5:$A$24,0)),0),IF(E1515="Charitable",IFERROR(INDEX('Rate Schedule'!$D$5:$D$24,MATCH(SUMPRODUCT(MAX(('Rate Schedule'!$A$5:$A$24&lt;=A1515)*('Rate Schedule'!$A$5:$A$24&lt;&gt;"")*'Rate Schedule'!$A$5:$A$24)),'Rate Schedule'!$A$5:$A$24,0)),0),0))))</f>
        <v/>
      </c>
      <c r="P1515" s="25">
        <f>IF(OR(M1515="",O1515=""),"",ROUND(N1515*O1515,0)/100)</f>
        <v/>
      </c>
      <c r="Q1515" s="26">
        <f>IF(AND(A1515="",B1515="",C1515="",D1515="",E1515="",J1515="",H1515=""),"",IF(A1515="","Add a date",IF(A1515&gt;AsOf,"After as-of date: not counted yet",IF(B1515="","Add a vehicle",IF(COUNTIF(VName,B1515)=0,"Vehicle not on Vehicles sheet",IF(E1515="","Add a purpose",IF(AND(E1515&lt;&gt;"Business",E1515&lt;&gt;"Medical",E1515&lt;&gt;"Charitable",E1515&lt;&gt;"Personal"),"Purpose must be Business/Medical/Charitable/Personal",IF(AND(ISNUMBER(H1515),ISNUMBER(I1515),I1515&lt;H1515),"Odometer end is before start",IF(AND(NOT(ISNUMBER(H1515)),NOT(ISNUMBER(I1515)),NOT(ISNUMBER(J1515))),"Add odometer readings or typed miles",IF(AND(ISNUMBER(H1515),ISNUMBER(I1515),ISNUMBER(J1515),ABS((I1515-H1515)-J1515)&gt;0.05),"Odometer and typed miles disagree",IF(AND(N1515&gt;0,O1515=0),"No rate for this date — check Rate Schedule",IF(AND(OR(E1515="Business",E1515="Medical",E1515="Charitable"),F1515&lt;&gt;"Yes",K1515=""),"Add purpose detail for substantiation",""))))))))))))</f>
        <v/>
      </c>
      <c r="R1515" s="27">
        <f>IF(OR(A1515="",M1515=""),"",IFERROR(INDEX('Rate Schedule'!$A$5:$A$24,MATCH(SUMPRODUCT(MAX(('Rate Schedule'!$A$5:$A$24&lt;=A1515)*('Rate Schedule'!$A$5:$A$24&lt;&gt;"")*'Rate Schedule'!$A$5:$A$24)),'Rate Schedule'!$A$5:$A$24,0)),""))</f>
        <v/>
      </c>
    </row>
    <row r="1516">
      <c r="A1516" s="22" t="n"/>
      <c r="B1516" s="10" t="n"/>
      <c r="C1516" s="10" t="n"/>
      <c r="D1516" s="10" t="n"/>
      <c r="E1516" s="10" t="n"/>
      <c r="F1516" s="10" t="n"/>
      <c r="G1516" s="10" t="n"/>
      <c r="H1516" s="23" t="n"/>
      <c r="I1516" s="23" t="n"/>
      <c r="J1516" s="23" t="n"/>
      <c r="K1516" s="10" t="n"/>
      <c r="L1516" s="10" t="n"/>
      <c r="M1516" s="24">
        <f>IF(AND(A1516="",B1516="",J1516="",H1516=""),"",ROUND(IF(G1516="Yes",2,1)*IF(AND(ISNUMBER(H1516),ISNUMBER(I1516),I1516&gt;=H1516),I1516-H1516,IF(ISNUMBER(J1516),J1516,0)),1))</f>
        <v/>
      </c>
      <c r="N1516" s="24">
        <f>IF(M1516="","",IF(OR(E1516="Personal",E1516="",F1516="Yes"),0,M1516))</f>
        <v/>
      </c>
      <c r="O1516" s="24">
        <f>IF(OR(A1516="",M1516=""),"",IF(E1516="Business",IFERROR(INDEX('Rate Schedule'!$B$5:$B$24,MATCH(SUMPRODUCT(MAX(('Rate Schedule'!$A$5:$A$24&lt;=A1516)*('Rate Schedule'!$A$5:$A$24&lt;&gt;"")*'Rate Schedule'!$A$5:$A$24)),'Rate Schedule'!$A$5:$A$24,0)),0),IF(E1516="Medical",IFERROR(INDEX('Rate Schedule'!$C$5:$C$24,MATCH(SUMPRODUCT(MAX(('Rate Schedule'!$A$5:$A$24&lt;=A1516)*('Rate Schedule'!$A$5:$A$24&lt;&gt;"")*'Rate Schedule'!$A$5:$A$24)),'Rate Schedule'!$A$5:$A$24,0)),0),IF(E1516="Charitable",IFERROR(INDEX('Rate Schedule'!$D$5:$D$24,MATCH(SUMPRODUCT(MAX(('Rate Schedule'!$A$5:$A$24&lt;=A1516)*('Rate Schedule'!$A$5:$A$24&lt;&gt;"")*'Rate Schedule'!$A$5:$A$24)),'Rate Schedule'!$A$5:$A$24,0)),0),0))))</f>
        <v/>
      </c>
      <c r="P1516" s="25">
        <f>IF(OR(M1516="",O1516=""),"",ROUND(N1516*O1516,0)/100)</f>
        <v/>
      </c>
      <c r="Q1516" s="26">
        <f>IF(AND(A1516="",B1516="",C1516="",D1516="",E1516="",J1516="",H1516=""),"",IF(A1516="","Add a date",IF(A1516&gt;AsOf,"After as-of date: not counted yet",IF(B1516="","Add a vehicle",IF(COUNTIF(VName,B1516)=0,"Vehicle not on Vehicles sheet",IF(E1516="","Add a purpose",IF(AND(E1516&lt;&gt;"Business",E1516&lt;&gt;"Medical",E1516&lt;&gt;"Charitable",E1516&lt;&gt;"Personal"),"Purpose must be Business/Medical/Charitable/Personal",IF(AND(ISNUMBER(H1516),ISNUMBER(I1516),I1516&lt;H1516),"Odometer end is before start",IF(AND(NOT(ISNUMBER(H1516)),NOT(ISNUMBER(I1516)),NOT(ISNUMBER(J1516))),"Add odometer readings or typed miles",IF(AND(ISNUMBER(H1516),ISNUMBER(I1516),ISNUMBER(J1516),ABS((I1516-H1516)-J1516)&gt;0.05),"Odometer and typed miles disagree",IF(AND(N1516&gt;0,O1516=0),"No rate for this date — check Rate Schedule",IF(AND(OR(E1516="Business",E1516="Medical",E1516="Charitable"),F1516&lt;&gt;"Yes",K1516=""),"Add purpose detail for substantiation",""))))))))))))</f>
        <v/>
      </c>
      <c r="R1516" s="27">
        <f>IF(OR(A1516="",M1516=""),"",IFERROR(INDEX('Rate Schedule'!$A$5:$A$24,MATCH(SUMPRODUCT(MAX(('Rate Schedule'!$A$5:$A$24&lt;=A1516)*('Rate Schedule'!$A$5:$A$24&lt;&gt;"")*'Rate Schedule'!$A$5:$A$24)),'Rate Schedule'!$A$5:$A$24,0)),""))</f>
        <v/>
      </c>
    </row>
    <row r="1517">
      <c r="A1517" s="22" t="n"/>
      <c r="B1517" s="10" t="n"/>
      <c r="C1517" s="10" t="n"/>
      <c r="D1517" s="10" t="n"/>
      <c r="E1517" s="10" t="n"/>
      <c r="F1517" s="10" t="n"/>
      <c r="G1517" s="10" t="n"/>
      <c r="H1517" s="23" t="n"/>
      <c r="I1517" s="23" t="n"/>
      <c r="J1517" s="23" t="n"/>
      <c r="K1517" s="10" t="n"/>
      <c r="L1517" s="10" t="n"/>
      <c r="M1517" s="24">
        <f>IF(AND(A1517="",B1517="",J1517="",H1517=""),"",ROUND(IF(G1517="Yes",2,1)*IF(AND(ISNUMBER(H1517),ISNUMBER(I1517),I1517&gt;=H1517),I1517-H1517,IF(ISNUMBER(J1517),J1517,0)),1))</f>
        <v/>
      </c>
      <c r="N1517" s="24">
        <f>IF(M1517="","",IF(OR(E1517="Personal",E1517="",F1517="Yes"),0,M1517))</f>
        <v/>
      </c>
      <c r="O1517" s="24">
        <f>IF(OR(A1517="",M1517=""),"",IF(E1517="Business",IFERROR(INDEX('Rate Schedule'!$B$5:$B$24,MATCH(SUMPRODUCT(MAX(('Rate Schedule'!$A$5:$A$24&lt;=A1517)*('Rate Schedule'!$A$5:$A$24&lt;&gt;"")*'Rate Schedule'!$A$5:$A$24)),'Rate Schedule'!$A$5:$A$24,0)),0),IF(E1517="Medical",IFERROR(INDEX('Rate Schedule'!$C$5:$C$24,MATCH(SUMPRODUCT(MAX(('Rate Schedule'!$A$5:$A$24&lt;=A1517)*('Rate Schedule'!$A$5:$A$24&lt;&gt;"")*'Rate Schedule'!$A$5:$A$24)),'Rate Schedule'!$A$5:$A$24,0)),0),IF(E1517="Charitable",IFERROR(INDEX('Rate Schedule'!$D$5:$D$24,MATCH(SUMPRODUCT(MAX(('Rate Schedule'!$A$5:$A$24&lt;=A1517)*('Rate Schedule'!$A$5:$A$24&lt;&gt;"")*'Rate Schedule'!$A$5:$A$24)),'Rate Schedule'!$A$5:$A$24,0)),0),0))))</f>
        <v/>
      </c>
      <c r="P1517" s="25">
        <f>IF(OR(M1517="",O1517=""),"",ROUND(N1517*O1517,0)/100)</f>
        <v/>
      </c>
      <c r="Q1517" s="26">
        <f>IF(AND(A1517="",B1517="",C1517="",D1517="",E1517="",J1517="",H1517=""),"",IF(A1517="","Add a date",IF(A1517&gt;AsOf,"After as-of date: not counted yet",IF(B1517="","Add a vehicle",IF(COUNTIF(VName,B1517)=0,"Vehicle not on Vehicles sheet",IF(E1517="","Add a purpose",IF(AND(E1517&lt;&gt;"Business",E1517&lt;&gt;"Medical",E1517&lt;&gt;"Charitable",E1517&lt;&gt;"Personal"),"Purpose must be Business/Medical/Charitable/Personal",IF(AND(ISNUMBER(H1517),ISNUMBER(I1517),I1517&lt;H1517),"Odometer end is before start",IF(AND(NOT(ISNUMBER(H1517)),NOT(ISNUMBER(I1517)),NOT(ISNUMBER(J1517))),"Add odometer readings or typed miles",IF(AND(ISNUMBER(H1517),ISNUMBER(I1517),ISNUMBER(J1517),ABS((I1517-H1517)-J1517)&gt;0.05),"Odometer and typed miles disagree",IF(AND(N1517&gt;0,O1517=0),"No rate for this date — check Rate Schedule",IF(AND(OR(E1517="Business",E1517="Medical",E1517="Charitable"),F1517&lt;&gt;"Yes",K1517=""),"Add purpose detail for substantiation",""))))))))))))</f>
        <v/>
      </c>
      <c r="R1517" s="27">
        <f>IF(OR(A1517="",M1517=""),"",IFERROR(INDEX('Rate Schedule'!$A$5:$A$24,MATCH(SUMPRODUCT(MAX(('Rate Schedule'!$A$5:$A$24&lt;=A1517)*('Rate Schedule'!$A$5:$A$24&lt;&gt;"")*'Rate Schedule'!$A$5:$A$24)),'Rate Schedule'!$A$5:$A$24,0)),""))</f>
        <v/>
      </c>
    </row>
    <row r="1518">
      <c r="A1518" s="22" t="n"/>
      <c r="B1518" s="10" t="n"/>
      <c r="C1518" s="10" t="n"/>
      <c r="D1518" s="10" t="n"/>
      <c r="E1518" s="10" t="n"/>
      <c r="F1518" s="10" t="n"/>
      <c r="G1518" s="10" t="n"/>
      <c r="H1518" s="23" t="n"/>
      <c r="I1518" s="23" t="n"/>
      <c r="J1518" s="23" t="n"/>
      <c r="K1518" s="10" t="n"/>
      <c r="L1518" s="10" t="n"/>
      <c r="M1518" s="24">
        <f>IF(AND(A1518="",B1518="",J1518="",H1518=""),"",ROUND(IF(G1518="Yes",2,1)*IF(AND(ISNUMBER(H1518),ISNUMBER(I1518),I1518&gt;=H1518),I1518-H1518,IF(ISNUMBER(J1518),J1518,0)),1))</f>
        <v/>
      </c>
      <c r="N1518" s="24">
        <f>IF(M1518="","",IF(OR(E1518="Personal",E1518="",F1518="Yes"),0,M1518))</f>
        <v/>
      </c>
      <c r="O1518" s="24">
        <f>IF(OR(A1518="",M1518=""),"",IF(E1518="Business",IFERROR(INDEX('Rate Schedule'!$B$5:$B$24,MATCH(SUMPRODUCT(MAX(('Rate Schedule'!$A$5:$A$24&lt;=A1518)*('Rate Schedule'!$A$5:$A$24&lt;&gt;"")*'Rate Schedule'!$A$5:$A$24)),'Rate Schedule'!$A$5:$A$24,0)),0),IF(E1518="Medical",IFERROR(INDEX('Rate Schedule'!$C$5:$C$24,MATCH(SUMPRODUCT(MAX(('Rate Schedule'!$A$5:$A$24&lt;=A1518)*('Rate Schedule'!$A$5:$A$24&lt;&gt;"")*'Rate Schedule'!$A$5:$A$24)),'Rate Schedule'!$A$5:$A$24,0)),0),IF(E1518="Charitable",IFERROR(INDEX('Rate Schedule'!$D$5:$D$24,MATCH(SUMPRODUCT(MAX(('Rate Schedule'!$A$5:$A$24&lt;=A1518)*('Rate Schedule'!$A$5:$A$24&lt;&gt;"")*'Rate Schedule'!$A$5:$A$24)),'Rate Schedule'!$A$5:$A$24,0)),0),0))))</f>
        <v/>
      </c>
      <c r="P1518" s="25">
        <f>IF(OR(M1518="",O1518=""),"",ROUND(N1518*O1518,0)/100)</f>
        <v/>
      </c>
      <c r="Q1518" s="26">
        <f>IF(AND(A1518="",B1518="",C1518="",D1518="",E1518="",J1518="",H1518=""),"",IF(A1518="","Add a date",IF(A1518&gt;AsOf,"After as-of date: not counted yet",IF(B1518="","Add a vehicle",IF(COUNTIF(VName,B1518)=0,"Vehicle not on Vehicles sheet",IF(E1518="","Add a purpose",IF(AND(E1518&lt;&gt;"Business",E1518&lt;&gt;"Medical",E1518&lt;&gt;"Charitable",E1518&lt;&gt;"Personal"),"Purpose must be Business/Medical/Charitable/Personal",IF(AND(ISNUMBER(H1518),ISNUMBER(I1518),I1518&lt;H1518),"Odometer end is before start",IF(AND(NOT(ISNUMBER(H1518)),NOT(ISNUMBER(I1518)),NOT(ISNUMBER(J1518))),"Add odometer readings or typed miles",IF(AND(ISNUMBER(H1518),ISNUMBER(I1518),ISNUMBER(J1518),ABS((I1518-H1518)-J1518)&gt;0.05),"Odometer and typed miles disagree",IF(AND(N1518&gt;0,O1518=0),"No rate for this date — check Rate Schedule",IF(AND(OR(E1518="Business",E1518="Medical",E1518="Charitable"),F1518&lt;&gt;"Yes",K1518=""),"Add purpose detail for substantiation",""))))))))))))</f>
        <v/>
      </c>
      <c r="R1518" s="27">
        <f>IF(OR(A1518="",M1518=""),"",IFERROR(INDEX('Rate Schedule'!$A$5:$A$24,MATCH(SUMPRODUCT(MAX(('Rate Schedule'!$A$5:$A$24&lt;=A1518)*('Rate Schedule'!$A$5:$A$24&lt;&gt;"")*'Rate Schedule'!$A$5:$A$24)),'Rate Schedule'!$A$5:$A$24,0)),""))</f>
        <v/>
      </c>
    </row>
    <row r="1519">
      <c r="A1519" s="22" t="n"/>
      <c r="B1519" s="10" t="n"/>
      <c r="C1519" s="10" t="n"/>
      <c r="D1519" s="10" t="n"/>
      <c r="E1519" s="10" t="n"/>
      <c r="F1519" s="10" t="n"/>
      <c r="G1519" s="10" t="n"/>
      <c r="H1519" s="23" t="n"/>
      <c r="I1519" s="23" t="n"/>
      <c r="J1519" s="23" t="n"/>
      <c r="K1519" s="10" t="n"/>
      <c r="L1519" s="10" t="n"/>
      <c r="M1519" s="24">
        <f>IF(AND(A1519="",B1519="",J1519="",H1519=""),"",ROUND(IF(G1519="Yes",2,1)*IF(AND(ISNUMBER(H1519),ISNUMBER(I1519),I1519&gt;=H1519),I1519-H1519,IF(ISNUMBER(J1519),J1519,0)),1))</f>
        <v/>
      </c>
      <c r="N1519" s="24">
        <f>IF(M1519="","",IF(OR(E1519="Personal",E1519="",F1519="Yes"),0,M1519))</f>
        <v/>
      </c>
      <c r="O1519" s="24">
        <f>IF(OR(A1519="",M1519=""),"",IF(E1519="Business",IFERROR(INDEX('Rate Schedule'!$B$5:$B$24,MATCH(SUMPRODUCT(MAX(('Rate Schedule'!$A$5:$A$24&lt;=A1519)*('Rate Schedule'!$A$5:$A$24&lt;&gt;"")*'Rate Schedule'!$A$5:$A$24)),'Rate Schedule'!$A$5:$A$24,0)),0),IF(E1519="Medical",IFERROR(INDEX('Rate Schedule'!$C$5:$C$24,MATCH(SUMPRODUCT(MAX(('Rate Schedule'!$A$5:$A$24&lt;=A1519)*('Rate Schedule'!$A$5:$A$24&lt;&gt;"")*'Rate Schedule'!$A$5:$A$24)),'Rate Schedule'!$A$5:$A$24,0)),0),IF(E1519="Charitable",IFERROR(INDEX('Rate Schedule'!$D$5:$D$24,MATCH(SUMPRODUCT(MAX(('Rate Schedule'!$A$5:$A$24&lt;=A1519)*('Rate Schedule'!$A$5:$A$24&lt;&gt;"")*'Rate Schedule'!$A$5:$A$24)),'Rate Schedule'!$A$5:$A$24,0)),0),0))))</f>
        <v/>
      </c>
      <c r="P1519" s="25">
        <f>IF(OR(M1519="",O1519=""),"",ROUND(N1519*O1519,0)/100)</f>
        <v/>
      </c>
      <c r="Q1519" s="26">
        <f>IF(AND(A1519="",B1519="",C1519="",D1519="",E1519="",J1519="",H1519=""),"",IF(A1519="","Add a date",IF(A1519&gt;AsOf,"After as-of date: not counted yet",IF(B1519="","Add a vehicle",IF(COUNTIF(VName,B1519)=0,"Vehicle not on Vehicles sheet",IF(E1519="","Add a purpose",IF(AND(E1519&lt;&gt;"Business",E1519&lt;&gt;"Medical",E1519&lt;&gt;"Charitable",E1519&lt;&gt;"Personal"),"Purpose must be Business/Medical/Charitable/Personal",IF(AND(ISNUMBER(H1519),ISNUMBER(I1519),I1519&lt;H1519),"Odometer end is before start",IF(AND(NOT(ISNUMBER(H1519)),NOT(ISNUMBER(I1519)),NOT(ISNUMBER(J1519))),"Add odometer readings or typed miles",IF(AND(ISNUMBER(H1519),ISNUMBER(I1519),ISNUMBER(J1519),ABS((I1519-H1519)-J1519)&gt;0.05),"Odometer and typed miles disagree",IF(AND(N1519&gt;0,O1519=0),"No rate for this date — check Rate Schedule",IF(AND(OR(E1519="Business",E1519="Medical",E1519="Charitable"),F1519&lt;&gt;"Yes",K1519=""),"Add purpose detail for substantiation",""))))))))))))</f>
        <v/>
      </c>
      <c r="R1519" s="27">
        <f>IF(OR(A1519="",M1519=""),"",IFERROR(INDEX('Rate Schedule'!$A$5:$A$24,MATCH(SUMPRODUCT(MAX(('Rate Schedule'!$A$5:$A$24&lt;=A1519)*('Rate Schedule'!$A$5:$A$24&lt;&gt;"")*'Rate Schedule'!$A$5:$A$24)),'Rate Schedule'!$A$5:$A$24,0)),""))</f>
        <v/>
      </c>
    </row>
    <row r="1520">
      <c r="A1520" s="22" t="n"/>
      <c r="B1520" s="10" t="n"/>
      <c r="C1520" s="10" t="n"/>
      <c r="D1520" s="10" t="n"/>
      <c r="E1520" s="10" t="n"/>
      <c r="F1520" s="10" t="n"/>
      <c r="G1520" s="10" t="n"/>
      <c r="H1520" s="23" t="n"/>
      <c r="I1520" s="23" t="n"/>
      <c r="J1520" s="23" t="n"/>
      <c r="K1520" s="10" t="n"/>
      <c r="L1520" s="10" t="n"/>
      <c r="M1520" s="24">
        <f>IF(AND(A1520="",B1520="",J1520="",H1520=""),"",ROUND(IF(G1520="Yes",2,1)*IF(AND(ISNUMBER(H1520),ISNUMBER(I1520),I1520&gt;=H1520),I1520-H1520,IF(ISNUMBER(J1520),J1520,0)),1))</f>
        <v/>
      </c>
      <c r="N1520" s="24">
        <f>IF(M1520="","",IF(OR(E1520="Personal",E1520="",F1520="Yes"),0,M1520))</f>
        <v/>
      </c>
      <c r="O1520" s="24">
        <f>IF(OR(A1520="",M1520=""),"",IF(E1520="Business",IFERROR(INDEX('Rate Schedule'!$B$5:$B$24,MATCH(SUMPRODUCT(MAX(('Rate Schedule'!$A$5:$A$24&lt;=A1520)*('Rate Schedule'!$A$5:$A$24&lt;&gt;"")*'Rate Schedule'!$A$5:$A$24)),'Rate Schedule'!$A$5:$A$24,0)),0),IF(E1520="Medical",IFERROR(INDEX('Rate Schedule'!$C$5:$C$24,MATCH(SUMPRODUCT(MAX(('Rate Schedule'!$A$5:$A$24&lt;=A1520)*('Rate Schedule'!$A$5:$A$24&lt;&gt;"")*'Rate Schedule'!$A$5:$A$24)),'Rate Schedule'!$A$5:$A$24,0)),0),IF(E1520="Charitable",IFERROR(INDEX('Rate Schedule'!$D$5:$D$24,MATCH(SUMPRODUCT(MAX(('Rate Schedule'!$A$5:$A$24&lt;=A1520)*('Rate Schedule'!$A$5:$A$24&lt;&gt;"")*'Rate Schedule'!$A$5:$A$24)),'Rate Schedule'!$A$5:$A$24,0)),0),0))))</f>
        <v/>
      </c>
      <c r="P1520" s="25">
        <f>IF(OR(M1520="",O1520=""),"",ROUND(N1520*O1520,0)/100)</f>
        <v/>
      </c>
      <c r="Q1520" s="26">
        <f>IF(AND(A1520="",B1520="",C1520="",D1520="",E1520="",J1520="",H1520=""),"",IF(A1520="","Add a date",IF(A1520&gt;AsOf,"After as-of date: not counted yet",IF(B1520="","Add a vehicle",IF(COUNTIF(VName,B1520)=0,"Vehicle not on Vehicles sheet",IF(E1520="","Add a purpose",IF(AND(E1520&lt;&gt;"Business",E1520&lt;&gt;"Medical",E1520&lt;&gt;"Charitable",E1520&lt;&gt;"Personal"),"Purpose must be Business/Medical/Charitable/Personal",IF(AND(ISNUMBER(H1520),ISNUMBER(I1520),I1520&lt;H1520),"Odometer end is before start",IF(AND(NOT(ISNUMBER(H1520)),NOT(ISNUMBER(I1520)),NOT(ISNUMBER(J1520))),"Add odometer readings or typed miles",IF(AND(ISNUMBER(H1520),ISNUMBER(I1520),ISNUMBER(J1520),ABS((I1520-H1520)-J1520)&gt;0.05),"Odometer and typed miles disagree",IF(AND(N1520&gt;0,O1520=0),"No rate for this date — check Rate Schedule",IF(AND(OR(E1520="Business",E1520="Medical",E1520="Charitable"),F1520&lt;&gt;"Yes",K1520=""),"Add purpose detail for substantiation",""))))))))))))</f>
        <v/>
      </c>
      <c r="R1520" s="27">
        <f>IF(OR(A1520="",M1520=""),"",IFERROR(INDEX('Rate Schedule'!$A$5:$A$24,MATCH(SUMPRODUCT(MAX(('Rate Schedule'!$A$5:$A$24&lt;=A1520)*('Rate Schedule'!$A$5:$A$24&lt;&gt;"")*'Rate Schedule'!$A$5:$A$24)),'Rate Schedule'!$A$5:$A$24,0)),""))</f>
        <v/>
      </c>
    </row>
    <row r="1521">
      <c r="A1521" s="22" t="n"/>
      <c r="B1521" s="10" t="n"/>
      <c r="C1521" s="10" t="n"/>
      <c r="D1521" s="10" t="n"/>
      <c r="E1521" s="10" t="n"/>
      <c r="F1521" s="10" t="n"/>
      <c r="G1521" s="10" t="n"/>
      <c r="H1521" s="23" t="n"/>
      <c r="I1521" s="23" t="n"/>
      <c r="J1521" s="23" t="n"/>
      <c r="K1521" s="10" t="n"/>
      <c r="L1521" s="10" t="n"/>
      <c r="M1521" s="24">
        <f>IF(AND(A1521="",B1521="",J1521="",H1521=""),"",ROUND(IF(G1521="Yes",2,1)*IF(AND(ISNUMBER(H1521),ISNUMBER(I1521),I1521&gt;=H1521),I1521-H1521,IF(ISNUMBER(J1521),J1521,0)),1))</f>
        <v/>
      </c>
      <c r="N1521" s="24">
        <f>IF(M1521="","",IF(OR(E1521="Personal",E1521="",F1521="Yes"),0,M1521))</f>
        <v/>
      </c>
      <c r="O1521" s="24">
        <f>IF(OR(A1521="",M1521=""),"",IF(E1521="Business",IFERROR(INDEX('Rate Schedule'!$B$5:$B$24,MATCH(SUMPRODUCT(MAX(('Rate Schedule'!$A$5:$A$24&lt;=A1521)*('Rate Schedule'!$A$5:$A$24&lt;&gt;"")*'Rate Schedule'!$A$5:$A$24)),'Rate Schedule'!$A$5:$A$24,0)),0),IF(E1521="Medical",IFERROR(INDEX('Rate Schedule'!$C$5:$C$24,MATCH(SUMPRODUCT(MAX(('Rate Schedule'!$A$5:$A$24&lt;=A1521)*('Rate Schedule'!$A$5:$A$24&lt;&gt;"")*'Rate Schedule'!$A$5:$A$24)),'Rate Schedule'!$A$5:$A$24,0)),0),IF(E1521="Charitable",IFERROR(INDEX('Rate Schedule'!$D$5:$D$24,MATCH(SUMPRODUCT(MAX(('Rate Schedule'!$A$5:$A$24&lt;=A1521)*('Rate Schedule'!$A$5:$A$24&lt;&gt;"")*'Rate Schedule'!$A$5:$A$24)),'Rate Schedule'!$A$5:$A$24,0)),0),0))))</f>
        <v/>
      </c>
      <c r="P1521" s="25">
        <f>IF(OR(M1521="",O1521=""),"",ROUND(N1521*O1521,0)/100)</f>
        <v/>
      </c>
      <c r="Q1521" s="26">
        <f>IF(AND(A1521="",B1521="",C1521="",D1521="",E1521="",J1521="",H1521=""),"",IF(A1521="","Add a date",IF(A1521&gt;AsOf,"After as-of date: not counted yet",IF(B1521="","Add a vehicle",IF(COUNTIF(VName,B1521)=0,"Vehicle not on Vehicles sheet",IF(E1521="","Add a purpose",IF(AND(E1521&lt;&gt;"Business",E1521&lt;&gt;"Medical",E1521&lt;&gt;"Charitable",E1521&lt;&gt;"Personal"),"Purpose must be Business/Medical/Charitable/Personal",IF(AND(ISNUMBER(H1521),ISNUMBER(I1521),I1521&lt;H1521),"Odometer end is before start",IF(AND(NOT(ISNUMBER(H1521)),NOT(ISNUMBER(I1521)),NOT(ISNUMBER(J1521))),"Add odometer readings or typed miles",IF(AND(ISNUMBER(H1521),ISNUMBER(I1521),ISNUMBER(J1521),ABS((I1521-H1521)-J1521)&gt;0.05),"Odometer and typed miles disagree",IF(AND(N1521&gt;0,O1521=0),"No rate for this date — check Rate Schedule",IF(AND(OR(E1521="Business",E1521="Medical",E1521="Charitable"),F1521&lt;&gt;"Yes",K1521=""),"Add purpose detail for substantiation",""))))))))))))</f>
        <v/>
      </c>
      <c r="R1521" s="27">
        <f>IF(OR(A1521="",M1521=""),"",IFERROR(INDEX('Rate Schedule'!$A$5:$A$24,MATCH(SUMPRODUCT(MAX(('Rate Schedule'!$A$5:$A$24&lt;=A1521)*('Rate Schedule'!$A$5:$A$24&lt;&gt;"")*'Rate Schedule'!$A$5:$A$24)),'Rate Schedule'!$A$5:$A$24,0)),""))</f>
        <v/>
      </c>
    </row>
    <row r="1522">
      <c r="A1522" s="22" t="n"/>
      <c r="B1522" s="10" t="n"/>
      <c r="C1522" s="10" t="n"/>
      <c r="D1522" s="10" t="n"/>
      <c r="E1522" s="10" t="n"/>
      <c r="F1522" s="10" t="n"/>
      <c r="G1522" s="10" t="n"/>
      <c r="H1522" s="23" t="n"/>
      <c r="I1522" s="23" t="n"/>
      <c r="J1522" s="23" t="n"/>
      <c r="K1522" s="10" t="n"/>
      <c r="L1522" s="10" t="n"/>
      <c r="M1522" s="24">
        <f>IF(AND(A1522="",B1522="",J1522="",H1522=""),"",ROUND(IF(G1522="Yes",2,1)*IF(AND(ISNUMBER(H1522),ISNUMBER(I1522),I1522&gt;=H1522),I1522-H1522,IF(ISNUMBER(J1522),J1522,0)),1))</f>
        <v/>
      </c>
      <c r="N1522" s="24">
        <f>IF(M1522="","",IF(OR(E1522="Personal",E1522="",F1522="Yes"),0,M1522))</f>
        <v/>
      </c>
      <c r="O1522" s="24">
        <f>IF(OR(A1522="",M1522=""),"",IF(E1522="Business",IFERROR(INDEX('Rate Schedule'!$B$5:$B$24,MATCH(SUMPRODUCT(MAX(('Rate Schedule'!$A$5:$A$24&lt;=A1522)*('Rate Schedule'!$A$5:$A$24&lt;&gt;"")*'Rate Schedule'!$A$5:$A$24)),'Rate Schedule'!$A$5:$A$24,0)),0),IF(E1522="Medical",IFERROR(INDEX('Rate Schedule'!$C$5:$C$24,MATCH(SUMPRODUCT(MAX(('Rate Schedule'!$A$5:$A$24&lt;=A1522)*('Rate Schedule'!$A$5:$A$24&lt;&gt;"")*'Rate Schedule'!$A$5:$A$24)),'Rate Schedule'!$A$5:$A$24,0)),0),IF(E1522="Charitable",IFERROR(INDEX('Rate Schedule'!$D$5:$D$24,MATCH(SUMPRODUCT(MAX(('Rate Schedule'!$A$5:$A$24&lt;=A1522)*('Rate Schedule'!$A$5:$A$24&lt;&gt;"")*'Rate Schedule'!$A$5:$A$24)),'Rate Schedule'!$A$5:$A$24,0)),0),0))))</f>
        <v/>
      </c>
      <c r="P1522" s="25">
        <f>IF(OR(M1522="",O1522=""),"",ROUND(N1522*O1522,0)/100)</f>
        <v/>
      </c>
      <c r="Q1522" s="26">
        <f>IF(AND(A1522="",B1522="",C1522="",D1522="",E1522="",J1522="",H1522=""),"",IF(A1522="","Add a date",IF(A1522&gt;AsOf,"After as-of date: not counted yet",IF(B1522="","Add a vehicle",IF(COUNTIF(VName,B1522)=0,"Vehicle not on Vehicles sheet",IF(E1522="","Add a purpose",IF(AND(E1522&lt;&gt;"Business",E1522&lt;&gt;"Medical",E1522&lt;&gt;"Charitable",E1522&lt;&gt;"Personal"),"Purpose must be Business/Medical/Charitable/Personal",IF(AND(ISNUMBER(H1522),ISNUMBER(I1522),I1522&lt;H1522),"Odometer end is before start",IF(AND(NOT(ISNUMBER(H1522)),NOT(ISNUMBER(I1522)),NOT(ISNUMBER(J1522))),"Add odometer readings or typed miles",IF(AND(ISNUMBER(H1522),ISNUMBER(I1522),ISNUMBER(J1522),ABS((I1522-H1522)-J1522)&gt;0.05),"Odometer and typed miles disagree",IF(AND(N1522&gt;0,O1522=0),"No rate for this date — check Rate Schedule",IF(AND(OR(E1522="Business",E1522="Medical",E1522="Charitable"),F1522&lt;&gt;"Yes",K1522=""),"Add purpose detail for substantiation",""))))))))))))</f>
        <v/>
      </c>
      <c r="R1522" s="27">
        <f>IF(OR(A1522="",M1522=""),"",IFERROR(INDEX('Rate Schedule'!$A$5:$A$24,MATCH(SUMPRODUCT(MAX(('Rate Schedule'!$A$5:$A$24&lt;=A1522)*('Rate Schedule'!$A$5:$A$24&lt;&gt;"")*'Rate Schedule'!$A$5:$A$24)),'Rate Schedule'!$A$5:$A$24,0)),""))</f>
        <v/>
      </c>
    </row>
    <row r="1523">
      <c r="A1523" s="22" t="n"/>
      <c r="B1523" s="10" t="n"/>
      <c r="C1523" s="10" t="n"/>
      <c r="D1523" s="10" t="n"/>
      <c r="E1523" s="10" t="n"/>
      <c r="F1523" s="10" t="n"/>
      <c r="G1523" s="10" t="n"/>
      <c r="H1523" s="23" t="n"/>
      <c r="I1523" s="23" t="n"/>
      <c r="J1523" s="23" t="n"/>
      <c r="K1523" s="10" t="n"/>
      <c r="L1523" s="10" t="n"/>
      <c r="M1523" s="24">
        <f>IF(AND(A1523="",B1523="",J1523="",H1523=""),"",ROUND(IF(G1523="Yes",2,1)*IF(AND(ISNUMBER(H1523),ISNUMBER(I1523),I1523&gt;=H1523),I1523-H1523,IF(ISNUMBER(J1523),J1523,0)),1))</f>
        <v/>
      </c>
      <c r="N1523" s="24">
        <f>IF(M1523="","",IF(OR(E1523="Personal",E1523="",F1523="Yes"),0,M1523))</f>
        <v/>
      </c>
      <c r="O1523" s="24">
        <f>IF(OR(A1523="",M1523=""),"",IF(E1523="Business",IFERROR(INDEX('Rate Schedule'!$B$5:$B$24,MATCH(SUMPRODUCT(MAX(('Rate Schedule'!$A$5:$A$24&lt;=A1523)*('Rate Schedule'!$A$5:$A$24&lt;&gt;"")*'Rate Schedule'!$A$5:$A$24)),'Rate Schedule'!$A$5:$A$24,0)),0),IF(E1523="Medical",IFERROR(INDEX('Rate Schedule'!$C$5:$C$24,MATCH(SUMPRODUCT(MAX(('Rate Schedule'!$A$5:$A$24&lt;=A1523)*('Rate Schedule'!$A$5:$A$24&lt;&gt;"")*'Rate Schedule'!$A$5:$A$24)),'Rate Schedule'!$A$5:$A$24,0)),0),IF(E1523="Charitable",IFERROR(INDEX('Rate Schedule'!$D$5:$D$24,MATCH(SUMPRODUCT(MAX(('Rate Schedule'!$A$5:$A$24&lt;=A1523)*('Rate Schedule'!$A$5:$A$24&lt;&gt;"")*'Rate Schedule'!$A$5:$A$24)),'Rate Schedule'!$A$5:$A$24,0)),0),0))))</f>
        <v/>
      </c>
      <c r="P1523" s="25">
        <f>IF(OR(M1523="",O1523=""),"",ROUND(N1523*O1523,0)/100)</f>
        <v/>
      </c>
      <c r="Q1523" s="26">
        <f>IF(AND(A1523="",B1523="",C1523="",D1523="",E1523="",J1523="",H1523=""),"",IF(A1523="","Add a date",IF(A1523&gt;AsOf,"After as-of date: not counted yet",IF(B1523="","Add a vehicle",IF(COUNTIF(VName,B1523)=0,"Vehicle not on Vehicles sheet",IF(E1523="","Add a purpose",IF(AND(E1523&lt;&gt;"Business",E1523&lt;&gt;"Medical",E1523&lt;&gt;"Charitable",E1523&lt;&gt;"Personal"),"Purpose must be Business/Medical/Charitable/Personal",IF(AND(ISNUMBER(H1523),ISNUMBER(I1523),I1523&lt;H1523),"Odometer end is before start",IF(AND(NOT(ISNUMBER(H1523)),NOT(ISNUMBER(I1523)),NOT(ISNUMBER(J1523))),"Add odometer readings or typed miles",IF(AND(ISNUMBER(H1523),ISNUMBER(I1523),ISNUMBER(J1523),ABS((I1523-H1523)-J1523)&gt;0.05),"Odometer and typed miles disagree",IF(AND(N1523&gt;0,O1523=0),"No rate for this date — check Rate Schedule",IF(AND(OR(E1523="Business",E1523="Medical",E1523="Charitable"),F1523&lt;&gt;"Yes",K1523=""),"Add purpose detail for substantiation",""))))))))))))</f>
        <v/>
      </c>
      <c r="R1523" s="27">
        <f>IF(OR(A1523="",M1523=""),"",IFERROR(INDEX('Rate Schedule'!$A$5:$A$24,MATCH(SUMPRODUCT(MAX(('Rate Schedule'!$A$5:$A$24&lt;=A1523)*('Rate Schedule'!$A$5:$A$24&lt;&gt;"")*'Rate Schedule'!$A$5:$A$24)),'Rate Schedule'!$A$5:$A$24,0)),""))</f>
        <v/>
      </c>
    </row>
    <row r="1524">
      <c r="A1524" s="22" t="n"/>
      <c r="B1524" s="10" t="n"/>
      <c r="C1524" s="10" t="n"/>
      <c r="D1524" s="10" t="n"/>
      <c r="E1524" s="10" t="n"/>
      <c r="F1524" s="10" t="n"/>
      <c r="G1524" s="10" t="n"/>
      <c r="H1524" s="23" t="n"/>
      <c r="I1524" s="23" t="n"/>
      <c r="J1524" s="23" t="n"/>
      <c r="K1524" s="10" t="n"/>
      <c r="L1524" s="10" t="n"/>
      <c r="M1524" s="24">
        <f>IF(AND(A1524="",B1524="",J1524="",H1524=""),"",ROUND(IF(G1524="Yes",2,1)*IF(AND(ISNUMBER(H1524),ISNUMBER(I1524),I1524&gt;=H1524),I1524-H1524,IF(ISNUMBER(J1524),J1524,0)),1))</f>
        <v/>
      </c>
      <c r="N1524" s="24">
        <f>IF(M1524="","",IF(OR(E1524="Personal",E1524="",F1524="Yes"),0,M1524))</f>
        <v/>
      </c>
      <c r="O1524" s="24">
        <f>IF(OR(A1524="",M1524=""),"",IF(E1524="Business",IFERROR(INDEX('Rate Schedule'!$B$5:$B$24,MATCH(SUMPRODUCT(MAX(('Rate Schedule'!$A$5:$A$24&lt;=A1524)*('Rate Schedule'!$A$5:$A$24&lt;&gt;"")*'Rate Schedule'!$A$5:$A$24)),'Rate Schedule'!$A$5:$A$24,0)),0),IF(E1524="Medical",IFERROR(INDEX('Rate Schedule'!$C$5:$C$24,MATCH(SUMPRODUCT(MAX(('Rate Schedule'!$A$5:$A$24&lt;=A1524)*('Rate Schedule'!$A$5:$A$24&lt;&gt;"")*'Rate Schedule'!$A$5:$A$24)),'Rate Schedule'!$A$5:$A$24,0)),0),IF(E1524="Charitable",IFERROR(INDEX('Rate Schedule'!$D$5:$D$24,MATCH(SUMPRODUCT(MAX(('Rate Schedule'!$A$5:$A$24&lt;=A1524)*('Rate Schedule'!$A$5:$A$24&lt;&gt;"")*'Rate Schedule'!$A$5:$A$24)),'Rate Schedule'!$A$5:$A$24,0)),0),0))))</f>
        <v/>
      </c>
      <c r="P1524" s="25">
        <f>IF(OR(M1524="",O1524=""),"",ROUND(N1524*O1524,0)/100)</f>
        <v/>
      </c>
      <c r="Q1524" s="26">
        <f>IF(AND(A1524="",B1524="",C1524="",D1524="",E1524="",J1524="",H1524=""),"",IF(A1524="","Add a date",IF(A1524&gt;AsOf,"After as-of date: not counted yet",IF(B1524="","Add a vehicle",IF(COUNTIF(VName,B1524)=0,"Vehicle not on Vehicles sheet",IF(E1524="","Add a purpose",IF(AND(E1524&lt;&gt;"Business",E1524&lt;&gt;"Medical",E1524&lt;&gt;"Charitable",E1524&lt;&gt;"Personal"),"Purpose must be Business/Medical/Charitable/Personal",IF(AND(ISNUMBER(H1524),ISNUMBER(I1524),I1524&lt;H1524),"Odometer end is before start",IF(AND(NOT(ISNUMBER(H1524)),NOT(ISNUMBER(I1524)),NOT(ISNUMBER(J1524))),"Add odometer readings or typed miles",IF(AND(ISNUMBER(H1524),ISNUMBER(I1524),ISNUMBER(J1524),ABS((I1524-H1524)-J1524)&gt;0.05),"Odometer and typed miles disagree",IF(AND(N1524&gt;0,O1524=0),"No rate for this date — check Rate Schedule",IF(AND(OR(E1524="Business",E1524="Medical",E1524="Charitable"),F1524&lt;&gt;"Yes",K1524=""),"Add purpose detail for substantiation",""))))))))))))</f>
        <v/>
      </c>
      <c r="R1524" s="27">
        <f>IF(OR(A1524="",M1524=""),"",IFERROR(INDEX('Rate Schedule'!$A$5:$A$24,MATCH(SUMPRODUCT(MAX(('Rate Schedule'!$A$5:$A$24&lt;=A1524)*('Rate Schedule'!$A$5:$A$24&lt;&gt;"")*'Rate Schedule'!$A$5:$A$24)),'Rate Schedule'!$A$5:$A$24,0)),""))</f>
        <v/>
      </c>
    </row>
    <row r="1525">
      <c r="A1525" s="22" t="n"/>
      <c r="B1525" s="10" t="n"/>
      <c r="C1525" s="10" t="n"/>
      <c r="D1525" s="10" t="n"/>
      <c r="E1525" s="10" t="n"/>
      <c r="F1525" s="10" t="n"/>
      <c r="G1525" s="10" t="n"/>
      <c r="H1525" s="23" t="n"/>
      <c r="I1525" s="23" t="n"/>
      <c r="J1525" s="23" t="n"/>
      <c r="K1525" s="10" t="n"/>
      <c r="L1525" s="10" t="n"/>
      <c r="M1525" s="24">
        <f>IF(AND(A1525="",B1525="",J1525="",H1525=""),"",ROUND(IF(G1525="Yes",2,1)*IF(AND(ISNUMBER(H1525),ISNUMBER(I1525),I1525&gt;=H1525),I1525-H1525,IF(ISNUMBER(J1525),J1525,0)),1))</f>
        <v/>
      </c>
      <c r="N1525" s="24">
        <f>IF(M1525="","",IF(OR(E1525="Personal",E1525="",F1525="Yes"),0,M1525))</f>
        <v/>
      </c>
      <c r="O1525" s="24">
        <f>IF(OR(A1525="",M1525=""),"",IF(E1525="Business",IFERROR(INDEX('Rate Schedule'!$B$5:$B$24,MATCH(SUMPRODUCT(MAX(('Rate Schedule'!$A$5:$A$24&lt;=A1525)*('Rate Schedule'!$A$5:$A$24&lt;&gt;"")*'Rate Schedule'!$A$5:$A$24)),'Rate Schedule'!$A$5:$A$24,0)),0),IF(E1525="Medical",IFERROR(INDEX('Rate Schedule'!$C$5:$C$24,MATCH(SUMPRODUCT(MAX(('Rate Schedule'!$A$5:$A$24&lt;=A1525)*('Rate Schedule'!$A$5:$A$24&lt;&gt;"")*'Rate Schedule'!$A$5:$A$24)),'Rate Schedule'!$A$5:$A$24,0)),0),IF(E1525="Charitable",IFERROR(INDEX('Rate Schedule'!$D$5:$D$24,MATCH(SUMPRODUCT(MAX(('Rate Schedule'!$A$5:$A$24&lt;=A1525)*('Rate Schedule'!$A$5:$A$24&lt;&gt;"")*'Rate Schedule'!$A$5:$A$24)),'Rate Schedule'!$A$5:$A$24,0)),0),0))))</f>
        <v/>
      </c>
      <c r="P1525" s="25">
        <f>IF(OR(M1525="",O1525=""),"",ROUND(N1525*O1525,0)/100)</f>
        <v/>
      </c>
      <c r="Q1525" s="26">
        <f>IF(AND(A1525="",B1525="",C1525="",D1525="",E1525="",J1525="",H1525=""),"",IF(A1525="","Add a date",IF(A1525&gt;AsOf,"After as-of date: not counted yet",IF(B1525="","Add a vehicle",IF(COUNTIF(VName,B1525)=0,"Vehicle not on Vehicles sheet",IF(E1525="","Add a purpose",IF(AND(E1525&lt;&gt;"Business",E1525&lt;&gt;"Medical",E1525&lt;&gt;"Charitable",E1525&lt;&gt;"Personal"),"Purpose must be Business/Medical/Charitable/Personal",IF(AND(ISNUMBER(H1525),ISNUMBER(I1525),I1525&lt;H1525),"Odometer end is before start",IF(AND(NOT(ISNUMBER(H1525)),NOT(ISNUMBER(I1525)),NOT(ISNUMBER(J1525))),"Add odometer readings or typed miles",IF(AND(ISNUMBER(H1525),ISNUMBER(I1525),ISNUMBER(J1525),ABS((I1525-H1525)-J1525)&gt;0.05),"Odometer and typed miles disagree",IF(AND(N1525&gt;0,O1525=0),"No rate for this date — check Rate Schedule",IF(AND(OR(E1525="Business",E1525="Medical",E1525="Charitable"),F1525&lt;&gt;"Yes",K1525=""),"Add purpose detail for substantiation",""))))))))))))</f>
        <v/>
      </c>
      <c r="R1525" s="27">
        <f>IF(OR(A1525="",M1525=""),"",IFERROR(INDEX('Rate Schedule'!$A$5:$A$24,MATCH(SUMPRODUCT(MAX(('Rate Schedule'!$A$5:$A$24&lt;=A1525)*('Rate Schedule'!$A$5:$A$24&lt;&gt;"")*'Rate Schedule'!$A$5:$A$24)),'Rate Schedule'!$A$5:$A$24,0)),""))</f>
        <v/>
      </c>
    </row>
    <row r="1526">
      <c r="A1526" s="22" t="n"/>
      <c r="B1526" s="10" t="n"/>
      <c r="C1526" s="10" t="n"/>
      <c r="D1526" s="10" t="n"/>
      <c r="E1526" s="10" t="n"/>
      <c r="F1526" s="10" t="n"/>
      <c r="G1526" s="10" t="n"/>
      <c r="H1526" s="23" t="n"/>
      <c r="I1526" s="23" t="n"/>
      <c r="J1526" s="23" t="n"/>
      <c r="K1526" s="10" t="n"/>
      <c r="L1526" s="10" t="n"/>
      <c r="M1526" s="24">
        <f>IF(AND(A1526="",B1526="",J1526="",H1526=""),"",ROUND(IF(G1526="Yes",2,1)*IF(AND(ISNUMBER(H1526),ISNUMBER(I1526),I1526&gt;=H1526),I1526-H1526,IF(ISNUMBER(J1526),J1526,0)),1))</f>
        <v/>
      </c>
      <c r="N1526" s="24">
        <f>IF(M1526="","",IF(OR(E1526="Personal",E1526="",F1526="Yes"),0,M1526))</f>
        <v/>
      </c>
      <c r="O1526" s="24">
        <f>IF(OR(A1526="",M1526=""),"",IF(E1526="Business",IFERROR(INDEX('Rate Schedule'!$B$5:$B$24,MATCH(SUMPRODUCT(MAX(('Rate Schedule'!$A$5:$A$24&lt;=A1526)*('Rate Schedule'!$A$5:$A$24&lt;&gt;"")*'Rate Schedule'!$A$5:$A$24)),'Rate Schedule'!$A$5:$A$24,0)),0),IF(E1526="Medical",IFERROR(INDEX('Rate Schedule'!$C$5:$C$24,MATCH(SUMPRODUCT(MAX(('Rate Schedule'!$A$5:$A$24&lt;=A1526)*('Rate Schedule'!$A$5:$A$24&lt;&gt;"")*'Rate Schedule'!$A$5:$A$24)),'Rate Schedule'!$A$5:$A$24,0)),0),IF(E1526="Charitable",IFERROR(INDEX('Rate Schedule'!$D$5:$D$24,MATCH(SUMPRODUCT(MAX(('Rate Schedule'!$A$5:$A$24&lt;=A1526)*('Rate Schedule'!$A$5:$A$24&lt;&gt;"")*'Rate Schedule'!$A$5:$A$24)),'Rate Schedule'!$A$5:$A$24,0)),0),0))))</f>
        <v/>
      </c>
      <c r="P1526" s="25">
        <f>IF(OR(M1526="",O1526=""),"",ROUND(N1526*O1526,0)/100)</f>
        <v/>
      </c>
      <c r="Q1526" s="26">
        <f>IF(AND(A1526="",B1526="",C1526="",D1526="",E1526="",J1526="",H1526=""),"",IF(A1526="","Add a date",IF(A1526&gt;AsOf,"After as-of date: not counted yet",IF(B1526="","Add a vehicle",IF(COUNTIF(VName,B1526)=0,"Vehicle not on Vehicles sheet",IF(E1526="","Add a purpose",IF(AND(E1526&lt;&gt;"Business",E1526&lt;&gt;"Medical",E1526&lt;&gt;"Charitable",E1526&lt;&gt;"Personal"),"Purpose must be Business/Medical/Charitable/Personal",IF(AND(ISNUMBER(H1526),ISNUMBER(I1526),I1526&lt;H1526),"Odometer end is before start",IF(AND(NOT(ISNUMBER(H1526)),NOT(ISNUMBER(I1526)),NOT(ISNUMBER(J1526))),"Add odometer readings or typed miles",IF(AND(ISNUMBER(H1526),ISNUMBER(I1526),ISNUMBER(J1526),ABS((I1526-H1526)-J1526)&gt;0.05),"Odometer and typed miles disagree",IF(AND(N1526&gt;0,O1526=0),"No rate for this date — check Rate Schedule",IF(AND(OR(E1526="Business",E1526="Medical",E1526="Charitable"),F1526&lt;&gt;"Yes",K1526=""),"Add purpose detail for substantiation",""))))))))))))</f>
        <v/>
      </c>
      <c r="R1526" s="27">
        <f>IF(OR(A1526="",M1526=""),"",IFERROR(INDEX('Rate Schedule'!$A$5:$A$24,MATCH(SUMPRODUCT(MAX(('Rate Schedule'!$A$5:$A$24&lt;=A1526)*('Rate Schedule'!$A$5:$A$24&lt;&gt;"")*'Rate Schedule'!$A$5:$A$24)),'Rate Schedule'!$A$5:$A$24,0)),""))</f>
        <v/>
      </c>
    </row>
    <row r="1527">
      <c r="A1527" s="22" t="n"/>
      <c r="B1527" s="10" t="n"/>
      <c r="C1527" s="10" t="n"/>
      <c r="D1527" s="10" t="n"/>
      <c r="E1527" s="10" t="n"/>
      <c r="F1527" s="10" t="n"/>
      <c r="G1527" s="10" t="n"/>
      <c r="H1527" s="23" t="n"/>
      <c r="I1527" s="23" t="n"/>
      <c r="J1527" s="23" t="n"/>
      <c r="K1527" s="10" t="n"/>
      <c r="L1527" s="10" t="n"/>
      <c r="M1527" s="24">
        <f>IF(AND(A1527="",B1527="",J1527="",H1527=""),"",ROUND(IF(G1527="Yes",2,1)*IF(AND(ISNUMBER(H1527),ISNUMBER(I1527),I1527&gt;=H1527),I1527-H1527,IF(ISNUMBER(J1527),J1527,0)),1))</f>
        <v/>
      </c>
      <c r="N1527" s="24">
        <f>IF(M1527="","",IF(OR(E1527="Personal",E1527="",F1527="Yes"),0,M1527))</f>
        <v/>
      </c>
      <c r="O1527" s="24">
        <f>IF(OR(A1527="",M1527=""),"",IF(E1527="Business",IFERROR(INDEX('Rate Schedule'!$B$5:$B$24,MATCH(SUMPRODUCT(MAX(('Rate Schedule'!$A$5:$A$24&lt;=A1527)*('Rate Schedule'!$A$5:$A$24&lt;&gt;"")*'Rate Schedule'!$A$5:$A$24)),'Rate Schedule'!$A$5:$A$24,0)),0),IF(E1527="Medical",IFERROR(INDEX('Rate Schedule'!$C$5:$C$24,MATCH(SUMPRODUCT(MAX(('Rate Schedule'!$A$5:$A$24&lt;=A1527)*('Rate Schedule'!$A$5:$A$24&lt;&gt;"")*'Rate Schedule'!$A$5:$A$24)),'Rate Schedule'!$A$5:$A$24,0)),0),IF(E1527="Charitable",IFERROR(INDEX('Rate Schedule'!$D$5:$D$24,MATCH(SUMPRODUCT(MAX(('Rate Schedule'!$A$5:$A$24&lt;=A1527)*('Rate Schedule'!$A$5:$A$24&lt;&gt;"")*'Rate Schedule'!$A$5:$A$24)),'Rate Schedule'!$A$5:$A$24,0)),0),0))))</f>
        <v/>
      </c>
      <c r="P1527" s="25">
        <f>IF(OR(M1527="",O1527=""),"",ROUND(N1527*O1527,0)/100)</f>
        <v/>
      </c>
      <c r="Q1527" s="26">
        <f>IF(AND(A1527="",B1527="",C1527="",D1527="",E1527="",J1527="",H1527=""),"",IF(A1527="","Add a date",IF(A1527&gt;AsOf,"After as-of date: not counted yet",IF(B1527="","Add a vehicle",IF(COUNTIF(VName,B1527)=0,"Vehicle not on Vehicles sheet",IF(E1527="","Add a purpose",IF(AND(E1527&lt;&gt;"Business",E1527&lt;&gt;"Medical",E1527&lt;&gt;"Charitable",E1527&lt;&gt;"Personal"),"Purpose must be Business/Medical/Charitable/Personal",IF(AND(ISNUMBER(H1527),ISNUMBER(I1527),I1527&lt;H1527),"Odometer end is before start",IF(AND(NOT(ISNUMBER(H1527)),NOT(ISNUMBER(I1527)),NOT(ISNUMBER(J1527))),"Add odometer readings or typed miles",IF(AND(ISNUMBER(H1527),ISNUMBER(I1527),ISNUMBER(J1527),ABS((I1527-H1527)-J1527)&gt;0.05),"Odometer and typed miles disagree",IF(AND(N1527&gt;0,O1527=0),"No rate for this date — check Rate Schedule",IF(AND(OR(E1527="Business",E1527="Medical",E1527="Charitable"),F1527&lt;&gt;"Yes",K1527=""),"Add purpose detail for substantiation",""))))))))))))</f>
        <v/>
      </c>
      <c r="R1527" s="27">
        <f>IF(OR(A1527="",M1527=""),"",IFERROR(INDEX('Rate Schedule'!$A$5:$A$24,MATCH(SUMPRODUCT(MAX(('Rate Schedule'!$A$5:$A$24&lt;=A1527)*('Rate Schedule'!$A$5:$A$24&lt;&gt;"")*'Rate Schedule'!$A$5:$A$24)),'Rate Schedule'!$A$5:$A$24,0)),""))</f>
        <v/>
      </c>
    </row>
    <row r="1528">
      <c r="A1528" s="22" t="n"/>
      <c r="B1528" s="10" t="n"/>
      <c r="C1528" s="10" t="n"/>
      <c r="D1528" s="10" t="n"/>
      <c r="E1528" s="10" t="n"/>
      <c r="F1528" s="10" t="n"/>
      <c r="G1528" s="10" t="n"/>
      <c r="H1528" s="23" t="n"/>
      <c r="I1528" s="23" t="n"/>
      <c r="J1528" s="23" t="n"/>
      <c r="K1528" s="10" t="n"/>
      <c r="L1528" s="10" t="n"/>
      <c r="M1528" s="24">
        <f>IF(AND(A1528="",B1528="",J1528="",H1528=""),"",ROUND(IF(G1528="Yes",2,1)*IF(AND(ISNUMBER(H1528),ISNUMBER(I1528),I1528&gt;=H1528),I1528-H1528,IF(ISNUMBER(J1528),J1528,0)),1))</f>
        <v/>
      </c>
      <c r="N1528" s="24">
        <f>IF(M1528="","",IF(OR(E1528="Personal",E1528="",F1528="Yes"),0,M1528))</f>
        <v/>
      </c>
      <c r="O1528" s="24">
        <f>IF(OR(A1528="",M1528=""),"",IF(E1528="Business",IFERROR(INDEX('Rate Schedule'!$B$5:$B$24,MATCH(SUMPRODUCT(MAX(('Rate Schedule'!$A$5:$A$24&lt;=A1528)*('Rate Schedule'!$A$5:$A$24&lt;&gt;"")*'Rate Schedule'!$A$5:$A$24)),'Rate Schedule'!$A$5:$A$24,0)),0),IF(E1528="Medical",IFERROR(INDEX('Rate Schedule'!$C$5:$C$24,MATCH(SUMPRODUCT(MAX(('Rate Schedule'!$A$5:$A$24&lt;=A1528)*('Rate Schedule'!$A$5:$A$24&lt;&gt;"")*'Rate Schedule'!$A$5:$A$24)),'Rate Schedule'!$A$5:$A$24,0)),0),IF(E1528="Charitable",IFERROR(INDEX('Rate Schedule'!$D$5:$D$24,MATCH(SUMPRODUCT(MAX(('Rate Schedule'!$A$5:$A$24&lt;=A1528)*('Rate Schedule'!$A$5:$A$24&lt;&gt;"")*'Rate Schedule'!$A$5:$A$24)),'Rate Schedule'!$A$5:$A$24,0)),0),0))))</f>
        <v/>
      </c>
      <c r="P1528" s="25">
        <f>IF(OR(M1528="",O1528=""),"",ROUND(N1528*O1528,0)/100)</f>
        <v/>
      </c>
      <c r="Q1528" s="26">
        <f>IF(AND(A1528="",B1528="",C1528="",D1528="",E1528="",J1528="",H1528=""),"",IF(A1528="","Add a date",IF(A1528&gt;AsOf,"After as-of date: not counted yet",IF(B1528="","Add a vehicle",IF(COUNTIF(VName,B1528)=0,"Vehicle not on Vehicles sheet",IF(E1528="","Add a purpose",IF(AND(E1528&lt;&gt;"Business",E1528&lt;&gt;"Medical",E1528&lt;&gt;"Charitable",E1528&lt;&gt;"Personal"),"Purpose must be Business/Medical/Charitable/Personal",IF(AND(ISNUMBER(H1528),ISNUMBER(I1528),I1528&lt;H1528),"Odometer end is before start",IF(AND(NOT(ISNUMBER(H1528)),NOT(ISNUMBER(I1528)),NOT(ISNUMBER(J1528))),"Add odometer readings or typed miles",IF(AND(ISNUMBER(H1528),ISNUMBER(I1528),ISNUMBER(J1528),ABS((I1528-H1528)-J1528)&gt;0.05),"Odometer and typed miles disagree",IF(AND(N1528&gt;0,O1528=0),"No rate for this date — check Rate Schedule",IF(AND(OR(E1528="Business",E1528="Medical",E1528="Charitable"),F1528&lt;&gt;"Yes",K1528=""),"Add purpose detail for substantiation",""))))))))))))</f>
        <v/>
      </c>
      <c r="R1528" s="27">
        <f>IF(OR(A1528="",M1528=""),"",IFERROR(INDEX('Rate Schedule'!$A$5:$A$24,MATCH(SUMPRODUCT(MAX(('Rate Schedule'!$A$5:$A$24&lt;=A1528)*('Rate Schedule'!$A$5:$A$24&lt;&gt;"")*'Rate Schedule'!$A$5:$A$24)),'Rate Schedule'!$A$5:$A$24,0)),""))</f>
        <v/>
      </c>
    </row>
    <row r="1529">
      <c r="A1529" s="22" t="n"/>
      <c r="B1529" s="10" t="n"/>
      <c r="C1529" s="10" t="n"/>
      <c r="D1529" s="10" t="n"/>
      <c r="E1529" s="10" t="n"/>
      <c r="F1529" s="10" t="n"/>
      <c r="G1529" s="10" t="n"/>
      <c r="H1529" s="23" t="n"/>
      <c r="I1529" s="23" t="n"/>
      <c r="J1529" s="23" t="n"/>
      <c r="K1529" s="10" t="n"/>
      <c r="L1529" s="10" t="n"/>
      <c r="M1529" s="24">
        <f>IF(AND(A1529="",B1529="",J1529="",H1529=""),"",ROUND(IF(G1529="Yes",2,1)*IF(AND(ISNUMBER(H1529),ISNUMBER(I1529),I1529&gt;=H1529),I1529-H1529,IF(ISNUMBER(J1529),J1529,0)),1))</f>
        <v/>
      </c>
      <c r="N1529" s="24">
        <f>IF(M1529="","",IF(OR(E1529="Personal",E1529="",F1529="Yes"),0,M1529))</f>
        <v/>
      </c>
      <c r="O1529" s="24">
        <f>IF(OR(A1529="",M1529=""),"",IF(E1529="Business",IFERROR(INDEX('Rate Schedule'!$B$5:$B$24,MATCH(SUMPRODUCT(MAX(('Rate Schedule'!$A$5:$A$24&lt;=A1529)*('Rate Schedule'!$A$5:$A$24&lt;&gt;"")*'Rate Schedule'!$A$5:$A$24)),'Rate Schedule'!$A$5:$A$24,0)),0),IF(E1529="Medical",IFERROR(INDEX('Rate Schedule'!$C$5:$C$24,MATCH(SUMPRODUCT(MAX(('Rate Schedule'!$A$5:$A$24&lt;=A1529)*('Rate Schedule'!$A$5:$A$24&lt;&gt;"")*'Rate Schedule'!$A$5:$A$24)),'Rate Schedule'!$A$5:$A$24,0)),0),IF(E1529="Charitable",IFERROR(INDEX('Rate Schedule'!$D$5:$D$24,MATCH(SUMPRODUCT(MAX(('Rate Schedule'!$A$5:$A$24&lt;=A1529)*('Rate Schedule'!$A$5:$A$24&lt;&gt;"")*'Rate Schedule'!$A$5:$A$24)),'Rate Schedule'!$A$5:$A$24,0)),0),0))))</f>
        <v/>
      </c>
      <c r="P1529" s="25">
        <f>IF(OR(M1529="",O1529=""),"",ROUND(N1529*O1529,0)/100)</f>
        <v/>
      </c>
      <c r="Q1529" s="26">
        <f>IF(AND(A1529="",B1529="",C1529="",D1529="",E1529="",J1529="",H1529=""),"",IF(A1529="","Add a date",IF(A1529&gt;AsOf,"After as-of date: not counted yet",IF(B1529="","Add a vehicle",IF(COUNTIF(VName,B1529)=0,"Vehicle not on Vehicles sheet",IF(E1529="","Add a purpose",IF(AND(E1529&lt;&gt;"Business",E1529&lt;&gt;"Medical",E1529&lt;&gt;"Charitable",E1529&lt;&gt;"Personal"),"Purpose must be Business/Medical/Charitable/Personal",IF(AND(ISNUMBER(H1529),ISNUMBER(I1529),I1529&lt;H1529),"Odometer end is before start",IF(AND(NOT(ISNUMBER(H1529)),NOT(ISNUMBER(I1529)),NOT(ISNUMBER(J1529))),"Add odometer readings or typed miles",IF(AND(ISNUMBER(H1529),ISNUMBER(I1529),ISNUMBER(J1529),ABS((I1529-H1529)-J1529)&gt;0.05),"Odometer and typed miles disagree",IF(AND(N1529&gt;0,O1529=0),"No rate for this date — check Rate Schedule",IF(AND(OR(E1529="Business",E1529="Medical",E1529="Charitable"),F1529&lt;&gt;"Yes",K1529=""),"Add purpose detail for substantiation",""))))))))))))</f>
        <v/>
      </c>
      <c r="R1529" s="27">
        <f>IF(OR(A1529="",M1529=""),"",IFERROR(INDEX('Rate Schedule'!$A$5:$A$24,MATCH(SUMPRODUCT(MAX(('Rate Schedule'!$A$5:$A$24&lt;=A1529)*('Rate Schedule'!$A$5:$A$24&lt;&gt;"")*'Rate Schedule'!$A$5:$A$24)),'Rate Schedule'!$A$5:$A$24,0)),""))</f>
        <v/>
      </c>
    </row>
    <row r="1530">
      <c r="A1530" s="22" t="n"/>
      <c r="B1530" s="10" t="n"/>
      <c r="C1530" s="10" t="n"/>
      <c r="D1530" s="10" t="n"/>
      <c r="E1530" s="10" t="n"/>
      <c r="F1530" s="10" t="n"/>
      <c r="G1530" s="10" t="n"/>
      <c r="H1530" s="23" t="n"/>
      <c r="I1530" s="23" t="n"/>
      <c r="J1530" s="23" t="n"/>
      <c r="K1530" s="10" t="n"/>
      <c r="L1530" s="10" t="n"/>
      <c r="M1530" s="24">
        <f>IF(AND(A1530="",B1530="",J1530="",H1530=""),"",ROUND(IF(G1530="Yes",2,1)*IF(AND(ISNUMBER(H1530),ISNUMBER(I1530),I1530&gt;=H1530),I1530-H1530,IF(ISNUMBER(J1530),J1530,0)),1))</f>
        <v/>
      </c>
      <c r="N1530" s="24">
        <f>IF(M1530="","",IF(OR(E1530="Personal",E1530="",F1530="Yes"),0,M1530))</f>
        <v/>
      </c>
      <c r="O1530" s="24">
        <f>IF(OR(A1530="",M1530=""),"",IF(E1530="Business",IFERROR(INDEX('Rate Schedule'!$B$5:$B$24,MATCH(SUMPRODUCT(MAX(('Rate Schedule'!$A$5:$A$24&lt;=A1530)*('Rate Schedule'!$A$5:$A$24&lt;&gt;"")*'Rate Schedule'!$A$5:$A$24)),'Rate Schedule'!$A$5:$A$24,0)),0),IF(E1530="Medical",IFERROR(INDEX('Rate Schedule'!$C$5:$C$24,MATCH(SUMPRODUCT(MAX(('Rate Schedule'!$A$5:$A$24&lt;=A1530)*('Rate Schedule'!$A$5:$A$24&lt;&gt;"")*'Rate Schedule'!$A$5:$A$24)),'Rate Schedule'!$A$5:$A$24,0)),0),IF(E1530="Charitable",IFERROR(INDEX('Rate Schedule'!$D$5:$D$24,MATCH(SUMPRODUCT(MAX(('Rate Schedule'!$A$5:$A$24&lt;=A1530)*('Rate Schedule'!$A$5:$A$24&lt;&gt;"")*'Rate Schedule'!$A$5:$A$24)),'Rate Schedule'!$A$5:$A$24,0)),0),0))))</f>
        <v/>
      </c>
      <c r="P1530" s="25">
        <f>IF(OR(M1530="",O1530=""),"",ROUND(N1530*O1530,0)/100)</f>
        <v/>
      </c>
      <c r="Q1530" s="26">
        <f>IF(AND(A1530="",B1530="",C1530="",D1530="",E1530="",J1530="",H1530=""),"",IF(A1530="","Add a date",IF(A1530&gt;AsOf,"After as-of date: not counted yet",IF(B1530="","Add a vehicle",IF(COUNTIF(VName,B1530)=0,"Vehicle not on Vehicles sheet",IF(E1530="","Add a purpose",IF(AND(E1530&lt;&gt;"Business",E1530&lt;&gt;"Medical",E1530&lt;&gt;"Charitable",E1530&lt;&gt;"Personal"),"Purpose must be Business/Medical/Charitable/Personal",IF(AND(ISNUMBER(H1530),ISNUMBER(I1530),I1530&lt;H1530),"Odometer end is before start",IF(AND(NOT(ISNUMBER(H1530)),NOT(ISNUMBER(I1530)),NOT(ISNUMBER(J1530))),"Add odometer readings or typed miles",IF(AND(ISNUMBER(H1530),ISNUMBER(I1530),ISNUMBER(J1530),ABS((I1530-H1530)-J1530)&gt;0.05),"Odometer and typed miles disagree",IF(AND(N1530&gt;0,O1530=0),"No rate for this date — check Rate Schedule",IF(AND(OR(E1530="Business",E1530="Medical",E1530="Charitable"),F1530&lt;&gt;"Yes",K1530=""),"Add purpose detail for substantiation",""))))))))))))</f>
        <v/>
      </c>
      <c r="R1530" s="27">
        <f>IF(OR(A1530="",M1530=""),"",IFERROR(INDEX('Rate Schedule'!$A$5:$A$24,MATCH(SUMPRODUCT(MAX(('Rate Schedule'!$A$5:$A$24&lt;=A1530)*('Rate Schedule'!$A$5:$A$24&lt;&gt;"")*'Rate Schedule'!$A$5:$A$24)),'Rate Schedule'!$A$5:$A$24,0)),""))</f>
        <v/>
      </c>
    </row>
    <row r="1531">
      <c r="A1531" s="22" t="n"/>
      <c r="B1531" s="10" t="n"/>
      <c r="C1531" s="10" t="n"/>
      <c r="D1531" s="10" t="n"/>
      <c r="E1531" s="10" t="n"/>
      <c r="F1531" s="10" t="n"/>
      <c r="G1531" s="10" t="n"/>
      <c r="H1531" s="23" t="n"/>
      <c r="I1531" s="23" t="n"/>
      <c r="J1531" s="23" t="n"/>
      <c r="K1531" s="10" t="n"/>
      <c r="L1531" s="10" t="n"/>
      <c r="M1531" s="24">
        <f>IF(AND(A1531="",B1531="",J1531="",H1531=""),"",ROUND(IF(G1531="Yes",2,1)*IF(AND(ISNUMBER(H1531),ISNUMBER(I1531),I1531&gt;=H1531),I1531-H1531,IF(ISNUMBER(J1531),J1531,0)),1))</f>
        <v/>
      </c>
      <c r="N1531" s="24">
        <f>IF(M1531="","",IF(OR(E1531="Personal",E1531="",F1531="Yes"),0,M1531))</f>
        <v/>
      </c>
      <c r="O1531" s="24">
        <f>IF(OR(A1531="",M1531=""),"",IF(E1531="Business",IFERROR(INDEX('Rate Schedule'!$B$5:$B$24,MATCH(SUMPRODUCT(MAX(('Rate Schedule'!$A$5:$A$24&lt;=A1531)*('Rate Schedule'!$A$5:$A$24&lt;&gt;"")*'Rate Schedule'!$A$5:$A$24)),'Rate Schedule'!$A$5:$A$24,0)),0),IF(E1531="Medical",IFERROR(INDEX('Rate Schedule'!$C$5:$C$24,MATCH(SUMPRODUCT(MAX(('Rate Schedule'!$A$5:$A$24&lt;=A1531)*('Rate Schedule'!$A$5:$A$24&lt;&gt;"")*'Rate Schedule'!$A$5:$A$24)),'Rate Schedule'!$A$5:$A$24,0)),0),IF(E1531="Charitable",IFERROR(INDEX('Rate Schedule'!$D$5:$D$24,MATCH(SUMPRODUCT(MAX(('Rate Schedule'!$A$5:$A$24&lt;=A1531)*('Rate Schedule'!$A$5:$A$24&lt;&gt;"")*'Rate Schedule'!$A$5:$A$24)),'Rate Schedule'!$A$5:$A$24,0)),0),0))))</f>
        <v/>
      </c>
      <c r="P1531" s="25">
        <f>IF(OR(M1531="",O1531=""),"",ROUND(N1531*O1531,0)/100)</f>
        <v/>
      </c>
      <c r="Q1531" s="26">
        <f>IF(AND(A1531="",B1531="",C1531="",D1531="",E1531="",J1531="",H1531=""),"",IF(A1531="","Add a date",IF(A1531&gt;AsOf,"After as-of date: not counted yet",IF(B1531="","Add a vehicle",IF(COUNTIF(VName,B1531)=0,"Vehicle not on Vehicles sheet",IF(E1531="","Add a purpose",IF(AND(E1531&lt;&gt;"Business",E1531&lt;&gt;"Medical",E1531&lt;&gt;"Charitable",E1531&lt;&gt;"Personal"),"Purpose must be Business/Medical/Charitable/Personal",IF(AND(ISNUMBER(H1531),ISNUMBER(I1531),I1531&lt;H1531),"Odometer end is before start",IF(AND(NOT(ISNUMBER(H1531)),NOT(ISNUMBER(I1531)),NOT(ISNUMBER(J1531))),"Add odometer readings or typed miles",IF(AND(ISNUMBER(H1531),ISNUMBER(I1531),ISNUMBER(J1531),ABS((I1531-H1531)-J1531)&gt;0.05),"Odometer and typed miles disagree",IF(AND(N1531&gt;0,O1531=0),"No rate for this date — check Rate Schedule",IF(AND(OR(E1531="Business",E1531="Medical",E1531="Charitable"),F1531&lt;&gt;"Yes",K1531=""),"Add purpose detail for substantiation",""))))))))))))</f>
        <v/>
      </c>
      <c r="R1531" s="27">
        <f>IF(OR(A1531="",M1531=""),"",IFERROR(INDEX('Rate Schedule'!$A$5:$A$24,MATCH(SUMPRODUCT(MAX(('Rate Schedule'!$A$5:$A$24&lt;=A1531)*('Rate Schedule'!$A$5:$A$24&lt;&gt;"")*'Rate Schedule'!$A$5:$A$24)),'Rate Schedule'!$A$5:$A$24,0)),""))</f>
        <v/>
      </c>
    </row>
    <row r="1532">
      <c r="A1532" s="22" t="n"/>
      <c r="B1532" s="10" t="n"/>
      <c r="C1532" s="10" t="n"/>
      <c r="D1532" s="10" t="n"/>
      <c r="E1532" s="10" t="n"/>
      <c r="F1532" s="10" t="n"/>
      <c r="G1532" s="10" t="n"/>
      <c r="H1532" s="23" t="n"/>
      <c r="I1532" s="23" t="n"/>
      <c r="J1532" s="23" t="n"/>
      <c r="K1532" s="10" t="n"/>
      <c r="L1532" s="10" t="n"/>
      <c r="M1532" s="24">
        <f>IF(AND(A1532="",B1532="",J1532="",H1532=""),"",ROUND(IF(G1532="Yes",2,1)*IF(AND(ISNUMBER(H1532),ISNUMBER(I1532),I1532&gt;=H1532),I1532-H1532,IF(ISNUMBER(J1532),J1532,0)),1))</f>
        <v/>
      </c>
      <c r="N1532" s="24">
        <f>IF(M1532="","",IF(OR(E1532="Personal",E1532="",F1532="Yes"),0,M1532))</f>
        <v/>
      </c>
      <c r="O1532" s="24">
        <f>IF(OR(A1532="",M1532=""),"",IF(E1532="Business",IFERROR(INDEX('Rate Schedule'!$B$5:$B$24,MATCH(SUMPRODUCT(MAX(('Rate Schedule'!$A$5:$A$24&lt;=A1532)*('Rate Schedule'!$A$5:$A$24&lt;&gt;"")*'Rate Schedule'!$A$5:$A$24)),'Rate Schedule'!$A$5:$A$24,0)),0),IF(E1532="Medical",IFERROR(INDEX('Rate Schedule'!$C$5:$C$24,MATCH(SUMPRODUCT(MAX(('Rate Schedule'!$A$5:$A$24&lt;=A1532)*('Rate Schedule'!$A$5:$A$24&lt;&gt;"")*'Rate Schedule'!$A$5:$A$24)),'Rate Schedule'!$A$5:$A$24,0)),0),IF(E1532="Charitable",IFERROR(INDEX('Rate Schedule'!$D$5:$D$24,MATCH(SUMPRODUCT(MAX(('Rate Schedule'!$A$5:$A$24&lt;=A1532)*('Rate Schedule'!$A$5:$A$24&lt;&gt;"")*'Rate Schedule'!$A$5:$A$24)),'Rate Schedule'!$A$5:$A$24,0)),0),0))))</f>
        <v/>
      </c>
      <c r="P1532" s="25">
        <f>IF(OR(M1532="",O1532=""),"",ROUND(N1532*O1532,0)/100)</f>
        <v/>
      </c>
      <c r="Q1532" s="26">
        <f>IF(AND(A1532="",B1532="",C1532="",D1532="",E1532="",J1532="",H1532=""),"",IF(A1532="","Add a date",IF(A1532&gt;AsOf,"After as-of date: not counted yet",IF(B1532="","Add a vehicle",IF(COUNTIF(VName,B1532)=0,"Vehicle not on Vehicles sheet",IF(E1532="","Add a purpose",IF(AND(E1532&lt;&gt;"Business",E1532&lt;&gt;"Medical",E1532&lt;&gt;"Charitable",E1532&lt;&gt;"Personal"),"Purpose must be Business/Medical/Charitable/Personal",IF(AND(ISNUMBER(H1532),ISNUMBER(I1532),I1532&lt;H1532),"Odometer end is before start",IF(AND(NOT(ISNUMBER(H1532)),NOT(ISNUMBER(I1532)),NOT(ISNUMBER(J1532))),"Add odometer readings or typed miles",IF(AND(ISNUMBER(H1532),ISNUMBER(I1532),ISNUMBER(J1532),ABS((I1532-H1532)-J1532)&gt;0.05),"Odometer and typed miles disagree",IF(AND(N1532&gt;0,O1532=0),"No rate for this date — check Rate Schedule",IF(AND(OR(E1532="Business",E1532="Medical",E1532="Charitable"),F1532&lt;&gt;"Yes",K1532=""),"Add purpose detail for substantiation",""))))))))))))</f>
        <v/>
      </c>
      <c r="R1532" s="27">
        <f>IF(OR(A1532="",M1532=""),"",IFERROR(INDEX('Rate Schedule'!$A$5:$A$24,MATCH(SUMPRODUCT(MAX(('Rate Schedule'!$A$5:$A$24&lt;=A1532)*('Rate Schedule'!$A$5:$A$24&lt;&gt;"")*'Rate Schedule'!$A$5:$A$24)),'Rate Schedule'!$A$5:$A$24,0)),""))</f>
        <v/>
      </c>
    </row>
    <row r="1533">
      <c r="A1533" s="22" t="n"/>
      <c r="B1533" s="10" t="n"/>
      <c r="C1533" s="10" t="n"/>
      <c r="D1533" s="10" t="n"/>
      <c r="E1533" s="10" t="n"/>
      <c r="F1533" s="10" t="n"/>
      <c r="G1533" s="10" t="n"/>
      <c r="H1533" s="23" t="n"/>
      <c r="I1533" s="23" t="n"/>
      <c r="J1533" s="23" t="n"/>
      <c r="K1533" s="10" t="n"/>
      <c r="L1533" s="10" t="n"/>
      <c r="M1533" s="24">
        <f>IF(AND(A1533="",B1533="",J1533="",H1533=""),"",ROUND(IF(G1533="Yes",2,1)*IF(AND(ISNUMBER(H1533),ISNUMBER(I1533),I1533&gt;=H1533),I1533-H1533,IF(ISNUMBER(J1533),J1533,0)),1))</f>
        <v/>
      </c>
      <c r="N1533" s="24">
        <f>IF(M1533="","",IF(OR(E1533="Personal",E1533="",F1533="Yes"),0,M1533))</f>
        <v/>
      </c>
      <c r="O1533" s="24">
        <f>IF(OR(A1533="",M1533=""),"",IF(E1533="Business",IFERROR(INDEX('Rate Schedule'!$B$5:$B$24,MATCH(SUMPRODUCT(MAX(('Rate Schedule'!$A$5:$A$24&lt;=A1533)*('Rate Schedule'!$A$5:$A$24&lt;&gt;"")*'Rate Schedule'!$A$5:$A$24)),'Rate Schedule'!$A$5:$A$24,0)),0),IF(E1533="Medical",IFERROR(INDEX('Rate Schedule'!$C$5:$C$24,MATCH(SUMPRODUCT(MAX(('Rate Schedule'!$A$5:$A$24&lt;=A1533)*('Rate Schedule'!$A$5:$A$24&lt;&gt;"")*'Rate Schedule'!$A$5:$A$24)),'Rate Schedule'!$A$5:$A$24,0)),0),IF(E1533="Charitable",IFERROR(INDEX('Rate Schedule'!$D$5:$D$24,MATCH(SUMPRODUCT(MAX(('Rate Schedule'!$A$5:$A$24&lt;=A1533)*('Rate Schedule'!$A$5:$A$24&lt;&gt;"")*'Rate Schedule'!$A$5:$A$24)),'Rate Schedule'!$A$5:$A$24,0)),0),0))))</f>
        <v/>
      </c>
      <c r="P1533" s="25">
        <f>IF(OR(M1533="",O1533=""),"",ROUND(N1533*O1533,0)/100)</f>
        <v/>
      </c>
      <c r="Q1533" s="26">
        <f>IF(AND(A1533="",B1533="",C1533="",D1533="",E1533="",J1533="",H1533=""),"",IF(A1533="","Add a date",IF(A1533&gt;AsOf,"After as-of date: not counted yet",IF(B1533="","Add a vehicle",IF(COUNTIF(VName,B1533)=0,"Vehicle not on Vehicles sheet",IF(E1533="","Add a purpose",IF(AND(E1533&lt;&gt;"Business",E1533&lt;&gt;"Medical",E1533&lt;&gt;"Charitable",E1533&lt;&gt;"Personal"),"Purpose must be Business/Medical/Charitable/Personal",IF(AND(ISNUMBER(H1533),ISNUMBER(I1533),I1533&lt;H1533),"Odometer end is before start",IF(AND(NOT(ISNUMBER(H1533)),NOT(ISNUMBER(I1533)),NOT(ISNUMBER(J1533))),"Add odometer readings or typed miles",IF(AND(ISNUMBER(H1533),ISNUMBER(I1533),ISNUMBER(J1533),ABS((I1533-H1533)-J1533)&gt;0.05),"Odometer and typed miles disagree",IF(AND(N1533&gt;0,O1533=0),"No rate for this date — check Rate Schedule",IF(AND(OR(E1533="Business",E1533="Medical",E1533="Charitable"),F1533&lt;&gt;"Yes",K1533=""),"Add purpose detail for substantiation",""))))))))))))</f>
        <v/>
      </c>
      <c r="R1533" s="27">
        <f>IF(OR(A1533="",M1533=""),"",IFERROR(INDEX('Rate Schedule'!$A$5:$A$24,MATCH(SUMPRODUCT(MAX(('Rate Schedule'!$A$5:$A$24&lt;=A1533)*('Rate Schedule'!$A$5:$A$24&lt;&gt;"")*'Rate Schedule'!$A$5:$A$24)),'Rate Schedule'!$A$5:$A$24,0)),""))</f>
        <v/>
      </c>
    </row>
    <row r="1534">
      <c r="A1534" s="22" t="n"/>
      <c r="B1534" s="10" t="n"/>
      <c r="C1534" s="10" t="n"/>
      <c r="D1534" s="10" t="n"/>
      <c r="E1534" s="10" t="n"/>
      <c r="F1534" s="10" t="n"/>
      <c r="G1534" s="10" t="n"/>
      <c r="H1534" s="23" t="n"/>
      <c r="I1534" s="23" t="n"/>
      <c r="J1534" s="23" t="n"/>
      <c r="K1534" s="10" t="n"/>
      <c r="L1534" s="10" t="n"/>
      <c r="M1534" s="24">
        <f>IF(AND(A1534="",B1534="",J1534="",H1534=""),"",ROUND(IF(G1534="Yes",2,1)*IF(AND(ISNUMBER(H1534),ISNUMBER(I1534),I1534&gt;=H1534),I1534-H1534,IF(ISNUMBER(J1534),J1534,0)),1))</f>
        <v/>
      </c>
      <c r="N1534" s="24">
        <f>IF(M1534="","",IF(OR(E1534="Personal",E1534="",F1534="Yes"),0,M1534))</f>
        <v/>
      </c>
      <c r="O1534" s="24">
        <f>IF(OR(A1534="",M1534=""),"",IF(E1534="Business",IFERROR(INDEX('Rate Schedule'!$B$5:$B$24,MATCH(SUMPRODUCT(MAX(('Rate Schedule'!$A$5:$A$24&lt;=A1534)*('Rate Schedule'!$A$5:$A$24&lt;&gt;"")*'Rate Schedule'!$A$5:$A$24)),'Rate Schedule'!$A$5:$A$24,0)),0),IF(E1534="Medical",IFERROR(INDEX('Rate Schedule'!$C$5:$C$24,MATCH(SUMPRODUCT(MAX(('Rate Schedule'!$A$5:$A$24&lt;=A1534)*('Rate Schedule'!$A$5:$A$24&lt;&gt;"")*'Rate Schedule'!$A$5:$A$24)),'Rate Schedule'!$A$5:$A$24,0)),0),IF(E1534="Charitable",IFERROR(INDEX('Rate Schedule'!$D$5:$D$24,MATCH(SUMPRODUCT(MAX(('Rate Schedule'!$A$5:$A$24&lt;=A1534)*('Rate Schedule'!$A$5:$A$24&lt;&gt;"")*'Rate Schedule'!$A$5:$A$24)),'Rate Schedule'!$A$5:$A$24,0)),0),0))))</f>
        <v/>
      </c>
      <c r="P1534" s="25">
        <f>IF(OR(M1534="",O1534=""),"",ROUND(N1534*O1534,0)/100)</f>
        <v/>
      </c>
      <c r="Q1534" s="26">
        <f>IF(AND(A1534="",B1534="",C1534="",D1534="",E1534="",J1534="",H1534=""),"",IF(A1534="","Add a date",IF(A1534&gt;AsOf,"After as-of date: not counted yet",IF(B1534="","Add a vehicle",IF(COUNTIF(VName,B1534)=0,"Vehicle not on Vehicles sheet",IF(E1534="","Add a purpose",IF(AND(E1534&lt;&gt;"Business",E1534&lt;&gt;"Medical",E1534&lt;&gt;"Charitable",E1534&lt;&gt;"Personal"),"Purpose must be Business/Medical/Charitable/Personal",IF(AND(ISNUMBER(H1534),ISNUMBER(I1534),I1534&lt;H1534),"Odometer end is before start",IF(AND(NOT(ISNUMBER(H1534)),NOT(ISNUMBER(I1534)),NOT(ISNUMBER(J1534))),"Add odometer readings or typed miles",IF(AND(ISNUMBER(H1534),ISNUMBER(I1534),ISNUMBER(J1534),ABS((I1534-H1534)-J1534)&gt;0.05),"Odometer and typed miles disagree",IF(AND(N1534&gt;0,O1534=0),"No rate for this date — check Rate Schedule",IF(AND(OR(E1534="Business",E1534="Medical",E1534="Charitable"),F1534&lt;&gt;"Yes",K1534=""),"Add purpose detail for substantiation",""))))))))))))</f>
        <v/>
      </c>
      <c r="R1534" s="27">
        <f>IF(OR(A1534="",M1534=""),"",IFERROR(INDEX('Rate Schedule'!$A$5:$A$24,MATCH(SUMPRODUCT(MAX(('Rate Schedule'!$A$5:$A$24&lt;=A1534)*('Rate Schedule'!$A$5:$A$24&lt;&gt;"")*'Rate Schedule'!$A$5:$A$24)),'Rate Schedule'!$A$5:$A$24,0)),""))</f>
        <v/>
      </c>
    </row>
    <row r="1535">
      <c r="A1535" s="22" t="n"/>
      <c r="B1535" s="10" t="n"/>
      <c r="C1535" s="10" t="n"/>
      <c r="D1535" s="10" t="n"/>
      <c r="E1535" s="10" t="n"/>
      <c r="F1535" s="10" t="n"/>
      <c r="G1535" s="10" t="n"/>
      <c r="H1535" s="23" t="n"/>
      <c r="I1535" s="23" t="n"/>
      <c r="J1535" s="23" t="n"/>
      <c r="K1535" s="10" t="n"/>
      <c r="L1535" s="10" t="n"/>
      <c r="M1535" s="24">
        <f>IF(AND(A1535="",B1535="",J1535="",H1535=""),"",ROUND(IF(G1535="Yes",2,1)*IF(AND(ISNUMBER(H1535),ISNUMBER(I1535),I1535&gt;=H1535),I1535-H1535,IF(ISNUMBER(J1535),J1535,0)),1))</f>
        <v/>
      </c>
      <c r="N1535" s="24">
        <f>IF(M1535="","",IF(OR(E1535="Personal",E1535="",F1535="Yes"),0,M1535))</f>
        <v/>
      </c>
      <c r="O1535" s="24">
        <f>IF(OR(A1535="",M1535=""),"",IF(E1535="Business",IFERROR(INDEX('Rate Schedule'!$B$5:$B$24,MATCH(SUMPRODUCT(MAX(('Rate Schedule'!$A$5:$A$24&lt;=A1535)*('Rate Schedule'!$A$5:$A$24&lt;&gt;"")*'Rate Schedule'!$A$5:$A$24)),'Rate Schedule'!$A$5:$A$24,0)),0),IF(E1535="Medical",IFERROR(INDEX('Rate Schedule'!$C$5:$C$24,MATCH(SUMPRODUCT(MAX(('Rate Schedule'!$A$5:$A$24&lt;=A1535)*('Rate Schedule'!$A$5:$A$24&lt;&gt;"")*'Rate Schedule'!$A$5:$A$24)),'Rate Schedule'!$A$5:$A$24,0)),0),IF(E1535="Charitable",IFERROR(INDEX('Rate Schedule'!$D$5:$D$24,MATCH(SUMPRODUCT(MAX(('Rate Schedule'!$A$5:$A$24&lt;=A1535)*('Rate Schedule'!$A$5:$A$24&lt;&gt;"")*'Rate Schedule'!$A$5:$A$24)),'Rate Schedule'!$A$5:$A$24,0)),0),0))))</f>
        <v/>
      </c>
      <c r="P1535" s="25">
        <f>IF(OR(M1535="",O1535=""),"",ROUND(N1535*O1535,0)/100)</f>
        <v/>
      </c>
      <c r="Q1535" s="26">
        <f>IF(AND(A1535="",B1535="",C1535="",D1535="",E1535="",J1535="",H1535=""),"",IF(A1535="","Add a date",IF(A1535&gt;AsOf,"After as-of date: not counted yet",IF(B1535="","Add a vehicle",IF(COUNTIF(VName,B1535)=0,"Vehicle not on Vehicles sheet",IF(E1535="","Add a purpose",IF(AND(E1535&lt;&gt;"Business",E1535&lt;&gt;"Medical",E1535&lt;&gt;"Charitable",E1535&lt;&gt;"Personal"),"Purpose must be Business/Medical/Charitable/Personal",IF(AND(ISNUMBER(H1535),ISNUMBER(I1535),I1535&lt;H1535),"Odometer end is before start",IF(AND(NOT(ISNUMBER(H1535)),NOT(ISNUMBER(I1535)),NOT(ISNUMBER(J1535))),"Add odometer readings or typed miles",IF(AND(ISNUMBER(H1535),ISNUMBER(I1535),ISNUMBER(J1535),ABS((I1535-H1535)-J1535)&gt;0.05),"Odometer and typed miles disagree",IF(AND(N1535&gt;0,O1535=0),"No rate for this date — check Rate Schedule",IF(AND(OR(E1535="Business",E1535="Medical",E1535="Charitable"),F1535&lt;&gt;"Yes",K1535=""),"Add purpose detail for substantiation",""))))))))))))</f>
        <v/>
      </c>
      <c r="R1535" s="27">
        <f>IF(OR(A1535="",M1535=""),"",IFERROR(INDEX('Rate Schedule'!$A$5:$A$24,MATCH(SUMPRODUCT(MAX(('Rate Schedule'!$A$5:$A$24&lt;=A1535)*('Rate Schedule'!$A$5:$A$24&lt;&gt;"")*'Rate Schedule'!$A$5:$A$24)),'Rate Schedule'!$A$5:$A$24,0)),""))</f>
        <v/>
      </c>
    </row>
    <row r="1536">
      <c r="A1536" s="22" t="n"/>
      <c r="B1536" s="10" t="n"/>
      <c r="C1536" s="10" t="n"/>
      <c r="D1536" s="10" t="n"/>
      <c r="E1536" s="10" t="n"/>
      <c r="F1536" s="10" t="n"/>
      <c r="G1536" s="10" t="n"/>
      <c r="H1536" s="23" t="n"/>
      <c r="I1536" s="23" t="n"/>
      <c r="J1536" s="23" t="n"/>
      <c r="K1536" s="10" t="n"/>
      <c r="L1536" s="10" t="n"/>
      <c r="M1536" s="24">
        <f>IF(AND(A1536="",B1536="",J1536="",H1536=""),"",ROUND(IF(G1536="Yes",2,1)*IF(AND(ISNUMBER(H1536),ISNUMBER(I1536),I1536&gt;=H1536),I1536-H1536,IF(ISNUMBER(J1536),J1536,0)),1))</f>
        <v/>
      </c>
      <c r="N1536" s="24">
        <f>IF(M1536="","",IF(OR(E1536="Personal",E1536="",F1536="Yes"),0,M1536))</f>
        <v/>
      </c>
      <c r="O1536" s="24">
        <f>IF(OR(A1536="",M1536=""),"",IF(E1536="Business",IFERROR(INDEX('Rate Schedule'!$B$5:$B$24,MATCH(SUMPRODUCT(MAX(('Rate Schedule'!$A$5:$A$24&lt;=A1536)*('Rate Schedule'!$A$5:$A$24&lt;&gt;"")*'Rate Schedule'!$A$5:$A$24)),'Rate Schedule'!$A$5:$A$24,0)),0),IF(E1536="Medical",IFERROR(INDEX('Rate Schedule'!$C$5:$C$24,MATCH(SUMPRODUCT(MAX(('Rate Schedule'!$A$5:$A$24&lt;=A1536)*('Rate Schedule'!$A$5:$A$24&lt;&gt;"")*'Rate Schedule'!$A$5:$A$24)),'Rate Schedule'!$A$5:$A$24,0)),0),IF(E1536="Charitable",IFERROR(INDEX('Rate Schedule'!$D$5:$D$24,MATCH(SUMPRODUCT(MAX(('Rate Schedule'!$A$5:$A$24&lt;=A1536)*('Rate Schedule'!$A$5:$A$24&lt;&gt;"")*'Rate Schedule'!$A$5:$A$24)),'Rate Schedule'!$A$5:$A$24,0)),0),0))))</f>
        <v/>
      </c>
      <c r="P1536" s="25">
        <f>IF(OR(M1536="",O1536=""),"",ROUND(N1536*O1536,0)/100)</f>
        <v/>
      </c>
      <c r="Q1536" s="26">
        <f>IF(AND(A1536="",B1536="",C1536="",D1536="",E1536="",J1536="",H1536=""),"",IF(A1536="","Add a date",IF(A1536&gt;AsOf,"After as-of date: not counted yet",IF(B1536="","Add a vehicle",IF(COUNTIF(VName,B1536)=0,"Vehicle not on Vehicles sheet",IF(E1536="","Add a purpose",IF(AND(E1536&lt;&gt;"Business",E1536&lt;&gt;"Medical",E1536&lt;&gt;"Charitable",E1536&lt;&gt;"Personal"),"Purpose must be Business/Medical/Charitable/Personal",IF(AND(ISNUMBER(H1536),ISNUMBER(I1536),I1536&lt;H1536),"Odometer end is before start",IF(AND(NOT(ISNUMBER(H1536)),NOT(ISNUMBER(I1536)),NOT(ISNUMBER(J1536))),"Add odometer readings or typed miles",IF(AND(ISNUMBER(H1536),ISNUMBER(I1536),ISNUMBER(J1536),ABS((I1536-H1536)-J1536)&gt;0.05),"Odometer and typed miles disagree",IF(AND(N1536&gt;0,O1536=0),"No rate for this date — check Rate Schedule",IF(AND(OR(E1536="Business",E1536="Medical",E1536="Charitable"),F1536&lt;&gt;"Yes",K1536=""),"Add purpose detail for substantiation",""))))))))))))</f>
        <v/>
      </c>
      <c r="R1536" s="27">
        <f>IF(OR(A1536="",M1536=""),"",IFERROR(INDEX('Rate Schedule'!$A$5:$A$24,MATCH(SUMPRODUCT(MAX(('Rate Schedule'!$A$5:$A$24&lt;=A1536)*('Rate Schedule'!$A$5:$A$24&lt;&gt;"")*'Rate Schedule'!$A$5:$A$24)),'Rate Schedule'!$A$5:$A$24,0)),""))</f>
        <v/>
      </c>
    </row>
    <row r="1537">
      <c r="A1537" s="22" t="n"/>
      <c r="B1537" s="10" t="n"/>
      <c r="C1537" s="10" t="n"/>
      <c r="D1537" s="10" t="n"/>
      <c r="E1537" s="10" t="n"/>
      <c r="F1537" s="10" t="n"/>
      <c r="G1537" s="10" t="n"/>
      <c r="H1537" s="23" t="n"/>
      <c r="I1537" s="23" t="n"/>
      <c r="J1537" s="23" t="n"/>
      <c r="K1537" s="10" t="n"/>
      <c r="L1537" s="10" t="n"/>
      <c r="M1537" s="24">
        <f>IF(AND(A1537="",B1537="",J1537="",H1537=""),"",ROUND(IF(G1537="Yes",2,1)*IF(AND(ISNUMBER(H1537),ISNUMBER(I1537),I1537&gt;=H1537),I1537-H1537,IF(ISNUMBER(J1537),J1537,0)),1))</f>
        <v/>
      </c>
      <c r="N1537" s="24">
        <f>IF(M1537="","",IF(OR(E1537="Personal",E1537="",F1537="Yes"),0,M1537))</f>
        <v/>
      </c>
      <c r="O1537" s="24">
        <f>IF(OR(A1537="",M1537=""),"",IF(E1537="Business",IFERROR(INDEX('Rate Schedule'!$B$5:$B$24,MATCH(SUMPRODUCT(MAX(('Rate Schedule'!$A$5:$A$24&lt;=A1537)*('Rate Schedule'!$A$5:$A$24&lt;&gt;"")*'Rate Schedule'!$A$5:$A$24)),'Rate Schedule'!$A$5:$A$24,0)),0),IF(E1537="Medical",IFERROR(INDEX('Rate Schedule'!$C$5:$C$24,MATCH(SUMPRODUCT(MAX(('Rate Schedule'!$A$5:$A$24&lt;=A1537)*('Rate Schedule'!$A$5:$A$24&lt;&gt;"")*'Rate Schedule'!$A$5:$A$24)),'Rate Schedule'!$A$5:$A$24,0)),0),IF(E1537="Charitable",IFERROR(INDEX('Rate Schedule'!$D$5:$D$24,MATCH(SUMPRODUCT(MAX(('Rate Schedule'!$A$5:$A$24&lt;=A1537)*('Rate Schedule'!$A$5:$A$24&lt;&gt;"")*'Rate Schedule'!$A$5:$A$24)),'Rate Schedule'!$A$5:$A$24,0)),0),0))))</f>
        <v/>
      </c>
      <c r="P1537" s="25">
        <f>IF(OR(M1537="",O1537=""),"",ROUND(N1537*O1537,0)/100)</f>
        <v/>
      </c>
      <c r="Q1537" s="26">
        <f>IF(AND(A1537="",B1537="",C1537="",D1537="",E1537="",J1537="",H1537=""),"",IF(A1537="","Add a date",IF(A1537&gt;AsOf,"After as-of date: not counted yet",IF(B1537="","Add a vehicle",IF(COUNTIF(VName,B1537)=0,"Vehicle not on Vehicles sheet",IF(E1537="","Add a purpose",IF(AND(E1537&lt;&gt;"Business",E1537&lt;&gt;"Medical",E1537&lt;&gt;"Charitable",E1537&lt;&gt;"Personal"),"Purpose must be Business/Medical/Charitable/Personal",IF(AND(ISNUMBER(H1537),ISNUMBER(I1537),I1537&lt;H1537),"Odometer end is before start",IF(AND(NOT(ISNUMBER(H1537)),NOT(ISNUMBER(I1537)),NOT(ISNUMBER(J1537))),"Add odometer readings or typed miles",IF(AND(ISNUMBER(H1537),ISNUMBER(I1537),ISNUMBER(J1537),ABS((I1537-H1537)-J1537)&gt;0.05),"Odometer and typed miles disagree",IF(AND(N1537&gt;0,O1537=0),"No rate for this date — check Rate Schedule",IF(AND(OR(E1537="Business",E1537="Medical",E1537="Charitable"),F1537&lt;&gt;"Yes",K1537=""),"Add purpose detail for substantiation",""))))))))))))</f>
        <v/>
      </c>
      <c r="R1537" s="27">
        <f>IF(OR(A1537="",M1537=""),"",IFERROR(INDEX('Rate Schedule'!$A$5:$A$24,MATCH(SUMPRODUCT(MAX(('Rate Schedule'!$A$5:$A$24&lt;=A1537)*('Rate Schedule'!$A$5:$A$24&lt;&gt;"")*'Rate Schedule'!$A$5:$A$24)),'Rate Schedule'!$A$5:$A$24,0)),""))</f>
        <v/>
      </c>
    </row>
    <row r="1538">
      <c r="A1538" s="22" t="n"/>
      <c r="B1538" s="10" t="n"/>
      <c r="C1538" s="10" t="n"/>
      <c r="D1538" s="10" t="n"/>
      <c r="E1538" s="10" t="n"/>
      <c r="F1538" s="10" t="n"/>
      <c r="G1538" s="10" t="n"/>
      <c r="H1538" s="23" t="n"/>
      <c r="I1538" s="23" t="n"/>
      <c r="J1538" s="23" t="n"/>
      <c r="K1538" s="10" t="n"/>
      <c r="L1538" s="10" t="n"/>
      <c r="M1538" s="24">
        <f>IF(AND(A1538="",B1538="",J1538="",H1538=""),"",ROUND(IF(G1538="Yes",2,1)*IF(AND(ISNUMBER(H1538),ISNUMBER(I1538),I1538&gt;=H1538),I1538-H1538,IF(ISNUMBER(J1538),J1538,0)),1))</f>
        <v/>
      </c>
      <c r="N1538" s="24">
        <f>IF(M1538="","",IF(OR(E1538="Personal",E1538="",F1538="Yes"),0,M1538))</f>
        <v/>
      </c>
      <c r="O1538" s="24">
        <f>IF(OR(A1538="",M1538=""),"",IF(E1538="Business",IFERROR(INDEX('Rate Schedule'!$B$5:$B$24,MATCH(SUMPRODUCT(MAX(('Rate Schedule'!$A$5:$A$24&lt;=A1538)*('Rate Schedule'!$A$5:$A$24&lt;&gt;"")*'Rate Schedule'!$A$5:$A$24)),'Rate Schedule'!$A$5:$A$24,0)),0),IF(E1538="Medical",IFERROR(INDEX('Rate Schedule'!$C$5:$C$24,MATCH(SUMPRODUCT(MAX(('Rate Schedule'!$A$5:$A$24&lt;=A1538)*('Rate Schedule'!$A$5:$A$24&lt;&gt;"")*'Rate Schedule'!$A$5:$A$24)),'Rate Schedule'!$A$5:$A$24,0)),0),IF(E1538="Charitable",IFERROR(INDEX('Rate Schedule'!$D$5:$D$24,MATCH(SUMPRODUCT(MAX(('Rate Schedule'!$A$5:$A$24&lt;=A1538)*('Rate Schedule'!$A$5:$A$24&lt;&gt;"")*'Rate Schedule'!$A$5:$A$24)),'Rate Schedule'!$A$5:$A$24,0)),0),0))))</f>
        <v/>
      </c>
      <c r="P1538" s="25">
        <f>IF(OR(M1538="",O1538=""),"",ROUND(N1538*O1538,0)/100)</f>
        <v/>
      </c>
      <c r="Q1538" s="26">
        <f>IF(AND(A1538="",B1538="",C1538="",D1538="",E1538="",J1538="",H1538=""),"",IF(A1538="","Add a date",IF(A1538&gt;AsOf,"After as-of date: not counted yet",IF(B1538="","Add a vehicle",IF(COUNTIF(VName,B1538)=0,"Vehicle not on Vehicles sheet",IF(E1538="","Add a purpose",IF(AND(E1538&lt;&gt;"Business",E1538&lt;&gt;"Medical",E1538&lt;&gt;"Charitable",E1538&lt;&gt;"Personal"),"Purpose must be Business/Medical/Charitable/Personal",IF(AND(ISNUMBER(H1538),ISNUMBER(I1538),I1538&lt;H1538),"Odometer end is before start",IF(AND(NOT(ISNUMBER(H1538)),NOT(ISNUMBER(I1538)),NOT(ISNUMBER(J1538))),"Add odometer readings or typed miles",IF(AND(ISNUMBER(H1538),ISNUMBER(I1538),ISNUMBER(J1538),ABS((I1538-H1538)-J1538)&gt;0.05),"Odometer and typed miles disagree",IF(AND(N1538&gt;0,O1538=0),"No rate for this date — check Rate Schedule",IF(AND(OR(E1538="Business",E1538="Medical",E1538="Charitable"),F1538&lt;&gt;"Yes",K1538=""),"Add purpose detail for substantiation",""))))))))))))</f>
        <v/>
      </c>
      <c r="R1538" s="27">
        <f>IF(OR(A1538="",M1538=""),"",IFERROR(INDEX('Rate Schedule'!$A$5:$A$24,MATCH(SUMPRODUCT(MAX(('Rate Schedule'!$A$5:$A$24&lt;=A1538)*('Rate Schedule'!$A$5:$A$24&lt;&gt;"")*'Rate Schedule'!$A$5:$A$24)),'Rate Schedule'!$A$5:$A$24,0)),""))</f>
        <v/>
      </c>
    </row>
    <row r="1539">
      <c r="A1539" s="22" t="n"/>
      <c r="B1539" s="10" t="n"/>
      <c r="C1539" s="10" t="n"/>
      <c r="D1539" s="10" t="n"/>
      <c r="E1539" s="10" t="n"/>
      <c r="F1539" s="10" t="n"/>
      <c r="G1539" s="10" t="n"/>
      <c r="H1539" s="23" t="n"/>
      <c r="I1539" s="23" t="n"/>
      <c r="J1539" s="23" t="n"/>
      <c r="K1539" s="10" t="n"/>
      <c r="L1539" s="10" t="n"/>
      <c r="M1539" s="24">
        <f>IF(AND(A1539="",B1539="",J1539="",H1539=""),"",ROUND(IF(G1539="Yes",2,1)*IF(AND(ISNUMBER(H1539),ISNUMBER(I1539),I1539&gt;=H1539),I1539-H1539,IF(ISNUMBER(J1539),J1539,0)),1))</f>
        <v/>
      </c>
      <c r="N1539" s="24">
        <f>IF(M1539="","",IF(OR(E1539="Personal",E1539="",F1539="Yes"),0,M1539))</f>
        <v/>
      </c>
      <c r="O1539" s="24">
        <f>IF(OR(A1539="",M1539=""),"",IF(E1539="Business",IFERROR(INDEX('Rate Schedule'!$B$5:$B$24,MATCH(SUMPRODUCT(MAX(('Rate Schedule'!$A$5:$A$24&lt;=A1539)*('Rate Schedule'!$A$5:$A$24&lt;&gt;"")*'Rate Schedule'!$A$5:$A$24)),'Rate Schedule'!$A$5:$A$24,0)),0),IF(E1539="Medical",IFERROR(INDEX('Rate Schedule'!$C$5:$C$24,MATCH(SUMPRODUCT(MAX(('Rate Schedule'!$A$5:$A$24&lt;=A1539)*('Rate Schedule'!$A$5:$A$24&lt;&gt;"")*'Rate Schedule'!$A$5:$A$24)),'Rate Schedule'!$A$5:$A$24,0)),0),IF(E1539="Charitable",IFERROR(INDEX('Rate Schedule'!$D$5:$D$24,MATCH(SUMPRODUCT(MAX(('Rate Schedule'!$A$5:$A$24&lt;=A1539)*('Rate Schedule'!$A$5:$A$24&lt;&gt;"")*'Rate Schedule'!$A$5:$A$24)),'Rate Schedule'!$A$5:$A$24,0)),0),0))))</f>
        <v/>
      </c>
      <c r="P1539" s="25">
        <f>IF(OR(M1539="",O1539=""),"",ROUND(N1539*O1539,0)/100)</f>
        <v/>
      </c>
      <c r="Q1539" s="26">
        <f>IF(AND(A1539="",B1539="",C1539="",D1539="",E1539="",J1539="",H1539=""),"",IF(A1539="","Add a date",IF(A1539&gt;AsOf,"After as-of date: not counted yet",IF(B1539="","Add a vehicle",IF(COUNTIF(VName,B1539)=0,"Vehicle not on Vehicles sheet",IF(E1539="","Add a purpose",IF(AND(E1539&lt;&gt;"Business",E1539&lt;&gt;"Medical",E1539&lt;&gt;"Charitable",E1539&lt;&gt;"Personal"),"Purpose must be Business/Medical/Charitable/Personal",IF(AND(ISNUMBER(H1539),ISNUMBER(I1539),I1539&lt;H1539),"Odometer end is before start",IF(AND(NOT(ISNUMBER(H1539)),NOT(ISNUMBER(I1539)),NOT(ISNUMBER(J1539))),"Add odometer readings or typed miles",IF(AND(ISNUMBER(H1539),ISNUMBER(I1539),ISNUMBER(J1539),ABS((I1539-H1539)-J1539)&gt;0.05),"Odometer and typed miles disagree",IF(AND(N1539&gt;0,O1539=0),"No rate for this date — check Rate Schedule",IF(AND(OR(E1539="Business",E1539="Medical",E1539="Charitable"),F1539&lt;&gt;"Yes",K1539=""),"Add purpose detail for substantiation",""))))))))))))</f>
        <v/>
      </c>
      <c r="R1539" s="27">
        <f>IF(OR(A1539="",M1539=""),"",IFERROR(INDEX('Rate Schedule'!$A$5:$A$24,MATCH(SUMPRODUCT(MAX(('Rate Schedule'!$A$5:$A$24&lt;=A1539)*('Rate Schedule'!$A$5:$A$24&lt;&gt;"")*'Rate Schedule'!$A$5:$A$24)),'Rate Schedule'!$A$5:$A$24,0)),""))</f>
        <v/>
      </c>
    </row>
    <row r="1540">
      <c r="A1540" s="22" t="n"/>
      <c r="B1540" s="10" t="n"/>
      <c r="C1540" s="10" t="n"/>
      <c r="D1540" s="10" t="n"/>
      <c r="E1540" s="10" t="n"/>
      <c r="F1540" s="10" t="n"/>
      <c r="G1540" s="10" t="n"/>
      <c r="H1540" s="23" t="n"/>
      <c r="I1540" s="23" t="n"/>
      <c r="J1540" s="23" t="n"/>
      <c r="K1540" s="10" t="n"/>
      <c r="L1540" s="10" t="n"/>
      <c r="M1540" s="24">
        <f>IF(AND(A1540="",B1540="",J1540="",H1540=""),"",ROUND(IF(G1540="Yes",2,1)*IF(AND(ISNUMBER(H1540),ISNUMBER(I1540),I1540&gt;=H1540),I1540-H1540,IF(ISNUMBER(J1540),J1540,0)),1))</f>
        <v/>
      </c>
      <c r="N1540" s="24">
        <f>IF(M1540="","",IF(OR(E1540="Personal",E1540="",F1540="Yes"),0,M1540))</f>
        <v/>
      </c>
      <c r="O1540" s="24">
        <f>IF(OR(A1540="",M1540=""),"",IF(E1540="Business",IFERROR(INDEX('Rate Schedule'!$B$5:$B$24,MATCH(SUMPRODUCT(MAX(('Rate Schedule'!$A$5:$A$24&lt;=A1540)*('Rate Schedule'!$A$5:$A$24&lt;&gt;"")*'Rate Schedule'!$A$5:$A$24)),'Rate Schedule'!$A$5:$A$24,0)),0),IF(E1540="Medical",IFERROR(INDEX('Rate Schedule'!$C$5:$C$24,MATCH(SUMPRODUCT(MAX(('Rate Schedule'!$A$5:$A$24&lt;=A1540)*('Rate Schedule'!$A$5:$A$24&lt;&gt;"")*'Rate Schedule'!$A$5:$A$24)),'Rate Schedule'!$A$5:$A$24,0)),0),IF(E1540="Charitable",IFERROR(INDEX('Rate Schedule'!$D$5:$D$24,MATCH(SUMPRODUCT(MAX(('Rate Schedule'!$A$5:$A$24&lt;=A1540)*('Rate Schedule'!$A$5:$A$24&lt;&gt;"")*'Rate Schedule'!$A$5:$A$24)),'Rate Schedule'!$A$5:$A$24,0)),0),0))))</f>
        <v/>
      </c>
      <c r="P1540" s="25">
        <f>IF(OR(M1540="",O1540=""),"",ROUND(N1540*O1540,0)/100)</f>
        <v/>
      </c>
      <c r="Q1540" s="26">
        <f>IF(AND(A1540="",B1540="",C1540="",D1540="",E1540="",J1540="",H1540=""),"",IF(A1540="","Add a date",IF(A1540&gt;AsOf,"After as-of date: not counted yet",IF(B1540="","Add a vehicle",IF(COUNTIF(VName,B1540)=0,"Vehicle not on Vehicles sheet",IF(E1540="","Add a purpose",IF(AND(E1540&lt;&gt;"Business",E1540&lt;&gt;"Medical",E1540&lt;&gt;"Charitable",E1540&lt;&gt;"Personal"),"Purpose must be Business/Medical/Charitable/Personal",IF(AND(ISNUMBER(H1540),ISNUMBER(I1540),I1540&lt;H1540),"Odometer end is before start",IF(AND(NOT(ISNUMBER(H1540)),NOT(ISNUMBER(I1540)),NOT(ISNUMBER(J1540))),"Add odometer readings or typed miles",IF(AND(ISNUMBER(H1540),ISNUMBER(I1540),ISNUMBER(J1540),ABS((I1540-H1540)-J1540)&gt;0.05),"Odometer and typed miles disagree",IF(AND(N1540&gt;0,O1540=0),"No rate for this date — check Rate Schedule",IF(AND(OR(E1540="Business",E1540="Medical",E1540="Charitable"),F1540&lt;&gt;"Yes",K1540=""),"Add purpose detail for substantiation",""))))))))))))</f>
        <v/>
      </c>
      <c r="R1540" s="27">
        <f>IF(OR(A1540="",M1540=""),"",IFERROR(INDEX('Rate Schedule'!$A$5:$A$24,MATCH(SUMPRODUCT(MAX(('Rate Schedule'!$A$5:$A$24&lt;=A1540)*('Rate Schedule'!$A$5:$A$24&lt;&gt;"")*'Rate Schedule'!$A$5:$A$24)),'Rate Schedule'!$A$5:$A$24,0)),""))</f>
        <v/>
      </c>
    </row>
    <row r="1541">
      <c r="A1541" s="22" t="n"/>
      <c r="B1541" s="10" t="n"/>
      <c r="C1541" s="10" t="n"/>
      <c r="D1541" s="10" t="n"/>
      <c r="E1541" s="10" t="n"/>
      <c r="F1541" s="10" t="n"/>
      <c r="G1541" s="10" t="n"/>
      <c r="H1541" s="23" t="n"/>
      <c r="I1541" s="23" t="n"/>
      <c r="J1541" s="23" t="n"/>
      <c r="K1541" s="10" t="n"/>
      <c r="L1541" s="10" t="n"/>
      <c r="M1541" s="24">
        <f>IF(AND(A1541="",B1541="",J1541="",H1541=""),"",ROUND(IF(G1541="Yes",2,1)*IF(AND(ISNUMBER(H1541),ISNUMBER(I1541),I1541&gt;=H1541),I1541-H1541,IF(ISNUMBER(J1541),J1541,0)),1))</f>
        <v/>
      </c>
      <c r="N1541" s="24">
        <f>IF(M1541="","",IF(OR(E1541="Personal",E1541="",F1541="Yes"),0,M1541))</f>
        <v/>
      </c>
      <c r="O1541" s="24">
        <f>IF(OR(A1541="",M1541=""),"",IF(E1541="Business",IFERROR(INDEX('Rate Schedule'!$B$5:$B$24,MATCH(SUMPRODUCT(MAX(('Rate Schedule'!$A$5:$A$24&lt;=A1541)*('Rate Schedule'!$A$5:$A$24&lt;&gt;"")*'Rate Schedule'!$A$5:$A$24)),'Rate Schedule'!$A$5:$A$24,0)),0),IF(E1541="Medical",IFERROR(INDEX('Rate Schedule'!$C$5:$C$24,MATCH(SUMPRODUCT(MAX(('Rate Schedule'!$A$5:$A$24&lt;=A1541)*('Rate Schedule'!$A$5:$A$24&lt;&gt;"")*'Rate Schedule'!$A$5:$A$24)),'Rate Schedule'!$A$5:$A$24,0)),0),IF(E1541="Charitable",IFERROR(INDEX('Rate Schedule'!$D$5:$D$24,MATCH(SUMPRODUCT(MAX(('Rate Schedule'!$A$5:$A$24&lt;=A1541)*('Rate Schedule'!$A$5:$A$24&lt;&gt;"")*'Rate Schedule'!$A$5:$A$24)),'Rate Schedule'!$A$5:$A$24,0)),0),0))))</f>
        <v/>
      </c>
      <c r="P1541" s="25">
        <f>IF(OR(M1541="",O1541=""),"",ROUND(N1541*O1541,0)/100)</f>
        <v/>
      </c>
      <c r="Q1541" s="26">
        <f>IF(AND(A1541="",B1541="",C1541="",D1541="",E1541="",J1541="",H1541=""),"",IF(A1541="","Add a date",IF(A1541&gt;AsOf,"After as-of date: not counted yet",IF(B1541="","Add a vehicle",IF(COUNTIF(VName,B1541)=0,"Vehicle not on Vehicles sheet",IF(E1541="","Add a purpose",IF(AND(E1541&lt;&gt;"Business",E1541&lt;&gt;"Medical",E1541&lt;&gt;"Charitable",E1541&lt;&gt;"Personal"),"Purpose must be Business/Medical/Charitable/Personal",IF(AND(ISNUMBER(H1541),ISNUMBER(I1541),I1541&lt;H1541),"Odometer end is before start",IF(AND(NOT(ISNUMBER(H1541)),NOT(ISNUMBER(I1541)),NOT(ISNUMBER(J1541))),"Add odometer readings or typed miles",IF(AND(ISNUMBER(H1541),ISNUMBER(I1541),ISNUMBER(J1541),ABS((I1541-H1541)-J1541)&gt;0.05),"Odometer and typed miles disagree",IF(AND(N1541&gt;0,O1541=0),"No rate for this date — check Rate Schedule",IF(AND(OR(E1541="Business",E1541="Medical",E1541="Charitable"),F1541&lt;&gt;"Yes",K1541=""),"Add purpose detail for substantiation",""))))))))))))</f>
        <v/>
      </c>
      <c r="R1541" s="27">
        <f>IF(OR(A1541="",M1541=""),"",IFERROR(INDEX('Rate Schedule'!$A$5:$A$24,MATCH(SUMPRODUCT(MAX(('Rate Schedule'!$A$5:$A$24&lt;=A1541)*('Rate Schedule'!$A$5:$A$24&lt;&gt;"")*'Rate Schedule'!$A$5:$A$24)),'Rate Schedule'!$A$5:$A$24,0)),""))</f>
        <v/>
      </c>
    </row>
    <row r="1542">
      <c r="A1542" s="22" t="n"/>
      <c r="B1542" s="10" t="n"/>
      <c r="C1542" s="10" t="n"/>
      <c r="D1542" s="10" t="n"/>
      <c r="E1542" s="10" t="n"/>
      <c r="F1542" s="10" t="n"/>
      <c r="G1542" s="10" t="n"/>
      <c r="H1542" s="23" t="n"/>
      <c r="I1542" s="23" t="n"/>
      <c r="J1542" s="23" t="n"/>
      <c r="K1542" s="10" t="n"/>
      <c r="L1542" s="10" t="n"/>
      <c r="M1542" s="24">
        <f>IF(AND(A1542="",B1542="",J1542="",H1542=""),"",ROUND(IF(G1542="Yes",2,1)*IF(AND(ISNUMBER(H1542),ISNUMBER(I1542),I1542&gt;=H1542),I1542-H1542,IF(ISNUMBER(J1542),J1542,0)),1))</f>
        <v/>
      </c>
      <c r="N1542" s="24">
        <f>IF(M1542="","",IF(OR(E1542="Personal",E1542="",F1542="Yes"),0,M1542))</f>
        <v/>
      </c>
      <c r="O1542" s="24">
        <f>IF(OR(A1542="",M1542=""),"",IF(E1542="Business",IFERROR(INDEX('Rate Schedule'!$B$5:$B$24,MATCH(SUMPRODUCT(MAX(('Rate Schedule'!$A$5:$A$24&lt;=A1542)*('Rate Schedule'!$A$5:$A$24&lt;&gt;"")*'Rate Schedule'!$A$5:$A$24)),'Rate Schedule'!$A$5:$A$24,0)),0),IF(E1542="Medical",IFERROR(INDEX('Rate Schedule'!$C$5:$C$24,MATCH(SUMPRODUCT(MAX(('Rate Schedule'!$A$5:$A$24&lt;=A1542)*('Rate Schedule'!$A$5:$A$24&lt;&gt;"")*'Rate Schedule'!$A$5:$A$24)),'Rate Schedule'!$A$5:$A$24,0)),0),IF(E1542="Charitable",IFERROR(INDEX('Rate Schedule'!$D$5:$D$24,MATCH(SUMPRODUCT(MAX(('Rate Schedule'!$A$5:$A$24&lt;=A1542)*('Rate Schedule'!$A$5:$A$24&lt;&gt;"")*'Rate Schedule'!$A$5:$A$24)),'Rate Schedule'!$A$5:$A$24,0)),0),0))))</f>
        <v/>
      </c>
      <c r="P1542" s="25">
        <f>IF(OR(M1542="",O1542=""),"",ROUND(N1542*O1542,0)/100)</f>
        <v/>
      </c>
      <c r="Q1542" s="26">
        <f>IF(AND(A1542="",B1542="",C1542="",D1542="",E1542="",J1542="",H1542=""),"",IF(A1542="","Add a date",IF(A1542&gt;AsOf,"After as-of date: not counted yet",IF(B1542="","Add a vehicle",IF(COUNTIF(VName,B1542)=0,"Vehicle not on Vehicles sheet",IF(E1542="","Add a purpose",IF(AND(E1542&lt;&gt;"Business",E1542&lt;&gt;"Medical",E1542&lt;&gt;"Charitable",E1542&lt;&gt;"Personal"),"Purpose must be Business/Medical/Charitable/Personal",IF(AND(ISNUMBER(H1542),ISNUMBER(I1542),I1542&lt;H1542),"Odometer end is before start",IF(AND(NOT(ISNUMBER(H1542)),NOT(ISNUMBER(I1542)),NOT(ISNUMBER(J1542))),"Add odometer readings or typed miles",IF(AND(ISNUMBER(H1542),ISNUMBER(I1542),ISNUMBER(J1542),ABS((I1542-H1542)-J1542)&gt;0.05),"Odometer and typed miles disagree",IF(AND(N1542&gt;0,O1542=0),"No rate for this date — check Rate Schedule",IF(AND(OR(E1542="Business",E1542="Medical",E1542="Charitable"),F1542&lt;&gt;"Yes",K1542=""),"Add purpose detail for substantiation",""))))))))))))</f>
        <v/>
      </c>
      <c r="R1542" s="27">
        <f>IF(OR(A1542="",M1542=""),"",IFERROR(INDEX('Rate Schedule'!$A$5:$A$24,MATCH(SUMPRODUCT(MAX(('Rate Schedule'!$A$5:$A$24&lt;=A1542)*('Rate Schedule'!$A$5:$A$24&lt;&gt;"")*'Rate Schedule'!$A$5:$A$24)),'Rate Schedule'!$A$5:$A$24,0)),""))</f>
        <v/>
      </c>
    </row>
    <row r="1543">
      <c r="A1543" s="22" t="n"/>
      <c r="B1543" s="10" t="n"/>
      <c r="C1543" s="10" t="n"/>
      <c r="D1543" s="10" t="n"/>
      <c r="E1543" s="10" t="n"/>
      <c r="F1543" s="10" t="n"/>
      <c r="G1543" s="10" t="n"/>
      <c r="H1543" s="23" t="n"/>
      <c r="I1543" s="23" t="n"/>
      <c r="J1543" s="23" t="n"/>
      <c r="K1543" s="10" t="n"/>
      <c r="L1543" s="10" t="n"/>
      <c r="M1543" s="24">
        <f>IF(AND(A1543="",B1543="",J1543="",H1543=""),"",ROUND(IF(G1543="Yes",2,1)*IF(AND(ISNUMBER(H1543),ISNUMBER(I1543),I1543&gt;=H1543),I1543-H1543,IF(ISNUMBER(J1543),J1543,0)),1))</f>
        <v/>
      </c>
      <c r="N1543" s="24">
        <f>IF(M1543="","",IF(OR(E1543="Personal",E1543="",F1543="Yes"),0,M1543))</f>
        <v/>
      </c>
      <c r="O1543" s="24">
        <f>IF(OR(A1543="",M1543=""),"",IF(E1543="Business",IFERROR(INDEX('Rate Schedule'!$B$5:$B$24,MATCH(SUMPRODUCT(MAX(('Rate Schedule'!$A$5:$A$24&lt;=A1543)*('Rate Schedule'!$A$5:$A$24&lt;&gt;"")*'Rate Schedule'!$A$5:$A$24)),'Rate Schedule'!$A$5:$A$24,0)),0),IF(E1543="Medical",IFERROR(INDEX('Rate Schedule'!$C$5:$C$24,MATCH(SUMPRODUCT(MAX(('Rate Schedule'!$A$5:$A$24&lt;=A1543)*('Rate Schedule'!$A$5:$A$24&lt;&gt;"")*'Rate Schedule'!$A$5:$A$24)),'Rate Schedule'!$A$5:$A$24,0)),0),IF(E1543="Charitable",IFERROR(INDEX('Rate Schedule'!$D$5:$D$24,MATCH(SUMPRODUCT(MAX(('Rate Schedule'!$A$5:$A$24&lt;=A1543)*('Rate Schedule'!$A$5:$A$24&lt;&gt;"")*'Rate Schedule'!$A$5:$A$24)),'Rate Schedule'!$A$5:$A$24,0)),0),0))))</f>
        <v/>
      </c>
      <c r="P1543" s="25">
        <f>IF(OR(M1543="",O1543=""),"",ROUND(N1543*O1543,0)/100)</f>
        <v/>
      </c>
      <c r="Q1543" s="26">
        <f>IF(AND(A1543="",B1543="",C1543="",D1543="",E1543="",J1543="",H1543=""),"",IF(A1543="","Add a date",IF(A1543&gt;AsOf,"After as-of date: not counted yet",IF(B1543="","Add a vehicle",IF(COUNTIF(VName,B1543)=0,"Vehicle not on Vehicles sheet",IF(E1543="","Add a purpose",IF(AND(E1543&lt;&gt;"Business",E1543&lt;&gt;"Medical",E1543&lt;&gt;"Charitable",E1543&lt;&gt;"Personal"),"Purpose must be Business/Medical/Charitable/Personal",IF(AND(ISNUMBER(H1543),ISNUMBER(I1543),I1543&lt;H1543),"Odometer end is before start",IF(AND(NOT(ISNUMBER(H1543)),NOT(ISNUMBER(I1543)),NOT(ISNUMBER(J1543))),"Add odometer readings or typed miles",IF(AND(ISNUMBER(H1543),ISNUMBER(I1543),ISNUMBER(J1543),ABS((I1543-H1543)-J1543)&gt;0.05),"Odometer and typed miles disagree",IF(AND(N1543&gt;0,O1543=0),"No rate for this date — check Rate Schedule",IF(AND(OR(E1543="Business",E1543="Medical",E1543="Charitable"),F1543&lt;&gt;"Yes",K1543=""),"Add purpose detail for substantiation",""))))))))))))</f>
        <v/>
      </c>
      <c r="R1543" s="27">
        <f>IF(OR(A1543="",M1543=""),"",IFERROR(INDEX('Rate Schedule'!$A$5:$A$24,MATCH(SUMPRODUCT(MAX(('Rate Schedule'!$A$5:$A$24&lt;=A1543)*('Rate Schedule'!$A$5:$A$24&lt;&gt;"")*'Rate Schedule'!$A$5:$A$24)),'Rate Schedule'!$A$5:$A$24,0)),""))</f>
        <v/>
      </c>
    </row>
    <row r="1544">
      <c r="A1544" s="22" t="n"/>
      <c r="B1544" s="10" t="n"/>
      <c r="C1544" s="10" t="n"/>
      <c r="D1544" s="10" t="n"/>
      <c r="E1544" s="10" t="n"/>
      <c r="F1544" s="10" t="n"/>
      <c r="G1544" s="10" t="n"/>
      <c r="H1544" s="23" t="n"/>
      <c r="I1544" s="23" t="n"/>
      <c r="J1544" s="23" t="n"/>
      <c r="K1544" s="10" t="n"/>
      <c r="L1544" s="10" t="n"/>
      <c r="M1544" s="24">
        <f>IF(AND(A1544="",B1544="",J1544="",H1544=""),"",ROUND(IF(G1544="Yes",2,1)*IF(AND(ISNUMBER(H1544),ISNUMBER(I1544),I1544&gt;=H1544),I1544-H1544,IF(ISNUMBER(J1544),J1544,0)),1))</f>
        <v/>
      </c>
      <c r="N1544" s="24">
        <f>IF(M1544="","",IF(OR(E1544="Personal",E1544="",F1544="Yes"),0,M1544))</f>
        <v/>
      </c>
      <c r="O1544" s="24">
        <f>IF(OR(A1544="",M1544=""),"",IF(E1544="Business",IFERROR(INDEX('Rate Schedule'!$B$5:$B$24,MATCH(SUMPRODUCT(MAX(('Rate Schedule'!$A$5:$A$24&lt;=A1544)*('Rate Schedule'!$A$5:$A$24&lt;&gt;"")*'Rate Schedule'!$A$5:$A$24)),'Rate Schedule'!$A$5:$A$24,0)),0),IF(E1544="Medical",IFERROR(INDEX('Rate Schedule'!$C$5:$C$24,MATCH(SUMPRODUCT(MAX(('Rate Schedule'!$A$5:$A$24&lt;=A1544)*('Rate Schedule'!$A$5:$A$24&lt;&gt;"")*'Rate Schedule'!$A$5:$A$24)),'Rate Schedule'!$A$5:$A$24,0)),0),IF(E1544="Charitable",IFERROR(INDEX('Rate Schedule'!$D$5:$D$24,MATCH(SUMPRODUCT(MAX(('Rate Schedule'!$A$5:$A$24&lt;=A1544)*('Rate Schedule'!$A$5:$A$24&lt;&gt;"")*'Rate Schedule'!$A$5:$A$24)),'Rate Schedule'!$A$5:$A$24,0)),0),0))))</f>
        <v/>
      </c>
      <c r="P1544" s="25">
        <f>IF(OR(M1544="",O1544=""),"",ROUND(N1544*O1544,0)/100)</f>
        <v/>
      </c>
      <c r="Q1544" s="26">
        <f>IF(AND(A1544="",B1544="",C1544="",D1544="",E1544="",J1544="",H1544=""),"",IF(A1544="","Add a date",IF(A1544&gt;AsOf,"After as-of date: not counted yet",IF(B1544="","Add a vehicle",IF(COUNTIF(VName,B1544)=0,"Vehicle not on Vehicles sheet",IF(E1544="","Add a purpose",IF(AND(E1544&lt;&gt;"Business",E1544&lt;&gt;"Medical",E1544&lt;&gt;"Charitable",E1544&lt;&gt;"Personal"),"Purpose must be Business/Medical/Charitable/Personal",IF(AND(ISNUMBER(H1544),ISNUMBER(I1544),I1544&lt;H1544),"Odometer end is before start",IF(AND(NOT(ISNUMBER(H1544)),NOT(ISNUMBER(I1544)),NOT(ISNUMBER(J1544))),"Add odometer readings or typed miles",IF(AND(ISNUMBER(H1544),ISNUMBER(I1544),ISNUMBER(J1544),ABS((I1544-H1544)-J1544)&gt;0.05),"Odometer and typed miles disagree",IF(AND(N1544&gt;0,O1544=0),"No rate for this date — check Rate Schedule",IF(AND(OR(E1544="Business",E1544="Medical",E1544="Charitable"),F1544&lt;&gt;"Yes",K1544=""),"Add purpose detail for substantiation",""))))))))))))</f>
        <v/>
      </c>
      <c r="R1544" s="27">
        <f>IF(OR(A1544="",M1544=""),"",IFERROR(INDEX('Rate Schedule'!$A$5:$A$24,MATCH(SUMPRODUCT(MAX(('Rate Schedule'!$A$5:$A$24&lt;=A1544)*('Rate Schedule'!$A$5:$A$24&lt;&gt;"")*'Rate Schedule'!$A$5:$A$24)),'Rate Schedule'!$A$5:$A$24,0)),""))</f>
        <v/>
      </c>
    </row>
    <row r="1545">
      <c r="A1545" s="22" t="n"/>
      <c r="B1545" s="10" t="n"/>
      <c r="C1545" s="10" t="n"/>
      <c r="D1545" s="10" t="n"/>
      <c r="E1545" s="10" t="n"/>
      <c r="F1545" s="10" t="n"/>
      <c r="G1545" s="10" t="n"/>
      <c r="H1545" s="23" t="n"/>
      <c r="I1545" s="23" t="n"/>
      <c r="J1545" s="23" t="n"/>
      <c r="K1545" s="10" t="n"/>
      <c r="L1545" s="10" t="n"/>
      <c r="M1545" s="24">
        <f>IF(AND(A1545="",B1545="",J1545="",H1545=""),"",ROUND(IF(G1545="Yes",2,1)*IF(AND(ISNUMBER(H1545),ISNUMBER(I1545),I1545&gt;=H1545),I1545-H1545,IF(ISNUMBER(J1545),J1545,0)),1))</f>
        <v/>
      </c>
      <c r="N1545" s="24">
        <f>IF(M1545="","",IF(OR(E1545="Personal",E1545="",F1545="Yes"),0,M1545))</f>
        <v/>
      </c>
      <c r="O1545" s="24">
        <f>IF(OR(A1545="",M1545=""),"",IF(E1545="Business",IFERROR(INDEX('Rate Schedule'!$B$5:$B$24,MATCH(SUMPRODUCT(MAX(('Rate Schedule'!$A$5:$A$24&lt;=A1545)*('Rate Schedule'!$A$5:$A$24&lt;&gt;"")*'Rate Schedule'!$A$5:$A$24)),'Rate Schedule'!$A$5:$A$24,0)),0),IF(E1545="Medical",IFERROR(INDEX('Rate Schedule'!$C$5:$C$24,MATCH(SUMPRODUCT(MAX(('Rate Schedule'!$A$5:$A$24&lt;=A1545)*('Rate Schedule'!$A$5:$A$24&lt;&gt;"")*'Rate Schedule'!$A$5:$A$24)),'Rate Schedule'!$A$5:$A$24,0)),0),IF(E1545="Charitable",IFERROR(INDEX('Rate Schedule'!$D$5:$D$24,MATCH(SUMPRODUCT(MAX(('Rate Schedule'!$A$5:$A$24&lt;=A1545)*('Rate Schedule'!$A$5:$A$24&lt;&gt;"")*'Rate Schedule'!$A$5:$A$24)),'Rate Schedule'!$A$5:$A$24,0)),0),0))))</f>
        <v/>
      </c>
      <c r="P1545" s="25">
        <f>IF(OR(M1545="",O1545=""),"",ROUND(N1545*O1545,0)/100)</f>
        <v/>
      </c>
      <c r="Q1545" s="26">
        <f>IF(AND(A1545="",B1545="",C1545="",D1545="",E1545="",J1545="",H1545=""),"",IF(A1545="","Add a date",IF(A1545&gt;AsOf,"After as-of date: not counted yet",IF(B1545="","Add a vehicle",IF(COUNTIF(VName,B1545)=0,"Vehicle not on Vehicles sheet",IF(E1545="","Add a purpose",IF(AND(E1545&lt;&gt;"Business",E1545&lt;&gt;"Medical",E1545&lt;&gt;"Charitable",E1545&lt;&gt;"Personal"),"Purpose must be Business/Medical/Charitable/Personal",IF(AND(ISNUMBER(H1545),ISNUMBER(I1545),I1545&lt;H1545),"Odometer end is before start",IF(AND(NOT(ISNUMBER(H1545)),NOT(ISNUMBER(I1545)),NOT(ISNUMBER(J1545))),"Add odometer readings or typed miles",IF(AND(ISNUMBER(H1545),ISNUMBER(I1545),ISNUMBER(J1545),ABS((I1545-H1545)-J1545)&gt;0.05),"Odometer and typed miles disagree",IF(AND(N1545&gt;0,O1545=0),"No rate for this date — check Rate Schedule",IF(AND(OR(E1545="Business",E1545="Medical",E1545="Charitable"),F1545&lt;&gt;"Yes",K1545=""),"Add purpose detail for substantiation",""))))))))))))</f>
        <v/>
      </c>
      <c r="R1545" s="27">
        <f>IF(OR(A1545="",M1545=""),"",IFERROR(INDEX('Rate Schedule'!$A$5:$A$24,MATCH(SUMPRODUCT(MAX(('Rate Schedule'!$A$5:$A$24&lt;=A1545)*('Rate Schedule'!$A$5:$A$24&lt;&gt;"")*'Rate Schedule'!$A$5:$A$24)),'Rate Schedule'!$A$5:$A$24,0)),""))</f>
        <v/>
      </c>
    </row>
    <row r="1546">
      <c r="A1546" s="22" t="n"/>
      <c r="B1546" s="10" t="n"/>
      <c r="C1546" s="10" t="n"/>
      <c r="D1546" s="10" t="n"/>
      <c r="E1546" s="10" t="n"/>
      <c r="F1546" s="10" t="n"/>
      <c r="G1546" s="10" t="n"/>
      <c r="H1546" s="23" t="n"/>
      <c r="I1546" s="23" t="n"/>
      <c r="J1546" s="23" t="n"/>
      <c r="K1546" s="10" t="n"/>
      <c r="L1546" s="10" t="n"/>
      <c r="M1546" s="24">
        <f>IF(AND(A1546="",B1546="",J1546="",H1546=""),"",ROUND(IF(G1546="Yes",2,1)*IF(AND(ISNUMBER(H1546),ISNUMBER(I1546),I1546&gt;=H1546),I1546-H1546,IF(ISNUMBER(J1546),J1546,0)),1))</f>
        <v/>
      </c>
      <c r="N1546" s="24">
        <f>IF(M1546="","",IF(OR(E1546="Personal",E1546="",F1546="Yes"),0,M1546))</f>
        <v/>
      </c>
      <c r="O1546" s="24">
        <f>IF(OR(A1546="",M1546=""),"",IF(E1546="Business",IFERROR(INDEX('Rate Schedule'!$B$5:$B$24,MATCH(SUMPRODUCT(MAX(('Rate Schedule'!$A$5:$A$24&lt;=A1546)*('Rate Schedule'!$A$5:$A$24&lt;&gt;"")*'Rate Schedule'!$A$5:$A$24)),'Rate Schedule'!$A$5:$A$24,0)),0),IF(E1546="Medical",IFERROR(INDEX('Rate Schedule'!$C$5:$C$24,MATCH(SUMPRODUCT(MAX(('Rate Schedule'!$A$5:$A$24&lt;=A1546)*('Rate Schedule'!$A$5:$A$24&lt;&gt;"")*'Rate Schedule'!$A$5:$A$24)),'Rate Schedule'!$A$5:$A$24,0)),0),IF(E1546="Charitable",IFERROR(INDEX('Rate Schedule'!$D$5:$D$24,MATCH(SUMPRODUCT(MAX(('Rate Schedule'!$A$5:$A$24&lt;=A1546)*('Rate Schedule'!$A$5:$A$24&lt;&gt;"")*'Rate Schedule'!$A$5:$A$24)),'Rate Schedule'!$A$5:$A$24,0)),0),0))))</f>
        <v/>
      </c>
      <c r="P1546" s="25">
        <f>IF(OR(M1546="",O1546=""),"",ROUND(N1546*O1546,0)/100)</f>
        <v/>
      </c>
      <c r="Q1546" s="26">
        <f>IF(AND(A1546="",B1546="",C1546="",D1546="",E1546="",J1546="",H1546=""),"",IF(A1546="","Add a date",IF(A1546&gt;AsOf,"After as-of date: not counted yet",IF(B1546="","Add a vehicle",IF(COUNTIF(VName,B1546)=0,"Vehicle not on Vehicles sheet",IF(E1546="","Add a purpose",IF(AND(E1546&lt;&gt;"Business",E1546&lt;&gt;"Medical",E1546&lt;&gt;"Charitable",E1546&lt;&gt;"Personal"),"Purpose must be Business/Medical/Charitable/Personal",IF(AND(ISNUMBER(H1546),ISNUMBER(I1546),I1546&lt;H1546),"Odometer end is before start",IF(AND(NOT(ISNUMBER(H1546)),NOT(ISNUMBER(I1546)),NOT(ISNUMBER(J1546))),"Add odometer readings or typed miles",IF(AND(ISNUMBER(H1546),ISNUMBER(I1546),ISNUMBER(J1546),ABS((I1546-H1546)-J1546)&gt;0.05),"Odometer and typed miles disagree",IF(AND(N1546&gt;0,O1546=0),"No rate for this date — check Rate Schedule",IF(AND(OR(E1546="Business",E1546="Medical",E1546="Charitable"),F1546&lt;&gt;"Yes",K1546=""),"Add purpose detail for substantiation",""))))))))))))</f>
        <v/>
      </c>
      <c r="R1546" s="27">
        <f>IF(OR(A1546="",M1546=""),"",IFERROR(INDEX('Rate Schedule'!$A$5:$A$24,MATCH(SUMPRODUCT(MAX(('Rate Schedule'!$A$5:$A$24&lt;=A1546)*('Rate Schedule'!$A$5:$A$24&lt;&gt;"")*'Rate Schedule'!$A$5:$A$24)),'Rate Schedule'!$A$5:$A$24,0)),""))</f>
        <v/>
      </c>
    </row>
    <row r="1547">
      <c r="A1547" s="22" t="n"/>
      <c r="B1547" s="10" t="n"/>
      <c r="C1547" s="10" t="n"/>
      <c r="D1547" s="10" t="n"/>
      <c r="E1547" s="10" t="n"/>
      <c r="F1547" s="10" t="n"/>
      <c r="G1547" s="10" t="n"/>
      <c r="H1547" s="23" t="n"/>
      <c r="I1547" s="23" t="n"/>
      <c r="J1547" s="23" t="n"/>
      <c r="K1547" s="10" t="n"/>
      <c r="L1547" s="10" t="n"/>
      <c r="M1547" s="24">
        <f>IF(AND(A1547="",B1547="",J1547="",H1547=""),"",ROUND(IF(G1547="Yes",2,1)*IF(AND(ISNUMBER(H1547),ISNUMBER(I1547),I1547&gt;=H1547),I1547-H1547,IF(ISNUMBER(J1547),J1547,0)),1))</f>
        <v/>
      </c>
      <c r="N1547" s="24">
        <f>IF(M1547="","",IF(OR(E1547="Personal",E1547="",F1547="Yes"),0,M1547))</f>
        <v/>
      </c>
      <c r="O1547" s="24">
        <f>IF(OR(A1547="",M1547=""),"",IF(E1547="Business",IFERROR(INDEX('Rate Schedule'!$B$5:$B$24,MATCH(SUMPRODUCT(MAX(('Rate Schedule'!$A$5:$A$24&lt;=A1547)*('Rate Schedule'!$A$5:$A$24&lt;&gt;"")*'Rate Schedule'!$A$5:$A$24)),'Rate Schedule'!$A$5:$A$24,0)),0),IF(E1547="Medical",IFERROR(INDEX('Rate Schedule'!$C$5:$C$24,MATCH(SUMPRODUCT(MAX(('Rate Schedule'!$A$5:$A$24&lt;=A1547)*('Rate Schedule'!$A$5:$A$24&lt;&gt;"")*'Rate Schedule'!$A$5:$A$24)),'Rate Schedule'!$A$5:$A$24,0)),0),IF(E1547="Charitable",IFERROR(INDEX('Rate Schedule'!$D$5:$D$24,MATCH(SUMPRODUCT(MAX(('Rate Schedule'!$A$5:$A$24&lt;=A1547)*('Rate Schedule'!$A$5:$A$24&lt;&gt;"")*'Rate Schedule'!$A$5:$A$24)),'Rate Schedule'!$A$5:$A$24,0)),0),0))))</f>
        <v/>
      </c>
      <c r="P1547" s="25">
        <f>IF(OR(M1547="",O1547=""),"",ROUND(N1547*O1547,0)/100)</f>
        <v/>
      </c>
      <c r="Q1547" s="26">
        <f>IF(AND(A1547="",B1547="",C1547="",D1547="",E1547="",J1547="",H1547=""),"",IF(A1547="","Add a date",IF(A1547&gt;AsOf,"After as-of date: not counted yet",IF(B1547="","Add a vehicle",IF(COUNTIF(VName,B1547)=0,"Vehicle not on Vehicles sheet",IF(E1547="","Add a purpose",IF(AND(E1547&lt;&gt;"Business",E1547&lt;&gt;"Medical",E1547&lt;&gt;"Charitable",E1547&lt;&gt;"Personal"),"Purpose must be Business/Medical/Charitable/Personal",IF(AND(ISNUMBER(H1547),ISNUMBER(I1547),I1547&lt;H1547),"Odometer end is before start",IF(AND(NOT(ISNUMBER(H1547)),NOT(ISNUMBER(I1547)),NOT(ISNUMBER(J1547))),"Add odometer readings or typed miles",IF(AND(ISNUMBER(H1547),ISNUMBER(I1547),ISNUMBER(J1547),ABS((I1547-H1547)-J1547)&gt;0.05),"Odometer and typed miles disagree",IF(AND(N1547&gt;0,O1547=0),"No rate for this date — check Rate Schedule",IF(AND(OR(E1547="Business",E1547="Medical",E1547="Charitable"),F1547&lt;&gt;"Yes",K1547=""),"Add purpose detail for substantiation",""))))))))))))</f>
        <v/>
      </c>
      <c r="R1547" s="27">
        <f>IF(OR(A1547="",M1547=""),"",IFERROR(INDEX('Rate Schedule'!$A$5:$A$24,MATCH(SUMPRODUCT(MAX(('Rate Schedule'!$A$5:$A$24&lt;=A1547)*('Rate Schedule'!$A$5:$A$24&lt;&gt;"")*'Rate Schedule'!$A$5:$A$24)),'Rate Schedule'!$A$5:$A$24,0)),""))</f>
        <v/>
      </c>
    </row>
    <row r="1548">
      <c r="A1548" s="22" t="n"/>
      <c r="B1548" s="10" t="n"/>
      <c r="C1548" s="10" t="n"/>
      <c r="D1548" s="10" t="n"/>
      <c r="E1548" s="10" t="n"/>
      <c r="F1548" s="10" t="n"/>
      <c r="G1548" s="10" t="n"/>
      <c r="H1548" s="23" t="n"/>
      <c r="I1548" s="23" t="n"/>
      <c r="J1548" s="23" t="n"/>
      <c r="K1548" s="10" t="n"/>
      <c r="L1548" s="10" t="n"/>
      <c r="M1548" s="24">
        <f>IF(AND(A1548="",B1548="",J1548="",H1548=""),"",ROUND(IF(G1548="Yes",2,1)*IF(AND(ISNUMBER(H1548),ISNUMBER(I1548),I1548&gt;=H1548),I1548-H1548,IF(ISNUMBER(J1548),J1548,0)),1))</f>
        <v/>
      </c>
      <c r="N1548" s="24">
        <f>IF(M1548="","",IF(OR(E1548="Personal",E1548="",F1548="Yes"),0,M1548))</f>
        <v/>
      </c>
      <c r="O1548" s="24">
        <f>IF(OR(A1548="",M1548=""),"",IF(E1548="Business",IFERROR(INDEX('Rate Schedule'!$B$5:$B$24,MATCH(SUMPRODUCT(MAX(('Rate Schedule'!$A$5:$A$24&lt;=A1548)*('Rate Schedule'!$A$5:$A$24&lt;&gt;"")*'Rate Schedule'!$A$5:$A$24)),'Rate Schedule'!$A$5:$A$24,0)),0),IF(E1548="Medical",IFERROR(INDEX('Rate Schedule'!$C$5:$C$24,MATCH(SUMPRODUCT(MAX(('Rate Schedule'!$A$5:$A$24&lt;=A1548)*('Rate Schedule'!$A$5:$A$24&lt;&gt;"")*'Rate Schedule'!$A$5:$A$24)),'Rate Schedule'!$A$5:$A$24,0)),0),IF(E1548="Charitable",IFERROR(INDEX('Rate Schedule'!$D$5:$D$24,MATCH(SUMPRODUCT(MAX(('Rate Schedule'!$A$5:$A$24&lt;=A1548)*('Rate Schedule'!$A$5:$A$24&lt;&gt;"")*'Rate Schedule'!$A$5:$A$24)),'Rate Schedule'!$A$5:$A$24,0)),0),0))))</f>
        <v/>
      </c>
      <c r="P1548" s="25">
        <f>IF(OR(M1548="",O1548=""),"",ROUND(N1548*O1548,0)/100)</f>
        <v/>
      </c>
      <c r="Q1548" s="26">
        <f>IF(AND(A1548="",B1548="",C1548="",D1548="",E1548="",J1548="",H1548=""),"",IF(A1548="","Add a date",IF(A1548&gt;AsOf,"After as-of date: not counted yet",IF(B1548="","Add a vehicle",IF(COUNTIF(VName,B1548)=0,"Vehicle not on Vehicles sheet",IF(E1548="","Add a purpose",IF(AND(E1548&lt;&gt;"Business",E1548&lt;&gt;"Medical",E1548&lt;&gt;"Charitable",E1548&lt;&gt;"Personal"),"Purpose must be Business/Medical/Charitable/Personal",IF(AND(ISNUMBER(H1548),ISNUMBER(I1548),I1548&lt;H1548),"Odometer end is before start",IF(AND(NOT(ISNUMBER(H1548)),NOT(ISNUMBER(I1548)),NOT(ISNUMBER(J1548))),"Add odometer readings or typed miles",IF(AND(ISNUMBER(H1548),ISNUMBER(I1548),ISNUMBER(J1548),ABS((I1548-H1548)-J1548)&gt;0.05),"Odometer and typed miles disagree",IF(AND(N1548&gt;0,O1548=0),"No rate for this date — check Rate Schedule",IF(AND(OR(E1548="Business",E1548="Medical",E1548="Charitable"),F1548&lt;&gt;"Yes",K1548=""),"Add purpose detail for substantiation",""))))))))))))</f>
        <v/>
      </c>
      <c r="R1548" s="27">
        <f>IF(OR(A1548="",M1548=""),"",IFERROR(INDEX('Rate Schedule'!$A$5:$A$24,MATCH(SUMPRODUCT(MAX(('Rate Schedule'!$A$5:$A$24&lt;=A1548)*('Rate Schedule'!$A$5:$A$24&lt;&gt;"")*'Rate Schedule'!$A$5:$A$24)),'Rate Schedule'!$A$5:$A$24,0)),""))</f>
        <v/>
      </c>
    </row>
    <row r="1549">
      <c r="A1549" s="22" t="n"/>
      <c r="B1549" s="10" t="n"/>
      <c r="C1549" s="10" t="n"/>
      <c r="D1549" s="10" t="n"/>
      <c r="E1549" s="10" t="n"/>
      <c r="F1549" s="10" t="n"/>
      <c r="G1549" s="10" t="n"/>
      <c r="H1549" s="23" t="n"/>
      <c r="I1549" s="23" t="n"/>
      <c r="J1549" s="23" t="n"/>
      <c r="K1549" s="10" t="n"/>
      <c r="L1549" s="10" t="n"/>
      <c r="M1549" s="24">
        <f>IF(AND(A1549="",B1549="",J1549="",H1549=""),"",ROUND(IF(G1549="Yes",2,1)*IF(AND(ISNUMBER(H1549),ISNUMBER(I1549),I1549&gt;=H1549),I1549-H1549,IF(ISNUMBER(J1549),J1549,0)),1))</f>
        <v/>
      </c>
      <c r="N1549" s="24">
        <f>IF(M1549="","",IF(OR(E1549="Personal",E1549="",F1549="Yes"),0,M1549))</f>
        <v/>
      </c>
      <c r="O1549" s="24">
        <f>IF(OR(A1549="",M1549=""),"",IF(E1549="Business",IFERROR(INDEX('Rate Schedule'!$B$5:$B$24,MATCH(SUMPRODUCT(MAX(('Rate Schedule'!$A$5:$A$24&lt;=A1549)*('Rate Schedule'!$A$5:$A$24&lt;&gt;"")*'Rate Schedule'!$A$5:$A$24)),'Rate Schedule'!$A$5:$A$24,0)),0),IF(E1549="Medical",IFERROR(INDEX('Rate Schedule'!$C$5:$C$24,MATCH(SUMPRODUCT(MAX(('Rate Schedule'!$A$5:$A$24&lt;=A1549)*('Rate Schedule'!$A$5:$A$24&lt;&gt;"")*'Rate Schedule'!$A$5:$A$24)),'Rate Schedule'!$A$5:$A$24,0)),0),IF(E1549="Charitable",IFERROR(INDEX('Rate Schedule'!$D$5:$D$24,MATCH(SUMPRODUCT(MAX(('Rate Schedule'!$A$5:$A$24&lt;=A1549)*('Rate Schedule'!$A$5:$A$24&lt;&gt;"")*'Rate Schedule'!$A$5:$A$24)),'Rate Schedule'!$A$5:$A$24,0)),0),0))))</f>
        <v/>
      </c>
      <c r="P1549" s="25">
        <f>IF(OR(M1549="",O1549=""),"",ROUND(N1549*O1549,0)/100)</f>
        <v/>
      </c>
      <c r="Q1549" s="26">
        <f>IF(AND(A1549="",B1549="",C1549="",D1549="",E1549="",J1549="",H1549=""),"",IF(A1549="","Add a date",IF(A1549&gt;AsOf,"After as-of date: not counted yet",IF(B1549="","Add a vehicle",IF(COUNTIF(VName,B1549)=0,"Vehicle not on Vehicles sheet",IF(E1549="","Add a purpose",IF(AND(E1549&lt;&gt;"Business",E1549&lt;&gt;"Medical",E1549&lt;&gt;"Charitable",E1549&lt;&gt;"Personal"),"Purpose must be Business/Medical/Charitable/Personal",IF(AND(ISNUMBER(H1549),ISNUMBER(I1549),I1549&lt;H1549),"Odometer end is before start",IF(AND(NOT(ISNUMBER(H1549)),NOT(ISNUMBER(I1549)),NOT(ISNUMBER(J1549))),"Add odometer readings or typed miles",IF(AND(ISNUMBER(H1549),ISNUMBER(I1549),ISNUMBER(J1549),ABS((I1549-H1549)-J1549)&gt;0.05),"Odometer and typed miles disagree",IF(AND(N1549&gt;0,O1549=0),"No rate for this date — check Rate Schedule",IF(AND(OR(E1549="Business",E1549="Medical",E1549="Charitable"),F1549&lt;&gt;"Yes",K1549=""),"Add purpose detail for substantiation",""))))))))))))</f>
        <v/>
      </c>
      <c r="R1549" s="27">
        <f>IF(OR(A1549="",M1549=""),"",IFERROR(INDEX('Rate Schedule'!$A$5:$A$24,MATCH(SUMPRODUCT(MAX(('Rate Schedule'!$A$5:$A$24&lt;=A1549)*('Rate Schedule'!$A$5:$A$24&lt;&gt;"")*'Rate Schedule'!$A$5:$A$24)),'Rate Schedule'!$A$5:$A$24,0)),""))</f>
        <v/>
      </c>
    </row>
    <row r="1550">
      <c r="A1550" s="22" t="n"/>
      <c r="B1550" s="10" t="n"/>
      <c r="C1550" s="10" t="n"/>
      <c r="D1550" s="10" t="n"/>
      <c r="E1550" s="10" t="n"/>
      <c r="F1550" s="10" t="n"/>
      <c r="G1550" s="10" t="n"/>
      <c r="H1550" s="23" t="n"/>
      <c r="I1550" s="23" t="n"/>
      <c r="J1550" s="23" t="n"/>
      <c r="K1550" s="10" t="n"/>
      <c r="L1550" s="10" t="n"/>
      <c r="M1550" s="24">
        <f>IF(AND(A1550="",B1550="",J1550="",H1550=""),"",ROUND(IF(G1550="Yes",2,1)*IF(AND(ISNUMBER(H1550),ISNUMBER(I1550),I1550&gt;=H1550),I1550-H1550,IF(ISNUMBER(J1550),J1550,0)),1))</f>
        <v/>
      </c>
      <c r="N1550" s="24">
        <f>IF(M1550="","",IF(OR(E1550="Personal",E1550="",F1550="Yes"),0,M1550))</f>
        <v/>
      </c>
      <c r="O1550" s="24">
        <f>IF(OR(A1550="",M1550=""),"",IF(E1550="Business",IFERROR(INDEX('Rate Schedule'!$B$5:$B$24,MATCH(SUMPRODUCT(MAX(('Rate Schedule'!$A$5:$A$24&lt;=A1550)*('Rate Schedule'!$A$5:$A$24&lt;&gt;"")*'Rate Schedule'!$A$5:$A$24)),'Rate Schedule'!$A$5:$A$24,0)),0),IF(E1550="Medical",IFERROR(INDEX('Rate Schedule'!$C$5:$C$24,MATCH(SUMPRODUCT(MAX(('Rate Schedule'!$A$5:$A$24&lt;=A1550)*('Rate Schedule'!$A$5:$A$24&lt;&gt;"")*'Rate Schedule'!$A$5:$A$24)),'Rate Schedule'!$A$5:$A$24,0)),0),IF(E1550="Charitable",IFERROR(INDEX('Rate Schedule'!$D$5:$D$24,MATCH(SUMPRODUCT(MAX(('Rate Schedule'!$A$5:$A$24&lt;=A1550)*('Rate Schedule'!$A$5:$A$24&lt;&gt;"")*'Rate Schedule'!$A$5:$A$24)),'Rate Schedule'!$A$5:$A$24,0)),0),0))))</f>
        <v/>
      </c>
      <c r="P1550" s="25">
        <f>IF(OR(M1550="",O1550=""),"",ROUND(N1550*O1550,0)/100)</f>
        <v/>
      </c>
      <c r="Q1550" s="26">
        <f>IF(AND(A1550="",B1550="",C1550="",D1550="",E1550="",J1550="",H1550=""),"",IF(A1550="","Add a date",IF(A1550&gt;AsOf,"After as-of date: not counted yet",IF(B1550="","Add a vehicle",IF(COUNTIF(VName,B1550)=0,"Vehicle not on Vehicles sheet",IF(E1550="","Add a purpose",IF(AND(E1550&lt;&gt;"Business",E1550&lt;&gt;"Medical",E1550&lt;&gt;"Charitable",E1550&lt;&gt;"Personal"),"Purpose must be Business/Medical/Charitable/Personal",IF(AND(ISNUMBER(H1550),ISNUMBER(I1550),I1550&lt;H1550),"Odometer end is before start",IF(AND(NOT(ISNUMBER(H1550)),NOT(ISNUMBER(I1550)),NOT(ISNUMBER(J1550))),"Add odometer readings or typed miles",IF(AND(ISNUMBER(H1550),ISNUMBER(I1550),ISNUMBER(J1550),ABS((I1550-H1550)-J1550)&gt;0.05),"Odometer and typed miles disagree",IF(AND(N1550&gt;0,O1550=0),"No rate for this date — check Rate Schedule",IF(AND(OR(E1550="Business",E1550="Medical",E1550="Charitable"),F1550&lt;&gt;"Yes",K1550=""),"Add purpose detail for substantiation",""))))))))))))</f>
        <v/>
      </c>
      <c r="R1550" s="27">
        <f>IF(OR(A1550="",M1550=""),"",IFERROR(INDEX('Rate Schedule'!$A$5:$A$24,MATCH(SUMPRODUCT(MAX(('Rate Schedule'!$A$5:$A$24&lt;=A1550)*('Rate Schedule'!$A$5:$A$24&lt;&gt;"")*'Rate Schedule'!$A$5:$A$24)),'Rate Schedule'!$A$5:$A$24,0)),""))</f>
        <v/>
      </c>
    </row>
    <row r="1551">
      <c r="A1551" s="22" t="n"/>
      <c r="B1551" s="10" t="n"/>
      <c r="C1551" s="10" t="n"/>
      <c r="D1551" s="10" t="n"/>
      <c r="E1551" s="10" t="n"/>
      <c r="F1551" s="10" t="n"/>
      <c r="G1551" s="10" t="n"/>
      <c r="H1551" s="23" t="n"/>
      <c r="I1551" s="23" t="n"/>
      <c r="J1551" s="23" t="n"/>
      <c r="K1551" s="10" t="n"/>
      <c r="L1551" s="10" t="n"/>
      <c r="M1551" s="24">
        <f>IF(AND(A1551="",B1551="",J1551="",H1551=""),"",ROUND(IF(G1551="Yes",2,1)*IF(AND(ISNUMBER(H1551),ISNUMBER(I1551),I1551&gt;=H1551),I1551-H1551,IF(ISNUMBER(J1551),J1551,0)),1))</f>
        <v/>
      </c>
      <c r="N1551" s="24">
        <f>IF(M1551="","",IF(OR(E1551="Personal",E1551="",F1551="Yes"),0,M1551))</f>
        <v/>
      </c>
      <c r="O1551" s="24">
        <f>IF(OR(A1551="",M1551=""),"",IF(E1551="Business",IFERROR(INDEX('Rate Schedule'!$B$5:$B$24,MATCH(SUMPRODUCT(MAX(('Rate Schedule'!$A$5:$A$24&lt;=A1551)*('Rate Schedule'!$A$5:$A$24&lt;&gt;"")*'Rate Schedule'!$A$5:$A$24)),'Rate Schedule'!$A$5:$A$24,0)),0),IF(E1551="Medical",IFERROR(INDEX('Rate Schedule'!$C$5:$C$24,MATCH(SUMPRODUCT(MAX(('Rate Schedule'!$A$5:$A$24&lt;=A1551)*('Rate Schedule'!$A$5:$A$24&lt;&gt;"")*'Rate Schedule'!$A$5:$A$24)),'Rate Schedule'!$A$5:$A$24,0)),0),IF(E1551="Charitable",IFERROR(INDEX('Rate Schedule'!$D$5:$D$24,MATCH(SUMPRODUCT(MAX(('Rate Schedule'!$A$5:$A$24&lt;=A1551)*('Rate Schedule'!$A$5:$A$24&lt;&gt;"")*'Rate Schedule'!$A$5:$A$24)),'Rate Schedule'!$A$5:$A$24,0)),0),0))))</f>
        <v/>
      </c>
      <c r="P1551" s="25">
        <f>IF(OR(M1551="",O1551=""),"",ROUND(N1551*O1551,0)/100)</f>
        <v/>
      </c>
      <c r="Q1551" s="26">
        <f>IF(AND(A1551="",B1551="",C1551="",D1551="",E1551="",J1551="",H1551=""),"",IF(A1551="","Add a date",IF(A1551&gt;AsOf,"After as-of date: not counted yet",IF(B1551="","Add a vehicle",IF(COUNTIF(VName,B1551)=0,"Vehicle not on Vehicles sheet",IF(E1551="","Add a purpose",IF(AND(E1551&lt;&gt;"Business",E1551&lt;&gt;"Medical",E1551&lt;&gt;"Charitable",E1551&lt;&gt;"Personal"),"Purpose must be Business/Medical/Charitable/Personal",IF(AND(ISNUMBER(H1551),ISNUMBER(I1551),I1551&lt;H1551),"Odometer end is before start",IF(AND(NOT(ISNUMBER(H1551)),NOT(ISNUMBER(I1551)),NOT(ISNUMBER(J1551))),"Add odometer readings or typed miles",IF(AND(ISNUMBER(H1551),ISNUMBER(I1551),ISNUMBER(J1551),ABS((I1551-H1551)-J1551)&gt;0.05),"Odometer and typed miles disagree",IF(AND(N1551&gt;0,O1551=0),"No rate for this date — check Rate Schedule",IF(AND(OR(E1551="Business",E1551="Medical",E1551="Charitable"),F1551&lt;&gt;"Yes",K1551=""),"Add purpose detail for substantiation",""))))))))))))</f>
        <v/>
      </c>
      <c r="R1551" s="27">
        <f>IF(OR(A1551="",M1551=""),"",IFERROR(INDEX('Rate Schedule'!$A$5:$A$24,MATCH(SUMPRODUCT(MAX(('Rate Schedule'!$A$5:$A$24&lt;=A1551)*('Rate Schedule'!$A$5:$A$24&lt;&gt;"")*'Rate Schedule'!$A$5:$A$24)),'Rate Schedule'!$A$5:$A$24,0)),""))</f>
        <v/>
      </c>
    </row>
    <row r="1552">
      <c r="A1552" s="22" t="n"/>
      <c r="B1552" s="10" t="n"/>
      <c r="C1552" s="10" t="n"/>
      <c r="D1552" s="10" t="n"/>
      <c r="E1552" s="10" t="n"/>
      <c r="F1552" s="10" t="n"/>
      <c r="G1552" s="10" t="n"/>
      <c r="H1552" s="23" t="n"/>
      <c r="I1552" s="23" t="n"/>
      <c r="J1552" s="23" t="n"/>
      <c r="K1552" s="10" t="n"/>
      <c r="L1552" s="10" t="n"/>
      <c r="M1552" s="24">
        <f>IF(AND(A1552="",B1552="",J1552="",H1552=""),"",ROUND(IF(G1552="Yes",2,1)*IF(AND(ISNUMBER(H1552),ISNUMBER(I1552),I1552&gt;=H1552),I1552-H1552,IF(ISNUMBER(J1552),J1552,0)),1))</f>
        <v/>
      </c>
      <c r="N1552" s="24">
        <f>IF(M1552="","",IF(OR(E1552="Personal",E1552="",F1552="Yes"),0,M1552))</f>
        <v/>
      </c>
      <c r="O1552" s="24">
        <f>IF(OR(A1552="",M1552=""),"",IF(E1552="Business",IFERROR(INDEX('Rate Schedule'!$B$5:$B$24,MATCH(SUMPRODUCT(MAX(('Rate Schedule'!$A$5:$A$24&lt;=A1552)*('Rate Schedule'!$A$5:$A$24&lt;&gt;"")*'Rate Schedule'!$A$5:$A$24)),'Rate Schedule'!$A$5:$A$24,0)),0),IF(E1552="Medical",IFERROR(INDEX('Rate Schedule'!$C$5:$C$24,MATCH(SUMPRODUCT(MAX(('Rate Schedule'!$A$5:$A$24&lt;=A1552)*('Rate Schedule'!$A$5:$A$24&lt;&gt;"")*'Rate Schedule'!$A$5:$A$24)),'Rate Schedule'!$A$5:$A$24,0)),0),IF(E1552="Charitable",IFERROR(INDEX('Rate Schedule'!$D$5:$D$24,MATCH(SUMPRODUCT(MAX(('Rate Schedule'!$A$5:$A$24&lt;=A1552)*('Rate Schedule'!$A$5:$A$24&lt;&gt;"")*'Rate Schedule'!$A$5:$A$24)),'Rate Schedule'!$A$5:$A$24,0)),0),0))))</f>
        <v/>
      </c>
      <c r="P1552" s="25">
        <f>IF(OR(M1552="",O1552=""),"",ROUND(N1552*O1552,0)/100)</f>
        <v/>
      </c>
      <c r="Q1552" s="26">
        <f>IF(AND(A1552="",B1552="",C1552="",D1552="",E1552="",J1552="",H1552=""),"",IF(A1552="","Add a date",IF(A1552&gt;AsOf,"After as-of date: not counted yet",IF(B1552="","Add a vehicle",IF(COUNTIF(VName,B1552)=0,"Vehicle not on Vehicles sheet",IF(E1552="","Add a purpose",IF(AND(E1552&lt;&gt;"Business",E1552&lt;&gt;"Medical",E1552&lt;&gt;"Charitable",E1552&lt;&gt;"Personal"),"Purpose must be Business/Medical/Charitable/Personal",IF(AND(ISNUMBER(H1552),ISNUMBER(I1552),I1552&lt;H1552),"Odometer end is before start",IF(AND(NOT(ISNUMBER(H1552)),NOT(ISNUMBER(I1552)),NOT(ISNUMBER(J1552))),"Add odometer readings or typed miles",IF(AND(ISNUMBER(H1552),ISNUMBER(I1552),ISNUMBER(J1552),ABS((I1552-H1552)-J1552)&gt;0.05),"Odometer and typed miles disagree",IF(AND(N1552&gt;0,O1552=0),"No rate for this date — check Rate Schedule",IF(AND(OR(E1552="Business",E1552="Medical",E1552="Charitable"),F1552&lt;&gt;"Yes",K1552=""),"Add purpose detail for substantiation",""))))))))))))</f>
        <v/>
      </c>
      <c r="R1552" s="27">
        <f>IF(OR(A1552="",M1552=""),"",IFERROR(INDEX('Rate Schedule'!$A$5:$A$24,MATCH(SUMPRODUCT(MAX(('Rate Schedule'!$A$5:$A$24&lt;=A1552)*('Rate Schedule'!$A$5:$A$24&lt;&gt;"")*'Rate Schedule'!$A$5:$A$24)),'Rate Schedule'!$A$5:$A$24,0)),""))</f>
        <v/>
      </c>
    </row>
    <row r="1553">
      <c r="A1553" s="22" t="n"/>
      <c r="B1553" s="10" t="n"/>
      <c r="C1553" s="10" t="n"/>
      <c r="D1553" s="10" t="n"/>
      <c r="E1553" s="10" t="n"/>
      <c r="F1553" s="10" t="n"/>
      <c r="G1553" s="10" t="n"/>
      <c r="H1553" s="23" t="n"/>
      <c r="I1553" s="23" t="n"/>
      <c r="J1553" s="23" t="n"/>
      <c r="K1553" s="10" t="n"/>
      <c r="L1553" s="10" t="n"/>
      <c r="M1553" s="24">
        <f>IF(AND(A1553="",B1553="",J1553="",H1553=""),"",ROUND(IF(G1553="Yes",2,1)*IF(AND(ISNUMBER(H1553),ISNUMBER(I1553),I1553&gt;=H1553),I1553-H1553,IF(ISNUMBER(J1553),J1553,0)),1))</f>
        <v/>
      </c>
      <c r="N1553" s="24">
        <f>IF(M1553="","",IF(OR(E1553="Personal",E1553="",F1553="Yes"),0,M1553))</f>
        <v/>
      </c>
      <c r="O1553" s="24">
        <f>IF(OR(A1553="",M1553=""),"",IF(E1553="Business",IFERROR(INDEX('Rate Schedule'!$B$5:$B$24,MATCH(SUMPRODUCT(MAX(('Rate Schedule'!$A$5:$A$24&lt;=A1553)*('Rate Schedule'!$A$5:$A$24&lt;&gt;"")*'Rate Schedule'!$A$5:$A$24)),'Rate Schedule'!$A$5:$A$24,0)),0),IF(E1553="Medical",IFERROR(INDEX('Rate Schedule'!$C$5:$C$24,MATCH(SUMPRODUCT(MAX(('Rate Schedule'!$A$5:$A$24&lt;=A1553)*('Rate Schedule'!$A$5:$A$24&lt;&gt;"")*'Rate Schedule'!$A$5:$A$24)),'Rate Schedule'!$A$5:$A$24,0)),0),IF(E1553="Charitable",IFERROR(INDEX('Rate Schedule'!$D$5:$D$24,MATCH(SUMPRODUCT(MAX(('Rate Schedule'!$A$5:$A$24&lt;=A1553)*('Rate Schedule'!$A$5:$A$24&lt;&gt;"")*'Rate Schedule'!$A$5:$A$24)),'Rate Schedule'!$A$5:$A$24,0)),0),0))))</f>
        <v/>
      </c>
      <c r="P1553" s="25">
        <f>IF(OR(M1553="",O1553=""),"",ROUND(N1553*O1553,0)/100)</f>
        <v/>
      </c>
      <c r="Q1553" s="26">
        <f>IF(AND(A1553="",B1553="",C1553="",D1553="",E1553="",J1553="",H1553=""),"",IF(A1553="","Add a date",IF(A1553&gt;AsOf,"After as-of date: not counted yet",IF(B1553="","Add a vehicle",IF(COUNTIF(VName,B1553)=0,"Vehicle not on Vehicles sheet",IF(E1553="","Add a purpose",IF(AND(E1553&lt;&gt;"Business",E1553&lt;&gt;"Medical",E1553&lt;&gt;"Charitable",E1553&lt;&gt;"Personal"),"Purpose must be Business/Medical/Charitable/Personal",IF(AND(ISNUMBER(H1553),ISNUMBER(I1553),I1553&lt;H1553),"Odometer end is before start",IF(AND(NOT(ISNUMBER(H1553)),NOT(ISNUMBER(I1553)),NOT(ISNUMBER(J1553))),"Add odometer readings or typed miles",IF(AND(ISNUMBER(H1553),ISNUMBER(I1553),ISNUMBER(J1553),ABS((I1553-H1553)-J1553)&gt;0.05),"Odometer and typed miles disagree",IF(AND(N1553&gt;0,O1553=0),"No rate for this date — check Rate Schedule",IF(AND(OR(E1553="Business",E1553="Medical",E1553="Charitable"),F1553&lt;&gt;"Yes",K1553=""),"Add purpose detail for substantiation",""))))))))))))</f>
        <v/>
      </c>
      <c r="R1553" s="27">
        <f>IF(OR(A1553="",M1553=""),"",IFERROR(INDEX('Rate Schedule'!$A$5:$A$24,MATCH(SUMPRODUCT(MAX(('Rate Schedule'!$A$5:$A$24&lt;=A1553)*('Rate Schedule'!$A$5:$A$24&lt;&gt;"")*'Rate Schedule'!$A$5:$A$24)),'Rate Schedule'!$A$5:$A$24,0)),""))</f>
        <v/>
      </c>
    </row>
    <row r="1554">
      <c r="A1554" s="22" t="n"/>
      <c r="B1554" s="10" t="n"/>
      <c r="C1554" s="10" t="n"/>
      <c r="D1554" s="10" t="n"/>
      <c r="E1554" s="10" t="n"/>
      <c r="F1554" s="10" t="n"/>
      <c r="G1554" s="10" t="n"/>
      <c r="H1554" s="23" t="n"/>
      <c r="I1554" s="23" t="n"/>
      <c r="J1554" s="23" t="n"/>
      <c r="K1554" s="10" t="n"/>
      <c r="L1554" s="10" t="n"/>
      <c r="M1554" s="24">
        <f>IF(AND(A1554="",B1554="",J1554="",H1554=""),"",ROUND(IF(G1554="Yes",2,1)*IF(AND(ISNUMBER(H1554),ISNUMBER(I1554),I1554&gt;=H1554),I1554-H1554,IF(ISNUMBER(J1554),J1554,0)),1))</f>
        <v/>
      </c>
      <c r="N1554" s="24">
        <f>IF(M1554="","",IF(OR(E1554="Personal",E1554="",F1554="Yes"),0,M1554))</f>
        <v/>
      </c>
      <c r="O1554" s="24">
        <f>IF(OR(A1554="",M1554=""),"",IF(E1554="Business",IFERROR(INDEX('Rate Schedule'!$B$5:$B$24,MATCH(SUMPRODUCT(MAX(('Rate Schedule'!$A$5:$A$24&lt;=A1554)*('Rate Schedule'!$A$5:$A$24&lt;&gt;"")*'Rate Schedule'!$A$5:$A$24)),'Rate Schedule'!$A$5:$A$24,0)),0),IF(E1554="Medical",IFERROR(INDEX('Rate Schedule'!$C$5:$C$24,MATCH(SUMPRODUCT(MAX(('Rate Schedule'!$A$5:$A$24&lt;=A1554)*('Rate Schedule'!$A$5:$A$24&lt;&gt;"")*'Rate Schedule'!$A$5:$A$24)),'Rate Schedule'!$A$5:$A$24,0)),0),IF(E1554="Charitable",IFERROR(INDEX('Rate Schedule'!$D$5:$D$24,MATCH(SUMPRODUCT(MAX(('Rate Schedule'!$A$5:$A$24&lt;=A1554)*('Rate Schedule'!$A$5:$A$24&lt;&gt;"")*'Rate Schedule'!$A$5:$A$24)),'Rate Schedule'!$A$5:$A$24,0)),0),0))))</f>
        <v/>
      </c>
      <c r="P1554" s="25">
        <f>IF(OR(M1554="",O1554=""),"",ROUND(N1554*O1554,0)/100)</f>
        <v/>
      </c>
      <c r="Q1554" s="26">
        <f>IF(AND(A1554="",B1554="",C1554="",D1554="",E1554="",J1554="",H1554=""),"",IF(A1554="","Add a date",IF(A1554&gt;AsOf,"After as-of date: not counted yet",IF(B1554="","Add a vehicle",IF(COUNTIF(VName,B1554)=0,"Vehicle not on Vehicles sheet",IF(E1554="","Add a purpose",IF(AND(E1554&lt;&gt;"Business",E1554&lt;&gt;"Medical",E1554&lt;&gt;"Charitable",E1554&lt;&gt;"Personal"),"Purpose must be Business/Medical/Charitable/Personal",IF(AND(ISNUMBER(H1554),ISNUMBER(I1554),I1554&lt;H1554),"Odometer end is before start",IF(AND(NOT(ISNUMBER(H1554)),NOT(ISNUMBER(I1554)),NOT(ISNUMBER(J1554))),"Add odometer readings or typed miles",IF(AND(ISNUMBER(H1554),ISNUMBER(I1554),ISNUMBER(J1554),ABS((I1554-H1554)-J1554)&gt;0.05),"Odometer and typed miles disagree",IF(AND(N1554&gt;0,O1554=0),"No rate for this date — check Rate Schedule",IF(AND(OR(E1554="Business",E1554="Medical",E1554="Charitable"),F1554&lt;&gt;"Yes",K1554=""),"Add purpose detail for substantiation",""))))))))))))</f>
        <v/>
      </c>
      <c r="R1554" s="27">
        <f>IF(OR(A1554="",M1554=""),"",IFERROR(INDEX('Rate Schedule'!$A$5:$A$24,MATCH(SUMPRODUCT(MAX(('Rate Schedule'!$A$5:$A$24&lt;=A1554)*('Rate Schedule'!$A$5:$A$24&lt;&gt;"")*'Rate Schedule'!$A$5:$A$24)),'Rate Schedule'!$A$5:$A$24,0)),""))</f>
        <v/>
      </c>
    </row>
    <row r="1555">
      <c r="A1555" s="22" t="n"/>
      <c r="B1555" s="10" t="n"/>
      <c r="C1555" s="10" t="n"/>
      <c r="D1555" s="10" t="n"/>
      <c r="E1555" s="10" t="n"/>
      <c r="F1555" s="10" t="n"/>
      <c r="G1555" s="10" t="n"/>
      <c r="H1555" s="23" t="n"/>
      <c r="I1555" s="23" t="n"/>
      <c r="J1555" s="23" t="n"/>
      <c r="K1555" s="10" t="n"/>
      <c r="L1555" s="10" t="n"/>
      <c r="M1555" s="24">
        <f>IF(AND(A1555="",B1555="",J1555="",H1555=""),"",ROUND(IF(G1555="Yes",2,1)*IF(AND(ISNUMBER(H1555),ISNUMBER(I1555),I1555&gt;=H1555),I1555-H1555,IF(ISNUMBER(J1555),J1555,0)),1))</f>
        <v/>
      </c>
      <c r="N1555" s="24">
        <f>IF(M1555="","",IF(OR(E1555="Personal",E1555="",F1555="Yes"),0,M1555))</f>
        <v/>
      </c>
      <c r="O1555" s="24">
        <f>IF(OR(A1555="",M1555=""),"",IF(E1555="Business",IFERROR(INDEX('Rate Schedule'!$B$5:$B$24,MATCH(SUMPRODUCT(MAX(('Rate Schedule'!$A$5:$A$24&lt;=A1555)*('Rate Schedule'!$A$5:$A$24&lt;&gt;"")*'Rate Schedule'!$A$5:$A$24)),'Rate Schedule'!$A$5:$A$24,0)),0),IF(E1555="Medical",IFERROR(INDEX('Rate Schedule'!$C$5:$C$24,MATCH(SUMPRODUCT(MAX(('Rate Schedule'!$A$5:$A$24&lt;=A1555)*('Rate Schedule'!$A$5:$A$24&lt;&gt;"")*'Rate Schedule'!$A$5:$A$24)),'Rate Schedule'!$A$5:$A$24,0)),0),IF(E1555="Charitable",IFERROR(INDEX('Rate Schedule'!$D$5:$D$24,MATCH(SUMPRODUCT(MAX(('Rate Schedule'!$A$5:$A$24&lt;=A1555)*('Rate Schedule'!$A$5:$A$24&lt;&gt;"")*'Rate Schedule'!$A$5:$A$24)),'Rate Schedule'!$A$5:$A$24,0)),0),0))))</f>
        <v/>
      </c>
      <c r="P1555" s="25">
        <f>IF(OR(M1555="",O1555=""),"",ROUND(N1555*O1555,0)/100)</f>
        <v/>
      </c>
      <c r="Q1555" s="26">
        <f>IF(AND(A1555="",B1555="",C1555="",D1555="",E1555="",J1555="",H1555=""),"",IF(A1555="","Add a date",IF(A1555&gt;AsOf,"After as-of date: not counted yet",IF(B1555="","Add a vehicle",IF(COUNTIF(VName,B1555)=0,"Vehicle not on Vehicles sheet",IF(E1555="","Add a purpose",IF(AND(E1555&lt;&gt;"Business",E1555&lt;&gt;"Medical",E1555&lt;&gt;"Charitable",E1555&lt;&gt;"Personal"),"Purpose must be Business/Medical/Charitable/Personal",IF(AND(ISNUMBER(H1555),ISNUMBER(I1555),I1555&lt;H1555),"Odometer end is before start",IF(AND(NOT(ISNUMBER(H1555)),NOT(ISNUMBER(I1555)),NOT(ISNUMBER(J1555))),"Add odometer readings or typed miles",IF(AND(ISNUMBER(H1555),ISNUMBER(I1555),ISNUMBER(J1555),ABS((I1555-H1555)-J1555)&gt;0.05),"Odometer and typed miles disagree",IF(AND(N1555&gt;0,O1555=0),"No rate for this date — check Rate Schedule",IF(AND(OR(E1555="Business",E1555="Medical",E1555="Charitable"),F1555&lt;&gt;"Yes",K1555=""),"Add purpose detail for substantiation",""))))))))))))</f>
        <v/>
      </c>
      <c r="R1555" s="27">
        <f>IF(OR(A1555="",M1555=""),"",IFERROR(INDEX('Rate Schedule'!$A$5:$A$24,MATCH(SUMPRODUCT(MAX(('Rate Schedule'!$A$5:$A$24&lt;=A1555)*('Rate Schedule'!$A$5:$A$24&lt;&gt;"")*'Rate Schedule'!$A$5:$A$24)),'Rate Schedule'!$A$5:$A$24,0)),""))</f>
        <v/>
      </c>
    </row>
    <row r="1556">
      <c r="A1556" s="22" t="n"/>
      <c r="B1556" s="10" t="n"/>
      <c r="C1556" s="10" t="n"/>
      <c r="D1556" s="10" t="n"/>
      <c r="E1556" s="10" t="n"/>
      <c r="F1556" s="10" t="n"/>
      <c r="G1556" s="10" t="n"/>
      <c r="H1556" s="23" t="n"/>
      <c r="I1556" s="23" t="n"/>
      <c r="J1556" s="23" t="n"/>
      <c r="K1556" s="10" t="n"/>
      <c r="L1556" s="10" t="n"/>
      <c r="M1556" s="24">
        <f>IF(AND(A1556="",B1556="",J1556="",H1556=""),"",ROUND(IF(G1556="Yes",2,1)*IF(AND(ISNUMBER(H1556),ISNUMBER(I1556),I1556&gt;=H1556),I1556-H1556,IF(ISNUMBER(J1556),J1556,0)),1))</f>
        <v/>
      </c>
      <c r="N1556" s="24">
        <f>IF(M1556="","",IF(OR(E1556="Personal",E1556="",F1556="Yes"),0,M1556))</f>
        <v/>
      </c>
      <c r="O1556" s="24">
        <f>IF(OR(A1556="",M1556=""),"",IF(E1556="Business",IFERROR(INDEX('Rate Schedule'!$B$5:$B$24,MATCH(SUMPRODUCT(MAX(('Rate Schedule'!$A$5:$A$24&lt;=A1556)*('Rate Schedule'!$A$5:$A$24&lt;&gt;"")*'Rate Schedule'!$A$5:$A$24)),'Rate Schedule'!$A$5:$A$24,0)),0),IF(E1556="Medical",IFERROR(INDEX('Rate Schedule'!$C$5:$C$24,MATCH(SUMPRODUCT(MAX(('Rate Schedule'!$A$5:$A$24&lt;=A1556)*('Rate Schedule'!$A$5:$A$24&lt;&gt;"")*'Rate Schedule'!$A$5:$A$24)),'Rate Schedule'!$A$5:$A$24,0)),0),IF(E1556="Charitable",IFERROR(INDEX('Rate Schedule'!$D$5:$D$24,MATCH(SUMPRODUCT(MAX(('Rate Schedule'!$A$5:$A$24&lt;=A1556)*('Rate Schedule'!$A$5:$A$24&lt;&gt;"")*'Rate Schedule'!$A$5:$A$24)),'Rate Schedule'!$A$5:$A$24,0)),0),0))))</f>
        <v/>
      </c>
      <c r="P1556" s="25">
        <f>IF(OR(M1556="",O1556=""),"",ROUND(N1556*O1556,0)/100)</f>
        <v/>
      </c>
      <c r="Q1556" s="26">
        <f>IF(AND(A1556="",B1556="",C1556="",D1556="",E1556="",J1556="",H1556=""),"",IF(A1556="","Add a date",IF(A1556&gt;AsOf,"After as-of date: not counted yet",IF(B1556="","Add a vehicle",IF(COUNTIF(VName,B1556)=0,"Vehicle not on Vehicles sheet",IF(E1556="","Add a purpose",IF(AND(E1556&lt;&gt;"Business",E1556&lt;&gt;"Medical",E1556&lt;&gt;"Charitable",E1556&lt;&gt;"Personal"),"Purpose must be Business/Medical/Charitable/Personal",IF(AND(ISNUMBER(H1556),ISNUMBER(I1556),I1556&lt;H1556),"Odometer end is before start",IF(AND(NOT(ISNUMBER(H1556)),NOT(ISNUMBER(I1556)),NOT(ISNUMBER(J1556))),"Add odometer readings or typed miles",IF(AND(ISNUMBER(H1556),ISNUMBER(I1556),ISNUMBER(J1556),ABS((I1556-H1556)-J1556)&gt;0.05),"Odometer and typed miles disagree",IF(AND(N1556&gt;0,O1556=0),"No rate for this date — check Rate Schedule",IF(AND(OR(E1556="Business",E1556="Medical",E1556="Charitable"),F1556&lt;&gt;"Yes",K1556=""),"Add purpose detail for substantiation",""))))))))))))</f>
        <v/>
      </c>
      <c r="R1556" s="27">
        <f>IF(OR(A1556="",M1556=""),"",IFERROR(INDEX('Rate Schedule'!$A$5:$A$24,MATCH(SUMPRODUCT(MAX(('Rate Schedule'!$A$5:$A$24&lt;=A1556)*('Rate Schedule'!$A$5:$A$24&lt;&gt;"")*'Rate Schedule'!$A$5:$A$24)),'Rate Schedule'!$A$5:$A$24,0)),""))</f>
        <v/>
      </c>
    </row>
    <row r="1557">
      <c r="A1557" s="22" t="n"/>
      <c r="B1557" s="10" t="n"/>
      <c r="C1557" s="10" t="n"/>
      <c r="D1557" s="10" t="n"/>
      <c r="E1557" s="10" t="n"/>
      <c r="F1557" s="10" t="n"/>
      <c r="G1557" s="10" t="n"/>
      <c r="H1557" s="23" t="n"/>
      <c r="I1557" s="23" t="n"/>
      <c r="J1557" s="23" t="n"/>
      <c r="K1557" s="10" t="n"/>
      <c r="L1557" s="10" t="n"/>
      <c r="M1557" s="24">
        <f>IF(AND(A1557="",B1557="",J1557="",H1557=""),"",ROUND(IF(G1557="Yes",2,1)*IF(AND(ISNUMBER(H1557),ISNUMBER(I1557),I1557&gt;=H1557),I1557-H1557,IF(ISNUMBER(J1557),J1557,0)),1))</f>
        <v/>
      </c>
      <c r="N1557" s="24">
        <f>IF(M1557="","",IF(OR(E1557="Personal",E1557="",F1557="Yes"),0,M1557))</f>
        <v/>
      </c>
      <c r="O1557" s="24">
        <f>IF(OR(A1557="",M1557=""),"",IF(E1557="Business",IFERROR(INDEX('Rate Schedule'!$B$5:$B$24,MATCH(SUMPRODUCT(MAX(('Rate Schedule'!$A$5:$A$24&lt;=A1557)*('Rate Schedule'!$A$5:$A$24&lt;&gt;"")*'Rate Schedule'!$A$5:$A$24)),'Rate Schedule'!$A$5:$A$24,0)),0),IF(E1557="Medical",IFERROR(INDEX('Rate Schedule'!$C$5:$C$24,MATCH(SUMPRODUCT(MAX(('Rate Schedule'!$A$5:$A$24&lt;=A1557)*('Rate Schedule'!$A$5:$A$24&lt;&gt;"")*'Rate Schedule'!$A$5:$A$24)),'Rate Schedule'!$A$5:$A$24,0)),0),IF(E1557="Charitable",IFERROR(INDEX('Rate Schedule'!$D$5:$D$24,MATCH(SUMPRODUCT(MAX(('Rate Schedule'!$A$5:$A$24&lt;=A1557)*('Rate Schedule'!$A$5:$A$24&lt;&gt;"")*'Rate Schedule'!$A$5:$A$24)),'Rate Schedule'!$A$5:$A$24,0)),0),0))))</f>
        <v/>
      </c>
      <c r="P1557" s="25">
        <f>IF(OR(M1557="",O1557=""),"",ROUND(N1557*O1557,0)/100)</f>
        <v/>
      </c>
      <c r="Q1557" s="26">
        <f>IF(AND(A1557="",B1557="",C1557="",D1557="",E1557="",J1557="",H1557=""),"",IF(A1557="","Add a date",IF(A1557&gt;AsOf,"After as-of date: not counted yet",IF(B1557="","Add a vehicle",IF(COUNTIF(VName,B1557)=0,"Vehicle not on Vehicles sheet",IF(E1557="","Add a purpose",IF(AND(E1557&lt;&gt;"Business",E1557&lt;&gt;"Medical",E1557&lt;&gt;"Charitable",E1557&lt;&gt;"Personal"),"Purpose must be Business/Medical/Charitable/Personal",IF(AND(ISNUMBER(H1557),ISNUMBER(I1557),I1557&lt;H1557),"Odometer end is before start",IF(AND(NOT(ISNUMBER(H1557)),NOT(ISNUMBER(I1557)),NOT(ISNUMBER(J1557))),"Add odometer readings or typed miles",IF(AND(ISNUMBER(H1557),ISNUMBER(I1557),ISNUMBER(J1557),ABS((I1557-H1557)-J1557)&gt;0.05),"Odometer and typed miles disagree",IF(AND(N1557&gt;0,O1557=0),"No rate for this date — check Rate Schedule",IF(AND(OR(E1557="Business",E1557="Medical",E1557="Charitable"),F1557&lt;&gt;"Yes",K1557=""),"Add purpose detail for substantiation",""))))))))))))</f>
        <v/>
      </c>
      <c r="R1557" s="27">
        <f>IF(OR(A1557="",M1557=""),"",IFERROR(INDEX('Rate Schedule'!$A$5:$A$24,MATCH(SUMPRODUCT(MAX(('Rate Schedule'!$A$5:$A$24&lt;=A1557)*('Rate Schedule'!$A$5:$A$24&lt;&gt;"")*'Rate Schedule'!$A$5:$A$24)),'Rate Schedule'!$A$5:$A$24,0)),""))</f>
        <v/>
      </c>
    </row>
    <row r="1558">
      <c r="A1558" s="22" t="n"/>
      <c r="B1558" s="10" t="n"/>
      <c r="C1558" s="10" t="n"/>
      <c r="D1558" s="10" t="n"/>
      <c r="E1558" s="10" t="n"/>
      <c r="F1558" s="10" t="n"/>
      <c r="G1558" s="10" t="n"/>
      <c r="H1558" s="23" t="n"/>
      <c r="I1558" s="23" t="n"/>
      <c r="J1558" s="23" t="n"/>
      <c r="K1558" s="10" t="n"/>
      <c r="L1558" s="10" t="n"/>
      <c r="M1558" s="24">
        <f>IF(AND(A1558="",B1558="",J1558="",H1558=""),"",ROUND(IF(G1558="Yes",2,1)*IF(AND(ISNUMBER(H1558),ISNUMBER(I1558),I1558&gt;=H1558),I1558-H1558,IF(ISNUMBER(J1558),J1558,0)),1))</f>
        <v/>
      </c>
      <c r="N1558" s="24">
        <f>IF(M1558="","",IF(OR(E1558="Personal",E1558="",F1558="Yes"),0,M1558))</f>
        <v/>
      </c>
      <c r="O1558" s="24">
        <f>IF(OR(A1558="",M1558=""),"",IF(E1558="Business",IFERROR(INDEX('Rate Schedule'!$B$5:$B$24,MATCH(SUMPRODUCT(MAX(('Rate Schedule'!$A$5:$A$24&lt;=A1558)*('Rate Schedule'!$A$5:$A$24&lt;&gt;"")*'Rate Schedule'!$A$5:$A$24)),'Rate Schedule'!$A$5:$A$24,0)),0),IF(E1558="Medical",IFERROR(INDEX('Rate Schedule'!$C$5:$C$24,MATCH(SUMPRODUCT(MAX(('Rate Schedule'!$A$5:$A$24&lt;=A1558)*('Rate Schedule'!$A$5:$A$24&lt;&gt;"")*'Rate Schedule'!$A$5:$A$24)),'Rate Schedule'!$A$5:$A$24,0)),0),IF(E1558="Charitable",IFERROR(INDEX('Rate Schedule'!$D$5:$D$24,MATCH(SUMPRODUCT(MAX(('Rate Schedule'!$A$5:$A$24&lt;=A1558)*('Rate Schedule'!$A$5:$A$24&lt;&gt;"")*'Rate Schedule'!$A$5:$A$24)),'Rate Schedule'!$A$5:$A$24,0)),0),0))))</f>
        <v/>
      </c>
      <c r="P1558" s="25">
        <f>IF(OR(M1558="",O1558=""),"",ROUND(N1558*O1558,0)/100)</f>
        <v/>
      </c>
      <c r="Q1558" s="26">
        <f>IF(AND(A1558="",B1558="",C1558="",D1558="",E1558="",J1558="",H1558=""),"",IF(A1558="","Add a date",IF(A1558&gt;AsOf,"After as-of date: not counted yet",IF(B1558="","Add a vehicle",IF(COUNTIF(VName,B1558)=0,"Vehicle not on Vehicles sheet",IF(E1558="","Add a purpose",IF(AND(E1558&lt;&gt;"Business",E1558&lt;&gt;"Medical",E1558&lt;&gt;"Charitable",E1558&lt;&gt;"Personal"),"Purpose must be Business/Medical/Charitable/Personal",IF(AND(ISNUMBER(H1558),ISNUMBER(I1558),I1558&lt;H1558),"Odometer end is before start",IF(AND(NOT(ISNUMBER(H1558)),NOT(ISNUMBER(I1558)),NOT(ISNUMBER(J1558))),"Add odometer readings or typed miles",IF(AND(ISNUMBER(H1558),ISNUMBER(I1558),ISNUMBER(J1558),ABS((I1558-H1558)-J1558)&gt;0.05),"Odometer and typed miles disagree",IF(AND(N1558&gt;0,O1558=0),"No rate for this date — check Rate Schedule",IF(AND(OR(E1558="Business",E1558="Medical",E1558="Charitable"),F1558&lt;&gt;"Yes",K1558=""),"Add purpose detail for substantiation",""))))))))))))</f>
        <v/>
      </c>
      <c r="R1558" s="27">
        <f>IF(OR(A1558="",M1558=""),"",IFERROR(INDEX('Rate Schedule'!$A$5:$A$24,MATCH(SUMPRODUCT(MAX(('Rate Schedule'!$A$5:$A$24&lt;=A1558)*('Rate Schedule'!$A$5:$A$24&lt;&gt;"")*'Rate Schedule'!$A$5:$A$24)),'Rate Schedule'!$A$5:$A$24,0)),""))</f>
        <v/>
      </c>
    </row>
    <row r="1559">
      <c r="A1559" s="22" t="n"/>
      <c r="B1559" s="10" t="n"/>
      <c r="C1559" s="10" t="n"/>
      <c r="D1559" s="10" t="n"/>
      <c r="E1559" s="10" t="n"/>
      <c r="F1559" s="10" t="n"/>
      <c r="G1559" s="10" t="n"/>
      <c r="H1559" s="23" t="n"/>
      <c r="I1559" s="23" t="n"/>
      <c r="J1559" s="23" t="n"/>
      <c r="K1559" s="10" t="n"/>
      <c r="L1559" s="10" t="n"/>
      <c r="M1559" s="24">
        <f>IF(AND(A1559="",B1559="",J1559="",H1559=""),"",ROUND(IF(G1559="Yes",2,1)*IF(AND(ISNUMBER(H1559),ISNUMBER(I1559),I1559&gt;=H1559),I1559-H1559,IF(ISNUMBER(J1559),J1559,0)),1))</f>
        <v/>
      </c>
      <c r="N1559" s="24">
        <f>IF(M1559="","",IF(OR(E1559="Personal",E1559="",F1559="Yes"),0,M1559))</f>
        <v/>
      </c>
      <c r="O1559" s="24">
        <f>IF(OR(A1559="",M1559=""),"",IF(E1559="Business",IFERROR(INDEX('Rate Schedule'!$B$5:$B$24,MATCH(SUMPRODUCT(MAX(('Rate Schedule'!$A$5:$A$24&lt;=A1559)*('Rate Schedule'!$A$5:$A$24&lt;&gt;"")*'Rate Schedule'!$A$5:$A$24)),'Rate Schedule'!$A$5:$A$24,0)),0),IF(E1559="Medical",IFERROR(INDEX('Rate Schedule'!$C$5:$C$24,MATCH(SUMPRODUCT(MAX(('Rate Schedule'!$A$5:$A$24&lt;=A1559)*('Rate Schedule'!$A$5:$A$24&lt;&gt;"")*'Rate Schedule'!$A$5:$A$24)),'Rate Schedule'!$A$5:$A$24,0)),0),IF(E1559="Charitable",IFERROR(INDEX('Rate Schedule'!$D$5:$D$24,MATCH(SUMPRODUCT(MAX(('Rate Schedule'!$A$5:$A$24&lt;=A1559)*('Rate Schedule'!$A$5:$A$24&lt;&gt;"")*'Rate Schedule'!$A$5:$A$24)),'Rate Schedule'!$A$5:$A$24,0)),0),0))))</f>
        <v/>
      </c>
      <c r="P1559" s="25">
        <f>IF(OR(M1559="",O1559=""),"",ROUND(N1559*O1559,0)/100)</f>
        <v/>
      </c>
      <c r="Q1559" s="26">
        <f>IF(AND(A1559="",B1559="",C1559="",D1559="",E1559="",J1559="",H1559=""),"",IF(A1559="","Add a date",IF(A1559&gt;AsOf,"After as-of date: not counted yet",IF(B1559="","Add a vehicle",IF(COUNTIF(VName,B1559)=0,"Vehicle not on Vehicles sheet",IF(E1559="","Add a purpose",IF(AND(E1559&lt;&gt;"Business",E1559&lt;&gt;"Medical",E1559&lt;&gt;"Charitable",E1559&lt;&gt;"Personal"),"Purpose must be Business/Medical/Charitable/Personal",IF(AND(ISNUMBER(H1559),ISNUMBER(I1559),I1559&lt;H1559),"Odometer end is before start",IF(AND(NOT(ISNUMBER(H1559)),NOT(ISNUMBER(I1559)),NOT(ISNUMBER(J1559))),"Add odometer readings or typed miles",IF(AND(ISNUMBER(H1559),ISNUMBER(I1559),ISNUMBER(J1559),ABS((I1559-H1559)-J1559)&gt;0.05),"Odometer and typed miles disagree",IF(AND(N1559&gt;0,O1559=0),"No rate for this date — check Rate Schedule",IF(AND(OR(E1559="Business",E1559="Medical",E1559="Charitable"),F1559&lt;&gt;"Yes",K1559=""),"Add purpose detail for substantiation",""))))))))))))</f>
        <v/>
      </c>
      <c r="R1559" s="27">
        <f>IF(OR(A1559="",M1559=""),"",IFERROR(INDEX('Rate Schedule'!$A$5:$A$24,MATCH(SUMPRODUCT(MAX(('Rate Schedule'!$A$5:$A$24&lt;=A1559)*('Rate Schedule'!$A$5:$A$24&lt;&gt;"")*'Rate Schedule'!$A$5:$A$24)),'Rate Schedule'!$A$5:$A$24,0)),""))</f>
        <v/>
      </c>
    </row>
    <row r="1560">
      <c r="A1560" s="22" t="n"/>
      <c r="B1560" s="10" t="n"/>
      <c r="C1560" s="10" t="n"/>
      <c r="D1560" s="10" t="n"/>
      <c r="E1560" s="10" t="n"/>
      <c r="F1560" s="10" t="n"/>
      <c r="G1560" s="10" t="n"/>
      <c r="H1560" s="23" t="n"/>
      <c r="I1560" s="23" t="n"/>
      <c r="J1560" s="23" t="n"/>
      <c r="K1560" s="10" t="n"/>
      <c r="L1560" s="10" t="n"/>
      <c r="M1560" s="24">
        <f>IF(AND(A1560="",B1560="",J1560="",H1560=""),"",ROUND(IF(G1560="Yes",2,1)*IF(AND(ISNUMBER(H1560),ISNUMBER(I1560),I1560&gt;=H1560),I1560-H1560,IF(ISNUMBER(J1560),J1560,0)),1))</f>
        <v/>
      </c>
      <c r="N1560" s="24">
        <f>IF(M1560="","",IF(OR(E1560="Personal",E1560="",F1560="Yes"),0,M1560))</f>
        <v/>
      </c>
      <c r="O1560" s="24">
        <f>IF(OR(A1560="",M1560=""),"",IF(E1560="Business",IFERROR(INDEX('Rate Schedule'!$B$5:$B$24,MATCH(SUMPRODUCT(MAX(('Rate Schedule'!$A$5:$A$24&lt;=A1560)*('Rate Schedule'!$A$5:$A$24&lt;&gt;"")*'Rate Schedule'!$A$5:$A$24)),'Rate Schedule'!$A$5:$A$24,0)),0),IF(E1560="Medical",IFERROR(INDEX('Rate Schedule'!$C$5:$C$24,MATCH(SUMPRODUCT(MAX(('Rate Schedule'!$A$5:$A$24&lt;=A1560)*('Rate Schedule'!$A$5:$A$24&lt;&gt;"")*'Rate Schedule'!$A$5:$A$24)),'Rate Schedule'!$A$5:$A$24,0)),0),IF(E1560="Charitable",IFERROR(INDEX('Rate Schedule'!$D$5:$D$24,MATCH(SUMPRODUCT(MAX(('Rate Schedule'!$A$5:$A$24&lt;=A1560)*('Rate Schedule'!$A$5:$A$24&lt;&gt;"")*'Rate Schedule'!$A$5:$A$24)),'Rate Schedule'!$A$5:$A$24,0)),0),0))))</f>
        <v/>
      </c>
      <c r="P1560" s="25">
        <f>IF(OR(M1560="",O1560=""),"",ROUND(N1560*O1560,0)/100)</f>
        <v/>
      </c>
      <c r="Q1560" s="26">
        <f>IF(AND(A1560="",B1560="",C1560="",D1560="",E1560="",J1560="",H1560=""),"",IF(A1560="","Add a date",IF(A1560&gt;AsOf,"After as-of date: not counted yet",IF(B1560="","Add a vehicle",IF(COUNTIF(VName,B1560)=0,"Vehicle not on Vehicles sheet",IF(E1560="","Add a purpose",IF(AND(E1560&lt;&gt;"Business",E1560&lt;&gt;"Medical",E1560&lt;&gt;"Charitable",E1560&lt;&gt;"Personal"),"Purpose must be Business/Medical/Charitable/Personal",IF(AND(ISNUMBER(H1560),ISNUMBER(I1560),I1560&lt;H1560),"Odometer end is before start",IF(AND(NOT(ISNUMBER(H1560)),NOT(ISNUMBER(I1560)),NOT(ISNUMBER(J1560))),"Add odometer readings or typed miles",IF(AND(ISNUMBER(H1560),ISNUMBER(I1560),ISNUMBER(J1560),ABS((I1560-H1560)-J1560)&gt;0.05),"Odometer and typed miles disagree",IF(AND(N1560&gt;0,O1560=0),"No rate for this date — check Rate Schedule",IF(AND(OR(E1560="Business",E1560="Medical",E1560="Charitable"),F1560&lt;&gt;"Yes",K1560=""),"Add purpose detail for substantiation",""))))))))))))</f>
        <v/>
      </c>
      <c r="R1560" s="27">
        <f>IF(OR(A1560="",M1560=""),"",IFERROR(INDEX('Rate Schedule'!$A$5:$A$24,MATCH(SUMPRODUCT(MAX(('Rate Schedule'!$A$5:$A$24&lt;=A1560)*('Rate Schedule'!$A$5:$A$24&lt;&gt;"")*'Rate Schedule'!$A$5:$A$24)),'Rate Schedule'!$A$5:$A$24,0)),""))</f>
        <v/>
      </c>
    </row>
    <row r="1561">
      <c r="A1561" s="22" t="n"/>
      <c r="B1561" s="10" t="n"/>
      <c r="C1561" s="10" t="n"/>
      <c r="D1561" s="10" t="n"/>
      <c r="E1561" s="10" t="n"/>
      <c r="F1561" s="10" t="n"/>
      <c r="G1561" s="10" t="n"/>
      <c r="H1561" s="23" t="n"/>
      <c r="I1561" s="23" t="n"/>
      <c r="J1561" s="23" t="n"/>
      <c r="K1561" s="10" t="n"/>
      <c r="L1561" s="10" t="n"/>
      <c r="M1561" s="24">
        <f>IF(AND(A1561="",B1561="",J1561="",H1561=""),"",ROUND(IF(G1561="Yes",2,1)*IF(AND(ISNUMBER(H1561),ISNUMBER(I1561),I1561&gt;=H1561),I1561-H1561,IF(ISNUMBER(J1561),J1561,0)),1))</f>
        <v/>
      </c>
      <c r="N1561" s="24">
        <f>IF(M1561="","",IF(OR(E1561="Personal",E1561="",F1561="Yes"),0,M1561))</f>
        <v/>
      </c>
      <c r="O1561" s="24">
        <f>IF(OR(A1561="",M1561=""),"",IF(E1561="Business",IFERROR(INDEX('Rate Schedule'!$B$5:$B$24,MATCH(SUMPRODUCT(MAX(('Rate Schedule'!$A$5:$A$24&lt;=A1561)*('Rate Schedule'!$A$5:$A$24&lt;&gt;"")*'Rate Schedule'!$A$5:$A$24)),'Rate Schedule'!$A$5:$A$24,0)),0),IF(E1561="Medical",IFERROR(INDEX('Rate Schedule'!$C$5:$C$24,MATCH(SUMPRODUCT(MAX(('Rate Schedule'!$A$5:$A$24&lt;=A1561)*('Rate Schedule'!$A$5:$A$24&lt;&gt;"")*'Rate Schedule'!$A$5:$A$24)),'Rate Schedule'!$A$5:$A$24,0)),0),IF(E1561="Charitable",IFERROR(INDEX('Rate Schedule'!$D$5:$D$24,MATCH(SUMPRODUCT(MAX(('Rate Schedule'!$A$5:$A$24&lt;=A1561)*('Rate Schedule'!$A$5:$A$24&lt;&gt;"")*'Rate Schedule'!$A$5:$A$24)),'Rate Schedule'!$A$5:$A$24,0)),0),0))))</f>
        <v/>
      </c>
      <c r="P1561" s="25">
        <f>IF(OR(M1561="",O1561=""),"",ROUND(N1561*O1561,0)/100)</f>
        <v/>
      </c>
      <c r="Q1561" s="26">
        <f>IF(AND(A1561="",B1561="",C1561="",D1561="",E1561="",J1561="",H1561=""),"",IF(A1561="","Add a date",IF(A1561&gt;AsOf,"After as-of date: not counted yet",IF(B1561="","Add a vehicle",IF(COUNTIF(VName,B1561)=0,"Vehicle not on Vehicles sheet",IF(E1561="","Add a purpose",IF(AND(E1561&lt;&gt;"Business",E1561&lt;&gt;"Medical",E1561&lt;&gt;"Charitable",E1561&lt;&gt;"Personal"),"Purpose must be Business/Medical/Charitable/Personal",IF(AND(ISNUMBER(H1561),ISNUMBER(I1561),I1561&lt;H1561),"Odometer end is before start",IF(AND(NOT(ISNUMBER(H1561)),NOT(ISNUMBER(I1561)),NOT(ISNUMBER(J1561))),"Add odometer readings or typed miles",IF(AND(ISNUMBER(H1561),ISNUMBER(I1561),ISNUMBER(J1561),ABS((I1561-H1561)-J1561)&gt;0.05),"Odometer and typed miles disagree",IF(AND(N1561&gt;0,O1561=0),"No rate for this date — check Rate Schedule",IF(AND(OR(E1561="Business",E1561="Medical",E1561="Charitable"),F1561&lt;&gt;"Yes",K1561=""),"Add purpose detail for substantiation",""))))))))))))</f>
        <v/>
      </c>
      <c r="R1561" s="27">
        <f>IF(OR(A1561="",M1561=""),"",IFERROR(INDEX('Rate Schedule'!$A$5:$A$24,MATCH(SUMPRODUCT(MAX(('Rate Schedule'!$A$5:$A$24&lt;=A1561)*('Rate Schedule'!$A$5:$A$24&lt;&gt;"")*'Rate Schedule'!$A$5:$A$24)),'Rate Schedule'!$A$5:$A$24,0)),""))</f>
        <v/>
      </c>
    </row>
    <row r="1562">
      <c r="A1562" s="22" t="n"/>
      <c r="B1562" s="10" t="n"/>
      <c r="C1562" s="10" t="n"/>
      <c r="D1562" s="10" t="n"/>
      <c r="E1562" s="10" t="n"/>
      <c r="F1562" s="10" t="n"/>
      <c r="G1562" s="10" t="n"/>
      <c r="H1562" s="23" t="n"/>
      <c r="I1562" s="23" t="n"/>
      <c r="J1562" s="23" t="n"/>
      <c r="K1562" s="10" t="n"/>
      <c r="L1562" s="10" t="n"/>
      <c r="M1562" s="24">
        <f>IF(AND(A1562="",B1562="",J1562="",H1562=""),"",ROUND(IF(G1562="Yes",2,1)*IF(AND(ISNUMBER(H1562),ISNUMBER(I1562),I1562&gt;=H1562),I1562-H1562,IF(ISNUMBER(J1562),J1562,0)),1))</f>
        <v/>
      </c>
      <c r="N1562" s="24">
        <f>IF(M1562="","",IF(OR(E1562="Personal",E1562="",F1562="Yes"),0,M1562))</f>
        <v/>
      </c>
      <c r="O1562" s="24">
        <f>IF(OR(A1562="",M1562=""),"",IF(E1562="Business",IFERROR(INDEX('Rate Schedule'!$B$5:$B$24,MATCH(SUMPRODUCT(MAX(('Rate Schedule'!$A$5:$A$24&lt;=A1562)*('Rate Schedule'!$A$5:$A$24&lt;&gt;"")*'Rate Schedule'!$A$5:$A$24)),'Rate Schedule'!$A$5:$A$24,0)),0),IF(E1562="Medical",IFERROR(INDEX('Rate Schedule'!$C$5:$C$24,MATCH(SUMPRODUCT(MAX(('Rate Schedule'!$A$5:$A$24&lt;=A1562)*('Rate Schedule'!$A$5:$A$24&lt;&gt;"")*'Rate Schedule'!$A$5:$A$24)),'Rate Schedule'!$A$5:$A$24,0)),0),IF(E1562="Charitable",IFERROR(INDEX('Rate Schedule'!$D$5:$D$24,MATCH(SUMPRODUCT(MAX(('Rate Schedule'!$A$5:$A$24&lt;=A1562)*('Rate Schedule'!$A$5:$A$24&lt;&gt;"")*'Rate Schedule'!$A$5:$A$24)),'Rate Schedule'!$A$5:$A$24,0)),0),0))))</f>
        <v/>
      </c>
      <c r="P1562" s="25">
        <f>IF(OR(M1562="",O1562=""),"",ROUND(N1562*O1562,0)/100)</f>
        <v/>
      </c>
      <c r="Q1562" s="26">
        <f>IF(AND(A1562="",B1562="",C1562="",D1562="",E1562="",J1562="",H1562=""),"",IF(A1562="","Add a date",IF(A1562&gt;AsOf,"After as-of date: not counted yet",IF(B1562="","Add a vehicle",IF(COUNTIF(VName,B1562)=0,"Vehicle not on Vehicles sheet",IF(E1562="","Add a purpose",IF(AND(E1562&lt;&gt;"Business",E1562&lt;&gt;"Medical",E1562&lt;&gt;"Charitable",E1562&lt;&gt;"Personal"),"Purpose must be Business/Medical/Charitable/Personal",IF(AND(ISNUMBER(H1562),ISNUMBER(I1562),I1562&lt;H1562),"Odometer end is before start",IF(AND(NOT(ISNUMBER(H1562)),NOT(ISNUMBER(I1562)),NOT(ISNUMBER(J1562))),"Add odometer readings or typed miles",IF(AND(ISNUMBER(H1562),ISNUMBER(I1562),ISNUMBER(J1562),ABS((I1562-H1562)-J1562)&gt;0.05),"Odometer and typed miles disagree",IF(AND(N1562&gt;0,O1562=0),"No rate for this date — check Rate Schedule",IF(AND(OR(E1562="Business",E1562="Medical",E1562="Charitable"),F1562&lt;&gt;"Yes",K1562=""),"Add purpose detail for substantiation",""))))))))))))</f>
        <v/>
      </c>
      <c r="R1562" s="27">
        <f>IF(OR(A1562="",M1562=""),"",IFERROR(INDEX('Rate Schedule'!$A$5:$A$24,MATCH(SUMPRODUCT(MAX(('Rate Schedule'!$A$5:$A$24&lt;=A1562)*('Rate Schedule'!$A$5:$A$24&lt;&gt;"")*'Rate Schedule'!$A$5:$A$24)),'Rate Schedule'!$A$5:$A$24,0)),""))</f>
        <v/>
      </c>
    </row>
    <row r="1563">
      <c r="A1563" s="22" t="n"/>
      <c r="B1563" s="10" t="n"/>
      <c r="C1563" s="10" t="n"/>
      <c r="D1563" s="10" t="n"/>
      <c r="E1563" s="10" t="n"/>
      <c r="F1563" s="10" t="n"/>
      <c r="G1563" s="10" t="n"/>
      <c r="H1563" s="23" t="n"/>
      <c r="I1563" s="23" t="n"/>
      <c r="J1563" s="23" t="n"/>
      <c r="K1563" s="10" t="n"/>
      <c r="L1563" s="10" t="n"/>
      <c r="M1563" s="24">
        <f>IF(AND(A1563="",B1563="",J1563="",H1563=""),"",ROUND(IF(G1563="Yes",2,1)*IF(AND(ISNUMBER(H1563),ISNUMBER(I1563),I1563&gt;=H1563),I1563-H1563,IF(ISNUMBER(J1563),J1563,0)),1))</f>
        <v/>
      </c>
      <c r="N1563" s="24">
        <f>IF(M1563="","",IF(OR(E1563="Personal",E1563="",F1563="Yes"),0,M1563))</f>
        <v/>
      </c>
      <c r="O1563" s="24">
        <f>IF(OR(A1563="",M1563=""),"",IF(E1563="Business",IFERROR(INDEX('Rate Schedule'!$B$5:$B$24,MATCH(SUMPRODUCT(MAX(('Rate Schedule'!$A$5:$A$24&lt;=A1563)*('Rate Schedule'!$A$5:$A$24&lt;&gt;"")*'Rate Schedule'!$A$5:$A$24)),'Rate Schedule'!$A$5:$A$24,0)),0),IF(E1563="Medical",IFERROR(INDEX('Rate Schedule'!$C$5:$C$24,MATCH(SUMPRODUCT(MAX(('Rate Schedule'!$A$5:$A$24&lt;=A1563)*('Rate Schedule'!$A$5:$A$24&lt;&gt;"")*'Rate Schedule'!$A$5:$A$24)),'Rate Schedule'!$A$5:$A$24,0)),0),IF(E1563="Charitable",IFERROR(INDEX('Rate Schedule'!$D$5:$D$24,MATCH(SUMPRODUCT(MAX(('Rate Schedule'!$A$5:$A$24&lt;=A1563)*('Rate Schedule'!$A$5:$A$24&lt;&gt;"")*'Rate Schedule'!$A$5:$A$24)),'Rate Schedule'!$A$5:$A$24,0)),0),0))))</f>
        <v/>
      </c>
      <c r="P1563" s="25">
        <f>IF(OR(M1563="",O1563=""),"",ROUND(N1563*O1563,0)/100)</f>
        <v/>
      </c>
      <c r="Q1563" s="26">
        <f>IF(AND(A1563="",B1563="",C1563="",D1563="",E1563="",J1563="",H1563=""),"",IF(A1563="","Add a date",IF(A1563&gt;AsOf,"After as-of date: not counted yet",IF(B1563="","Add a vehicle",IF(COUNTIF(VName,B1563)=0,"Vehicle not on Vehicles sheet",IF(E1563="","Add a purpose",IF(AND(E1563&lt;&gt;"Business",E1563&lt;&gt;"Medical",E1563&lt;&gt;"Charitable",E1563&lt;&gt;"Personal"),"Purpose must be Business/Medical/Charitable/Personal",IF(AND(ISNUMBER(H1563),ISNUMBER(I1563),I1563&lt;H1563),"Odometer end is before start",IF(AND(NOT(ISNUMBER(H1563)),NOT(ISNUMBER(I1563)),NOT(ISNUMBER(J1563))),"Add odometer readings or typed miles",IF(AND(ISNUMBER(H1563),ISNUMBER(I1563),ISNUMBER(J1563),ABS((I1563-H1563)-J1563)&gt;0.05),"Odometer and typed miles disagree",IF(AND(N1563&gt;0,O1563=0),"No rate for this date — check Rate Schedule",IF(AND(OR(E1563="Business",E1563="Medical",E1563="Charitable"),F1563&lt;&gt;"Yes",K1563=""),"Add purpose detail for substantiation",""))))))))))))</f>
        <v/>
      </c>
      <c r="R1563" s="27">
        <f>IF(OR(A1563="",M1563=""),"",IFERROR(INDEX('Rate Schedule'!$A$5:$A$24,MATCH(SUMPRODUCT(MAX(('Rate Schedule'!$A$5:$A$24&lt;=A1563)*('Rate Schedule'!$A$5:$A$24&lt;&gt;"")*'Rate Schedule'!$A$5:$A$24)),'Rate Schedule'!$A$5:$A$24,0)),""))</f>
        <v/>
      </c>
    </row>
    <row r="1564">
      <c r="A1564" s="22" t="n"/>
      <c r="B1564" s="10" t="n"/>
      <c r="C1564" s="10" t="n"/>
      <c r="D1564" s="10" t="n"/>
      <c r="E1564" s="10" t="n"/>
      <c r="F1564" s="10" t="n"/>
      <c r="G1564" s="10" t="n"/>
      <c r="H1564" s="23" t="n"/>
      <c r="I1564" s="23" t="n"/>
      <c r="J1564" s="23" t="n"/>
      <c r="K1564" s="10" t="n"/>
      <c r="L1564" s="10" t="n"/>
      <c r="M1564" s="24">
        <f>IF(AND(A1564="",B1564="",J1564="",H1564=""),"",ROUND(IF(G1564="Yes",2,1)*IF(AND(ISNUMBER(H1564),ISNUMBER(I1564),I1564&gt;=H1564),I1564-H1564,IF(ISNUMBER(J1564),J1564,0)),1))</f>
        <v/>
      </c>
      <c r="N1564" s="24">
        <f>IF(M1564="","",IF(OR(E1564="Personal",E1564="",F1564="Yes"),0,M1564))</f>
        <v/>
      </c>
      <c r="O1564" s="24">
        <f>IF(OR(A1564="",M1564=""),"",IF(E1564="Business",IFERROR(INDEX('Rate Schedule'!$B$5:$B$24,MATCH(SUMPRODUCT(MAX(('Rate Schedule'!$A$5:$A$24&lt;=A1564)*('Rate Schedule'!$A$5:$A$24&lt;&gt;"")*'Rate Schedule'!$A$5:$A$24)),'Rate Schedule'!$A$5:$A$24,0)),0),IF(E1564="Medical",IFERROR(INDEX('Rate Schedule'!$C$5:$C$24,MATCH(SUMPRODUCT(MAX(('Rate Schedule'!$A$5:$A$24&lt;=A1564)*('Rate Schedule'!$A$5:$A$24&lt;&gt;"")*'Rate Schedule'!$A$5:$A$24)),'Rate Schedule'!$A$5:$A$24,0)),0),IF(E1564="Charitable",IFERROR(INDEX('Rate Schedule'!$D$5:$D$24,MATCH(SUMPRODUCT(MAX(('Rate Schedule'!$A$5:$A$24&lt;=A1564)*('Rate Schedule'!$A$5:$A$24&lt;&gt;"")*'Rate Schedule'!$A$5:$A$24)),'Rate Schedule'!$A$5:$A$24,0)),0),0))))</f>
        <v/>
      </c>
      <c r="P1564" s="25">
        <f>IF(OR(M1564="",O1564=""),"",ROUND(N1564*O1564,0)/100)</f>
        <v/>
      </c>
      <c r="Q1564" s="26">
        <f>IF(AND(A1564="",B1564="",C1564="",D1564="",E1564="",J1564="",H1564=""),"",IF(A1564="","Add a date",IF(A1564&gt;AsOf,"After as-of date: not counted yet",IF(B1564="","Add a vehicle",IF(COUNTIF(VName,B1564)=0,"Vehicle not on Vehicles sheet",IF(E1564="","Add a purpose",IF(AND(E1564&lt;&gt;"Business",E1564&lt;&gt;"Medical",E1564&lt;&gt;"Charitable",E1564&lt;&gt;"Personal"),"Purpose must be Business/Medical/Charitable/Personal",IF(AND(ISNUMBER(H1564),ISNUMBER(I1564),I1564&lt;H1564),"Odometer end is before start",IF(AND(NOT(ISNUMBER(H1564)),NOT(ISNUMBER(I1564)),NOT(ISNUMBER(J1564))),"Add odometer readings or typed miles",IF(AND(ISNUMBER(H1564),ISNUMBER(I1564),ISNUMBER(J1564),ABS((I1564-H1564)-J1564)&gt;0.05),"Odometer and typed miles disagree",IF(AND(N1564&gt;0,O1564=0),"No rate for this date — check Rate Schedule",IF(AND(OR(E1564="Business",E1564="Medical",E1564="Charitable"),F1564&lt;&gt;"Yes",K1564=""),"Add purpose detail for substantiation",""))))))))))))</f>
        <v/>
      </c>
      <c r="R1564" s="27">
        <f>IF(OR(A1564="",M1564=""),"",IFERROR(INDEX('Rate Schedule'!$A$5:$A$24,MATCH(SUMPRODUCT(MAX(('Rate Schedule'!$A$5:$A$24&lt;=A1564)*('Rate Schedule'!$A$5:$A$24&lt;&gt;"")*'Rate Schedule'!$A$5:$A$24)),'Rate Schedule'!$A$5:$A$24,0)),""))</f>
        <v/>
      </c>
    </row>
    <row r="1565">
      <c r="A1565" s="22" t="n"/>
      <c r="B1565" s="10" t="n"/>
      <c r="C1565" s="10" t="n"/>
      <c r="D1565" s="10" t="n"/>
      <c r="E1565" s="10" t="n"/>
      <c r="F1565" s="10" t="n"/>
      <c r="G1565" s="10" t="n"/>
      <c r="H1565" s="23" t="n"/>
      <c r="I1565" s="23" t="n"/>
      <c r="J1565" s="23" t="n"/>
      <c r="K1565" s="10" t="n"/>
      <c r="L1565" s="10" t="n"/>
      <c r="M1565" s="24">
        <f>IF(AND(A1565="",B1565="",J1565="",H1565=""),"",ROUND(IF(G1565="Yes",2,1)*IF(AND(ISNUMBER(H1565),ISNUMBER(I1565),I1565&gt;=H1565),I1565-H1565,IF(ISNUMBER(J1565),J1565,0)),1))</f>
        <v/>
      </c>
      <c r="N1565" s="24">
        <f>IF(M1565="","",IF(OR(E1565="Personal",E1565="",F1565="Yes"),0,M1565))</f>
        <v/>
      </c>
      <c r="O1565" s="24">
        <f>IF(OR(A1565="",M1565=""),"",IF(E1565="Business",IFERROR(INDEX('Rate Schedule'!$B$5:$B$24,MATCH(SUMPRODUCT(MAX(('Rate Schedule'!$A$5:$A$24&lt;=A1565)*('Rate Schedule'!$A$5:$A$24&lt;&gt;"")*'Rate Schedule'!$A$5:$A$24)),'Rate Schedule'!$A$5:$A$24,0)),0),IF(E1565="Medical",IFERROR(INDEX('Rate Schedule'!$C$5:$C$24,MATCH(SUMPRODUCT(MAX(('Rate Schedule'!$A$5:$A$24&lt;=A1565)*('Rate Schedule'!$A$5:$A$24&lt;&gt;"")*'Rate Schedule'!$A$5:$A$24)),'Rate Schedule'!$A$5:$A$24,0)),0),IF(E1565="Charitable",IFERROR(INDEX('Rate Schedule'!$D$5:$D$24,MATCH(SUMPRODUCT(MAX(('Rate Schedule'!$A$5:$A$24&lt;=A1565)*('Rate Schedule'!$A$5:$A$24&lt;&gt;"")*'Rate Schedule'!$A$5:$A$24)),'Rate Schedule'!$A$5:$A$24,0)),0),0))))</f>
        <v/>
      </c>
      <c r="P1565" s="25">
        <f>IF(OR(M1565="",O1565=""),"",ROUND(N1565*O1565,0)/100)</f>
        <v/>
      </c>
      <c r="Q1565" s="26">
        <f>IF(AND(A1565="",B1565="",C1565="",D1565="",E1565="",J1565="",H1565=""),"",IF(A1565="","Add a date",IF(A1565&gt;AsOf,"After as-of date: not counted yet",IF(B1565="","Add a vehicle",IF(COUNTIF(VName,B1565)=0,"Vehicle not on Vehicles sheet",IF(E1565="","Add a purpose",IF(AND(E1565&lt;&gt;"Business",E1565&lt;&gt;"Medical",E1565&lt;&gt;"Charitable",E1565&lt;&gt;"Personal"),"Purpose must be Business/Medical/Charitable/Personal",IF(AND(ISNUMBER(H1565),ISNUMBER(I1565),I1565&lt;H1565),"Odometer end is before start",IF(AND(NOT(ISNUMBER(H1565)),NOT(ISNUMBER(I1565)),NOT(ISNUMBER(J1565))),"Add odometer readings or typed miles",IF(AND(ISNUMBER(H1565),ISNUMBER(I1565),ISNUMBER(J1565),ABS((I1565-H1565)-J1565)&gt;0.05),"Odometer and typed miles disagree",IF(AND(N1565&gt;0,O1565=0),"No rate for this date — check Rate Schedule",IF(AND(OR(E1565="Business",E1565="Medical",E1565="Charitable"),F1565&lt;&gt;"Yes",K1565=""),"Add purpose detail for substantiation",""))))))))))))</f>
        <v/>
      </c>
      <c r="R1565" s="27">
        <f>IF(OR(A1565="",M1565=""),"",IFERROR(INDEX('Rate Schedule'!$A$5:$A$24,MATCH(SUMPRODUCT(MAX(('Rate Schedule'!$A$5:$A$24&lt;=A1565)*('Rate Schedule'!$A$5:$A$24&lt;&gt;"")*'Rate Schedule'!$A$5:$A$24)),'Rate Schedule'!$A$5:$A$24,0)),""))</f>
        <v/>
      </c>
    </row>
    <row r="1566">
      <c r="A1566" s="22" t="n"/>
      <c r="B1566" s="10" t="n"/>
      <c r="C1566" s="10" t="n"/>
      <c r="D1566" s="10" t="n"/>
      <c r="E1566" s="10" t="n"/>
      <c r="F1566" s="10" t="n"/>
      <c r="G1566" s="10" t="n"/>
      <c r="H1566" s="23" t="n"/>
      <c r="I1566" s="23" t="n"/>
      <c r="J1566" s="23" t="n"/>
      <c r="K1566" s="10" t="n"/>
      <c r="L1566" s="10" t="n"/>
      <c r="M1566" s="24">
        <f>IF(AND(A1566="",B1566="",J1566="",H1566=""),"",ROUND(IF(G1566="Yes",2,1)*IF(AND(ISNUMBER(H1566),ISNUMBER(I1566),I1566&gt;=H1566),I1566-H1566,IF(ISNUMBER(J1566),J1566,0)),1))</f>
        <v/>
      </c>
      <c r="N1566" s="24">
        <f>IF(M1566="","",IF(OR(E1566="Personal",E1566="",F1566="Yes"),0,M1566))</f>
        <v/>
      </c>
      <c r="O1566" s="24">
        <f>IF(OR(A1566="",M1566=""),"",IF(E1566="Business",IFERROR(INDEX('Rate Schedule'!$B$5:$B$24,MATCH(SUMPRODUCT(MAX(('Rate Schedule'!$A$5:$A$24&lt;=A1566)*('Rate Schedule'!$A$5:$A$24&lt;&gt;"")*'Rate Schedule'!$A$5:$A$24)),'Rate Schedule'!$A$5:$A$24,0)),0),IF(E1566="Medical",IFERROR(INDEX('Rate Schedule'!$C$5:$C$24,MATCH(SUMPRODUCT(MAX(('Rate Schedule'!$A$5:$A$24&lt;=A1566)*('Rate Schedule'!$A$5:$A$24&lt;&gt;"")*'Rate Schedule'!$A$5:$A$24)),'Rate Schedule'!$A$5:$A$24,0)),0),IF(E1566="Charitable",IFERROR(INDEX('Rate Schedule'!$D$5:$D$24,MATCH(SUMPRODUCT(MAX(('Rate Schedule'!$A$5:$A$24&lt;=A1566)*('Rate Schedule'!$A$5:$A$24&lt;&gt;"")*'Rate Schedule'!$A$5:$A$24)),'Rate Schedule'!$A$5:$A$24,0)),0),0))))</f>
        <v/>
      </c>
      <c r="P1566" s="25">
        <f>IF(OR(M1566="",O1566=""),"",ROUND(N1566*O1566,0)/100)</f>
        <v/>
      </c>
      <c r="Q1566" s="26">
        <f>IF(AND(A1566="",B1566="",C1566="",D1566="",E1566="",J1566="",H1566=""),"",IF(A1566="","Add a date",IF(A1566&gt;AsOf,"After as-of date: not counted yet",IF(B1566="","Add a vehicle",IF(COUNTIF(VName,B1566)=0,"Vehicle not on Vehicles sheet",IF(E1566="","Add a purpose",IF(AND(E1566&lt;&gt;"Business",E1566&lt;&gt;"Medical",E1566&lt;&gt;"Charitable",E1566&lt;&gt;"Personal"),"Purpose must be Business/Medical/Charitable/Personal",IF(AND(ISNUMBER(H1566),ISNUMBER(I1566),I1566&lt;H1566),"Odometer end is before start",IF(AND(NOT(ISNUMBER(H1566)),NOT(ISNUMBER(I1566)),NOT(ISNUMBER(J1566))),"Add odometer readings or typed miles",IF(AND(ISNUMBER(H1566),ISNUMBER(I1566),ISNUMBER(J1566),ABS((I1566-H1566)-J1566)&gt;0.05),"Odometer and typed miles disagree",IF(AND(N1566&gt;0,O1566=0),"No rate for this date — check Rate Schedule",IF(AND(OR(E1566="Business",E1566="Medical",E1566="Charitable"),F1566&lt;&gt;"Yes",K1566=""),"Add purpose detail for substantiation",""))))))))))))</f>
        <v/>
      </c>
      <c r="R1566" s="27">
        <f>IF(OR(A1566="",M1566=""),"",IFERROR(INDEX('Rate Schedule'!$A$5:$A$24,MATCH(SUMPRODUCT(MAX(('Rate Schedule'!$A$5:$A$24&lt;=A1566)*('Rate Schedule'!$A$5:$A$24&lt;&gt;"")*'Rate Schedule'!$A$5:$A$24)),'Rate Schedule'!$A$5:$A$24,0)),""))</f>
        <v/>
      </c>
    </row>
    <row r="1567">
      <c r="A1567" s="22" t="n"/>
      <c r="B1567" s="10" t="n"/>
      <c r="C1567" s="10" t="n"/>
      <c r="D1567" s="10" t="n"/>
      <c r="E1567" s="10" t="n"/>
      <c r="F1567" s="10" t="n"/>
      <c r="G1567" s="10" t="n"/>
      <c r="H1567" s="23" t="n"/>
      <c r="I1567" s="23" t="n"/>
      <c r="J1567" s="23" t="n"/>
      <c r="K1567" s="10" t="n"/>
      <c r="L1567" s="10" t="n"/>
      <c r="M1567" s="24">
        <f>IF(AND(A1567="",B1567="",J1567="",H1567=""),"",ROUND(IF(G1567="Yes",2,1)*IF(AND(ISNUMBER(H1567),ISNUMBER(I1567),I1567&gt;=H1567),I1567-H1567,IF(ISNUMBER(J1567),J1567,0)),1))</f>
        <v/>
      </c>
      <c r="N1567" s="24">
        <f>IF(M1567="","",IF(OR(E1567="Personal",E1567="",F1567="Yes"),0,M1567))</f>
        <v/>
      </c>
      <c r="O1567" s="24">
        <f>IF(OR(A1567="",M1567=""),"",IF(E1567="Business",IFERROR(INDEX('Rate Schedule'!$B$5:$B$24,MATCH(SUMPRODUCT(MAX(('Rate Schedule'!$A$5:$A$24&lt;=A1567)*('Rate Schedule'!$A$5:$A$24&lt;&gt;"")*'Rate Schedule'!$A$5:$A$24)),'Rate Schedule'!$A$5:$A$24,0)),0),IF(E1567="Medical",IFERROR(INDEX('Rate Schedule'!$C$5:$C$24,MATCH(SUMPRODUCT(MAX(('Rate Schedule'!$A$5:$A$24&lt;=A1567)*('Rate Schedule'!$A$5:$A$24&lt;&gt;"")*'Rate Schedule'!$A$5:$A$24)),'Rate Schedule'!$A$5:$A$24,0)),0),IF(E1567="Charitable",IFERROR(INDEX('Rate Schedule'!$D$5:$D$24,MATCH(SUMPRODUCT(MAX(('Rate Schedule'!$A$5:$A$24&lt;=A1567)*('Rate Schedule'!$A$5:$A$24&lt;&gt;"")*'Rate Schedule'!$A$5:$A$24)),'Rate Schedule'!$A$5:$A$24,0)),0),0))))</f>
        <v/>
      </c>
      <c r="P1567" s="25">
        <f>IF(OR(M1567="",O1567=""),"",ROUND(N1567*O1567,0)/100)</f>
        <v/>
      </c>
      <c r="Q1567" s="26">
        <f>IF(AND(A1567="",B1567="",C1567="",D1567="",E1567="",J1567="",H1567=""),"",IF(A1567="","Add a date",IF(A1567&gt;AsOf,"After as-of date: not counted yet",IF(B1567="","Add a vehicle",IF(COUNTIF(VName,B1567)=0,"Vehicle not on Vehicles sheet",IF(E1567="","Add a purpose",IF(AND(E1567&lt;&gt;"Business",E1567&lt;&gt;"Medical",E1567&lt;&gt;"Charitable",E1567&lt;&gt;"Personal"),"Purpose must be Business/Medical/Charitable/Personal",IF(AND(ISNUMBER(H1567),ISNUMBER(I1567),I1567&lt;H1567),"Odometer end is before start",IF(AND(NOT(ISNUMBER(H1567)),NOT(ISNUMBER(I1567)),NOT(ISNUMBER(J1567))),"Add odometer readings or typed miles",IF(AND(ISNUMBER(H1567),ISNUMBER(I1567),ISNUMBER(J1567),ABS((I1567-H1567)-J1567)&gt;0.05),"Odometer and typed miles disagree",IF(AND(N1567&gt;0,O1567=0),"No rate for this date — check Rate Schedule",IF(AND(OR(E1567="Business",E1567="Medical",E1567="Charitable"),F1567&lt;&gt;"Yes",K1567=""),"Add purpose detail for substantiation",""))))))))))))</f>
        <v/>
      </c>
      <c r="R1567" s="27">
        <f>IF(OR(A1567="",M1567=""),"",IFERROR(INDEX('Rate Schedule'!$A$5:$A$24,MATCH(SUMPRODUCT(MAX(('Rate Schedule'!$A$5:$A$24&lt;=A1567)*('Rate Schedule'!$A$5:$A$24&lt;&gt;"")*'Rate Schedule'!$A$5:$A$24)),'Rate Schedule'!$A$5:$A$24,0)),""))</f>
        <v/>
      </c>
    </row>
    <row r="1568">
      <c r="A1568" s="22" t="n"/>
      <c r="B1568" s="10" t="n"/>
      <c r="C1568" s="10" t="n"/>
      <c r="D1568" s="10" t="n"/>
      <c r="E1568" s="10" t="n"/>
      <c r="F1568" s="10" t="n"/>
      <c r="G1568" s="10" t="n"/>
      <c r="H1568" s="23" t="n"/>
      <c r="I1568" s="23" t="n"/>
      <c r="J1568" s="23" t="n"/>
      <c r="K1568" s="10" t="n"/>
      <c r="L1568" s="10" t="n"/>
      <c r="M1568" s="24">
        <f>IF(AND(A1568="",B1568="",J1568="",H1568=""),"",ROUND(IF(G1568="Yes",2,1)*IF(AND(ISNUMBER(H1568),ISNUMBER(I1568),I1568&gt;=H1568),I1568-H1568,IF(ISNUMBER(J1568),J1568,0)),1))</f>
        <v/>
      </c>
      <c r="N1568" s="24">
        <f>IF(M1568="","",IF(OR(E1568="Personal",E1568="",F1568="Yes"),0,M1568))</f>
        <v/>
      </c>
      <c r="O1568" s="24">
        <f>IF(OR(A1568="",M1568=""),"",IF(E1568="Business",IFERROR(INDEX('Rate Schedule'!$B$5:$B$24,MATCH(SUMPRODUCT(MAX(('Rate Schedule'!$A$5:$A$24&lt;=A1568)*('Rate Schedule'!$A$5:$A$24&lt;&gt;"")*'Rate Schedule'!$A$5:$A$24)),'Rate Schedule'!$A$5:$A$24,0)),0),IF(E1568="Medical",IFERROR(INDEX('Rate Schedule'!$C$5:$C$24,MATCH(SUMPRODUCT(MAX(('Rate Schedule'!$A$5:$A$24&lt;=A1568)*('Rate Schedule'!$A$5:$A$24&lt;&gt;"")*'Rate Schedule'!$A$5:$A$24)),'Rate Schedule'!$A$5:$A$24,0)),0),IF(E1568="Charitable",IFERROR(INDEX('Rate Schedule'!$D$5:$D$24,MATCH(SUMPRODUCT(MAX(('Rate Schedule'!$A$5:$A$24&lt;=A1568)*('Rate Schedule'!$A$5:$A$24&lt;&gt;"")*'Rate Schedule'!$A$5:$A$24)),'Rate Schedule'!$A$5:$A$24,0)),0),0))))</f>
        <v/>
      </c>
      <c r="P1568" s="25">
        <f>IF(OR(M1568="",O1568=""),"",ROUND(N1568*O1568,0)/100)</f>
        <v/>
      </c>
      <c r="Q1568" s="26">
        <f>IF(AND(A1568="",B1568="",C1568="",D1568="",E1568="",J1568="",H1568=""),"",IF(A1568="","Add a date",IF(A1568&gt;AsOf,"After as-of date: not counted yet",IF(B1568="","Add a vehicle",IF(COUNTIF(VName,B1568)=0,"Vehicle not on Vehicles sheet",IF(E1568="","Add a purpose",IF(AND(E1568&lt;&gt;"Business",E1568&lt;&gt;"Medical",E1568&lt;&gt;"Charitable",E1568&lt;&gt;"Personal"),"Purpose must be Business/Medical/Charitable/Personal",IF(AND(ISNUMBER(H1568),ISNUMBER(I1568),I1568&lt;H1568),"Odometer end is before start",IF(AND(NOT(ISNUMBER(H1568)),NOT(ISNUMBER(I1568)),NOT(ISNUMBER(J1568))),"Add odometer readings or typed miles",IF(AND(ISNUMBER(H1568),ISNUMBER(I1568),ISNUMBER(J1568),ABS((I1568-H1568)-J1568)&gt;0.05),"Odometer and typed miles disagree",IF(AND(N1568&gt;0,O1568=0),"No rate for this date — check Rate Schedule",IF(AND(OR(E1568="Business",E1568="Medical",E1568="Charitable"),F1568&lt;&gt;"Yes",K1568=""),"Add purpose detail for substantiation",""))))))))))))</f>
        <v/>
      </c>
      <c r="R1568" s="27">
        <f>IF(OR(A1568="",M1568=""),"",IFERROR(INDEX('Rate Schedule'!$A$5:$A$24,MATCH(SUMPRODUCT(MAX(('Rate Schedule'!$A$5:$A$24&lt;=A1568)*('Rate Schedule'!$A$5:$A$24&lt;&gt;"")*'Rate Schedule'!$A$5:$A$24)),'Rate Schedule'!$A$5:$A$24,0)),""))</f>
        <v/>
      </c>
    </row>
    <row r="1569">
      <c r="A1569" s="22" t="n"/>
      <c r="B1569" s="10" t="n"/>
      <c r="C1569" s="10" t="n"/>
      <c r="D1569" s="10" t="n"/>
      <c r="E1569" s="10" t="n"/>
      <c r="F1569" s="10" t="n"/>
      <c r="G1569" s="10" t="n"/>
      <c r="H1569" s="23" t="n"/>
      <c r="I1569" s="23" t="n"/>
      <c r="J1569" s="23" t="n"/>
      <c r="K1569" s="10" t="n"/>
      <c r="L1569" s="10" t="n"/>
      <c r="M1569" s="24">
        <f>IF(AND(A1569="",B1569="",J1569="",H1569=""),"",ROUND(IF(G1569="Yes",2,1)*IF(AND(ISNUMBER(H1569),ISNUMBER(I1569),I1569&gt;=H1569),I1569-H1569,IF(ISNUMBER(J1569),J1569,0)),1))</f>
        <v/>
      </c>
      <c r="N1569" s="24">
        <f>IF(M1569="","",IF(OR(E1569="Personal",E1569="",F1569="Yes"),0,M1569))</f>
        <v/>
      </c>
      <c r="O1569" s="24">
        <f>IF(OR(A1569="",M1569=""),"",IF(E1569="Business",IFERROR(INDEX('Rate Schedule'!$B$5:$B$24,MATCH(SUMPRODUCT(MAX(('Rate Schedule'!$A$5:$A$24&lt;=A1569)*('Rate Schedule'!$A$5:$A$24&lt;&gt;"")*'Rate Schedule'!$A$5:$A$24)),'Rate Schedule'!$A$5:$A$24,0)),0),IF(E1569="Medical",IFERROR(INDEX('Rate Schedule'!$C$5:$C$24,MATCH(SUMPRODUCT(MAX(('Rate Schedule'!$A$5:$A$24&lt;=A1569)*('Rate Schedule'!$A$5:$A$24&lt;&gt;"")*'Rate Schedule'!$A$5:$A$24)),'Rate Schedule'!$A$5:$A$24,0)),0),IF(E1569="Charitable",IFERROR(INDEX('Rate Schedule'!$D$5:$D$24,MATCH(SUMPRODUCT(MAX(('Rate Schedule'!$A$5:$A$24&lt;=A1569)*('Rate Schedule'!$A$5:$A$24&lt;&gt;"")*'Rate Schedule'!$A$5:$A$24)),'Rate Schedule'!$A$5:$A$24,0)),0),0))))</f>
        <v/>
      </c>
      <c r="P1569" s="25">
        <f>IF(OR(M1569="",O1569=""),"",ROUND(N1569*O1569,0)/100)</f>
        <v/>
      </c>
      <c r="Q1569" s="26">
        <f>IF(AND(A1569="",B1569="",C1569="",D1569="",E1569="",J1569="",H1569=""),"",IF(A1569="","Add a date",IF(A1569&gt;AsOf,"After as-of date: not counted yet",IF(B1569="","Add a vehicle",IF(COUNTIF(VName,B1569)=0,"Vehicle not on Vehicles sheet",IF(E1569="","Add a purpose",IF(AND(E1569&lt;&gt;"Business",E1569&lt;&gt;"Medical",E1569&lt;&gt;"Charitable",E1569&lt;&gt;"Personal"),"Purpose must be Business/Medical/Charitable/Personal",IF(AND(ISNUMBER(H1569),ISNUMBER(I1569),I1569&lt;H1569),"Odometer end is before start",IF(AND(NOT(ISNUMBER(H1569)),NOT(ISNUMBER(I1569)),NOT(ISNUMBER(J1569))),"Add odometer readings or typed miles",IF(AND(ISNUMBER(H1569),ISNUMBER(I1569),ISNUMBER(J1569),ABS((I1569-H1569)-J1569)&gt;0.05),"Odometer and typed miles disagree",IF(AND(N1569&gt;0,O1569=0),"No rate for this date — check Rate Schedule",IF(AND(OR(E1569="Business",E1569="Medical",E1569="Charitable"),F1569&lt;&gt;"Yes",K1569=""),"Add purpose detail for substantiation",""))))))))))))</f>
        <v/>
      </c>
      <c r="R1569" s="27">
        <f>IF(OR(A1569="",M1569=""),"",IFERROR(INDEX('Rate Schedule'!$A$5:$A$24,MATCH(SUMPRODUCT(MAX(('Rate Schedule'!$A$5:$A$24&lt;=A1569)*('Rate Schedule'!$A$5:$A$24&lt;&gt;"")*'Rate Schedule'!$A$5:$A$24)),'Rate Schedule'!$A$5:$A$24,0)),""))</f>
        <v/>
      </c>
    </row>
    <row r="1570">
      <c r="A1570" s="22" t="n"/>
      <c r="B1570" s="10" t="n"/>
      <c r="C1570" s="10" t="n"/>
      <c r="D1570" s="10" t="n"/>
      <c r="E1570" s="10" t="n"/>
      <c r="F1570" s="10" t="n"/>
      <c r="G1570" s="10" t="n"/>
      <c r="H1570" s="23" t="n"/>
      <c r="I1570" s="23" t="n"/>
      <c r="J1570" s="23" t="n"/>
      <c r="K1570" s="10" t="n"/>
      <c r="L1570" s="10" t="n"/>
      <c r="M1570" s="24">
        <f>IF(AND(A1570="",B1570="",J1570="",H1570=""),"",ROUND(IF(G1570="Yes",2,1)*IF(AND(ISNUMBER(H1570),ISNUMBER(I1570),I1570&gt;=H1570),I1570-H1570,IF(ISNUMBER(J1570),J1570,0)),1))</f>
        <v/>
      </c>
      <c r="N1570" s="24">
        <f>IF(M1570="","",IF(OR(E1570="Personal",E1570="",F1570="Yes"),0,M1570))</f>
        <v/>
      </c>
      <c r="O1570" s="24">
        <f>IF(OR(A1570="",M1570=""),"",IF(E1570="Business",IFERROR(INDEX('Rate Schedule'!$B$5:$B$24,MATCH(SUMPRODUCT(MAX(('Rate Schedule'!$A$5:$A$24&lt;=A1570)*('Rate Schedule'!$A$5:$A$24&lt;&gt;"")*'Rate Schedule'!$A$5:$A$24)),'Rate Schedule'!$A$5:$A$24,0)),0),IF(E1570="Medical",IFERROR(INDEX('Rate Schedule'!$C$5:$C$24,MATCH(SUMPRODUCT(MAX(('Rate Schedule'!$A$5:$A$24&lt;=A1570)*('Rate Schedule'!$A$5:$A$24&lt;&gt;"")*'Rate Schedule'!$A$5:$A$24)),'Rate Schedule'!$A$5:$A$24,0)),0),IF(E1570="Charitable",IFERROR(INDEX('Rate Schedule'!$D$5:$D$24,MATCH(SUMPRODUCT(MAX(('Rate Schedule'!$A$5:$A$24&lt;=A1570)*('Rate Schedule'!$A$5:$A$24&lt;&gt;"")*'Rate Schedule'!$A$5:$A$24)),'Rate Schedule'!$A$5:$A$24,0)),0),0))))</f>
        <v/>
      </c>
      <c r="P1570" s="25">
        <f>IF(OR(M1570="",O1570=""),"",ROUND(N1570*O1570,0)/100)</f>
        <v/>
      </c>
      <c r="Q1570" s="26">
        <f>IF(AND(A1570="",B1570="",C1570="",D1570="",E1570="",J1570="",H1570=""),"",IF(A1570="","Add a date",IF(A1570&gt;AsOf,"After as-of date: not counted yet",IF(B1570="","Add a vehicle",IF(COUNTIF(VName,B1570)=0,"Vehicle not on Vehicles sheet",IF(E1570="","Add a purpose",IF(AND(E1570&lt;&gt;"Business",E1570&lt;&gt;"Medical",E1570&lt;&gt;"Charitable",E1570&lt;&gt;"Personal"),"Purpose must be Business/Medical/Charitable/Personal",IF(AND(ISNUMBER(H1570),ISNUMBER(I1570),I1570&lt;H1570),"Odometer end is before start",IF(AND(NOT(ISNUMBER(H1570)),NOT(ISNUMBER(I1570)),NOT(ISNUMBER(J1570))),"Add odometer readings or typed miles",IF(AND(ISNUMBER(H1570),ISNUMBER(I1570),ISNUMBER(J1570),ABS((I1570-H1570)-J1570)&gt;0.05),"Odometer and typed miles disagree",IF(AND(N1570&gt;0,O1570=0),"No rate for this date — check Rate Schedule",IF(AND(OR(E1570="Business",E1570="Medical",E1570="Charitable"),F1570&lt;&gt;"Yes",K1570=""),"Add purpose detail for substantiation",""))))))))))))</f>
        <v/>
      </c>
      <c r="R1570" s="27">
        <f>IF(OR(A1570="",M1570=""),"",IFERROR(INDEX('Rate Schedule'!$A$5:$A$24,MATCH(SUMPRODUCT(MAX(('Rate Schedule'!$A$5:$A$24&lt;=A1570)*('Rate Schedule'!$A$5:$A$24&lt;&gt;"")*'Rate Schedule'!$A$5:$A$24)),'Rate Schedule'!$A$5:$A$24,0)),""))</f>
        <v/>
      </c>
    </row>
    <row r="1571">
      <c r="A1571" s="22" t="n"/>
      <c r="B1571" s="10" t="n"/>
      <c r="C1571" s="10" t="n"/>
      <c r="D1571" s="10" t="n"/>
      <c r="E1571" s="10" t="n"/>
      <c r="F1571" s="10" t="n"/>
      <c r="G1571" s="10" t="n"/>
      <c r="H1571" s="23" t="n"/>
      <c r="I1571" s="23" t="n"/>
      <c r="J1571" s="23" t="n"/>
      <c r="K1571" s="10" t="n"/>
      <c r="L1571" s="10" t="n"/>
      <c r="M1571" s="24">
        <f>IF(AND(A1571="",B1571="",J1571="",H1571=""),"",ROUND(IF(G1571="Yes",2,1)*IF(AND(ISNUMBER(H1571),ISNUMBER(I1571),I1571&gt;=H1571),I1571-H1571,IF(ISNUMBER(J1571),J1571,0)),1))</f>
        <v/>
      </c>
      <c r="N1571" s="24">
        <f>IF(M1571="","",IF(OR(E1571="Personal",E1571="",F1571="Yes"),0,M1571))</f>
        <v/>
      </c>
      <c r="O1571" s="24">
        <f>IF(OR(A1571="",M1571=""),"",IF(E1571="Business",IFERROR(INDEX('Rate Schedule'!$B$5:$B$24,MATCH(SUMPRODUCT(MAX(('Rate Schedule'!$A$5:$A$24&lt;=A1571)*('Rate Schedule'!$A$5:$A$24&lt;&gt;"")*'Rate Schedule'!$A$5:$A$24)),'Rate Schedule'!$A$5:$A$24,0)),0),IF(E1571="Medical",IFERROR(INDEX('Rate Schedule'!$C$5:$C$24,MATCH(SUMPRODUCT(MAX(('Rate Schedule'!$A$5:$A$24&lt;=A1571)*('Rate Schedule'!$A$5:$A$24&lt;&gt;"")*'Rate Schedule'!$A$5:$A$24)),'Rate Schedule'!$A$5:$A$24,0)),0),IF(E1571="Charitable",IFERROR(INDEX('Rate Schedule'!$D$5:$D$24,MATCH(SUMPRODUCT(MAX(('Rate Schedule'!$A$5:$A$24&lt;=A1571)*('Rate Schedule'!$A$5:$A$24&lt;&gt;"")*'Rate Schedule'!$A$5:$A$24)),'Rate Schedule'!$A$5:$A$24,0)),0),0))))</f>
        <v/>
      </c>
      <c r="P1571" s="25">
        <f>IF(OR(M1571="",O1571=""),"",ROUND(N1571*O1571,0)/100)</f>
        <v/>
      </c>
      <c r="Q1571" s="26">
        <f>IF(AND(A1571="",B1571="",C1571="",D1571="",E1571="",J1571="",H1571=""),"",IF(A1571="","Add a date",IF(A1571&gt;AsOf,"After as-of date: not counted yet",IF(B1571="","Add a vehicle",IF(COUNTIF(VName,B1571)=0,"Vehicle not on Vehicles sheet",IF(E1571="","Add a purpose",IF(AND(E1571&lt;&gt;"Business",E1571&lt;&gt;"Medical",E1571&lt;&gt;"Charitable",E1571&lt;&gt;"Personal"),"Purpose must be Business/Medical/Charitable/Personal",IF(AND(ISNUMBER(H1571),ISNUMBER(I1571),I1571&lt;H1571),"Odometer end is before start",IF(AND(NOT(ISNUMBER(H1571)),NOT(ISNUMBER(I1571)),NOT(ISNUMBER(J1571))),"Add odometer readings or typed miles",IF(AND(ISNUMBER(H1571),ISNUMBER(I1571),ISNUMBER(J1571),ABS((I1571-H1571)-J1571)&gt;0.05),"Odometer and typed miles disagree",IF(AND(N1571&gt;0,O1571=0),"No rate for this date — check Rate Schedule",IF(AND(OR(E1571="Business",E1571="Medical",E1571="Charitable"),F1571&lt;&gt;"Yes",K1571=""),"Add purpose detail for substantiation",""))))))))))))</f>
        <v/>
      </c>
      <c r="R1571" s="27">
        <f>IF(OR(A1571="",M1571=""),"",IFERROR(INDEX('Rate Schedule'!$A$5:$A$24,MATCH(SUMPRODUCT(MAX(('Rate Schedule'!$A$5:$A$24&lt;=A1571)*('Rate Schedule'!$A$5:$A$24&lt;&gt;"")*'Rate Schedule'!$A$5:$A$24)),'Rate Schedule'!$A$5:$A$24,0)),""))</f>
        <v/>
      </c>
    </row>
    <row r="1572">
      <c r="A1572" s="22" t="n"/>
      <c r="B1572" s="10" t="n"/>
      <c r="C1572" s="10" t="n"/>
      <c r="D1572" s="10" t="n"/>
      <c r="E1572" s="10" t="n"/>
      <c r="F1572" s="10" t="n"/>
      <c r="G1572" s="10" t="n"/>
      <c r="H1572" s="23" t="n"/>
      <c r="I1572" s="23" t="n"/>
      <c r="J1572" s="23" t="n"/>
      <c r="K1572" s="10" t="n"/>
      <c r="L1572" s="10" t="n"/>
      <c r="M1572" s="24">
        <f>IF(AND(A1572="",B1572="",J1572="",H1572=""),"",ROUND(IF(G1572="Yes",2,1)*IF(AND(ISNUMBER(H1572),ISNUMBER(I1572),I1572&gt;=H1572),I1572-H1572,IF(ISNUMBER(J1572),J1572,0)),1))</f>
        <v/>
      </c>
      <c r="N1572" s="24">
        <f>IF(M1572="","",IF(OR(E1572="Personal",E1572="",F1572="Yes"),0,M1572))</f>
        <v/>
      </c>
      <c r="O1572" s="24">
        <f>IF(OR(A1572="",M1572=""),"",IF(E1572="Business",IFERROR(INDEX('Rate Schedule'!$B$5:$B$24,MATCH(SUMPRODUCT(MAX(('Rate Schedule'!$A$5:$A$24&lt;=A1572)*('Rate Schedule'!$A$5:$A$24&lt;&gt;"")*'Rate Schedule'!$A$5:$A$24)),'Rate Schedule'!$A$5:$A$24,0)),0),IF(E1572="Medical",IFERROR(INDEX('Rate Schedule'!$C$5:$C$24,MATCH(SUMPRODUCT(MAX(('Rate Schedule'!$A$5:$A$24&lt;=A1572)*('Rate Schedule'!$A$5:$A$24&lt;&gt;"")*'Rate Schedule'!$A$5:$A$24)),'Rate Schedule'!$A$5:$A$24,0)),0),IF(E1572="Charitable",IFERROR(INDEX('Rate Schedule'!$D$5:$D$24,MATCH(SUMPRODUCT(MAX(('Rate Schedule'!$A$5:$A$24&lt;=A1572)*('Rate Schedule'!$A$5:$A$24&lt;&gt;"")*'Rate Schedule'!$A$5:$A$24)),'Rate Schedule'!$A$5:$A$24,0)),0),0))))</f>
        <v/>
      </c>
      <c r="P1572" s="25">
        <f>IF(OR(M1572="",O1572=""),"",ROUND(N1572*O1572,0)/100)</f>
        <v/>
      </c>
      <c r="Q1572" s="26">
        <f>IF(AND(A1572="",B1572="",C1572="",D1572="",E1572="",J1572="",H1572=""),"",IF(A1572="","Add a date",IF(A1572&gt;AsOf,"After as-of date: not counted yet",IF(B1572="","Add a vehicle",IF(COUNTIF(VName,B1572)=0,"Vehicle not on Vehicles sheet",IF(E1572="","Add a purpose",IF(AND(E1572&lt;&gt;"Business",E1572&lt;&gt;"Medical",E1572&lt;&gt;"Charitable",E1572&lt;&gt;"Personal"),"Purpose must be Business/Medical/Charitable/Personal",IF(AND(ISNUMBER(H1572),ISNUMBER(I1572),I1572&lt;H1572),"Odometer end is before start",IF(AND(NOT(ISNUMBER(H1572)),NOT(ISNUMBER(I1572)),NOT(ISNUMBER(J1572))),"Add odometer readings or typed miles",IF(AND(ISNUMBER(H1572),ISNUMBER(I1572),ISNUMBER(J1572),ABS((I1572-H1572)-J1572)&gt;0.05),"Odometer and typed miles disagree",IF(AND(N1572&gt;0,O1572=0),"No rate for this date — check Rate Schedule",IF(AND(OR(E1572="Business",E1572="Medical",E1572="Charitable"),F1572&lt;&gt;"Yes",K1572=""),"Add purpose detail for substantiation",""))))))))))))</f>
        <v/>
      </c>
      <c r="R1572" s="27">
        <f>IF(OR(A1572="",M1572=""),"",IFERROR(INDEX('Rate Schedule'!$A$5:$A$24,MATCH(SUMPRODUCT(MAX(('Rate Schedule'!$A$5:$A$24&lt;=A1572)*('Rate Schedule'!$A$5:$A$24&lt;&gt;"")*'Rate Schedule'!$A$5:$A$24)),'Rate Schedule'!$A$5:$A$24,0)),""))</f>
        <v/>
      </c>
    </row>
    <row r="1573">
      <c r="A1573" s="22" t="n"/>
      <c r="B1573" s="10" t="n"/>
      <c r="C1573" s="10" t="n"/>
      <c r="D1573" s="10" t="n"/>
      <c r="E1573" s="10" t="n"/>
      <c r="F1573" s="10" t="n"/>
      <c r="G1573" s="10" t="n"/>
      <c r="H1573" s="23" t="n"/>
      <c r="I1573" s="23" t="n"/>
      <c r="J1573" s="23" t="n"/>
      <c r="K1573" s="10" t="n"/>
      <c r="L1573" s="10" t="n"/>
      <c r="M1573" s="24">
        <f>IF(AND(A1573="",B1573="",J1573="",H1573=""),"",ROUND(IF(G1573="Yes",2,1)*IF(AND(ISNUMBER(H1573),ISNUMBER(I1573),I1573&gt;=H1573),I1573-H1573,IF(ISNUMBER(J1573),J1573,0)),1))</f>
        <v/>
      </c>
      <c r="N1573" s="24">
        <f>IF(M1573="","",IF(OR(E1573="Personal",E1573="",F1573="Yes"),0,M1573))</f>
        <v/>
      </c>
      <c r="O1573" s="24">
        <f>IF(OR(A1573="",M1573=""),"",IF(E1573="Business",IFERROR(INDEX('Rate Schedule'!$B$5:$B$24,MATCH(SUMPRODUCT(MAX(('Rate Schedule'!$A$5:$A$24&lt;=A1573)*('Rate Schedule'!$A$5:$A$24&lt;&gt;"")*'Rate Schedule'!$A$5:$A$24)),'Rate Schedule'!$A$5:$A$24,0)),0),IF(E1573="Medical",IFERROR(INDEX('Rate Schedule'!$C$5:$C$24,MATCH(SUMPRODUCT(MAX(('Rate Schedule'!$A$5:$A$24&lt;=A1573)*('Rate Schedule'!$A$5:$A$24&lt;&gt;"")*'Rate Schedule'!$A$5:$A$24)),'Rate Schedule'!$A$5:$A$24,0)),0),IF(E1573="Charitable",IFERROR(INDEX('Rate Schedule'!$D$5:$D$24,MATCH(SUMPRODUCT(MAX(('Rate Schedule'!$A$5:$A$24&lt;=A1573)*('Rate Schedule'!$A$5:$A$24&lt;&gt;"")*'Rate Schedule'!$A$5:$A$24)),'Rate Schedule'!$A$5:$A$24,0)),0),0))))</f>
        <v/>
      </c>
      <c r="P1573" s="25">
        <f>IF(OR(M1573="",O1573=""),"",ROUND(N1573*O1573,0)/100)</f>
        <v/>
      </c>
      <c r="Q1573" s="26">
        <f>IF(AND(A1573="",B1573="",C1573="",D1573="",E1573="",J1573="",H1573=""),"",IF(A1573="","Add a date",IF(A1573&gt;AsOf,"After as-of date: not counted yet",IF(B1573="","Add a vehicle",IF(COUNTIF(VName,B1573)=0,"Vehicle not on Vehicles sheet",IF(E1573="","Add a purpose",IF(AND(E1573&lt;&gt;"Business",E1573&lt;&gt;"Medical",E1573&lt;&gt;"Charitable",E1573&lt;&gt;"Personal"),"Purpose must be Business/Medical/Charitable/Personal",IF(AND(ISNUMBER(H1573),ISNUMBER(I1573),I1573&lt;H1573),"Odometer end is before start",IF(AND(NOT(ISNUMBER(H1573)),NOT(ISNUMBER(I1573)),NOT(ISNUMBER(J1573))),"Add odometer readings or typed miles",IF(AND(ISNUMBER(H1573),ISNUMBER(I1573),ISNUMBER(J1573),ABS((I1573-H1573)-J1573)&gt;0.05),"Odometer and typed miles disagree",IF(AND(N1573&gt;0,O1573=0),"No rate for this date — check Rate Schedule",IF(AND(OR(E1573="Business",E1573="Medical",E1573="Charitable"),F1573&lt;&gt;"Yes",K1573=""),"Add purpose detail for substantiation",""))))))))))))</f>
        <v/>
      </c>
      <c r="R1573" s="27">
        <f>IF(OR(A1573="",M1573=""),"",IFERROR(INDEX('Rate Schedule'!$A$5:$A$24,MATCH(SUMPRODUCT(MAX(('Rate Schedule'!$A$5:$A$24&lt;=A1573)*('Rate Schedule'!$A$5:$A$24&lt;&gt;"")*'Rate Schedule'!$A$5:$A$24)),'Rate Schedule'!$A$5:$A$24,0)),""))</f>
        <v/>
      </c>
    </row>
    <row r="1574">
      <c r="A1574" s="22" t="n"/>
      <c r="B1574" s="10" t="n"/>
      <c r="C1574" s="10" t="n"/>
      <c r="D1574" s="10" t="n"/>
      <c r="E1574" s="10" t="n"/>
      <c r="F1574" s="10" t="n"/>
      <c r="G1574" s="10" t="n"/>
      <c r="H1574" s="23" t="n"/>
      <c r="I1574" s="23" t="n"/>
      <c r="J1574" s="23" t="n"/>
      <c r="K1574" s="10" t="n"/>
      <c r="L1574" s="10" t="n"/>
      <c r="M1574" s="24">
        <f>IF(AND(A1574="",B1574="",J1574="",H1574=""),"",ROUND(IF(G1574="Yes",2,1)*IF(AND(ISNUMBER(H1574),ISNUMBER(I1574),I1574&gt;=H1574),I1574-H1574,IF(ISNUMBER(J1574),J1574,0)),1))</f>
        <v/>
      </c>
      <c r="N1574" s="24">
        <f>IF(M1574="","",IF(OR(E1574="Personal",E1574="",F1574="Yes"),0,M1574))</f>
        <v/>
      </c>
      <c r="O1574" s="24">
        <f>IF(OR(A1574="",M1574=""),"",IF(E1574="Business",IFERROR(INDEX('Rate Schedule'!$B$5:$B$24,MATCH(SUMPRODUCT(MAX(('Rate Schedule'!$A$5:$A$24&lt;=A1574)*('Rate Schedule'!$A$5:$A$24&lt;&gt;"")*'Rate Schedule'!$A$5:$A$24)),'Rate Schedule'!$A$5:$A$24,0)),0),IF(E1574="Medical",IFERROR(INDEX('Rate Schedule'!$C$5:$C$24,MATCH(SUMPRODUCT(MAX(('Rate Schedule'!$A$5:$A$24&lt;=A1574)*('Rate Schedule'!$A$5:$A$24&lt;&gt;"")*'Rate Schedule'!$A$5:$A$24)),'Rate Schedule'!$A$5:$A$24,0)),0),IF(E1574="Charitable",IFERROR(INDEX('Rate Schedule'!$D$5:$D$24,MATCH(SUMPRODUCT(MAX(('Rate Schedule'!$A$5:$A$24&lt;=A1574)*('Rate Schedule'!$A$5:$A$24&lt;&gt;"")*'Rate Schedule'!$A$5:$A$24)),'Rate Schedule'!$A$5:$A$24,0)),0),0))))</f>
        <v/>
      </c>
      <c r="P1574" s="25">
        <f>IF(OR(M1574="",O1574=""),"",ROUND(N1574*O1574,0)/100)</f>
        <v/>
      </c>
      <c r="Q1574" s="26">
        <f>IF(AND(A1574="",B1574="",C1574="",D1574="",E1574="",J1574="",H1574=""),"",IF(A1574="","Add a date",IF(A1574&gt;AsOf,"After as-of date: not counted yet",IF(B1574="","Add a vehicle",IF(COUNTIF(VName,B1574)=0,"Vehicle not on Vehicles sheet",IF(E1574="","Add a purpose",IF(AND(E1574&lt;&gt;"Business",E1574&lt;&gt;"Medical",E1574&lt;&gt;"Charitable",E1574&lt;&gt;"Personal"),"Purpose must be Business/Medical/Charitable/Personal",IF(AND(ISNUMBER(H1574),ISNUMBER(I1574),I1574&lt;H1574),"Odometer end is before start",IF(AND(NOT(ISNUMBER(H1574)),NOT(ISNUMBER(I1574)),NOT(ISNUMBER(J1574))),"Add odometer readings or typed miles",IF(AND(ISNUMBER(H1574),ISNUMBER(I1574),ISNUMBER(J1574),ABS((I1574-H1574)-J1574)&gt;0.05),"Odometer and typed miles disagree",IF(AND(N1574&gt;0,O1574=0),"No rate for this date — check Rate Schedule",IF(AND(OR(E1574="Business",E1574="Medical",E1574="Charitable"),F1574&lt;&gt;"Yes",K1574=""),"Add purpose detail for substantiation",""))))))))))))</f>
        <v/>
      </c>
      <c r="R1574" s="27">
        <f>IF(OR(A1574="",M1574=""),"",IFERROR(INDEX('Rate Schedule'!$A$5:$A$24,MATCH(SUMPRODUCT(MAX(('Rate Schedule'!$A$5:$A$24&lt;=A1574)*('Rate Schedule'!$A$5:$A$24&lt;&gt;"")*'Rate Schedule'!$A$5:$A$24)),'Rate Schedule'!$A$5:$A$24,0)),""))</f>
        <v/>
      </c>
    </row>
    <row r="1575">
      <c r="A1575" s="22" t="n"/>
      <c r="B1575" s="10" t="n"/>
      <c r="C1575" s="10" t="n"/>
      <c r="D1575" s="10" t="n"/>
      <c r="E1575" s="10" t="n"/>
      <c r="F1575" s="10" t="n"/>
      <c r="G1575" s="10" t="n"/>
      <c r="H1575" s="23" t="n"/>
      <c r="I1575" s="23" t="n"/>
      <c r="J1575" s="23" t="n"/>
      <c r="K1575" s="10" t="n"/>
      <c r="L1575" s="10" t="n"/>
      <c r="M1575" s="24">
        <f>IF(AND(A1575="",B1575="",J1575="",H1575=""),"",ROUND(IF(G1575="Yes",2,1)*IF(AND(ISNUMBER(H1575),ISNUMBER(I1575),I1575&gt;=H1575),I1575-H1575,IF(ISNUMBER(J1575),J1575,0)),1))</f>
        <v/>
      </c>
      <c r="N1575" s="24">
        <f>IF(M1575="","",IF(OR(E1575="Personal",E1575="",F1575="Yes"),0,M1575))</f>
        <v/>
      </c>
      <c r="O1575" s="24">
        <f>IF(OR(A1575="",M1575=""),"",IF(E1575="Business",IFERROR(INDEX('Rate Schedule'!$B$5:$B$24,MATCH(SUMPRODUCT(MAX(('Rate Schedule'!$A$5:$A$24&lt;=A1575)*('Rate Schedule'!$A$5:$A$24&lt;&gt;"")*'Rate Schedule'!$A$5:$A$24)),'Rate Schedule'!$A$5:$A$24,0)),0),IF(E1575="Medical",IFERROR(INDEX('Rate Schedule'!$C$5:$C$24,MATCH(SUMPRODUCT(MAX(('Rate Schedule'!$A$5:$A$24&lt;=A1575)*('Rate Schedule'!$A$5:$A$24&lt;&gt;"")*'Rate Schedule'!$A$5:$A$24)),'Rate Schedule'!$A$5:$A$24,0)),0),IF(E1575="Charitable",IFERROR(INDEX('Rate Schedule'!$D$5:$D$24,MATCH(SUMPRODUCT(MAX(('Rate Schedule'!$A$5:$A$24&lt;=A1575)*('Rate Schedule'!$A$5:$A$24&lt;&gt;"")*'Rate Schedule'!$A$5:$A$24)),'Rate Schedule'!$A$5:$A$24,0)),0),0))))</f>
        <v/>
      </c>
      <c r="P1575" s="25">
        <f>IF(OR(M1575="",O1575=""),"",ROUND(N1575*O1575,0)/100)</f>
        <v/>
      </c>
      <c r="Q1575" s="26">
        <f>IF(AND(A1575="",B1575="",C1575="",D1575="",E1575="",J1575="",H1575=""),"",IF(A1575="","Add a date",IF(A1575&gt;AsOf,"After as-of date: not counted yet",IF(B1575="","Add a vehicle",IF(COUNTIF(VName,B1575)=0,"Vehicle not on Vehicles sheet",IF(E1575="","Add a purpose",IF(AND(E1575&lt;&gt;"Business",E1575&lt;&gt;"Medical",E1575&lt;&gt;"Charitable",E1575&lt;&gt;"Personal"),"Purpose must be Business/Medical/Charitable/Personal",IF(AND(ISNUMBER(H1575),ISNUMBER(I1575),I1575&lt;H1575),"Odometer end is before start",IF(AND(NOT(ISNUMBER(H1575)),NOT(ISNUMBER(I1575)),NOT(ISNUMBER(J1575))),"Add odometer readings or typed miles",IF(AND(ISNUMBER(H1575),ISNUMBER(I1575),ISNUMBER(J1575),ABS((I1575-H1575)-J1575)&gt;0.05),"Odometer and typed miles disagree",IF(AND(N1575&gt;0,O1575=0),"No rate for this date — check Rate Schedule",IF(AND(OR(E1575="Business",E1575="Medical",E1575="Charitable"),F1575&lt;&gt;"Yes",K1575=""),"Add purpose detail for substantiation",""))))))))))))</f>
        <v/>
      </c>
      <c r="R1575" s="27">
        <f>IF(OR(A1575="",M1575=""),"",IFERROR(INDEX('Rate Schedule'!$A$5:$A$24,MATCH(SUMPRODUCT(MAX(('Rate Schedule'!$A$5:$A$24&lt;=A1575)*('Rate Schedule'!$A$5:$A$24&lt;&gt;"")*'Rate Schedule'!$A$5:$A$24)),'Rate Schedule'!$A$5:$A$24,0)),""))</f>
        <v/>
      </c>
    </row>
    <row r="1576">
      <c r="A1576" s="22" t="n"/>
      <c r="B1576" s="10" t="n"/>
      <c r="C1576" s="10" t="n"/>
      <c r="D1576" s="10" t="n"/>
      <c r="E1576" s="10" t="n"/>
      <c r="F1576" s="10" t="n"/>
      <c r="G1576" s="10" t="n"/>
      <c r="H1576" s="23" t="n"/>
      <c r="I1576" s="23" t="n"/>
      <c r="J1576" s="23" t="n"/>
      <c r="K1576" s="10" t="n"/>
      <c r="L1576" s="10" t="n"/>
      <c r="M1576" s="24">
        <f>IF(AND(A1576="",B1576="",J1576="",H1576=""),"",ROUND(IF(G1576="Yes",2,1)*IF(AND(ISNUMBER(H1576),ISNUMBER(I1576),I1576&gt;=H1576),I1576-H1576,IF(ISNUMBER(J1576),J1576,0)),1))</f>
        <v/>
      </c>
      <c r="N1576" s="24">
        <f>IF(M1576="","",IF(OR(E1576="Personal",E1576="",F1576="Yes"),0,M1576))</f>
        <v/>
      </c>
      <c r="O1576" s="24">
        <f>IF(OR(A1576="",M1576=""),"",IF(E1576="Business",IFERROR(INDEX('Rate Schedule'!$B$5:$B$24,MATCH(SUMPRODUCT(MAX(('Rate Schedule'!$A$5:$A$24&lt;=A1576)*('Rate Schedule'!$A$5:$A$24&lt;&gt;"")*'Rate Schedule'!$A$5:$A$24)),'Rate Schedule'!$A$5:$A$24,0)),0),IF(E1576="Medical",IFERROR(INDEX('Rate Schedule'!$C$5:$C$24,MATCH(SUMPRODUCT(MAX(('Rate Schedule'!$A$5:$A$24&lt;=A1576)*('Rate Schedule'!$A$5:$A$24&lt;&gt;"")*'Rate Schedule'!$A$5:$A$24)),'Rate Schedule'!$A$5:$A$24,0)),0),IF(E1576="Charitable",IFERROR(INDEX('Rate Schedule'!$D$5:$D$24,MATCH(SUMPRODUCT(MAX(('Rate Schedule'!$A$5:$A$24&lt;=A1576)*('Rate Schedule'!$A$5:$A$24&lt;&gt;"")*'Rate Schedule'!$A$5:$A$24)),'Rate Schedule'!$A$5:$A$24,0)),0),0))))</f>
        <v/>
      </c>
      <c r="P1576" s="25">
        <f>IF(OR(M1576="",O1576=""),"",ROUND(N1576*O1576,0)/100)</f>
        <v/>
      </c>
      <c r="Q1576" s="26">
        <f>IF(AND(A1576="",B1576="",C1576="",D1576="",E1576="",J1576="",H1576=""),"",IF(A1576="","Add a date",IF(A1576&gt;AsOf,"After as-of date: not counted yet",IF(B1576="","Add a vehicle",IF(COUNTIF(VName,B1576)=0,"Vehicle not on Vehicles sheet",IF(E1576="","Add a purpose",IF(AND(E1576&lt;&gt;"Business",E1576&lt;&gt;"Medical",E1576&lt;&gt;"Charitable",E1576&lt;&gt;"Personal"),"Purpose must be Business/Medical/Charitable/Personal",IF(AND(ISNUMBER(H1576),ISNUMBER(I1576),I1576&lt;H1576),"Odometer end is before start",IF(AND(NOT(ISNUMBER(H1576)),NOT(ISNUMBER(I1576)),NOT(ISNUMBER(J1576))),"Add odometer readings or typed miles",IF(AND(ISNUMBER(H1576),ISNUMBER(I1576),ISNUMBER(J1576),ABS((I1576-H1576)-J1576)&gt;0.05),"Odometer and typed miles disagree",IF(AND(N1576&gt;0,O1576=0),"No rate for this date — check Rate Schedule",IF(AND(OR(E1576="Business",E1576="Medical",E1576="Charitable"),F1576&lt;&gt;"Yes",K1576=""),"Add purpose detail for substantiation",""))))))))))))</f>
        <v/>
      </c>
      <c r="R1576" s="27">
        <f>IF(OR(A1576="",M1576=""),"",IFERROR(INDEX('Rate Schedule'!$A$5:$A$24,MATCH(SUMPRODUCT(MAX(('Rate Schedule'!$A$5:$A$24&lt;=A1576)*('Rate Schedule'!$A$5:$A$24&lt;&gt;"")*'Rate Schedule'!$A$5:$A$24)),'Rate Schedule'!$A$5:$A$24,0)),""))</f>
        <v/>
      </c>
    </row>
    <row r="1577">
      <c r="A1577" s="22" t="n"/>
      <c r="B1577" s="10" t="n"/>
      <c r="C1577" s="10" t="n"/>
      <c r="D1577" s="10" t="n"/>
      <c r="E1577" s="10" t="n"/>
      <c r="F1577" s="10" t="n"/>
      <c r="G1577" s="10" t="n"/>
      <c r="H1577" s="23" t="n"/>
      <c r="I1577" s="23" t="n"/>
      <c r="J1577" s="23" t="n"/>
      <c r="K1577" s="10" t="n"/>
      <c r="L1577" s="10" t="n"/>
      <c r="M1577" s="24">
        <f>IF(AND(A1577="",B1577="",J1577="",H1577=""),"",ROUND(IF(G1577="Yes",2,1)*IF(AND(ISNUMBER(H1577),ISNUMBER(I1577),I1577&gt;=H1577),I1577-H1577,IF(ISNUMBER(J1577),J1577,0)),1))</f>
        <v/>
      </c>
      <c r="N1577" s="24">
        <f>IF(M1577="","",IF(OR(E1577="Personal",E1577="",F1577="Yes"),0,M1577))</f>
        <v/>
      </c>
      <c r="O1577" s="24">
        <f>IF(OR(A1577="",M1577=""),"",IF(E1577="Business",IFERROR(INDEX('Rate Schedule'!$B$5:$B$24,MATCH(SUMPRODUCT(MAX(('Rate Schedule'!$A$5:$A$24&lt;=A1577)*('Rate Schedule'!$A$5:$A$24&lt;&gt;"")*'Rate Schedule'!$A$5:$A$24)),'Rate Schedule'!$A$5:$A$24,0)),0),IF(E1577="Medical",IFERROR(INDEX('Rate Schedule'!$C$5:$C$24,MATCH(SUMPRODUCT(MAX(('Rate Schedule'!$A$5:$A$24&lt;=A1577)*('Rate Schedule'!$A$5:$A$24&lt;&gt;"")*'Rate Schedule'!$A$5:$A$24)),'Rate Schedule'!$A$5:$A$24,0)),0),IF(E1577="Charitable",IFERROR(INDEX('Rate Schedule'!$D$5:$D$24,MATCH(SUMPRODUCT(MAX(('Rate Schedule'!$A$5:$A$24&lt;=A1577)*('Rate Schedule'!$A$5:$A$24&lt;&gt;"")*'Rate Schedule'!$A$5:$A$24)),'Rate Schedule'!$A$5:$A$24,0)),0),0))))</f>
        <v/>
      </c>
      <c r="P1577" s="25">
        <f>IF(OR(M1577="",O1577=""),"",ROUND(N1577*O1577,0)/100)</f>
        <v/>
      </c>
      <c r="Q1577" s="26">
        <f>IF(AND(A1577="",B1577="",C1577="",D1577="",E1577="",J1577="",H1577=""),"",IF(A1577="","Add a date",IF(A1577&gt;AsOf,"After as-of date: not counted yet",IF(B1577="","Add a vehicle",IF(COUNTIF(VName,B1577)=0,"Vehicle not on Vehicles sheet",IF(E1577="","Add a purpose",IF(AND(E1577&lt;&gt;"Business",E1577&lt;&gt;"Medical",E1577&lt;&gt;"Charitable",E1577&lt;&gt;"Personal"),"Purpose must be Business/Medical/Charitable/Personal",IF(AND(ISNUMBER(H1577),ISNUMBER(I1577),I1577&lt;H1577),"Odometer end is before start",IF(AND(NOT(ISNUMBER(H1577)),NOT(ISNUMBER(I1577)),NOT(ISNUMBER(J1577))),"Add odometer readings or typed miles",IF(AND(ISNUMBER(H1577),ISNUMBER(I1577),ISNUMBER(J1577),ABS((I1577-H1577)-J1577)&gt;0.05),"Odometer and typed miles disagree",IF(AND(N1577&gt;0,O1577=0),"No rate for this date — check Rate Schedule",IF(AND(OR(E1577="Business",E1577="Medical",E1577="Charitable"),F1577&lt;&gt;"Yes",K1577=""),"Add purpose detail for substantiation",""))))))))))))</f>
        <v/>
      </c>
      <c r="R1577" s="27">
        <f>IF(OR(A1577="",M1577=""),"",IFERROR(INDEX('Rate Schedule'!$A$5:$A$24,MATCH(SUMPRODUCT(MAX(('Rate Schedule'!$A$5:$A$24&lt;=A1577)*('Rate Schedule'!$A$5:$A$24&lt;&gt;"")*'Rate Schedule'!$A$5:$A$24)),'Rate Schedule'!$A$5:$A$24,0)),""))</f>
        <v/>
      </c>
    </row>
    <row r="1578">
      <c r="A1578" s="22" t="n"/>
      <c r="B1578" s="10" t="n"/>
      <c r="C1578" s="10" t="n"/>
      <c r="D1578" s="10" t="n"/>
      <c r="E1578" s="10" t="n"/>
      <c r="F1578" s="10" t="n"/>
      <c r="G1578" s="10" t="n"/>
      <c r="H1578" s="23" t="n"/>
      <c r="I1578" s="23" t="n"/>
      <c r="J1578" s="23" t="n"/>
      <c r="K1578" s="10" t="n"/>
      <c r="L1578" s="10" t="n"/>
      <c r="M1578" s="24">
        <f>IF(AND(A1578="",B1578="",J1578="",H1578=""),"",ROUND(IF(G1578="Yes",2,1)*IF(AND(ISNUMBER(H1578),ISNUMBER(I1578),I1578&gt;=H1578),I1578-H1578,IF(ISNUMBER(J1578),J1578,0)),1))</f>
        <v/>
      </c>
      <c r="N1578" s="24">
        <f>IF(M1578="","",IF(OR(E1578="Personal",E1578="",F1578="Yes"),0,M1578))</f>
        <v/>
      </c>
      <c r="O1578" s="24">
        <f>IF(OR(A1578="",M1578=""),"",IF(E1578="Business",IFERROR(INDEX('Rate Schedule'!$B$5:$B$24,MATCH(SUMPRODUCT(MAX(('Rate Schedule'!$A$5:$A$24&lt;=A1578)*('Rate Schedule'!$A$5:$A$24&lt;&gt;"")*'Rate Schedule'!$A$5:$A$24)),'Rate Schedule'!$A$5:$A$24,0)),0),IF(E1578="Medical",IFERROR(INDEX('Rate Schedule'!$C$5:$C$24,MATCH(SUMPRODUCT(MAX(('Rate Schedule'!$A$5:$A$24&lt;=A1578)*('Rate Schedule'!$A$5:$A$24&lt;&gt;"")*'Rate Schedule'!$A$5:$A$24)),'Rate Schedule'!$A$5:$A$24,0)),0),IF(E1578="Charitable",IFERROR(INDEX('Rate Schedule'!$D$5:$D$24,MATCH(SUMPRODUCT(MAX(('Rate Schedule'!$A$5:$A$24&lt;=A1578)*('Rate Schedule'!$A$5:$A$24&lt;&gt;"")*'Rate Schedule'!$A$5:$A$24)),'Rate Schedule'!$A$5:$A$24,0)),0),0))))</f>
        <v/>
      </c>
      <c r="P1578" s="25">
        <f>IF(OR(M1578="",O1578=""),"",ROUND(N1578*O1578,0)/100)</f>
        <v/>
      </c>
      <c r="Q1578" s="26">
        <f>IF(AND(A1578="",B1578="",C1578="",D1578="",E1578="",J1578="",H1578=""),"",IF(A1578="","Add a date",IF(A1578&gt;AsOf,"After as-of date: not counted yet",IF(B1578="","Add a vehicle",IF(COUNTIF(VName,B1578)=0,"Vehicle not on Vehicles sheet",IF(E1578="","Add a purpose",IF(AND(E1578&lt;&gt;"Business",E1578&lt;&gt;"Medical",E1578&lt;&gt;"Charitable",E1578&lt;&gt;"Personal"),"Purpose must be Business/Medical/Charitable/Personal",IF(AND(ISNUMBER(H1578),ISNUMBER(I1578),I1578&lt;H1578),"Odometer end is before start",IF(AND(NOT(ISNUMBER(H1578)),NOT(ISNUMBER(I1578)),NOT(ISNUMBER(J1578))),"Add odometer readings or typed miles",IF(AND(ISNUMBER(H1578),ISNUMBER(I1578),ISNUMBER(J1578),ABS((I1578-H1578)-J1578)&gt;0.05),"Odometer and typed miles disagree",IF(AND(N1578&gt;0,O1578=0),"No rate for this date — check Rate Schedule",IF(AND(OR(E1578="Business",E1578="Medical",E1578="Charitable"),F1578&lt;&gt;"Yes",K1578=""),"Add purpose detail for substantiation",""))))))))))))</f>
        <v/>
      </c>
      <c r="R1578" s="27">
        <f>IF(OR(A1578="",M1578=""),"",IFERROR(INDEX('Rate Schedule'!$A$5:$A$24,MATCH(SUMPRODUCT(MAX(('Rate Schedule'!$A$5:$A$24&lt;=A1578)*('Rate Schedule'!$A$5:$A$24&lt;&gt;"")*'Rate Schedule'!$A$5:$A$24)),'Rate Schedule'!$A$5:$A$24,0)),""))</f>
        <v/>
      </c>
    </row>
    <row r="1579">
      <c r="A1579" s="22" t="n"/>
      <c r="B1579" s="10" t="n"/>
      <c r="C1579" s="10" t="n"/>
      <c r="D1579" s="10" t="n"/>
      <c r="E1579" s="10" t="n"/>
      <c r="F1579" s="10" t="n"/>
      <c r="G1579" s="10" t="n"/>
      <c r="H1579" s="23" t="n"/>
      <c r="I1579" s="23" t="n"/>
      <c r="J1579" s="23" t="n"/>
      <c r="K1579" s="10" t="n"/>
      <c r="L1579" s="10" t="n"/>
      <c r="M1579" s="24">
        <f>IF(AND(A1579="",B1579="",J1579="",H1579=""),"",ROUND(IF(G1579="Yes",2,1)*IF(AND(ISNUMBER(H1579),ISNUMBER(I1579),I1579&gt;=H1579),I1579-H1579,IF(ISNUMBER(J1579),J1579,0)),1))</f>
        <v/>
      </c>
      <c r="N1579" s="24">
        <f>IF(M1579="","",IF(OR(E1579="Personal",E1579="",F1579="Yes"),0,M1579))</f>
        <v/>
      </c>
      <c r="O1579" s="24">
        <f>IF(OR(A1579="",M1579=""),"",IF(E1579="Business",IFERROR(INDEX('Rate Schedule'!$B$5:$B$24,MATCH(SUMPRODUCT(MAX(('Rate Schedule'!$A$5:$A$24&lt;=A1579)*('Rate Schedule'!$A$5:$A$24&lt;&gt;"")*'Rate Schedule'!$A$5:$A$24)),'Rate Schedule'!$A$5:$A$24,0)),0),IF(E1579="Medical",IFERROR(INDEX('Rate Schedule'!$C$5:$C$24,MATCH(SUMPRODUCT(MAX(('Rate Schedule'!$A$5:$A$24&lt;=A1579)*('Rate Schedule'!$A$5:$A$24&lt;&gt;"")*'Rate Schedule'!$A$5:$A$24)),'Rate Schedule'!$A$5:$A$24,0)),0),IF(E1579="Charitable",IFERROR(INDEX('Rate Schedule'!$D$5:$D$24,MATCH(SUMPRODUCT(MAX(('Rate Schedule'!$A$5:$A$24&lt;=A1579)*('Rate Schedule'!$A$5:$A$24&lt;&gt;"")*'Rate Schedule'!$A$5:$A$24)),'Rate Schedule'!$A$5:$A$24,0)),0),0))))</f>
        <v/>
      </c>
      <c r="P1579" s="25">
        <f>IF(OR(M1579="",O1579=""),"",ROUND(N1579*O1579,0)/100)</f>
        <v/>
      </c>
      <c r="Q1579" s="26">
        <f>IF(AND(A1579="",B1579="",C1579="",D1579="",E1579="",J1579="",H1579=""),"",IF(A1579="","Add a date",IF(A1579&gt;AsOf,"After as-of date: not counted yet",IF(B1579="","Add a vehicle",IF(COUNTIF(VName,B1579)=0,"Vehicle not on Vehicles sheet",IF(E1579="","Add a purpose",IF(AND(E1579&lt;&gt;"Business",E1579&lt;&gt;"Medical",E1579&lt;&gt;"Charitable",E1579&lt;&gt;"Personal"),"Purpose must be Business/Medical/Charitable/Personal",IF(AND(ISNUMBER(H1579),ISNUMBER(I1579),I1579&lt;H1579),"Odometer end is before start",IF(AND(NOT(ISNUMBER(H1579)),NOT(ISNUMBER(I1579)),NOT(ISNUMBER(J1579))),"Add odometer readings or typed miles",IF(AND(ISNUMBER(H1579),ISNUMBER(I1579),ISNUMBER(J1579),ABS((I1579-H1579)-J1579)&gt;0.05),"Odometer and typed miles disagree",IF(AND(N1579&gt;0,O1579=0),"No rate for this date — check Rate Schedule",IF(AND(OR(E1579="Business",E1579="Medical",E1579="Charitable"),F1579&lt;&gt;"Yes",K1579=""),"Add purpose detail for substantiation",""))))))))))))</f>
        <v/>
      </c>
      <c r="R1579" s="27">
        <f>IF(OR(A1579="",M1579=""),"",IFERROR(INDEX('Rate Schedule'!$A$5:$A$24,MATCH(SUMPRODUCT(MAX(('Rate Schedule'!$A$5:$A$24&lt;=A1579)*('Rate Schedule'!$A$5:$A$24&lt;&gt;"")*'Rate Schedule'!$A$5:$A$24)),'Rate Schedule'!$A$5:$A$24,0)),""))</f>
        <v/>
      </c>
    </row>
    <row r="1580">
      <c r="A1580" s="22" t="n"/>
      <c r="B1580" s="10" t="n"/>
      <c r="C1580" s="10" t="n"/>
      <c r="D1580" s="10" t="n"/>
      <c r="E1580" s="10" t="n"/>
      <c r="F1580" s="10" t="n"/>
      <c r="G1580" s="10" t="n"/>
      <c r="H1580" s="23" t="n"/>
      <c r="I1580" s="23" t="n"/>
      <c r="J1580" s="23" t="n"/>
      <c r="K1580" s="10" t="n"/>
      <c r="L1580" s="10" t="n"/>
      <c r="M1580" s="24">
        <f>IF(AND(A1580="",B1580="",J1580="",H1580=""),"",ROUND(IF(G1580="Yes",2,1)*IF(AND(ISNUMBER(H1580),ISNUMBER(I1580),I1580&gt;=H1580),I1580-H1580,IF(ISNUMBER(J1580),J1580,0)),1))</f>
        <v/>
      </c>
      <c r="N1580" s="24">
        <f>IF(M1580="","",IF(OR(E1580="Personal",E1580="",F1580="Yes"),0,M1580))</f>
        <v/>
      </c>
      <c r="O1580" s="24">
        <f>IF(OR(A1580="",M1580=""),"",IF(E1580="Business",IFERROR(INDEX('Rate Schedule'!$B$5:$B$24,MATCH(SUMPRODUCT(MAX(('Rate Schedule'!$A$5:$A$24&lt;=A1580)*('Rate Schedule'!$A$5:$A$24&lt;&gt;"")*'Rate Schedule'!$A$5:$A$24)),'Rate Schedule'!$A$5:$A$24,0)),0),IF(E1580="Medical",IFERROR(INDEX('Rate Schedule'!$C$5:$C$24,MATCH(SUMPRODUCT(MAX(('Rate Schedule'!$A$5:$A$24&lt;=A1580)*('Rate Schedule'!$A$5:$A$24&lt;&gt;"")*'Rate Schedule'!$A$5:$A$24)),'Rate Schedule'!$A$5:$A$24,0)),0),IF(E1580="Charitable",IFERROR(INDEX('Rate Schedule'!$D$5:$D$24,MATCH(SUMPRODUCT(MAX(('Rate Schedule'!$A$5:$A$24&lt;=A1580)*('Rate Schedule'!$A$5:$A$24&lt;&gt;"")*'Rate Schedule'!$A$5:$A$24)),'Rate Schedule'!$A$5:$A$24,0)),0),0))))</f>
        <v/>
      </c>
      <c r="P1580" s="25">
        <f>IF(OR(M1580="",O1580=""),"",ROUND(N1580*O1580,0)/100)</f>
        <v/>
      </c>
      <c r="Q1580" s="26">
        <f>IF(AND(A1580="",B1580="",C1580="",D1580="",E1580="",J1580="",H1580=""),"",IF(A1580="","Add a date",IF(A1580&gt;AsOf,"After as-of date: not counted yet",IF(B1580="","Add a vehicle",IF(COUNTIF(VName,B1580)=0,"Vehicle not on Vehicles sheet",IF(E1580="","Add a purpose",IF(AND(E1580&lt;&gt;"Business",E1580&lt;&gt;"Medical",E1580&lt;&gt;"Charitable",E1580&lt;&gt;"Personal"),"Purpose must be Business/Medical/Charitable/Personal",IF(AND(ISNUMBER(H1580),ISNUMBER(I1580),I1580&lt;H1580),"Odometer end is before start",IF(AND(NOT(ISNUMBER(H1580)),NOT(ISNUMBER(I1580)),NOT(ISNUMBER(J1580))),"Add odometer readings or typed miles",IF(AND(ISNUMBER(H1580),ISNUMBER(I1580),ISNUMBER(J1580),ABS((I1580-H1580)-J1580)&gt;0.05),"Odometer and typed miles disagree",IF(AND(N1580&gt;0,O1580=0),"No rate for this date — check Rate Schedule",IF(AND(OR(E1580="Business",E1580="Medical",E1580="Charitable"),F1580&lt;&gt;"Yes",K1580=""),"Add purpose detail for substantiation",""))))))))))))</f>
        <v/>
      </c>
      <c r="R1580" s="27">
        <f>IF(OR(A1580="",M1580=""),"",IFERROR(INDEX('Rate Schedule'!$A$5:$A$24,MATCH(SUMPRODUCT(MAX(('Rate Schedule'!$A$5:$A$24&lt;=A1580)*('Rate Schedule'!$A$5:$A$24&lt;&gt;"")*'Rate Schedule'!$A$5:$A$24)),'Rate Schedule'!$A$5:$A$24,0)),""))</f>
        <v/>
      </c>
    </row>
    <row r="1581">
      <c r="A1581" s="22" t="n"/>
      <c r="B1581" s="10" t="n"/>
      <c r="C1581" s="10" t="n"/>
      <c r="D1581" s="10" t="n"/>
      <c r="E1581" s="10" t="n"/>
      <c r="F1581" s="10" t="n"/>
      <c r="G1581" s="10" t="n"/>
      <c r="H1581" s="23" t="n"/>
      <c r="I1581" s="23" t="n"/>
      <c r="J1581" s="23" t="n"/>
      <c r="K1581" s="10" t="n"/>
      <c r="L1581" s="10" t="n"/>
      <c r="M1581" s="24">
        <f>IF(AND(A1581="",B1581="",J1581="",H1581=""),"",ROUND(IF(G1581="Yes",2,1)*IF(AND(ISNUMBER(H1581),ISNUMBER(I1581),I1581&gt;=H1581),I1581-H1581,IF(ISNUMBER(J1581),J1581,0)),1))</f>
        <v/>
      </c>
      <c r="N1581" s="24">
        <f>IF(M1581="","",IF(OR(E1581="Personal",E1581="",F1581="Yes"),0,M1581))</f>
        <v/>
      </c>
      <c r="O1581" s="24">
        <f>IF(OR(A1581="",M1581=""),"",IF(E1581="Business",IFERROR(INDEX('Rate Schedule'!$B$5:$B$24,MATCH(SUMPRODUCT(MAX(('Rate Schedule'!$A$5:$A$24&lt;=A1581)*('Rate Schedule'!$A$5:$A$24&lt;&gt;"")*'Rate Schedule'!$A$5:$A$24)),'Rate Schedule'!$A$5:$A$24,0)),0),IF(E1581="Medical",IFERROR(INDEX('Rate Schedule'!$C$5:$C$24,MATCH(SUMPRODUCT(MAX(('Rate Schedule'!$A$5:$A$24&lt;=A1581)*('Rate Schedule'!$A$5:$A$24&lt;&gt;"")*'Rate Schedule'!$A$5:$A$24)),'Rate Schedule'!$A$5:$A$24,0)),0),IF(E1581="Charitable",IFERROR(INDEX('Rate Schedule'!$D$5:$D$24,MATCH(SUMPRODUCT(MAX(('Rate Schedule'!$A$5:$A$24&lt;=A1581)*('Rate Schedule'!$A$5:$A$24&lt;&gt;"")*'Rate Schedule'!$A$5:$A$24)),'Rate Schedule'!$A$5:$A$24,0)),0),0))))</f>
        <v/>
      </c>
      <c r="P1581" s="25">
        <f>IF(OR(M1581="",O1581=""),"",ROUND(N1581*O1581,0)/100)</f>
        <v/>
      </c>
      <c r="Q1581" s="26">
        <f>IF(AND(A1581="",B1581="",C1581="",D1581="",E1581="",J1581="",H1581=""),"",IF(A1581="","Add a date",IF(A1581&gt;AsOf,"After as-of date: not counted yet",IF(B1581="","Add a vehicle",IF(COUNTIF(VName,B1581)=0,"Vehicle not on Vehicles sheet",IF(E1581="","Add a purpose",IF(AND(E1581&lt;&gt;"Business",E1581&lt;&gt;"Medical",E1581&lt;&gt;"Charitable",E1581&lt;&gt;"Personal"),"Purpose must be Business/Medical/Charitable/Personal",IF(AND(ISNUMBER(H1581),ISNUMBER(I1581),I1581&lt;H1581),"Odometer end is before start",IF(AND(NOT(ISNUMBER(H1581)),NOT(ISNUMBER(I1581)),NOT(ISNUMBER(J1581))),"Add odometer readings or typed miles",IF(AND(ISNUMBER(H1581),ISNUMBER(I1581),ISNUMBER(J1581),ABS((I1581-H1581)-J1581)&gt;0.05),"Odometer and typed miles disagree",IF(AND(N1581&gt;0,O1581=0),"No rate for this date — check Rate Schedule",IF(AND(OR(E1581="Business",E1581="Medical",E1581="Charitable"),F1581&lt;&gt;"Yes",K1581=""),"Add purpose detail for substantiation",""))))))))))))</f>
        <v/>
      </c>
      <c r="R1581" s="27">
        <f>IF(OR(A1581="",M1581=""),"",IFERROR(INDEX('Rate Schedule'!$A$5:$A$24,MATCH(SUMPRODUCT(MAX(('Rate Schedule'!$A$5:$A$24&lt;=A1581)*('Rate Schedule'!$A$5:$A$24&lt;&gt;"")*'Rate Schedule'!$A$5:$A$24)),'Rate Schedule'!$A$5:$A$24,0)),""))</f>
        <v/>
      </c>
    </row>
    <row r="1582">
      <c r="A1582" s="22" t="n"/>
      <c r="B1582" s="10" t="n"/>
      <c r="C1582" s="10" t="n"/>
      <c r="D1582" s="10" t="n"/>
      <c r="E1582" s="10" t="n"/>
      <c r="F1582" s="10" t="n"/>
      <c r="G1582" s="10" t="n"/>
      <c r="H1582" s="23" t="n"/>
      <c r="I1582" s="23" t="n"/>
      <c r="J1582" s="23" t="n"/>
      <c r="K1582" s="10" t="n"/>
      <c r="L1582" s="10" t="n"/>
      <c r="M1582" s="24">
        <f>IF(AND(A1582="",B1582="",J1582="",H1582=""),"",ROUND(IF(G1582="Yes",2,1)*IF(AND(ISNUMBER(H1582),ISNUMBER(I1582),I1582&gt;=H1582),I1582-H1582,IF(ISNUMBER(J1582),J1582,0)),1))</f>
        <v/>
      </c>
      <c r="N1582" s="24">
        <f>IF(M1582="","",IF(OR(E1582="Personal",E1582="",F1582="Yes"),0,M1582))</f>
        <v/>
      </c>
      <c r="O1582" s="24">
        <f>IF(OR(A1582="",M1582=""),"",IF(E1582="Business",IFERROR(INDEX('Rate Schedule'!$B$5:$B$24,MATCH(SUMPRODUCT(MAX(('Rate Schedule'!$A$5:$A$24&lt;=A1582)*('Rate Schedule'!$A$5:$A$24&lt;&gt;"")*'Rate Schedule'!$A$5:$A$24)),'Rate Schedule'!$A$5:$A$24,0)),0),IF(E1582="Medical",IFERROR(INDEX('Rate Schedule'!$C$5:$C$24,MATCH(SUMPRODUCT(MAX(('Rate Schedule'!$A$5:$A$24&lt;=A1582)*('Rate Schedule'!$A$5:$A$24&lt;&gt;"")*'Rate Schedule'!$A$5:$A$24)),'Rate Schedule'!$A$5:$A$24,0)),0),IF(E1582="Charitable",IFERROR(INDEX('Rate Schedule'!$D$5:$D$24,MATCH(SUMPRODUCT(MAX(('Rate Schedule'!$A$5:$A$24&lt;=A1582)*('Rate Schedule'!$A$5:$A$24&lt;&gt;"")*'Rate Schedule'!$A$5:$A$24)),'Rate Schedule'!$A$5:$A$24,0)),0),0))))</f>
        <v/>
      </c>
      <c r="P1582" s="25">
        <f>IF(OR(M1582="",O1582=""),"",ROUND(N1582*O1582,0)/100)</f>
        <v/>
      </c>
      <c r="Q1582" s="26">
        <f>IF(AND(A1582="",B1582="",C1582="",D1582="",E1582="",J1582="",H1582=""),"",IF(A1582="","Add a date",IF(A1582&gt;AsOf,"After as-of date: not counted yet",IF(B1582="","Add a vehicle",IF(COUNTIF(VName,B1582)=0,"Vehicle not on Vehicles sheet",IF(E1582="","Add a purpose",IF(AND(E1582&lt;&gt;"Business",E1582&lt;&gt;"Medical",E1582&lt;&gt;"Charitable",E1582&lt;&gt;"Personal"),"Purpose must be Business/Medical/Charitable/Personal",IF(AND(ISNUMBER(H1582),ISNUMBER(I1582),I1582&lt;H1582),"Odometer end is before start",IF(AND(NOT(ISNUMBER(H1582)),NOT(ISNUMBER(I1582)),NOT(ISNUMBER(J1582))),"Add odometer readings or typed miles",IF(AND(ISNUMBER(H1582),ISNUMBER(I1582),ISNUMBER(J1582),ABS((I1582-H1582)-J1582)&gt;0.05),"Odometer and typed miles disagree",IF(AND(N1582&gt;0,O1582=0),"No rate for this date — check Rate Schedule",IF(AND(OR(E1582="Business",E1582="Medical",E1582="Charitable"),F1582&lt;&gt;"Yes",K1582=""),"Add purpose detail for substantiation",""))))))))))))</f>
        <v/>
      </c>
      <c r="R1582" s="27">
        <f>IF(OR(A1582="",M1582=""),"",IFERROR(INDEX('Rate Schedule'!$A$5:$A$24,MATCH(SUMPRODUCT(MAX(('Rate Schedule'!$A$5:$A$24&lt;=A1582)*('Rate Schedule'!$A$5:$A$24&lt;&gt;"")*'Rate Schedule'!$A$5:$A$24)),'Rate Schedule'!$A$5:$A$24,0)),""))</f>
        <v/>
      </c>
    </row>
    <row r="1583">
      <c r="A1583" s="22" t="n"/>
      <c r="B1583" s="10" t="n"/>
      <c r="C1583" s="10" t="n"/>
      <c r="D1583" s="10" t="n"/>
      <c r="E1583" s="10" t="n"/>
      <c r="F1583" s="10" t="n"/>
      <c r="G1583" s="10" t="n"/>
      <c r="H1583" s="23" t="n"/>
      <c r="I1583" s="23" t="n"/>
      <c r="J1583" s="23" t="n"/>
      <c r="K1583" s="10" t="n"/>
      <c r="L1583" s="10" t="n"/>
      <c r="M1583" s="24">
        <f>IF(AND(A1583="",B1583="",J1583="",H1583=""),"",ROUND(IF(G1583="Yes",2,1)*IF(AND(ISNUMBER(H1583),ISNUMBER(I1583),I1583&gt;=H1583),I1583-H1583,IF(ISNUMBER(J1583),J1583,0)),1))</f>
        <v/>
      </c>
      <c r="N1583" s="24">
        <f>IF(M1583="","",IF(OR(E1583="Personal",E1583="",F1583="Yes"),0,M1583))</f>
        <v/>
      </c>
      <c r="O1583" s="24">
        <f>IF(OR(A1583="",M1583=""),"",IF(E1583="Business",IFERROR(INDEX('Rate Schedule'!$B$5:$B$24,MATCH(SUMPRODUCT(MAX(('Rate Schedule'!$A$5:$A$24&lt;=A1583)*('Rate Schedule'!$A$5:$A$24&lt;&gt;"")*'Rate Schedule'!$A$5:$A$24)),'Rate Schedule'!$A$5:$A$24,0)),0),IF(E1583="Medical",IFERROR(INDEX('Rate Schedule'!$C$5:$C$24,MATCH(SUMPRODUCT(MAX(('Rate Schedule'!$A$5:$A$24&lt;=A1583)*('Rate Schedule'!$A$5:$A$24&lt;&gt;"")*'Rate Schedule'!$A$5:$A$24)),'Rate Schedule'!$A$5:$A$24,0)),0),IF(E1583="Charitable",IFERROR(INDEX('Rate Schedule'!$D$5:$D$24,MATCH(SUMPRODUCT(MAX(('Rate Schedule'!$A$5:$A$24&lt;=A1583)*('Rate Schedule'!$A$5:$A$24&lt;&gt;"")*'Rate Schedule'!$A$5:$A$24)),'Rate Schedule'!$A$5:$A$24,0)),0),0))))</f>
        <v/>
      </c>
      <c r="P1583" s="25">
        <f>IF(OR(M1583="",O1583=""),"",ROUND(N1583*O1583,0)/100)</f>
        <v/>
      </c>
      <c r="Q1583" s="26">
        <f>IF(AND(A1583="",B1583="",C1583="",D1583="",E1583="",J1583="",H1583=""),"",IF(A1583="","Add a date",IF(A1583&gt;AsOf,"After as-of date: not counted yet",IF(B1583="","Add a vehicle",IF(COUNTIF(VName,B1583)=0,"Vehicle not on Vehicles sheet",IF(E1583="","Add a purpose",IF(AND(E1583&lt;&gt;"Business",E1583&lt;&gt;"Medical",E1583&lt;&gt;"Charitable",E1583&lt;&gt;"Personal"),"Purpose must be Business/Medical/Charitable/Personal",IF(AND(ISNUMBER(H1583),ISNUMBER(I1583),I1583&lt;H1583),"Odometer end is before start",IF(AND(NOT(ISNUMBER(H1583)),NOT(ISNUMBER(I1583)),NOT(ISNUMBER(J1583))),"Add odometer readings or typed miles",IF(AND(ISNUMBER(H1583),ISNUMBER(I1583),ISNUMBER(J1583),ABS((I1583-H1583)-J1583)&gt;0.05),"Odometer and typed miles disagree",IF(AND(N1583&gt;0,O1583=0),"No rate for this date — check Rate Schedule",IF(AND(OR(E1583="Business",E1583="Medical",E1583="Charitable"),F1583&lt;&gt;"Yes",K1583=""),"Add purpose detail for substantiation",""))))))))))))</f>
        <v/>
      </c>
      <c r="R1583" s="27">
        <f>IF(OR(A1583="",M1583=""),"",IFERROR(INDEX('Rate Schedule'!$A$5:$A$24,MATCH(SUMPRODUCT(MAX(('Rate Schedule'!$A$5:$A$24&lt;=A1583)*('Rate Schedule'!$A$5:$A$24&lt;&gt;"")*'Rate Schedule'!$A$5:$A$24)),'Rate Schedule'!$A$5:$A$24,0)),""))</f>
        <v/>
      </c>
    </row>
    <row r="1584">
      <c r="A1584" s="22" t="n"/>
      <c r="B1584" s="10" t="n"/>
      <c r="C1584" s="10" t="n"/>
      <c r="D1584" s="10" t="n"/>
      <c r="E1584" s="10" t="n"/>
      <c r="F1584" s="10" t="n"/>
      <c r="G1584" s="10" t="n"/>
      <c r="H1584" s="23" t="n"/>
      <c r="I1584" s="23" t="n"/>
      <c r="J1584" s="23" t="n"/>
      <c r="K1584" s="10" t="n"/>
      <c r="L1584" s="10" t="n"/>
      <c r="M1584" s="24">
        <f>IF(AND(A1584="",B1584="",J1584="",H1584=""),"",ROUND(IF(G1584="Yes",2,1)*IF(AND(ISNUMBER(H1584),ISNUMBER(I1584),I1584&gt;=H1584),I1584-H1584,IF(ISNUMBER(J1584),J1584,0)),1))</f>
        <v/>
      </c>
      <c r="N1584" s="24">
        <f>IF(M1584="","",IF(OR(E1584="Personal",E1584="",F1584="Yes"),0,M1584))</f>
        <v/>
      </c>
      <c r="O1584" s="24">
        <f>IF(OR(A1584="",M1584=""),"",IF(E1584="Business",IFERROR(INDEX('Rate Schedule'!$B$5:$B$24,MATCH(SUMPRODUCT(MAX(('Rate Schedule'!$A$5:$A$24&lt;=A1584)*('Rate Schedule'!$A$5:$A$24&lt;&gt;"")*'Rate Schedule'!$A$5:$A$24)),'Rate Schedule'!$A$5:$A$24,0)),0),IF(E1584="Medical",IFERROR(INDEX('Rate Schedule'!$C$5:$C$24,MATCH(SUMPRODUCT(MAX(('Rate Schedule'!$A$5:$A$24&lt;=A1584)*('Rate Schedule'!$A$5:$A$24&lt;&gt;"")*'Rate Schedule'!$A$5:$A$24)),'Rate Schedule'!$A$5:$A$24,0)),0),IF(E1584="Charitable",IFERROR(INDEX('Rate Schedule'!$D$5:$D$24,MATCH(SUMPRODUCT(MAX(('Rate Schedule'!$A$5:$A$24&lt;=A1584)*('Rate Schedule'!$A$5:$A$24&lt;&gt;"")*'Rate Schedule'!$A$5:$A$24)),'Rate Schedule'!$A$5:$A$24,0)),0),0))))</f>
        <v/>
      </c>
      <c r="P1584" s="25">
        <f>IF(OR(M1584="",O1584=""),"",ROUND(N1584*O1584,0)/100)</f>
        <v/>
      </c>
      <c r="Q1584" s="26">
        <f>IF(AND(A1584="",B1584="",C1584="",D1584="",E1584="",J1584="",H1584=""),"",IF(A1584="","Add a date",IF(A1584&gt;AsOf,"After as-of date: not counted yet",IF(B1584="","Add a vehicle",IF(COUNTIF(VName,B1584)=0,"Vehicle not on Vehicles sheet",IF(E1584="","Add a purpose",IF(AND(E1584&lt;&gt;"Business",E1584&lt;&gt;"Medical",E1584&lt;&gt;"Charitable",E1584&lt;&gt;"Personal"),"Purpose must be Business/Medical/Charitable/Personal",IF(AND(ISNUMBER(H1584),ISNUMBER(I1584),I1584&lt;H1584),"Odometer end is before start",IF(AND(NOT(ISNUMBER(H1584)),NOT(ISNUMBER(I1584)),NOT(ISNUMBER(J1584))),"Add odometer readings or typed miles",IF(AND(ISNUMBER(H1584),ISNUMBER(I1584),ISNUMBER(J1584),ABS((I1584-H1584)-J1584)&gt;0.05),"Odometer and typed miles disagree",IF(AND(N1584&gt;0,O1584=0),"No rate for this date — check Rate Schedule",IF(AND(OR(E1584="Business",E1584="Medical",E1584="Charitable"),F1584&lt;&gt;"Yes",K1584=""),"Add purpose detail for substantiation",""))))))))))))</f>
        <v/>
      </c>
      <c r="R1584" s="27">
        <f>IF(OR(A1584="",M1584=""),"",IFERROR(INDEX('Rate Schedule'!$A$5:$A$24,MATCH(SUMPRODUCT(MAX(('Rate Schedule'!$A$5:$A$24&lt;=A1584)*('Rate Schedule'!$A$5:$A$24&lt;&gt;"")*'Rate Schedule'!$A$5:$A$24)),'Rate Schedule'!$A$5:$A$24,0)),""))</f>
        <v/>
      </c>
    </row>
    <row r="1585">
      <c r="A1585" s="22" t="n"/>
      <c r="B1585" s="10" t="n"/>
      <c r="C1585" s="10" t="n"/>
      <c r="D1585" s="10" t="n"/>
      <c r="E1585" s="10" t="n"/>
      <c r="F1585" s="10" t="n"/>
      <c r="G1585" s="10" t="n"/>
      <c r="H1585" s="23" t="n"/>
      <c r="I1585" s="23" t="n"/>
      <c r="J1585" s="23" t="n"/>
      <c r="K1585" s="10" t="n"/>
      <c r="L1585" s="10" t="n"/>
      <c r="M1585" s="24">
        <f>IF(AND(A1585="",B1585="",J1585="",H1585=""),"",ROUND(IF(G1585="Yes",2,1)*IF(AND(ISNUMBER(H1585),ISNUMBER(I1585),I1585&gt;=H1585),I1585-H1585,IF(ISNUMBER(J1585),J1585,0)),1))</f>
        <v/>
      </c>
      <c r="N1585" s="24">
        <f>IF(M1585="","",IF(OR(E1585="Personal",E1585="",F1585="Yes"),0,M1585))</f>
        <v/>
      </c>
      <c r="O1585" s="24">
        <f>IF(OR(A1585="",M1585=""),"",IF(E1585="Business",IFERROR(INDEX('Rate Schedule'!$B$5:$B$24,MATCH(SUMPRODUCT(MAX(('Rate Schedule'!$A$5:$A$24&lt;=A1585)*('Rate Schedule'!$A$5:$A$24&lt;&gt;"")*'Rate Schedule'!$A$5:$A$24)),'Rate Schedule'!$A$5:$A$24,0)),0),IF(E1585="Medical",IFERROR(INDEX('Rate Schedule'!$C$5:$C$24,MATCH(SUMPRODUCT(MAX(('Rate Schedule'!$A$5:$A$24&lt;=A1585)*('Rate Schedule'!$A$5:$A$24&lt;&gt;"")*'Rate Schedule'!$A$5:$A$24)),'Rate Schedule'!$A$5:$A$24,0)),0),IF(E1585="Charitable",IFERROR(INDEX('Rate Schedule'!$D$5:$D$24,MATCH(SUMPRODUCT(MAX(('Rate Schedule'!$A$5:$A$24&lt;=A1585)*('Rate Schedule'!$A$5:$A$24&lt;&gt;"")*'Rate Schedule'!$A$5:$A$24)),'Rate Schedule'!$A$5:$A$24,0)),0),0))))</f>
        <v/>
      </c>
      <c r="P1585" s="25">
        <f>IF(OR(M1585="",O1585=""),"",ROUND(N1585*O1585,0)/100)</f>
        <v/>
      </c>
      <c r="Q1585" s="26">
        <f>IF(AND(A1585="",B1585="",C1585="",D1585="",E1585="",J1585="",H1585=""),"",IF(A1585="","Add a date",IF(A1585&gt;AsOf,"After as-of date: not counted yet",IF(B1585="","Add a vehicle",IF(COUNTIF(VName,B1585)=0,"Vehicle not on Vehicles sheet",IF(E1585="","Add a purpose",IF(AND(E1585&lt;&gt;"Business",E1585&lt;&gt;"Medical",E1585&lt;&gt;"Charitable",E1585&lt;&gt;"Personal"),"Purpose must be Business/Medical/Charitable/Personal",IF(AND(ISNUMBER(H1585),ISNUMBER(I1585),I1585&lt;H1585),"Odometer end is before start",IF(AND(NOT(ISNUMBER(H1585)),NOT(ISNUMBER(I1585)),NOT(ISNUMBER(J1585))),"Add odometer readings or typed miles",IF(AND(ISNUMBER(H1585),ISNUMBER(I1585),ISNUMBER(J1585),ABS((I1585-H1585)-J1585)&gt;0.05),"Odometer and typed miles disagree",IF(AND(N1585&gt;0,O1585=0),"No rate for this date — check Rate Schedule",IF(AND(OR(E1585="Business",E1585="Medical",E1585="Charitable"),F1585&lt;&gt;"Yes",K1585=""),"Add purpose detail for substantiation",""))))))))))))</f>
        <v/>
      </c>
      <c r="R1585" s="27">
        <f>IF(OR(A1585="",M1585=""),"",IFERROR(INDEX('Rate Schedule'!$A$5:$A$24,MATCH(SUMPRODUCT(MAX(('Rate Schedule'!$A$5:$A$24&lt;=A1585)*('Rate Schedule'!$A$5:$A$24&lt;&gt;"")*'Rate Schedule'!$A$5:$A$24)),'Rate Schedule'!$A$5:$A$24,0)),""))</f>
        <v/>
      </c>
    </row>
    <row r="1586">
      <c r="A1586" s="22" t="n"/>
      <c r="B1586" s="10" t="n"/>
      <c r="C1586" s="10" t="n"/>
      <c r="D1586" s="10" t="n"/>
      <c r="E1586" s="10" t="n"/>
      <c r="F1586" s="10" t="n"/>
      <c r="G1586" s="10" t="n"/>
      <c r="H1586" s="23" t="n"/>
      <c r="I1586" s="23" t="n"/>
      <c r="J1586" s="23" t="n"/>
      <c r="K1586" s="10" t="n"/>
      <c r="L1586" s="10" t="n"/>
      <c r="M1586" s="24">
        <f>IF(AND(A1586="",B1586="",J1586="",H1586=""),"",ROUND(IF(G1586="Yes",2,1)*IF(AND(ISNUMBER(H1586),ISNUMBER(I1586),I1586&gt;=H1586),I1586-H1586,IF(ISNUMBER(J1586),J1586,0)),1))</f>
        <v/>
      </c>
      <c r="N1586" s="24">
        <f>IF(M1586="","",IF(OR(E1586="Personal",E1586="",F1586="Yes"),0,M1586))</f>
        <v/>
      </c>
      <c r="O1586" s="24">
        <f>IF(OR(A1586="",M1586=""),"",IF(E1586="Business",IFERROR(INDEX('Rate Schedule'!$B$5:$B$24,MATCH(SUMPRODUCT(MAX(('Rate Schedule'!$A$5:$A$24&lt;=A1586)*('Rate Schedule'!$A$5:$A$24&lt;&gt;"")*'Rate Schedule'!$A$5:$A$24)),'Rate Schedule'!$A$5:$A$24,0)),0),IF(E1586="Medical",IFERROR(INDEX('Rate Schedule'!$C$5:$C$24,MATCH(SUMPRODUCT(MAX(('Rate Schedule'!$A$5:$A$24&lt;=A1586)*('Rate Schedule'!$A$5:$A$24&lt;&gt;"")*'Rate Schedule'!$A$5:$A$24)),'Rate Schedule'!$A$5:$A$24,0)),0),IF(E1586="Charitable",IFERROR(INDEX('Rate Schedule'!$D$5:$D$24,MATCH(SUMPRODUCT(MAX(('Rate Schedule'!$A$5:$A$24&lt;=A1586)*('Rate Schedule'!$A$5:$A$24&lt;&gt;"")*'Rate Schedule'!$A$5:$A$24)),'Rate Schedule'!$A$5:$A$24,0)),0),0))))</f>
        <v/>
      </c>
      <c r="P1586" s="25">
        <f>IF(OR(M1586="",O1586=""),"",ROUND(N1586*O1586,0)/100)</f>
        <v/>
      </c>
      <c r="Q1586" s="26">
        <f>IF(AND(A1586="",B1586="",C1586="",D1586="",E1586="",J1586="",H1586=""),"",IF(A1586="","Add a date",IF(A1586&gt;AsOf,"After as-of date: not counted yet",IF(B1586="","Add a vehicle",IF(COUNTIF(VName,B1586)=0,"Vehicle not on Vehicles sheet",IF(E1586="","Add a purpose",IF(AND(E1586&lt;&gt;"Business",E1586&lt;&gt;"Medical",E1586&lt;&gt;"Charitable",E1586&lt;&gt;"Personal"),"Purpose must be Business/Medical/Charitable/Personal",IF(AND(ISNUMBER(H1586),ISNUMBER(I1586),I1586&lt;H1586),"Odometer end is before start",IF(AND(NOT(ISNUMBER(H1586)),NOT(ISNUMBER(I1586)),NOT(ISNUMBER(J1586))),"Add odometer readings or typed miles",IF(AND(ISNUMBER(H1586),ISNUMBER(I1586),ISNUMBER(J1586),ABS((I1586-H1586)-J1586)&gt;0.05),"Odometer and typed miles disagree",IF(AND(N1586&gt;0,O1586=0),"No rate for this date — check Rate Schedule",IF(AND(OR(E1586="Business",E1586="Medical",E1586="Charitable"),F1586&lt;&gt;"Yes",K1586=""),"Add purpose detail for substantiation",""))))))))))))</f>
        <v/>
      </c>
      <c r="R1586" s="27">
        <f>IF(OR(A1586="",M1586=""),"",IFERROR(INDEX('Rate Schedule'!$A$5:$A$24,MATCH(SUMPRODUCT(MAX(('Rate Schedule'!$A$5:$A$24&lt;=A1586)*('Rate Schedule'!$A$5:$A$24&lt;&gt;"")*'Rate Schedule'!$A$5:$A$24)),'Rate Schedule'!$A$5:$A$24,0)),""))</f>
        <v/>
      </c>
    </row>
    <row r="1587">
      <c r="A1587" s="22" t="n"/>
      <c r="B1587" s="10" t="n"/>
      <c r="C1587" s="10" t="n"/>
      <c r="D1587" s="10" t="n"/>
      <c r="E1587" s="10" t="n"/>
      <c r="F1587" s="10" t="n"/>
      <c r="G1587" s="10" t="n"/>
      <c r="H1587" s="23" t="n"/>
      <c r="I1587" s="23" t="n"/>
      <c r="J1587" s="23" t="n"/>
      <c r="K1587" s="10" t="n"/>
      <c r="L1587" s="10" t="n"/>
      <c r="M1587" s="24">
        <f>IF(AND(A1587="",B1587="",J1587="",H1587=""),"",ROUND(IF(G1587="Yes",2,1)*IF(AND(ISNUMBER(H1587),ISNUMBER(I1587),I1587&gt;=H1587),I1587-H1587,IF(ISNUMBER(J1587),J1587,0)),1))</f>
        <v/>
      </c>
      <c r="N1587" s="24">
        <f>IF(M1587="","",IF(OR(E1587="Personal",E1587="",F1587="Yes"),0,M1587))</f>
        <v/>
      </c>
      <c r="O1587" s="24">
        <f>IF(OR(A1587="",M1587=""),"",IF(E1587="Business",IFERROR(INDEX('Rate Schedule'!$B$5:$B$24,MATCH(SUMPRODUCT(MAX(('Rate Schedule'!$A$5:$A$24&lt;=A1587)*('Rate Schedule'!$A$5:$A$24&lt;&gt;"")*'Rate Schedule'!$A$5:$A$24)),'Rate Schedule'!$A$5:$A$24,0)),0),IF(E1587="Medical",IFERROR(INDEX('Rate Schedule'!$C$5:$C$24,MATCH(SUMPRODUCT(MAX(('Rate Schedule'!$A$5:$A$24&lt;=A1587)*('Rate Schedule'!$A$5:$A$24&lt;&gt;"")*'Rate Schedule'!$A$5:$A$24)),'Rate Schedule'!$A$5:$A$24,0)),0),IF(E1587="Charitable",IFERROR(INDEX('Rate Schedule'!$D$5:$D$24,MATCH(SUMPRODUCT(MAX(('Rate Schedule'!$A$5:$A$24&lt;=A1587)*('Rate Schedule'!$A$5:$A$24&lt;&gt;"")*'Rate Schedule'!$A$5:$A$24)),'Rate Schedule'!$A$5:$A$24,0)),0),0))))</f>
        <v/>
      </c>
      <c r="P1587" s="25">
        <f>IF(OR(M1587="",O1587=""),"",ROUND(N1587*O1587,0)/100)</f>
        <v/>
      </c>
      <c r="Q1587" s="26">
        <f>IF(AND(A1587="",B1587="",C1587="",D1587="",E1587="",J1587="",H1587=""),"",IF(A1587="","Add a date",IF(A1587&gt;AsOf,"After as-of date: not counted yet",IF(B1587="","Add a vehicle",IF(COUNTIF(VName,B1587)=0,"Vehicle not on Vehicles sheet",IF(E1587="","Add a purpose",IF(AND(E1587&lt;&gt;"Business",E1587&lt;&gt;"Medical",E1587&lt;&gt;"Charitable",E1587&lt;&gt;"Personal"),"Purpose must be Business/Medical/Charitable/Personal",IF(AND(ISNUMBER(H1587),ISNUMBER(I1587),I1587&lt;H1587),"Odometer end is before start",IF(AND(NOT(ISNUMBER(H1587)),NOT(ISNUMBER(I1587)),NOT(ISNUMBER(J1587))),"Add odometer readings or typed miles",IF(AND(ISNUMBER(H1587),ISNUMBER(I1587),ISNUMBER(J1587),ABS((I1587-H1587)-J1587)&gt;0.05),"Odometer and typed miles disagree",IF(AND(N1587&gt;0,O1587=0),"No rate for this date — check Rate Schedule",IF(AND(OR(E1587="Business",E1587="Medical",E1587="Charitable"),F1587&lt;&gt;"Yes",K1587=""),"Add purpose detail for substantiation",""))))))))))))</f>
        <v/>
      </c>
      <c r="R1587" s="27">
        <f>IF(OR(A1587="",M1587=""),"",IFERROR(INDEX('Rate Schedule'!$A$5:$A$24,MATCH(SUMPRODUCT(MAX(('Rate Schedule'!$A$5:$A$24&lt;=A1587)*('Rate Schedule'!$A$5:$A$24&lt;&gt;"")*'Rate Schedule'!$A$5:$A$24)),'Rate Schedule'!$A$5:$A$24,0)),""))</f>
        <v/>
      </c>
    </row>
    <row r="1588">
      <c r="A1588" s="22" t="n"/>
      <c r="B1588" s="10" t="n"/>
      <c r="C1588" s="10" t="n"/>
      <c r="D1588" s="10" t="n"/>
      <c r="E1588" s="10" t="n"/>
      <c r="F1588" s="10" t="n"/>
      <c r="G1588" s="10" t="n"/>
      <c r="H1588" s="23" t="n"/>
      <c r="I1588" s="23" t="n"/>
      <c r="J1588" s="23" t="n"/>
      <c r="K1588" s="10" t="n"/>
      <c r="L1588" s="10" t="n"/>
      <c r="M1588" s="24">
        <f>IF(AND(A1588="",B1588="",J1588="",H1588=""),"",ROUND(IF(G1588="Yes",2,1)*IF(AND(ISNUMBER(H1588),ISNUMBER(I1588),I1588&gt;=H1588),I1588-H1588,IF(ISNUMBER(J1588),J1588,0)),1))</f>
        <v/>
      </c>
      <c r="N1588" s="24">
        <f>IF(M1588="","",IF(OR(E1588="Personal",E1588="",F1588="Yes"),0,M1588))</f>
        <v/>
      </c>
      <c r="O1588" s="24">
        <f>IF(OR(A1588="",M1588=""),"",IF(E1588="Business",IFERROR(INDEX('Rate Schedule'!$B$5:$B$24,MATCH(SUMPRODUCT(MAX(('Rate Schedule'!$A$5:$A$24&lt;=A1588)*('Rate Schedule'!$A$5:$A$24&lt;&gt;"")*'Rate Schedule'!$A$5:$A$24)),'Rate Schedule'!$A$5:$A$24,0)),0),IF(E1588="Medical",IFERROR(INDEX('Rate Schedule'!$C$5:$C$24,MATCH(SUMPRODUCT(MAX(('Rate Schedule'!$A$5:$A$24&lt;=A1588)*('Rate Schedule'!$A$5:$A$24&lt;&gt;"")*'Rate Schedule'!$A$5:$A$24)),'Rate Schedule'!$A$5:$A$24,0)),0),IF(E1588="Charitable",IFERROR(INDEX('Rate Schedule'!$D$5:$D$24,MATCH(SUMPRODUCT(MAX(('Rate Schedule'!$A$5:$A$24&lt;=A1588)*('Rate Schedule'!$A$5:$A$24&lt;&gt;"")*'Rate Schedule'!$A$5:$A$24)),'Rate Schedule'!$A$5:$A$24,0)),0),0))))</f>
        <v/>
      </c>
      <c r="P1588" s="25">
        <f>IF(OR(M1588="",O1588=""),"",ROUND(N1588*O1588,0)/100)</f>
        <v/>
      </c>
      <c r="Q1588" s="26">
        <f>IF(AND(A1588="",B1588="",C1588="",D1588="",E1588="",J1588="",H1588=""),"",IF(A1588="","Add a date",IF(A1588&gt;AsOf,"After as-of date: not counted yet",IF(B1588="","Add a vehicle",IF(COUNTIF(VName,B1588)=0,"Vehicle not on Vehicles sheet",IF(E1588="","Add a purpose",IF(AND(E1588&lt;&gt;"Business",E1588&lt;&gt;"Medical",E1588&lt;&gt;"Charitable",E1588&lt;&gt;"Personal"),"Purpose must be Business/Medical/Charitable/Personal",IF(AND(ISNUMBER(H1588),ISNUMBER(I1588),I1588&lt;H1588),"Odometer end is before start",IF(AND(NOT(ISNUMBER(H1588)),NOT(ISNUMBER(I1588)),NOT(ISNUMBER(J1588))),"Add odometer readings or typed miles",IF(AND(ISNUMBER(H1588),ISNUMBER(I1588),ISNUMBER(J1588),ABS((I1588-H1588)-J1588)&gt;0.05),"Odometer and typed miles disagree",IF(AND(N1588&gt;0,O1588=0),"No rate for this date — check Rate Schedule",IF(AND(OR(E1588="Business",E1588="Medical",E1588="Charitable"),F1588&lt;&gt;"Yes",K1588=""),"Add purpose detail for substantiation",""))))))))))))</f>
        <v/>
      </c>
      <c r="R1588" s="27">
        <f>IF(OR(A1588="",M1588=""),"",IFERROR(INDEX('Rate Schedule'!$A$5:$A$24,MATCH(SUMPRODUCT(MAX(('Rate Schedule'!$A$5:$A$24&lt;=A1588)*('Rate Schedule'!$A$5:$A$24&lt;&gt;"")*'Rate Schedule'!$A$5:$A$24)),'Rate Schedule'!$A$5:$A$24,0)),""))</f>
        <v/>
      </c>
    </row>
    <row r="1589">
      <c r="A1589" s="22" t="n"/>
      <c r="B1589" s="10" t="n"/>
      <c r="C1589" s="10" t="n"/>
      <c r="D1589" s="10" t="n"/>
      <c r="E1589" s="10" t="n"/>
      <c r="F1589" s="10" t="n"/>
      <c r="G1589" s="10" t="n"/>
      <c r="H1589" s="23" t="n"/>
      <c r="I1589" s="23" t="n"/>
      <c r="J1589" s="23" t="n"/>
      <c r="K1589" s="10" t="n"/>
      <c r="L1589" s="10" t="n"/>
      <c r="M1589" s="24">
        <f>IF(AND(A1589="",B1589="",J1589="",H1589=""),"",ROUND(IF(G1589="Yes",2,1)*IF(AND(ISNUMBER(H1589),ISNUMBER(I1589),I1589&gt;=H1589),I1589-H1589,IF(ISNUMBER(J1589),J1589,0)),1))</f>
        <v/>
      </c>
      <c r="N1589" s="24">
        <f>IF(M1589="","",IF(OR(E1589="Personal",E1589="",F1589="Yes"),0,M1589))</f>
        <v/>
      </c>
      <c r="O1589" s="24">
        <f>IF(OR(A1589="",M1589=""),"",IF(E1589="Business",IFERROR(INDEX('Rate Schedule'!$B$5:$B$24,MATCH(SUMPRODUCT(MAX(('Rate Schedule'!$A$5:$A$24&lt;=A1589)*('Rate Schedule'!$A$5:$A$24&lt;&gt;"")*'Rate Schedule'!$A$5:$A$24)),'Rate Schedule'!$A$5:$A$24,0)),0),IF(E1589="Medical",IFERROR(INDEX('Rate Schedule'!$C$5:$C$24,MATCH(SUMPRODUCT(MAX(('Rate Schedule'!$A$5:$A$24&lt;=A1589)*('Rate Schedule'!$A$5:$A$24&lt;&gt;"")*'Rate Schedule'!$A$5:$A$24)),'Rate Schedule'!$A$5:$A$24,0)),0),IF(E1589="Charitable",IFERROR(INDEX('Rate Schedule'!$D$5:$D$24,MATCH(SUMPRODUCT(MAX(('Rate Schedule'!$A$5:$A$24&lt;=A1589)*('Rate Schedule'!$A$5:$A$24&lt;&gt;"")*'Rate Schedule'!$A$5:$A$24)),'Rate Schedule'!$A$5:$A$24,0)),0),0))))</f>
        <v/>
      </c>
      <c r="P1589" s="25">
        <f>IF(OR(M1589="",O1589=""),"",ROUND(N1589*O1589,0)/100)</f>
        <v/>
      </c>
      <c r="Q1589" s="26">
        <f>IF(AND(A1589="",B1589="",C1589="",D1589="",E1589="",J1589="",H1589=""),"",IF(A1589="","Add a date",IF(A1589&gt;AsOf,"After as-of date: not counted yet",IF(B1589="","Add a vehicle",IF(COUNTIF(VName,B1589)=0,"Vehicle not on Vehicles sheet",IF(E1589="","Add a purpose",IF(AND(E1589&lt;&gt;"Business",E1589&lt;&gt;"Medical",E1589&lt;&gt;"Charitable",E1589&lt;&gt;"Personal"),"Purpose must be Business/Medical/Charitable/Personal",IF(AND(ISNUMBER(H1589),ISNUMBER(I1589),I1589&lt;H1589),"Odometer end is before start",IF(AND(NOT(ISNUMBER(H1589)),NOT(ISNUMBER(I1589)),NOT(ISNUMBER(J1589))),"Add odometer readings or typed miles",IF(AND(ISNUMBER(H1589),ISNUMBER(I1589),ISNUMBER(J1589),ABS((I1589-H1589)-J1589)&gt;0.05),"Odometer and typed miles disagree",IF(AND(N1589&gt;0,O1589=0),"No rate for this date — check Rate Schedule",IF(AND(OR(E1589="Business",E1589="Medical",E1589="Charitable"),F1589&lt;&gt;"Yes",K1589=""),"Add purpose detail for substantiation",""))))))))))))</f>
        <v/>
      </c>
      <c r="R1589" s="27">
        <f>IF(OR(A1589="",M1589=""),"",IFERROR(INDEX('Rate Schedule'!$A$5:$A$24,MATCH(SUMPRODUCT(MAX(('Rate Schedule'!$A$5:$A$24&lt;=A1589)*('Rate Schedule'!$A$5:$A$24&lt;&gt;"")*'Rate Schedule'!$A$5:$A$24)),'Rate Schedule'!$A$5:$A$24,0)),""))</f>
        <v/>
      </c>
    </row>
    <row r="1590">
      <c r="A1590" s="22" t="n"/>
      <c r="B1590" s="10" t="n"/>
      <c r="C1590" s="10" t="n"/>
      <c r="D1590" s="10" t="n"/>
      <c r="E1590" s="10" t="n"/>
      <c r="F1590" s="10" t="n"/>
      <c r="G1590" s="10" t="n"/>
      <c r="H1590" s="23" t="n"/>
      <c r="I1590" s="23" t="n"/>
      <c r="J1590" s="23" t="n"/>
      <c r="K1590" s="10" t="n"/>
      <c r="L1590" s="10" t="n"/>
      <c r="M1590" s="24">
        <f>IF(AND(A1590="",B1590="",J1590="",H1590=""),"",ROUND(IF(G1590="Yes",2,1)*IF(AND(ISNUMBER(H1590),ISNUMBER(I1590),I1590&gt;=H1590),I1590-H1590,IF(ISNUMBER(J1590),J1590,0)),1))</f>
        <v/>
      </c>
      <c r="N1590" s="24">
        <f>IF(M1590="","",IF(OR(E1590="Personal",E1590="",F1590="Yes"),0,M1590))</f>
        <v/>
      </c>
      <c r="O1590" s="24">
        <f>IF(OR(A1590="",M1590=""),"",IF(E1590="Business",IFERROR(INDEX('Rate Schedule'!$B$5:$B$24,MATCH(SUMPRODUCT(MAX(('Rate Schedule'!$A$5:$A$24&lt;=A1590)*('Rate Schedule'!$A$5:$A$24&lt;&gt;"")*'Rate Schedule'!$A$5:$A$24)),'Rate Schedule'!$A$5:$A$24,0)),0),IF(E1590="Medical",IFERROR(INDEX('Rate Schedule'!$C$5:$C$24,MATCH(SUMPRODUCT(MAX(('Rate Schedule'!$A$5:$A$24&lt;=A1590)*('Rate Schedule'!$A$5:$A$24&lt;&gt;"")*'Rate Schedule'!$A$5:$A$24)),'Rate Schedule'!$A$5:$A$24,0)),0),IF(E1590="Charitable",IFERROR(INDEX('Rate Schedule'!$D$5:$D$24,MATCH(SUMPRODUCT(MAX(('Rate Schedule'!$A$5:$A$24&lt;=A1590)*('Rate Schedule'!$A$5:$A$24&lt;&gt;"")*'Rate Schedule'!$A$5:$A$24)),'Rate Schedule'!$A$5:$A$24,0)),0),0))))</f>
        <v/>
      </c>
      <c r="P1590" s="25">
        <f>IF(OR(M1590="",O1590=""),"",ROUND(N1590*O1590,0)/100)</f>
        <v/>
      </c>
      <c r="Q1590" s="26">
        <f>IF(AND(A1590="",B1590="",C1590="",D1590="",E1590="",J1590="",H1590=""),"",IF(A1590="","Add a date",IF(A1590&gt;AsOf,"After as-of date: not counted yet",IF(B1590="","Add a vehicle",IF(COUNTIF(VName,B1590)=0,"Vehicle not on Vehicles sheet",IF(E1590="","Add a purpose",IF(AND(E1590&lt;&gt;"Business",E1590&lt;&gt;"Medical",E1590&lt;&gt;"Charitable",E1590&lt;&gt;"Personal"),"Purpose must be Business/Medical/Charitable/Personal",IF(AND(ISNUMBER(H1590),ISNUMBER(I1590),I1590&lt;H1590),"Odometer end is before start",IF(AND(NOT(ISNUMBER(H1590)),NOT(ISNUMBER(I1590)),NOT(ISNUMBER(J1590))),"Add odometer readings or typed miles",IF(AND(ISNUMBER(H1590),ISNUMBER(I1590),ISNUMBER(J1590),ABS((I1590-H1590)-J1590)&gt;0.05),"Odometer and typed miles disagree",IF(AND(N1590&gt;0,O1590=0),"No rate for this date — check Rate Schedule",IF(AND(OR(E1590="Business",E1590="Medical",E1590="Charitable"),F1590&lt;&gt;"Yes",K1590=""),"Add purpose detail for substantiation",""))))))))))))</f>
        <v/>
      </c>
      <c r="R1590" s="27">
        <f>IF(OR(A1590="",M1590=""),"",IFERROR(INDEX('Rate Schedule'!$A$5:$A$24,MATCH(SUMPRODUCT(MAX(('Rate Schedule'!$A$5:$A$24&lt;=A1590)*('Rate Schedule'!$A$5:$A$24&lt;&gt;"")*'Rate Schedule'!$A$5:$A$24)),'Rate Schedule'!$A$5:$A$24,0)),""))</f>
        <v/>
      </c>
    </row>
    <row r="1591">
      <c r="A1591" s="22" t="n"/>
      <c r="B1591" s="10" t="n"/>
      <c r="C1591" s="10" t="n"/>
      <c r="D1591" s="10" t="n"/>
      <c r="E1591" s="10" t="n"/>
      <c r="F1591" s="10" t="n"/>
      <c r="G1591" s="10" t="n"/>
      <c r="H1591" s="23" t="n"/>
      <c r="I1591" s="23" t="n"/>
      <c r="J1591" s="23" t="n"/>
      <c r="K1591" s="10" t="n"/>
      <c r="L1591" s="10" t="n"/>
      <c r="M1591" s="24">
        <f>IF(AND(A1591="",B1591="",J1591="",H1591=""),"",ROUND(IF(G1591="Yes",2,1)*IF(AND(ISNUMBER(H1591),ISNUMBER(I1591),I1591&gt;=H1591),I1591-H1591,IF(ISNUMBER(J1591),J1591,0)),1))</f>
        <v/>
      </c>
      <c r="N1591" s="24">
        <f>IF(M1591="","",IF(OR(E1591="Personal",E1591="",F1591="Yes"),0,M1591))</f>
        <v/>
      </c>
      <c r="O1591" s="24">
        <f>IF(OR(A1591="",M1591=""),"",IF(E1591="Business",IFERROR(INDEX('Rate Schedule'!$B$5:$B$24,MATCH(SUMPRODUCT(MAX(('Rate Schedule'!$A$5:$A$24&lt;=A1591)*('Rate Schedule'!$A$5:$A$24&lt;&gt;"")*'Rate Schedule'!$A$5:$A$24)),'Rate Schedule'!$A$5:$A$24,0)),0),IF(E1591="Medical",IFERROR(INDEX('Rate Schedule'!$C$5:$C$24,MATCH(SUMPRODUCT(MAX(('Rate Schedule'!$A$5:$A$24&lt;=A1591)*('Rate Schedule'!$A$5:$A$24&lt;&gt;"")*'Rate Schedule'!$A$5:$A$24)),'Rate Schedule'!$A$5:$A$24,0)),0),IF(E1591="Charitable",IFERROR(INDEX('Rate Schedule'!$D$5:$D$24,MATCH(SUMPRODUCT(MAX(('Rate Schedule'!$A$5:$A$24&lt;=A1591)*('Rate Schedule'!$A$5:$A$24&lt;&gt;"")*'Rate Schedule'!$A$5:$A$24)),'Rate Schedule'!$A$5:$A$24,0)),0),0))))</f>
        <v/>
      </c>
      <c r="P1591" s="25">
        <f>IF(OR(M1591="",O1591=""),"",ROUND(N1591*O1591,0)/100)</f>
        <v/>
      </c>
      <c r="Q1591" s="26">
        <f>IF(AND(A1591="",B1591="",C1591="",D1591="",E1591="",J1591="",H1591=""),"",IF(A1591="","Add a date",IF(A1591&gt;AsOf,"After as-of date: not counted yet",IF(B1591="","Add a vehicle",IF(COUNTIF(VName,B1591)=0,"Vehicle not on Vehicles sheet",IF(E1591="","Add a purpose",IF(AND(E1591&lt;&gt;"Business",E1591&lt;&gt;"Medical",E1591&lt;&gt;"Charitable",E1591&lt;&gt;"Personal"),"Purpose must be Business/Medical/Charitable/Personal",IF(AND(ISNUMBER(H1591),ISNUMBER(I1591),I1591&lt;H1591),"Odometer end is before start",IF(AND(NOT(ISNUMBER(H1591)),NOT(ISNUMBER(I1591)),NOT(ISNUMBER(J1591))),"Add odometer readings or typed miles",IF(AND(ISNUMBER(H1591),ISNUMBER(I1591),ISNUMBER(J1591),ABS((I1591-H1591)-J1591)&gt;0.05),"Odometer and typed miles disagree",IF(AND(N1591&gt;0,O1591=0),"No rate for this date — check Rate Schedule",IF(AND(OR(E1591="Business",E1591="Medical",E1591="Charitable"),F1591&lt;&gt;"Yes",K1591=""),"Add purpose detail for substantiation",""))))))))))))</f>
        <v/>
      </c>
      <c r="R1591" s="27">
        <f>IF(OR(A1591="",M1591=""),"",IFERROR(INDEX('Rate Schedule'!$A$5:$A$24,MATCH(SUMPRODUCT(MAX(('Rate Schedule'!$A$5:$A$24&lt;=A1591)*('Rate Schedule'!$A$5:$A$24&lt;&gt;"")*'Rate Schedule'!$A$5:$A$24)),'Rate Schedule'!$A$5:$A$24,0)),""))</f>
        <v/>
      </c>
    </row>
    <row r="1592">
      <c r="A1592" s="22" t="n"/>
      <c r="B1592" s="10" t="n"/>
      <c r="C1592" s="10" t="n"/>
      <c r="D1592" s="10" t="n"/>
      <c r="E1592" s="10" t="n"/>
      <c r="F1592" s="10" t="n"/>
      <c r="G1592" s="10" t="n"/>
      <c r="H1592" s="23" t="n"/>
      <c r="I1592" s="23" t="n"/>
      <c r="J1592" s="23" t="n"/>
      <c r="K1592" s="10" t="n"/>
      <c r="L1592" s="10" t="n"/>
      <c r="M1592" s="24">
        <f>IF(AND(A1592="",B1592="",J1592="",H1592=""),"",ROUND(IF(G1592="Yes",2,1)*IF(AND(ISNUMBER(H1592),ISNUMBER(I1592),I1592&gt;=H1592),I1592-H1592,IF(ISNUMBER(J1592),J1592,0)),1))</f>
        <v/>
      </c>
      <c r="N1592" s="24">
        <f>IF(M1592="","",IF(OR(E1592="Personal",E1592="",F1592="Yes"),0,M1592))</f>
        <v/>
      </c>
      <c r="O1592" s="24">
        <f>IF(OR(A1592="",M1592=""),"",IF(E1592="Business",IFERROR(INDEX('Rate Schedule'!$B$5:$B$24,MATCH(SUMPRODUCT(MAX(('Rate Schedule'!$A$5:$A$24&lt;=A1592)*('Rate Schedule'!$A$5:$A$24&lt;&gt;"")*'Rate Schedule'!$A$5:$A$24)),'Rate Schedule'!$A$5:$A$24,0)),0),IF(E1592="Medical",IFERROR(INDEX('Rate Schedule'!$C$5:$C$24,MATCH(SUMPRODUCT(MAX(('Rate Schedule'!$A$5:$A$24&lt;=A1592)*('Rate Schedule'!$A$5:$A$24&lt;&gt;"")*'Rate Schedule'!$A$5:$A$24)),'Rate Schedule'!$A$5:$A$24,0)),0),IF(E1592="Charitable",IFERROR(INDEX('Rate Schedule'!$D$5:$D$24,MATCH(SUMPRODUCT(MAX(('Rate Schedule'!$A$5:$A$24&lt;=A1592)*('Rate Schedule'!$A$5:$A$24&lt;&gt;"")*'Rate Schedule'!$A$5:$A$24)),'Rate Schedule'!$A$5:$A$24,0)),0),0))))</f>
        <v/>
      </c>
      <c r="P1592" s="25">
        <f>IF(OR(M1592="",O1592=""),"",ROUND(N1592*O1592,0)/100)</f>
        <v/>
      </c>
      <c r="Q1592" s="26">
        <f>IF(AND(A1592="",B1592="",C1592="",D1592="",E1592="",J1592="",H1592=""),"",IF(A1592="","Add a date",IF(A1592&gt;AsOf,"After as-of date: not counted yet",IF(B1592="","Add a vehicle",IF(COUNTIF(VName,B1592)=0,"Vehicle not on Vehicles sheet",IF(E1592="","Add a purpose",IF(AND(E1592&lt;&gt;"Business",E1592&lt;&gt;"Medical",E1592&lt;&gt;"Charitable",E1592&lt;&gt;"Personal"),"Purpose must be Business/Medical/Charitable/Personal",IF(AND(ISNUMBER(H1592),ISNUMBER(I1592),I1592&lt;H1592),"Odometer end is before start",IF(AND(NOT(ISNUMBER(H1592)),NOT(ISNUMBER(I1592)),NOT(ISNUMBER(J1592))),"Add odometer readings or typed miles",IF(AND(ISNUMBER(H1592),ISNUMBER(I1592),ISNUMBER(J1592),ABS((I1592-H1592)-J1592)&gt;0.05),"Odometer and typed miles disagree",IF(AND(N1592&gt;0,O1592=0),"No rate for this date — check Rate Schedule",IF(AND(OR(E1592="Business",E1592="Medical",E1592="Charitable"),F1592&lt;&gt;"Yes",K1592=""),"Add purpose detail for substantiation",""))))))))))))</f>
        <v/>
      </c>
      <c r="R1592" s="27">
        <f>IF(OR(A1592="",M1592=""),"",IFERROR(INDEX('Rate Schedule'!$A$5:$A$24,MATCH(SUMPRODUCT(MAX(('Rate Schedule'!$A$5:$A$24&lt;=A1592)*('Rate Schedule'!$A$5:$A$24&lt;&gt;"")*'Rate Schedule'!$A$5:$A$24)),'Rate Schedule'!$A$5:$A$24,0)),""))</f>
        <v/>
      </c>
    </row>
    <row r="1593">
      <c r="A1593" s="22" t="n"/>
      <c r="B1593" s="10" t="n"/>
      <c r="C1593" s="10" t="n"/>
      <c r="D1593" s="10" t="n"/>
      <c r="E1593" s="10" t="n"/>
      <c r="F1593" s="10" t="n"/>
      <c r="G1593" s="10" t="n"/>
      <c r="H1593" s="23" t="n"/>
      <c r="I1593" s="23" t="n"/>
      <c r="J1593" s="23" t="n"/>
      <c r="K1593" s="10" t="n"/>
      <c r="L1593" s="10" t="n"/>
      <c r="M1593" s="24">
        <f>IF(AND(A1593="",B1593="",J1593="",H1593=""),"",ROUND(IF(G1593="Yes",2,1)*IF(AND(ISNUMBER(H1593),ISNUMBER(I1593),I1593&gt;=H1593),I1593-H1593,IF(ISNUMBER(J1593),J1593,0)),1))</f>
        <v/>
      </c>
      <c r="N1593" s="24">
        <f>IF(M1593="","",IF(OR(E1593="Personal",E1593="",F1593="Yes"),0,M1593))</f>
        <v/>
      </c>
      <c r="O1593" s="24">
        <f>IF(OR(A1593="",M1593=""),"",IF(E1593="Business",IFERROR(INDEX('Rate Schedule'!$B$5:$B$24,MATCH(SUMPRODUCT(MAX(('Rate Schedule'!$A$5:$A$24&lt;=A1593)*('Rate Schedule'!$A$5:$A$24&lt;&gt;"")*'Rate Schedule'!$A$5:$A$24)),'Rate Schedule'!$A$5:$A$24,0)),0),IF(E1593="Medical",IFERROR(INDEX('Rate Schedule'!$C$5:$C$24,MATCH(SUMPRODUCT(MAX(('Rate Schedule'!$A$5:$A$24&lt;=A1593)*('Rate Schedule'!$A$5:$A$24&lt;&gt;"")*'Rate Schedule'!$A$5:$A$24)),'Rate Schedule'!$A$5:$A$24,0)),0),IF(E1593="Charitable",IFERROR(INDEX('Rate Schedule'!$D$5:$D$24,MATCH(SUMPRODUCT(MAX(('Rate Schedule'!$A$5:$A$24&lt;=A1593)*('Rate Schedule'!$A$5:$A$24&lt;&gt;"")*'Rate Schedule'!$A$5:$A$24)),'Rate Schedule'!$A$5:$A$24,0)),0),0))))</f>
        <v/>
      </c>
      <c r="P1593" s="25">
        <f>IF(OR(M1593="",O1593=""),"",ROUND(N1593*O1593,0)/100)</f>
        <v/>
      </c>
      <c r="Q1593" s="26">
        <f>IF(AND(A1593="",B1593="",C1593="",D1593="",E1593="",J1593="",H1593=""),"",IF(A1593="","Add a date",IF(A1593&gt;AsOf,"After as-of date: not counted yet",IF(B1593="","Add a vehicle",IF(COUNTIF(VName,B1593)=0,"Vehicle not on Vehicles sheet",IF(E1593="","Add a purpose",IF(AND(E1593&lt;&gt;"Business",E1593&lt;&gt;"Medical",E1593&lt;&gt;"Charitable",E1593&lt;&gt;"Personal"),"Purpose must be Business/Medical/Charitable/Personal",IF(AND(ISNUMBER(H1593),ISNUMBER(I1593),I1593&lt;H1593),"Odometer end is before start",IF(AND(NOT(ISNUMBER(H1593)),NOT(ISNUMBER(I1593)),NOT(ISNUMBER(J1593))),"Add odometer readings or typed miles",IF(AND(ISNUMBER(H1593),ISNUMBER(I1593),ISNUMBER(J1593),ABS((I1593-H1593)-J1593)&gt;0.05),"Odometer and typed miles disagree",IF(AND(N1593&gt;0,O1593=0),"No rate for this date — check Rate Schedule",IF(AND(OR(E1593="Business",E1593="Medical",E1593="Charitable"),F1593&lt;&gt;"Yes",K1593=""),"Add purpose detail for substantiation",""))))))))))))</f>
        <v/>
      </c>
      <c r="R1593" s="27">
        <f>IF(OR(A1593="",M1593=""),"",IFERROR(INDEX('Rate Schedule'!$A$5:$A$24,MATCH(SUMPRODUCT(MAX(('Rate Schedule'!$A$5:$A$24&lt;=A1593)*('Rate Schedule'!$A$5:$A$24&lt;&gt;"")*'Rate Schedule'!$A$5:$A$24)),'Rate Schedule'!$A$5:$A$24,0)),""))</f>
        <v/>
      </c>
    </row>
    <row r="1594">
      <c r="A1594" s="22" t="n"/>
      <c r="B1594" s="10" t="n"/>
      <c r="C1594" s="10" t="n"/>
      <c r="D1594" s="10" t="n"/>
      <c r="E1594" s="10" t="n"/>
      <c r="F1594" s="10" t="n"/>
      <c r="G1594" s="10" t="n"/>
      <c r="H1594" s="23" t="n"/>
      <c r="I1594" s="23" t="n"/>
      <c r="J1594" s="23" t="n"/>
      <c r="K1594" s="10" t="n"/>
      <c r="L1594" s="10" t="n"/>
      <c r="M1594" s="24">
        <f>IF(AND(A1594="",B1594="",J1594="",H1594=""),"",ROUND(IF(G1594="Yes",2,1)*IF(AND(ISNUMBER(H1594),ISNUMBER(I1594),I1594&gt;=H1594),I1594-H1594,IF(ISNUMBER(J1594),J1594,0)),1))</f>
        <v/>
      </c>
      <c r="N1594" s="24">
        <f>IF(M1594="","",IF(OR(E1594="Personal",E1594="",F1594="Yes"),0,M1594))</f>
        <v/>
      </c>
      <c r="O1594" s="24">
        <f>IF(OR(A1594="",M1594=""),"",IF(E1594="Business",IFERROR(INDEX('Rate Schedule'!$B$5:$B$24,MATCH(SUMPRODUCT(MAX(('Rate Schedule'!$A$5:$A$24&lt;=A1594)*('Rate Schedule'!$A$5:$A$24&lt;&gt;"")*'Rate Schedule'!$A$5:$A$24)),'Rate Schedule'!$A$5:$A$24,0)),0),IF(E1594="Medical",IFERROR(INDEX('Rate Schedule'!$C$5:$C$24,MATCH(SUMPRODUCT(MAX(('Rate Schedule'!$A$5:$A$24&lt;=A1594)*('Rate Schedule'!$A$5:$A$24&lt;&gt;"")*'Rate Schedule'!$A$5:$A$24)),'Rate Schedule'!$A$5:$A$24,0)),0),IF(E1594="Charitable",IFERROR(INDEX('Rate Schedule'!$D$5:$D$24,MATCH(SUMPRODUCT(MAX(('Rate Schedule'!$A$5:$A$24&lt;=A1594)*('Rate Schedule'!$A$5:$A$24&lt;&gt;"")*'Rate Schedule'!$A$5:$A$24)),'Rate Schedule'!$A$5:$A$24,0)),0),0))))</f>
        <v/>
      </c>
      <c r="P1594" s="25">
        <f>IF(OR(M1594="",O1594=""),"",ROUND(N1594*O1594,0)/100)</f>
        <v/>
      </c>
      <c r="Q1594" s="26">
        <f>IF(AND(A1594="",B1594="",C1594="",D1594="",E1594="",J1594="",H1594=""),"",IF(A1594="","Add a date",IF(A1594&gt;AsOf,"After as-of date: not counted yet",IF(B1594="","Add a vehicle",IF(COUNTIF(VName,B1594)=0,"Vehicle not on Vehicles sheet",IF(E1594="","Add a purpose",IF(AND(E1594&lt;&gt;"Business",E1594&lt;&gt;"Medical",E1594&lt;&gt;"Charitable",E1594&lt;&gt;"Personal"),"Purpose must be Business/Medical/Charitable/Personal",IF(AND(ISNUMBER(H1594),ISNUMBER(I1594),I1594&lt;H1594),"Odometer end is before start",IF(AND(NOT(ISNUMBER(H1594)),NOT(ISNUMBER(I1594)),NOT(ISNUMBER(J1594))),"Add odometer readings or typed miles",IF(AND(ISNUMBER(H1594),ISNUMBER(I1594),ISNUMBER(J1594),ABS((I1594-H1594)-J1594)&gt;0.05),"Odometer and typed miles disagree",IF(AND(N1594&gt;0,O1594=0),"No rate for this date — check Rate Schedule",IF(AND(OR(E1594="Business",E1594="Medical",E1594="Charitable"),F1594&lt;&gt;"Yes",K1594=""),"Add purpose detail for substantiation",""))))))))))))</f>
        <v/>
      </c>
      <c r="R1594" s="27">
        <f>IF(OR(A1594="",M1594=""),"",IFERROR(INDEX('Rate Schedule'!$A$5:$A$24,MATCH(SUMPRODUCT(MAX(('Rate Schedule'!$A$5:$A$24&lt;=A1594)*('Rate Schedule'!$A$5:$A$24&lt;&gt;"")*'Rate Schedule'!$A$5:$A$24)),'Rate Schedule'!$A$5:$A$24,0)),""))</f>
        <v/>
      </c>
    </row>
    <row r="1595">
      <c r="A1595" s="22" t="n"/>
      <c r="B1595" s="10" t="n"/>
      <c r="C1595" s="10" t="n"/>
      <c r="D1595" s="10" t="n"/>
      <c r="E1595" s="10" t="n"/>
      <c r="F1595" s="10" t="n"/>
      <c r="G1595" s="10" t="n"/>
      <c r="H1595" s="23" t="n"/>
      <c r="I1595" s="23" t="n"/>
      <c r="J1595" s="23" t="n"/>
      <c r="K1595" s="10" t="n"/>
      <c r="L1595" s="10" t="n"/>
      <c r="M1595" s="24">
        <f>IF(AND(A1595="",B1595="",J1595="",H1595=""),"",ROUND(IF(G1595="Yes",2,1)*IF(AND(ISNUMBER(H1595),ISNUMBER(I1595),I1595&gt;=H1595),I1595-H1595,IF(ISNUMBER(J1595),J1595,0)),1))</f>
        <v/>
      </c>
      <c r="N1595" s="24">
        <f>IF(M1595="","",IF(OR(E1595="Personal",E1595="",F1595="Yes"),0,M1595))</f>
        <v/>
      </c>
      <c r="O1595" s="24">
        <f>IF(OR(A1595="",M1595=""),"",IF(E1595="Business",IFERROR(INDEX('Rate Schedule'!$B$5:$B$24,MATCH(SUMPRODUCT(MAX(('Rate Schedule'!$A$5:$A$24&lt;=A1595)*('Rate Schedule'!$A$5:$A$24&lt;&gt;"")*'Rate Schedule'!$A$5:$A$24)),'Rate Schedule'!$A$5:$A$24,0)),0),IF(E1595="Medical",IFERROR(INDEX('Rate Schedule'!$C$5:$C$24,MATCH(SUMPRODUCT(MAX(('Rate Schedule'!$A$5:$A$24&lt;=A1595)*('Rate Schedule'!$A$5:$A$24&lt;&gt;"")*'Rate Schedule'!$A$5:$A$24)),'Rate Schedule'!$A$5:$A$24,0)),0),IF(E1595="Charitable",IFERROR(INDEX('Rate Schedule'!$D$5:$D$24,MATCH(SUMPRODUCT(MAX(('Rate Schedule'!$A$5:$A$24&lt;=A1595)*('Rate Schedule'!$A$5:$A$24&lt;&gt;"")*'Rate Schedule'!$A$5:$A$24)),'Rate Schedule'!$A$5:$A$24,0)),0),0))))</f>
        <v/>
      </c>
      <c r="P1595" s="25">
        <f>IF(OR(M1595="",O1595=""),"",ROUND(N1595*O1595,0)/100)</f>
        <v/>
      </c>
      <c r="Q1595" s="26">
        <f>IF(AND(A1595="",B1595="",C1595="",D1595="",E1595="",J1595="",H1595=""),"",IF(A1595="","Add a date",IF(A1595&gt;AsOf,"After as-of date: not counted yet",IF(B1595="","Add a vehicle",IF(COUNTIF(VName,B1595)=0,"Vehicle not on Vehicles sheet",IF(E1595="","Add a purpose",IF(AND(E1595&lt;&gt;"Business",E1595&lt;&gt;"Medical",E1595&lt;&gt;"Charitable",E1595&lt;&gt;"Personal"),"Purpose must be Business/Medical/Charitable/Personal",IF(AND(ISNUMBER(H1595),ISNUMBER(I1595),I1595&lt;H1595),"Odometer end is before start",IF(AND(NOT(ISNUMBER(H1595)),NOT(ISNUMBER(I1595)),NOT(ISNUMBER(J1595))),"Add odometer readings or typed miles",IF(AND(ISNUMBER(H1595),ISNUMBER(I1595),ISNUMBER(J1595),ABS((I1595-H1595)-J1595)&gt;0.05),"Odometer and typed miles disagree",IF(AND(N1595&gt;0,O1595=0),"No rate for this date — check Rate Schedule",IF(AND(OR(E1595="Business",E1595="Medical",E1595="Charitable"),F1595&lt;&gt;"Yes",K1595=""),"Add purpose detail for substantiation",""))))))))))))</f>
        <v/>
      </c>
      <c r="R1595" s="27">
        <f>IF(OR(A1595="",M1595=""),"",IFERROR(INDEX('Rate Schedule'!$A$5:$A$24,MATCH(SUMPRODUCT(MAX(('Rate Schedule'!$A$5:$A$24&lt;=A1595)*('Rate Schedule'!$A$5:$A$24&lt;&gt;"")*'Rate Schedule'!$A$5:$A$24)),'Rate Schedule'!$A$5:$A$24,0)),""))</f>
        <v/>
      </c>
    </row>
    <row r="1596">
      <c r="A1596" s="22" t="n"/>
      <c r="B1596" s="10" t="n"/>
      <c r="C1596" s="10" t="n"/>
      <c r="D1596" s="10" t="n"/>
      <c r="E1596" s="10" t="n"/>
      <c r="F1596" s="10" t="n"/>
      <c r="G1596" s="10" t="n"/>
      <c r="H1596" s="23" t="n"/>
      <c r="I1596" s="23" t="n"/>
      <c r="J1596" s="23" t="n"/>
      <c r="K1596" s="10" t="n"/>
      <c r="L1596" s="10" t="n"/>
      <c r="M1596" s="24">
        <f>IF(AND(A1596="",B1596="",J1596="",H1596=""),"",ROUND(IF(G1596="Yes",2,1)*IF(AND(ISNUMBER(H1596),ISNUMBER(I1596),I1596&gt;=H1596),I1596-H1596,IF(ISNUMBER(J1596),J1596,0)),1))</f>
        <v/>
      </c>
      <c r="N1596" s="24">
        <f>IF(M1596="","",IF(OR(E1596="Personal",E1596="",F1596="Yes"),0,M1596))</f>
        <v/>
      </c>
      <c r="O1596" s="24">
        <f>IF(OR(A1596="",M1596=""),"",IF(E1596="Business",IFERROR(INDEX('Rate Schedule'!$B$5:$B$24,MATCH(SUMPRODUCT(MAX(('Rate Schedule'!$A$5:$A$24&lt;=A1596)*('Rate Schedule'!$A$5:$A$24&lt;&gt;"")*'Rate Schedule'!$A$5:$A$24)),'Rate Schedule'!$A$5:$A$24,0)),0),IF(E1596="Medical",IFERROR(INDEX('Rate Schedule'!$C$5:$C$24,MATCH(SUMPRODUCT(MAX(('Rate Schedule'!$A$5:$A$24&lt;=A1596)*('Rate Schedule'!$A$5:$A$24&lt;&gt;"")*'Rate Schedule'!$A$5:$A$24)),'Rate Schedule'!$A$5:$A$24,0)),0),IF(E1596="Charitable",IFERROR(INDEX('Rate Schedule'!$D$5:$D$24,MATCH(SUMPRODUCT(MAX(('Rate Schedule'!$A$5:$A$24&lt;=A1596)*('Rate Schedule'!$A$5:$A$24&lt;&gt;"")*'Rate Schedule'!$A$5:$A$24)),'Rate Schedule'!$A$5:$A$24,0)),0),0))))</f>
        <v/>
      </c>
      <c r="P1596" s="25">
        <f>IF(OR(M1596="",O1596=""),"",ROUND(N1596*O1596,0)/100)</f>
        <v/>
      </c>
      <c r="Q1596" s="26">
        <f>IF(AND(A1596="",B1596="",C1596="",D1596="",E1596="",J1596="",H1596=""),"",IF(A1596="","Add a date",IF(A1596&gt;AsOf,"After as-of date: not counted yet",IF(B1596="","Add a vehicle",IF(COUNTIF(VName,B1596)=0,"Vehicle not on Vehicles sheet",IF(E1596="","Add a purpose",IF(AND(E1596&lt;&gt;"Business",E1596&lt;&gt;"Medical",E1596&lt;&gt;"Charitable",E1596&lt;&gt;"Personal"),"Purpose must be Business/Medical/Charitable/Personal",IF(AND(ISNUMBER(H1596),ISNUMBER(I1596),I1596&lt;H1596),"Odometer end is before start",IF(AND(NOT(ISNUMBER(H1596)),NOT(ISNUMBER(I1596)),NOT(ISNUMBER(J1596))),"Add odometer readings or typed miles",IF(AND(ISNUMBER(H1596),ISNUMBER(I1596),ISNUMBER(J1596),ABS((I1596-H1596)-J1596)&gt;0.05),"Odometer and typed miles disagree",IF(AND(N1596&gt;0,O1596=0),"No rate for this date — check Rate Schedule",IF(AND(OR(E1596="Business",E1596="Medical",E1596="Charitable"),F1596&lt;&gt;"Yes",K1596=""),"Add purpose detail for substantiation",""))))))))))))</f>
        <v/>
      </c>
      <c r="R1596" s="27">
        <f>IF(OR(A1596="",M1596=""),"",IFERROR(INDEX('Rate Schedule'!$A$5:$A$24,MATCH(SUMPRODUCT(MAX(('Rate Schedule'!$A$5:$A$24&lt;=A1596)*('Rate Schedule'!$A$5:$A$24&lt;&gt;"")*'Rate Schedule'!$A$5:$A$24)),'Rate Schedule'!$A$5:$A$24,0)),""))</f>
        <v/>
      </c>
    </row>
    <row r="1597">
      <c r="A1597" s="22" t="n"/>
      <c r="B1597" s="10" t="n"/>
      <c r="C1597" s="10" t="n"/>
      <c r="D1597" s="10" t="n"/>
      <c r="E1597" s="10" t="n"/>
      <c r="F1597" s="10" t="n"/>
      <c r="G1597" s="10" t="n"/>
      <c r="H1597" s="23" t="n"/>
      <c r="I1597" s="23" t="n"/>
      <c r="J1597" s="23" t="n"/>
      <c r="K1597" s="10" t="n"/>
      <c r="L1597" s="10" t="n"/>
      <c r="M1597" s="24">
        <f>IF(AND(A1597="",B1597="",J1597="",H1597=""),"",ROUND(IF(G1597="Yes",2,1)*IF(AND(ISNUMBER(H1597),ISNUMBER(I1597),I1597&gt;=H1597),I1597-H1597,IF(ISNUMBER(J1597),J1597,0)),1))</f>
        <v/>
      </c>
      <c r="N1597" s="24">
        <f>IF(M1597="","",IF(OR(E1597="Personal",E1597="",F1597="Yes"),0,M1597))</f>
        <v/>
      </c>
      <c r="O1597" s="24">
        <f>IF(OR(A1597="",M1597=""),"",IF(E1597="Business",IFERROR(INDEX('Rate Schedule'!$B$5:$B$24,MATCH(SUMPRODUCT(MAX(('Rate Schedule'!$A$5:$A$24&lt;=A1597)*('Rate Schedule'!$A$5:$A$24&lt;&gt;"")*'Rate Schedule'!$A$5:$A$24)),'Rate Schedule'!$A$5:$A$24,0)),0),IF(E1597="Medical",IFERROR(INDEX('Rate Schedule'!$C$5:$C$24,MATCH(SUMPRODUCT(MAX(('Rate Schedule'!$A$5:$A$24&lt;=A1597)*('Rate Schedule'!$A$5:$A$24&lt;&gt;"")*'Rate Schedule'!$A$5:$A$24)),'Rate Schedule'!$A$5:$A$24,0)),0),IF(E1597="Charitable",IFERROR(INDEX('Rate Schedule'!$D$5:$D$24,MATCH(SUMPRODUCT(MAX(('Rate Schedule'!$A$5:$A$24&lt;=A1597)*('Rate Schedule'!$A$5:$A$24&lt;&gt;"")*'Rate Schedule'!$A$5:$A$24)),'Rate Schedule'!$A$5:$A$24,0)),0),0))))</f>
        <v/>
      </c>
      <c r="P1597" s="25">
        <f>IF(OR(M1597="",O1597=""),"",ROUND(N1597*O1597,0)/100)</f>
        <v/>
      </c>
      <c r="Q1597" s="26">
        <f>IF(AND(A1597="",B1597="",C1597="",D1597="",E1597="",J1597="",H1597=""),"",IF(A1597="","Add a date",IF(A1597&gt;AsOf,"After as-of date: not counted yet",IF(B1597="","Add a vehicle",IF(COUNTIF(VName,B1597)=0,"Vehicle not on Vehicles sheet",IF(E1597="","Add a purpose",IF(AND(E1597&lt;&gt;"Business",E1597&lt;&gt;"Medical",E1597&lt;&gt;"Charitable",E1597&lt;&gt;"Personal"),"Purpose must be Business/Medical/Charitable/Personal",IF(AND(ISNUMBER(H1597),ISNUMBER(I1597),I1597&lt;H1597),"Odometer end is before start",IF(AND(NOT(ISNUMBER(H1597)),NOT(ISNUMBER(I1597)),NOT(ISNUMBER(J1597))),"Add odometer readings or typed miles",IF(AND(ISNUMBER(H1597),ISNUMBER(I1597),ISNUMBER(J1597),ABS((I1597-H1597)-J1597)&gt;0.05),"Odometer and typed miles disagree",IF(AND(N1597&gt;0,O1597=0),"No rate for this date — check Rate Schedule",IF(AND(OR(E1597="Business",E1597="Medical",E1597="Charitable"),F1597&lt;&gt;"Yes",K1597=""),"Add purpose detail for substantiation",""))))))))))))</f>
        <v/>
      </c>
      <c r="R1597" s="27">
        <f>IF(OR(A1597="",M1597=""),"",IFERROR(INDEX('Rate Schedule'!$A$5:$A$24,MATCH(SUMPRODUCT(MAX(('Rate Schedule'!$A$5:$A$24&lt;=A1597)*('Rate Schedule'!$A$5:$A$24&lt;&gt;"")*'Rate Schedule'!$A$5:$A$24)),'Rate Schedule'!$A$5:$A$24,0)),""))</f>
        <v/>
      </c>
    </row>
    <row r="1598">
      <c r="A1598" s="22" t="n"/>
      <c r="B1598" s="10" t="n"/>
      <c r="C1598" s="10" t="n"/>
      <c r="D1598" s="10" t="n"/>
      <c r="E1598" s="10" t="n"/>
      <c r="F1598" s="10" t="n"/>
      <c r="G1598" s="10" t="n"/>
      <c r="H1598" s="23" t="n"/>
      <c r="I1598" s="23" t="n"/>
      <c r="J1598" s="23" t="n"/>
      <c r="K1598" s="10" t="n"/>
      <c r="L1598" s="10" t="n"/>
      <c r="M1598" s="24">
        <f>IF(AND(A1598="",B1598="",J1598="",H1598=""),"",ROUND(IF(G1598="Yes",2,1)*IF(AND(ISNUMBER(H1598),ISNUMBER(I1598),I1598&gt;=H1598),I1598-H1598,IF(ISNUMBER(J1598),J1598,0)),1))</f>
        <v/>
      </c>
      <c r="N1598" s="24">
        <f>IF(M1598="","",IF(OR(E1598="Personal",E1598="",F1598="Yes"),0,M1598))</f>
        <v/>
      </c>
      <c r="O1598" s="24">
        <f>IF(OR(A1598="",M1598=""),"",IF(E1598="Business",IFERROR(INDEX('Rate Schedule'!$B$5:$B$24,MATCH(SUMPRODUCT(MAX(('Rate Schedule'!$A$5:$A$24&lt;=A1598)*('Rate Schedule'!$A$5:$A$24&lt;&gt;"")*'Rate Schedule'!$A$5:$A$24)),'Rate Schedule'!$A$5:$A$24,0)),0),IF(E1598="Medical",IFERROR(INDEX('Rate Schedule'!$C$5:$C$24,MATCH(SUMPRODUCT(MAX(('Rate Schedule'!$A$5:$A$24&lt;=A1598)*('Rate Schedule'!$A$5:$A$24&lt;&gt;"")*'Rate Schedule'!$A$5:$A$24)),'Rate Schedule'!$A$5:$A$24,0)),0),IF(E1598="Charitable",IFERROR(INDEX('Rate Schedule'!$D$5:$D$24,MATCH(SUMPRODUCT(MAX(('Rate Schedule'!$A$5:$A$24&lt;=A1598)*('Rate Schedule'!$A$5:$A$24&lt;&gt;"")*'Rate Schedule'!$A$5:$A$24)),'Rate Schedule'!$A$5:$A$24,0)),0),0))))</f>
        <v/>
      </c>
      <c r="P1598" s="25">
        <f>IF(OR(M1598="",O1598=""),"",ROUND(N1598*O1598,0)/100)</f>
        <v/>
      </c>
      <c r="Q1598" s="26">
        <f>IF(AND(A1598="",B1598="",C1598="",D1598="",E1598="",J1598="",H1598=""),"",IF(A1598="","Add a date",IF(A1598&gt;AsOf,"After as-of date: not counted yet",IF(B1598="","Add a vehicle",IF(COUNTIF(VName,B1598)=0,"Vehicle not on Vehicles sheet",IF(E1598="","Add a purpose",IF(AND(E1598&lt;&gt;"Business",E1598&lt;&gt;"Medical",E1598&lt;&gt;"Charitable",E1598&lt;&gt;"Personal"),"Purpose must be Business/Medical/Charitable/Personal",IF(AND(ISNUMBER(H1598),ISNUMBER(I1598),I1598&lt;H1598),"Odometer end is before start",IF(AND(NOT(ISNUMBER(H1598)),NOT(ISNUMBER(I1598)),NOT(ISNUMBER(J1598))),"Add odometer readings or typed miles",IF(AND(ISNUMBER(H1598),ISNUMBER(I1598),ISNUMBER(J1598),ABS((I1598-H1598)-J1598)&gt;0.05),"Odometer and typed miles disagree",IF(AND(N1598&gt;0,O1598=0),"No rate for this date — check Rate Schedule",IF(AND(OR(E1598="Business",E1598="Medical",E1598="Charitable"),F1598&lt;&gt;"Yes",K1598=""),"Add purpose detail for substantiation",""))))))))))))</f>
        <v/>
      </c>
      <c r="R1598" s="27">
        <f>IF(OR(A1598="",M1598=""),"",IFERROR(INDEX('Rate Schedule'!$A$5:$A$24,MATCH(SUMPRODUCT(MAX(('Rate Schedule'!$A$5:$A$24&lt;=A1598)*('Rate Schedule'!$A$5:$A$24&lt;&gt;"")*'Rate Schedule'!$A$5:$A$24)),'Rate Schedule'!$A$5:$A$24,0)),""))</f>
        <v/>
      </c>
    </row>
    <row r="1599">
      <c r="A1599" s="22" t="n"/>
      <c r="B1599" s="10" t="n"/>
      <c r="C1599" s="10" t="n"/>
      <c r="D1599" s="10" t="n"/>
      <c r="E1599" s="10" t="n"/>
      <c r="F1599" s="10" t="n"/>
      <c r="G1599" s="10" t="n"/>
      <c r="H1599" s="23" t="n"/>
      <c r="I1599" s="23" t="n"/>
      <c r="J1599" s="23" t="n"/>
      <c r="K1599" s="10" t="n"/>
      <c r="L1599" s="10" t="n"/>
      <c r="M1599" s="24">
        <f>IF(AND(A1599="",B1599="",J1599="",H1599=""),"",ROUND(IF(G1599="Yes",2,1)*IF(AND(ISNUMBER(H1599),ISNUMBER(I1599),I1599&gt;=H1599),I1599-H1599,IF(ISNUMBER(J1599),J1599,0)),1))</f>
        <v/>
      </c>
      <c r="N1599" s="24">
        <f>IF(M1599="","",IF(OR(E1599="Personal",E1599="",F1599="Yes"),0,M1599))</f>
        <v/>
      </c>
      <c r="O1599" s="24">
        <f>IF(OR(A1599="",M1599=""),"",IF(E1599="Business",IFERROR(INDEX('Rate Schedule'!$B$5:$B$24,MATCH(SUMPRODUCT(MAX(('Rate Schedule'!$A$5:$A$24&lt;=A1599)*('Rate Schedule'!$A$5:$A$24&lt;&gt;"")*'Rate Schedule'!$A$5:$A$24)),'Rate Schedule'!$A$5:$A$24,0)),0),IF(E1599="Medical",IFERROR(INDEX('Rate Schedule'!$C$5:$C$24,MATCH(SUMPRODUCT(MAX(('Rate Schedule'!$A$5:$A$24&lt;=A1599)*('Rate Schedule'!$A$5:$A$24&lt;&gt;"")*'Rate Schedule'!$A$5:$A$24)),'Rate Schedule'!$A$5:$A$24,0)),0),IF(E1599="Charitable",IFERROR(INDEX('Rate Schedule'!$D$5:$D$24,MATCH(SUMPRODUCT(MAX(('Rate Schedule'!$A$5:$A$24&lt;=A1599)*('Rate Schedule'!$A$5:$A$24&lt;&gt;"")*'Rate Schedule'!$A$5:$A$24)),'Rate Schedule'!$A$5:$A$24,0)),0),0))))</f>
        <v/>
      </c>
      <c r="P1599" s="25">
        <f>IF(OR(M1599="",O1599=""),"",ROUND(N1599*O1599,0)/100)</f>
        <v/>
      </c>
      <c r="Q1599" s="26">
        <f>IF(AND(A1599="",B1599="",C1599="",D1599="",E1599="",J1599="",H1599=""),"",IF(A1599="","Add a date",IF(A1599&gt;AsOf,"After as-of date: not counted yet",IF(B1599="","Add a vehicle",IF(COUNTIF(VName,B1599)=0,"Vehicle not on Vehicles sheet",IF(E1599="","Add a purpose",IF(AND(E1599&lt;&gt;"Business",E1599&lt;&gt;"Medical",E1599&lt;&gt;"Charitable",E1599&lt;&gt;"Personal"),"Purpose must be Business/Medical/Charitable/Personal",IF(AND(ISNUMBER(H1599),ISNUMBER(I1599),I1599&lt;H1599),"Odometer end is before start",IF(AND(NOT(ISNUMBER(H1599)),NOT(ISNUMBER(I1599)),NOT(ISNUMBER(J1599))),"Add odometer readings or typed miles",IF(AND(ISNUMBER(H1599),ISNUMBER(I1599),ISNUMBER(J1599),ABS((I1599-H1599)-J1599)&gt;0.05),"Odometer and typed miles disagree",IF(AND(N1599&gt;0,O1599=0),"No rate for this date — check Rate Schedule",IF(AND(OR(E1599="Business",E1599="Medical",E1599="Charitable"),F1599&lt;&gt;"Yes",K1599=""),"Add purpose detail for substantiation",""))))))))))))</f>
        <v/>
      </c>
      <c r="R1599" s="27">
        <f>IF(OR(A1599="",M1599=""),"",IFERROR(INDEX('Rate Schedule'!$A$5:$A$24,MATCH(SUMPRODUCT(MAX(('Rate Schedule'!$A$5:$A$24&lt;=A1599)*('Rate Schedule'!$A$5:$A$24&lt;&gt;"")*'Rate Schedule'!$A$5:$A$24)),'Rate Schedule'!$A$5:$A$24,0)),""))</f>
        <v/>
      </c>
    </row>
    <row r="1600">
      <c r="A1600" s="22" t="n"/>
      <c r="B1600" s="10" t="n"/>
      <c r="C1600" s="10" t="n"/>
      <c r="D1600" s="10" t="n"/>
      <c r="E1600" s="10" t="n"/>
      <c r="F1600" s="10" t="n"/>
      <c r="G1600" s="10" t="n"/>
      <c r="H1600" s="23" t="n"/>
      <c r="I1600" s="23" t="n"/>
      <c r="J1600" s="23" t="n"/>
      <c r="K1600" s="10" t="n"/>
      <c r="L1600" s="10" t="n"/>
      <c r="M1600" s="24">
        <f>IF(AND(A1600="",B1600="",J1600="",H1600=""),"",ROUND(IF(G1600="Yes",2,1)*IF(AND(ISNUMBER(H1600),ISNUMBER(I1600),I1600&gt;=H1600),I1600-H1600,IF(ISNUMBER(J1600),J1600,0)),1))</f>
        <v/>
      </c>
      <c r="N1600" s="24">
        <f>IF(M1600="","",IF(OR(E1600="Personal",E1600="",F1600="Yes"),0,M1600))</f>
        <v/>
      </c>
      <c r="O1600" s="24">
        <f>IF(OR(A1600="",M1600=""),"",IF(E1600="Business",IFERROR(INDEX('Rate Schedule'!$B$5:$B$24,MATCH(SUMPRODUCT(MAX(('Rate Schedule'!$A$5:$A$24&lt;=A1600)*('Rate Schedule'!$A$5:$A$24&lt;&gt;"")*'Rate Schedule'!$A$5:$A$24)),'Rate Schedule'!$A$5:$A$24,0)),0),IF(E1600="Medical",IFERROR(INDEX('Rate Schedule'!$C$5:$C$24,MATCH(SUMPRODUCT(MAX(('Rate Schedule'!$A$5:$A$24&lt;=A1600)*('Rate Schedule'!$A$5:$A$24&lt;&gt;"")*'Rate Schedule'!$A$5:$A$24)),'Rate Schedule'!$A$5:$A$24,0)),0),IF(E1600="Charitable",IFERROR(INDEX('Rate Schedule'!$D$5:$D$24,MATCH(SUMPRODUCT(MAX(('Rate Schedule'!$A$5:$A$24&lt;=A1600)*('Rate Schedule'!$A$5:$A$24&lt;&gt;"")*'Rate Schedule'!$A$5:$A$24)),'Rate Schedule'!$A$5:$A$24,0)),0),0))))</f>
        <v/>
      </c>
      <c r="P1600" s="25">
        <f>IF(OR(M1600="",O1600=""),"",ROUND(N1600*O1600,0)/100)</f>
        <v/>
      </c>
      <c r="Q1600" s="26">
        <f>IF(AND(A1600="",B1600="",C1600="",D1600="",E1600="",J1600="",H1600=""),"",IF(A1600="","Add a date",IF(A1600&gt;AsOf,"After as-of date: not counted yet",IF(B1600="","Add a vehicle",IF(COUNTIF(VName,B1600)=0,"Vehicle not on Vehicles sheet",IF(E1600="","Add a purpose",IF(AND(E1600&lt;&gt;"Business",E1600&lt;&gt;"Medical",E1600&lt;&gt;"Charitable",E1600&lt;&gt;"Personal"),"Purpose must be Business/Medical/Charitable/Personal",IF(AND(ISNUMBER(H1600),ISNUMBER(I1600),I1600&lt;H1600),"Odometer end is before start",IF(AND(NOT(ISNUMBER(H1600)),NOT(ISNUMBER(I1600)),NOT(ISNUMBER(J1600))),"Add odometer readings or typed miles",IF(AND(ISNUMBER(H1600),ISNUMBER(I1600),ISNUMBER(J1600),ABS((I1600-H1600)-J1600)&gt;0.05),"Odometer and typed miles disagree",IF(AND(N1600&gt;0,O1600=0),"No rate for this date — check Rate Schedule",IF(AND(OR(E1600="Business",E1600="Medical",E1600="Charitable"),F1600&lt;&gt;"Yes",K1600=""),"Add purpose detail for substantiation",""))))))))))))</f>
        <v/>
      </c>
      <c r="R1600" s="27">
        <f>IF(OR(A1600="",M1600=""),"",IFERROR(INDEX('Rate Schedule'!$A$5:$A$24,MATCH(SUMPRODUCT(MAX(('Rate Schedule'!$A$5:$A$24&lt;=A1600)*('Rate Schedule'!$A$5:$A$24&lt;&gt;"")*'Rate Schedule'!$A$5:$A$24)),'Rate Schedule'!$A$5:$A$24,0)),""))</f>
        <v/>
      </c>
    </row>
    <row r="1601">
      <c r="A1601" s="22" t="n"/>
      <c r="B1601" s="10" t="n"/>
      <c r="C1601" s="10" t="n"/>
      <c r="D1601" s="10" t="n"/>
      <c r="E1601" s="10" t="n"/>
      <c r="F1601" s="10" t="n"/>
      <c r="G1601" s="10" t="n"/>
      <c r="H1601" s="23" t="n"/>
      <c r="I1601" s="23" t="n"/>
      <c r="J1601" s="23" t="n"/>
      <c r="K1601" s="10" t="n"/>
      <c r="L1601" s="10" t="n"/>
      <c r="M1601" s="24">
        <f>IF(AND(A1601="",B1601="",J1601="",H1601=""),"",ROUND(IF(G1601="Yes",2,1)*IF(AND(ISNUMBER(H1601),ISNUMBER(I1601),I1601&gt;=H1601),I1601-H1601,IF(ISNUMBER(J1601),J1601,0)),1))</f>
        <v/>
      </c>
      <c r="N1601" s="24">
        <f>IF(M1601="","",IF(OR(E1601="Personal",E1601="",F1601="Yes"),0,M1601))</f>
        <v/>
      </c>
      <c r="O1601" s="24">
        <f>IF(OR(A1601="",M1601=""),"",IF(E1601="Business",IFERROR(INDEX('Rate Schedule'!$B$5:$B$24,MATCH(SUMPRODUCT(MAX(('Rate Schedule'!$A$5:$A$24&lt;=A1601)*('Rate Schedule'!$A$5:$A$24&lt;&gt;"")*'Rate Schedule'!$A$5:$A$24)),'Rate Schedule'!$A$5:$A$24,0)),0),IF(E1601="Medical",IFERROR(INDEX('Rate Schedule'!$C$5:$C$24,MATCH(SUMPRODUCT(MAX(('Rate Schedule'!$A$5:$A$24&lt;=A1601)*('Rate Schedule'!$A$5:$A$24&lt;&gt;"")*'Rate Schedule'!$A$5:$A$24)),'Rate Schedule'!$A$5:$A$24,0)),0),IF(E1601="Charitable",IFERROR(INDEX('Rate Schedule'!$D$5:$D$24,MATCH(SUMPRODUCT(MAX(('Rate Schedule'!$A$5:$A$24&lt;=A1601)*('Rate Schedule'!$A$5:$A$24&lt;&gt;"")*'Rate Schedule'!$A$5:$A$24)),'Rate Schedule'!$A$5:$A$24,0)),0),0))))</f>
        <v/>
      </c>
      <c r="P1601" s="25">
        <f>IF(OR(M1601="",O1601=""),"",ROUND(N1601*O1601,0)/100)</f>
        <v/>
      </c>
      <c r="Q1601" s="26">
        <f>IF(AND(A1601="",B1601="",C1601="",D1601="",E1601="",J1601="",H1601=""),"",IF(A1601="","Add a date",IF(A1601&gt;AsOf,"After as-of date: not counted yet",IF(B1601="","Add a vehicle",IF(COUNTIF(VName,B1601)=0,"Vehicle not on Vehicles sheet",IF(E1601="","Add a purpose",IF(AND(E1601&lt;&gt;"Business",E1601&lt;&gt;"Medical",E1601&lt;&gt;"Charitable",E1601&lt;&gt;"Personal"),"Purpose must be Business/Medical/Charitable/Personal",IF(AND(ISNUMBER(H1601),ISNUMBER(I1601),I1601&lt;H1601),"Odometer end is before start",IF(AND(NOT(ISNUMBER(H1601)),NOT(ISNUMBER(I1601)),NOT(ISNUMBER(J1601))),"Add odometer readings or typed miles",IF(AND(ISNUMBER(H1601),ISNUMBER(I1601),ISNUMBER(J1601),ABS((I1601-H1601)-J1601)&gt;0.05),"Odometer and typed miles disagree",IF(AND(N1601&gt;0,O1601=0),"No rate for this date — check Rate Schedule",IF(AND(OR(E1601="Business",E1601="Medical",E1601="Charitable"),F1601&lt;&gt;"Yes",K1601=""),"Add purpose detail for substantiation",""))))))))))))</f>
        <v/>
      </c>
      <c r="R1601" s="27">
        <f>IF(OR(A1601="",M1601=""),"",IFERROR(INDEX('Rate Schedule'!$A$5:$A$24,MATCH(SUMPRODUCT(MAX(('Rate Schedule'!$A$5:$A$24&lt;=A1601)*('Rate Schedule'!$A$5:$A$24&lt;&gt;"")*'Rate Schedule'!$A$5:$A$24)),'Rate Schedule'!$A$5:$A$24,0)),""))</f>
        <v/>
      </c>
    </row>
    <row r="1602">
      <c r="A1602" s="22" t="n"/>
      <c r="B1602" s="10" t="n"/>
      <c r="C1602" s="10" t="n"/>
      <c r="D1602" s="10" t="n"/>
      <c r="E1602" s="10" t="n"/>
      <c r="F1602" s="10" t="n"/>
      <c r="G1602" s="10" t="n"/>
      <c r="H1602" s="23" t="n"/>
      <c r="I1602" s="23" t="n"/>
      <c r="J1602" s="23" t="n"/>
      <c r="K1602" s="10" t="n"/>
      <c r="L1602" s="10" t="n"/>
      <c r="M1602" s="24">
        <f>IF(AND(A1602="",B1602="",J1602="",H1602=""),"",ROUND(IF(G1602="Yes",2,1)*IF(AND(ISNUMBER(H1602),ISNUMBER(I1602),I1602&gt;=H1602),I1602-H1602,IF(ISNUMBER(J1602),J1602,0)),1))</f>
        <v/>
      </c>
      <c r="N1602" s="24">
        <f>IF(M1602="","",IF(OR(E1602="Personal",E1602="",F1602="Yes"),0,M1602))</f>
        <v/>
      </c>
      <c r="O1602" s="24">
        <f>IF(OR(A1602="",M1602=""),"",IF(E1602="Business",IFERROR(INDEX('Rate Schedule'!$B$5:$B$24,MATCH(SUMPRODUCT(MAX(('Rate Schedule'!$A$5:$A$24&lt;=A1602)*('Rate Schedule'!$A$5:$A$24&lt;&gt;"")*'Rate Schedule'!$A$5:$A$24)),'Rate Schedule'!$A$5:$A$24,0)),0),IF(E1602="Medical",IFERROR(INDEX('Rate Schedule'!$C$5:$C$24,MATCH(SUMPRODUCT(MAX(('Rate Schedule'!$A$5:$A$24&lt;=A1602)*('Rate Schedule'!$A$5:$A$24&lt;&gt;"")*'Rate Schedule'!$A$5:$A$24)),'Rate Schedule'!$A$5:$A$24,0)),0),IF(E1602="Charitable",IFERROR(INDEX('Rate Schedule'!$D$5:$D$24,MATCH(SUMPRODUCT(MAX(('Rate Schedule'!$A$5:$A$24&lt;=A1602)*('Rate Schedule'!$A$5:$A$24&lt;&gt;"")*'Rate Schedule'!$A$5:$A$24)),'Rate Schedule'!$A$5:$A$24,0)),0),0))))</f>
        <v/>
      </c>
      <c r="P1602" s="25">
        <f>IF(OR(M1602="",O1602=""),"",ROUND(N1602*O1602,0)/100)</f>
        <v/>
      </c>
      <c r="Q1602" s="26">
        <f>IF(AND(A1602="",B1602="",C1602="",D1602="",E1602="",J1602="",H1602=""),"",IF(A1602="","Add a date",IF(A1602&gt;AsOf,"After as-of date: not counted yet",IF(B1602="","Add a vehicle",IF(COUNTIF(VName,B1602)=0,"Vehicle not on Vehicles sheet",IF(E1602="","Add a purpose",IF(AND(E1602&lt;&gt;"Business",E1602&lt;&gt;"Medical",E1602&lt;&gt;"Charitable",E1602&lt;&gt;"Personal"),"Purpose must be Business/Medical/Charitable/Personal",IF(AND(ISNUMBER(H1602),ISNUMBER(I1602),I1602&lt;H1602),"Odometer end is before start",IF(AND(NOT(ISNUMBER(H1602)),NOT(ISNUMBER(I1602)),NOT(ISNUMBER(J1602))),"Add odometer readings or typed miles",IF(AND(ISNUMBER(H1602),ISNUMBER(I1602),ISNUMBER(J1602),ABS((I1602-H1602)-J1602)&gt;0.05),"Odometer and typed miles disagree",IF(AND(N1602&gt;0,O1602=0),"No rate for this date — check Rate Schedule",IF(AND(OR(E1602="Business",E1602="Medical",E1602="Charitable"),F1602&lt;&gt;"Yes",K1602=""),"Add purpose detail for substantiation",""))))))))))))</f>
        <v/>
      </c>
      <c r="R1602" s="27">
        <f>IF(OR(A1602="",M1602=""),"",IFERROR(INDEX('Rate Schedule'!$A$5:$A$24,MATCH(SUMPRODUCT(MAX(('Rate Schedule'!$A$5:$A$24&lt;=A1602)*('Rate Schedule'!$A$5:$A$24&lt;&gt;"")*'Rate Schedule'!$A$5:$A$24)),'Rate Schedule'!$A$5:$A$24,0)),""))</f>
        <v/>
      </c>
    </row>
    <row r="1603">
      <c r="A1603" s="22" t="n"/>
      <c r="B1603" s="10" t="n"/>
      <c r="C1603" s="10" t="n"/>
      <c r="D1603" s="10" t="n"/>
      <c r="E1603" s="10" t="n"/>
      <c r="F1603" s="10" t="n"/>
      <c r="G1603" s="10" t="n"/>
      <c r="H1603" s="23" t="n"/>
      <c r="I1603" s="23" t="n"/>
      <c r="J1603" s="23" t="n"/>
      <c r="K1603" s="10" t="n"/>
      <c r="L1603" s="10" t="n"/>
      <c r="M1603" s="24">
        <f>IF(AND(A1603="",B1603="",J1603="",H1603=""),"",ROUND(IF(G1603="Yes",2,1)*IF(AND(ISNUMBER(H1603),ISNUMBER(I1603),I1603&gt;=H1603),I1603-H1603,IF(ISNUMBER(J1603),J1603,0)),1))</f>
        <v/>
      </c>
      <c r="N1603" s="24">
        <f>IF(M1603="","",IF(OR(E1603="Personal",E1603="",F1603="Yes"),0,M1603))</f>
        <v/>
      </c>
      <c r="O1603" s="24">
        <f>IF(OR(A1603="",M1603=""),"",IF(E1603="Business",IFERROR(INDEX('Rate Schedule'!$B$5:$B$24,MATCH(SUMPRODUCT(MAX(('Rate Schedule'!$A$5:$A$24&lt;=A1603)*('Rate Schedule'!$A$5:$A$24&lt;&gt;"")*'Rate Schedule'!$A$5:$A$24)),'Rate Schedule'!$A$5:$A$24,0)),0),IF(E1603="Medical",IFERROR(INDEX('Rate Schedule'!$C$5:$C$24,MATCH(SUMPRODUCT(MAX(('Rate Schedule'!$A$5:$A$24&lt;=A1603)*('Rate Schedule'!$A$5:$A$24&lt;&gt;"")*'Rate Schedule'!$A$5:$A$24)),'Rate Schedule'!$A$5:$A$24,0)),0),IF(E1603="Charitable",IFERROR(INDEX('Rate Schedule'!$D$5:$D$24,MATCH(SUMPRODUCT(MAX(('Rate Schedule'!$A$5:$A$24&lt;=A1603)*('Rate Schedule'!$A$5:$A$24&lt;&gt;"")*'Rate Schedule'!$A$5:$A$24)),'Rate Schedule'!$A$5:$A$24,0)),0),0))))</f>
        <v/>
      </c>
      <c r="P1603" s="25">
        <f>IF(OR(M1603="",O1603=""),"",ROUND(N1603*O1603,0)/100)</f>
        <v/>
      </c>
      <c r="Q1603" s="26">
        <f>IF(AND(A1603="",B1603="",C1603="",D1603="",E1603="",J1603="",H1603=""),"",IF(A1603="","Add a date",IF(A1603&gt;AsOf,"After as-of date: not counted yet",IF(B1603="","Add a vehicle",IF(COUNTIF(VName,B1603)=0,"Vehicle not on Vehicles sheet",IF(E1603="","Add a purpose",IF(AND(E1603&lt;&gt;"Business",E1603&lt;&gt;"Medical",E1603&lt;&gt;"Charitable",E1603&lt;&gt;"Personal"),"Purpose must be Business/Medical/Charitable/Personal",IF(AND(ISNUMBER(H1603),ISNUMBER(I1603),I1603&lt;H1603),"Odometer end is before start",IF(AND(NOT(ISNUMBER(H1603)),NOT(ISNUMBER(I1603)),NOT(ISNUMBER(J1603))),"Add odometer readings or typed miles",IF(AND(ISNUMBER(H1603),ISNUMBER(I1603),ISNUMBER(J1603),ABS((I1603-H1603)-J1603)&gt;0.05),"Odometer and typed miles disagree",IF(AND(N1603&gt;0,O1603=0),"No rate for this date — check Rate Schedule",IF(AND(OR(E1603="Business",E1603="Medical",E1603="Charitable"),F1603&lt;&gt;"Yes",K1603=""),"Add purpose detail for substantiation",""))))))))))))</f>
        <v/>
      </c>
      <c r="R1603" s="27">
        <f>IF(OR(A1603="",M1603=""),"",IFERROR(INDEX('Rate Schedule'!$A$5:$A$24,MATCH(SUMPRODUCT(MAX(('Rate Schedule'!$A$5:$A$24&lt;=A1603)*('Rate Schedule'!$A$5:$A$24&lt;&gt;"")*'Rate Schedule'!$A$5:$A$24)),'Rate Schedule'!$A$5:$A$24,0)),""))</f>
        <v/>
      </c>
    </row>
    <row r="1604">
      <c r="A1604" s="22" t="n"/>
      <c r="B1604" s="10" t="n"/>
      <c r="C1604" s="10" t="n"/>
      <c r="D1604" s="10" t="n"/>
      <c r="E1604" s="10" t="n"/>
      <c r="F1604" s="10" t="n"/>
      <c r="G1604" s="10" t="n"/>
      <c r="H1604" s="23" t="n"/>
      <c r="I1604" s="23" t="n"/>
      <c r="J1604" s="23" t="n"/>
      <c r="K1604" s="10" t="n"/>
      <c r="L1604" s="10" t="n"/>
      <c r="M1604" s="24">
        <f>IF(AND(A1604="",B1604="",J1604="",H1604=""),"",ROUND(IF(G1604="Yes",2,1)*IF(AND(ISNUMBER(H1604),ISNUMBER(I1604),I1604&gt;=H1604),I1604-H1604,IF(ISNUMBER(J1604),J1604,0)),1))</f>
        <v/>
      </c>
      <c r="N1604" s="24">
        <f>IF(M1604="","",IF(OR(E1604="Personal",E1604="",F1604="Yes"),0,M1604))</f>
        <v/>
      </c>
      <c r="O1604" s="24">
        <f>IF(OR(A1604="",M1604=""),"",IF(E1604="Business",IFERROR(INDEX('Rate Schedule'!$B$5:$B$24,MATCH(SUMPRODUCT(MAX(('Rate Schedule'!$A$5:$A$24&lt;=A1604)*('Rate Schedule'!$A$5:$A$24&lt;&gt;"")*'Rate Schedule'!$A$5:$A$24)),'Rate Schedule'!$A$5:$A$24,0)),0),IF(E1604="Medical",IFERROR(INDEX('Rate Schedule'!$C$5:$C$24,MATCH(SUMPRODUCT(MAX(('Rate Schedule'!$A$5:$A$24&lt;=A1604)*('Rate Schedule'!$A$5:$A$24&lt;&gt;"")*'Rate Schedule'!$A$5:$A$24)),'Rate Schedule'!$A$5:$A$24,0)),0),IF(E1604="Charitable",IFERROR(INDEX('Rate Schedule'!$D$5:$D$24,MATCH(SUMPRODUCT(MAX(('Rate Schedule'!$A$5:$A$24&lt;=A1604)*('Rate Schedule'!$A$5:$A$24&lt;&gt;"")*'Rate Schedule'!$A$5:$A$24)),'Rate Schedule'!$A$5:$A$24,0)),0),0))))</f>
        <v/>
      </c>
      <c r="P1604" s="25">
        <f>IF(OR(M1604="",O1604=""),"",ROUND(N1604*O1604,0)/100)</f>
        <v/>
      </c>
      <c r="Q1604" s="26">
        <f>IF(AND(A1604="",B1604="",C1604="",D1604="",E1604="",J1604="",H1604=""),"",IF(A1604="","Add a date",IF(A1604&gt;AsOf,"After as-of date: not counted yet",IF(B1604="","Add a vehicle",IF(COUNTIF(VName,B1604)=0,"Vehicle not on Vehicles sheet",IF(E1604="","Add a purpose",IF(AND(E1604&lt;&gt;"Business",E1604&lt;&gt;"Medical",E1604&lt;&gt;"Charitable",E1604&lt;&gt;"Personal"),"Purpose must be Business/Medical/Charitable/Personal",IF(AND(ISNUMBER(H1604),ISNUMBER(I1604),I1604&lt;H1604),"Odometer end is before start",IF(AND(NOT(ISNUMBER(H1604)),NOT(ISNUMBER(I1604)),NOT(ISNUMBER(J1604))),"Add odometer readings or typed miles",IF(AND(ISNUMBER(H1604),ISNUMBER(I1604),ISNUMBER(J1604),ABS((I1604-H1604)-J1604)&gt;0.05),"Odometer and typed miles disagree",IF(AND(N1604&gt;0,O1604=0),"No rate for this date — check Rate Schedule",IF(AND(OR(E1604="Business",E1604="Medical",E1604="Charitable"),F1604&lt;&gt;"Yes",K1604=""),"Add purpose detail for substantiation",""))))))))))))</f>
        <v/>
      </c>
      <c r="R1604" s="27">
        <f>IF(OR(A1604="",M1604=""),"",IFERROR(INDEX('Rate Schedule'!$A$5:$A$24,MATCH(SUMPRODUCT(MAX(('Rate Schedule'!$A$5:$A$24&lt;=A1604)*('Rate Schedule'!$A$5:$A$24&lt;&gt;"")*'Rate Schedule'!$A$5:$A$24)),'Rate Schedule'!$A$5:$A$24,0)),""))</f>
        <v/>
      </c>
    </row>
    <row r="1605">
      <c r="A1605" s="22" t="n"/>
      <c r="B1605" s="10" t="n"/>
      <c r="C1605" s="10" t="n"/>
      <c r="D1605" s="10" t="n"/>
      <c r="E1605" s="10" t="n"/>
      <c r="F1605" s="10" t="n"/>
      <c r="G1605" s="10" t="n"/>
      <c r="H1605" s="23" t="n"/>
      <c r="I1605" s="23" t="n"/>
      <c r="J1605" s="23" t="n"/>
      <c r="K1605" s="10" t="n"/>
      <c r="L1605" s="10" t="n"/>
      <c r="M1605" s="24">
        <f>IF(AND(A1605="",B1605="",J1605="",H1605=""),"",ROUND(IF(G1605="Yes",2,1)*IF(AND(ISNUMBER(H1605),ISNUMBER(I1605),I1605&gt;=H1605),I1605-H1605,IF(ISNUMBER(J1605),J1605,0)),1))</f>
        <v/>
      </c>
      <c r="N1605" s="24">
        <f>IF(M1605="","",IF(OR(E1605="Personal",E1605="",F1605="Yes"),0,M1605))</f>
        <v/>
      </c>
      <c r="O1605" s="24">
        <f>IF(OR(A1605="",M1605=""),"",IF(E1605="Business",IFERROR(INDEX('Rate Schedule'!$B$5:$B$24,MATCH(SUMPRODUCT(MAX(('Rate Schedule'!$A$5:$A$24&lt;=A1605)*('Rate Schedule'!$A$5:$A$24&lt;&gt;"")*'Rate Schedule'!$A$5:$A$24)),'Rate Schedule'!$A$5:$A$24,0)),0),IF(E1605="Medical",IFERROR(INDEX('Rate Schedule'!$C$5:$C$24,MATCH(SUMPRODUCT(MAX(('Rate Schedule'!$A$5:$A$24&lt;=A1605)*('Rate Schedule'!$A$5:$A$24&lt;&gt;"")*'Rate Schedule'!$A$5:$A$24)),'Rate Schedule'!$A$5:$A$24,0)),0),IF(E1605="Charitable",IFERROR(INDEX('Rate Schedule'!$D$5:$D$24,MATCH(SUMPRODUCT(MAX(('Rate Schedule'!$A$5:$A$24&lt;=A1605)*('Rate Schedule'!$A$5:$A$24&lt;&gt;"")*'Rate Schedule'!$A$5:$A$24)),'Rate Schedule'!$A$5:$A$24,0)),0),0))))</f>
        <v/>
      </c>
      <c r="P1605" s="25">
        <f>IF(OR(M1605="",O1605=""),"",ROUND(N1605*O1605,0)/100)</f>
        <v/>
      </c>
      <c r="Q1605" s="26">
        <f>IF(AND(A1605="",B1605="",C1605="",D1605="",E1605="",J1605="",H1605=""),"",IF(A1605="","Add a date",IF(A1605&gt;AsOf,"After as-of date: not counted yet",IF(B1605="","Add a vehicle",IF(COUNTIF(VName,B1605)=0,"Vehicle not on Vehicles sheet",IF(E1605="","Add a purpose",IF(AND(E1605&lt;&gt;"Business",E1605&lt;&gt;"Medical",E1605&lt;&gt;"Charitable",E1605&lt;&gt;"Personal"),"Purpose must be Business/Medical/Charitable/Personal",IF(AND(ISNUMBER(H1605),ISNUMBER(I1605),I1605&lt;H1605),"Odometer end is before start",IF(AND(NOT(ISNUMBER(H1605)),NOT(ISNUMBER(I1605)),NOT(ISNUMBER(J1605))),"Add odometer readings or typed miles",IF(AND(ISNUMBER(H1605),ISNUMBER(I1605),ISNUMBER(J1605),ABS((I1605-H1605)-J1605)&gt;0.05),"Odometer and typed miles disagree",IF(AND(N1605&gt;0,O1605=0),"No rate for this date — check Rate Schedule",IF(AND(OR(E1605="Business",E1605="Medical",E1605="Charitable"),F1605&lt;&gt;"Yes",K1605=""),"Add purpose detail for substantiation",""))))))))))))</f>
        <v/>
      </c>
      <c r="R1605" s="27">
        <f>IF(OR(A1605="",M1605=""),"",IFERROR(INDEX('Rate Schedule'!$A$5:$A$24,MATCH(SUMPRODUCT(MAX(('Rate Schedule'!$A$5:$A$24&lt;=A1605)*('Rate Schedule'!$A$5:$A$24&lt;&gt;"")*'Rate Schedule'!$A$5:$A$24)),'Rate Schedule'!$A$5:$A$24,0)),""))</f>
        <v/>
      </c>
    </row>
    <row r="1606">
      <c r="A1606" s="22" t="n"/>
      <c r="B1606" s="10" t="n"/>
      <c r="C1606" s="10" t="n"/>
      <c r="D1606" s="10" t="n"/>
      <c r="E1606" s="10" t="n"/>
      <c r="F1606" s="10" t="n"/>
      <c r="G1606" s="10" t="n"/>
      <c r="H1606" s="23" t="n"/>
      <c r="I1606" s="23" t="n"/>
      <c r="J1606" s="23" t="n"/>
      <c r="K1606" s="10" t="n"/>
      <c r="L1606" s="10" t="n"/>
      <c r="M1606" s="24">
        <f>IF(AND(A1606="",B1606="",J1606="",H1606=""),"",ROUND(IF(G1606="Yes",2,1)*IF(AND(ISNUMBER(H1606),ISNUMBER(I1606),I1606&gt;=H1606),I1606-H1606,IF(ISNUMBER(J1606),J1606,0)),1))</f>
        <v/>
      </c>
      <c r="N1606" s="24">
        <f>IF(M1606="","",IF(OR(E1606="Personal",E1606="",F1606="Yes"),0,M1606))</f>
        <v/>
      </c>
      <c r="O1606" s="24">
        <f>IF(OR(A1606="",M1606=""),"",IF(E1606="Business",IFERROR(INDEX('Rate Schedule'!$B$5:$B$24,MATCH(SUMPRODUCT(MAX(('Rate Schedule'!$A$5:$A$24&lt;=A1606)*('Rate Schedule'!$A$5:$A$24&lt;&gt;"")*'Rate Schedule'!$A$5:$A$24)),'Rate Schedule'!$A$5:$A$24,0)),0),IF(E1606="Medical",IFERROR(INDEX('Rate Schedule'!$C$5:$C$24,MATCH(SUMPRODUCT(MAX(('Rate Schedule'!$A$5:$A$24&lt;=A1606)*('Rate Schedule'!$A$5:$A$24&lt;&gt;"")*'Rate Schedule'!$A$5:$A$24)),'Rate Schedule'!$A$5:$A$24,0)),0),IF(E1606="Charitable",IFERROR(INDEX('Rate Schedule'!$D$5:$D$24,MATCH(SUMPRODUCT(MAX(('Rate Schedule'!$A$5:$A$24&lt;=A1606)*('Rate Schedule'!$A$5:$A$24&lt;&gt;"")*'Rate Schedule'!$A$5:$A$24)),'Rate Schedule'!$A$5:$A$24,0)),0),0))))</f>
        <v/>
      </c>
      <c r="P1606" s="25">
        <f>IF(OR(M1606="",O1606=""),"",ROUND(N1606*O1606,0)/100)</f>
        <v/>
      </c>
      <c r="Q1606" s="26">
        <f>IF(AND(A1606="",B1606="",C1606="",D1606="",E1606="",J1606="",H1606=""),"",IF(A1606="","Add a date",IF(A1606&gt;AsOf,"After as-of date: not counted yet",IF(B1606="","Add a vehicle",IF(COUNTIF(VName,B1606)=0,"Vehicle not on Vehicles sheet",IF(E1606="","Add a purpose",IF(AND(E1606&lt;&gt;"Business",E1606&lt;&gt;"Medical",E1606&lt;&gt;"Charitable",E1606&lt;&gt;"Personal"),"Purpose must be Business/Medical/Charitable/Personal",IF(AND(ISNUMBER(H1606),ISNUMBER(I1606),I1606&lt;H1606),"Odometer end is before start",IF(AND(NOT(ISNUMBER(H1606)),NOT(ISNUMBER(I1606)),NOT(ISNUMBER(J1606))),"Add odometer readings or typed miles",IF(AND(ISNUMBER(H1606),ISNUMBER(I1606),ISNUMBER(J1606),ABS((I1606-H1606)-J1606)&gt;0.05),"Odometer and typed miles disagree",IF(AND(N1606&gt;0,O1606=0),"No rate for this date — check Rate Schedule",IF(AND(OR(E1606="Business",E1606="Medical",E1606="Charitable"),F1606&lt;&gt;"Yes",K1606=""),"Add purpose detail for substantiation",""))))))))))))</f>
        <v/>
      </c>
      <c r="R1606" s="27">
        <f>IF(OR(A1606="",M1606=""),"",IFERROR(INDEX('Rate Schedule'!$A$5:$A$24,MATCH(SUMPRODUCT(MAX(('Rate Schedule'!$A$5:$A$24&lt;=A1606)*('Rate Schedule'!$A$5:$A$24&lt;&gt;"")*'Rate Schedule'!$A$5:$A$24)),'Rate Schedule'!$A$5:$A$24,0)),""))</f>
        <v/>
      </c>
    </row>
    <row r="1607">
      <c r="A1607" s="22" t="n"/>
      <c r="B1607" s="10" t="n"/>
      <c r="C1607" s="10" t="n"/>
      <c r="D1607" s="10" t="n"/>
      <c r="E1607" s="10" t="n"/>
      <c r="F1607" s="10" t="n"/>
      <c r="G1607" s="10" t="n"/>
      <c r="H1607" s="23" t="n"/>
      <c r="I1607" s="23" t="n"/>
      <c r="J1607" s="23" t="n"/>
      <c r="K1607" s="10" t="n"/>
      <c r="L1607" s="10" t="n"/>
      <c r="M1607" s="24">
        <f>IF(AND(A1607="",B1607="",J1607="",H1607=""),"",ROUND(IF(G1607="Yes",2,1)*IF(AND(ISNUMBER(H1607),ISNUMBER(I1607),I1607&gt;=H1607),I1607-H1607,IF(ISNUMBER(J1607),J1607,0)),1))</f>
        <v/>
      </c>
      <c r="N1607" s="24">
        <f>IF(M1607="","",IF(OR(E1607="Personal",E1607="",F1607="Yes"),0,M1607))</f>
        <v/>
      </c>
      <c r="O1607" s="24">
        <f>IF(OR(A1607="",M1607=""),"",IF(E1607="Business",IFERROR(INDEX('Rate Schedule'!$B$5:$B$24,MATCH(SUMPRODUCT(MAX(('Rate Schedule'!$A$5:$A$24&lt;=A1607)*('Rate Schedule'!$A$5:$A$24&lt;&gt;"")*'Rate Schedule'!$A$5:$A$24)),'Rate Schedule'!$A$5:$A$24,0)),0),IF(E1607="Medical",IFERROR(INDEX('Rate Schedule'!$C$5:$C$24,MATCH(SUMPRODUCT(MAX(('Rate Schedule'!$A$5:$A$24&lt;=A1607)*('Rate Schedule'!$A$5:$A$24&lt;&gt;"")*'Rate Schedule'!$A$5:$A$24)),'Rate Schedule'!$A$5:$A$24,0)),0),IF(E1607="Charitable",IFERROR(INDEX('Rate Schedule'!$D$5:$D$24,MATCH(SUMPRODUCT(MAX(('Rate Schedule'!$A$5:$A$24&lt;=A1607)*('Rate Schedule'!$A$5:$A$24&lt;&gt;"")*'Rate Schedule'!$A$5:$A$24)),'Rate Schedule'!$A$5:$A$24,0)),0),0))))</f>
        <v/>
      </c>
      <c r="P1607" s="25">
        <f>IF(OR(M1607="",O1607=""),"",ROUND(N1607*O1607,0)/100)</f>
        <v/>
      </c>
      <c r="Q1607" s="26">
        <f>IF(AND(A1607="",B1607="",C1607="",D1607="",E1607="",J1607="",H1607=""),"",IF(A1607="","Add a date",IF(A1607&gt;AsOf,"After as-of date: not counted yet",IF(B1607="","Add a vehicle",IF(COUNTIF(VName,B1607)=0,"Vehicle not on Vehicles sheet",IF(E1607="","Add a purpose",IF(AND(E1607&lt;&gt;"Business",E1607&lt;&gt;"Medical",E1607&lt;&gt;"Charitable",E1607&lt;&gt;"Personal"),"Purpose must be Business/Medical/Charitable/Personal",IF(AND(ISNUMBER(H1607),ISNUMBER(I1607),I1607&lt;H1607),"Odometer end is before start",IF(AND(NOT(ISNUMBER(H1607)),NOT(ISNUMBER(I1607)),NOT(ISNUMBER(J1607))),"Add odometer readings or typed miles",IF(AND(ISNUMBER(H1607),ISNUMBER(I1607),ISNUMBER(J1607),ABS((I1607-H1607)-J1607)&gt;0.05),"Odometer and typed miles disagree",IF(AND(N1607&gt;0,O1607=0),"No rate for this date — check Rate Schedule",IF(AND(OR(E1607="Business",E1607="Medical",E1607="Charitable"),F1607&lt;&gt;"Yes",K1607=""),"Add purpose detail for substantiation",""))))))))))))</f>
        <v/>
      </c>
      <c r="R1607" s="27">
        <f>IF(OR(A1607="",M1607=""),"",IFERROR(INDEX('Rate Schedule'!$A$5:$A$24,MATCH(SUMPRODUCT(MAX(('Rate Schedule'!$A$5:$A$24&lt;=A1607)*('Rate Schedule'!$A$5:$A$24&lt;&gt;"")*'Rate Schedule'!$A$5:$A$24)),'Rate Schedule'!$A$5:$A$24,0)),""))</f>
        <v/>
      </c>
    </row>
    <row r="1608">
      <c r="A1608" s="22" t="n"/>
      <c r="B1608" s="10" t="n"/>
      <c r="C1608" s="10" t="n"/>
      <c r="D1608" s="10" t="n"/>
      <c r="E1608" s="10" t="n"/>
      <c r="F1608" s="10" t="n"/>
      <c r="G1608" s="10" t="n"/>
      <c r="H1608" s="23" t="n"/>
      <c r="I1608" s="23" t="n"/>
      <c r="J1608" s="23" t="n"/>
      <c r="K1608" s="10" t="n"/>
      <c r="L1608" s="10" t="n"/>
      <c r="M1608" s="24">
        <f>IF(AND(A1608="",B1608="",J1608="",H1608=""),"",ROUND(IF(G1608="Yes",2,1)*IF(AND(ISNUMBER(H1608),ISNUMBER(I1608),I1608&gt;=H1608),I1608-H1608,IF(ISNUMBER(J1608),J1608,0)),1))</f>
        <v/>
      </c>
      <c r="N1608" s="24">
        <f>IF(M1608="","",IF(OR(E1608="Personal",E1608="",F1608="Yes"),0,M1608))</f>
        <v/>
      </c>
      <c r="O1608" s="24">
        <f>IF(OR(A1608="",M1608=""),"",IF(E1608="Business",IFERROR(INDEX('Rate Schedule'!$B$5:$B$24,MATCH(SUMPRODUCT(MAX(('Rate Schedule'!$A$5:$A$24&lt;=A1608)*('Rate Schedule'!$A$5:$A$24&lt;&gt;"")*'Rate Schedule'!$A$5:$A$24)),'Rate Schedule'!$A$5:$A$24,0)),0),IF(E1608="Medical",IFERROR(INDEX('Rate Schedule'!$C$5:$C$24,MATCH(SUMPRODUCT(MAX(('Rate Schedule'!$A$5:$A$24&lt;=A1608)*('Rate Schedule'!$A$5:$A$24&lt;&gt;"")*'Rate Schedule'!$A$5:$A$24)),'Rate Schedule'!$A$5:$A$24,0)),0),IF(E1608="Charitable",IFERROR(INDEX('Rate Schedule'!$D$5:$D$24,MATCH(SUMPRODUCT(MAX(('Rate Schedule'!$A$5:$A$24&lt;=A1608)*('Rate Schedule'!$A$5:$A$24&lt;&gt;"")*'Rate Schedule'!$A$5:$A$24)),'Rate Schedule'!$A$5:$A$24,0)),0),0))))</f>
        <v/>
      </c>
      <c r="P1608" s="25">
        <f>IF(OR(M1608="",O1608=""),"",ROUND(N1608*O1608,0)/100)</f>
        <v/>
      </c>
      <c r="Q1608" s="26">
        <f>IF(AND(A1608="",B1608="",C1608="",D1608="",E1608="",J1608="",H1608=""),"",IF(A1608="","Add a date",IF(A1608&gt;AsOf,"After as-of date: not counted yet",IF(B1608="","Add a vehicle",IF(COUNTIF(VName,B1608)=0,"Vehicle not on Vehicles sheet",IF(E1608="","Add a purpose",IF(AND(E1608&lt;&gt;"Business",E1608&lt;&gt;"Medical",E1608&lt;&gt;"Charitable",E1608&lt;&gt;"Personal"),"Purpose must be Business/Medical/Charitable/Personal",IF(AND(ISNUMBER(H1608),ISNUMBER(I1608),I1608&lt;H1608),"Odometer end is before start",IF(AND(NOT(ISNUMBER(H1608)),NOT(ISNUMBER(I1608)),NOT(ISNUMBER(J1608))),"Add odometer readings or typed miles",IF(AND(ISNUMBER(H1608),ISNUMBER(I1608),ISNUMBER(J1608),ABS((I1608-H1608)-J1608)&gt;0.05),"Odometer and typed miles disagree",IF(AND(N1608&gt;0,O1608=0),"No rate for this date — check Rate Schedule",IF(AND(OR(E1608="Business",E1608="Medical",E1608="Charitable"),F1608&lt;&gt;"Yes",K1608=""),"Add purpose detail for substantiation",""))))))))))))</f>
        <v/>
      </c>
      <c r="R1608" s="27">
        <f>IF(OR(A1608="",M1608=""),"",IFERROR(INDEX('Rate Schedule'!$A$5:$A$24,MATCH(SUMPRODUCT(MAX(('Rate Schedule'!$A$5:$A$24&lt;=A1608)*('Rate Schedule'!$A$5:$A$24&lt;&gt;"")*'Rate Schedule'!$A$5:$A$24)),'Rate Schedule'!$A$5:$A$24,0)),""))</f>
        <v/>
      </c>
    </row>
    <row r="1609">
      <c r="A1609" s="22" t="n"/>
      <c r="B1609" s="10" t="n"/>
      <c r="C1609" s="10" t="n"/>
      <c r="D1609" s="10" t="n"/>
      <c r="E1609" s="10" t="n"/>
      <c r="F1609" s="10" t="n"/>
      <c r="G1609" s="10" t="n"/>
      <c r="H1609" s="23" t="n"/>
      <c r="I1609" s="23" t="n"/>
      <c r="J1609" s="23" t="n"/>
      <c r="K1609" s="10" t="n"/>
      <c r="L1609" s="10" t="n"/>
      <c r="M1609" s="24">
        <f>IF(AND(A1609="",B1609="",J1609="",H1609=""),"",ROUND(IF(G1609="Yes",2,1)*IF(AND(ISNUMBER(H1609),ISNUMBER(I1609),I1609&gt;=H1609),I1609-H1609,IF(ISNUMBER(J1609),J1609,0)),1))</f>
        <v/>
      </c>
      <c r="N1609" s="24">
        <f>IF(M1609="","",IF(OR(E1609="Personal",E1609="",F1609="Yes"),0,M1609))</f>
        <v/>
      </c>
      <c r="O1609" s="24">
        <f>IF(OR(A1609="",M1609=""),"",IF(E1609="Business",IFERROR(INDEX('Rate Schedule'!$B$5:$B$24,MATCH(SUMPRODUCT(MAX(('Rate Schedule'!$A$5:$A$24&lt;=A1609)*('Rate Schedule'!$A$5:$A$24&lt;&gt;"")*'Rate Schedule'!$A$5:$A$24)),'Rate Schedule'!$A$5:$A$24,0)),0),IF(E1609="Medical",IFERROR(INDEX('Rate Schedule'!$C$5:$C$24,MATCH(SUMPRODUCT(MAX(('Rate Schedule'!$A$5:$A$24&lt;=A1609)*('Rate Schedule'!$A$5:$A$24&lt;&gt;"")*'Rate Schedule'!$A$5:$A$24)),'Rate Schedule'!$A$5:$A$24,0)),0),IF(E1609="Charitable",IFERROR(INDEX('Rate Schedule'!$D$5:$D$24,MATCH(SUMPRODUCT(MAX(('Rate Schedule'!$A$5:$A$24&lt;=A1609)*('Rate Schedule'!$A$5:$A$24&lt;&gt;"")*'Rate Schedule'!$A$5:$A$24)),'Rate Schedule'!$A$5:$A$24,0)),0),0))))</f>
        <v/>
      </c>
      <c r="P1609" s="25">
        <f>IF(OR(M1609="",O1609=""),"",ROUND(N1609*O1609,0)/100)</f>
        <v/>
      </c>
      <c r="Q1609" s="26">
        <f>IF(AND(A1609="",B1609="",C1609="",D1609="",E1609="",J1609="",H1609=""),"",IF(A1609="","Add a date",IF(A1609&gt;AsOf,"After as-of date: not counted yet",IF(B1609="","Add a vehicle",IF(COUNTIF(VName,B1609)=0,"Vehicle not on Vehicles sheet",IF(E1609="","Add a purpose",IF(AND(E1609&lt;&gt;"Business",E1609&lt;&gt;"Medical",E1609&lt;&gt;"Charitable",E1609&lt;&gt;"Personal"),"Purpose must be Business/Medical/Charitable/Personal",IF(AND(ISNUMBER(H1609),ISNUMBER(I1609),I1609&lt;H1609),"Odometer end is before start",IF(AND(NOT(ISNUMBER(H1609)),NOT(ISNUMBER(I1609)),NOT(ISNUMBER(J1609))),"Add odometer readings or typed miles",IF(AND(ISNUMBER(H1609),ISNUMBER(I1609),ISNUMBER(J1609),ABS((I1609-H1609)-J1609)&gt;0.05),"Odometer and typed miles disagree",IF(AND(N1609&gt;0,O1609=0),"No rate for this date — check Rate Schedule",IF(AND(OR(E1609="Business",E1609="Medical",E1609="Charitable"),F1609&lt;&gt;"Yes",K1609=""),"Add purpose detail for substantiation",""))))))))))))</f>
        <v/>
      </c>
      <c r="R1609" s="27">
        <f>IF(OR(A1609="",M1609=""),"",IFERROR(INDEX('Rate Schedule'!$A$5:$A$24,MATCH(SUMPRODUCT(MAX(('Rate Schedule'!$A$5:$A$24&lt;=A1609)*('Rate Schedule'!$A$5:$A$24&lt;&gt;"")*'Rate Schedule'!$A$5:$A$24)),'Rate Schedule'!$A$5:$A$24,0)),""))</f>
        <v/>
      </c>
    </row>
    <row r="1610">
      <c r="A1610" s="22" t="n"/>
      <c r="B1610" s="10" t="n"/>
      <c r="C1610" s="10" t="n"/>
      <c r="D1610" s="10" t="n"/>
      <c r="E1610" s="10" t="n"/>
      <c r="F1610" s="10" t="n"/>
      <c r="G1610" s="10" t="n"/>
      <c r="H1610" s="23" t="n"/>
      <c r="I1610" s="23" t="n"/>
      <c r="J1610" s="23" t="n"/>
      <c r="K1610" s="10" t="n"/>
      <c r="L1610" s="10" t="n"/>
      <c r="M1610" s="24">
        <f>IF(AND(A1610="",B1610="",J1610="",H1610=""),"",ROUND(IF(G1610="Yes",2,1)*IF(AND(ISNUMBER(H1610),ISNUMBER(I1610),I1610&gt;=H1610),I1610-H1610,IF(ISNUMBER(J1610),J1610,0)),1))</f>
        <v/>
      </c>
      <c r="N1610" s="24">
        <f>IF(M1610="","",IF(OR(E1610="Personal",E1610="",F1610="Yes"),0,M1610))</f>
        <v/>
      </c>
      <c r="O1610" s="24">
        <f>IF(OR(A1610="",M1610=""),"",IF(E1610="Business",IFERROR(INDEX('Rate Schedule'!$B$5:$B$24,MATCH(SUMPRODUCT(MAX(('Rate Schedule'!$A$5:$A$24&lt;=A1610)*('Rate Schedule'!$A$5:$A$24&lt;&gt;"")*'Rate Schedule'!$A$5:$A$24)),'Rate Schedule'!$A$5:$A$24,0)),0),IF(E1610="Medical",IFERROR(INDEX('Rate Schedule'!$C$5:$C$24,MATCH(SUMPRODUCT(MAX(('Rate Schedule'!$A$5:$A$24&lt;=A1610)*('Rate Schedule'!$A$5:$A$24&lt;&gt;"")*'Rate Schedule'!$A$5:$A$24)),'Rate Schedule'!$A$5:$A$24,0)),0),IF(E1610="Charitable",IFERROR(INDEX('Rate Schedule'!$D$5:$D$24,MATCH(SUMPRODUCT(MAX(('Rate Schedule'!$A$5:$A$24&lt;=A1610)*('Rate Schedule'!$A$5:$A$24&lt;&gt;"")*'Rate Schedule'!$A$5:$A$24)),'Rate Schedule'!$A$5:$A$24,0)),0),0))))</f>
        <v/>
      </c>
      <c r="P1610" s="25">
        <f>IF(OR(M1610="",O1610=""),"",ROUND(N1610*O1610,0)/100)</f>
        <v/>
      </c>
      <c r="Q1610" s="26">
        <f>IF(AND(A1610="",B1610="",C1610="",D1610="",E1610="",J1610="",H1610=""),"",IF(A1610="","Add a date",IF(A1610&gt;AsOf,"After as-of date: not counted yet",IF(B1610="","Add a vehicle",IF(COUNTIF(VName,B1610)=0,"Vehicle not on Vehicles sheet",IF(E1610="","Add a purpose",IF(AND(E1610&lt;&gt;"Business",E1610&lt;&gt;"Medical",E1610&lt;&gt;"Charitable",E1610&lt;&gt;"Personal"),"Purpose must be Business/Medical/Charitable/Personal",IF(AND(ISNUMBER(H1610),ISNUMBER(I1610),I1610&lt;H1610),"Odometer end is before start",IF(AND(NOT(ISNUMBER(H1610)),NOT(ISNUMBER(I1610)),NOT(ISNUMBER(J1610))),"Add odometer readings or typed miles",IF(AND(ISNUMBER(H1610),ISNUMBER(I1610),ISNUMBER(J1610),ABS((I1610-H1610)-J1610)&gt;0.05),"Odometer and typed miles disagree",IF(AND(N1610&gt;0,O1610=0),"No rate for this date — check Rate Schedule",IF(AND(OR(E1610="Business",E1610="Medical",E1610="Charitable"),F1610&lt;&gt;"Yes",K1610=""),"Add purpose detail for substantiation",""))))))))))))</f>
        <v/>
      </c>
      <c r="R1610" s="27">
        <f>IF(OR(A1610="",M1610=""),"",IFERROR(INDEX('Rate Schedule'!$A$5:$A$24,MATCH(SUMPRODUCT(MAX(('Rate Schedule'!$A$5:$A$24&lt;=A1610)*('Rate Schedule'!$A$5:$A$24&lt;&gt;"")*'Rate Schedule'!$A$5:$A$24)),'Rate Schedule'!$A$5:$A$24,0)),""))</f>
        <v/>
      </c>
    </row>
    <row r="1611">
      <c r="A1611" s="22" t="n"/>
      <c r="B1611" s="10" t="n"/>
      <c r="C1611" s="10" t="n"/>
      <c r="D1611" s="10" t="n"/>
      <c r="E1611" s="10" t="n"/>
      <c r="F1611" s="10" t="n"/>
      <c r="G1611" s="10" t="n"/>
      <c r="H1611" s="23" t="n"/>
      <c r="I1611" s="23" t="n"/>
      <c r="J1611" s="23" t="n"/>
      <c r="K1611" s="10" t="n"/>
      <c r="L1611" s="10" t="n"/>
      <c r="M1611" s="24">
        <f>IF(AND(A1611="",B1611="",J1611="",H1611=""),"",ROUND(IF(G1611="Yes",2,1)*IF(AND(ISNUMBER(H1611),ISNUMBER(I1611),I1611&gt;=H1611),I1611-H1611,IF(ISNUMBER(J1611),J1611,0)),1))</f>
        <v/>
      </c>
      <c r="N1611" s="24">
        <f>IF(M1611="","",IF(OR(E1611="Personal",E1611="",F1611="Yes"),0,M1611))</f>
        <v/>
      </c>
      <c r="O1611" s="24">
        <f>IF(OR(A1611="",M1611=""),"",IF(E1611="Business",IFERROR(INDEX('Rate Schedule'!$B$5:$B$24,MATCH(SUMPRODUCT(MAX(('Rate Schedule'!$A$5:$A$24&lt;=A1611)*('Rate Schedule'!$A$5:$A$24&lt;&gt;"")*'Rate Schedule'!$A$5:$A$24)),'Rate Schedule'!$A$5:$A$24,0)),0),IF(E1611="Medical",IFERROR(INDEX('Rate Schedule'!$C$5:$C$24,MATCH(SUMPRODUCT(MAX(('Rate Schedule'!$A$5:$A$24&lt;=A1611)*('Rate Schedule'!$A$5:$A$24&lt;&gt;"")*'Rate Schedule'!$A$5:$A$24)),'Rate Schedule'!$A$5:$A$24,0)),0),IF(E1611="Charitable",IFERROR(INDEX('Rate Schedule'!$D$5:$D$24,MATCH(SUMPRODUCT(MAX(('Rate Schedule'!$A$5:$A$24&lt;=A1611)*('Rate Schedule'!$A$5:$A$24&lt;&gt;"")*'Rate Schedule'!$A$5:$A$24)),'Rate Schedule'!$A$5:$A$24,0)),0),0))))</f>
        <v/>
      </c>
      <c r="P1611" s="25">
        <f>IF(OR(M1611="",O1611=""),"",ROUND(N1611*O1611,0)/100)</f>
        <v/>
      </c>
      <c r="Q1611" s="26">
        <f>IF(AND(A1611="",B1611="",C1611="",D1611="",E1611="",J1611="",H1611=""),"",IF(A1611="","Add a date",IF(A1611&gt;AsOf,"After as-of date: not counted yet",IF(B1611="","Add a vehicle",IF(COUNTIF(VName,B1611)=0,"Vehicle not on Vehicles sheet",IF(E1611="","Add a purpose",IF(AND(E1611&lt;&gt;"Business",E1611&lt;&gt;"Medical",E1611&lt;&gt;"Charitable",E1611&lt;&gt;"Personal"),"Purpose must be Business/Medical/Charitable/Personal",IF(AND(ISNUMBER(H1611),ISNUMBER(I1611),I1611&lt;H1611),"Odometer end is before start",IF(AND(NOT(ISNUMBER(H1611)),NOT(ISNUMBER(I1611)),NOT(ISNUMBER(J1611))),"Add odometer readings or typed miles",IF(AND(ISNUMBER(H1611),ISNUMBER(I1611),ISNUMBER(J1611),ABS((I1611-H1611)-J1611)&gt;0.05),"Odometer and typed miles disagree",IF(AND(N1611&gt;0,O1611=0),"No rate for this date — check Rate Schedule",IF(AND(OR(E1611="Business",E1611="Medical",E1611="Charitable"),F1611&lt;&gt;"Yes",K1611=""),"Add purpose detail for substantiation",""))))))))))))</f>
        <v/>
      </c>
      <c r="R1611" s="27">
        <f>IF(OR(A1611="",M1611=""),"",IFERROR(INDEX('Rate Schedule'!$A$5:$A$24,MATCH(SUMPRODUCT(MAX(('Rate Schedule'!$A$5:$A$24&lt;=A1611)*('Rate Schedule'!$A$5:$A$24&lt;&gt;"")*'Rate Schedule'!$A$5:$A$24)),'Rate Schedule'!$A$5:$A$24,0)),""))</f>
        <v/>
      </c>
    </row>
    <row r="1612">
      <c r="A1612" s="22" t="n"/>
      <c r="B1612" s="10" t="n"/>
      <c r="C1612" s="10" t="n"/>
      <c r="D1612" s="10" t="n"/>
      <c r="E1612" s="10" t="n"/>
      <c r="F1612" s="10" t="n"/>
      <c r="G1612" s="10" t="n"/>
      <c r="H1612" s="23" t="n"/>
      <c r="I1612" s="23" t="n"/>
      <c r="J1612" s="23" t="n"/>
      <c r="K1612" s="10" t="n"/>
      <c r="L1612" s="10" t="n"/>
      <c r="M1612" s="24">
        <f>IF(AND(A1612="",B1612="",J1612="",H1612=""),"",ROUND(IF(G1612="Yes",2,1)*IF(AND(ISNUMBER(H1612),ISNUMBER(I1612),I1612&gt;=H1612),I1612-H1612,IF(ISNUMBER(J1612),J1612,0)),1))</f>
        <v/>
      </c>
      <c r="N1612" s="24">
        <f>IF(M1612="","",IF(OR(E1612="Personal",E1612="",F1612="Yes"),0,M1612))</f>
        <v/>
      </c>
      <c r="O1612" s="24">
        <f>IF(OR(A1612="",M1612=""),"",IF(E1612="Business",IFERROR(INDEX('Rate Schedule'!$B$5:$B$24,MATCH(SUMPRODUCT(MAX(('Rate Schedule'!$A$5:$A$24&lt;=A1612)*('Rate Schedule'!$A$5:$A$24&lt;&gt;"")*'Rate Schedule'!$A$5:$A$24)),'Rate Schedule'!$A$5:$A$24,0)),0),IF(E1612="Medical",IFERROR(INDEX('Rate Schedule'!$C$5:$C$24,MATCH(SUMPRODUCT(MAX(('Rate Schedule'!$A$5:$A$24&lt;=A1612)*('Rate Schedule'!$A$5:$A$24&lt;&gt;"")*'Rate Schedule'!$A$5:$A$24)),'Rate Schedule'!$A$5:$A$24,0)),0),IF(E1612="Charitable",IFERROR(INDEX('Rate Schedule'!$D$5:$D$24,MATCH(SUMPRODUCT(MAX(('Rate Schedule'!$A$5:$A$24&lt;=A1612)*('Rate Schedule'!$A$5:$A$24&lt;&gt;"")*'Rate Schedule'!$A$5:$A$24)),'Rate Schedule'!$A$5:$A$24,0)),0),0))))</f>
        <v/>
      </c>
      <c r="P1612" s="25">
        <f>IF(OR(M1612="",O1612=""),"",ROUND(N1612*O1612,0)/100)</f>
        <v/>
      </c>
      <c r="Q1612" s="26">
        <f>IF(AND(A1612="",B1612="",C1612="",D1612="",E1612="",J1612="",H1612=""),"",IF(A1612="","Add a date",IF(A1612&gt;AsOf,"After as-of date: not counted yet",IF(B1612="","Add a vehicle",IF(COUNTIF(VName,B1612)=0,"Vehicle not on Vehicles sheet",IF(E1612="","Add a purpose",IF(AND(E1612&lt;&gt;"Business",E1612&lt;&gt;"Medical",E1612&lt;&gt;"Charitable",E1612&lt;&gt;"Personal"),"Purpose must be Business/Medical/Charitable/Personal",IF(AND(ISNUMBER(H1612),ISNUMBER(I1612),I1612&lt;H1612),"Odometer end is before start",IF(AND(NOT(ISNUMBER(H1612)),NOT(ISNUMBER(I1612)),NOT(ISNUMBER(J1612))),"Add odometer readings or typed miles",IF(AND(ISNUMBER(H1612),ISNUMBER(I1612),ISNUMBER(J1612),ABS((I1612-H1612)-J1612)&gt;0.05),"Odometer and typed miles disagree",IF(AND(N1612&gt;0,O1612=0),"No rate for this date — check Rate Schedule",IF(AND(OR(E1612="Business",E1612="Medical",E1612="Charitable"),F1612&lt;&gt;"Yes",K1612=""),"Add purpose detail for substantiation",""))))))))))))</f>
        <v/>
      </c>
      <c r="R1612" s="27">
        <f>IF(OR(A1612="",M1612=""),"",IFERROR(INDEX('Rate Schedule'!$A$5:$A$24,MATCH(SUMPRODUCT(MAX(('Rate Schedule'!$A$5:$A$24&lt;=A1612)*('Rate Schedule'!$A$5:$A$24&lt;&gt;"")*'Rate Schedule'!$A$5:$A$24)),'Rate Schedule'!$A$5:$A$24,0)),""))</f>
        <v/>
      </c>
    </row>
    <row r="1613">
      <c r="A1613" s="22" t="n"/>
      <c r="B1613" s="10" t="n"/>
      <c r="C1613" s="10" t="n"/>
      <c r="D1613" s="10" t="n"/>
      <c r="E1613" s="10" t="n"/>
      <c r="F1613" s="10" t="n"/>
      <c r="G1613" s="10" t="n"/>
      <c r="H1613" s="23" t="n"/>
      <c r="I1613" s="23" t="n"/>
      <c r="J1613" s="23" t="n"/>
      <c r="K1613" s="10" t="n"/>
      <c r="L1613" s="10" t="n"/>
      <c r="M1613" s="24">
        <f>IF(AND(A1613="",B1613="",J1613="",H1613=""),"",ROUND(IF(G1613="Yes",2,1)*IF(AND(ISNUMBER(H1613),ISNUMBER(I1613),I1613&gt;=H1613),I1613-H1613,IF(ISNUMBER(J1613),J1613,0)),1))</f>
        <v/>
      </c>
      <c r="N1613" s="24">
        <f>IF(M1613="","",IF(OR(E1613="Personal",E1613="",F1613="Yes"),0,M1613))</f>
        <v/>
      </c>
      <c r="O1613" s="24">
        <f>IF(OR(A1613="",M1613=""),"",IF(E1613="Business",IFERROR(INDEX('Rate Schedule'!$B$5:$B$24,MATCH(SUMPRODUCT(MAX(('Rate Schedule'!$A$5:$A$24&lt;=A1613)*('Rate Schedule'!$A$5:$A$24&lt;&gt;"")*'Rate Schedule'!$A$5:$A$24)),'Rate Schedule'!$A$5:$A$24,0)),0),IF(E1613="Medical",IFERROR(INDEX('Rate Schedule'!$C$5:$C$24,MATCH(SUMPRODUCT(MAX(('Rate Schedule'!$A$5:$A$24&lt;=A1613)*('Rate Schedule'!$A$5:$A$24&lt;&gt;"")*'Rate Schedule'!$A$5:$A$24)),'Rate Schedule'!$A$5:$A$24,0)),0),IF(E1613="Charitable",IFERROR(INDEX('Rate Schedule'!$D$5:$D$24,MATCH(SUMPRODUCT(MAX(('Rate Schedule'!$A$5:$A$24&lt;=A1613)*('Rate Schedule'!$A$5:$A$24&lt;&gt;"")*'Rate Schedule'!$A$5:$A$24)),'Rate Schedule'!$A$5:$A$24,0)),0),0))))</f>
        <v/>
      </c>
      <c r="P1613" s="25">
        <f>IF(OR(M1613="",O1613=""),"",ROUND(N1613*O1613,0)/100)</f>
        <v/>
      </c>
      <c r="Q1613" s="26">
        <f>IF(AND(A1613="",B1613="",C1613="",D1613="",E1613="",J1613="",H1613=""),"",IF(A1613="","Add a date",IF(A1613&gt;AsOf,"After as-of date: not counted yet",IF(B1613="","Add a vehicle",IF(COUNTIF(VName,B1613)=0,"Vehicle not on Vehicles sheet",IF(E1613="","Add a purpose",IF(AND(E1613&lt;&gt;"Business",E1613&lt;&gt;"Medical",E1613&lt;&gt;"Charitable",E1613&lt;&gt;"Personal"),"Purpose must be Business/Medical/Charitable/Personal",IF(AND(ISNUMBER(H1613),ISNUMBER(I1613),I1613&lt;H1613),"Odometer end is before start",IF(AND(NOT(ISNUMBER(H1613)),NOT(ISNUMBER(I1613)),NOT(ISNUMBER(J1613))),"Add odometer readings or typed miles",IF(AND(ISNUMBER(H1613),ISNUMBER(I1613),ISNUMBER(J1613),ABS((I1613-H1613)-J1613)&gt;0.05),"Odometer and typed miles disagree",IF(AND(N1613&gt;0,O1613=0),"No rate for this date — check Rate Schedule",IF(AND(OR(E1613="Business",E1613="Medical",E1613="Charitable"),F1613&lt;&gt;"Yes",K1613=""),"Add purpose detail for substantiation",""))))))))))))</f>
        <v/>
      </c>
      <c r="R1613" s="27">
        <f>IF(OR(A1613="",M1613=""),"",IFERROR(INDEX('Rate Schedule'!$A$5:$A$24,MATCH(SUMPRODUCT(MAX(('Rate Schedule'!$A$5:$A$24&lt;=A1613)*('Rate Schedule'!$A$5:$A$24&lt;&gt;"")*'Rate Schedule'!$A$5:$A$24)),'Rate Schedule'!$A$5:$A$24,0)),""))</f>
        <v/>
      </c>
    </row>
    <row r="1614">
      <c r="A1614" s="22" t="n"/>
      <c r="B1614" s="10" t="n"/>
      <c r="C1614" s="10" t="n"/>
      <c r="D1614" s="10" t="n"/>
      <c r="E1614" s="10" t="n"/>
      <c r="F1614" s="10" t="n"/>
      <c r="G1614" s="10" t="n"/>
      <c r="H1614" s="23" t="n"/>
      <c r="I1614" s="23" t="n"/>
      <c r="J1614" s="23" t="n"/>
      <c r="K1614" s="10" t="n"/>
      <c r="L1614" s="10" t="n"/>
      <c r="M1614" s="24">
        <f>IF(AND(A1614="",B1614="",J1614="",H1614=""),"",ROUND(IF(G1614="Yes",2,1)*IF(AND(ISNUMBER(H1614),ISNUMBER(I1614),I1614&gt;=H1614),I1614-H1614,IF(ISNUMBER(J1614),J1614,0)),1))</f>
        <v/>
      </c>
      <c r="N1614" s="24">
        <f>IF(M1614="","",IF(OR(E1614="Personal",E1614="",F1614="Yes"),0,M1614))</f>
        <v/>
      </c>
      <c r="O1614" s="24">
        <f>IF(OR(A1614="",M1614=""),"",IF(E1614="Business",IFERROR(INDEX('Rate Schedule'!$B$5:$B$24,MATCH(SUMPRODUCT(MAX(('Rate Schedule'!$A$5:$A$24&lt;=A1614)*('Rate Schedule'!$A$5:$A$24&lt;&gt;"")*'Rate Schedule'!$A$5:$A$24)),'Rate Schedule'!$A$5:$A$24,0)),0),IF(E1614="Medical",IFERROR(INDEX('Rate Schedule'!$C$5:$C$24,MATCH(SUMPRODUCT(MAX(('Rate Schedule'!$A$5:$A$24&lt;=A1614)*('Rate Schedule'!$A$5:$A$24&lt;&gt;"")*'Rate Schedule'!$A$5:$A$24)),'Rate Schedule'!$A$5:$A$24,0)),0),IF(E1614="Charitable",IFERROR(INDEX('Rate Schedule'!$D$5:$D$24,MATCH(SUMPRODUCT(MAX(('Rate Schedule'!$A$5:$A$24&lt;=A1614)*('Rate Schedule'!$A$5:$A$24&lt;&gt;"")*'Rate Schedule'!$A$5:$A$24)),'Rate Schedule'!$A$5:$A$24,0)),0),0))))</f>
        <v/>
      </c>
      <c r="P1614" s="25">
        <f>IF(OR(M1614="",O1614=""),"",ROUND(N1614*O1614,0)/100)</f>
        <v/>
      </c>
      <c r="Q1614" s="26">
        <f>IF(AND(A1614="",B1614="",C1614="",D1614="",E1614="",J1614="",H1614=""),"",IF(A1614="","Add a date",IF(A1614&gt;AsOf,"After as-of date: not counted yet",IF(B1614="","Add a vehicle",IF(COUNTIF(VName,B1614)=0,"Vehicle not on Vehicles sheet",IF(E1614="","Add a purpose",IF(AND(E1614&lt;&gt;"Business",E1614&lt;&gt;"Medical",E1614&lt;&gt;"Charitable",E1614&lt;&gt;"Personal"),"Purpose must be Business/Medical/Charitable/Personal",IF(AND(ISNUMBER(H1614),ISNUMBER(I1614),I1614&lt;H1614),"Odometer end is before start",IF(AND(NOT(ISNUMBER(H1614)),NOT(ISNUMBER(I1614)),NOT(ISNUMBER(J1614))),"Add odometer readings or typed miles",IF(AND(ISNUMBER(H1614),ISNUMBER(I1614),ISNUMBER(J1614),ABS((I1614-H1614)-J1614)&gt;0.05),"Odometer and typed miles disagree",IF(AND(N1614&gt;0,O1614=0),"No rate for this date — check Rate Schedule",IF(AND(OR(E1614="Business",E1614="Medical",E1614="Charitable"),F1614&lt;&gt;"Yes",K1614=""),"Add purpose detail for substantiation",""))))))))))))</f>
        <v/>
      </c>
      <c r="R1614" s="27">
        <f>IF(OR(A1614="",M1614=""),"",IFERROR(INDEX('Rate Schedule'!$A$5:$A$24,MATCH(SUMPRODUCT(MAX(('Rate Schedule'!$A$5:$A$24&lt;=A1614)*('Rate Schedule'!$A$5:$A$24&lt;&gt;"")*'Rate Schedule'!$A$5:$A$24)),'Rate Schedule'!$A$5:$A$24,0)),""))</f>
        <v/>
      </c>
    </row>
    <row r="1615">
      <c r="A1615" s="22" t="n"/>
      <c r="B1615" s="10" t="n"/>
      <c r="C1615" s="10" t="n"/>
      <c r="D1615" s="10" t="n"/>
      <c r="E1615" s="10" t="n"/>
      <c r="F1615" s="10" t="n"/>
      <c r="G1615" s="10" t="n"/>
      <c r="H1615" s="23" t="n"/>
      <c r="I1615" s="23" t="n"/>
      <c r="J1615" s="23" t="n"/>
      <c r="K1615" s="10" t="n"/>
      <c r="L1615" s="10" t="n"/>
      <c r="M1615" s="24">
        <f>IF(AND(A1615="",B1615="",J1615="",H1615=""),"",ROUND(IF(G1615="Yes",2,1)*IF(AND(ISNUMBER(H1615),ISNUMBER(I1615),I1615&gt;=H1615),I1615-H1615,IF(ISNUMBER(J1615),J1615,0)),1))</f>
        <v/>
      </c>
      <c r="N1615" s="24">
        <f>IF(M1615="","",IF(OR(E1615="Personal",E1615="",F1615="Yes"),0,M1615))</f>
        <v/>
      </c>
      <c r="O1615" s="24">
        <f>IF(OR(A1615="",M1615=""),"",IF(E1615="Business",IFERROR(INDEX('Rate Schedule'!$B$5:$B$24,MATCH(SUMPRODUCT(MAX(('Rate Schedule'!$A$5:$A$24&lt;=A1615)*('Rate Schedule'!$A$5:$A$24&lt;&gt;"")*'Rate Schedule'!$A$5:$A$24)),'Rate Schedule'!$A$5:$A$24,0)),0),IF(E1615="Medical",IFERROR(INDEX('Rate Schedule'!$C$5:$C$24,MATCH(SUMPRODUCT(MAX(('Rate Schedule'!$A$5:$A$24&lt;=A1615)*('Rate Schedule'!$A$5:$A$24&lt;&gt;"")*'Rate Schedule'!$A$5:$A$24)),'Rate Schedule'!$A$5:$A$24,0)),0),IF(E1615="Charitable",IFERROR(INDEX('Rate Schedule'!$D$5:$D$24,MATCH(SUMPRODUCT(MAX(('Rate Schedule'!$A$5:$A$24&lt;=A1615)*('Rate Schedule'!$A$5:$A$24&lt;&gt;"")*'Rate Schedule'!$A$5:$A$24)),'Rate Schedule'!$A$5:$A$24,0)),0),0))))</f>
        <v/>
      </c>
      <c r="P1615" s="25">
        <f>IF(OR(M1615="",O1615=""),"",ROUND(N1615*O1615,0)/100)</f>
        <v/>
      </c>
      <c r="Q1615" s="26">
        <f>IF(AND(A1615="",B1615="",C1615="",D1615="",E1615="",J1615="",H1615=""),"",IF(A1615="","Add a date",IF(A1615&gt;AsOf,"After as-of date: not counted yet",IF(B1615="","Add a vehicle",IF(COUNTIF(VName,B1615)=0,"Vehicle not on Vehicles sheet",IF(E1615="","Add a purpose",IF(AND(E1615&lt;&gt;"Business",E1615&lt;&gt;"Medical",E1615&lt;&gt;"Charitable",E1615&lt;&gt;"Personal"),"Purpose must be Business/Medical/Charitable/Personal",IF(AND(ISNUMBER(H1615),ISNUMBER(I1615),I1615&lt;H1615),"Odometer end is before start",IF(AND(NOT(ISNUMBER(H1615)),NOT(ISNUMBER(I1615)),NOT(ISNUMBER(J1615))),"Add odometer readings or typed miles",IF(AND(ISNUMBER(H1615),ISNUMBER(I1615),ISNUMBER(J1615),ABS((I1615-H1615)-J1615)&gt;0.05),"Odometer and typed miles disagree",IF(AND(N1615&gt;0,O1615=0),"No rate for this date — check Rate Schedule",IF(AND(OR(E1615="Business",E1615="Medical",E1615="Charitable"),F1615&lt;&gt;"Yes",K1615=""),"Add purpose detail for substantiation",""))))))))))))</f>
        <v/>
      </c>
      <c r="R1615" s="27">
        <f>IF(OR(A1615="",M1615=""),"",IFERROR(INDEX('Rate Schedule'!$A$5:$A$24,MATCH(SUMPRODUCT(MAX(('Rate Schedule'!$A$5:$A$24&lt;=A1615)*('Rate Schedule'!$A$5:$A$24&lt;&gt;"")*'Rate Schedule'!$A$5:$A$24)),'Rate Schedule'!$A$5:$A$24,0)),""))</f>
        <v/>
      </c>
    </row>
    <row r="1616">
      <c r="A1616" s="22" t="n"/>
      <c r="B1616" s="10" t="n"/>
      <c r="C1616" s="10" t="n"/>
      <c r="D1616" s="10" t="n"/>
      <c r="E1616" s="10" t="n"/>
      <c r="F1616" s="10" t="n"/>
      <c r="G1616" s="10" t="n"/>
      <c r="H1616" s="23" t="n"/>
      <c r="I1616" s="23" t="n"/>
      <c r="J1616" s="23" t="n"/>
      <c r="K1616" s="10" t="n"/>
      <c r="L1616" s="10" t="n"/>
      <c r="M1616" s="24">
        <f>IF(AND(A1616="",B1616="",J1616="",H1616=""),"",ROUND(IF(G1616="Yes",2,1)*IF(AND(ISNUMBER(H1616),ISNUMBER(I1616),I1616&gt;=H1616),I1616-H1616,IF(ISNUMBER(J1616),J1616,0)),1))</f>
        <v/>
      </c>
      <c r="N1616" s="24">
        <f>IF(M1616="","",IF(OR(E1616="Personal",E1616="",F1616="Yes"),0,M1616))</f>
        <v/>
      </c>
      <c r="O1616" s="24">
        <f>IF(OR(A1616="",M1616=""),"",IF(E1616="Business",IFERROR(INDEX('Rate Schedule'!$B$5:$B$24,MATCH(SUMPRODUCT(MAX(('Rate Schedule'!$A$5:$A$24&lt;=A1616)*('Rate Schedule'!$A$5:$A$24&lt;&gt;"")*'Rate Schedule'!$A$5:$A$24)),'Rate Schedule'!$A$5:$A$24,0)),0),IF(E1616="Medical",IFERROR(INDEX('Rate Schedule'!$C$5:$C$24,MATCH(SUMPRODUCT(MAX(('Rate Schedule'!$A$5:$A$24&lt;=A1616)*('Rate Schedule'!$A$5:$A$24&lt;&gt;"")*'Rate Schedule'!$A$5:$A$24)),'Rate Schedule'!$A$5:$A$24,0)),0),IF(E1616="Charitable",IFERROR(INDEX('Rate Schedule'!$D$5:$D$24,MATCH(SUMPRODUCT(MAX(('Rate Schedule'!$A$5:$A$24&lt;=A1616)*('Rate Schedule'!$A$5:$A$24&lt;&gt;"")*'Rate Schedule'!$A$5:$A$24)),'Rate Schedule'!$A$5:$A$24,0)),0),0))))</f>
        <v/>
      </c>
      <c r="P1616" s="25">
        <f>IF(OR(M1616="",O1616=""),"",ROUND(N1616*O1616,0)/100)</f>
        <v/>
      </c>
      <c r="Q1616" s="26">
        <f>IF(AND(A1616="",B1616="",C1616="",D1616="",E1616="",J1616="",H1616=""),"",IF(A1616="","Add a date",IF(A1616&gt;AsOf,"After as-of date: not counted yet",IF(B1616="","Add a vehicle",IF(COUNTIF(VName,B1616)=0,"Vehicle not on Vehicles sheet",IF(E1616="","Add a purpose",IF(AND(E1616&lt;&gt;"Business",E1616&lt;&gt;"Medical",E1616&lt;&gt;"Charitable",E1616&lt;&gt;"Personal"),"Purpose must be Business/Medical/Charitable/Personal",IF(AND(ISNUMBER(H1616),ISNUMBER(I1616),I1616&lt;H1616),"Odometer end is before start",IF(AND(NOT(ISNUMBER(H1616)),NOT(ISNUMBER(I1616)),NOT(ISNUMBER(J1616))),"Add odometer readings or typed miles",IF(AND(ISNUMBER(H1616),ISNUMBER(I1616),ISNUMBER(J1616),ABS((I1616-H1616)-J1616)&gt;0.05),"Odometer and typed miles disagree",IF(AND(N1616&gt;0,O1616=0),"No rate for this date — check Rate Schedule",IF(AND(OR(E1616="Business",E1616="Medical",E1616="Charitable"),F1616&lt;&gt;"Yes",K1616=""),"Add purpose detail for substantiation",""))))))))))))</f>
        <v/>
      </c>
      <c r="R1616" s="27">
        <f>IF(OR(A1616="",M1616=""),"",IFERROR(INDEX('Rate Schedule'!$A$5:$A$24,MATCH(SUMPRODUCT(MAX(('Rate Schedule'!$A$5:$A$24&lt;=A1616)*('Rate Schedule'!$A$5:$A$24&lt;&gt;"")*'Rate Schedule'!$A$5:$A$24)),'Rate Schedule'!$A$5:$A$24,0)),""))</f>
        <v/>
      </c>
    </row>
    <row r="1617">
      <c r="A1617" s="22" t="n"/>
      <c r="B1617" s="10" t="n"/>
      <c r="C1617" s="10" t="n"/>
      <c r="D1617" s="10" t="n"/>
      <c r="E1617" s="10" t="n"/>
      <c r="F1617" s="10" t="n"/>
      <c r="G1617" s="10" t="n"/>
      <c r="H1617" s="23" t="n"/>
      <c r="I1617" s="23" t="n"/>
      <c r="J1617" s="23" t="n"/>
      <c r="K1617" s="10" t="n"/>
      <c r="L1617" s="10" t="n"/>
      <c r="M1617" s="24">
        <f>IF(AND(A1617="",B1617="",J1617="",H1617=""),"",ROUND(IF(G1617="Yes",2,1)*IF(AND(ISNUMBER(H1617),ISNUMBER(I1617),I1617&gt;=H1617),I1617-H1617,IF(ISNUMBER(J1617),J1617,0)),1))</f>
        <v/>
      </c>
      <c r="N1617" s="24">
        <f>IF(M1617="","",IF(OR(E1617="Personal",E1617="",F1617="Yes"),0,M1617))</f>
        <v/>
      </c>
      <c r="O1617" s="24">
        <f>IF(OR(A1617="",M1617=""),"",IF(E1617="Business",IFERROR(INDEX('Rate Schedule'!$B$5:$B$24,MATCH(SUMPRODUCT(MAX(('Rate Schedule'!$A$5:$A$24&lt;=A1617)*('Rate Schedule'!$A$5:$A$24&lt;&gt;"")*'Rate Schedule'!$A$5:$A$24)),'Rate Schedule'!$A$5:$A$24,0)),0),IF(E1617="Medical",IFERROR(INDEX('Rate Schedule'!$C$5:$C$24,MATCH(SUMPRODUCT(MAX(('Rate Schedule'!$A$5:$A$24&lt;=A1617)*('Rate Schedule'!$A$5:$A$24&lt;&gt;"")*'Rate Schedule'!$A$5:$A$24)),'Rate Schedule'!$A$5:$A$24,0)),0),IF(E1617="Charitable",IFERROR(INDEX('Rate Schedule'!$D$5:$D$24,MATCH(SUMPRODUCT(MAX(('Rate Schedule'!$A$5:$A$24&lt;=A1617)*('Rate Schedule'!$A$5:$A$24&lt;&gt;"")*'Rate Schedule'!$A$5:$A$24)),'Rate Schedule'!$A$5:$A$24,0)),0),0))))</f>
        <v/>
      </c>
      <c r="P1617" s="25">
        <f>IF(OR(M1617="",O1617=""),"",ROUND(N1617*O1617,0)/100)</f>
        <v/>
      </c>
      <c r="Q1617" s="26">
        <f>IF(AND(A1617="",B1617="",C1617="",D1617="",E1617="",J1617="",H1617=""),"",IF(A1617="","Add a date",IF(A1617&gt;AsOf,"After as-of date: not counted yet",IF(B1617="","Add a vehicle",IF(COUNTIF(VName,B1617)=0,"Vehicle not on Vehicles sheet",IF(E1617="","Add a purpose",IF(AND(E1617&lt;&gt;"Business",E1617&lt;&gt;"Medical",E1617&lt;&gt;"Charitable",E1617&lt;&gt;"Personal"),"Purpose must be Business/Medical/Charitable/Personal",IF(AND(ISNUMBER(H1617),ISNUMBER(I1617),I1617&lt;H1617),"Odometer end is before start",IF(AND(NOT(ISNUMBER(H1617)),NOT(ISNUMBER(I1617)),NOT(ISNUMBER(J1617))),"Add odometer readings or typed miles",IF(AND(ISNUMBER(H1617),ISNUMBER(I1617),ISNUMBER(J1617),ABS((I1617-H1617)-J1617)&gt;0.05),"Odometer and typed miles disagree",IF(AND(N1617&gt;0,O1617=0),"No rate for this date — check Rate Schedule",IF(AND(OR(E1617="Business",E1617="Medical",E1617="Charitable"),F1617&lt;&gt;"Yes",K1617=""),"Add purpose detail for substantiation",""))))))))))))</f>
        <v/>
      </c>
      <c r="R1617" s="27">
        <f>IF(OR(A1617="",M1617=""),"",IFERROR(INDEX('Rate Schedule'!$A$5:$A$24,MATCH(SUMPRODUCT(MAX(('Rate Schedule'!$A$5:$A$24&lt;=A1617)*('Rate Schedule'!$A$5:$A$24&lt;&gt;"")*'Rate Schedule'!$A$5:$A$24)),'Rate Schedule'!$A$5:$A$24,0)),""))</f>
        <v/>
      </c>
    </row>
    <row r="1618">
      <c r="A1618" s="22" t="n"/>
      <c r="B1618" s="10" t="n"/>
      <c r="C1618" s="10" t="n"/>
      <c r="D1618" s="10" t="n"/>
      <c r="E1618" s="10" t="n"/>
      <c r="F1618" s="10" t="n"/>
      <c r="G1618" s="10" t="n"/>
      <c r="H1618" s="23" t="n"/>
      <c r="I1618" s="23" t="n"/>
      <c r="J1618" s="23" t="n"/>
      <c r="K1618" s="10" t="n"/>
      <c r="L1618" s="10" t="n"/>
      <c r="M1618" s="24">
        <f>IF(AND(A1618="",B1618="",J1618="",H1618=""),"",ROUND(IF(G1618="Yes",2,1)*IF(AND(ISNUMBER(H1618),ISNUMBER(I1618),I1618&gt;=H1618),I1618-H1618,IF(ISNUMBER(J1618),J1618,0)),1))</f>
        <v/>
      </c>
      <c r="N1618" s="24">
        <f>IF(M1618="","",IF(OR(E1618="Personal",E1618="",F1618="Yes"),0,M1618))</f>
        <v/>
      </c>
      <c r="O1618" s="24">
        <f>IF(OR(A1618="",M1618=""),"",IF(E1618="Business",IFERROR(INDEX('Rate Schedule'!$B$5:$B$24,MATCH(SUMPRODUCT(MAX(('Rate Schedule'!$A$5:$A$24&lt;=A1618)*('Rate Schedule'!$A$5:$A$24&lt;&gt;"")*'Rate Schedule'!$A$5:$A$24)),'Rate Schedule'!$A$5:$A$24,0)),0),IF(E1618="Medical",IFERROR(INDEX('Rate Schedule'!$C$5:$C$24,MATCH(SUMPRODUCT(MAX(('Rate Schedule'!$A$5:$A$24&lt;=A1618)*('Rate Schedule'!$A$5:$A$24&lt;&gt;"")*'Rate Schedule'!$A$5:$A$24)),'Rate Schedule'!$A$5:$A$24,0)),0),IF(E1618="Charitable",IFERROR(INDEX('Rate Schedule'!$D$5:$D$24,MATCH(SUMPRODUCT(MAX(('Rate Schedule'!$A$5:$A$24&lt;=A1618)*('Rate Schedule'!$A$5:$A$24&lt;&gt;"")*'Rate Schedule'!$A$5:$A$24)),'Rate Schedule'!$A$5:$A$24,0)),0),0))))</f>
        <v/>
      </c>
      <c r="P1618" s="25">
        <f>IF(OR(M1618="",O1618=""),"",ROUND(N1618*O1618,0)/100)</f>
        <v/>
      </c>
      <c r="Q1618" s="26">
        <f>IF(AND(A1618="",B1618="",C1618="",D1618="",E1618="",J1618="",H1618=""),"",IF(A1618="","Add a date",IF(A1618&gt;AsOf,"After as-of date: not counted yet",IF(B1618="","Add a vehicle",IF(COUNTIF(VName,B1618)=0,"Vehicle not on Vehicles sheet",IF(E1618="","Add a purpose",IF(AND(E1618&lt;&gt;"Business",E1618&lt;&gt;"Medical",E1618&lt;&gt;"Charitable",E1618&lt;&gt;"Personal"),"Purpose must be Business/Medical/Charitable/Personal",IF(AND(ISNUMBER(H1618),ISNUMBER(I1618),I1618&lt;H1618),"Odometer end is before start",IF(AND(NOT(ISNUMBER(H1618)),NOT(ISNUMBER(I1618)),NOT(ISNUMBER(J1618))),"Add odometer readings or typed miles",IF(AND(ISNUMBER(H1618),ISNUMBER(I1618),ISNUMBER(J1618),ABS((I1618-H1618)-J1618)&gt;0.05),"Odometer and typed miles disagree",IF(AND(N1618&gt;0,O1618=0),"No rate for this date — check Rate Schedule",IF(AND(OR(E1618="Business",E1618="Medical",E1618="Charitable"),F1618&lt;&gt;"Yes",K1618=""),"Add purpose detail for substantiation",""))))))))))))</f>
        <v/>
      </c>
      <c r="R1618" s="27">
        <f>IF(OR(A1618="",M1618=""),"",IFERROR(INDEX('Rate Schedule'!$A$5:$A$24,MATCH(SUMPRODUCT(MAX(('Rate Schedule'!$A$5:$A$24&lt;=A1618)*('Rate Schedule'!$A$5:$A$24&lt;&gt;"")*'Rate Schedule'!$A$5:$A$24)),'Rate Schedule'!$A$5:$A$24,0)),""))</f>
        <v/>
      </c>
    </row>
    <row r="1619">
      <c r="A1619" s="22" t="n"/>
      <c r="B1619" s="10" t="n"/>
      <c r="C1619" s="10" t="n"/>
      <c r="D1619" s="10" t="n"/>
      <c r="E1619" s="10" t="n"/>
      <c r="F1619" s="10" t="n"/>
      <c r="G1619" s="10" t="n"/>
      <c r="H1619" s="23" t="n"/>
      <c r="I1619" s="23" t="n"/>
      <c r="J1619" s="23" t="n"/>
      <c r="K1619" s="10" t="n"/>
      <c r="L1619" s="10" t="n"/>
      <c r="M1619" s="24">
        <f>IF(AND(A1619="",B1619="",J1619="",H1619=""),"",ROUND(IF(G1619="Yes",2,1)*IF(AND(ISNUMBER(H1619),ISNUMBER(I1619),I1619&gt;=H1619),I1619-H1619,IF(ISNUMBER(J1619),J1619,0)),1))</f>
        <v/>
      </c>
      <c r="N1619" s="24">
        <f>IF(M1619="","",IF(OR(E1619="Personal",E1619="",F1619="Yes"),0,M1619))</f>
        <v/>
      </c>
      <c r="O1619" s="24">
        <f>IF(OR(A1619="",M1619=""),"",IF(E1619="Business",IFERROR(INDEX('Rate Schedule'!$B$5:$B$24,MATCH(SUMPRODUCT(MAX(('Rate Schedule'!$A$5:$A$24&lt;=A1619)*('Rate Schedule'!$A$5:$A$24&lt;&gt;"")*'Rate Schedule'!$A$5:$A$24)),'Rate Schedule'!$A$5:$A$24,0)),0),IF(E1619="Medical",IFERROR(INDEX('Rate Schedule'!$C$5:$C$24,MATCH(SUMPRODUCT(MAX(('Rate Schedule'!$A$5:$A$24&lt;=A1619)*('Rate Schedule'!$A$5:$A$24&lt;&gt;"")*'Rate Schedule'!$A$5:$A$24)),'Rate Schedule'!$A$5:$A$24,0)),0),IF(E1619="Charitable",IFERROR(INDEX('Rate Schedule'!$D$5:$D$24,MATCH(SUMPRODUCT(MAX(('Rate Schedule'!$A$5:$A$24&lt;=A1619)*('Rate Schedule'!$A$5:$A$24&lt;&gt;"")*'Rate Schedule'!$A$5:$A$24)),'Rate Schedule'!$A$5:$A$24,0)),0),0))))</f>
        <v/>
      </c>
      <c r="P1619" s="25">
        <f>IF(OR(M1619="",O1619=""),"",ROUND(N1619*O1619,0)/100)</f>
        <v/>
      </c>
      <c r="Q1619" s="26">
        <f>IF(AND(A1619="",B1619="",C1619="",D1619="",E1619="",J1619="",H1619=""),"",IF(A1619="","Add a date",IF(A1619&gt;AsOf,"After as-of date: not counted yet",IF(B1619="","Add a vehicle",IF(COUNTIF(VName,B1619)=0,"Vehicle not on Vehicles sheet",IF(E1619="","Add a purpose",IF(AND(E1619&lt;&gt;"Business",E1619&lt;&gt;"Medical",E1619&lt;&gt;"Charitable",E1619&lt;&gt;"Personal"),"Purpose must be Business/Medical/Charitable/Personal",IF(AND(ISNUMBER(H1619),ISNUMBER(I1619),I1619&lt;H1619),"Odometer end is before start",IF(AND(NOT(ISNUMBER(H1619)),NOT(ISNUMBER(I1619)),NOT(ISNUMBER(J1619))),"Add odometer readings or typed miles",IF(AND(ISNUMBER(H1619),ISNUMBER(I1619),ISNUMBER(J1619),ABS((I1619-H1619)-J1619)&gt;0.05),"Odometer and typed miles disagree",IF(AND(N1619&gt;0,O1619=0),"No rate for this date — check Rate Schedule",IF(AND(OR(E1619="Business",E1619="Medical",E1619="Charitable"),F1619&lt;&gt;"Yes",K1619=""),"Add purpose detail for substantiation",""))))))))))))</f>
        <v/>
      </c>
      <c r="R1619" s="27">
        <f>IF(OR(A1619="",M1619=""),"",IFERROR(INDEX('Rate Schedule'!$A$5:$A$24,MATCH(SUMPRODUCT(MAX(('Rate Schedule'!$A$5:$A$24&lt;=A1619)*('Rate Schedule'!$A$5:$A$24&lt;&gt;"")*'Rate Schedule'!$A$5:$A$24)),'Rate Schedule'!$A$5:$A$24,0)),""))</f>
        <v/>
      </c>
    </row>
    <row r="1620">
      <c r="A1620" s="22" t="n"/>
      <c r="B1620" s="10" t="n"/>
      <c r="C1620" s="10" t="n"/>
      <c r="D1620" s="10" t="n"/>
      <c r="E1620" s="10" t="n"/>
      <c r="F1620" s="10" t="n"/>
      <c r="G1620" s="10" t="n"/>
      <c r="H1620" s="23" t="n"/>
      <c r="I1620" s="23" t="n"/>
      <c r="J1620" s="23" t="n"/>
      <c r="K1620" s="10" t="n"/>
      <c r="L1620" s="10" t="n"/>
      <c r="M1620" s="24">
        <f>IF(AND(A1620="",B1620="",J1620="",H1620=""),"",ROUND(IF(G1620="Yes",2,1)*IF(AND(ISNUMBER(H1620),ISNUMBER(I1620),I1620&gt;=H1620),I1620-H1620,IF(ISNUMBER(J1620),J1620,0)),1))</f>
        <v/>
      </c>
      <c r="N1620" s="24">
        <f>IF(M1620="","",IF(OR(E1620="Personal",E1620="",F1620="Yes"),0,M1620))</f>
        <v/>
      </c>
      <c r="O1620" s="24">
        <f>IF(OR(A1620="",M1620=""),"",IF(E1620="Business",IFERROR(INDEX('Rate Schedule'!$B$5:$B$24,MATCH(SUMPRODUCT(MAX(('Rate Schedule'!$A$5:$A$24&lt;=A1620)*('Rate Schedule'!$A$5:$A$24&lt;&gt;"")*'Rate Schedule'!$A$5:$A$24)),'Rate Schedule'!$A$5:$A$24,0)),0),IF(E1620="Medical",IFERROR(INDEX('Rate Schedule'!$C$5:$C$24,MATCH(SUMPRODUCT(MAX(('Rate Schedule'!$A$5:$A$24&lt;=A1620)*('Rate Schedule'!$A$5:$A$24&lt;&gt;"")*'Rate Schedule'!$A$5:$A$24)),'Rate Schedule'!$A$5:$A$24,0)),0),IF(E1620="Charitable",IFERROR(INDEX('Rate Schedule'!$D$5:$D$24,MATCH(SUMPRODUCT(MAX(('Rate Schedule'!$A$5:$A$24&lt;=A1620)*('Rate Schedule'!$A$5:$A$24&lt;&gt;"")*'Rate Schedule'!$A$5:$A$24)),'Rate Schedule'!$A$5:$A$24,0)),0),0))))</f>
        <v/>
      </c>
      <c r="P1620" s="25">
        <f>IF(OR(M1620="",O1620=""),"",ROUND(N1620*O1620,0)/100)</f>
        <v/>
      </c>
      <c r="Q1620" s="26">
        <f>IF(AND(A1620="",B1620="",C1620="",D1620="",E1620="",J1620="",H1620=""),"",IF(A1620="","Add a date",IF(A1620&gt;AsOf,"After as-of date: not counted yet",IF(B1620="","Add a vehicle",IF(COUNTIF(VName,B1620)=0,"Vehicle not on Vehicles sheet",IF(E1620="","Add a purpose",IF(AND(E1620&lt;&gt;"Business",E1620&lt;&gt;"Medical",E1620&lt;&gt;"Charitable",E1620&lt;&gt;"Personal"),"Purpose must be Business/Medical/Charitable/Personal",IF(AND(ISNUMBER(H1620),ISNUMBER(I1620),I1620&lt;H1620),"Odometer end is before start",IF(AND(NOT(ISNUMBER(H1620)),NOT(ISNUMBER(I1620)),NOT(ISNUMBER(J1620))),"Add odometer readings or typed miles",IF(AND(ISNUMBER(H1620),ISNUMBER(I1620),ISNUMBER(J1620),ABS((I1620-H1620)-J1620)&gt;0.05),"Odometer and typed miles disagree",IF(AND(N1620&gt;0,O1620=0),"No rate for this date — check Rate Schedule",IF(AND(OR(E1620="Business",E1620="Medical",E1620="Charitable"),F1620&lt;&gt;"Yes",K1620=""),"Add purpose detail for substantiation",""))))))))))))</f>
        <v/>
      </c>
      <c r="R1620" s="27">
        <f>IF(OR(A1620="",M1620=""),"",IFERROR(INDEX('Rate Schedule'!$A$5:$A$24,MATCH(SUMPRODUCT(MAX(('Rate Schedule'!$A$5:$A$24&lt;=A1620)*('Rate Schedule'!$A$5:$A$24&lt;&gt;"")*'Rate Schedule'!$A$5:$A$24)),'Rate Schedule'!$A$5:$A$24,0)),""))</f>
        <v/>
      </c>
    </row>
    <row r="1621">
      <c r="A1621" s="22" t="n"/>
      <c r="B1621" s="10" t="n"/>
      <c r="C1621" s="10" t="n"/>
      <c r="D1621" s="10" t="n"/>
      <c r="E1621" s="10" t="n"/>
      <c r="F1621" s="10" t="n"/>
      <c r="G1621" s="10" t="n"/>
      <c r="H1621" s="23" t="n"/>
      <c r="I1621" s="23" t="n"/>
      <c r="J1621" s="23" t="n"/>
      <c r="K1621" s="10" t="n"/>
      <c r="L1621" s="10" t="n"/>
      <c r="M1621" s="24">
        <f>IF(AND(A1621="",B1621="",J1621="",H1621=""),"",ROUND(IF(G1621="Yes",2,1)*IF(AND(ISNUMBER(H1621),ISNUMBER(I1621),I1621&gt;=H1621),I1621-H1621,IF(ISNUMBER(J1621),J1621,0)),1))</f>
        <v/>
      </c>
      <c r="N1621" s="24">
        <f>IF(M1621="","",IF(OR(E1621="Personal",E1621="",F1621="Yes"),0,M1621))</f>
        <v/>
      </c>
      <c r="O1621" s="24">
        <f>IF(OR(A1621="",M1621=""),"",IF(E1621="Business",IFERROR(INDEX('Rate Schedule'!$B$5:$B$24,MATCH(SUMPRODUCT(MAX(('Rate Schedule'!$A$5:$A$24&lt;=A1621)*('Rate Schedule'!$A$5:$A$24&lt;&gt;"")*'Rate Schedule'!$A$5:$A$24)),'Rate Schedule'!$A$5:$A$24,0)),0),IF(E1621="Medical",IFERROR(INDEX('Rate Schedule'!$C$5:$C$24,MATCH(SUMPRODUCT(MAX(('Rate Schedule'!$A$5:$A$24&lt;=A1621)*('Rate Schedule'!$A$5:$A$24&lt;&gt;"")*'Rate Schedule'!$A$5:$A$24)),'Rate Schedule'!$A$5:$A$24,0)),0),IF(E1621="Charitable",IFERROR(INDEX('Rate Schedule'!$D$5:$D$24,MATCH(SUMPRODUCT(MAX(('Rate Schedule'!$A$5:$A$24&lt;=A1621)*('Rate Schedule'!$A$5:$A$24&lt;&gt;"")*'Rate Schedule'!$A$5:$A$24)),'Rate Schedule'!$A$5:$A$24,0)),0),0))))</f>
        <v/>
      </c>
      <c r="P1621" s="25">
        <f>IF(OR(M1621="",O1621=""),"",ROUND(N1621*O1621,0)/100)</f>
        <v/>
      </c>
      <c r="Q1621" s="26">
        <f>IF(AND(A1621="",B1621="",C1621="",D1621="",E1621="",J1621="",H1621=""),"",IF(A1621="","Add a date",IF(A1621&gt;AsOf,"After as-of date: not counted yet",IF(B1621="","Add a vehicle",IF(COUNTIF(VName,B1621)=0,"Vehicle not on Vehicles sheet",IF(E1621="","Add a purpose",IF(AND(E1621&lt;&gt;"Business",E1621&lt;&gt;"Medical",E1621&lt;&gt;"Charitable",E1621&lt;&gt;"Personal"),"Purpose must be Business/Medical/Charitable/Personal",IF(AND(ISNUMBER(H1621),ISNUMBER(I1621),I1621&lt;H1621),"Odometer end is before start",IF(AND(NOT(ISNUMBER(H1621)),NOT(ISNUMBER(I1621)),NOT(ISNUMBER(J1621))),"Add odometer readings or typed miles",IF(AND(ISNUMBER(H1621),ISNUMBER(I1621),ISNUMBER(J1621),ABS((I1621-H1621)-J1621)&gt;0.05),"Odometer and typed miles disagree",IF(AND(N1621&gt;0,O1621=0),"No rate for this date — check Rate Schedule",IF(AND(OR(E1621="Business",E1621="Medical",E1621="Charitable"),F1621&lt;&gt;"Yes",K1621=""),"Add purpose detail for substantiation",""))))))))))))</f>
        <v/>
      </c>
      <c r="R1621" s="27">
        <f>IF(OR(A1621="",M1621=""),"",IFERROR(INDEX('Rate Schedule'!$A$5:$A$24,MATCH(SUMPRODUCT(MAX(('Rate Schedule'!$A$5:$A$24&lt;=A1621)*('Rate Schedule'!$A$5:$A$24&lt;&gt;"")*'Rate Schedule'!$A$5:$A$24)),'Rate Schedule'!$A$5:$A$24,0)),""))</f>
        <v/>
      </c>
    </row>
    <row r="1622">
      <c r="A1622" s="22" t="n"/>
      <c r="B1622" s="10" t="n"/>
      <c r="C1622" s="10" t="n"/>
      <c r="D1622" s="10" t="n"/>
      <c r="E1622" s="10" t="n"/>
      <c r="F1622" s="10" t="n"/>
      <c r="G1622" s="10" t="n"/>
      <c r="H1622" s="23" t="n"/>
      <c r="I1622" s="23" t="n"/>
      <c r="J1622" s="23" t="n"/>
      <c r="K1622" s="10" t="n"/>
      <c r="L1622" s="10" t="n"/>
      <c r="M1622" s="24">
        <f>IF(AND(A1622="",B1622="",J1622="",H1622=""),"",ROUND(IF(G1622="Yes",2,1)*IF(AND(ISNUMBER(H1622),ISNUMBER(I1622),I1622&gt;=H1622),I1622-H1622,IF(ISNUMBER(J1622),J1622,0)),1))</f>
        <v/>
      </c>
      <c r="N1622" s="24">
        <f>IF(M1622="","",IF(OR(E1622="Personal",E1622="",F1622="Yes"),0,M1622))</f>
        <v/>
      </c>
      <c r="O1622" s="24">
        <f>IF(OR(A1622="",M1622=""),"",IF(E1622="Business",IFERROR(INDEX('Rate Schedule'!$B$5:$B$24,MATCH(SUMPRODUCT(MAX(('Rate Schedule'!$A$5:$A$24&lt;=A1622)*('Rate Schedule'!$A$5:$A$24&lt;&gt;"")*'Rate Schedule'!$A$5:$A$24)),'Rate Schedule'!$A$5:$A$24,0)),0),IF(E1622="Medical",IFERROR(INDEX('Rate Schedule'!$C$5:$C$24,MATCH(SUMPRODUCT(MAX(('Rate Schedule'!$A$5:$A$24&lt;=A1622)*('Rate Schedule'!$A$5:$A$24&lt;&gt;"")*'Rate Schedule'!$A$5:$A$24)),'Rate Schedule'!$A$5:$A$24,0)),0),IF(E1622="Charitable",IFERROR(INDEX('Rate Schedule'!$D$5:$D$24,MATCH(SUMPRODUCT(MAX(('Rate Schedule'!$A$5:$A$24&lt;=A1622)*('Rate Schedule'!$A$5:$A$24&lt;&gt;"")*'Rate Schedule'!$A$5:$A$24)),'Rate Schedule'!$A$5:$A$24,0)),0),0))))</f>
        <v/>
      </c>
      <c r="P1622" s="25">
        <f>IF(OR(M1622="",O1622=""),"",ROUND(N1622*O1622,0)/100)</f>
        <v/>
      </c>
      <c r="Q1622" s="26">
        <f>IF(AND(A1622="",B1622="",C1622="",D1622="",E1622="",J1622="",H1622=""),"",IF(A1622="","Add a date",IF(A1622&gt;AsOf,"After as-of date: not counted yet",IF(B1622="","Add a vehicle",IF(COUNTIF(VName,B1622)=0,"Vehicle not on Vehicles sheet",IF(E1622="","Add a purpose",IF(AND(E1622&lt;&gt;"Business",E1622&lt;&gt;"Medical",E1622&lt;&gt;"Charitable",E1622&lt;&gt;"Personal"),"Purpose must be Business/Medical/Charitable/Personal",IF(AND(ISNUMBER(H1622),ISNUMBER(I1622),I1622&lt;H1622),"Odometer end is before start",IF(AND(NOT(ISNUMBER(H1622)),NOT(ISNUMBER(I1622)),NOT(ISNUMBER(J1622))),"Add odometer readings or typed miles",IF(AND(ISNUMBER(H1622),ISNUMBER(I1622),ISNUMBER(J1622),ABS((I1622-H1622)-J1622)&gt;0.05),"Odometer and typed miles disagree",IF(AND(N1622&gt;0,O1622=0),"No rate for this date — check Rate Schedule",IF(AND(OR(E1622="Business",E1622="Medical",E1622="Charitable"),F1622&lt;&gt;"Yes",K1622=""),"Add purpose detail for substantiation",""))))))))))))</f>
        <v/>
      </c>
      <c r="R1622" s="27">
        <f>IF(OR(A1622="",M1622=""),"",IFERROR(INDEX('Rate Schedule'!$A$5:$A$24,MATCH(SUMPRODUCT(MAX(('Rate Schedule'!$A$5:$A$24&lt;=A1622)*('Rate Schedule'!$A$5:$A$24&lt;&gt;"")*'Rate Schedule'!$A$5:$A$24)),'Rate Schedule'!$A$5:$A$24,0)),""))</f>
        <v/>
      </c>
    </row>
    <row r="1623">
      <c r="A1623" s="22" t="n"/>
      <c r="B1623" s="10" t="n"/>
      <c r="C1623" s="10" t="n"/>
      <c r="D1623" s="10" t="n"/>
      <c r="E1623" s="10" t="n"/>
      <c r="F1623" s="10" t="n"/>
      <c r="G1623" s="10" t="n"/>
      <c r="H1623" s="23" t="n"/>
      <c r="I1623" s="23" t="n"/>
      <c r="J1623" s="23" t="n"/>
      <c r="K1623" s="10" t="n"/>
      <c r="L1623" s="10" t="n"/>
      <c r="M1623" s="24">
        <f>IF(AND(A1623="",B1623="",J1623="",H1623=""),"",ROUND(IF(G1623="Yes",2,1)*IF(AND(ISNUMBER(H1623),ISNUMBER(I1623),I1623&gt;=H1623),I1623-H1623,IF(ISNUMBER(J1623),J1623,0)),1))</f>
        <v/>
      </c>
      <c r="N1623" s="24">
        <f>IF(M1623="","",IF(OR(E1623="Personal",E1623="",F1623="Yes"),0,M1623))</f>
        <v/>
      </c>
      <c r="O1623" s="24">
        <f>IF(OR(A1623="",M1623=""),"",IF(E1623="Business",IFERROR(INDEX('Rate Schedule'!$B$5:$B$24,MATCH(SUMPRODUCT(MAX(('Rate Schedule'!$A$5:$A$24&lt;=A1623)*('Rate Schedule'!$A$5:$A$24&lt;&gt;"")*'Rate Schedule'!$A$5:$A$24)),'Rate Schedule'!$A$5:$A$24,0)),0),IF(E1623="Medical",IFERROR(INDEX('Rate Schedule'!$C$5:$C$24,MATCH(SUMPRODUCT(MAX(('Rate Schedule'!$A$5:$A$24&lt;=A1623)*('Rate Schedule'!$A$5:$A$24&lt;&gt;"")*'Rate Schedule'!$A$5:$A$24)),'Rate Schedule'!$A$5:$A$24,0)),0),IF(E1623="Charitable",IFERROR(INDEX('Rate Schedule'!$D$5:$D$24,MATCH(SUMPRODUCT(MAX(('Rate Schedule'!$A$5:$A$24&lt;=A1623)*('Rate Schedule'!$A$5:$A$24&lt;&gt;"")*'Rate Schedule'!$A$5:$A$24)),'Rate Schedule'!$A$5:$A$24,0)),0),0))))</f>
        <v/>
      </c>
      <c r="P1623" s="25">
        <f>IF(OR(M1623="",O1623=""),"",ROUND(N1623*O1623,0)/100)</f>
        <v/>
      </c>
      <c r="Q1623" s="26">
        <f>IF(AND(A1623="",B1623="",C1623="",D1623="",E1623="",J1623="",H1623=""),"",IF(A1623="","Add a date",IF(A1623&gt;AsOf,"After as-of date: not counted yet",IF(B1623="","Add a vehicle",IF(COUNTIF(VName,B1623)=0,"Vehicle not on Vehicles sheet",IF(E1623="","Add a purpose",IF(AND(E1623&lt;&gt;"Business",E1623&lt;&gt;"Medical",E1623&lt;&gt;"Charitable",E1623&lt;&gt;"Personal"),"Purpose must be Business/Medical/Charitable/Personal",IF(AND(ISNUMBER(H1623),ISNUMBER(I1623),I1623&lt;H1623),"Odometer end is before start",IF(AND(NOT(ISNUMBER(H1623)),NOT(ISNUMBER(I1623)),NOT(ISNUMBER(J1623))),"Add odometer readings or typed miles",IF(AND(ISNUMBER(H1623),ISNUMBER(I1623),ISNUMBER(J1623),ABS((I1623-H1623)-J1623)&gt;0.05),"Odometer and typed miles disagree",IF(AND(N1623&gt;0,O1623=0),"No rate for this date — check Rate Schedule",IF(AND(OR(E1623="Business",E1623="Medical",E1623="Charitable"),F1623&lt;&gt;"Yes",K1623=""),"Add purpose detail for substantiation",""))))))))))))</f>
        <v/>
      </c>
      <c r="R1623" s="27">
        <f>IF(OR(A1623="",M1623=""),"",IFERROR(INDEX('Rate Schedule'!$A$5:$A$24,MATCH(SUMPRODUCT(MAX(('Rate Schedule'!$A$5:$A$24&lt;=A1623)*('Rate Schedule'!$A$5:$A$24&lt;&gt;"")*'Rate Schedule'!$A$5:$A$24)),'Rate Schedule'!$A$5:$A$24,0)),""))</f>
        <v/>
      </c>
    </row>
    <row r="1624">
      <c r="A1624" s="22" t="n"/>
      <c r="B1624" s="10" t="n"/>
      <c r="C1624" s="10" t="n"/>
      <c r="D1624" s="10" t="n"/>
      <c r="E1624" s="10" t="n"/>
      <c r="F1624" s="10" t="n"/>
      <c r="G1624" s="10" t="n"/>
      <c r="H1624" s="23" t="n"/>
      <c r="I1624" s="23" t="n"/>
      <c r="J1624" s="23" t="n"/>
      <c r="K1624" s="10" t="n"/>
      <c r="L1624" s="10" t="n"/>
      <c r="M1624" s="24">
        <f>IF(AND(A1624="",B1624="",J1624="",H1624=""),"",ROUND(IF(G1624="Yes",2,1)*IF(AND(ISNUMBER(H1624),ISNUMBER(I1624),I1624&gt;=H1624),I1624-H1624,IF(ISNUMBER(J1624),J1624,0)),1))</f>
        <v/>
      </c>
      <c r="N1624" s="24">
        <f>IF(M1624="","",IF(OR(E1624="Personal",E1624="",F1624="Yes"),0,M1624))</f>
        <v/>
      </c>
      <c r="O1624" s="24">
        <f>IF(OR(A1624="",M1624=""),"",IF(E1624="Business",IFERROR(INDEX('Rate Schedule'!$B$5:$B$24,MATCH(SUMPRODUCT(MAX(('Rate Schedule'!$A$5:$A$24&lt;=A1624)*('Rate Schedule'!$A$5:$A$24&lt;&gt;"")*'Rate Schedule'!$A$5:$A$24)),'Rate Schedule'!$A$5:$A$24,0)),0),IF(E1624="Medical",IFERROR(INDEX('Rate Schedule'!$C$5:$C$24,MATCH(SUMPRODUCT(MAX(('Rate Schedule'!$A$5:$A$24&lt;=A1624)*('Rate Schedule'!$A$5:$A$24&lt;&gt;"")*'Rate Schedule'!$A$5:$A$24)),'Rate Schedule'!$A$5:$A$24,0)),0),IF(E1624="Charitable",IFERROR(INDEX('Rate Schedule'!$D$5:$D$24,MATCH(SUMPRODUCT(MAX(('Rate Schedule'!$A$5:$A$24&lt;=A1624)*('Rate Schedule'!$A$5:$A$24&lt;&gt;"")*'Rate Schedule'!$A$5:$A$24)),'Rate Schedule'!$A$5:$A$24,0)),0),0))))</f>
        <v/>
      </c>
      <c r="P1624" s="25">
        <f>IF(OR(M1624="",O1624=""),"",ROUND(N1624*O1624,0)/100)</f>
        <v/>
      </c>
      <c r="Q1624" s="26">
        <f>IF(AND(A1624="",B1624="",C1624="",D1624="",E1624="",J1624="",H1624=""),"",IF(A1624="","Add a date",IF(A1624&gt;AsOf,"After as-of date: not counted yet",IF(B1624="","Add a vehicle",IF(COUNTIF(VName,B1624)=0,"Vehicle not on Vehicles sheet",IF(E1624="","Add a purpose",IF(AND(E1624&lt;&gt;"Business",E1624&lt;&gt;"Medical",E1624&lt;&gt;"Charitable",E1624&lt;&gt;"Personal"),"Purpose must be Business/Medical/Charitable/Personal",IF(AND(ISNUMBER(H1624),ISNUMBER(I1624),I1624&lt;H1624),"Odometer end is before start",IF(AND(NOT(ISNUMBER(H1624)),NOT(ISNUMBER(I1624)),NOT(ISNUMBER(J1624))),"Add odometer readings or typed miles",IF(AND(ISNUMBER(H1624),ISNUMBER(I1624),ISNUMBER(J1624),ABS((I1624-H1624)-J1624)&gt;0.05),"Odometer and typed miles disagree",IF(AND(N1624&gt;0,O1624=0),"No rate for this date — check Rate Schedule",IF(AND(OR(E1624="Business",E1624="Medical",E1624="Charitable"),F1624&lt;&gt;"Yes",K1624=""),"Add purpose detail for substantiation",""))))))))))))</f>
        <v/>
      </c>
      <c r="R1624" s="27">
        <f>IF(OR(A1624="",M1624=""),"",IFERROR(INDEX('Rate Schedule'!$A$5:$A$24,MATCH(SUMPRODUCT(MAX(('Rate Schedule'!$A$5:$A$24&lt;=A1624)*('Rate Schedule'!$A$5:$A$24&lt;&gt;"")*'Rate Schedule'!$A$5:$A$24)),'Rate Schedule'!$A$5:$A$24,0)),""))</f>
        <v/>
      </c>
    </row>
    <row r="1625">
      <c r="A1625" s="22" t="n"/>
      <c r="B1625" s="10" t="n"/>
      <c r="C1625" s="10" t="n"/>
      <c r="D1625" s="10" t="n"/>
      <c r="E1625" s="10" t="n"/>
      <c r="F1625" s="10" t="n"/>
      <c r="G1625" s="10" t="n"/>
      <c r="H1625" s="23" t="n"/>
      <c r="I1625" s="23" t="n"/>
      <c r="J1625" s="23" t="n"/>
      <c r="K1625" s="10" t="n"/>
      <c r="L1625" s="10" t="n"/>
      <c r="M1625" s="24">
        <f>IF(AND(A1625="",B1625="",J1625="",H1625=""),"",ROUND(IF(G1625="Yes",2,1)*IF(AND(ISNUMBER(H1625),ISNUMBER(I1625),I1625&gt;=H1625),I1625-H1625,IF(ISNUMBER(J1625),J1625,0)),1))</f>
        <v/>
      </c>
      <c r="N1625" s="24">
        <f>IF(M1625="","",IF(OR(E1625="Personal",E1625="",F1625="Yes"),0,M1625))</f>
        <v/>
      </c>
      <c r="O1625" s="24">
        <f>IF(OR(A1625="",M1625=""),"",IF(E1625="Business",IFERROR(INDEX('Rate Schedule'!$B$5:$B$24,MATCH(SUMPRODUCT(MAX(('Rate Schedule'!$A$5:$A$24&lt;=A1625)*('Rate Schedule'!$A$5:$A$24&lt;&gt;"")*'Rate Schedule'!$A$5:$A$24)),'Rate Schedule'!$A$5:$A$24,0)),0),IF(E1625="Medical",IFERROR(INDEX('Rate Schedule'!$C$5:$C$24,MATCH(SUMPRODUCT(MAX(('Rate Schedule'!$A$5:$A$24&lt;=A1625)*('Rate Schedule'!$A$5:$A$24&lt;&gt;"")*'Rate Schedule'!$A$5:$A$24)),'Rate Schedule'!$A$5:$A$24,0)),0),IF(E1625="Charitable",IFERROR(INDEX('Rate Schedule'!$D$5:$D$24,MATCH(SUMPRODUCT(MAX(('Rate Schedule'!$A$5:$A$24&lt;=A1625)*('Rate Schedule'!$A$5:$A$24&lt;&gt;"")*'Rate Schedule'!$A$5:$A$24)),'Rate Schedule'!$A$5:$A$24,0)),0),0))))</f>
        <v/>
      </c>
      <c r="P1625" s="25">
        <f>IF(OR(M1625="",O1625=""),"",ROUND(N1625*O1625,0)/100)</f>
        <v/>
      </c>
      <c r="Q1625" s="26">
        <f>IF(AND(A1625="",B1625="",C1625="",D1625="",E1625="",J1625="",H1625=""),"",IF(A1625="","Add a date",IF(A1625&gt;AsOf,"After as-of date: not counted yet",IF(B1625="","Add a vehicle",IF(COUNTIF(VName,B1625)=0,"Vehicle not on Vehicles sheet",IF(E1625="","Add a purpose",IF(AND(E1625&lt;&gt;"Business",E1625&lt;&gt;"Medical",E1625&lt;&gt;"Charitable",E1625&lt;&gt;"Personal"),"Purpose must be Business/Medical/Charitable/Personal",IF(AND(ISNUMBER(H1625),ISNUMBER(I1625),I1625&lt;H1625),"Odometer end is before start",IF(AND(NOT(ISNUMBER(H1625)),NOT(ISNUMBER(I1625)),NOT(ISNUMBER(J1625))),"Add odometer readings or typed miles",IF(AND(ISNUMBER(H1625),ISNUMBER(I1625),ISNUMBER(J1625),ABS((I1625-H1625)-J1625)&gt;0.05),"Odometer and typed miles disagree",IF(AND(N1625&gt;0,O1625=0),"No rate for this date — check Rate Schedule",IF(AND(OR(E1625="Business",E1625="Medical",E1625="Charitable"),F1625&lt;&gt;"Yes",K1625=""),"Add purpose detail for substantiation",""))))))))))))</f>
        <v/>
      </c>
      <c r="R1625" s="27">
        <f>IF(OR(A1625="",M1625=""),"",IFERROR(INDEX('Rate Schedule'!$A$5:$A$24,MATCH(SUMPRODUCT(MAX(('Rate Schedule'!$A$5:$A$24&lt;=A1625)*('Rate Schedule'!$A$5:$A$24&lt;&gt;"")*'Rate Schedule'!$A$5:$A$24)),'Rate Schedule'!$A$5:$A$24,0)),""))</f>
        <v/>
      </c>
    </row>
    <row r="1626">
      <c r="A1626" s="22" t="n"/>
      <c r="B1626" s="10" t="n"/>
      <c r="C1626" s="10" t="n"/>
      <c r="D1626" s="10" t="n"/>
      <c r="E1626" s="10" t="n"/>
      <c r="F1626" s="10" t="n"/>
      <c r="G1626" s="10" t="n"/>
      <c r="H1626" s="23" t="n"/>
      <c r="I1626" s="23" t="n"/>
      <c r="J1626" s="23" t="n"/>
      <c r="K1626" s="10" t="n"/>
      <c r="L1626" s="10" t="n"/>
      <c r="M1626" s="24">
        <f>IF(AND(A1626="",B1626="",J1626="",H1626=""),"",ROUND(IF(G1626="Yes",2,1)*IF(AND(ISNUMBER(H1626),ISNUMBER(I1626),I1626&gt;=H1626),I1626-H1626,IF(ISNUMBER(J1626),J1626,0)),1))</f>
        <v/>
      </c>
      <c r="N1626" s="24">
        <f>IF(M1626="","",IF(OR(E1626="Personal",E1626="",F1626="Yes"),0,M1626))</f>
        <v/>
      </c>
      <c r="O1626" s="24">
        <f>IF(OR(A1626="",M1626=""),"",IF(E1626="Business",IFERROR(INDEX('Rate Schedule'!$B$5:$B$24,MATCH(SUMPRODUCT(MAX(('Rate Schedule'!$A$5:$A$24&lt;=A1626)*('Rate Schedule'!$A$5:$A$24&lt;&gt;"")*'Rate Schedule'!$A$5:$A$24)),'Rate Schedule'!$A$5:$A$24,0)),0),IF(E1626="Medical",IFERROR(INDEX('Rate Schedule'!$C$5:$C$24,MATCH(SUMPRODUCT(MAX(('Rate Schedule'!$A$5:$A$24&lt;=A1626)*('Rate Schedule'!$A$5:$A$24&lt;&gt;"")*'Rate Schedule'!$A$5:$A$24)),'Rate Schedule'!$A$5:$A$24,0)),0),IF(E1626="Charitable",IFERROR(INDEX('Rate Schedule'!$D$5:$D$24,MATCH(SUMPRODUCT(MAX(('Rate Schedule'!$A$5:$A$24&lt;=A1626)*('Rate Schedule'!$A$5:$A$24&lt;&gt;"")*'Rate Schedule'!$A$5:$A$24)),'Rate Schedule'!$A$5:$A$24,0)),0),0))))</f>
        <v/>
      </c>
      <c r="P1626" s="25">
        <f>IF(OR(M1626="",O1626=""),"",ROUND(N1626*O1626,0)/100)</f>
        <v/>
      </c>
      <c r="Q1626" s="26">
        <f>IF(AND(A1626="",B1626="",C1626="",D1626="",E1626="",J1626="",H1626=""),"",IF(A1626="","Add a date",IF(A1626&gt;AsOf,"After as-of date: not counted yet",IF(B1626="","Add a vehicle",IF(COUNTIF(VName,B1626)=0,"Vehicle not on Vehicles sheet",IF(E1626="","Add a purpose",IF(AND(E1626&lt;&gt;"Business",E1626&lt;&gt;"Medical",E1626&lt;&gt;"Charitable",E1626&lt;&gt;"Personal"),"Purpose must be Business/Medical/Charitable/Personal",IF(AND(ISNUMBER(H1626),ISNUMBER(I1626),I1626&lt;H1626),"Odometer end is before start",IF(AND(NOT(ISNUMBER(H1626)),NOT(ISNUMBER(I1626)),NOT(ISNUMBER(J1626))),"Add odometer readings or typed miles",IF(AND(ISNUMBER(H1626),ISNUMBER(I1626),ISNUMBER(J1626),ABS((I1626-H1626)-J1626)&gt;0.05),"Odometer and typed miles disagree",IF(AND(N1626&gt;0,O1626=0),"No rate for this date — check Rate Schedule",IF(AND(OR(E1626="Business",E1626="Medical",E1626="Charitable"),F1626&lt;&gt;"Yes",K1626=""),"Add purpose detail for substantiation",""))))))))))))</f>
        <v/>
      </c>
      <c r="R1626" s="27">
        <f>IF(OR(A1626="",M1626=""),"",IFERROR(INDEX('Rate Schedule'!$A$5:$A$24,MATCH(SUMPRODUCT(MAX(('Rate Schedule'!$A$5:$A$24&lt;=A1626)*('Rate Schedule'!$A$5:$A$24&lt;&gt;"")*'Rate Schedule'!$A$5:$A$24)),'Rate Schedule'!$A$5:$A$24,0)),""))</f>
        <v/>
      </c>
    </row>
    <row r="1627">
      <c r="A1627" s="22" t="n"/>
      <c r="B1627" s="10" t="n"/>
      <c r="C1627" s="10" t="n"/>
      <c r="D1627" s="10" t="n"/>
      <c r="E1627" s="10" t="n"/>
      <c r="F1627" s="10" t="n"/>
      <c r="G1627" s="10" t="n"/>
      <c r="H1627" s="23" t="n"/>
      <c r="I1627" s="23" t="n"/>
      <c r="J1627" s="23" t="n"/>
      <c r="K1627" s="10" t="n"/>
      <c r="L1627" s="10" t="n"/>
      <c r="M1627" s="24">
        <f>IF(AND(A1627="",B1627="",J1627="",H1627=""),"",ROUND(IF(G1627="Yes",2,1)*IF(AND(ISNUMBER(H1627),ISNUMBER(I1627),I1627&gt;=H1627),I1627-H1627,IF(ISNUMBER(J1627),J1627,0)),1))</f>
        <v/>
      </c>
      <c r="N1627" s="24">
        <f>IF(M1627="","",IF(OR(E1627="Personal",E1627="",F1627="Yes"),0,M1627))</f>
        <v/>
      </c>
      <c r="O1627" s="24">
        <f>IF(OR(A1627="",M1627=""),"",IF(E1627="Business",IFERROR(INDEX('Rate Schedule'!$B$5:$B$24,MATCH(SUMPRODUCT(MAX(('Rate Schedule'!$A$5:$A$24&lt;=A1627)*('Rate Schedule'!$A$5:$A$24&lt;&gt;"")*'Rate Schedule'!$A$5:$A$24)),'Rate Schedule'!$A$5:$A$24,0)),0),IF(E1627="Medical",IFERROR(INDEX('Rate Schedule'!$C$5:$C$24,MATCH(SUMPRODUCT(MAX(('Rate Schedule'!$A$5:$A$24&lt;=A1627)*('Rate Schedule'!$A$5:$A$24&lt;&gt;"")*'Rate Schedule'!$A$5:$A$24)),'Rate Schedule'!$A$5:$A$24,0)),0),IF(E1627="Charitable",IFERROR(INDEX('Rate Schedule'!$D$5:$D$24,MATCH(SUMPRODUCT(MAX(('Rate Schedule'!$A$5:$A$24&lt;=A1627)*('Rate Schedule'!$A$5:$A$24&lt;&gt;"")*'Rate Schedule'!$A$5:$A$24)),'Rate Schedule'!$A$5:$A$24,0)),0),0))))</f>
        <v/>
      </c>
      <c r="P1627" s="25">
        <f>IF(OR(M1627="",O1627=""),"",ROUND(N1627*O1627,0)/100)</f>
        <v/>
      </c>
      <c r="Q1627" s="26">
        <f>IF(AND(A1627="",B1627="",C1627="",D1627="",E1627="",J1627="",H1627=""),"",IF(A1627="","Add a date",IF(A1627&gt;AsOf,"After as-of date: not counted yet",IF(B1627="","Add a vehicle",IF(COUNTIF(VName,B1627)=0,"Vehicle not on Vehicles sheet",IF(E1627="","Add a purpose",IF(AND(E1627&lt;&gt;"Business",E1627&lt;&gt;"Medical",E1627&lt;&gt;"Charitable",E1627&lt;&gt;"Personal"),"Purpose must be Business/Medical/Charitable/Personal",IF(AND(ISNUMBER(H1627),ISNUMBER(I1627),I1627&lt;H1627),"Odometer end is before start",IF(AND(NOT(ISNUMBER(H1627)),NOT(ISNUMBER(I1627)),NOT(ISNUMBER(J1627))),"Add odometer readings or typed miles",IF(AND(ISNUMBER(H1627),ISNUMBER(I1627),ISNUMBER(J1627),ABS((I1627-H1627)-J1627)&gt;0.05),"Odometer and typed miles disagree",IF(AND(N1627&gt;0,O1627=0),"No rate for this date — check Rate Schedule",IF(AND(OR(E1627="Business",E1627="Medical",E1627="Charitable"),F1627&lt;&gt;"Yes",K1627=""),"Add purpose detail for substantiation",""))))))))))))</f>
        <v/>
      </c>
      <c r="R1627" s="27">
        <f>IF(OR(A1627="",M1627=""),"",IFERROR(INDEX('Rate Schedule'!$A$5:$A$24,MATCH(SUMPRODUCT(MAX(('Rate Schedule'!$A$5:$A$24&lt;=A1627)*('Rate Schedule'!$A$5:$A$24&lt;&gt;"")*'Rate Schedule'!$A$5:$A$24)),'Rate Schedule'!$A$5:$A$24,0)),""))</f>
        <v/>
      </c>
    </row>
    <row r="1628">
      <c r="A1628" s="22" t="n"/>
      <c r="B1628" s="10" t="n"/>
      <c r="C1628" s="10" t="n"/>
      <c r="D1628" s="10" t="n"/>
      <c r="E1628" s="10" t="n"/>
      <c r="F1628" s="10" t="n"/>
      <c r="G1628" s="10" t="n"/>
      <c r="H1628" s="23" t="n"/>
      <c r="I1628" s="23" t="n"/>
      <c r="J1628" s="23" t="n"/>
      <c r="K1628" s="10" t="n"/>
      <c r="L1628" s="10" t="n"/>
      <c r="M1628" s="24">
        <f>IF(AND(A1628="",B1628="",J1628="",H1628=""),"",ROUND(IF(G1628="Yes",2,1)*IF(AND(ISNUMBER(H1628),ISNUMBER(I1628),I1628&gt;=H1628),I1628-H1628,IF(ISNUMBER(J1628),J1628,0)),1))</f>
        <v/>
      </c>
      <c r="N1628" s="24">
        <f>IF(M1628="","",IF(OR(E1628="Personal",E1628="",F1628="Yes"),0,M1628))</f>
        <v/>
      </c>
      <c r="O1628" s="24">
        <f>IF(OR(A1628="",M1628=""),"",IF(E1628="Business",IFERROR(INDEX('Rate Schedule'!$B$5:$B$24,MATCH(SUMPRODUCT(MAX(('Rate Schedule'!$A$5:$A$24&lt;=A1628)*('Rate Schedule'!$A$5:$A$24&lt;&gt;"")*'Rate Schedule'!$A$5:$A$24)),'Rate Schedule'!$A$5:$A$24,0)),0),IF(E1628="Medical",IFERROR(INDEX('Rate Schedule'!$C$5:$C$24,MATCH(SUMPRODUCT(MAX(('Rate Schedule'!$A$5:$A$24&lt;=A1628)*('Rate Schedule'!$A$5:$A$24&lt;&gt;"")*'Rate Schedule'!$A$5:$A$24)),'Rate Schedule'!$A$5:$A$24,0)),0),IF(E1628="Charitable",IFERROR(INDEX('Rate Schedule'!$D$5:$D$24,MATCH(SUMPRODUCT(MAX(('Rate Schedule'!$A$5:$A$24&lt;=A1628)*('Rate Schedule'!$A$5:$A$24&lt;&gt;"")*'Rate Schedule'!$A$5:$A$24)),'Rate Schedule'!$A$5:$A$24,0)),0),0))))</f>
        <v/>
      </c>
      <c r="P1628" s="25">
        <f>IF(OR(M1628="",O1628=""),"",ROUND(N1628*O1628,0)/100)</f>
        <v/>
      </c>
      <c r="Q1628" s="26">
        <f>IF(AND(A1628="",B1628="",C1628="",D1628="",E1628="",J1628="",H1628=""),"",IF(A1628="","Add a date",IF(A1628&gt;AsOf,"After as-of date: not counted yet",IF(B1628="","Add a vehicle",IF(COUNTIF(VName,B1628)=0,"Vehicle not on Vehicles sheet",IF(E1628="","Add a purpose",IF(AND(E1628&lt;&gt;"Business",E1628&lt;&gt;"Medical",E1628&lt;&gt;"Charitable",E1628&lt;&gt;"Personal"),"Purpose must be Business/Medical/Charitable/Personal",IF(AND(ISNUMBER(H1628),ISNUMBER(I1628),I1628&lt;H1628),"Odometer end is before start",IF(AND(NOT(ISNUMBER(H1628)),NOT(ISNUMBER(I1628)),NOT(ISNUMBER(J1628))),"Add odometer readings or typed miles",IF(AND(ISNUMBER(H1628),ISNUMBER(I1628),ISNUMBER(J1628),ABS((I1628-H1628)-J1628)&gt;0.05),"Odometer and typed miles disagree",IF(AND(N1628&gt;0,O1628=0),"No rate for this date — check Rate Schedule",IF(AND(OR(E1628="Business",E1628="Medical",E1628="Charitable"),F1628&lt;&gt;"Yes",K1628=""),"Add purpose detail for substantiation",""))))))))))))</f>
        <v/>
      </c>
      <c r="R1628" s="27">
        <f>IF(OR(A1628="",M1628=""),"",IFERROR(INDEX('Rate Schedule'!$A$5:$A$24,MATCH(SUMPRODUCT(MAX(('Rate Schedule'!$A$5:$A$24&lt;=A1628)*('Rate Schedule'!$A$5:$A$24&lt;&gt;"")*'Rate Schedule'!$A$5:$A$24)),'Rate Schedule'!$A$5:$A$24,0)),""))</f>
        <v/>
      </c>
    </row>
    <row r="1629">
      <c r="A1629" s="22" t="n"/>
      <c r="B1629" s="10" t="n"/>
      <c r="C1629" s="10" t="n"/>
      <c r="D1629" s="10" t="n"/>
      <c r="E1629" s="10" t="n"/>
      <c r="F1629" s="10" t="n"/>
      <c r="G1629" s="10" t="n"/>
      <c r="H1629" s="23" t="n"/>
      <c r="I1629" s="23" t="n"/>
      <c r="J1629" s="23" t="n"/>
      <c r="K1629" s="10" t="n"/>
      <c r="L1629" s="10" t="n"/>
      <c r="M1629" s="24">
        <f>IF(AND(A1629="",B1629="",J1629="",H1629=""),"",ROUND(IF(G1629="Yes",2,1)*IF(AND(ISNUMBER(H1629),ISNUMBER(I1629),I1629&gt;=H1629),I1629-H1629,IF(ISNUMBER(J1629),J1629,0)),1))</f>
        <v/>
      </c>
      <c r="N1629" s="24">
        <f>IF(M1629="","",IF(OR(E1629="Personal",E1629="",F1629="Yes"),0,M1629))</f>
        <v/>
      </c>
      <c r="O1629" s="24">
        <f>IF(OR(A1629="",M1629=""),"",IF(E1629="Business",IFERROR(INDEX('Rate Schedule'!$B$5:$B$24,MATCH(SUMPRODUCT(MAX(('Rate Schedule'!$A$5:$A$24&lt;=A1629)*('Rate Schedule'!$A$5:$A$24&lt;&gt;"")*'Rate Schedule'!$A$5:$A$24)),'Rate Schedule'!$A$5:$A$24,0)),0),IF(E1629="Medical",IFERROR(INDEX('Rate Schedule'!$C$5:$C$24,MATCH(SUMPRODUCT(MAX(('Rate Schedule'!$A$5:$A$24&lt;=A1629)*('Rate Schedule'!$A$5:$A$24&lt;&gt;"")*'Rate Schedule'!$A$5:$A$24)),'Rate Schedule'!$A$5:$A$24,0)),0),IF(E1629="Charitable",IFERROR(INDEX('Rate Schedule'!$D$5:$D$24,MATCH(SUMPRODUCT(MAX(('Rate Schedule'!$A$5:$A$24&lt;=A1629)*('Rate Schedule'!$A$5:$A$24&lt;&gt;"")*'Rate Schedule'!$A$5:$A$24)),'Rate Schedule'!$A$5:$A$24,0)),0),0))))</f>
        <v/>
      </c>
      <c r="P1629" s="25">
        <f>IF(OR(M1629="",O1629=""),"",ROUND(N1629*O1629,0)/100)</f>
        <v/>
      </c>
      <c r="Q1629" s="26">
        <f>IF(AND(A1629="",B1629="",C1629="",D1629="",E1629="",J1629="",H1629=""),"",IF(A1629="","Add a date",IF(A1629&gt;AsOf,"After as-of date: not counted yet",IF(B1629="","Add a vehicle",IF(COUNTIF(VName,B1629)=0,"Vehicle not on Vehicles sheet",IF(E1629="","Add a purpose",IF(AND(E1629&lt;&gt;"Business",E1629&lt;&gt;"Medical",E1629&lt;&gt;"Charitable",E1629&lt;&gt;"Personal"),"Purpose must be Business/Medical/Charitable/Personal",IF(AND(ISNUMBER(H1629),ISNUMBER(I1629),I1629&lt;H1629),"Odometer end is before start",IF(AND(NOT(ISNUMBER(H1629)),NOT(ISNUMBER(I1629)),NOT(ISNUMBER(J1629))),"Add odometer readings or typed miles",IF(AND(ISNUMBER(H1629),ISNUMBER(I1629),ISNUMBER(J1629),ABS((I1629-H1629)-J1629)&gt;0.05),"Odometer and typed miles disagree",IF(AND(N1629&gt;0,O1629=0),"No rate for this date — check Rate Schedule",IF(AND(OR(E1629="Business",E1629="Medical",E1629="Charitable"),F1629&lt;&gt;"Yes",K1629=""),"Add purpose detail for substantiation",""))))))))))))</f>
        <v/>
      </c>
      <c r="R1629" s="27">
        <f>IF(OR(A1629="",M1629=""),"",IFERROR(INDEX('Rate Schedule'!$A$5:$A$24,MATCH(SUMPRODUCT(MAX(('Rate Schedule'!$A$5:$A$24&lt;=A1629)*('Rate Schedule'!$A$5:$A$24&lt;&gt;"")*'Rate Schedule'!$A$5:$A$24)),'Rate Schedule'!$A$5:$A$24,0)),""))</f>
        <v/>
      </c>
    </row>
    <row r="1630">
      <c r="A1630" s="22" t="n"/>
      <c r="B1630" s="10" t="n"/>
      <c r="C1630" s="10" t="n"/>
      <c r="D1630" s="10" t="n"/>
      <c r="E1630" s="10" t="n"/>
      <c r="F1630" s="10" t="n"/>
      <c r="G1630" s="10" t="n"/>
      <c r="H1630" s="23" t="n"/>
      <c r="I1630" s="23" t="n"/>
      <c r="J1630" s="23" t="n"/>
      <c r="K1630" s="10" t="n"/>
      <c r="L1630" s="10" t="n"/>
      <c r="M1630" s="24">
        <f>IF(AND(A1630="",B1630="",J1630="",H1630=""),"",ROUND(IF(G1630="Yes",2,1)*IF(AND(ISNUMBER(H1630),ISNUMBER(I1630),I1630&gt;=H1630),I1630-H1630,IF(ISNUMBER(J1630),J1630,0)),1))</f>
        <v/>
      </c>
      <c r="N1630" s="24">
        <f>IF(M1630="","",IF(OR(E1630="Personal",E1630="",F1630="Yes"),0,M1630))</f>
        <v/>
      </c>
      <c r="O1630" s="24">
        <f>IF(OR(A1630="",M1630=""),"",IF(E1630="Business",IFERROR(INDEX('Rate Schedule'!$B$5:$B$24,MATCH(SUMPRODUCT(MAX(('Rate Schedule'!$A$5:$A$24&lt;=A1630)*('Rate Schedule'!$A$5:$A$24&lt;&gt;"")*'Rate Schedule'!$A$5:$A$24)),'Rate Schedule'!$A$5:$A$24,0)),0),IF(E1630="Medical",IFERROR(INDEX('Rate Schedule'!$C$5:$C$24,MATCH(SUMPRODUCT(MAX(('Rate Schedule'!$A$5:$A$24&lt;=A1630)*('Rate Schedule'!$A$5:$A$24&lt;&gt;"")*'Rate Schedule'!$A$5:$A$24)),'Rate Schedule'!$A$5:$A$24,0)),0),IF(E1630="Charitable",IFERROR(INDEX('Rate Schedule'!$D$5:$D$24,MATCH(SUMPRODUCT(MAX(('Rate Schedule'!$A$5:$A$24&lt;=A1630)*('Rate Schedule'!$A$5:$A$24&lt;&gt;"")*'Rate Schedule'!$A$5:$A$24)),'Rate Schedule'!$A$5:$A$24,0)),0),0))))</f>
        <v/>
      </c>
      <c r="P1630" s="25">
        <f>IF(OR(M1630="",O1630=""),"",ROUND(N1630*O1630,0)/100)</f>
        <v/>
      </c>
      <c r="Q1630" s="26">
        <f>IF(AND(A1630="",B1630="",C1630="",D1630="",E1630="",J1630="",H1630=""),"",IF(A1630="","Add a date",IF(A1630&gt;AsOf,"After as-of date: not counted yet",IF(B1630="","Add a vehicle",IF(COUNTIF(VName,B1630)=0,"Vehicle not on Vehicles sheet",IF(E1630="","Add a purpose",IF(AND(E1630&lt;&gt;"Business",E1630&lt;&gt;"Medical",E1630&lt;&gt;"Charitable",E1630&lt;&gt;"Personal"),"Purpose must be Business/Medical/Charitable/Personal",IF(AND(ISNUMBER(H1630),ISNUMBER(I1630),I1630&lt;H1630),"Odometer end is before start",IF(AND(NOT(ISNUMBER(H1630)),NOT(ISNUMBER(I1630)),NOT(ISNUMBER(J1630))),"Add odometer readings or typed miles",IF(AND(ISNUMBER(H1630),ISNUMBER(I1630),ISNUMBER(J1630),ABS((I1630-H1630)-J1630)&gt;0.05),"Odometer and typed miles disagree",IF(AND(N1630&gt;0,O1630=0),"No rate for this date — check Rate Schedule",IF(AND(OR(E1630="Business",E1630="Medical",E1630="Charitable"),F1630&lt;&gt;"Yes",K1630=""),"Add purpose detail for substantiation",""))))))))))))</f>
        <v/>
      </c>
      <c r="R1630" s="27">
        <f>IF(OR(A1630="",M1630=""),"",IFERROR(INDEX('Rate Schedule'!$A$5:$A$24,MATCH(SUMPRODUCT(MAX(('Rate Schedule'!$A$5:$A$24&lt;=A1630)*('Rate Schedule'!$A$5:$A$24&lt;&gt;"")*'Rate Schedule'!$A$5:$A$24)),'Rate Schedule'!$A$5:$A$24,0)),""))</f>
        <v/>
      </c>
    </row>
    <row r="1631">
      <c r="A1631" s="22" t="n"/>
      <c r="B1631" s="10" t="n"/>
      <c r="C1631" s="10" t="n"/>
      <c r="D1631" s="10" t="n"/>
      <c r="E1631" s="10" t="n"/>
      <c r="F1631" s="10" t="n"/>
      <c r="G1631" s="10" t="n"/>
      <c r="H1631" s="23" t="n"/>
      <c r="I1631" s="23" t="n"/>
      <c r="J1631" s="23" t="n"/>
      <c r="K1631" s="10" t="n"/>
      <c r="L1631" s="10" t="n"/>
      <c r="M1631" s="24">
        <f>IF(AND(A1631="",B1631="",J1631="",H1631=""),"",ROUND(IF(G1631="Yes",2,1)*IF(AND(ISNUMBER(H1631),ISNUMBER(I1631),I1631&gt;=H1631),I1631-H1631,IF(ISNUMBER(J1631),J1631,0)),1))</f>
        <v/>
      </c>
      <c r="N1631" s="24">
        <f>IF(M1631="","",IF(OR(E1631="Personal",E1631="",F1631="Yes"),0,M1631))</f>
        <v/>
      </c>
      <c r="O1631" s="24">
        <f>IF(OR(A1631="",M1631=""),"",IF(E1631="Business",IFERROR(INDEX('Rate Schedule'!$B$5:$B$24,MATCH(SUMPRODUCT(MAX(('Rate Schedule'!$A$5:$A$24&lt;=A1631)*('Rate Schedule'!$A$5:$A$24&lt;&gt;"")*'Rate Schedule'!$A$5:$A$24)),'Rate Schedule'!$A$5:$A$24,0)),0),IF(E1631="Medical",IFERROR(INDEX('Rate Schedule'!$C$5:$C$24,MATCH(SUMPRODUCT(MAX(('Rate Schedule'!$A$5:$A$24&lt;=A1631)*('Rate Schedule'!$A$5:$A$24&lt;&gt;"")*'Rate Schedule'!$A$5:$A$24)),'Rate Schedule'!$A$5:$A$24,0)),0),IF(E1631="Charitable",IFERROR(INDEX('Rate Schedule'!$D$5:$D$24,MATCH(SUMPRODUCT(MAX(('Rate Schedule'!$A$5:$A$24&lt;=A1631)*('Rate Schedule'!$A$5:$A$24&lt;&gt;"")*'Rate Schedule'!$A$5:$A$24)),'Rate Schedule'!$A$5:$A$24,0)),0),0))))</f>
        <v/>
      </c>
      <c r="P1631" s="25">
        <f>IF(OR(M1631="",O1631=""),"",ROUND(N1631*O1631,0)/100)</f>
        <v/>
      </c>
      <c r="Q1631" s="26">
        <f>IF(AND(A1631="",B1631="",C1631="",D1631="",E1631="",J1631="",H1631=""),"",IF(A1631="","Add a date",IF(A1631&gt;AsOf,"After as-of date: not counted yet",IF(B1631="","Add a vehicle",IF(COUNTIF(VName,B1631)=0,"Vehicle not on Vehicles sheet",IF(E1631="","Add a purpose",IF(AND(E1631&lt;&gt;"Business",E1631&lt;&gt;"Medical",E1631&lt;&gt;"Charitable",E1631&lt;&gt;"Personal"),"Purpose must be Business/Medical/Charitable/Personal",IF(AND(ISNUMBER(H1631),ISNUMBER(I1631),I1631&lt;H1631),"Odometer end is before start",IF(AND(NOT(ISNUMBER(H1631)),NOT(ISNUMBER(I1631)),NOT(ISNUMBER(J1631))),"Add odometer readings or typed miles",IF(AND(ISNUMBER(H1631),ISNUMBER(I1631),ISNUMBER(J1631),ABS((I1631-H1631)-J1631)&gt;0.05),"Odometer and typed miles disagree",IF(AND(N1631&gt;0,O1631=0),"No rate for this date — check Rate Schedule",IF(AND(OR(E1631="Business",E1631="Medical",E1631="Charitable"),F1631&lt;&gt;"Yes",K1631=""),"Add purpose detail for substantiation",""))))))))))))</f>
        <v/>
      </c>
      <c r="R1631" s="27">
        <f>IF(OR(A1631="",M1631=""),"",IFERROR(INDEX('Rate Schedule'!$A$5:$A$24,MATCH(SUMPRODUCT(MAX(('Rate Schedule'!$A$5:$A$24&lt;=A1631)*('Rate Schedule'!$A$5:$A$24&lt;&gt;"")*'Rate Schedule'!$A$5:$A$24)),'Rate Schedule'!$A$5:$A$24,0)),""))</f>
        <v/>
      </c>
    </row>
    <row r="1632">
      <c r="A1632" s="22" t="n"/>
      <c r="B1632" s="10" t="n"/>
      <c r="C1632" s="10" t="n"/>
      <c r="D1632" s="10" t="n"/>
      <c r="E1632" s="10" t="n"/>
      <c r="F1632" s="10" t="n"/>
      <c r="G1632" s="10" t="n"/>
      <c r="H1632" s="23" t="n"/>
      <c r="I1632" s="23" t="n"/>
      <c r="J1632" s="23" t="n"/>
      <c r="K1632" s="10" t="n"/>
      <c r="L1632" s="10" t="n"/>
      <c r="M1632" s="24">
        <f>IF(AND(A1632="",B1632="",J1632="",H1632=""),"",ROUND(IF(G1632="Yes",2,1)*IF(AND(ISNUMBER(H1632),ISNUMBER(I1632),I1632&gt;=H1632),I1632-H1632,IF(ISNUMBER(J1632),J1632,0)),1))</f>
        <v/>
      </c>
      <c r="N1632" s="24">
        <f>IF(M1632="","",IF(OR(E1632="Personal",E1632="",F1632="Yes"),0,M1632))</f>
        <v/>
      </c>
      <c r="O1632" s="24">
        <f>IF(OR(A1632="",M1632=""),"",IF(E1632="Business",IFERROR(INDEX('Rate Schedule'!$B$5:$B$24,MATCH(SUMPRODUCT(MAX(('Rate Schedule'!$A$5:$A$24&lt;=A1632)*('Rate Schedule'!$A$5:$A$24&lt;&gt;"")*'Rate Schedule'!$A$5:$A$24)),'Rate Schedule'!$A$5:$A$24,0)),0),IF(E1632="Medical",IFERROR(INDEX('Rate Schedule'!$C$5:$C$24,MATCH(SUMPRODUCT(MAX(('Rate Schedule'!$A$5:$A$24&lt;=A1632)*('Rate Schedule'!$A$5:$A$24&lt;&gt;"")*'Rate Schedule'!$A$5:$A$24)),'Rate Schedule'!$A$5:$A$24,0)),0),IF(E1632="Charitable",IFERROR(INDEX('Rate Schedule'!$D$5:$D$24,MATCH(SUMPRODUCT(MAX(('Rate Schedule'!$A$5:$A$24&lt;=A1632)*('Rate Schedule'!$A$5:$A$24&lt;&gt;"")*'Rate Schedule'!$A$5:$A$24)),'Rate Schedule'!$A$5:$A$24,0)),0),0))))</f>
        <v/>
      </c>
      <c r="P1632" s="25">
        <f>IF(OR(M1632="",O1632=""),"",ROUND(N1632*O1632,0)/100)</f>
        <v/>
      </c>
      <c r="Q1632" s="26">
        <f>IF(AND(A1632="",B1632="",C1632="",D1632="",E1632="",J1632="",H1632=""),"",IF(A1632="","Add a date",IF(A1632&gt;AsOf,"After as-of date: not counted yet",IF(B1632="","Add a vehicle",IF(COUNTIF(VName,B1632)=0,"Vehicle not on Vehicles sheet",IF(E1632="","Add a purpose",IF(AND(E1632&lt;&gt;"Business",E1632&lt;&gt;"Medical",E1632&lt;&gt;"Charitable",E1632&lt;&gt;"Personal"),"Purpose must be Business/Medical/Charitable/Personal",IF(AND(ISNUMBER(H1632),ISNUMBER(I1632),I1632&lt;H1632),"Odometer end is before start",IF(AND(NOT(ISNUMBER(H1632)),NOT(ISNUMBER(I1632)),NOT(ISNUMBER(J1632))),"Add odometer readings or typed miles",IF(AND(ISNUMBER(H1632),ISNUMBER(I1632),ISNUMBER(J1632),ABS((I1632-H1632)-J1632)&gt;0.05),"Odometer and typed miles disagree",IF(AND(N1632&gt;0,O1632=0),"No rate for this date — check Rate Schedule",IF(AND(OR(E1632="Business",E1632="Medical",E1632="Charitable"),F1632&lt;&gt;"Yes",K1632=""),"Add purpose detail for substantiation",""))))))))))))</f>
        <v/>
      </c>
      <c r="R1632" s="27">
        <f>IF(OR(A1632="",M1632=""),"",IFERROR(INDEX('Rate Schedule'!$A$5:$A$24,MATCH(SUMPRODUCT(MAX(('Rate Schedule'!$A$5:$A$24&lt;=A1632)*('Rate Schedule'!$A$5:$A$24&lt;&gt;"")*'Rate Schedule'!$A$5:$A$24)),'Rate Schedule'!$A$5:$A$24,0)),""))</f>
        <v/>
      </c>
    </row>
    <row r="1633">
      <c r="A1633" s="22" t="n"/>
      <c r="B1633" s="10" t="n"/>
      <c r="C1633" s="10" t="n"/>
      <c r="D1633" s="10" t="n"/>
      <c r="E1633" s="10" t="n"/>
      <c r="F1633" s="10" t="n"/>
      <c r="G1633" s="10" t="n"/>
      <c r="H1633" s="23" t="n"/>
      <c r="I1633" s="23" t="n"/>
      <c r="J1633" s="23" t="n"/>
      <c r="K1633" s="10" t="n"/>
      <c r="L1633" s="10" t="n"/>
      <c r="M1633" s="24">
        <f>IF(AND(A1633="",B1633="",J1633="",H1633=""),"",ROUND(IF(G1633="Yes",2,1)*IF(AND(ISNUMBER(H1633),ISNUMBER(I1633),I1633&gt;=H1633),I1633-H1633,IF(ISNUMBER(J1633),J1633,0)),1))</f>
        <v/>
      </c>
      <c r="N1633" s="24">
        <f>IF(M1633="","",IF(OR(E1633="Personal",E1633="",F1633="Yes"),0,M1633))</f>
        <v/>
      </c>
      <c r="O1633" s="24">
        <f>IF(OR(A1633="",M1633=""),"",IF(E1633="Business",IFERROR(INDEX('Rate Schedule'!$B$5:$B$24,MATCH(SUMPRODUCT(MAX(('Rate Schedule'!$A$5:$A$24&lt;=A1633)*('Rate Schedule'!$A$5:$A$24&lt;&gt;"")*'Rate Schedule'!$A$5:$A$24)),'Rate Schedule'!$A$5:$A$24,0)),0),IF(E1633="Medical",IFERROR(INDEX('Rate Schedule'!$C$5:$C$24,MATCH(SUMPRODUCT(MAX(('Rate Schedule'!$A$5:$A$24&lt;=A1633)*('Rate Schedule'!$A$5:$A$24&lt;&gt;"")*'Rate Schedule'!$A$5:$A$24)),'Rate Schedule'!$A$5:$A$24,0)),0),IF(E1633="Charitable",IFERROR(INDEX('Rate Schedule'!$D$5:$D$24,MATCH(SUMPRODUCT(MAX(('Rate Schedule'!$A$5:$A$24&lt;=A1633)*('Rate Schedule'!$A$5:$A$24&lt;&gt;"")*'Rate Schedule'!$A$5:$A$24)),'Rate Schedule'!$A$5:$A$24,0)),0),0))))</f>
        <v/>
      </c>
      <c r="P1633" s="25">
        <f>IF(OR(M1633="",O1633=""),"",ROUND(N1633*O1633,0)/100)</f>
        <v/>
      </c>
      <c r="Q1633" s="26">
        <f>IF(AND(A1633="",B1633="",C1633="",D1633="",E1633="",J1633="",H1633=""),"",IF(A1633="","Add a date",IF(A1633&gt;AsOf,"After as-of date: not counted yet",IF(B1633="","Add a vehicle",IF(COUNTIF(VName,B1633)=0,"Vehicle not on Vehicles sheet",IF(E1633="","Add a purpose",IF(AND(E1633&lt;&gt;"Business",E1633&lt;&gt;"Medical",E1633&lt;&gt;"Charitable",E1633&lt;&gt;"Personal"),"Purpose must be Business/Medical/Charitable/Personal",IF(AND(ISNUMBER(H1633),ISNUMBER(I1633),I1633&lt;H1633),"Odometer end is before start",IF(AND(NOT(ISNUMBER(H1633)),NOT(ISNUMBER(I1633)),NOT(ISNUMBER(J1633))),"Add odometer readings or typed miles",IF(AND(ISNUMBER(H1633),ISNUMBER(I1633),ISNUMBER(J1633),ABS((I1633-H1633)-J1633)&gt;0.05),"Odometer and typed miles disagree",IF(AND(N1633&gt;0,O1633=0),"No rate for this date — check Rate Schedule",IF(AND(OR(E1633="Business",E1633="Medical",E1633="Charitable"),F1633&lt;&gt;"Yes",K1633=""),"Add purpose detail for substantiation",""))))))))))))</f>
        <v/>
      </c>
      <c r="R1633" s="27">
        <f>IF(OR(A1633="",M1633=""),"",IFERROR(INDEX('Rate Schedule'!$A$5:$A$24,MATCH(SUMPRODUCT(MAX(('Rate Schedule'!$A$5:$A$24&lt;=A1633)*('Rate Schedule'!$A$5:$A$24&lt;&gt;"")*'Rate Schedule'!$A$5:$A$24)),'Rate Schedule'!$A$5:$A$24,0)),""))</f>
        <v/>
      </c>
    </row>
    <row r="1634">
      <c r="A1634" s="22" t="n"/>
      <c r="B1634" s="10" t="n"/>
      <c r="C1634" s="10" t="n"/>
      <c r="D1634" s="10" t="n"/>
      <c r="E1634" s="10" t="n"/>
      <c r="F1634" s="10" t="n"/>
      <c r="G1634" s="10" t="n"/>
      <c r="H1634" s="23" t="n"/>
      <c r="I1634" s="23" t="n"/>
      <c r="J1634" s="23" t="n"/>
      <c r="K1634" s="10" t="n"/>
      <c r="L1634" s="10" t="n"/>
      <c r="M1634" s="24">
        <f>IF(AND(A1634="",B1634="",J1634="",H1634=""),"",ROUND(IF(G1634="Yes",2,1)*IF(AND(ISNUMBER(H1634),ISNUMBER(I1634),I1634&gt;=H1634),I1634-H1634,IF(ISNUMBER(J1634),J1634,0)),1))</f>
        <v/>
      </c>
      <c r="N1634" s="24">
        <f>IF(M1634="","",IF(OR(E1634="Personal",E1634="",F1634="Yes"),0,M1634))</f>
        <v/>
      </c>
      <c r="O1634" s="24">
        <f>IF(OR(A1634="",M1634=""),"",IF(E1634="Business",IFERROR(INDEX('Rate Schedule'!$B$5:$B$24,MATCH(SUMPRODUCT(MAX(('Rate Schedule'!$A$5:$A$24&lt;=A1634)*('Rate Schedule'!$A$5:$A$24&lt;&gt;"")*'Rate Schedule'!$A$5:$A$24)),'Rate Schedule'!$A$5:$A$24,0)),0),IF(E1634="Medical",IFERROR(INDEX('Rate Schedule'!$C$5:$C$24,MATCH(SUMPRODUCT(MAX(('Rate Schedule'!$A$5:$A$24&lt;=A1634)*('Rate Schedule'!$A$5:$A$24&lt;&gt;"")*'Rate Schedule'!$A$5:$A$24)),'Rate Schedule'!$A$5:$A$24,0)),0),IF(E1634="Charitable",IFERROR(INDEX('Rate Schedule'!$D$5:$D$24,MATCH(SUMPRODUCT(MAX(('Rate Schedule'!$A$5:$A$24&lt;=A1634)*('Rate Schedule'!$A$5:$A$24&lt;&gt;"")*'Rate Schedule'!$A$5:$A$24)),'Rate Schedule'!$A$5:$A$24,0)),0),0))))</f>
        <v/>
      </c>
      <c r="P1634" s="25">
        <f>IF(OR(M1634="",O1634=""),"",ROUND(N1634*O1634,0)/100)</f>
        <v/>
      </c>
      <c r="Q1634" s="26">
        <f>IF(AND(A1634="",B1634="",C1634="",D1634="",E1634="",J1634="",H1634=""),"",IF(A1634="","Add a date",IF(A1634&gt;AsOf,"After as-of date: not counted yet",IF(B1634="","Add a vehicle",IF(COUNTIF(VName,B1634)=0,"Vehicle not on Vehicles sheet",IF(E1634="","Add a purpose",IF(AND(E1634&lt;&gt;"Business",E1634&lt;&gt;"Medical",E1634&lt;&gt;"Charitable",E1634&lt;&gt;"Personal"),"Purpose must be Business/Medical/Charitable/Personal",IF(AND(ISNUMBER(H1634),ISNUMBER(I1634),I1634&lt;H1634),"Odometer end is before start",IF(AND(NOT(ISNUMBER(H1634)),NOT(ISNUMBER(I1634)),NOT(ISNUMBER(J1634))),"Add odometer readings or typed miles",IF(AND(ISNUMBER(H1634),ISNUMBER(I1634),ISNUMBER(J1634),ABS((I1634-H1634)-J1634)&gt;0.05),"Odometer and typed miles disagree",IF(AND(N1634&gt;0,O1634=0),"No rate for this date — check Rate Schedule",IF(AND(OR(E1634="Business",E1634="Medical",E1634="Charitable"),F1634&lt;&gt;"Yes",K1634=""),"Add purpose detail for substantiation",""))))))))))))</f>
        <v/>
      </c>
      <c r="R1634" s="27">
        <f>IF(OR(A1634="",M1634=""),"",IFERROR(INDEX('Rate Schedule'!$A$5:$A$24,MATCH(SUMPRODUCT(MAX(('Rate Schedule'!$A$5:$A$24&lt;=A1634)*('Rate Schedule'!$A$5:$A$24&lt;&gt;"")*'Rate Schedule'!$A$5:$A$24)),'Rate Schedule'!$A$5:$A$24,0)),""))</f>
        <v/>
      </c>
    </row>
    <row r="1635">
      <c r="A1635" s="22" t="n"/>
      <c r="B1635" s="10" t="n"/>
      <c r="C1635" s="10" t="n"/>
      <c r="D1635" s="10" t="n"/>
      <c r="E1635" s="10" t="n"/>
      <c r="F1635" s="10" t="n"/>
      <c r="G1635" s="10" t="n"/>
      <c r="H1635" s="23" t="n"/>
      <c r="I1635" s="23" t="n"/>
      <c r="J1635" s="23" t="n"/>
      <c r="K1635" s="10" t="n"/>
      <c r="L1635" s="10" t="n"/>
      <c r="M1635" s="24">
        <f>IF(AND(A1635="",B1635="",J1635="",H1635=""),"",ROUND(IF(G1635="Yes",2,1)*IF(AND(ISNUMBER(H1635),ISNUMBER(I1635),I1635&gt;=H1635),I1635-H1635,IF(ISNUMBER(J1635),J1635,0)),1))</f>
        <v/>
      </c>
      <c r="N1635" s="24">
        <f>IF(M1635="","",IF(OR(E1635="Personal",E1635="",F1635="Yes"),0,M1635))</f>
        <v/>
      </c>
      <c r="O1635" s="24">
        <f>IF(OR(A1635="",M1635=""),"",IF(E1635="Business",IFERROR(INDEX('Rate Schedule'!$B$5:$B$24,MATCH(SUMPRODUCT(MAX(('Rate Schedule'!$A$5:$A$24&lt;=A1635)*('Rate Schedule'!$A$5:$A$24&lt;&gt;"")*'Rate Schedule'!$A$5:$A$24)),'Rate Schedule'!$A$5:$A$24,0)),0),IF(E1635="Medical",IFERROR(INDEX('Rate Schedule'!$C$5:$C$24,MATCH(SUMPRODUCT(MAX(('Rate Schedule'!$A$5:$A$24&lt;=A1635)*('Rate Schedule'!$A$5:$A$24&lt;&gt;"")*'Rate Schedule'!$A$5:$A$24)),'Rate Schedule'!$A$5:$A$24,0)),0),IF(E1635="Charitable",IFERROR(INDEX('Rate Schedule'!$D$5:$D$24,MATCH(SUMPRODUCT(MAX(('Rate Schedule'!$A$5:$A$24&lt;=A1635)*('Rate Schedule'!$A$5:$A$24&lt;&gt;"")*'Rate Schedule'!$A$5:$A$24)),'Rate Schedule'!$A$5:$A$24,0)),0),0))))</f>
        <v/>
      </c>
      <c r="P1635" s="25">
        <f>IF(OR(M1635="",O1635=""),"",ROUND(N1635*O1635,0)/100)</f>
        <v/>
      </c>
      <c r="Q1635" s="26">
        <f>IF(AND(A1635="",B1635="",C1635="",D1635="",E1635="",J1635="",H1635=""),"",IF(A1635="","Add a date",IF(A1635&gt;AsOf,"After as-of date: not counted yet",IF(B1635="","Add a vehicle",IF(COUNTIF(VName,B1635)=0,"Vehicle not on Vehicles sheet",IF(E1635="","Add a purpose",IF(AND(E1635&lt;&gt;"Business",E1635&lt;&gt;"Medical",E1635&lt;&gt;"Charitable",E1635&lt;&gt;"Personal"),"Purpose must be Business/Medical/Charitable/Personal",IF(AND(ISNUMBER(H1635),ISNUMBER(I1635),I1635&lt;H1635),"Odometer end is before start",IF(AND(NOT(ISNUMBER(H1635)),NOT(ISNUMBER(I1635)),NOT(ISNUMBER(J1635))),"Add odometer readings or typed miles",IF(AND(ISNUMBER(H1635),ISNUMBER(I1635),ISNUMBER(J1635),ABS((I1635-H1635)-J1635)&gt;0.05),"Odometer and typed miles disagree",IF(AND(N1635&gt;0,O1635=0),"No rate for this date — check Rate Schedule",IF(AND(OR(E1635="Business",E1635="Medical",E1635="Charitable"),F1635&lt;&gt;"Yes",K1635=""),"Add purpose detail for substantiation",""))))))))))))</f>
        <v/>
      </c>
      <c r="R1635" s="27">
        <f>IF(OR(A1635="",M1635=""),"",IFERROR(INDEX('Rate Schedule'!$A$5:$A$24,MATCH(SUMPRODUCT(MAX(('Rate Schedule'!$A$5:$A$24&lt;=A1635)*('Rate Schedule'!$A$5:$A$24&lt;&gt;"")*'Rate Schedule'!$A$5:$A$24)),'Rate Schedule'!$A$5:$A$24,0)),""))</f>
        <v/>
      </c>
    </row>
    <row r="1636">
      <c r="A1636" s="22" t="n"/>
      <c r="B1636" s="10" t="n"/>
      <c r="C1636" s="10" t="n"/>
      <c r="D1636" s="10" t="n"/>
      <c r="E1636" s="10" t="n"/>
      <c r="F1636" s="10" t="n"/>
      <c r="G1636" s="10" t="n"/>
      <c r="H1636" s="23" t="n"/>
      <c r="I1636" s="23" t="n"/>
      <c r="J1636" s="23" t="n"/>
      <c r="K1636" s="10" t="n"/>
      <c r="L1636" s="10" t="n"/>
      <c r="M1636" s="24">
        <f>IF(AND(A1636="",B1636="",J1636="",H1636=""),"",ROUND(IF(G1636="Yes",2,1)*IF(AND(ISNUMBER(H1636),ISNUMBER(I1636),I1636&gt;=H1636),I1636-H1636,IF(ISNUMBER(J1636),J1636,0)),1))</f>
        <v/>
      </c>
      <c r="N1636" s="24">
        <f>IF(M1636="","",IF(OR(E1636="Personal",E1636="",F1636="Yes"),0,M1636))</f>
        <v/>
      </c>
      <c r="O1636" s="24">
        <f>IF(OR(A1636="",M1636=""),"",IF(E1636="Business",IFERROR(INDEX('Rate Schedule'!$B$5:$B$24,MATCH(SUMPRODUCT(MAX(('Rate Schedule'!$A$5:$A$24&lt;=A1636)*('Rate Schedule'!$A$5:$A$24&lt;&gt;"")*'Rate Schedule'!$A$5:$A$24)),'Rate Schedule'!$A$5:$A$24,0)),0),IF(E1636="Medical",IFERROR(INDEX('Rate Schedule'!$C$5:$C$24,MATCH(SUMPRODUCT(MAX(('Rate Schedule'!$A$5:$A$24&lt;=A1636)*('Rate Schedule'!$A$5:$A$24&lt;&gt;"")*'Rate Schedule'!$A$5:$A$24)),'Rate Schedule'!$A$5:$A$24,0)),0),IF(E1636="Charitable",IFERROR(INDEX('Rate Schedule'!$D$5:$D$24,MATCH(SUMPRODUCT(MAX(('Rate Schedule'!$A$5:$A$24&lt;=A1636)*('Rate Schedule'!$A$5:$A$24&lt;&gt;"")*'Rate Schedule'!$A$5:$A$24)),'Rate Schedule'!$A$5:$A$24,0)),0),0))))</f>
        <v/>
      </c>
      <c r="P1636" s="25">
        <f>IF(OR(M1636="",O1636=""),"",ROUND(N1636*O1636,0)/100)</f>
        <v/>
      </c>
      <c r="Q1636" s="26">
        <f>IF(AND(A1636="",B1636="",C1636="",D1636="",E1636="",J1636="",H1636=""),"",IF(A1636="","Add a date",IF(A1636&gt;AsOf,"After as-of date: not counted yet",IF(B1636="","Add a vehicle",IF(COUNTIF(VName,B1636)=0,"Vehicle not on Vehicles sheet",IF(E1636="","Add a purpose",IF(AND(E1636&lt;&gt;"Business",E1636&lt;&gt;"Medical",E1636&lt;&gt;"Charitable",E1636&lt;&gt;"Personal"),"Purpose must be Business/Medical/Charitable/Personal",IF(AND(ISNUMBER(H1636),ISNUMBER(I1636),I1636&lt;H1636),"Odometer end is before start",IF(AND(NOT(ISNUMBER(H1636)),NOT(ISNUMBER(I1636)),NOT(ISNUMBER(J1636))),"Add odometer readings or typed miles",IF(AND(ISNUMBER(H1636),ISNUMBER(I1636),ISNUMBER(J1636),ABS((I1636-H1636)-J1636)&gt;0.05),"Odometer and typed miles disagree",IF(AND(N1636&gt;0,O1636=0),"No rate for this date — check Rate Schedule",IF(AND(OR(E1636="Business",E1636="Medical",E1636="Charitable"),F1636&lt;&gt;"Yes",K1636=""),"Add purpose detail for substantiation",""))))))))))))</f>
        <v/>
      </c>
      <c r="R1636" s="27">
        <f>IF(OR(A1636="",M1636=""),"",IFERROR(INDEX('Rate Schedule'!$A$5:$A$24,MATCH(SUMPRODUCT(MAX(('Rate Schedule'!$A$5:$A$24&lt;=A1636)*('Rate Schedule'!$A$5:$A$24&lt;&gt;"")*'Rate Schedule'!$A$5:$A$24)),'Rate Schedule'!$A$5:$A$24,0)),""))</f>
        <v/>
      </c>
    </row>
    <row r="1637">
      <c r="A1637" s="22" t="n"/>
      <c r="B1637" s="10" t="n"/>
      <c r="C1637" s="10" t="n"/>
      <c r="D1637" s="10" t="n"/>
      <c r="E1637" s="10" t="n"/>
      <c r="F1637" s="10" t="n"/>
      <c r="G1637" s="10" t="n"/>
      <c r="H1637" s="23" t="n"/>
      <c r="I1637" s="23" t="n"/>
      <c r="J1637" s="23" t="n"/>
      <c r="K1637" s="10" t="n"/>
      <c r="L1637" s="10" t="n"/>
      <c r="M1637" s="24">
        <f>IF(AND(A1637="",B1637="",J1637="",H1637=""),"",ROUND(IF(G1637="Yes",2,1)*IF(AND(ISNUMBER(H1637),ISNUMBER(I1637),I1637&gt;=H1637),I1637-H1637,IF(ISNUMBER(J1637),J1637,0)),1))</f>
        <v/>
      </c>
      <c r="N1637" s="24">
        <f>IF(M1637="","",IF(OR(E1637="Personal",E1637="",F1637="Yes"),0,M1637))</f>
        <v/>
      </c>
      <c r="O1637" s="24">
        <f>IF(OR(A1637="",M1637=""),"",IF(E1637="Business",IFERROR(INDEX('Rate Schedule'!$B$5:$B$24,MATCH(SUMPRODUCT(MAX(('Rate Schedule'!$A$5:$A$24&lt;=A1637)*('Rate Schedule'!$A$5:$A$24&lt;&gt;"")*'Rate Schedule'!$A$5:$A$24)),'Rate Schedule'!$A$5:$A$24,0)),0),IF(E1637="Medical",IFERROR(INDEX('Rate Schedule'!$C$5:$C$24,MATCH(SUMPRODUCT(MAX(('Rate Schedule'!$A$5:$A$24&lt;=A1637)*('Rate Schedule'!$A$5:$A$24&lt;&gt;"")*'Rate Schedule'!$A$5:$A$24)),'Rate Schedule'!$A$5:$A$24,0)),0),IF(E1637="Charitable",IFERROR(INDEX('Rate Schedule'!$D$5:$D$24,MATCH(SUMPRODUCT(MAX(('Rate Schedule'!$A$5:$A$24&lt;=A1637)*('Rate Schedule'!$A$5:$A$24&lt;&gt;"")*'Rate Schedule'!$A$5:$A$24)),'Rate Schedule'!$A$5:$A$24,0)),0),0))))</f>
        <v/>
      </c>
      <c r="P1637" s="25">
        <f>IF(OR(M1637="",O1637=""),"",ROUND(N1637*O1637,0)/100)</f>
        <v/>
      </c>
      <c r="Q1637" s="26">
        <f>IF(AND(A1637="",B1637="",C1637="",D1637="",E1637="",J1637="",H1637=""),"",IF(A1637="","Add a date",IF(A1637&gt;AsOf,"After as-of date: not counted yet",IF(B1637="","Add a vehicle",IF(COUNTIF(VName,B1637)=0,"Vehicle not on Vehicles sheet",IF(E1637="","Add a purpose",IF(AND(E1637&lt;&gt;"Business",E1637&lt;&gt;"Medical",E1637&lt;&gt;"Charitable",E1637&lt;&gt;"Personal"),"Purpose must be Business/Medical/Charitable/Personal",IF(AND(ISNUMBER(H1637),ISNUMBER(I1637),I1637&lt;H1637),"Odometer end is before start",IF(AND(NOT(ISNUMBER(H1637)),NOT(ISNUMBER(I1637)),NOT(ISNUMBER(J1637))),"Add odometer readings or typed miles",IF(AND(ISNUMBER(H1637),ISNUMBER(I1637),ISNUMBER(J1637),ABS((I1637-H1637)-J1637)&gt;0.05),"Odometer and typed miles disagree",IF(AND(N1637&gt;0,O1637=0),"No rate for this date — check Rate Schedule",IF(AND(OR(E1637="Business",E1637="Medical",E1637="Charitable"),F1637&lt;&gt;"Yes",K1637=""),"Add purpose detail for substantiation",""))))))))))))</f>
        <v/>
      </c>
      <c r="R1637" s="27">
        <f>IF(OR(A1637="",M1637=""),"",IFERROR(INDEX('Rate Schedule'!$A$5:$A$24,MATCH(SUMPRODUCT(MAX(('Rate Schedule'!$A$5:$A$24&lt;=A1637)*('Rate Schedule'!$A$5:$A$24&lt;&gt;"")*'Rate Schedule'!$A$5:$A$24)),'Rate Schedule'!$A$5:$A$24,0)),""))</f>
        <v/>
      </c>
    </row>
    <row r="1638">
      <c r="A1638" s="22" t="n"/>
      <c r="B1638" s="10" t="n"/>
      <c r="C1638" s="10" t="n"/>
      <c r="D1638" s="10" t="n"/>
      <c r="E1638" s="10" t="n"/>
      <c r="F1638" s="10" t="n"/>
      <c r="G1638" s="10" t="n"/>
      <c r="H1638" s="23" t="n"/>
      <c r="I1638" s="23" t="n"/>
      <c r="J1638" s="23" t="n"/>
      <c r="K1638" s="10" t="n"/>
      <c r="L1638" s="10" t="n"/>
      <c r="M1638" s="24">
        <f>IF(AND(A1638="",B1638="",J1638="",H1638=""),"",ROUND(IF(G1638="Yes",2,1)*IF(AND(ISNUMBER(H1638),ISNUMBER(I1638),I1638&gt;=H1638),I1638-H1638,IF(ISNUMBER(J1638),J1638,0)),1))</f>
        <v/>
      </c>
      <c r="N1638" s="24">
        <f>IF(M1638="","",IF(OR(E1638="Personal",E1638="",F1638="Yes"),0,M1638))</f>
        <v/>
      </c>
      <c r="O1638" s="24">
        <f>IF(OR(A1638="",M1638=""),"",IF(E1638="Business",IFERROR(INDEX('Rate Schedule'!$B$5:$B$24,MATCH(SUMPRODUCT(MAX(('Rate Schedule'!$A$5:$A$24&lt;=A1638)*('Rate Schedule'!$A$5:$A$24&lt;&gt;"")*'Rate Schedule'!$A$5:$A$24)),'Rate Schedule'!$A$5:$A$24,0)),0),IF(E1638="Medical",IFERROR(INDEX('Rate Schedule'!$C$5:$C$24,MATCH(SUMPRODUCT(MAX(('Rate Schedule'!$A$5:$A$24&lt;=A1638)*('Rate Schedule'!$A$5:$A$24&lt;&gt;"")*'Rate Schedule'!$A$5:$A$24)),'Rate Schedule'!$A$5:$A$24,0)),0),IF(E1638="Charitable",IFERROR(INDEX('Rate Schedule'!$D$5:$D$24,MATCH(SUMPRODUCT(MAX(('Rate Schedule'!$A$5:$A$24&lt;=A1638)*('Rate Schedule'!$A$5:$A$24&lt;&gt;"")*'Rate Schedule'!$A$5:$A$24)),'Rate Schedule'!$A$5:$A$24,0)),0),0))))</f>
        <v/>
      </c>
      <c r="P1638" s="25">
        <f>IF(OR(M1638="",O1638=""),"",ROUND(N1638*O1638,0)/100)</f>
        <v/>
      </c>
      <c r="Q1638" s="26">
        <f>IF(AND(A1638="",B1638="",C1638="",D1638="",E1638="",J1638="",H1638=""),"",IF(A1638="","Add a date",IF(A1638&gt;AsOf,"After as-of date: not counted yet",IF(B1638="","Add a vehicle",IF(COUNTIF(VName,B1638)=0,"Vehicle not on Vehicles sheet",IF(E1638="","Add a purpose",IF(AND(E1638&lt;&gt;"Business",E1638&lt;&gt;"Medical",E1638&lt;&gt;"Charitable",E1638&lt;&gt;"Personal"),"Purpose must be Business/Medical/Charitable/Personal",IF(AND(ISNUMBER(H1638),ISNUMBER(I1638),I1638&lt;H1638),"Odometer end is before start",IF(AND(NOT(ISNUMBER(H1638)),NOT(ISNUMBER(I1638)),NOT(ISNUMBER(J1638))),"Add odometer readings or typed miles",IF(AND(ISNUMBER(H1638),ISNUMBER(I1638),ISNUMBER(J1638),ABS((I1638-H1638)-J1638)&gt;0.05),"Odometer and typed miles disagree",IF(AND(N1638&gt;0,O1638=0),"No rate for this date — check Rate Schedule",IF(AND(OR(E1638="Business",E1638="Medical",E1638="Charitable"),F1638&lt;&gt;"Yes",K1638=""),"Add purpose detail for substantiation",""))))))))))))</f>
        <v/>
      </c>
      <c r="R1638" s="27">
        <f>IF(OR(A1638="",M1638=""),"",IFERROR(INDEX('Rate Schedule'!$A$5:$A$24,MATCH(SUMPRODUCT(MAX(('Rate Schedule'!$A$5:$A$24&lt;=A1638)*('Rate Schedule'!$A$5:$A$24&lt;&gt;"")*'Rate Schedule'!$A$5:$A$24)),'Rate Schedule'!$A$5:$A$24,0)),""))</f>
        <v/>
      </c>
    </row>
    <row r="1639">
      <c r="A1639" s="22" t="n"/>
      <c r="B1639" s="10" t="n"/>
      <c r="C1639" s="10" t="n"/>
      <c r="D1639" s="10" t="n"/>
      <c r="E1639" s="10" t="n"/>
      <c r="F1639" s="10" t="n"/>
      <c r="G1639" s="10" t="n"/>
      <c r="H1639" s="23" t="n"/>
      <c r="I1639" s="23" t="n"/>
      <c r="J1639" s="23" t="n"/>
      <c r="K1639" s="10" t="n"/>
      <c r="L1639" s="10" t="n"/>
      <c r="M1639" s="24">
        <f>IF(AND(A1639="",B1639="",J1639="",H1639=""),"",ROUND(IF(G1639="Yes",2,1)*IF(AND(ISNUMBER(H1639),ISNUMBER(I1639),I1639&gt;=H1639),I1639-H1639,IF(ISNUMBER(J1639),J1639,0)),1))</f>
        <v/>
      </c>
      <c r="N1639" s="24">
        <f>IF(M1639="","",IF(OR(E1639="Personal",E1639="",F1639="Yes"),0,M1639))</f>
        <v/>
      </c>
      <c r="O1639" s="24">
        <f>IF(OR(A1639="",M1639=""),"",IF(E1639="Business",IFERROR(INDEX('Rate Schedule'!$B$5:$B$24,MATCH(SUMPRODUCT(MAX(('Rate Schedule'!$A$5:$A$24&lt;=A1639)*('Rate Schedule'!$A$5:$A$24&lt;&gt;"")*'Rate Schedule'!$A$5:$A$24)),'Rate Schedule'!$A$5:$A$24,0)),0),IF(E1639="Medical",IFERROR(INDEX('Rate Schedule'!$C$5:$C$24,MATCH(SUMPRODUCT(MAX(('Rate Schedule'!$A$5:$A$24&lt;=A1639)*('Rate Schedule'!$A$5:$A$24&lt;&gt;"")*'Rate Schedule'!$A$5:$A$24)),'Rate Schedule'!$A$5:$A$24,0)),0),IF(E1639="Charitable",IFERROR(INDEX('Rate Schedule'!$D$5:$D$24,MATCH(SUMPRODUCT(MAX(('Rate Schedule'!$A$5:$A$24&lt;=A1639)*('Rate Schedule'!$A$5:$A$24&lt;&gt;"")*'Rate Schedule'!$A$5:$A$24)),'Rate Schedule'!$A$5:$A$24,0)),0),0))))</f>
        <v/>
      </c>
      <c r="P1639" s="25">
        <f>IF(OR(M1639="",O1639=""),"",ROUND(N1639*O1639,0)/100)</f>
        <v/>
      </c>
      <c r="Q1639" s="26">
        <f>IF(AND(A1639="",B1639="",C1639="",D1639="",E1639="",J1639="",H1639=""),"",IF(A1639="","Add a date",IF(A1639&gt;AsOf,"After as-of date: not counted yet",IF(B1639="","Add a vehicle",IF(COUNTIF(VName,B1639)=0,"Vehicle not on Vehicles sheet",IF(E1639="","Add a purpose",IF(AND(E1639&lt;&gt;"Business",E1639&lt;&gt;"Medical",E1639&lt;&gt;"Charitable",E1639&lt;&gt;"Personal"),"Purpose must be Business/Medical/Charitable/Personal",IF(AND(ISNUMBER(H1639),ISNUMBER(I1639),I1639&lt;H1639),"Odometer end is before start",IF(AND(NOT(ISNUMBER(H1639)),NOT(ISNUMBER(I1639)),NOT(ISNUMBER(J1639))),"Add odometer readings or typed miles",IF(AND(ISNUMBER(H1639),ISNUMBER(I1639),ISNUMBER(J1639),ABS((I1639-H1639)-J1639)&gt;0.05),"Odometer and typed miles disagree",IF(AND(N1639&gt;0,O1639=0),"No rate for this date — check Rate Schedule",IF(AND(OR(E1639="Business",E1639="Medical",E1639="Charitable"),F1639&lt;&gt;"Yes",K1639=""),"Add purpose detail for substantiation",""))))))))))))</f>
        <v/>
      </c>
      <c r="R1639" s="27">
        <f>IF(OR(A1639="",M1639=""),"",IFERROR(INDEX('Rate Schedule'!$A$5:$A$24,MATCH(SUMPRODUCT(MAX(('Rate Schedule'!$A$5:$A$24&lt;=A1639)*('Rate Schedule'!$A$5:$A$24&lt;&gt;"")*'Rate Schedule'!$A$5:$A$24)),'Rate Schedule'!$A$5:$A$24,0)),""))</f>
        <v/>
      </c>
    </row>
    <row r="1640">
      <c r="A1640" s="22" t="n"/>
      <c r="B1640" s="10" t="n"/>
      <c r="C1640" s="10" t="n"/>
      <c r="D1640" s="10" t="n"/>
      <c r="E1640" s="10" t="n"/>
      <c r="F1640" s="10" t="n"/>
      <c r="G1640" s="10" t="n"/>
      <c r="H1640" s="23" t="n"/>
      <c r="I1640" s="23" t="n"/>
      <c r="J1640" s="23" t="n"/>
      <c r="K1640" s="10" t="n"/>
      <c r="L1640" s="10" t="n"/>
      <c r="M1640" s="24">
        <f>IF(AND(A1640="",B1640="",J1640="",H1640=""),"",ROUND(IF(G1640="Yes",2,1)*IF(AND(ISNUMBER(H1640),ISNUMBER(I1640),I1640&gt;=H1640),I1640-H1640,IF(ISNUMBER(J1640),J1640,0)),1))</f>
        <v/>
      </c>
      <c r="N1640" s="24">
        <f>IF(M1640="","",IF(OR(E1640="Personal",E1640="",F1640="Yes"),0,M1640))</f>
        <v/>
      </c>
      <c r="O1640" s="24">
        <f>IF(OR(A1640="",M1640=""),"",IF(E1640="Business",IFERROR(INDEX('Rate Schedule'!$B$5:$B$24,MATCH(SUMPRODUCT(MAX(('Rate Schedule'!$A$5:$A$24&lt;=A1640)*('Rate Schedule'!$A$5:$A$24&lt;&gt;"")*'Rate Schedule'!$A$5:$A$24)),'Rate Schedule'!$A$5:$A$24,0)),0),IF(E1640="Medical",IFERROR(INDEX('Rate Schedule'!$C$5:$C$24,MATCH(SUMPRODUCT(MAX(('Rate Schedule'!$A$5:$A$24&lt;=A1640)*('Rate Schedule'!$A$5:$A$24&lt;&gt;"")*'Rate Schedule'!$A$5:$A$24)),'Rate Schedule'!$A$5:$A$24,0)),0),IF(E1640="Charitable",IFERROR(INDEX('Rate Schedule'!$D$5:$D$24,MATCH(SUMPRODUCT(MAX(('Rate Schedule'!$A$5:$A$24&lt;=A1640)*('Rate Schedule'!$A$5:$A$24&lt;&gt;"")*'Rate Schedule'!$A$5:$A$24)),'Rate Schedule'!$A$5:$A$24,0)),0),0))))</f>
        <v/>
      </c>
      <c r="P1640" s="25">
        <f>IF(OR(M1640="",O1640=""),"",ROUND(N1640*O1640,0)/100)</f>
        <v/>
      </c>
      <c r="Q1640" s="26">
        <f>IF(AND(A1640="",B1640="",C1640="",D1640="",E1640="",J1640="",H1640=""),"",IF(A1640="","Add a date",IF(A1640&gt;AsOf,"After as-of date: not counted yet",IF(B1640="","Add a vehicle",IF(COUNTIF(VName,B1640)=0,"Vehicle not on Vehicles sheet",IF(E1640="","Add a purpose",IF(AND(E1640&lt;&gt;"Business",E1640&lt;&gt;"Medical",E1640&lt;&gt;"Charitable",E1640&lt;&gt;"Personal"),"Purpose must be Business/Medical/Charitable/Personal",IF(AND(ISNUMBER(H1640),ISNUMBER(I1640),I1640&lt;H1640),"Odometer end is before start",IF(AND(NOT(ISNUMBER(H1640)),NOT(ISNUMBER(I1640)),NOT(ISNUMBER(J1640))),"Add odometer readings or typed miles",IF(AND(ISNUMBER(H1640),ISNUMBER(I1640),ISNUMBER(J1640),ABS((I1640-H1640)-J1640)&gt;0.05),"Odometer and typed miles disagree",IF(AND(N1640&gt;0,O1640=0),"No rate for this date — check Rate Schedule",IF(AND(OR(E1640="Business",E1640="Medical",E1640="Charitable"),F1640&lt;&gt;"Yes",K1640=""),"Add purpose detail for substantiation",""))))))))))))</f>
        <v/>
      </c>
      <c r="R1640" s="27">
        <f>IF(OR(A1640="",M1640=""),"",IFERROR(INDEX('Rate Schedule'!$A$5:$A$24,MATCH(SUMPRODUCT(MAX(('Rate Schedule'!$A$5:$A$24&lt;=A1640)*('Rate Schedule'!$A$5:$A$24&lt;&gt;"")*'Rate Schedule'!$A$5:$A$24)),'Rate Schedule'!$A$5:$A$24,0)),""))</f>
        <v/>
      </c>
    </row>
    <row r="1641">
      <c r="A1641" s="22" t="n"/>
      <c r="B1641" s="10" t="n"/>
      <c r="C1641" s="10" t="n"/>
      <c r="D1641" s="10" t="n"/>
      <c r="E1641" s="10" t="n"/>
      <c r="F1641" s="10" t="n"/>
      <c r="G1641" s="10" t="n"/>
      <c r="H1641" s="23" t="n"/>
      <c r="I1641" s="23" t="n"/>
      <c r="J1641" s="23" t="n"/>
      <c r="K1641" s="10" t="n"/>
      <c r="L1641" s="10" t="n"/>
      <c r="M1641" s="24">
        <f>IF(AND(A1641="",B1641="",J1641="",H1641=""),"",ROUND(IF(G1641="Yes",2,1)*IF(AND(ISNUMBER(H1641),ISNUMBER(I1641),I1641&gt;=H1641),I1641-H1641,IF(ISNUMBER(J1641),J1641,0)),1))</f>
        <v/>
      </c>
      <c r="N1641" s="24">
        <f>IF(M1641="","",IF(OR(E1641="Personal",E1641="",F1641="Yes"),0,M1641))</f>
        <v/>
      </c>
      <c r="O1641" s="24">
        <f>IF(OR(A1641="",M1641=""),"",IF(E1641="Business",IFERROR(INDEX('Rate Schedule'!$B$5:$B$24,MATCH(SUMPRODUCT(MAX(('Rate Schedule'!$A$5:$A$24&lt;=A1641)*('Rate Schedule'!$A$5:$A$24&lt;&gt;"")*'Rate Schedule'!$A$5:$A$24)),'Rate Schedule'!$A$5:$A$24,0)),0),IF(E1641="Medical",IFERROR(INDEX('Rate Schedule'!$C$5:$C$24,MATCH(SUMPRODUCT(MAX(('Rate Schedule'!$A$5:$A$24&lt;=A1641)*('Rate Schedule'!$A$5:$A$24&lt;&gt;"")*'Rate Schedule'!$A$5:$A$24)),'Rate Schedule'!$A$5:$A$24,0)),0),IF(E1641="Charitable",IFERROR(INDEX('Rate Schedule'!$D$5:$D$24,MATCH(SUMPRODUCT(MAX(('Rate Schedule'!$A$5:$A$24&lt;=A1641)*('Rate Schedule'!$A$5:$A$24&lt;&gt;"")*'Rate Schedule'!$A$5:$A$24)),'Rate Schedule'!$A$5:$A$24,0)),0),0))))</f>
        <v/>
      </c>
      <c r="P1641" s="25">
        <f>IF(OR(M1641="",O1641=""),"",ROUND(N1641*O1641,0)/100)</f>
        <v/>
      </c>
      <c r="Q1641" s="26">
        <f>IF(AND(A1641="",B1641="",C1641="",D1641="",E1641="",J1641="",H1641=""),"",IF(A1641="","Add a date",IF(A1641&gt;AsOf,"After as-of date: not counted yet",IF(B1641="","Add a vehicle",IF(COUNTIF(VName,B1641)=0,"Vehicle not on Vehicles sheet",IF(E1641="","Add a purpose",IF(AND(E1641&lt;&gt;"Business",E1641&lt;&gt;"Medical",E1641&lt;&gt;"Charitable",E1641&lt;&gt;"Personal"),"Purpose must be Business/Medical/Charitable/Personal",IF(AND(ISNUMBER(H1641),ISNUMBER(I1641),I1641&lt;H1641),"Odometer end is before start",IF(AND(NOT(ISNUMBER(H1641)),NOT(ISNUMBER(I1641)),NOT(ISNUMBER(J1641))),"Add odometer readings or typed miles",IF(AND(ISNUMBER(H1641),ISNUMBER(I1641),ISNUMBER(J1641),ABS((I1641-H1641)-J1641)&gt;0.05),"Odometer and typed miles disagree",IF(AND(N1641&gt;0,O1641=0),"No rate for this date — check Rate Schedule",IF(AND(OR(E1641="Business",E1641="Medical",E1641="Charitable"),F1641&lt;&gt;"Yes",K1641=""),"Add purpose detail for substantiation",""))))))))))))</f>
        <v/>
      </c>
      <c r="R1641" s="27">
        <f>IF(OR(A1641="",M1641=""),"",IFERROR(INDEX('Rate Schedule'!$A$5:$A$24,MATCH(SUMPRODUCT(MAX(('Rate Schedule'!$A$5:$A$24&lt;=A1641)*('Rate Schedule'!$A$5:$A$24&lt;&gt;"")*'Rate Schedule'!$A$5:$A$24)),'Rate Schedule'!$A$5:$A$24,0)),""))</f>
        <v/>
      </c>
    </row>
    <row r="1642">
      <c r="A1642" s="22" t="n"/>
      <c r="B1642" s="10" t="n"/>
      <c r="C1642" s="10" t="n"/>
      <c r="D1642" s="10" t="n"/>
      <c r="E1642" s="10" t="n"/>
      <c r="F1642" s="10" t="n"/>
      <c r="G1642" s="10" t="n"/>
      <c r="H1642" s="23" t="n"/>
      <c r="I1642" s="23" t="n"/>
      <c r="J1642" s="23" t="n"/>
      <c r="K1642" s="10" t="n"/>
      <c r="L1642" s="10" t="n"/>
      <c r="M1642" s="24">
        <f>IF(AND(A1642="",B1642="",J1642="",H1642=""),"",ROUND(IF(G1642="Yes",2,1)*IF(AND(ISNUMBER(H1642),ISNUMBER(I1642),I1642&gt;=H1642),I1642-H1642,IF(ISNUMBER(J1642),J1642,0)),1))</f>
        <v/>
      </c>
      <c r="N1642" s="24">
        <f>IF(M1642="","",IF(OR(E1642="Personal",E1642="",F1642="Yes"),0,M1642))</f>
        <v/>
      </c>
      <c r="O1642" s="24">
        <f>IF(OR(A1642="",M1642=""),"",IF(E1642="Business",IFERROR(INDEX('Rate Schedule'!$B$5:$B$24,MATCH(SUMPRODUCT(MAX(('Rate Schedule'!$A$5:$A$24&lt;=A1642)*('Rate Schedule'!$A$5:$A$24&lt;&gt;"")*'Rate Schedule'!$A$5:$A$24)),'Rate Schedule'!$A$5:$A$24,0)),0),IF(E1642="Medical",IFERROR(INDEX('Rate Schedule'!$C$5:$C$24,MATCH(SUMPRODUCT(MAX(('Rate Schedule'!$A$5:$A$24&lt;=A1642)*('Rate Schedule'!$A$5:$A$24&lt;&gt;"")*'Rate Schedule'!$A$5:$A$24)),'Rate Schedule'!$A$5:$A$24,0)),0),IF(E1642="Charitable",IFERROR(INDEX('Rate Schedule'!$D$5:$D$24,MATCH(SUMPRODUCT(MAX(('Rate Schedule'!$A$5:$A$24&lt;=A1642)*('Rate Schedule'!$A$5:$A$24&lt;&gt;"")*'Rate Schedule'!$A$5:$A$24)),'Rate Schedule'!$A$5:$A$24,0)),0),0))))</f>
        <v/>
      </c>
      <c r="P1642" s="25">
        <f>IF(OR(M1642="",O1642=""),"",ROUND(N1642*O1642,0)/100)</f>
        <v/>
      </c>
      <c r="Q1642" s="26">
        <f>IF(AND(A1642="",B1642="",C1642="",D1642="",E1642="",J1642="",H1642=""),"",IF(A1642="","Add a date",IF(A1642&gt;AsOf,"After as-of date: not counted yet",IF(B1642="","Add a vehicle",IF(COUNTIF(VName,B1642)=0,"Vehicle not on Vehicles sheet",IF(E1642="","Add a purpose",IF(AND(E1642&lt;&gt;"Business",E1642&lt;&gt;"Medical",E1642&lt;&gt;"Charitable",E1642&lt;&gt;"Personal"),"Purpose must be Business/Medical/Charitable/Personal",IF(AND(ISNUMBER(H1642),ISNUMBER(I1642),I1642&lt;H1642),"Odometer end is before start",IF(AND(NOT(ISNUMBER(H1642)),NOT(ISNUMBER(I1642)),NOT(ISNUMBER(J1642))),"Add odometer readings or typed miles",IF(AND(ISNUMBER(H1642),ISNUMBER(I1642),ISNUMBER(J1642),ABS((I1642-H1642)-J1642)&gt;0.05),"Odometer and typed miles disagree",IF(AND(N1642&gt;0,O1642=0),"No rate for this date — check Rate Schedule",IF(AND(OR(E1642="Business",E1642="Medical",E1642="Charitable"),F1642&lt;&gt;"Yes",K1642=""),"Add purpose detail for substantiation",""))))))))))))</f>
        <v/>
      </c>
      <c r="R1642" s="27">
        <f>IF(OR(A1642="",M1642=""),"",IFERROR(INDEX('Rate Schedule'!$A$5:$A$24,MATCH(SUMPRODUCT(MAX(('Rate Schedule'!$A$5:$A$24&lt;=A1642)*('Rate Schedule'!$A$5:$A$24&lt;&gt;"")*'Rate Schedule'!$A$5:$A$24)),'Rate Schedule'!$A$5:$A$24,0)),""))</f>
        <v/>
      </c>
    </row>
    <row r="1643">
      <c r="A1643" s="22" t="n"/>
      <c r="B1643" s="10" t="n"/>
      <c r="C1643" s="10" t="n"/>
      <c r="D1643" s="10" t="n"/>
      <c r="E1643" s="10" t="n"/>
      <c r="F1643" s="10" t="n"/>
      <c r="G1643" s="10" t="n"/>
      <c r="H1643" s="23" t="n"/>
      <c r="I1643" s="23" t="n"/>
      <c r="J1643" s="23" t="n"/>
      <c r="K1643" s="10" t="n"/>
      <c r="L1643" s="10" t="n"/>
      <c r="M1643" s="24">
        <f>IF(AND(A1643="",B1643="",J1643="",H1643=""),"",ROUND(IF(G1643="Yes",2,1)*IF(AND(ISNUMBER(H1643),ISNUMBER(I1643),I1643&gt;=H1643),I1643-H1643,IF(ISNUMBER(J1643),J1643,0)),1))</f>
        <v/>
      </c>
      <c r="N1643" s="24">
        <f>IF(M1643="","",IF(OR(E1643="Personal",E1643="",F1643="Yes"),0,M1643))</f>
        <v/>
      </c>
      <c r="O1643" s="24">
        <f>IF(OR(A1643="",M1643=""),"",IF(E1643="Business",IFERROR(INDEX('Rate Schedule'!$B$5:$B$24,MATCH(SUMPRODUCT(MAX(('Rate Schedule'!$A$5:$A$24&lt;=A1643)*('Rate Schedule'!$A$5:$A$24&lt;&gt;"")*'Rate Schedule'!$A$5:$A$24)),'Rate Schedule'!$A$5:$A$24,0)),0),IF(E1643="Medical",IFERROR(INDEX('Rate Schedule'!$C$5:$C$24,MATCH(SUMPRODUCT(MAX(('Rate Schedule'!$A$5:$A$24&lt;=A1643)*('Rate Schedule'!$A$5:$A$24&lt;&gt;"")*'Rate Schedule'!$A$5:$A$24)),'Rate Schedule'!$A$5:$A$24,0)),0),IF(E1643="Charitable",IFERROR(INDEX('Rate Schedule'!$D$5:$D$24,MATCH(SUMPRODUCT(MAX(('Rate Schedule'!$A$5:$A$24&lt;=A1643)*('Rate Schedule'!$A$5:$A$24&lt;&gt;"")*'Rate Schedule'!$A$5:$A$24)),'Rate Schedule'!$A$5:$A$24,0)),0),0))))</f>
        <v/>
      </c>
      <c r="P1643" s="25">
        <f>IF(OR(M1643="",O1643=""),"",ROUND(N1643*O1643,0)/100)</f>
        <v/>
      </c>
      <c r="Q1643" s="26">
        <f>IF(AND(A1643="",B1643="",C1643="",D1643="",E1643="",J1643="",H1643=""),"",IF(A1643="","Add a date",IF(A1643&gt;AsOf,"After as-of date: not counted yet",IF(B1643="","Add a vehicle",IF(COUNTIF(VName,B1643)=0,"Vehicle not on Vehicles sheet",IF(E1643="","Add a purpose",IF(AND(E1643&lt;&gt;"Business",E1643&lt;&gt;"Medical",E1643&lt;&gt;"Charitable",E1643&lt;&gt;"Personal"),"Purpose must be Business/Medical/Charitable/Personal",IF(AND(ISNUMBER(H1643),ISNUMBER(I1643),I1643&lt;H1643),"Odometer end is before start",IF(AND(NOT(ISNUMBER(H1643)),NOT(ISNUMBER(I1643)),NOT(ISNUMBER(J1643))),"Add odometer readings or typed miles",IF(AND(ISNUMBER(H1643),ISNUMBER(I1643),ISNUMBER(J1643),ABS((I1643-H1643)-J1643)&gt;0.05),"Odometer and typed miles disagree",IF(AND(N1643&gt;0,O1643=0),"No rate for this date — check Rate Schedule",IF(AND(OR(E1643="Business",E1643="Medical",E1643="Charitable"),F1643&lt;&gt;"Yes",K1643=""),"Add purpose detail for substantiation",""))))))))))))</f>
        <v/>
      </c>
      <c r="R1643" s="27">
        <f>IF(OR(A1643="",M1643=""),"",IFERROR(INDEX('Rate Schedule'!$A$5:$A$24,MATCH(SUMPRODUCT(MAX(('Rate Schedule'!$A$5:$A$24&lt;=A1643)*('Rate Schedule'!$A$5:$A$24&lt;&gt;"")*'Rate Schedule'!$A$5:$A$24)),'Rate Schedule'!$A$5:$A$24,0)),""))</f>
        <v/>
      </c>
    </row>
    <row r="1644">
      <c r="A1644" s="22" t="n"/>
      <c r="B1644" s="10" t="n"/>
      <c r="C1644" s="10" t="n"/>
      <c r="D1644" s="10" t="n"/>
      <c r="E1644" s="10" t="n"/>
      <c r="F1644" s="10" t="n"/>
      <c r="G1644" s="10" t="n"/>
      <c r="H1644" s="23" t="n"/>
      <c r="I1644" s="23" t="n"/>
      <c r="J1644" s="23" t="n"/>
      <c r="K1644" s="10" t="n"/>
      <c r="L1644" s="10" t="n"/>
      <c r="M1644" s="24">
        <f>IF(AND(A1644="",B1644="",J1644="",H1644=""),"",ROUND(IF(G1644="Yes",2,1)*IF(AND(ISNUMBER(H1644),ISNUMBER(I1644),I1644&gt;=H1644),I1644-H1644,IF(ISNUMBER(J1644),J1644,0)),1))</f>
        <v/>
      </c>
      <c r="N1644" s="24">
        <f>IF(M1644="","",IF(OR(E1644="Personal",E1644="",F1644="Yes"),0,M1644))</f>
        <v/>
      </c>
      <c r="O1644" s="24">
        <f>IF(OR(A1644="",M1644=""),"",IF(E1644="Business",IFERROR(INDEX('Rate Schedule'!$B$5:$B$24,MATCH(SUMPRODUCT(MAX(('Rate Schedule'!$A$5:$A$24&lt;=A1644)*('Rate Schedule'!$A$5:$A$24&lt;&gt;"")*'Rate Schedule'!$A$5:$A$24)),'Rate Schedule'!$A$5:$A$24,0)),0),IF(E1644="Medical",IFERROR(INDEX('Rate Schedule'!$C$5:$C$24,MATCH(SUMPRODUCT(MAX(('Rate Schedule'!$A$5:$A$24&lt;=A1644)*('Rate Schedule'!$A$5:$A$24&lt;&gt;"")*'Rate Schedule'!$A$5:$A$24)),'Rate Schedule'!$A$5:$A$24,0)),0),IF(E1644="Charitable",IFERROR(INDEX('Rate Schedule'!$D$5:$D$24,MATCH(SUMPRODUCT(MAX(('Rate Schedule'!$A$5:$A$24&lt;=A1644)*('Rate Schedule'!$A$5:$A$24&lt;&gt;"")*'Rate Schedule'!$A$5:$A$24)),'Rate Schedule'!$A$5:$A$24,0)),0),0))))</f>
        <v/>
      </c>
      <c r="P1644" s="25">
        <f>IF(OR(M1644="",O1644=""),"",ROUND(N1644*O1644,0)/100)</f>
        <v/>
      </c>
      <c r="Q1644" s="26">
        <f>IF(AND(A1644="",B1644="",C1644="",D1644="",E1644="",J1644="",H1644=""),"",IF(A1644="","Add a date",IF(A1644&gt;AsOf,"After as-of date: not counted yet",IF(B1644="","Add a vehicle",IF(COUNTIF(VName,B1644)=0,"Vehicle not on Vehicles sheet",IF(E1644="","Add a purpose",IF(AND(E1644&lt;&gt;"Business",E1644&lt;&gt;"Medical",E1644&lt;&gt;"Charitable",E1644&lt;&gt;"Personal"),"Purpose must be Business/Medical/Charitable/Personal",IF(AND(ISNUMBER(H1644),ISNUMBER(I1644),I1644&lt;H1644),"Odometer end is before start",IF(AND(NOT(ISNUMBER(H1644)),NOT(ISNUMBER(I1644)),NOT(ISNUMBER(J1644))),"Add odometer readings or typed miles",IF(AND(ISNUMBER(H1644),ISNUMBER(I1644),ISNUMBER(J1644),ABS((I1644-H1644)-J1644)&gt;0.05),"Odometer and typed miles disagree",IF(AND(N1644&gt;0,O1644=0),"No rate for this date — check Rate Schedule",IF(AND(OR(E1644="Business",E1644="Medical",E1644="Charitable"),F1644&lt;&gt;"Yes",K1644=""),"Add purpose detail for substantiation",""))))))))))))</f>
        <v/>
      </c>
      <c r="R1644" s="27">
        <f>IF(OR(A1644="",M1644=""),"",IFERROR(INDEX('Rate Schedule'!$A$5:$A$24,MATCH(SUMPRODUCT(MAX(('Rate Schedule'!$A$5:$A$24&lt;=A1644)*('Rate Schedule'!$A$5:$A$24&lt;&gt;"")*'Rate Schedule'!$A$5:$A$24)),'Rate Schedule'!$A$5:$A$24,0)),""))</f>
        <v/>
      </c>
    </row>
    <row r="1645">
      <c r="A1645" s="22" t="n"/>
      <c r="B1645" s="10" t="n"/>
      <c r="C1645" s="10" t="n"/>
      <c r="D1645" s="10" t="n"/>
      <c r="E1645" s="10" t="n"/>
      <c r="F1645" s="10" t="n"/>
      <c r="G1645" s="10" t="n"/>
      <c r="H1645" s="23" t="n"/>
      <c r="I1645" s="23" t="n"/>
      <c r="J1645" s="23" t="n"/>
      <c r="K1645" s="10" t="n"/>
      <c r="L1645" s="10" t="n"/>
      <c r="M1645" s="24">
        <f>IF(AND(A1645="",B1645="",J1645="",H1645=""),"",ROUND(IF(G1645="Yes",2,1)*IF(AND(ISNUMBER(H1645),ISNUMBER(I1645),I1645&gt;=H1645),I1645-H1645,IF(ISNUMBER(J1645),J1645,0)),1))</f>
        <v/>
      </c>
      <c r="N1645" s="24">
        <f>IF(M1645="","",IF(OR(E1645="Personal",E1645="",F1645="Yes"),0,M1645))</f>
        <v/>
      </c>
      <c r="O1645" s="24">
        <f>IF(OR(A1645="",M1645=""),"",IF(E1645="Business",IFERROR(INDEX('Rate Schedule'!$B$5:$B$24,MATCH(SUMPRODUCT(MAX(('Rate Schedule'!$A$5:$A$24&lt;=A1645)*('Rate Schedule'!$A$5:$A$24&lt;&gt;"")*'Rate Schedule'!$A$5:$A$24)),'Rate Schedule'!$A$5:$A$24,0)),0),IF(E1645="Medical",IFERROR(INDEX('Rate Schedule'!$C$5:$C$24,MATCH(SUMPRODUCT(MAX(('Rate Schedule'!$A$5:$A$24&lt;=A1645)*('Rate Schedule'!$A$5:$A$24&lt;&gt;"")*'Rate Schedule'!$A$5:$A$24)),'Rate Schedule'!$A$5:$A$24,0)),0),IF(E1645="Charitable",IFERROR(INDEX('Rate Schedule'!$D$5:$D$24,MATCH(SUMPRODUCT(MAX(('Rate Schedule'!$A$5:$A$24&lt;=A1645)*('Rate Schedule'!$A$5:$A$24&lt;&gt;"")*'Rate Schedule'!$A$5:$A$24)),'Rate Schedule'!$A$5:$A$24,0)),0),0))))</f>
        <v/>
      </c>
      <c r="P1645" s="25">
        <f>IF(OR(M1645="",O1645=""),"",ROUND(N1645*O1645,0)/100)</f>
        <v/>
      </c>
      <c r="Q1645" s="26">
        <f>IF(AND(A1645="",B1645="",C1645="",D1645="",E1645="",J1645="",H1645=""),"",IF(A1645="","Add a date",IF(A1645&gt;AsOf,"After as-of date: not counted yet",IF(B1645="","Add a vehicle",IF(COUNTIF(VName,B1645)=0,"Vehicle not on Vehicles sheet",IF(E1645="","Add a purpose",IF(AND(E1645&lt;&gt;"Business",E1645&lt;&gt;"Medical",E1645&lt;&gt;"Charitable",E1645&lt;&gt;"Personal"),"Purpose must be Business/Medical/Charitable/Personal",IF(AND(ISNUMBER(H1645),ISNUMBER(I1645),I1645&lt;H1645),"Odometer end is before start",IF(AND(NOT(ISNUMBER(H1645)),NOT(ISNUMBER(I1645)),NOT(ISNUMBER(J1645))),"Add odometer readings or typed miles",IF(AND(ISNUMBER(H1645),ISNUMBER(I1645),ISNUMBER(J1645),ABS((I1645-H1645)-J1645)&gt;0.05),"Odometer and typed miles disagree",IF(AND(N1645&gt;0,O1645=0),"No rate for this date — check Rate Schedule",IF(AND(OR(E1645="Business",E1645="Medical",E1645="Charitable"),F1645&lt;&gt;"Yes",K1645=""),"Add purpose detail for substantiation",""))))))))))))</f>
        <v/>
      </c>
      <c r="R1645" s="27">
        <f>IF(OR(A1645="",M1645=""),"",IFERROR(INDEX('Rate Schedule'!$A$5:$A$24,MATCH(SUMPRODUCT(MAX(('Rate Schedule'!$A$5:$A$24&lt;=A1645)*('Rate Schedule'!$A$5:$A$24&lt;&gt;"")*'Rate Schedule'!$A$5:$A$24)),'Rate Schedule'!$A$5:$A$24,0)),""))</f>
        <v/>
      </c>
    </row>
    <row r="1646">
      <c r="A1646" s="22" t="n"/>
      <c r="B1646" s="10" t="n"/>
      <c r="C1646" s="10" t="n"/>
      <c r="D1646" s="10" t="n"/>
      <c r="E1646" s="10" t="n"/>
      <c r="F1646" s="10" t="n"/>
      <c r="G1646" s="10" t="n"/>
      <c r="H1646" s="23" t="n"/>
      <c r="I1646" s="23" t="n"/>
      <c r="J1646" s="23" t="n"/>
      <c r="K1646" s="10" t="n"/>
      <c r="L1646" s="10" t="n"/>
      <c r="M1646" s="24">
        <f>IF(AND(A1646="",B1646="",J1646="",H1646=""),"",ROUND(IF(G1646="Yes",2,1)*IF(AND(ISNUMBER(H1646),ISNUMBER(I1646),I1646&gt;=H1646),I1646-H1646,IF(ISNUMBER(J1646),J1646,0)),1))</f>
        <v/>
      </c>
      <c r="N1646" s="24">
        <f>IF(M1646="","",IF(OR(E1646="Personal",E1646="",F1646="Yes"),0,M1646))</f>
        <v/>
      </c>
      <c r="O1646" s="24">
        <f>IF(OR(A1646="",M1646=""),"",IF(E1646="Business",IFERROR(INDEX('Rate Schedule'!$B$5:$B$24,MATCH(SUMPRODUCT(MAX(('Rate Schedule'!$A$5:$A$24&lt;=A1646)*('Rate Schedule'!$A$5:$A$24&lt;&gt;"")*'Rate Schedule'!$A$5:$A$24)),'Rate Schedule'!$A$5:$A$24,0)),0),IF(E1646="Medical",IFERROR(INDEX('Rate Schedule'!$C$5:$C$24,MATCH(SUMPRODUCT(MAX(('Rate Schedule'!$A$5:$A$24&lt;=A1646)*('Rate Schedule'!$A$5:$A$24&lt;&gt;"")*'Rate Schedule'!$A$5:$A$24)),'Rate Schedule'!$A$5:$A$24,0)),0),IF(E1646="Charitable",IFERROR(INDEX('Rate Schedule'!$D$5:$D$24,MATCH(SUMPRODUCT(MAX(('Rate Schedule'!$A$5:$A$24&lt;=A1646)*('Rate Schedule'!$A$5:$A$24&lt;&gt;"")*'Rate Schedule'!$A$5:$A$24)),'Rate Schedule'!$A$5:$A$24,0)),0),0))))</f>
        <v/>
      </c>
      <c r="P1646" s="25">
        <f>IF(OR(M1646="",O1646=""),"",ROUND(N1646*O1646,0)/100)</f>
        <v/>
      </c>
      <c r="Q1646" s="26">
        <f>IF(AND(A1646="",B1646="",C1646="",D1646="",E1646="",J1646="",H1646=""),"",IF(A1646="","Add a date",IF(A1646&gt;AsOf,"After as-of date: not counted yet",IF(B1646="","Add a vehicle",IF(COUNTIF(VName,B1646)=0,"Vehicle not on Vehicles sheet",IF(E1646="","Add a purpose",IF(AND(E1646&lt;&gt;"Business",E1646&lt;&gt;"Medical",E1646&lt;&gt;"Charitable",E1646&lt;&gt;"Personal"),"Purpose must be Business/Medical/Charitable/Personal",IF(AND(ISNUMBER(H1646),ISNUMBER(I1646),I1646&lt;H1646),"Odometer end is before start",IF(AND(NOT(ISNUMBER(H1646)),NOT(ISNUMBER(I1646)),NOT(ISNUMBER(J1646))),"Add odometer readings or typed miles",IF(AND(ISNUMBER(H1646),ISNUMBER(I1646),ISNUMBER(J1646),ABS((I1646-H1646)-J1646)&gt;0.05),"Odometer and typed miles disagree",IF(AND(N1646&gt;0,O1646=0),"No rate for this date — check Rate Schedule",IF(AND(OR(E1646="Business",E1646="Medical",E1646="Charitable"),F1646&lt;&gt;"Yes",K1646=""),"Add purpose detail for substantiation",""))))))))))))</f>
        <v/>
      </c>
      <c r="R1646" s="27">
        <f>IF(OR(A1646="",M1646=""),"",IFERROR(INDEX('Rate Schedule'!$A$5:$A$24,MATCH(SUMPRODUCT(MAX(('Rate Schedule'!$A$5:$A$24&lt;=A1646)*('Rate Schedule'!$A$5:$A$24&lt;&gt;"")*'Rate Schedule'!$A$5:$A$24)),'Rate Schedule'!$A$5:$A$24,0)),""))</f>
        <v/>
      </c>
    </row>
    <row r="1647">
      <c r="A1647" s="22" t="n"/>
      <c r="B1647" s="10" t="n"/>
      <c r="C1647" s="10" t="n"/>
      <c r="D1647" s="10" t="n"/>
      <c r="E1647" s="10" t="n"/>
      <c r="F1647" s="10" t="n"/>
      <c r="G1647" s="10" t="n"/>
      <c r="H1647" s="23" t="n"/>
      <c r="I1647" s="23" t="n"/>
      <c r="J1647" s="23" t="n"/>
      <c r="K1647" s="10" t="n"/>
      <c r="L1647" s="10" t="n"/>
      <c r="M1647" s="24">
        <f>IF(AND(A1647="",B1647="",J1647="",H1647=""),"",ROUND(IF(G1647="Yes",2,1)*IF(AND(ISNUMBER(H1647),ISNUMBER(I1647),I1647&gt;=H1647),I1647-H1647,IF(ISNUMBER(J1647),J1647,0)),1))</f>
        <v/>
      </c>
      <c r="N1647" s="24">
        <f>IF(M1647="","",IF(OR(E1647="Personal",E1647="",F1647="Yes"),0,M1647))</f>
        <v/>
      </c>
      <c r="O1647" s="24">
        <f>IF(OR(A1647="",M1647=""),"",IF(E1647="Business",IFERROR(INDEX('Rate Schedule'!$B$5:$B$24,MATCH(SUMPRODUCT(MAX(('Rate Schedule'!$A$5:$A$24&lt;=A1647)*('Rate Schedule'!$A$5:$A$24&lt;&gt;"")*'Rate Schedule'!$A$5:$A$24)),'Rate Schedule'!$A$5:$A$24,0)),0),IF(E1647="Medical",IFERROR(INDEX('Rate Schedule'!$C$5:$C$24,MATCH(SUMPRODUCT(MAX(('Rate Schedule'!$A$5:$A$24&lt;=A1647)*('Rate Schedule'!$A$5:$A$24&lt;&gt;"")*'Rate Schedule'!$A$5:$A$24)),'Rate Schedule'!$A$5:$A$24,0)),0),IF(E1647="Charitable",IFERROR(INDEX('Rate Schedule'!$D$5:$D$24,MATCH(SUMPRODUCT(MAX(('Rate Schedule'!$A$5:$A$24&lt;=A1647)*('Rate Schedule'!$A$5:$A$24&lt;&gt;"")*'Rate Schedule'!$A$5:$A$24)),'Rate Schedule'!$A$5:$A$24,0)),0),0))))</f>
        <v/>
      </c>
      <c r="P1647" s="25">
        <f>IF(OR(M1647="",O1647=""),"",ROUND(N1647*O1647,0)/100)</f>
        <v/>
      </c>
      <c r="Q1647" s="26">
        <f>IF(AND(A1647="",B1647="",C1647="",D1647="",E1647="",J1647="",H1647=""),"",IF(A1647="","Add a date",IF(A1647&gt;AsOf,"After as-of date: not counted yet",IF(B1647="","Add a vehicle",IF(COUNTIF(VName,B1647)=0,"Vehicle not on Vehicles sheet",IF(E1647="","Add a purpose",IF(AND(E1647&lt;&gt;"Business",E1647&lt;&gt;"Medical",E1647&lt;&gt;"Charitable",E1647&lt;&gt;"Personal"),"Purpose must be Business/Medical/Charitable/Personal",IF(AND(ISNUMBER(H1647),ISNUMBER(I1647),I1647&lt;H1647),"Odometer end is before start",IF(AND(NOT(ISNUMBER(H1647)),NOT(ISNUMBER(I1647)),NOT(ISNUMBER(J1647))),"Add odometer readings or typed miles",IF(AND(ISNUMBER(H1647),ISNUMBER(I1647),ISNUMBER(J1647),ABS((I1647-H1647)-J1647)&gt;0.05),"Odometer and typed miles disagree",IF(AND(N1647&gt;0,O1647=0),"No rate for this date — check Rate Schedule",IF(AND(OR(E1647="Business",E1647="Medical",E1647="Charitable"),F1647&lt;&gt;"Yes",K1647=""),"Add purpose detail for substantiation",""))))))))))))</f>
        <v/>
      </c>
      <c r="R1647" s="27">
        <f>IF(OR(A1647="",M1647=""),"",IFERROR(INDEX('Rate Schedule'!$A$5:$A$24,MATCH(SUMPRODUCT(MAX(('Rate Schedule'!$A$5:$A$24&lt;=A1647)*('Rate Schedule'!$A$5:$A$24&lt;&gt;"")*'Rate Schedule'!$A$5:$A$24)),'Rate Schedule'!$A$5:$A$24,0)),""))</f>
        <v/>
      </c>
    </row>
    <row r="1648">
      <c r="A1648" s="22" t="n"/>
      <c r="B1648" s="10" t="n"/>
      <c r="C1648" s="10" t="n"/>
      <c r="D1648" s="10" t="n"/>
      <c r="E1648" s="10" t="n"/>
      <c r="F1648" s="10" t="n"/>
      <c r="G1648" s="10" t="n"/>
      <c r="H1648" s="23" t="n"/>
      <c r="I1648" s="23" t="n"/>
      <c r="J1648" s="23" t="n"/>
      <c r="K1648" s="10" t="n"/>
      <c r="L1648" s="10" t="n"/>
      <c r="M1648" s="24">
        <f>IF(AND(A1648="",B1648="",J1648="",H1648=""),"",ROUND(IF(G1648="Yes",2,1)*IF(AND(ISNUMBER(H1648),ISNUMBER(I1648),I1648&gt;=H1648),I1648-H1648,IF(ISNUMBER(J1648),J1648,0)),1))</f>
        <v/>
      </c>
      <c r="N1648" s="24">
        <f>IF(M1648="","",IF(OR(E1648="Personal",E1648="",F1648="Yes"),0,M1648))</f>
        <v/>
      </c>
      <c r="O1648" s="24">
        <f>IF(OR(A1648="",M1648=""),"",IF(E1648="Business",IFERROR(INDEX('Rate Schedule'!$B$5:$B$24,MATCH(SUMPRODUCT(MAX(('Rate Schedule'!$A$5:$A$24&lt;=A1648)*('Rate Schedule'!$A$5:$A$24&lt;&gt;"")*'Rate Schedule'!$A$5:$A$24)),'Rate Schedule'!$A$5:$A$24,0)),0),IF(E1648="Medical",IFERROR(INDEX('Rate Schedule'!$C$5:$C$24,MATCH(SUMPRODUCT(MAX(('Rate Schedule'!$A$5:$A$24&lt;=A1648)*('Rate Schedule'!$A$5:$A$24&lt;&gt;"")*'Rate Schedule'!$A$5:$A$24)),'Rate Schedule'!$A$5:$A$24,0)),0),IF(E1648="Charitable",IFERROR(INDEX('Rate Schedule'!$D$5:$D$24,MATCH(SUMPRODUCT(MAX(('Rate Schedule'!$A$5:$A$24&lt;=A1648)*('Rate Schedule'!$A$5:$A$24&lt;&gt;"")*'Rate Schedule'!$A$5:$A$24)),'Rate Schedule'!$A$5:$A$24,0)),0),0))))</f>
        <v/>
      </c>
      <c r="P1648" s="25">
        <f>IF(OR(M1648="",O1648=""),"",ROUND(N1648*O1648,0)/100)</f>
        <v/>
      </c>
      <c r="Q1648" s="26">
        <f>IF(AND(A1648="",B1648="",C1648="",D1648="",E1648="",J1648="",H1648=""),"",IF(A1648="","Add a date",IF(A1648&gt;AsOf,"After as-of date: not counted yet",IF(B1648="","Add a vehicle",IF(COUNTIF(VName,B1648)=0,"Vehicle not on Vehicles sheet",IF(E1648="","Add a purpose",IF(AND(E1648&lt;&gt;"Business",E1648&lt;&gt;"Medical",E1648&lt;&gt;"Charitable",E1648&lt;&gt;"Personal"),"Purpose must be Business/Medical/Charitable/Personal",IF(AND(ISNUMBER(H1648),ISNUMBER(I1648),I1648&lt;H1648),"Odometer end is before start",IF(AND(NOT(ISNUMBER(H1648)),NOT(ISNUMBER(I1648)),NOT(ISNUMBER(J1648))),"Add odometer readings or typed miles",IF(AND(ISNUMBER(H1648),ISNUMBER(I1648),ISNUMBER(J1648),ABS((I1648-H1648)-J1648)&gt;0.05),"Odometer and typed miles disagree",IF(AND(N1648&gt;0,O1648=0),"No rate for this date — check Rate Schedule",IF(AND(OR(E1648="Business",E1648="Medical",E1648="Charitable"),F1648&lt;&gt;"Yes",K1648=""),"Add purpose detail for substantiation",""))))))))))))</f>
        <v/>
      </c>
      <c r="R1648" s="27">
        <f>IF(OR(A1648="",M1648=""),"",IFERROR(INDEX('Rate Schedule'!$A$5:$A$24,MATCH(SUMPRODUCT(MAX(('Rate Schedule'!$A$5:$A$24&lt;=A1648)*('Rate Schedule'!$A$5:$A$24&lt;&gt;"")*'Rate Schedule'!$A$5:$A$24)),'Rate Schedule'!$A$5:$A$24,0)),""))</f>
        <v/>
      </c>
    </row>
    <row r="1649">
      <c r="A1649" s="22" t="n"/>
      <c r="B1649" s="10" t="n"/>
      <c r="C1649" s="10" t="n"/>
      <c r="D1649" s="10" t="n"/>
      <c r="E1649" s="10" t="n"/>
      <c r="F1649" s="10" t="n"/>
      <c r="G1649" s="10" t="n"/>
      <c r="H1649" s="23" t="n"/>
      <c r="I1649" s="23" t="n"/>
      <c r="J1649" s="23" t="n"/>
      <c r="K1649" s="10" t="n"/>
      <c r="L1649" s="10" t="n"/>
      <c r="M1649" s="24">
        <f>IF(AND(A1649="",B1649="",J1649="",H1649=""),"",ROUND(IF(G1649="Yes",2,1)*IF(AND(ISNUMBER(H1649),ISNUMBER(I1649),I1649&gt;=H1649),I1649-H1649,IF(ISNUMBER(J1649),J1649,0)),1))</f>
        <v/>
      </c>
      <c r="N1649" s="24">
        <f>IF(M1649="","",IF(OR(E1649="Personal",E1649="",F1649="Yes"),0,M1649))</f>
        <v/>
      </c>
      <c r="O1649" s="24">
        <f>IF(OR(A1649="",M1649=""),"",IF(E1649="Business",IFERROR(INDEX('Rate Schedule'!$B$5:$B$24,MATCH(SUMPRODUCT(MAX(('Rate Schedule'!$A$5:$A$24&lt;=A1649)*('Rate Schedule'!$A$5:$A$24&lt;&gt;"")*'Rate Schedule'!$A$5:$A$24)),'Rate Schedule'!$A$5:$A$24,0)),0),IF(E1649="Medical",IFERROR(INDEX('Rate Schedule'!$C$5:$C$24,MATCH(SUMPRODUCT(MAX(('Rate Schedule'!$A$5:$A$24&lt;=A1649)*('Rate Schedule'!$A$5:$A$24&lt;&gt;"")*'Rate Schedule'!$A$5:$A$24)),'Rate Schedule'!$A$5:$A$24,0)),0),IF(E1649="Charitable",IFERROR(INDEX('Rate Schedule'!$D$5:$D$24,MATCH(SUMPRODUCT(MAX(('Rate Schedule'!$A$5:$A$24&lt;=A1649)*('Rate Schedule'!$A$5:$A$24&lt;&gt;"")*'Rate Schedule'!$A$5:$A$24)),'Rate Schedule'!$A$5:$A$24,0)),0),0))))</f>
        <v/>
      </c>
      <c r="P1649" s="25">
        <f>IF(OR(M1649="",O1649=""),"",ROUND(N1649*O1649,0)/100)</f>
        <v/>
      </c>
      <c r="Q1649" s="26">
        <f>IF(AND(A1649="",B1649="",C1649="",D1649="",E1649="",J1649="",H1649=""),"",IF(A1649="","Add a date",IF(A1649&gt;AsOf,"After as-of date: not counted yet",IF(B1649="","Add a vehicle",IF(COUNTIF(VName,B1649)=0,"Vehicle not on Vehicles sheet",IF(E1649="","Add a purpose",IF(AND(E1649&lt;&gt;"Business",E1649&lt;&gt;"Medical",E1649&lt;&gt;"Charitable",E1649&lt;&gt;"Personal"),"Purpose must be Business/Medical/Charitable/Personal",IF(AND(ISNUMBER(H1649),ISNUMBER(I1649),I1649&lt;H1649),"Odometer end is before start",IF(AND(NOT(ISNUMBER(H1649)),NOT(ISNUMBER(I1649)),NOT(ISNUMBER(J1649))),"Add odometer readings or typed miles",IF(AND(ISNUMBER(H1649),ISNUMBER(I1649),ISNUMBER(J1649),ABS((I1649-H1649)-J1649)&gt;0.05),"Odometer and typed miles disagree",IF(AND(N1649&gt;0,O1649=0),"No rate for this date — check Rate Schedule",IF(AND(OR(E1649="Business",E1649="Medical",E1649="Charitable"),F1649&lt;&gt;"Yes",K1649=""),"Add purpose detail for substantiation",""))))))))))))</f>
        <v/>
      </c>
      <c r="R1649" s="27">
        <f>IF(OR(A1649="",M1649=""),"",IFERROR(INDEX('Rate Schedule'!$A$5:$A$24,MATCH(SUMPRODUCT(MAX(('Rate Schedule'!$A$5:$A$24&lt;=A1649)*('Rate Schedule'!$A$5:$A$24&lt;&gt;"")*'Rate Schedule'!$A$5:$A$24)),'Rate Schedule'!$A$5:$A$24,0)),""))</f>
        <v/>
      </c>
    </row>
    <row r="1650">
      <c r="A1650" s="22" t="n"/>
      <c r="B1650" s="10" t="n"/>
      <c r="C1650" s="10" t="n"/>
      <c r="D1650" s="10" t="n"/>
      <c r="E1650" s="10" t="n"/>
      <c r="F1650" s="10" t="n"/>
      <c r="G1650" s="10" t="n"/>
      <c r="H1650" s="23" t="n"/>
      <c r="I1650" s="23" t="n"/>
      <c r="J1650" s="23" t="n"/>
      <c r="K1650" s="10" t="n"/>
      <c r="L1650" s="10" t="n"/>
      <c r="M1650" s="24">
        <f>IF(AND(A1650="",B1650="",J1650="",H1650=""),"",ROUND(IF(G1650="Yes",2,1)*IF(AND(ISNUMBER(H1650),ISNUMBER(I1650),I1650&gt;=H1650),I1650-H1650,IF(ISNUMBER(J1650),J1650,0)),1))</f>
        <v/>
      </c>
      <c r="N1650" s="24">
        <f>IF(M1650="","",IF(OR(E1650="Personal",E1650="",F1650="Yes"),0,M1650))</f>
        <v/>
      </c>
      <c r="O1650" s="24">
        <f>IF(OR(A1650="",M1650=""),"",IF(E1650="Business",IFERROR(INDEX('Rate Schedule'!$B$5:$B$24,MATCH(SUMPRODUCT(MAX(('Rate Schedule'!$A$5:$A$24&lt;=A1650)*('Rate Schedule'!$A$5:$A$24&lt;&gt;"")*'Rate Schedule'!$A$5:$A$24)),'Rate Schedule'!$A$5:$A$24,0)),0),IF(E1650="Medical",IFERROR(INDEX('Rate Schedule'!$C$5:$C$24,MATCH(SUMPRODUCT(MAX(('Rate Schedule'!$A$5:$A$24&lt;=A1650)*('Rate Schedule'!$A$5:$A$24&lt;&gt;"")*'Rate Schedule'!$A$5:$A$24)),'Rate Schedule'!$A$5:$A$24,0)),0),IF(E1650="Charitable",IFERROR(INDEX('Rate Schedule'!$D$5:$D$24,MATCH(SUMPRODUCT(MAX(('Rate Schedule'!$A$5:$A$24&lt;=A1650)*('Rate Schedule'!$A$5:$A$24&lt;&gt;"")*'Rate Schedule'!$A$5:$A$24)),'Rate Schedule'!$A$5:$A$24,0)),0),0))))</f>
        <v/>
      </c>
      <c r="P1650" s="25">
        <f>IF(OR(M1650="",O1650=""),"",ROUND(N1650*O1650,0)/100)</f>
        <v/>
      </c>
      <c r="Q1650" s="26">
        <f>IF(AND(A1650="",B1650="",C1650="",D1650="",E1650="",J1650="",H1650=""),"",IF(A1650="","Add a date",IF(A1650&gt;AsOf,"After as-of date: not counted yet",IF(B1650="","Add a vehicle",IF(COUNTIF(VName,B1650)=0,"Vehicle not on Vehicles sheet",IF(E1650="","Add a purpose",IF(AND(E1650&lt;&gt;"Business",E1650&lt;&gt;"Medical",E1650&lt;&gt;"Charitable",E1650&lt;&gt;"Personal"),"Purpose must be Business/Medical/Charitable/Personal",IF(AND(ISNUMBER(H1650),ISNUMBER(I1650),I1650&lt;H1650),"Odometer end is before start",IF(AND(NOT(ISNUMBER(H1650)),NOT(ISNUMBER(I1650)),NOT(ISNUMBER(J1650))),"Add odometer readings or typed miles",IF(AND(ISNUMBER(H1650),ISNUMBER(I1650),ISNUMBER(J1650),ABS((I1650-H1650)-J1650)&gt;0.05),"Odometer and typed miles disagree",IF(AND(N1650&gt;0,O1650=0),"No rate for this date — check Rate Schedule",IF(AND(OR(E1650="Business",E1650="Medical",E1650="Charitable"),F1650&lt;&gt;"Yes",K1650=""),"Add purpose detail for substantiation",""))))))))))))</f>
        <v/>
      </c>
      <c r="R1650" s="27">
        <f>IF(OR(A1650="",M1650=""),"",IFERROR(INDEX('Rate Schedule'!$A$5:$A$24,MATCH(SUMPRODUCT(MAX(('Rate Schedule'!$A$5:$A$24&lt;=A1650)*('Rate Schedule'!$A$5:$A$24&lt;&gt;"")*'Rate Schedule'!$A$5:$A$24)),'Rate Schedule'!$A$5:$A$24,0)),""))</f>
        <v/>
      </c>
    </row>
    <row r="1651">
      <c r="A1651" s="22" t="n"/>
      <c r="B1651" s="10" t="n"/>
      <c r="C1651" s="10" t="n"/>
      <c r="D1651" s="10" t="n"/>
      <c r="E1651" s="10" t="n"/>
      <c r="F1651" s="10" t="n"/>
      <c r="G1651" s="10" t="n"/>
      <c r="H1651" s="23" t="n"/>
      <c r="I1651" s="23" t="n"/>
      <c r="J1651" s="23" t="n"/>
      <c r="K1651" s="10" t="n"/>
      <c r="L1651" s="10" t="n"/>
      <c r="M1651" s="24">
        <f>IF(AND(A1651="",B1651="",J1651="",H1651=""),"",ROUND(IF(G1651="Yes",2,1)*IF(AND(ISNUMBER(H1651),ISNUMBER(I1651),I1651&gt;=H1651),I1651-H1651,IF(ISNUMBER(J1651),J1651,0)),1))</f>
        <v/>
      </c>
      <c r="N1651" s="24">
        <f>IF(M1651="","",IF(OR(E1651="Personal",E1651="",F1651="Yes"),0,M1651))</f>
        <v/>
      </c>
      <c r="O1651" s="24">
        <f>IF(OR(A1651="",M1651=""),"",IF(E1651="Business",IFERROR(INDEX('Rate Schedule'!$B$5:$B$24,MATCH(SUMPRODUCT(MAX(('Rate Schedule'!$A$5:$A$24&lt;=A1651)*('Rate Schedule'!$A$5:$A$24&lt;&gt;"")*'Rate Schedule'!$A$5:$A$24)),'Rate Schedule'!$A$5:$A$24,0)),0),IF(E1651="Medical",IFERROR(INDEX('Rate Schedule'!$C$5:$C$24,MATCH(SUMPRODUCT(MAX(('Rate Schedule'!$A$5:$A$24&lt;=A1651)*('Rate Schedule'!$A$5:$A$24&lt;&gt;"")*'Rate Schedule'!$A$5:$A$24)),'Rate Schedule'!$A$5:$A$24,0)),0),IF(E1651="Charitable",IFERROR(INDEX('Rate Schedule'!$D$5:$D$24,MATCH(SUMPRODUCT(MAX(('Rate Schedule'!$A$5:$A$24&lt;=A1651)*('Rate Schedule'!$A$5:$A$24&lt;&gt;"")*'Rate Schedule'!$A$5:$A$24)),'Rate Schedule'!$A$5:$A$24,0)),0),0))))</f>
        <v/>
      </c>
      <c r="P1651" s="25">
        <f>IF(OR(M1651="",O1651=""),"",ROUND(N1651*O1651,0)/100)</f>
        <v/>
      </c>
      <c r="Q1651" s="26">
        <f>IF(AND(A1651="",B1651="",C1651="",D1651="",E1651="",J1651="",H1651=""),"",IF(A1651="","Add a date",IF(A1651&gt;AsOf,"After as-of date: not counted yet",IF(B1651="","Add a vehicle",IF(COUNTIF(VName,B1651)=0,"Vehicle not on Vehicles sheet",IF(E1651="","Add a purpose",IF(AND(E1651&lt;&gt;"Business",E1651&lt;&gt;"Medical",E1651&lt;&gt;"Charitable",E1651&lt;&gt;"Personal"),"Purpose must be Business/Medical/Charitable/Personal",IF(AND(ISNUMBER(H1651),ISNUMBER(I1651),I1651&lt;H1651),"Odometer end is before start",IF(AND(NOT(ISNUMBER(H1651)),NOT(ISNUMBER(I1651)),NOT(ISNUMBER(J1651))),"Add odometer readings or typed miles",IF(AND(ISNUMBER(H1651),ISNUMBER(I1651),ISNUMBER(J1651),ABS((I1651-H1651)-J1651)&gt;0.05),"Odometer and typed miles disagree",IF(AND(N1651&gt;0,O1651=0),"No rate for this date — check Rate Schedule",IF(AND(OR(E1651="Business",E1651="Medical",E1651="Charitable"),F1651&lt;&gt;"Yes",K1651=""),"Add purpose detail for substantiation",""))))))))))))</f>
        <v/>
      </c>
      <c r="R1651" s="27">
        <f>IF(OR(A1651="",M1651=""),"",IFERROR(INDEX('Rate Schedule'!$A$5:$A$24,MATCH(SUMPRODUCT(MAX(('Rate Schedule'!$A$5:$A$24&lt;=A1651)*('Rate Schedule'!$A$5:$A$24&lt;&gt;"")*'Rate Schedule'!$A$5:$A$24)),'Rate Schedule'!$A$5:$A$24,0)),""))</f>
        <v/>
      </c>
    </row>
    <row r="1652">
      <c r="A1652" s="22" t="n"/>
      <c r="B1652" s="10" t="n"/>
      <c r="C1652" s="10" t="n"/>
      <c r="D1652" s="10" t="n"/>
      <c r="E1652" s="10" t="n"/>
      <c r="F1652" s="10" t="n"/>
      <c r="G1652" s="10" t="n"/>
      <c r="H1652" s="23" t="n"/>
      <c r="I1652" s="23" t="n"/>
      <c r="J1652" s="23" t="n"/>
      <c r="K1652" s="10" t="n"/>
      <c r="L1652" s="10" t="n"/>
      <c r="M1652" s="24">
        <f>IF(AND(A1652="",B1652="",J1652="",H1652=""),"",ROUND(IF(G1652="Yes",2,1)*IF(AND(ISNUMBER(H1652),ISNUMBER(I1652),I1652&gt;=H1652),I1652-H1652,IF(ISNUMBER(J1652),J1652,0)),1))</f>
        <v/>
      </c>
      <c r="N1652" s="24">
        <f>IF(M1652="","",IF(OR(E1652="Personal",E1652="",F1652="Yes"),0,M1652))</f>
        <v/>
      </c>
      <c r="O1652" s="24">
        <f>IF(OR(A1652="",M1652=""),"",IF(E1652="Business",IFERROR(INDEX('Rate Schedule'!$B$5:$B$24,MATCH(SUMPRODUCT(MAX(('Rate Schedule'!$A$5:$A$24&lt;=A1652)*('Rate Schedule'!$A$5:$A$24&lt;&gt;"")*'Rate Schedule'!$A$5:$A$24)),'Rate Schedule'!$A$5:$A$24,0)),0),IF(E1652="Medical",IFERROR(INDEX('Rate Schedule'!$C$5:$C$24,MATCH(SUMPRODUCT(MAX(('Rate Schedule'!$A$5:$A$24&lt;=A1652)*('Rate Schedule'!$A$5:$A$24&lt;&gt;"")*'Rate Schedule'!$A$5:$A$24)),'Rate Schedule'!$A$5:$A$24,0)),0),IF(E1652="Charitable",IFERROR(INDEX('Rate Schedule'!$D$5:$D$24,MATCH(SUMPRODUCT(MAX(('Rate Schedule'!$A$5:$A$24&lt;=A1652)*('Rate Schedule'!$A$5:$A$24&lt;&gt;"")*'Rate Schedule'!$A$5:$A$24)),'Rate Schedule'!$A$5:$A$24,0)),0),0))))</f>
        <v/>
      </c>
      <c r="P1652" s="25">
        <f>IF(OR(M1652="",O1652=""),"",ROUND(N1652*O1652,0)/100)</f>
        <v/>
      </c>
      <c r="Q1652" s="26">
        <f>IF(AND(A1652="",B1652="",C1652="",D1652="",E1652="",J1652="",H1652=""),"",IF(A1652="","Add a date",IF(A1652&gt;AsOf,"After as-of date: not counted yet",IF(B1652="","Add a vehicle",IF(COUNTIF(VName,B1652)=0,"Vehicle not on Vehicles sheet",IF(E1652="","Add a purpose",IF(AND(E1652&lt;&gt;"Business",E1652&lt;&gt;"Medical",E1652&lt;&gt;"Charitable",E1652&lt;&gt;"Personal"),"Purpose must be Business/Medical/Charitable/Personal",IF(AND(ISNUMBER(H1652),ISNUMBER(I1652),I1652&lt;H1652),"Odometer end is before start",IF(AND(NOT(ISNUMBER(H1652)),NOT(ISNUMBER(I1652)),NOT(ISNUMBER(J1652))),"Add odometer readings or typed miles",IF(AND(ISNUMBER(H1652),ISNUMBER(I1652),ISNUMBER(J1652),ABS((I1652-H1652)-J1652)&gt;0.05),"Odometer and typed miles disagree",IF(AND(N1652&gt;0,O1652=0),"No rate for this date — check Rate Schedule",IF(AND(OR(E1652="Business",E1652="Medical",E1652="Charitable"),F1652&lt;&gt;"Yes",K1652=""),"Add purpose detail for substantiation",""))))))))))))</f>
        <v/>
      </c>
      <c r="R1652" s="27">
        <f>IF(OR(A1652="",M1652=""),"",IFERROR(INDEX('Rate Schedule'!$A$5:$A$24,MATCH(SUMPRODUCT(MAX(('Rate Schedule'!$A$5:$A$24&lt;=A1652)*('Rate Schedule'!$A$5:$A$24&lt;&gt;"")*'Rate Schedule'!$A$5:$A$24)),'Rate Schedule'!$A$5:$A$24,0)),""))</f>
        <v/>
      </c>
    </row>
    <row r="1653">
      <c r="A1653" s="22" t="n"/>
      <c r="B1653" s="10" t="n"/>
      <c r="C1653" s="10" t="n"/>
      <c r="D1653" s="10" t="n"/>
      <c r="E1653" s="10" t="n"/>
      <c r="F1653" s="10" t="n"/>
      <c r="G1653" s="10" t="n"/>
      <c r="H1653" s="23" t="n"/>
      <c r="I1653" s="23" t="n"/>
      <c r="J1653" s="23" t="n"/>
      <c r="K1653" s="10" t="n"/>
      <c r="L1653" s="10" t="n"/>
      <c r="M1653" s="24">
        <f>IF(AND(A1653="",B1653="",J1653="",H1653=""),"",ROUND(IF(G1653="Yes",2,1)*IF(AND(ISNUMBER(H1653),ISNUMBER(I1653),I1653&gt;=H1653),I1653-H1653,IF(ISNUMBER(J1653),J1653,0)),1))</f>
        <v/>
      </c>
      <c r="N1653" s="24">
        <f>IF(M1653="","",IF(OR(E1653="Personal",E1653="",F1653="Yes"),0,M1653))</f>
        <v/>
      </c>
      <c r="O1653" s="24">
        <f>IF(OR(A1653="",M1653=""),"",IF(E1653="Business",IFERROR(INDEX('Rate Schedule'!$B$5:$B$24,MATCH(SUMPRODUCT(MAX(('Rate Schedule'!$A$5:$A$24&lt;=A1653)*('Rate Schedule'!$A$5:$A$24&lt;&gt;"")*'Rate Schedule'!$A$5:$A$24)),'Rate Schedule'!$A$5:$A$24,0)),0),IF(E1653="Medical",IFERROR(INDEX('Rate Schedule'!$C$5:$C$24,MATCH(SUMPRODUCT(MAX(('Rate Schedule'!$A$5:$A$24&lt;=A1653)*('Rate Schedule'!$A$5:$A$24&lt;&gt;"")*'Rate Schedule'!$A$5:$A$24)),'Rate Schedule'!$A$5:$A$24,0)),0),IF(E1653="Charitable",IFERROR(INDEX('Rate Schedule'!$D$5:$D$24,MATCH(SUMPRODUCT(MAX(('Rate Schedule'!$A$5:$A$24&lt;=A1653)*('Rate Schedule'!$A$5:$A$24&lt;&gt;"")*'Rate Schedule'!$A$5:$A$24)),'Rate Schedule'!$A$5:$A$24,0)),0),0))))</f>
        <v/>
      </c>
      <c r="P1653" s="25">
        <f>IF(OR(M1653="",O1653=""),"",ROUND(N1653*O1653,0)/100)</f>
        <v/>
      </c>
      <c r="Q1653" s="26">
        <f>IF(AND(A1653="",B1653="",C1653="",D1653="",E1653="",J1653="",H1653=""),"",IF(A1653="","Add a date",IF(A1653&gt;AsOf,"After as-of date: not counted yet",IF(B1653="","Add a vehicle",IF(COUNTIF(VName,B1653)=0,"Vehicle not on Vehicles sheet",IF(E1653="","Add a purpose",IF(AND(E1653&lt;&gt;"Business",E1653&lt;&gt;"Medical",E1653&lt;&gt;"Charitable",E1653&lt;&gt;"Personal"),"Purpose must be Business/Medical/Charitable/Personal",IF(AND(ISNUMBER(H1653),ISNUMBER(I1653),I1653&lt;H1653),"Odometer end is before start",IF(AND(NOT(ISNUMBER(H1653)),NOT(ISNUMBER(I1653)),NOT(ISNUMBER(J1653))),"Add odometer readings or typed miles",IF(AND(ISNUMBER(H1653),ISNUMBER(I1653),ISNUMBER(J1653),ABS((I1653-H1653)-J1653)&gt;0.05),"Odometer and typed miles disagree",IF(AND(N1653&gt;0,O1653=0),"No rate for this date — check Rate Schedule",IF(AND(OR(E1653="Business",E1653="Medical",E1653="Charitable"),F1653&lt;&gt;"Yes",K1653=""),"Add purpose detail for substantiation",""))))))))))))</f>
        <v/>
      </c>
      <c r="R1653" s="27">
        <f>IF(OR(A1653="",M1653=""),"",IFERROR(INDEX('Rate Schedule'!$A$5:$A$24,MATCH(SUMPRODUCT(MAX(('Rate Schedule'!$A$5:$A$24&lt;=A1653)*('Rate Schedule'!$A$5:$A$24&lt;&gt;"")*'Rate Schedule'!$A$5:$A$24)),'Rate Schedule'!$A$5:$A$24,0)),""))</f>
        <v/>
      </c>
    </row>
    <row r="1654">
      <c r="A1654" s="22" t="n"/>
      <c r="B1654" s="10" t="n"/>
      <c r="C1654" s="10" t="n"/>
      <c r="D1654" s="10" t="n"/>
      <c r="E1654" s="10" t="n"/>
      <c r="F1654" s="10" t="n"/>
      <c r="G1654" s="10" t="n"/>
      <c r="H1654" s="23" t="n"/>
      <c r="I1654" s="23" t="n"/>
      <c r="J1654" s="23" t="n"/>
      <c r="K1654" s="10" t="n"/>
      <c r="L1654" s="10" t="n"/>
      <c r="M1654" s="24">
        <f>IF(AND(A1654="",B1654="",J1654="",H1654=""),"",ROUND(IF(G1654="Yes",2,1)*IF(AND(ISNUMBER(H1654),ISNUMBER(I1654),I1654&gt;=H1654),I1654-H1654,IF(ISNUMBER(J1654),J1654,0)),1))</f>
        <v/>
      </c>
      <c r="N1654" s="24">
        <f>IF(M1654="","",IF(OR(E1654="Personal",E1654="",F1654="Yes"),0,M1654))</f>
        <v/>
      </c>
      <c r="O1654" s="24">
        <f>IF(OR(A1654="",M1654=""),"",IF(E1654="Business",IFERROR(INDEX('Rate Schedule'!$B$5:$B$24,MATCH(SUMPRODUCT(MAX(('Rate Schedule'!$A$5:$A$24&lt;=A1654)*('Rate Schedule'!$A$5:$A$24&lt;&gt;"")*'Rate Schedule'!$A$5:$A$24)),'Rate Schedule'!$A$5:$A$24,0)),0),IF(E1654="Medical",IFERROR(INDEX('Rate Schedule'!$C$5:$C$24,MATCH(SUMPRODUCT(MAX(('Rate Schedule'!$A$5:$A$24&lt;=A1654)*('Rate Schedule'!$A$5:$A$24&lt;&gt;"")*'Rate Schedule'!$A$5:$A$24)),'Rate Schedule'!$A$5:$A$24,0)),0),IF(E1654="Charitable",IFERROR(INDEX('Rate Schedule'!$D$5:$D$24,MATCH(SUMPRODUCT(MAX(('Rate Schedule'!$A$5:$A$24&lt;=A1654)*('Rate Schedule'!$A$5:$A$24&lt;&gt;"")*'Rate Schedule'!$A$5:$A$24)),'Rate Schedule'!$A$5:$A$24,0)),0),0))))</f>
        <v/>
      </c>
      <c r="P1654" s="25">
        <f>IF(OR(M1654="",O1654=""),"",ROUND(N1654*O1654,0)/100)</f>
        <v/>
      </c>
      <c r="Q1654" s="26">
        <f>IF(AND(A1654="",B1654="",C1654="",D1654="",E1654="",J1654="",H1654=""),"",IF(A1654="","Add a date",IF(A1654&gt;AsOf,"After as-of date: not counted yet",IF(B1654="","Add a vehicle",IF(COUNTIF(VName,B1654)=0,"Vehicle not on Vehicles sheet",IF(E1654="","Add a purpose",IF(AND(E1654&lt;&gt;"Business",E1654&lt;&gt;"Medical",E1654&lt;&gt;"Charitable",E1654&lt;&gt;"Personal"),"Purpose must be Business/Medical/Charitable/Personal",IF(AND(ISNUMBER(H1654),ISNUMBER(I1654),I1654&lt;H1654),"Odometer end is before start",IF(AND(NOT(ISNUMBER(H1654)),NOT(ISNUMBER(I1654)),NOT(ISNUMBER(J1654))),"Add odometer readings or typed miles",IF(AND(ISNUMBER(H1654),ISNUMBER(I1654),ISNUMBER(J1654),ABS((I1654-H1654)-J1654)&gt;0.05),"Odometer and typed miles disagree",IF(AND(N1654&gt;0,O1654=0),"No rate for this date — check Rate Schedule",IF(AND(OR(E1654="Business",E1654="Medical",E1654="Charitable"),F1654&lt;&gt;"Yes",K1654=""),"Add purpose detail for substantiation",""))))))))))))</f>
        <v/>
      </c>
      <c r="R1654" s="27">
        <f>IF(OR(A1654="",M1654=""),"",IFERROR(INDEX('Rate Schedule'!$A$5:$A$24,MATCH(SUMPRODUCT(MAX(('Rate Schedule'!$A$5:$A$24&lt;=A1654)*('Rate Schedule'!$A$5:$A$24&lt;&gt;"")*'Rate Schedule'!$A$5:$A$24)),'Rate Schedule'!$A$5:$A$24,0)),""))</f>
        <v/>
      </c>
    </row>
    <row r="1655">
      <c r="A1655" s="22" t="n"/>
      <c r="B1655" s="10" t="n"/>
      <c r="C1655" s="10" t="n"/>
      <c r="D1655" s="10" t="n"/>
      <c r="E1655" s="10" t="n"/>
      <c r="F1655" s="10" t="n"/>
      <c r="G1655" s="10" t="n"/>
      <c r="H1655" s="23" t="n"/>
      <c r="I1655" s="23" t="n"/>
      <c r="J1655" s="23" t="n"/>
      <c r="K1655" s="10" t="n"/>
      <c r="L1655" s="10" t="n"/>
      <c r="M1655" s="24">
        <f>IF(AND(A1655="",B1655="",J1655="",H1655=""),"",ROUND(IF(G1655="Yes",2,1)*IF(AND(ISNUMBER(H1655),ISNUMBER(I1655),I1655&gt;=H1655),I1655-H1655,IF(ISNUMBER(J1655),J1655,0)),1))</f>
        <v/>
      </c>
      <c r="N1655" s="24">
        <f>IF(M1655="","",IF(OR(E1655="Personal",E1655="",F1655="Yes"),0,M1655))</f>
        <v/>
      </c>
      <c r="O1655" s="24">
        <f>IF(OR(A1655="",M1655=""),"",IF(E1655="Business",IFERROR(INDEX('Rate Schedule'!$B$5:$B$24,MATCH(SUMPRODUCT(MAX(('Rate Schedule'!$A$5:$A$24&lt;=A1655)*('Rate Schedule'!$A$5:$A$24&lt;&gt;"")*'Rate Schedule'!$A$5:$A$24)),'Rate Schedule'!$A$5:$A$24,0)),0),IF(E1655="Medical",IFERROR(INDEX('Rate Schedule'!$C$5:$C$24,MATCH(SUMPRODUCT(MAX(('Rate Schedule'!$A$5:$A$24&lt;=A1655)*('Rate Schedule'!$A$5:$A$24&lt;&gt;"")*'Rate Schedule'!$A$5:$A$24)),'Rate Schedule'!$A$5:$A$24,0)),0),IF(E1655="Charitable",IFERROR(INDEX('Rate Schedule'!$D$5:$D$24,MATCH(SUMPRODUCT(MAX(('Rate Schedule'!$A$5:$A$24&lt;=A1655)*('Rate Schedule'!$A$5:$A$24&lt;&gt;"")*'Rate Schedule'!$A$5:$A$24)),'Rate Schedule'!$A$5:$A$24,0)),0),0))))</f>
        <v/>
      </c>
      <c r="P1655" s="25">
        <f>IF(OR(M1655="",O1655=""),"",ROUND(N1655*O1655,0)/100)</f>
        <v/>
      </c>
      <c r="Q1655" s="26">
        <f>IF(AND(A1655="",B1655="",C1655="",D1655="",E1655="",J1655="",H1655=""),"",IF(A1655="","Add a date",IF(A1655&gt;AsOf,"After as-of date: not counted yet",IF(B1655="","Add a vehicle",IF(COUNTIF(VName,B1655)=0,"Vehicle not on Vehicles sheet",IF(E1655="","Add a purpose",IF(AND(E1655&lt;&gt;"Business",E1655&lt;&gt;"Medical",E1655&lt;&gt;"Charitable",E1655&lt;&gt;"Personal"),"Purpose must be Business/Medical/Charitable/Personal",IF(AND(ISNUMBER(H1655),ISNUMBER(I1655),I1655&lt;H1655),"Odometer end is before start",IF(AND(NOT(ISNUMBER(H1655)),NOT(ISNUMBER(I1655)),NOT(ISNUMBER(J1655))),"Add odometer readings or typed miles",IF(AND(ISNUMBER(H1655),ISNUMBER(I1655),ISNUMBER(J1655),ABS((I1655-H1655)-J1655)&gt;0.05),"Odometer and typed miles disagree",IF(AND(N1655&gt;0,O1655=0),"No rate for this date — check Rate Schedule",IF(AND(OR(E1655="Business",E1655="Medical",E1655="Charitable"),F1655&lt;&gt;"Yes",K1655=""),"Add purpose detail for substantiation",""))))))))))))</f>
        <v/>
      </c>
      <c r="R1655" s="27">
        <f>IF(OR(A1655="",M1655=""),"",IFERROR(INDEX('Rate Schedule'!$A$5:$A$24,MATCH(SUMPRODUCT(MAX(('Rate Schedule'!$A$5:$A$24&lt;=A1655)*('Rate Schedule'!$A$5:$A$24&lt;&gt;"")*'Rate Schedule'!$A$5:$A$24)),'Rate Schedule'!$A$5:$A$24,0)),""))</f>
        <v/>
      </c>
    </row>
    <row r="1656">
      <c r="A1656" s="22" t="n"/>
      <c r="B1656" s="10" t="n"/>
      <c r="C1656" s="10" t="n"/>
      <c r="D1656" s="10" t="n"/>
      <c r="E1656" s="10" t="n"/>
      <c r="F1656" s="10" t="n"/>
      <c r="G1656" s="10" t="n"/>
      <c r="H1656" s="23" t="n"/>
      <c r="I1656" s="23" t="n"/>
      <c r="J1656" s="23" t="n"/>
      <c r="K1656" s="10" t="n"/>
      <c r="L1656" s="10" t="n"/>
      <c r="M1656" s="24">
        <f>IF(AND(A1656="",B1656="",J1656="",H1656=""),"",ROUND(IF(G1656="Yes",2,1)*IF(AND(ISNUMBER(H1656),ISNUMBER(I1656),I1656&gt;=H1656),I1656-H1656,IF(ISNUMBER(J1656),J1656,0)),1))</f>
        <v/>
      </c>
      <c r="N1656" s="24">
        <f>IF(M1656="","",IF(OR(E1656="Personal",E1656="",F1656="Yes"),0,M1656))</f>
        <v/>
      </c>
      <c r="O1656" s="24">
        <f>IF(OR(A1656="",M1656=""),"",IF(E1656="Business",IFERROR(INDEX('Rate Schedule'!$B$5:$B$24,MATCH(SUMPRODUCT(MAX(('Rate Schedule'!$A$5:$A$24&lt;=A1656)*('Rate Schedule'!$A$5:$A$24&lt;&gt;"")*'Rate Schedule'!$A$5:$A$24)),'Rate Schedule'!$A$5:$A$24,0)),0),IF(E1656="Medical",IFERROR(INDEX('Rate Schedule'!$C$5:$C$24,MATCH(SUMPRODUCT(MAX(('Rate Schedule'!$A$5:$A$24&lt;=A1656)*('Rate Schedule'!$A$5:$A$24&lt;&gt;"")*'Rate Schedule'!$A$5:$A$24)),'Rate Schedule'!$A$5:$A$24,0)),0),IF(E1656="Charitable",IFERROR(INDEX('Rate Schedule'!$D$5:$D$24,MATCH(SUMPRODUCT(MAX(('Rate Schedule'!$A$5:$A$24&lt;=A1656)*('Rate Schedule'!$A$5:$A$24&lt;&gt;"")*'Rate Schedule'!$A$5:$A$24)),'Rate Schedule'!$A$5:$A$24,0)),0),0))))</f>
        <v/>
      </c>
      <c r="P1656" s="25">
        <f>IF(OR(M1656="",O1656=""),"",ROUND(N1656*O1656,0)/100)</f>
        <v/>
      </c>
      <c r="Q1656" s="26">
        <f>IF(AND(A1656="",B1656="",C1656="",D1656="",E1656="",J1656="",H1656=""),"",IF(A1656="","Add a date",IF(A1656&gt;AsOf,"After as-of date: not counted yet",IF(B1656="","Add a vehicle",IF(COUNTIF(VName,B1656)=0,"Vehicle not on Vehicles sheet",IF(E1656="","Add a purpose",IF(AND(E1656&lt;&gt;"Business",E1656&lt;&gt;"Medical",E1656&lt;&gt;"Charitable",E1656&lt;&gt;"Personal"),"Purpose must be Business/Medical/Charitable/Personal",IF(AND(ISNUMBER(H1656),ISNUMBER(I1656),I1656&lt;H1656),"Odometer end is before start",IF(AND(NOT(ISNUMBER(H1656)),NOT(ISNUMBER(I1656)),NOT(ISNUMBER(J1656))),"Add odometer readings or typed miles",IF(AND(ISNUMBER(H1656),ISNUMBER(I1656),ISNUMBER(J1656),ABS((I1656-H1656)-J1656)&gt;0.05),"Odometer and typed miles disagree",IF(AND(N1656&gt;0,O1656=0),"No rate for this date — check Rate Schedule",IF(AND(OR(E1656="Business",E1656="Medical",E1656="Charitable"),F1656&lt;&gt;"Yes",K1656=""),"Add purpose detail for substantiation",""))))))))))))</f>
        <v/>
      </c>
      <c r="R1656" s="27">
        <f>IF(OR(A1656="",M1656=""),"",IFERROR(INDEX('Rate Schedule'!$A$5:$A$24,MATCH(SUMPRODUCT(MAX(('Rate Schedule'!$A$5:$A$24&lt;=A1656)*('Rate Schedule'!$A$5:$A$24&lt;&gt;"")*'Rate Schedule'!$A$5:$A$24)),'Rate Schedule'!$A$5:$A$24,0)),""))</f>
        <v/>
      </c>
    </row>
    <row r="1657">
      <c r="A1657" s="22" t="n"/>
      <c r="B1657" s="10" t="n"/>
      <c r="C1657" s="10" t="n"/>
      <c r="D1657" s="10" t="n"/>
      <c r="E1657" s="10" t="n"/>
      <c r="F1657" s="10" t="n"/>
      <c r="G1657" s="10" t="n"/>
      <c r="H1657" s="23" t="n"/>
      <c r="I1657" s="23" t="n"/>
      <c r="J1657" s="23" t="n"/>
      <c r="K1657" s="10" t="n"/>
      <c r="L1657" s="10" t="n"/>
      <c r="M1657" s="24">
        <f>IF(AND(A1657="",B1657="",J1657="",H1657=""),"",ROUND(IF(G1657="Yes",2,1)*IF(AND(ISNUMBER(H1657),ISNUMBER(I1657),I1657&gt;=H1657),I1657-H1657,IF(ISNUMBER(J1657),J1657,0)),1))</f>
        <v/>
      </c>
      <c r="N1657" s="24">
        <f>IF(M1657="","",IF(OR(E1657="Personal",E1657="",F1657="Yes"),0,M1657))</f>
        <v/>
      </c>
      <c r="O1657" s="24">
        <f>IF(OR(A1657="",M1657=""),"",IF(E1657="Business",IFERROR(INDEX('Rate Schedule'!$B$5:$B$24,MATCH(SUMPRODUCT(MAX(('Rate Schedule'!$A$5:$A$24&lt;=A1657)*('Rate Schedule'!$A$5:$A$24&lt;&gt;"")*'Rate Schedule'!$A$5:$A$24)),'Rate Schedule'!$A$5:$A$24,0)),0),IF(E1657="Medical",IFERROR(INDEX('Rate Schedule'!$C$5:$C$24,MATCH(SUMPRODUCT(MAX(('Rate Schedule'!$A$5:$A$24&lt;=A1657)*('Rate Schedule'!$A$5:$A$24&lt;&gt;"")*'Rate Schedule'!$A$5:$A$24)),'Rate Schedule'!$A$5:$A$24,0)),0),IF(E1657="Charitable",IFERROR(INDEX('Rate Schedule'!$D$5:$D$24,MATCH(SUMPRODUCT(MAX(('Rate Schedule'!$A$5:$A$24&lt;=A1657)*('Rate Schedule'!$A$5:$A$24&lt;&gt;"")*'Rate Schedule'!$A$5:$A$24)),'Rate Schedule'!$A$5:$A$24,0)),0),0))))</f>
        <v/>
      </c>
      <c r="P1657" s="25">
        <f>IF(OR(M1657="",O1657=""),"",ROUND(N1657*O1657,0)/100)</f>
        <v/>
      </c>
      <c r="Q1657" s="26">
        <f>IF(AND(A1657="",B1657="",C1657="",D1657="",E1657="",J1657="",H1657=""),"",IF(A1657="","Add a date",IF(A1657&gt;AsOf,"After as-of date: not counted yet",IF(B1657="","Add a vehicle",IF(COUNTIF(VName,B1657)=0,"Vehicle not on Vehicles sheet",IF(E1657="","Add a purpose",IF(AND(E1657&lt;&gt;"Business",E1657&lt;&gt;"Medical",E1657&lt;&gt;"Charitable",E1657&lt;&gt;"Personal"),"Purpose must be Business/Medical/Charitable/Personal",IF(AND(ISNUMBER(H1657),ISNUMBER(I1657),I1657&lt;H1657),"Odometer end is before start",IF(AND(NOT(ISNUMBER(H1657)),NOT(ISNUMBER(I1657)),NOT(ISNUMBER(J1657))),"Add odometer readings or typed miles",IF(AND(ISNUMBER(H1657),ISNUMBER(I1657),ISNUMBER(J1657),ABS((I1657-H1657)-J1657)&gt;0.05),"Odometer and typed miles disagree",IF(AND(N1657&gt;0,O1657=0),"No rate for this date — check Rate Schedule",IF(AND(OR(E1657="Business",E1657="Medical",E1657="Charitable"),F1657&lt;&gt;"Yes",K1657=""),"Add purpose detail for substantiation",""))))))))))))</f>
        <v/>
      </c>
      <c r="R1657" s="27">
        <f>IF(OR(A1657="",M1657=""),"",IFERROR(INDEX('Rate Schedule'!$A$5:$A$24,MATCH(SUMPRODUCT(MAX(('Rate Schedule'!$A$5:$A$24&lt;=A1657)*('Rate Schedule'!$A$5:$A$24&lt;&gt;"")*'Rate Schedule'!$A$5:$A$24)),'Rate Schedule'!$A$5:$A$24,0)),""))</f>
        <v/>
      </c>
    </row>
    <row r="1658">
      <c r="A1658" s="22" t="n"/>
      <c r="B1658" s="10" t="n"/>
      <c r="C1658" s="10" t="n"/>
      <c r="D1658" s="10" t="n"/>
      <c r="E1658" s="10" t="n"/>
      <c r="F1658" s="10" t="n"/>
      <c r="G1658" s="10" t="n"/>
      <c r="H1658" s="23" t="n"/>
      <c r="I1658" s="23" t="n"/>
      <c r="J1658" s="23" t="n"/>
      <c r="K1658" s="10" t="n"/>
      <c r="L1658" s="10" t="n"/>
      <c r="M1658" s="24">
        <f>IF(AND(A1658="",B1658="",J1658="",H1658=""),"",ROUND(IF(G1658="Yes",2,1)*IF(AND(ISNUMBER(H1658),ISNUMBER(I1658),I1658&gt;=H1658),I1658-H1658,IF(ISNUMBER(J1658),J1658,0)),1))</f>
        <v/>
      </c>
      <c r="N1658" s="24">
        <f>IF(M1658="","",IF(OR(E1658="Personal",E1658="",F1658="Yes"),0,M1658))</f>
        <v/>
      </c>
      <c r="O1658" s="24">
        <f>IF(OR(A1658="",M1658=""),"",IF(E1658="Business",IFERROR(INDEX('Rate Schedule'!$B$5:$B$24,MATCH(SUMPRODUCT(MAX(('Rate Schedule'!$A$5:$A$24&lt;=A1658)*('Rate Schedule'!$A$5:$A$24&lt;&gt;"")*'Rate Schedule'!$A$5:$A$24)),'Rate Schedule'!$A$5:$A$24,0)),0),IF(E1658="Medical",IFERROR(INDEX('Rate Schedule'!$C$5:$C$24,MATCH(SUMPRODUCT(MAX(('Rate Schedule'!$A$5:$A$24&lt;=A1658)*('Rate Schedule'!$A$5:$A$24&lt;&gt;"")*'Rate Schedule'!$A$5:$A$24)),'Rate Schedule'!$A$5:$A$24,0)),0),IF(E1658="Charitable",IFERROR(INDEX('Rate Schedule'!$D$5:$D$24,MATCH(SUMPRODUCT(MAX(('Rate Schedule'!$A$5:$A$24&lt;=A1658)*('Rate Schedule'!$A$5:$A$24&lt;&gt;"")*'Rate Schedule'!$A$5:$A$24)),'Rate Schedule'!$A$5:$A$24,0)),0),0))))</f>
        <v/>
      </c>
      <c r="P1658" s="25">
        <f>IF(OR(M1658="",O1658=""),"",ROUND(N1658*O1658,0)/100)</f>
        <v/>
      </c>
      <c r="Q1658" s="26">
        <f>IF(AND(A1658="",B1658="",C1658="",D1658="",E1658="",J1658="",H1658=""),"",IF(A1658="","Add a date",IF(A1658&gt;AsOf,"After as-of date: not counted yet",IF(B1658="","Add a vehicle",IF(COUNTIF(VName,B1658)=0,"Vehicle not on Vehicles sheet",IF(E1658="","Add a purpose",IF(AND(E1658&lt;&gt;"Business",E1658&lt;&gt;"Medical",E1658&lt;&gt;"Charitable",E1658&lt;&gt;"Personal"),"Purpose must be Business/Medical/Charitable/Personal",IF(AND(ISNUMBER(H1658),ISNUMBER(I1658),I1658&lt;H1658),"Odometer end is before start",IF(AND(NOT(ISNUMBER(H1658)),NOT(ISNUMBER(I1658)),NOT(ISNUMBER(J1658))),"Add odometer readings or typed miles",IF(AND(ISNUMBER(H1658),ISNUMBER(I1658),ISNUMBER(J1658),ABS((I1658-H1658)-J1658)&gt;0.05),"Odometer and typed miles disagree",IF(AND(N1658&gt;0,O1658=0),"No rate for this date — check Rate Schedule",IF(AND(OR(E1658="Business",E1658="Medical",E1658="Charitable"),F1658&lt;&gt;"Yes",K1658=""),"Add purpose detail for substantiation",""))))))))))))</f>
        <v/>
      </c>
      <c r="R1658" s="27">
        <f>IF(OR(A1658="",M1658=""),"",IFERROR(INDEX('Rate Schedule'!$A$5:$A$24,MATCH(SUMPRODUCT(MAX(('Rate Schedule'!$A$5:$A$24&lt;=A1658)*('Rate Schedule'!$A$5:$A$24&lt;&gt;"")*'Rate Schedule'!$A$5:$A$24)),'Rate Schedule'!$A$5:$A$24,0)),""))</f>
        <v/>
      </c>
    </row>
    <row r="1659">
      <c r="A1659" s="22" t="n"/>
      <c r="B1659" s="10" t="n"/>
      <c r="C1659" s="10" t="n"/>
      <c r="D1659" s="10" t="n"/>
      <c r="E1659" s="10" t="n"/>
      <c r="F1659" s="10" t="n"/>
      <c r="G1659" s="10" t="n"/>
      <c r="H1659" s="23" t="n"/>
      <c r="I1659" s="23" t="n"/>
      <c r="J1659" s="23" t="n"/>
      <c r="K1659" s="10" t="n"/>
      <c r="L1659" s="10" t="n"/>
      <c r="M1659" s="24">
        <f>IF(AND(A1659="",B1659="",J1659="",H1659=""),"",ROUND(IF(G1659="Yes",2,1)*IF(AND(ISNUMBER(H1659),ISNUMBER(I1659),I1659&gt;=H1659),I1659-H1659,IF(ISNUMBER(J1659),J1659,0)),1))</f>
        <v/>
      </c>
      <c r="N1659" s="24">
        <f>IF(M1659="","",IF(OR(E1659="Personal",E1659="",F1659="Yes"),0,M1659))</f>
        <v/>
      </c>
      <c r="O1659" s="24">
        <f>IF(OR(A1659="",M1659=""),"",IF(E1659="Business",IFERROR(INDEX('Rate Schedule'!$B$5:$B$24,MATCH(SUMPRODUCT(MAX(('Rate Schedule'!$A$5:$A$24&lt;=A1659)*('Rate Schedule'!$A$5:$A$24&lt;&gt;"")*'Rate Schedule'!$A$5:$A$24)),'Rate Schedule'!$A$5:$A$24,0)),0),IF(E1659="Medical",IFERROR(INDEX('Rate Schedule'!$C$5:$C$24,MATCH(SUMPRODUCT(MAX(('Rate Schedule'!$A$5:$A$24&lt;=A1659)*('Rate Schedule'!$A$5:$A$24&lt;&gt;"")*'Rate Schedule'!$A$5:$A$24)),'Rate Schedule'!$A$5:$A$24,0)),0),IF(E1659="Charitable",IFERROR(INDEX('Rate Schedule'!$D$5:$D$24,MATCH(SUMPRODUCT(MAX(('Rate Schedule'!$A$5:$A$24&lt;=A1659)*('Rate Schedule'!$A$5:$A$24&lt;&gt;"")*'Rate Schedule'!$A$5:$A$24)),'Rate Schedule'!$A$5:$A$24,0)),0),0))))</f>
        <v/>
      </c>
      <c r="P1659" s="25">
        <f>IF(OR(M1659="",O1659=""),"",ROUND(N1659*O1659,0)/100)</f>
        <v/>
      </c>
      <c r="Q1659" s="26">
        <f>IF(AND(A1659="",B1659="",C1659="",D1659="",E1659="",J1659="",H1659=""),"",IF(A1659="","Add a date",IF(A1659&gt;AsOf,"After as-of date: not counted yet",IF(B1659="","Add a vehicle",IF(COUNTIF(VName,B1659)=0,"Vehicle not on Vehicles sheet",IF(E1659="","Add a purpose",IF(AND(E1659&lt;&gt;"Business",E1659&lt;&gt;"Medical",E1659&lt;&gt;"Charitable",E1659&lt;&gt;"Personal"),"Purpose must be Business/Medical/Charitable/Personal",IF(AND(ISNUMBER(H1659),ISNUMBER(I1659),I1659&lt;H1659),"Odometer end is before start",IF(AND(NOT(ISNUMBER(H1659)),NOT(ISNUMBER(I1659)),NOT(ISNUMBER(J1659))),"Add odometer readings or typed miles",IF(AND(ISNUMBER(H1659),ISNUMBER(I1659),ISNUMBER(J1659),ABS((I1659-H1659)-J1659)&gt;0.05),"Odometer and typed miles disagree",IF(AND(N1659&gt;0,O1659=0),"No rate for this date — check Rate Schedule",IF(AND(OR(E1659="Business",E1659="Medical",E1659="Charitable"),F1659&lt;&gt;"Yes",K1659=""),"Add purpose detail for substantiation",""))))))))))))</f>
        <v/>
      </c>
      <c r="R1659" s="27">
        <f>IF(OR(A1659="",M1659=""),"",IFERROR(INDEX('Rate Schedule'!$A$5:$A$24,MATCH(SUMPRODUCT(MAX(('Rate Schedule'!$A$5:$A$24&lt;=A1659)*('Rate Schedule'!$A$5:$A$24&lt;&gt;"")*'Rate Schedule'!$A$5:$A$24)),'Rate Schedule'!$A$5:$A$24,0)),""))</f>
        <v/>
      </c>
    </row>
    <row r="1660">
      <c r="A1660" s="22" t="n"/>
      <c r="B1660" s="10" t="n"/>
      <c r="C1660" s="10" t="n"/>
      <c r="D1660" s="10" t="n"/>
      <c r="E1660" s="10" t="n"/>
      <c r="F1660" s="10" t="n"/>
      <c r="G1660" s="10" t="n"/>
      <c r="H1660" s="23" t="n"/>
      <c r="I1660" s="23" t="n"/>
      <c r="J1660" s="23" t="n"/>
      <c r="K1660" s="10" t="n"/>
      <c r="L1660" s="10" t="n"/>
      <c r="M1660" s="24">
        <f>IF(AND(A1660="",B1660="",J1660="",H1660=""),"",ROUND(IF(G1660="Yes",2,1)*IF(AND(ISNUMBER(H1660),ISNUMBER(I1660),I1660&gt;=H1660),I1660-H1660,IF(ISNUMBER(J1660),J1660,0)),1))</f>
        <v/>
      </c>
      <c r="N1660" s="24">
        <f>IF(M1660="","",IF(OR(E1660="Personal",E1660="",F1660="Yes"),0,M1660))</f>
        <v/>
      </c>
      <c r="O1660" s="24">
        <f>IF(OR(A1660="",M1660=""),"",IF(E1660="Business",IFERROR(INDEX('Rate Schedule'!$B$5:$B$24,MATCH(SUMPRODUCT(MAX(('Rate Schedule'!$A$5:$A$24&lt;=A1660)*('Rate Schedule'!$A$5:$A$24&lt;&gt;"")*'Rate Schedule'!$A$5:$A$24)),'Rate Schedule'!$A$5:$A$24,0)),0),IF(E1660="Medical",IFERROR(INDEX('Rate Schedule'!$C$5:$C$24,MATCH(SUMPRODUCT(MAX(('Rate Schedule'!$A$5:$A$24&lt;=A1660)*('Rate Schedule'!$A$5:$A$24&lt;&gt;"")*'Rate Schedule'!$A$5:$A$24)),'Rate Schedule'!$A$5:$A$24,0)),0),IF(E1660="Charitable",IFERROR(INDEX('Rate Schedule'!$D$5:$D$24,MATCH(SUMPRODUCT(MAX(('Rate Schedule'!$A$5:$A$24&lt;=A1660)*('Rate Schedule'!$A$5:$A$24&lt;&gt;"")*'Rate Schedule'!$A$5:$A$24)),'Rate Schedule'!$A$5:$A$24,0)),0),0))))</f>
        <v/>
      </c>
      <c r="P1660" s="25">
        <f>IF(OR(M1660="",O1660=""),"",ROUND(N1660*O1660,0)/100)</f>
        <v/>
      </c>
      <c r="Q1660" s="26">
        <f>IF(AND(A1660="",B1660="",C1660="",D1660="",E1660="",J1660="",H1660=""),"",IF(A1660="","Add a date",IF(A1660&gt;AsOf,"After as-of date: not counted yet",IF(B1660="","Add a vehicle",IF(COUNTIF(VName,B1660)=0,"Vehicle not on Vehicles sheet",IF(E1660="","Add a purpose",IF(AND(E1660&lt;&gt;"Business",E1660&lt;&gt;"Medical",E1660&lt;&gt;"Charitable",E1660&lt;&gt;"Personal"),"Purpose must be Business/Medical/Charitable/Personal",IF(AND(ISNUMBER(H1660),ISNUMBER(I1660),I1660&lt;H1660),"Odometer end is before start",IF(AND(NOT(ISNUMBER(H1660)),NOT(ISNUMBER(I1660)),NOT(ISNUMBER(J1660))),"Add odometer readings or typed miles",IF(AND(ISNUMBER(H1660),ISNUMBER(I1660),ISNUMBER(J1660),ABS((I1660-H1660)-J1660)&gt;0.05),"Odometer and typed miles disagree",IF(AND(N1660&gt;0,O1660=0),"No rate for this date — check Rate Schedule",IF(AND(OR(E1660="Business",E1660="Medical",E1660="Charitable"),F1660&lt;&gt;"Yes",K1660=""),"Add purpose detail for substantiation",""))))))))))))</f>
        <v/>
      </c>
      <c r="R1660" s="27">
        <f>IF(OR(A1660="",M1660=""),"",IFERROR(INDEX('Rate Schedule'!$A$5:$A$24,MATCH(SUMPRODUCT(MAX(('Rate Schedule'!$A$5:$A$24&lt;=A1660)*('Rate Schedule'!$A$5:$A$24&lt;&gt;"")*'Rate Schedule'!$A$5:$A$24)),'Rate Schedule'!$A$5:$A$24,0)),""))</f>
        <v/>
      </c>
    </row>
    <row r="1661">
      <c r="A1661" s="22" t="n"/>
      <c r="B1661" s="10" t="n"/>
      <c r="C1661" s="10" t="n"/>
      <c r="D1661" s="10" t="n"/>
      <c r="E1661" s="10" t="n"/>
      <c r="F1661" s="10" t="n"/>
      <c r="G1661" s="10" t="n"/>
      <c r="H1661" s="23" t="n"/>
      <c r="I1661" s="23" t="n"/>
      <c r="J1661" s="23" t="n"/>
      <c r="K1661" s="10" t="n"/>
      <c r="L1661" s="10" t="n"/>
      <c r="M1661" s="24">
        <f>IF(AND(A1661="",B1661="",J1661="",H1661=""),"",ROUND(IF(G1661="Yes",2,1)*IF(AND(ISNUMBER(H1661),ISNUMBER(I1661),I1661&gt;=H1661),I1661-H1661,IF(ISNUMBER(J1661),J1661,0)),1))</f>
        <v/>
      </c>
      <c r="N1661" s="24">
        <f>IF(M1661="","",IF(OR(E1661="Personal",E1661="",F1661="Yes"),0,M1661))</f>
        <v/>
      </c>
      <c r="O1661" s="24">
        <f>IF(OR(A1661="",M1661=""),"",IF(E1661="Business",IFERROR(INDEX('Rate Schedule'!$B$5:$B$24,MATCH(SUMPRODUCT(MAX(('Rate Schedule'!$A$5:$A$24&lt;=A1661)*('Rate Schedule'!$A$5:$A$24&lt;&gt;"")*'Rate Schedule'!$A$5:$A$24)),'Rate Schedule'!$A$5:$A$24,0)),0),IF(E1661="Medical",IFERROR(INDEX('Rate Schedule'!$C$5:$C$24,MATCH(SUMPRODUCT(MAX(('Rate Schedule'!$A$5:$A$24&lt;=A1661)*('Rate Schedule'!$A$5:$A$24&lt;&gt;"")*'Rate Schedule'!$A$5:$A$24)),'Rate Schedule'!$A$5:$A$24,0)),0),IF(E1661="Charitable",IFERROR(INDEX('Rate Schedule'!$D$5:$D$24,MATCH(SUMPRODUCT(MAX(('Rate Schedule'!$A$5:$A$24&lt;=A1661)*('Rate Schedule'!$A$5:$A$24&lt;&gt;"")*'Rate Schedule'!$A$5:$A$24)),'Rate Schedule'!$A$5:$A$24,0)),0),0))))</f>
        <v/>
      </c>
      <c r="P1661" s="25">
        <f>IF(OR(M1661="",O1661=""),"",ROUND(N1661*O1661,0)/100)</f>
        <v/>
      </c>
      <c r="Q1661" s="26">
        <f>IF(AND(A1661="",B1661="",C1661="",D1661="",E1661="",J1661="",H1661=""),"",IF(A1661="","Add a date",IF(A1661&gt;AsOf,"After as-of date: not counted yet",IF(B1661="","Add a vehicle",IF(COUNTIF(VName,B1661)=0,"Vehicle not on Vehicles sheet",IF(E1661="","Add a purpose",IF(AND(E1661&lt;&gt;"Business",E1661&lt;&gt;"Medical",E1661&lt;&gt;"Charitable",E1661&lt;&gt;"Personal"),"Purpose must be Business/Medical/Charitable/Personal",IF(AND(ISNUMBER(H1661),ISNUMBER(I1661),I1661&lt;H1661),"Odometer end is before start",IF(AND(NOT(ISNUMBER(H1661)),NOT(ISNUMBER(I1661)),NOT(ISNUMBER(J1661))),"Add odometer readings or typed miles",IF(AND(ISNUMBER(H1661),ISNUMBER(I1661),ISNUMBER(J1661),ABS((I1661-H1661)-J1661)&gt;0.05),"Odometer and typed miles disagree",IF(AND(N1661&gt;0,O1661=0),"No rate for this date — check Rate Schedule",IF(AND(OR(E1661="Business",E1661="Medical",E1661="Charitable"),F1661&lt;&gt;"Yes",K1661=""),"Add purpose detail for substantiation",""))))))))))))</f>
        <v/>
      </c>
      <c r="R1661" s="27">
        <f>IF(OR(A1661="",M1661=""),"",IFERROR(INDEX('Rate Schedule'!$A$5:$A$24,MATCH(SUMPRODUCT(MAX(('Rate Schedule'!$A$5:$A$24&lt;=A1661)*('Rate Schedule'!$A$5:$A$24&lt;&gt;"")*'Rate Schedule'!$A$5:$A$24)),'Rate Schedule'!$A$5:$A$24,0)),""))</f>
        <v/>
      </c>
    </row>
    <row r="1662">
      <c r="A1662" s="22" t="n"/>
      <c r="B1662" s="10" t="n"/>
      <c r="C1662" s="10" t="n"/>
      <c r="D1662" s="10" t="n"/>
      <c r="E1662" s="10" t="n"/>
      <c r="F1662" s="10" t="n"/>
      <c r="G1662" s="10" t="n"/>
      <c r="H1662" s="23" t="n"/>
      <c r="I1662" s="23" t="n"/>
      <c r="J1662" s="23" t="n"/>
      <c r="K1662" s="10" t="n"/>
      <c r="L1662" s="10" t="n"/>
      <c r="M1662" s="24">
        <f>IF(AND(A1662="",B1662="",J1662="",H1662=""),"",ROUND(IF(G1662="Yes",2,1)*IF(AND(ISNUMBER(H1662),ISNUMBER(I1662),I1662&gt;=H1662),I1662-H1662,IF(ISNUMBER(J1662),J1662,0)),1))</f>
        <v/>
      </c>
      <c r="N1662" s="24">
        <f>IF(M1662="","",IF(OR(E1662="Personal",E1662="",F1662="Yes"),0,M1662))</f>
        <v/>
      </c>
      <c r="O1662" s="24">
        <f>IF(OR(A1662="",M1662=""),"",IF(E1662="Business",IFERROR(INDEX('Rate Schedule'!$B$5:$B$24,MATCH(SUMPRODUCT(MAX(('Rate Schedule'!$A$5:$A$24&lt;=A1662)*('Rate Schedule'!$A$5:$A$24&lt;&gt;"")*'Rate Schedule'!$A$5:$A$24)),'Rate Schedule'!$A$5:$A$24,0)),0),IF(E1662="Medical",IFERROR(INDEX('Rate Schedule'!$C$5:$C$24,MATCH(SUMPRODUCT(MAX(('Rate Schedule'!$A$5:$A$24&lt;=A1662)*('Rate Schedule'!$A$5:$A$24&lt;&gt;"")*'Rate Schedule'!$A$5:$A$24)),'Rate Schedule'!$A$5:$A$24,0)),0),IF(E1662="Charitable",IFERROR(INDEX('Rate Schedule'!$D$5:$D$24,MATCH(SUMPRODUCT(MAX(('Rate Schedule'!$A$5:$A$24&lt;=A1662)*('Rate Schedule'!$A$5:$A$24&lt;&gt;"")*'Rate Schedule'!$A$5:$A$24)),'Rate Schedule'!$A$5:$A$24,0)),0),0))))</f>
        <v/>
      </c>
      <c r="P1662" s="25">
        <f>IF(OR(M1662="",O1662=""),"",ROUND(N1662*O1662,0)/100)</f>
        <v/>
      </c>
      <c r="Q1662" s="26">
        <f>IF(AND(A1662="",B1662="",C1662="",D1662="",E1662="",J1662="",H1662=""),"",IF(A1662="","Add a date",IF(A1662&gt;AsOf,"After as-of date: not counted yet",IF(B1662="","Add a vehicle",IF(COUNTIF(VName,B1662)=0,"Vehicle not on Vehicles sheet",IF(E1662="","Add a purpose",IF(AND(E1662&lt;&gt;"Business",E1662&lt;&gt;"Medical",E1662&lt;&gt;"Charitable",E1662&lt;&gt;"Personal"),"Purpose must be Business/Medical/Charitable/Personal",IF(AND(ISNUMBER(H1662),ISNUMBER(I1662),I1662&lt;H1662),"Odometer end is before start",IF(AND(NOT(ISNUMBER(H1662)),NOT(ISNUMBER(I1662)),NOT(ISNUMBER(J1662))),"Add odometer readings or typed miles",IF(AND(ISNUMBER(H1662),ISNUMBER(I1662),ISNUMBER(J1662),ABS((I1662-H1662)-J1662)&gt;0.05),"Odometer and typed miles disagree",IF(AND(N1662&gt;0,O1662=0),"No rate for this date — check Rate Schedule",IF(AND(OR(E1662="Business",E1662="Medical",E1662="Charitable"),F1662&lt;&gt;"Yes",K1662=""),"Add purpose detail for substantiation",""))))))))))))</f>
        <v/>
      </c>
      <c r="R1662" s="27">
        <f>IF(OR(A1662="",M1662=""),"",IFERROR(INDEX('Rate Schedule'!$A$5:$A$24,MATCH(SUMPRODUCT(MAX(('Rate Schedule'!$A$5:$A$24&lt;=A1662)*('Rate Schedule'!$A$5:$A$24&lt;&gt;"")*'Rate Schedule'!$A$5:$A$24)),'Rate Schedule'!$A$5:$A$24,0)),""))</f>
        <v/>
      </c>
    </row>
    <row r="1663">
      <c r="A1663" s="22" t="n"/>
      <c r="B1663" s="10" t="n"/>
      <c r="C1663" s="10" t="n"/>
      <c r="D1663" s="10" t="n"/>
      <c r="E1663" s="10" t="n"/>
      <c r="F1663" s="10" t="n"/>
      <c r="G1663" s="10" t="n"/>
      <c r="H1663" s="23" t="n"/>
      <c r="I1663" s="23" t="n"/>
      <c r="J1663" s="23" t="n"/>
      <c r="K1663" s="10" t="n"/>
      <c r="L1663" s="10" t="n"/>
      <c r="M1663" s="24">
        <f>IF(AND(A1663="",B1663="",J1663="",H1663=""),"",ROUND(IF(G1663="Yes",2,1)*IF(AND(ISNUMBER(H1663),ISNUMBER(I1663),I1663&gt;=H1663),I1663-H1663,IF(ISNUMBER(J1663),J1663,0)),1))</f>
        <v/>
      </c>
      <c r="N1663" s="24">
        <f>IF(M1663="","",IF(OR(E1663="Personal",E1663="",F1663="Yes"),0,M1663))</f>
        <v/>
      </c>
      <c r="O1663" s="24">
        <f>IF(OR(A1663="",M1663=""),"",IF(E1663="Business",IFERROR(INDEX('Rate Schedule'!$B$5:$B$24,MATCH(SUMPRODUCT(MAX(('Rate Schedule'!$A$5:$A$24&lt;=A1663)*('Rate Schedule'!$A$5:$A$24&lt;&gt;"")*'Rate Schedule'!$A$5:$A$24)),'Rate Schedule'!$A$5:$A$24,0)),0),IF(E1663="Medical",IFERROR(INDEX('Rate Schedule'!$C$5:$C$24,MATCH(SUMPRODUCT(MAX(('Rate Schedule'!$A$5:$A$24&lt;=A1663)*('Rate Schedule'!$A$5:$A$24&lt;&gt;"")*'Rate Schedule'!$A$5:$A$24)),'Rate Schedule'!$A$5:$A$24,0)),0),IF(E1663="Charitable",IFERROR(INDEX('Rate Schedule'!$D$5:$D$24,MATCH(SUMPRODUCT(MAX(('Rate Schedule'!$A$5:$A$24&lt;=A1663)*('Rate Schedule'!$A$5:$A$24&lt;&gt;"")*'Rate Schedule'!$A$5:$A$24)),'Rate Schedule'!$A$5:$A$24,0)),0),0))))</f>
        <v/>
      </c>
      <c r="P1663" s="25">
        <f>IF(OR(M1663="",O1663=""),"",ROUND(N1663*O1663,0)/100)</f>
        <v/>
      </c>
      <c r="Q1663" s="26">
        <f>IF(AND(A1663="",B1663="",C1663="",D1663="",E1663="",J1663="",H1663=""),"",IF(A1663="","Add a date",IF(A1663&gt;AsOf,"After as-of date: not counted yet",IF(B1663="","Add a vehicle",IF(COUNTIF(VName,B1663)=0,"Vehicle not on Vehicles sheet",IF(E1663="","Add a purpose",IF(AND(E1663&lt;&gt;"Business",E1663&lt;&gt;"Medical",E1663&lt;&gt;"Charitable",E1663&lt;&gt;"Personal"),"Purpose must be Business/Medical/Charitable/Personal",IF(AND(ISNUMBER(H1663),ISNUMBER(I1663),I1663&lt;H1663),"Odometer end is before start",IF(AND(NOT(ISNUMBER(H1663)),NOT(ISNUMBER(I1663)),NOT(ISNUMBER(J1663))),"Add odometer readings or typed miles",IF(AND(ISNUMBER(H1663),ISNUMBER(I1663),ISNUMBER(J1663),ABS((I1663-H1663)-J1663)&gt;0.05),"Odometer and typed miles disagree",IF(AND(N1663&gt;0,O1663=0),"No rate for this date — check Rate Schedule",IF(AND(OR(E1663="Business",E1663="Medical",E1663="Charitable"),F1663&lt;&gt;"Yes",K1663=""),"Add purpose detail for substantiation",""))))))))))))</f>
        <v/>
      </c>
      <c r="R1663" s="27">
        <f>IF(OR(A1663="",M1663=""),"",IFERROR(INDEX('Rate Schedule'!$A$5:$A$24,MATCH(SUMPRODUCT(MAX(('Rate Schedule'!$A$5:$A$24&lt;=A1663)*('Rate Schedule'!$A$5:$A$24&lt;&gt;"")*'Rate Schedule'!$A$5:$A$24)),'Rate Schedule'!$A$5:$A$24,0)),""))</f>
        <v/>
      </c>
    </row>
    <row r="1664">
      <c r="A1664" s="22" t="n"/>
      <c r="B1664" s="10" t="n"/>
      <c r="C1664" s="10" t="n"/>
      <c r="D1664" s="10" t="n"/>
      <c r="E1664" s="10" t="n"/>
      <c r="F1664" s="10" t="n"/>
      <c r="G1664" s="10" t="n"/>
      <c r="H1664" s="23" t="n"/>
      <c r="I1664" s="23" t="n"/>
      <c r="J1664" s="23" t="n"/>
      <c r="K1664" s="10" t="n"/>
      <c r="L1664" s="10" t="n"/>
      <c r="M1664" s="24">
        <f>IF(AND(A1664="",B1664="",J1664="",H1664=""),"",ROUND(IF(G1664="Yes",2,1)*IF(AND(ISNUMBER(H1664),ISNUMBER(I1664),I1664&gt;=H1664),I1664-H1664,IF(ISNUMBER(J1664),J1664,0)),1))</f>
        <v/>
      </c>
      <c r="N1664" s="24">
        <f>IF(M1664="","",IF(OR(E1664="Personal",E1664="",F1664="Yes"),0,M1664))</f>
        <v/>
      </c>
      <c r="O1664" s="24">
        <f>IF(OR(A1664="",M1664=""),"",IF(E1664="Business",IFERROR(INDEX('Rate Schedule'!$B$5:$B$24,MATCH(SUMPRODUCT(MAX(('Rate Schedule'!$A$5:$A$24&lt;=A1664)*('Rate Schedule'!$A$5:$A$24&lt;&gt;"")*'Rate Schedule'!$A$5:$A$24)),'Rate Schedule'!$A$5:$A$24,0)),0),IF(E1664="Medical",IFERROR(INDEX('Rate Schedule'!$C$5:$C$24,MATCH(SUMPRODUCT(MAX(('Rate Schedule'!$A$5:$A$24&lt;=A1664)*('Rate Schedule'!$A$5:$A$24&lt;&gt;"")*'Rate Schedule'!$A$5:$A$24)),'Rate Schedule'!$A$5:$A$24,0)),0),IF(E1664="Charitable",IFERROR(INDEX('Rate Schedule'!$D$5:$D$24,MATCH(SUMPRODUCT(MAX(('Rate Schedule'!$A$5:$A$24&lt;=A1664)*('Rate Schedule'!$A$5:$A$24&lt;&gt;"")*'Rate Schedule'!$A$5:$A$24)),'Rate Schedule'!$A$5:$A$24,0)),0),0))))</f>
        <v/>
      </c>
      <c r="P1664" s="25">
        <f>IF(OR(M1664="",O1664=""),"",ROUND(N1664*O1664,0)/100)</f>
        <v/>
      </c>
      <c r="Q1664" s="26">
        <f>IF(AND(A1664="",B1664="",C1664="",D1664="",E1664="",J1664="",H1664=""),"",IF(A1664="","Add a date",IF(A1664&gt;AsOf,"After as-of date: not counted yet",IF(B1664="","Add a vehicle",IF(COUNTIF(VName,B1664)=0,"Vehicle not on Vehicles sheet",IF(E1664="","Add a purpose",IF(AND(E1664&lt;&gt;"Business",E1664&lt;&gt;"Medical",E1664&lt;&gt;"Charitable",E1664&lt;&gt;"Personal"),"Purpose must be Business/Medical/Charitable/Personal",IF(AND(ISNUMBER(H1664),ISNUMBER(I1664),I1664&lt;H1664),"Odometer end is before start",IF(AND(NOT(ISNUMBER(H1664)),NOT(ISNUMBER(I1664)),NOT(ISNUMBER(J1664))),"Add odometer readings or typed miles",IF(AND(ISNUMBER(H1664),ISNUMBER(I1664),ISNUMBER(J1664),ABS((I1664-H1664)-J1664)&gt;0.05),"Odometer and typed miles disagree",IF(AND(N1664&gt;0,O1664=0),"No rate for this date — check Rate Schedule",IF(AND(OR(E1664="Business",E1664="Medical",E1664="Charitable"),F1664&lt;&gt;"Yes",K1664=""),"Add purpose detail for substantiation",""))))))))))))</f>
        <v/>
      </c>
      <c r="R1664" s="27">
        <f>IF(OR(A1664="",M1664=""),"",IFERROR(INDEX('Rate Schedule'!$A$5:$A$24,MATCH(SUMPRODUCT(MAX(('Rate Schedule'!$A$5:$A$24&lt;=A1664)*('Rate Schedule'!$A$5:$A$24&lt;&gt;"")*'Rate Schedule'!$A$5:$A$24)),'Rate Schedule'!$A$5:$A$24,0)),""))</f>
        <v/>
      </c>
    </row>
    <row r="1665">
      <c r="A1665" s="22" t="n"/>
      <c r="B1665" s="10" t="n"/>
      <c r="C1665" s="10" t="n"/>
      <c r="D1665" s="10" t="n"/>
      <c r="E1665" s="10" t="n"/>
      <c r="F1665" s="10" t="n"/>
      <c r="G1665" s="10" t="n"/>
      <c r="H1665" s="23" t="n"/>
      <c r="I1665" s="23" t="n"/>
      <c r="J1665" s="23" t="n"/>
      <c r="K1665" s="10" t="n"/>
      <c r="L1665" s="10" t="n"/>
      <c r="M1665" s="24">
        <f>IF(AND(A1665="",B1665="",J1665="",H1665=""),"",ROUND(IF(G1665="Yes",2,1)*IF(AND(ISNUMBER(H1665),ISNUMBER(I1665),I1665&gt;=H1665),I1665-H1665,IF(ISNUMBER(J1665),J1665,0)),1))</f>
        <v/>
      </c>
      <c r="N1665" s="24">
        <f>IF(M1665="","",IF(OR(E1665="Personal",E1665="",F1665="Yes"),0,M1665))</f>
        <v/>
      </c>
      <c r="O1665" s="24">
        <f>IF(OR(A1665="",M1665=""),"",IF(E1665="Business",IFERROR(INDEX('Rate Schedule'!$B$5:$B$24,MATCH(SUMPRODUCT(MAX(('Rate Schedule'!$A$5:$A$24&lt;=A1665)*('Rate Schedule'!$A$5:$A$24&lt;&gt;"")*'Rate Schedule'!$A$5:$A$24)),'Rate Schedule'!$A$5:$A$24,0)),0),IF(E1665="Medical",IFERROR(INDEX('Rate Schedule'!$C$5:$C$24,MATCH(SUMPRODUCT(MAX(('Rate Schedule'!$A$5:$A$24&lt;=A1665)*('Rate Schedule'!$A$5:$A$24&lt;&gt;"")*'Rate Schedule'!$A$5:$A$24)),'Rate Schedule'!$A$5:$A$24,0)),0),IF(E1665="Charitable",IFERROR(INDEX('Rate Schedule'!$D$5:$D$24,MATCH(SUMPRODUCT(MAX(('Rate Schedule'!$A$5:$A$24&lt;=A1665)*('Rate Schedule'!$A$5:$A$24&lt;&gt;"")*'Rate Schedule'!$A$5:$A$24)),'Rate Schedule'!$A$5:$A$24,0)),0),0))))</f>
        <v/>
      </c>
      <c r="P1665" s="25">
        <f>IF(OR(M1665="",O1665=""),"",ROUND(N1665*O1665,0)/100)</f>
        <v/>
      </c>
      <c r="Q1665" s="26">
        <f>IF(AND(A1665="",B1665="",C1665="",D1665="",E1665="",J1665="",H1665=""),"",IF(A1665="","Add a date",IF(A1665&gt;AsOf,"After as-of date: not counted yet",IF(B1665="","Add a vehicle",IF(COUNTIF(VName,B1665)=0,"Vehicle not on Vehicles sheet",IF(E1665="","Add a purpose",IF(AND(E1665&lt;&gt;"Business",E1665&lt;&gt;"Medical",E1665&lt;&gt;"Charitable",E1665&lt;&gt;"Personal"),"Purpose must be Business/Medical/Charitable/Personal",IF(AND(ISNUMBER(H1665),ISNUMBER(I1665),I1665&lt;H1665),"Odometer end is before start",IF(AND(NOT(ISNUMBER(H1665)),NOT(ISNUMBER(I1665)),NOT(ISNUMBER(J1665))),"Add odometer readings or typed miles",IF(AND(ISNUMBER(H1665),ISNUMBER(I1665),ISNUMBER(J1665),ABS((I1665-H1665)-J1665)&gt;0.05),"Odometer and typed miles disagree",IF(AND(N1665&gt;0,O1665=0),"No rate for this date — check Rate Schedule",IF(AND(OR(E1665="Business",E1665="Medical",E1665="Charitable"),F1665&lt;&gt;"Yes",K1665=""),"Add purpose detail for substantiation",""))))))))))))</f>
        <v/>
      </c>
      <c r="R1665" s="27">
        <f>IF(OR(A1665="",M1665=""),"",IFERROR(INDEX('Rate Schedule'!$A$5:$A$24,MATCH(SUMPRODUCT(MAX(('Rate Schedule'!$A$5:$A$24&lt;=A1665)*('Rate Schedule'!$A$5:$A$24&lt;&gt;"")*'Rate Schedule'!$A$5:$A$24)),'Rate Schedule'!$A$5:$A$24,0)),""))</f>
        <v/>
      </c>
    </row>
    <row r="1666">
      <c r="A1666" s="22" t="n"/>
      <c r="B1666" s="10" t="n"/>
      <c r="C1666" s="10" t="n"/>
      <c r="D1666" s="10" t="n"/>
      <c r="E1666" s="10" t="n"/>
      <c r="F1666" s="10" t="n"/>
      <c r="G1666" s="10" t="n"/>
      <c r="H1666" s="23" t="n"/>
      <c r="I1666" s="23" t="n"/>
      <c r="J1666" s="23" t="n"/>
      <c r="K1666" s="10" t="n"/>
      <c r="L1666" s="10" t="n"/>
      <c r="M1666" s="24">
        <f>IF(AND(A1666="",B1666="",J1666="",H1666=""),"",ROUND(IF(G1666="Yes",2,1)*IF(AND(ISNUMBER(H1666),ISNUMBER(I1666),I1666&gt;=H1666),I1666-H1666,IF(ISNUMBER(J1666),J1666,0)),1))</f>
        <v/>
      </c>
      <c r="N1666" s="24">
        <f>IF(M1666="","",IF(OR(E1666="Personal",E1666="",F1666="Yes"),0,M1666))</f>
        <v/>
      </c>
      <c r="O1666" s="24">
        <f>IF(OR(A1666="",M1666=""),"",IF(E1666="Business",IFERROR(INDEX('Rate Schedule'!$B$5:$B$24,MATCH(SUMPRODUCT(MAX(('Rate Schedule'!$A$5:$A$24&lt;=A1666)*('Rate Schedule'!$A$5:$A$24&lt;&gt;"")*'Rate Schedule'!$A$5:$A$24)),'Rate Schedule'!$A$5:$A$24,0)),0),IF(E1666="Medical",IFERROR(INDEX('Rate Schedule'!$C$5:$C$24,MATCH(SUMPRODUCT(MAX(('Rate Schedule'!$A$5:$A$24&lt;=A1666)*('Rate Schedule'!$A$5:$A$24&lt;&gt;"")*'Rate Schedule'!$A$5:$A$24)),'Rate Schedule'!$A$5:$A$24,0)),0),IF(E1666="Charitable",IFERROR(INDEX('Rate Schedule'!$D$5:$D$24,MATCH(SUMPRODUCT(MAX(('Rate Schedule'!$A$5:$A$24&lt;=A1666)*('Rate Schedule'!$A$5:$A$24&lt;&gt;"")*'Rate Schedule'!$A$5:$A$24)),'Rate Schedule'!$A$5:$A$24,0)),0),0))))</f>
        <v/>
      </c>
      <c r="P1666" s="25">
        <f>IF(OR(M1666="",O1666=""),"",ROUND(N1666*O1666,0)/100)</f>
        <v/>
      </c>
      <c r="Q1666" s="26">
        <f>IF(AND(A1666="",B1666="",C1666="",D1666="",E1666="",J1666="",H1666=""),"",IF(A1666="","Add a date",IF(A1666&gt;AsOf,"After as-of date: not counted yet",IF(B1666="","Add a vehicle",IF(COUNTIF(VName,B1666)=0,"Vehicle not on Vehicles sheet",IF(E1666="","Add a purpose",IF(AND(E1666&lt;&gt;"Business",E1666&lt;&gt;"Medical",E1666&lt;&gt;"Charitable",E1666&lt;&gt;"Personal"),"Purpose must be Business/Medical/Charitable/Personal",IF(AND(ISNUMBER(H1666),ISNUMBER(I1666),I1666&lt;H1666),"Odometer end is before start",IF(AND(NOT(ISNUMBER(H1666)),NOT(ISNUMBER(I1666)),NOT(ISNUMBER(J1666))),"Add odometer readings or typed miles",IF(AND(ISNUMBER(H1666),ISNUMBER(I1666),ISNUMBER(J1666),ABS((I1666-H1666)-J1666)&gt;0.05),"Odometer and typed miles disagree",IF(AND(N1666&gt;0,O1666=0),"No rate for this date — check Rate Schedule",IF(AND(OR(E1666="Business",E1666="Medical",E1666="Charitable"),F1666&lt;&gt;"Yes",K1666=""),"Add purpose detail for substantiation",""))))))))))))</f>
        <v/>
      </c>
      <c r="R1666" s="27">
        <f>IF(OR(A1666="",M1666=""),"",IFERROR(INDEX('Rate Schedule'!$A$5:$A$24,MATCH(SUMPRODUCT(MAX(('Rate Schedule'!$A$5:$A$24&lt;=A1666)*('Rate Schedule'!$A$5:$A$24&lt;&gt;"")*'Rate Schedule'!$A$5:$A$24)),'Rate Schedule'!$A$5:$A$24,0)),""))</f>
        <v/>
      </c>
    </row>
    <row r="1667">
      <c r="A1667" s="22" t="n"/>
      <c r="B1667" s="10" t="n"/>
      <c r="C1667" s="10" t="n"/>
      <c r="D1667" s="10" t="n"/>
      <c r="E1667" s="10" t="n"/>
      <c r="F1667" s="10" t="n"/>
      <c r="G1667" s="10" t="n"/>
      <c r="H1667" s="23" t="n"/>
      <c r="I1667" s="23" t="n"/>
      <c r="J1667" s="23" t="n"/>
      <c r="K1667" s="10" t="n"/>
      <c r="L1667" s="10" t="n"/>
      <c r="M1667" s="24">
        <f>IF(AND(A1667="",B1667="",J1667="",H1667=""),"",ROUND(IF(G1667="Yes",2,1)*IF(AND(ISNUMBER(H1667),ISNUMBER(I1667),I1667&gt;=H1667),I1667-H1667,IF(ISNUMBER(J1667),J1667,0)),1))</f>
        <v/>
      </c>
      <c r="N1667" s="24">
        <f>IF(M1667="","",IF(OR(E1667="Personal",E1667="",F1667="Yes"),0,M1667))</f>
        <v/>
      </c>
      <c r="O1667" s="24">
        <f>IF(OR(A1667="",M1667=""),"",IF(E1667="Business",IFERROR(INDEX('Rate Schedule'!$B$5:$B$24,MATCH(SUMPRODUCT(MAX(('Rate Schedule'!$A$5:$A$24&lt;=A1667)*('Rate Schedule'!$A$5:$A$24&lt;&gt;"")*'Rate Schedule'!$A$5:$A$24)),'Rate Schedule'!$A$5:$A$24,0)),0),IF(E1667="Medical",IFERROR(INDEX('Rate Schedule'!$C$5:$C$24,MATCH(SUMPRODUCT(MAX(('Rate Schedule'!$A$5:$A$24&lt;=A1667)*('Rate Schedule'!$A$5:$A$24&lt;&gt;"")*'Rate Schedule'!$A$5:$A$24)),'Rate Schedule'!$A$5:$A$24,0)),0),IF(E1667="Charitable",IFERROR(INDEX('Rate Schedule'!$D$5:$D$24,MATCH(SUMPRODUCT(MAX(('Rate Schedule'!$A$5:$A$24&lt;=A1667)*('Rate Schedule'!$A$5:$A$24&lt;&gt;"")*'Rate Schedule'!$A$5:$A$24)),'Rate Schedule'!$A$5:$A$24,0)),0),0))))</f>
        <v/>
      </c>
      <c r="P1667" s="25">
        <f>IF(OR(M1667="",O1667=""),"",ROUND(N1667*O1667,0)/100)</f>
        <v/>
      </c>
      <c r="Q1667" s="26">
        <f>IF(AND(A1667="",B1667="",C1667="",D1667="",E1667="",J1667="",H1667=""),"",IF(A1667="","Add a date",IF(A1667&gt;AsOf,"After as-of date: not counted yet",IF(B1667="","Add a vehicle",IF(COUNTIF(VName,B1667)=0,"Vehicle not on Vehicles sheet",IF(E1667="","Add a purpose",IF(AND(E1667&lt;&gt;"Business",E1667&lt;&gt;"Medical",E1667&lt;&gt;"Charitable",E1667&lt;&gt;"Personal"),"Purpose must be Business/Medical/Charitable/Personal",IF(AND(ISNUMBER(H1667),ISNUMBER(I1667),I1667&lt;H1667),"Odometer end is before start",IF(AND(NOT(ISNUMBER(H1667)),NOT(ISNUMBER(I1667)),NOT(ISNUMBER(J1667))),"Add odometer readings or typed miles",IF(AND(ISNUMBER(H1667),ISNUMBER(I1667),ISNUMBER(J1667),ABS((I1667-H1667)-J1667)&gt;0.05),"Odometer and typed miles disagree",IF(AND(N1667&gt;0,O1667=0),"No rate for this date — check Rate Schedule",IF(AND(OR(E1667="Business",E1667="Medical",E1667="Charitable"),F1667&lt;&gt;"Yes",K1667=""),"Add purpose detail for substantiation",""))))))))))))</f>
        <v/>
      </c>
      <c r="R1667" s="27">
        <f>IF(OR(A1667="",M1667=""),"",IFERROR(INDEX('Rate Schedule'!$A$5:$A$24,MATCH(SUMPRODUCT(MAX(('Rate Schedule'!$A$5:$A$24&lt;=A1667)*('Rate Schedule'!$A$5:$A$24&lt;&gt;"")*'Rate Schedule'!$A$5:$A$24)),'Rate Schedule'!$A$5:$A$24,0)),""))</f>
        <v/>
      </c>
    </row>
    <row r="1668">
      <c r="A1668" s="22" t="n"/>
      <c r="B1668" s="10" t="n"/>
      <c r="C1668" s="10" t="n"/>
      <c r="D1668" s="10" t="n"/>
      <c r="E1668" s="10" t="n"/>
      <c r="F1668" s="10" t="n"/>
      <c r="G1668" s="10" t="n"/>
      <c r="H1668" s="23" t="n"/>
      <c r="I1668" s="23" t="n"/>
      <c r="J1668" s="23" t="n"/>
      <c r="K1668" s="10" t="n"/>
      <c r="L1668" s="10" t="n"/>
      <c r="M1668" s="24">
        <f>IF(AND(A1668="",B1668="",J1668="",H1668=""),"",ROUND(IF(G1668="Yes",2,1)*IF(AND(ISNUMBER(H1668),ISNUMBER(I1668),I1668&gt;=H1668),I1668-H1668,IF(ISNUMBER(J1668),J1668,0)),1))</f>
        <v/>
      </c>
      <c r="N1668" s="24">
        <f>IF(M1668="","",IF(OR(E1668="Personal",E1668="",F1668="Yes"),0,M1668))</f>
        <v/>
      </c>
      <c r="O1668" s="24">
        <f>IF(OR(A1668="",M1668=""),"",IF(E1668="Business",IFERROR(INDEX('Rate Schedule'!$B$5:$B$24,MATCH(SUMPRODUCT(MAX(('Rate Schedule'!$A$5:$A$24&lt;=A1668)*('Rate Schedule'!$A$5:$A$24&lt;&gt;"")*'Rate Schedule'!$A$5:$A$24)),'Rate Schedule'!$A$5:$A$24,0)),0),IF(E1668="Medical",IFERROR(INDEX('Rate Schedule'!$C$5:$C$24,MATCH(SUMPRODUCT(MAX(('Rate Schedule'!$A$5:$A$24&lt;=A1668)*('Rate Schedule'!$A$5:$A$24&lt;&gt;"")*'Rate Schedule'!$A$5:$A$24)),'Rate Schedule'!$A$5:$A$24,0)),0),IF(E1668="Charitable",IFERROR(INDEX('Rate Schedule'!$D$5:$D$24,MATCH(SUMPRODUCT(MAX(('Rate Schedule'!$A$5:$A$24&lt;=A1668)*('Rate Schedule'!$A$5:$A$24&lt;&gt;"")*'Rate Schedule'!$A$5:$A$24)),'Rate Schedule'!$A$5:$A$24,0)),0),0))))</f>
        <v/>
      </c>
      <c r="P1668" s="25">
        <f>IF(OR(M1668="",O1668=""),"",ROUND(N1668*O1668,0)/100)</f>
        <v/>
      </c>
      <c r="Q1668" s="26">
        <f>IF(AND(A1668="",B1668="",C1668="",D1668="",E1668="",J1668="",H1668=""),"",IF(A1668="","Add a date",IF(A1668&gt;AsOf,"After as-of date: not counted yet",IF(B1668="","Add a vehicle",IF(COUNTIF(VName,B1668)=0,"Vehicle not on Vehicles sheet",IF(E1668="","Add a purpose",IF(AND(E1668&lt;&gt;"Business",E1668&lt;&gt;"Medical",E1668&lt;&gt;"Charitable",E1668&lt;&gt;"Personal"),"Purpose must be Business/Medical/Charitable/Personal",IF(AND(ISNUMBER(H1668),ISNUMBER(I1668),I1668&lt;H1668),"Odometer end is before start",IF(AND(NOT(ISNUMBER(H1668)),NOT(ISNUMBER(I1668)),NOT(ISNUMBER(J1668))),"Add odometer readings or typed miles",IF(AND(ISNUMBER(H1668),ISNUMBER(I1668),ISNUMBER(J1668),ABS((I1668-H1668)-J1668)&gt;0.05),"Odometer and typed miles disagree",IF(AND(N1668&gt;0,O1668=0),"No rate for this date — check Rate Schedule",IF(AND(OR(E1668="Business",E1668="Medical",E1668="Charitable"),F1668&lt;&gt;"Yes",K1668=""),"Add purpose detail for substantiation",""))))))))))))</f>
        <v/>
      </c>
      <c r="R1668" s="27">
        <f>IF(OR(A1668="",M1668=""),"",IFERROR(INDEX('Rate Schedule'!$A$5:$A$24,MATCH(SUMPRODUCT(MAX(('Rate Schedule'!$A$5:$A$24&lt;=A1668)*('Rate Schedule'!$A$5:$A$24&lt;&gt;"")*'Rate Schedule'!$A$5:$A$24)),'Rate Schedule'!$A$5:$A$24,0)),""))</f>
        <v/>
      </c>
    </row>
    <row r="1669">
      <c r="A1669" s="22" t="n"/>
      <c r="B1669" s="10" t="n"/>
      <c r="C1669" s="10" t="n"/>
      <c r="D1669" s="10" t="n"/>
      <c r="E1669" s="10" t="n"/>
      <c r="F1669" s="10" t="n"/>
      <c r="G1669" s="10" t="n"/>
      <c r="H1669" s="23" t="n"/>
      <c r="I1669" s="23" t="n"/>
      <c r="J1669" s="23" t="n"/>
      <c r="K1669" s="10" t="n"/>
      <c r="L1669" s="10" t="n"/>
      <c r="M1669" s="24">
        <f>IF(AND(A1669="",B1669="",J1669="",H1669=""),"",ROUND(IF(G1669="Yes",2,1)*IF(AND(ISNUMBER(H1669),ISNUMBER(I1669),I1669&gt;=H1669),I1669-H1669,IF(ISNUMBER(J1669),J1669,0)),1))</f>
        <v/>
      </c>
      <c r="N1669" s="24">
        <f>IF(M1669="","",IF(OR(E1669="Personal",E1669="",F1669="Yes"),0,M1669))</f>
        <v/>
      </c>
      <c r="O1669" s="24">
        <f>IF(OR(A1669="",M1669=""),"",IF(E1669="Business",IFERROR(INDEX('Rate Schedule'!$B$5:$B$24,MATCH(SUMPRODUCT(MAX(('Rate Schedule'!$A$5:$A$24&lt;=A1669)*('Rate Schedule'!$A$5:$A$24&lt;&gt;"")*'Rate Schedule'!$A$5:$A$24)),'Rate Schedule'!$A$5:$A$24,0)),0),IF(E1669="Medical",IFERROR(INDEX('Rate Schedule'!$C$5:$C$24,MATCH(SUMPRODUCT(MAX(('Rate Schedule'!$A$5:$A$24&lt;=A1669)*('Rate Schedule'!$A$5:$A$24&lt;&gt;"")*'Rate Schedule'!$A$5:$A$24)),'Rate Schedule'!$A$5:$A$24,0)),0),IF(E1669="Charitable",IFERROR(INDEX('Rate Schedule'!$D$5:$D$24,MATCH(SUMPRODUCT(MAX(('Rate Schedule'!$A$5:$A$24&lt;=A1669)*('Rate Schedule'!$A$5:$A$24&lt;&gt;"")*'Rate Schedule'!$A$5:$A$24)),'Rate Schedule'!$A$5:$A$24,0)),0),0))))</f>
        <v/>
      </c>
      <c r="P1669" s="25">
        <f>IF(OR(M1669="",O1669=""),"",ROUND(N1669*O1669,0)/100)</f>
        <v/>
      </c>
      <c r="Q1669" s="26">
        <f>IF(AND(A1669="",B1669="",C1669="",D1669="",E1669="",J1669="",H1669=""),"",IF(A1669="","Add a date",IF(A1669&gt;AsOf,"After as-of date: not counted yet",IF(B1669="","Add a vehicle",IF(COUNTIF(VName,B1669)=0,"Vehicle not on Vehicles sheet",IF(E1669="","Add a purpose",IF(AND(E1669&lt;&gt;"Business",E1669&lt;&gt;"Medical",E1669&lt;&gt;"Charitable",E1669&lt;&gt;"Personal"),"Purpose must be Business/Medical/Charitable/Personal",IF(AND(ISNUMBER(H1669),ISNUMBER(I1669),I1669&lt;H1669),"Odometer end is before start",IF(AND(NOT(ISNUMBER(H1669)),NOT(ISNUMBER(I1669)),NOT(ISNUMBER(J1669))),"Add odometer readings or typed miles",IF(AND(ISNUMBER(H1669),ISNUMBER(I1669),ISNUMBER(J1669),ABS((I1669-H1669)-J1669)&gt;0.05),"Odometer and typed miles disagree",IF(AND(N1669&gt;0,O1669=0),"No rate for this date — check Rate Schedule",IF(AND(OR(E1669="Business",E1669="Medical",E1669="Charitable"),F1669&lt;&gt;"Yes",K1669=""),"Add purpose detail for substantiation",""))))))))))))</f>
        <v/>
      </c>
      <c r="R1669" s="27">
        <f>IF(OR(A1669="",M1669=""),"",IFERROR(INDEX('Rate Schedule'!$A$5:$A$24,MATCH(SUMPRODUCT(MAX(('Rate Schedule'!$A$5:$A$24&lt;=A1669)*('Rate Schedule'!$A$5:$A$24&lt;&gt;"")*'Rate Schedule'!$A$5:$A$24)),'Rate Schedule'!$A$5:$A$24,0)),""))</f>
        <v/>
      </c>
    </row>
    <row r="1670">
      <c r="A1670" s="22" t="n"/>
      <c r="B1670" s="10" t="n"/>
      <c r="C1670" s="10" t="n"/>
      <c r="D1670" s="10" t="n"/>
      <c r="E1670" s="10" t="n"/>
      <c r="F1670" s="10" t="n"/>
      <c r="G1670" s="10" t="n"/>
      <c r="H1670" s="23" t="n"/>
      <c r="I1670" s="23" t="n"/>
      <c r="J1670" s="23" t="n"/>
      <c r="K1670" s="10" t="n"/>
      <c r="L1670" s="10" t="n"/>
      <c r="M1670" s="24">
        <f>IF(AND(A1670="",B1670="",J1670="",H1670=""),"",ROUND(IF(G1670="Yes",2,1)*IF(AND(ISNUMBER(H1670),ISNUMBER(I1670),I1670&gt;=H1670),I1670-H1670,IF(ISNUMBER(J1670),J1670,0)),1))</f>
        <v/>
      </c>
      <c r="N1670" s="24">
        <f>IF(M1670="","",IF(OR(E1670="Personal",E1670="",F1670="Yes"),0,M1670))</f>
        <v/>
      </c>
      <c r="O1670" s="24">
        <f>IF(OR(A1670="",M1670=""),"",IF(E1670="Business",IFERROR(INDEX('Rate Schedule'!$B$5:$B$24,MATCH(SUMPRODUCT(MAX(('Rate Schedule'!$A$5:$A$24&lt;=A1670)*('Rate Schedule'!$A$5:$A$24&lt;&gt;"")*'Rate Schedule'!$A$5:$A$24)),'Rate Schedule'!$A$5:$A$24,0)),0),IF(E1670="Medical",IFERROR(INDEX('Rate Schedule'!$C$5:$C$24,MATCH(SUMPRODUCT(MAX(('Rate Schedule'!$A$5:$A$24&lt;=A1670)*('Rate Schedule'!$A$5:$A$24&lt;&gt;"")*'Rate Schedule'!$A$5:$A$24)),'Rate Schedule'!$A$5:$A$24,0)),0),IF(E1670="Charitable",IFERROR(INDEX('Rate Schedule'!$D$5:$D$24,MATCH(SUMPRODUCT(MAX(('Rate Schedule'!$A$5:$A$24&lt;=A1670)*('Rate Schedule'!$A$5:$A$24&lt;&gt;"")*'Rate Schedule'!$A$5:$A$24)),'Rate Schedule'!$A$5:$A$24,0)),0),0))))</f>
        <v/>
      </c>
      <c r="P1670" s="25">
        <f>IF(OR(M1670="",O1670=""),"",ROUND(N1670*O1670,0)/100)</f>
        <v/>
      </c>
      <c r="Q1670" s="26">
        <f>IF(AND(A1670="",B1670="",C1670="",D1670="",E1670="",J1670="",H1670=""),"",IF(A1670="","Add a date",IF(A1670&gt;AsOf,"After as-of date: not counted yet",IF(B1670="","Add a vehicle",IF(COUNTIF(VName,B1670)=0,"Vehicle not on Vehicles sheet",IF(E1670="","Add a purpose",IF(AND(E1670&lt;&gt;"Business",E1670&lt;&gt;"Medical",E1670&lt;&gt;"Charitable",E1670&lt;&gt;"Personal"),"Purpose must be Business/Medical/Charitable/Personal",IF(AND(ISNUMBER(H1670),ISNUMBER(I1670),I1670&lt;H1670),"Odometer end is before start",IF(AND(NOT(ISNUMBER(H1670)),NOT(ISNUMBER(I1670)),NOT(ISNUMBER(J1670))),"Add odometer readings or typed miles",IF(AND(ISNUMBER(H1670),ISNUMBER(I1670),ISNUMBER(J1670),ABS((I1670-H1670)-J1670)&gt;0.05),"Odometer and typed miles disagree",IF(AND(N1670&gt;0,O1670=0),"No rate for this date — check Rate Schedule",IF(AND(OR(E1670="Business",E1670="Medical",E1670="Charitable"),F1670&lt;&gt;"Yes",K1670=""),"Add purpose detail for substantiation",""))))))))))))</f>
        <v/>
      </c>
      <c r="R1670" s="27">
        <f>IF(OR(A1670="",M1670=""),"",IFERROR(INDEX('Rate Schedule'!$A$5:$A$24,MATCH(SUMPRODUCT(MAX(('Rate Schedule'!$A$5:$A$24&lt;=A1670)*('Rate Schedule'!$A$5:$A$24&lt;&gt;"")*'Rate Schedule'!$A$5:$A$24)),'Rate Schedule'!$A$5:$A$24,0)),""))</f>
        <v/>
      </c>
    </row>
    <row r="1671">
      <c r="A1671" s="22" t="n"/>
      <c r="B1671" s="10" t="n"/>
      <c r="C1671" s="10" t="n"/>
      <c r="D1671" s="10" t="n"/>
      <c r="E1671" s="10" t="n"/>
      <c r="F1671" s="10" t="n"/>
      <c r="G1671" s="10" t="n"/>
      <c r="H1671" s="23" t="n"/>
      <c r="I1671" s="23" t="n"/>
      <c r="J1671" s="23" t="n"/>
      <c r="K1671" s="10" t="n"/>
      <c r="L1671" s="10" t="n"/>
      <c r="M1671" s="24">
        <f>IF(AND(A1671="",B1671="",J1671="",H1671=""),"",ROUND(IF(G1671="Yes",2,1)*IF(AND(ISNUMBER(H1671),ISNUMBER(I1671),I1671&gt;=H1671),I1671-H1671,IF(ISNUMBER(J1671),J1671,0)),1))</f>
        <v/>
      </c>
      <c r="N1671" s="24">
        <f>IF(M1671="","",IF(OR(E1671="Personal",E1671="",F1671="Yes"),0,M1671))</f>
        <v/>
      </c>
      <c r="O1671" s="24">
        <f>IF(OR(A1671="",M1671=""),"",IF(E1671="Business",IFERROR(INDEX('Rate Schedule'!$B$5:$B$24,MATCH(SUMPRODUCT(MAX(('Rate Schedule'!$A$5:$A$24&lt;=A1671)*('Rate Schedule'!$A$5:$A$24&lt;&gt;"")*'Rate Schedule'!$A$5:$A$24)),'Rate Schedule'!$A$5:$A$24,0)),0),IF(E1671="Medical",IFERROR(INDEX('Rate Schedule'!$C$5:$C$24,MATCH(SUMPRODUCT(MAX(('Rate Schedule'!$A$5:$A$24&lt;=A1671)*('Rate Schedule'!$A$5:$A$24&lt;&gt;"")*'Rate Schedule'!$A$5:$A$24)),'Rate Schedule'!$A$5:$A$24,0)),0),IF(E1671="Charitable",IFERROR(INDEX('Rate Schedule'!$D$5:$D$24,MATCH(SUMPRODUCT(MAX(('Rate Schedule'!$A$5:$A$24&lt;=A1671)*('Rate Schedule'!$A$5:$A$24&lt;&gt;"")*'Rate Schedule'!$A$5:$A$24)),'Rate Schedule'!$A$5:$A$24,0)),0),0))))</f>
        <v/>
      </c>
      <c r="P1671" s="25">
        <f>IF(OR(M1671="",O1671=""),"",ROUND(N1671*O1671,0)/100)</f>
        <v/>
      </c>
      <c r="Q1671" s="26">
        <f>IF(AND(A1671="",B1671="",C1671="",D1671="",E1671="",J1671="",H1671=""),"",IF(A1671="","Add a date",IF(A1671&gt;AsOf,"After as-of date: not counted yet",IF(B1671="","Add a vehicle",IF(COUNTIF(VName,B1671)=0,"Vehicle not on Vehicles sheet",IF(E1671="","Add a purpose",IF(AND(E1671&lt;&gt;"Business",E1671&lt;&gt;"Medical",E1671&lt;&gt;"Charitable",E1671&lt;&gt;"Personal"),"Purpose must be Business/Medical/Charitable/Personal",IF(AND(ISNUMBER(H1671),ISNUMBER(I1671),I1671&lt;H1671),"Odometer end is before start",IF(AND(NOT(ISNUMBER(H1671)),NOT(ISNUMBER(I1671)),NOT(ISNUMBER(J1671))),"Add odometer readings or typed miles",IF(AND(ISNUMBER(H1671),ISNUMBER(I1671),ISNUMBER(J1671),ABS((I1671-H1671)-J1671)&gt;0.05),"Odometer and typed miles disagree",IF(AND(N1671&gt;0,O1671=0),"No rate for this date — check Rate Schedule",IF(AND(OR(E1671="Business",E1671="Medical",E1671="Charitable"),F1671&lt;&gt;"Yes",K1671=""),"Add purpose detail for substantiation",""))))))))))))</f>
        <v/>
      </c>
      <c r="R1671" s="27">
        <f>IF(OR(A1671="",M1671=""),"",IFERROR(INDEX('Rate Schedule'!$A$5:$A$24,MATCH(SUMPRODUCT(MAX(('Rate Schedule'!$A$5:$A$24&lt;=A1671)*('Rate Schedule'!$A$5:$A$24&lt;&gt;"")*'Rate Schedule'!$A$5:$A$24)),'Rate Schedule'!$A$5:$A$24,0)),""))</f>
        <v/>
      </c>
    </row>
    <row r="1672">
      <c r="A1672" s="22" t="n"/>
      <c r="B1672" s="10" t="n"/>
      <c r="C1672" s="10" t="n"/>
      <c r="D1672" s="10" t="n"/>
      <c r="E1672" s="10" t="n"/>
      <c r="F1672" s="10" t="n"/>
      <c r="G1672" s="10" t="n"/>
      <c r="H1672" s="23" t="n"/>
      <c r="I1672" s="23" t="n"/>
      <c r="J1672" s="23" t="n"/>
      <c r="K1672" s="10" t="n"/>
      <c r="L1672" s="10" t="n"/>
      <c r="M1672" s="24">
        <f>IF(AND(A1672="",B1672="",J1672="",H1672=""),"",ROUND(IF(G1672="Yes",2,1)*IF(AND(ISNUMBER(H1672),ISNUMBER(I1672),I1672&gt;=H1672),I1672-H1672,IF(ISNUMBER(J1672),J1672,0)),1))</f>
        <v/>
      </c>
      <c r="N1672" s="24">
        <f>IF(M1672="","",IF(OR(E1672="Personal",E1672="",F1672="Yes"),0,M1672))</f>
        <v/>
      </c>
      <c r="O1672" s="24">
        <f>IF(OR(A1672="",M1672=""),"",IF(E1672="Business",IFERROR(INDEX('Rate Schedule'!$B$5:$B$24,MATCH(SUMPRODUCT(MAX(('Rate Schedule'!$A$5:$A$24&lt;=A1672)*('Rate Schedule'!$A$5:$A$24&lt;&gt;"")*'Rate Schedule'!$A$5:$A$24)),'Rate Schedule'!$A$5:$A$24,0)),0),IF(E1672="Medical",IFERROR(INDEX('Rate Schedule'!$C$5:$C$24,MATCH(SUMPRODUCT(MAX(('Rate Schedule'!$A$5:$A$24&lt;=A1672)*('Rate Schedule'!$A$5:$A$24&lt;&gt;"")*'Rate Schedule'!$A$5:$A$24)),'Rate Schedule'!$A$5:$A$24,0)),0),IF(E1672="Charitable",IFERROR(INDEX('Rate Schedule'!$D$5:$D$24,MATCH(SUMPRODUCT(MAX(('Rate Schedule'!$A$5:$A$24&lt;=A1672)*('Rate Schedule'!$A$5:$A$24&lt;&gt;"")*'Rate Schedule'!$A$5:$A$24)),'Rate Schedule'!$A$5:$A$24,0)),0),0))))</f>
        <v/>
      </c>
      <c r="P1672" s="25">
        <f>IF(OR(M1672="",O1672=""),"",ROUND(N1672*O1672,0)/100)</f>
        <v/>
      </c>
      <c r="Q1672" s="26">
        <f>IF(AND(A1672="",B1672="",C1672="",D1672="",E1672="",J1672="",H1672=""),"",IF(A1672="","Add a date",IF(A1672&gt;AsOf,"After as-of date: not counted yet",IF(B1672="","Add a vehicle",IF(COUNTIF(VName,B1672)=0,"Vehicle not on Vehicles sheet",IF(E1672="","Add a purpose",IF(AND(E1672&lt;&gt;"Business",E1672&lt;&gt;"Medical",E1672&lt;&gt;"Charitable",E1672&lt;&gt;"Personal"),"Purpose must be Business/Medical/Charitable/Personal",IF(AND(ISNUMBER(H1672),ISNUMBER(I1672),I1672&lt;H1672),"Odometer end is before start",IF(AND(NOT(ISNUMBER(H1672)),NOT(ISNUMBER(I1672)),NOT(ISNUMBER(J1672))),"Add odometer readings or typed miles",IF(AND(ISNUMBER(H1672),ISNUMBER(I1672),ISNUMBER(J1672),ABS((I1672-H1672)-J1672)&gt;0.05),"Odometer and typed miles disagree",IF(AND(N1672&gt;0,O1672=0),"No rate for this date — check Rate Schedule",IF(AND(OR(E1672="Business",E1672="Medical",E1672="Charitable"),F1672&lt;&gt;"Yes",K1672=""),"Add purpose detail for substantiation",""))))))))))))</f>
        <v/>
      </c>
      <c r="R1672" s="27">
        <f>IF(OR(A1672="",M1672=""),"",IFERROR(INDEX('Rate Schedule'!$A$5:$A$24,MATCH(SUMPRODUCT(MAX(('Rate Schedule'!$A$5:$A$24&lt;=A1672)*('Rate Schedule'!$A$5:$A$24&lt;&gt;"")*'Rate Schedule'!$A$5:$A$24)),'Rate Schedule'!$A$5:$A$24,0)),""))</f>
        <v/>
      </c>
    </row>
    <row r="1673">
      <c r="A1673" s="22" t="n"/>
      <c r="B1673" s="10" t="n"/>
      <c r="C1673" s="10" t="n"/>
      <c r="D1673" s="10" t="n"/>
      <c r="E1673" s="10" t="n"/>
      <c r="F1673" s="10" t="n"/>
      <c r="G1673" s="10" t="n"/>
      <c r="H1673" s="23" t="n"/>
      <c r="I1673" s="23" t="n"/>
      <c r="J1673" s="23" t="n"/>
      <c r="K1673" s="10" t="n"/>
      <c r="L1673" s="10" t="n"/>
      <c r="M1673" s="24">
        <f>IF(AND(A1673="",B1673="",J1673="",H1673=""),"",ROUND(IF(G1673="Yes",2,1)*IF(AND(ISNUMBER(H1673),ISNUMBER(I1673),I1673&gt;=H1673),I1673-H1673,IF(ISNUMBER(J1673),J1673,0)),1))</f>
        <v/>
      </c>
      <c r="N1673" s="24">
        <f>IF(M1673="","",IF(OR(E1673="Personal",E1673="",F1673="Yes"),0,M1673))</f>
        <v/>
      </c>
      <c r="O1673" s="24">
        <f>IF(OR(A1673="",M1673=""),"",IF(E1673="Business",IFERROR(INDEX('Rate Schedule'!$B$5:$B$24,MATCH(SUMPRODUCT(MAX(('Rate Schedule'!$A$5:$A$24&lt;=A1673)*('Rate Schedule'!$A$5:$A$24&lt;&gt;"")*'Rate Schedule'!$A$5:$A$24)),'Rate Schedule'!$A$5:$A$24,0)),0),IF(E1673="Medical",IFERROR(INDEX('Rate Schedule'!$C$5:$C$24,MATCH(SUMPRODUCT(MAX(('Rate Schedule'!$A$5:$A$24&lt;=A1673)*('Rate Schedule'!$A$5:$A$24&lt;&gt;"")*'Rate Schedule'!$A$5:$A$24)),'Rate Schedule'!$A$5:$A$24,0)),0),IF(E1673="Charitable",IFERROR(INDEX('Rate Schedule'!$D$5:$D$24,MATCH(SUMPRODUCT(MAX(('Rate Schedule'!$A$5:$A$24&lt;=A1673)*('Rate Schedule'!$A$5:$A$24&lt;&gt;"")*'Rate Schedule'!$A$5:$A$24)),'Rate Schedule'!$A$5:$A$24,0)),0),0))))</f>
        <v/>
      </c>
      <c r="P1673" s="25">
        <f>IF(OR(M1673="",O1673=""),"",ROUND(N1673*O1673,0)/100)</f>
        <v/>
      </c>
      <c r="Q1673" s="26">
        <f>IF(AND(A1673="",B1673="",C1673="",D1673="",E1673="",J1673="",H1673=""),"",IF(A1673="","Add a date",IF(A1673&gt;AsOf,"After as-of date: not counted yet",IF(B1673="","Add a vehicle",IF(COUNTIF(VName,B1673)=0,"Vehicle not on Vehicles sheet",IF(E1673="","Add a purpose",IF(AND(E1673&lt;&gt;"Business",E1673&lt;&gt;"Medical",E1673&lt;&gt;"Charitable",E1673&lt;&gt;"Personal"),"Purpose must be Business/Medical/Charitable/Personal",IF(AND(ISNUMBER(H1673),ISNUMBER(I1673),I1673&lt;H1673),"Odometer end is before start",IF(AND(NOT(ISNUMBER(H1673)),NOT(ISNUMBER(I1673)),NOT(ISNUMBER(J1673))),"Add odometer readings or typed miles",IF(AND(ISNUMBER(H1673),ISNUMBER(I1673),ISNUMBER(J1673),ABS((I1673-H1673)-J1673)&gt;0.05),"Odometer and typed miles disagree",IF(AND(N1673&gt;0,O1673=0),"No rate for this date — check Rate Schedule",IF(AND(OR(E1673="Business",E1673="Medical",E1673="Charitable"),F1673&lt;&gt;"Yes",K1673=""),"Add purpose detail for substantiation",""))))))))))))</f>
        <v/>
      </c>
      <c r="R1673" s="27">
        <f>IF(OR(A1673="",M1673=""),"",IFERROR(INDEX('Rate Schedule'!$A$5:$A$24,MATCH(SUMPRODUCT(MAX(('Rate Schedule'!$A$5:$A$24&lt;=A1673)*('Rate Schedule'!$A$5:$A$24&lt;&gt;"")*'Rate Schedule'!$A$5:$A$24)),'Rate Schedule'!$A$5:$A$24,0)),""))</f>
        <v/>
      </c>
    </row>
    <row r="1674">
      <c r="A1674" s="22" t="n"/>
      <c r="B1674" s="10" t="n"/>
      <c r="C1674" s="10" t="n"/>
      <c r="D1674" s="10" t="n"/>
      <c r="E1674" s="10" t="n"/>
      <c r="F1674" s="10" t="n"/>
      <c r="G1674" s="10" t="n"/>
      <c r="H1674" s="23" t="n"/>
      <c r="I1674" s="23" t="n"/>
      <c r="J1674" s="23" t="n"/>
      <c r="K1674" s="10" t="n"/>
      <c r="L1674" s="10" t="n"/>
      <c r="M1674" s="24">
        <f>IF(AND(A1674="",B1674="",J1674="",H1674=""),"",ROUND(IF(G1674="Yes",2,1)*IF(AND(ISNUMBER(H1674),ISNUMBER(I1674),I1674&gt;=H1674),I1674-H1674,IF(ISNUMBER(J1674),J1674,0)),1))</f>
        <v/>
      </c>
      <c r="N1674" s="24">
        <f>IF(M1674="","",IF(OR(E1674="Personal",E1674="",F1674="Yes"),0,M1674))</f>
        <v/>
      </c>
      <c r="O1674" s="24">
        <f>IF(OR(A1674="",M1674=""),"",IF(E1674="Business",IFERROR(INDEX('Rate Schedule'!$B$5:$B$24,MATCH(SUMPRODUCT(MAX(('Rate Schedule'!$A$5:$A$24&lt;=A1674)*('Rate Schedule'!$A$5:$A$24&lt;&gt;"")*'Rate Schedule'!$A$5:$A$24)),'Rate Schedule'!$A$5:$A$24,0)),0),IF(E1674="Medical",IFERROR(INDEX('Rate Schedule'!$C$5:$C$24,MATCH(SUMPRODUCT(MAX(('Rate Schedule'!$A$5:$A$24&lt;=A1674)*('Rate Schedule'!$A$5:$A$24&lt;&gt;"")*'Rate Schedule'!$A$5:$A$24)),'Rate Schedule'!$A$5:$A$24,0)),0),IF(E1674="Charitable",IFERROR(INDEX('Rate Schedule'!$D$5:$D$24,MATCH(SUMPRODUCT(MAX(('Rate Schedule'!$A$5:$A$24&lt;=A1674)*('Rate Schedule'!$A$5:$A$24&lt;&gt;"")*'Rate Schedule'!$A$5:$A$24)),'Rate Schedule'!$A$5:$A$24,0)),0),0))))</f>
        <v/>
      </c>
      <c r="P1674" s="25">
        <f>IF(OR(M1674="",O1674=""),"",ROUND(N1674*O1674,0)/100)</f>
        <v/>
      </c>
      <c r="Q1674" s="26">
        <f>IF(AND(A1674="",B1674="",C1674="",D1674="",E1674="",J1674="",H1674=""),"",IF(A1674="","Add a date",IF(A1674&gt;AsOf,"After as-of date: not counted yet",IF(B1674="","Add a vehicle",IF(COUNTIF(VName,B1674)=0,"Vehicle not on Vehicles sheet",IF(E1674="","Add a purpose",IF(AND(E1674&lt;&gt;"Business",E1674&lt;&gt;"Medical",E1674&lt;&gt;"Charitable",E1674&lt;&gt;"Personal"),"Purpose must be Business/Medical/Charitable/Personal",IF(AND(ISNUMBER(H1674),ISNUMBER(I1674),I1674&lt;H1674),"Odometer end is before start",IF(AND(NOT(ISNUMBER(H1674)),NOT(ISNUMBER(I1674)),NOT(ISNUMBER(J1674))),"Add odometer readings or typed miles",IF(AND(ISNUMBER(H1674),ISNUMBER(I1674),ISNUMBER(J1674),ABS((I1674-H1674)-J1674)&gt;0.05),"Odometer and typed miles disagree",IF(AND(N1674&gt;0,O1674=0),"No rate for this date — check Rate Schedule",IF(AND(OR(E1674="Business",E1674="Medical",E1674="Charitable"),F1674&lt;&gt;"Yes",K1674=""),"Add purpose detail for substantiation",""))))))))))))</f>
        <v/>
      </c>
      <c r="R1674" s="27">
        <f>IF(OR(A1674="",M1674=""),"",IFERROR(INDEX('Rate Schedule'!$A$5:$A$24,MATCH(SUMPRODUCT(MAX(('Rate Schedule'!$A$5:$A$24&lt;=A1674)*('Rate Schedule'!$A$5:$A$24&lt;&gt;"")*'Rate Schedule'!$A$5:$A$24)),'Rate Schedule'!$A$5:$A$24,0)),""))</f>
        <v/>
      </c>
    </row>
    <row r="1675">
      <c r="A1675" s="22" t="n"/>
      <c r="B1675" s="10" t="n"/>
      <c r="C1675" s="10" t="n"/>
      <c r="D1675" s="10" t="n"/>
      <c r="E1675" s="10" t="n"/>
      <c r="F1675" s="10" t="n"/>
      <c r="G1675" s="10" t="n"/>
      <c r="H1675" s="23" t="n"/>
      <c r="I1675" s="23" t="n"/>
      <c r="J1675" s="23" t="n"/>
      <c r="K1675" s="10" t="n"/>
      <c r="L1675" s="10" t="n"/>
      <c r="M1675" s="24">
        <f>IF(AND(A1675="",B1675="",J1675="",H1675=""),"",ROUND(IF(G1675="Yes",2,1)*IF(AND(ISNUMBER(H1675),ISNUMBER(I1675),I1675&gt;=H1675),I1675-H1675,IF(ISNUMBER(J1675),J1675,0)),1))</f>
        <v/>
      </c>
      <c r="N1675" s="24">
        <f>IF(M1675="","",IF(OR(E1675="Personal",E1675="",F1675="Yes"),0,M1675))</f>
        <v/>
      </c>
      <c r="O1675" s="24">
        <f>IF(OR(A1675="",M1675=""),"",IF(E1675="Business",IFERROR(INDEX('Rate Schedule'!$B$5:$B$24,MATCH(SUMPRODUCT(MAX(('Rate Schedule'!$A$5:$A$24&lt;=A1675)*('Rate Schedule'!$A$5:$A$24&lt;&gt;"")*'Rate Schedule'!$A$5:$A$24)),'Rate Schedule'!$A$5:$A$24,0)),0),IF(E1675="Medical",IFERROR(INDEX('Rate Schedule'!$C$5:$C$24,MATCH(SUMPRODUCT(MAX(('Rate Schedule'!$A$5:$A$24&lt;=A1675)*('Rate Schedule'!$A$5:$A$24&lt;&gt;"")*'Rate Schedule'!$A$5:$A$24)),'Rate Schedule'!$A$5:$A$24,0)),0),IF(E1675="Charitable",IFERROR(INDEX('Rate Schedule'!$D$5:$D$24,MATCH(SUMPRODUCT(MAX(('Rate Schedule'!$A$5:$A$24&lt;=A1675)*('Rate Schedule'!$A$5:$A$24&lt;&gt;"")*'Rate Schedule'!$A$5:$A$24)),'Rate Schedule'!$A$5:$A$24,0)),0),0))))</f>
        <v/>
      </c>
      <c r="P1675" s="25">
        <f>IF(OR(M1675="",O1675=""),"",ROUND(N1675*O1675,0)/100)</f>
        <v/>
      </c>
      <c r="Q1675" s="26">
        <f>IF(AND(A1675="",B1675="",C1675="",D1675="",E1675="",J1675="",H1675=""),"",IF(A1675="","Add a date",IF(A1675&gt;AsOf,"After as-of date: not counted yet",IF(B1675="","Add a vehicle",IF(COUNTIF(VName,B1675)=0,"Vehicle not on Vehicles sheet",IF(E1675="","Add a purpose",IF(AND(E1675&lt;&gt;"Business",E1675&lt;&gt;"Medical",E1675&lt;&gt;"Charitable",E1675&lt;&gt;"Personal"),"Purpose must be Business/Medical/Charitable/Personal",IF(AND(ISNUMBER(H1675),ISNUMBER(I1675),I1675&lt;H1675),"Odometer end is before start",IF(AND(NOT(ISNUMBER(H1675)),NOT(ISNUMBER(I1675)),NOT(ISNUMBER(J1675))),"Add odometer readings or typed miles",IF(AND(ISNUMBER(H1675),ISNUMBER(I1675),ISNUMBER(J1675),ABS((I1675-H1675)-J1675)&gt;0.05),"Odometer and typed miles disagree",IF(AND(N1675&gt;0,O1675=0),"No rate for this date — check Rate Schedule",IF(AND(OR(E1675="Business",E1675="Medical",E1675="Charitable"),F1675&lt;&gt;"Yes",K1675=""),"Add purpose detail for substantiation",""))))))))))))</f>
        <v/>
      </c>
      <c r="R1675" s="27">
        <f>IF(OR(A1675="",M1675=""),"",IFERROR(INDEX('Rate Schedule'!$A$5:$A$24,MATCH(SUMPRODUCT(MAX(('Rate Schedule'!$A$5:$A$24&lt;=A1675)*('Rate Schedule'!$A$5:$A$24&lt;&gt;"")*'Rate Schedule'!$A$5:$A$24)),'Rate Schedule'!$A$5:$A$24,0)),""))</f>
        <v/>
      </c>
    </row>
    <row r="1676">
      <c r="A1676" s="22" t="n"/>
      <c r="B1676" s="10" t="n"/>
      <c r="C1676" s="10" t="n"/>
      <c r="D1676" s="10" t="n"/>
      <c r="E1676" s="10" t="n"/>
      <c r="F1676" s="10" t="n"/>
      <c r="G1676" s="10" t="n"/>
      <c r="H1676" s="23" t="n"/>
      <c r="I1676" s="23" t="n"/>
      <c r="J1676" s="23" t="n"/>
      <c r="K1676" s="10" t="n"/>
      <c r="L1676" s="10" t="n"/>
      <c r="M1676" s="24">
        <f>IF(AND(A1676="",B1676="",J1676="",H1676=""),"",ROUND(IF(G1676="Yes",2,1)*IF(AND(ISNUMBER(H1676),ISNUMBER(I1676),I1676&gt;=H1676),I1676-H1676,IF(ISNUMBER(J1676),J1676,0)),1))</f>
        <v/>
      </c>
      <c r="N1676" s="24">
        <f>IF(M1676="","",IF(OR(E1676="Personal",E1676="",F1676="Yes"),0,M1676))</f>
        <v/>
      </c>
      <c r="O1676" s="24">
        <f>IF(OR(A1676="",M1676=""),"",IF(E1676="Business",IFERROR(INDEX('Rate Schedule'!$B$5:$B$24,MATCH(SUMPRODUCT(MAX(('Rate Schedule'!$A$5:$A$24&lt;=A1676)*('Rate Schedule'!$A$5:$A$24&lt;&gt;"")*'Rate Schedule'!$A$5:$A$24)),'Rate Schedule'!$A$5:$A$24,0)),0),IF(E1676="Medical",IFERROR(INDEX('Rate Schedule'!$C$5:$C$24,MATCH(SUMPRODUCT(MAX(('Rate Schedule'!$A$5:$A$24&lt;=A1676)*('Rate Schedule'!$A$5:$A$24&lt;&gt;"")*'Rate Schedule'!$A$5:$A$24)),'Rate Schedule'!$A$5:$A$24,0)),0),IF(E1676="Charitable",IFERROR(INDEX('Rate Schedule'!$D$5:$D$24,MATCH(SUMPRODUCT(MAX(('Rate Schedule'!$A$5:$A$24&lt;=A1676)*('Rate Schedule'!$A$5:$A$24&lt;&gt;"")*'Rate Schedule'!$A$5:$A$24)),'Rate Schedule'!$A$5:$A$24,0)),0),0))))</f>
        <v/>
      </c>
      <c r="P1676" s="25">
        <f>IF(OR(M1676="",O1676=""),"",ROUND(N1676*O1676,0)/100)</f>
        <v/>
      </c>
      <c r="Q1676" s="26">
        <f>IF(AND(A1676="",B1676="",C1676="",D1676="",E1676="",J1676="",H1676=""),"",IF(A1676="","Add a date",IF(A1676&gt;AsOf,"After as-of date: not counted yet",IF(B1676="","Add a vehicle",IF(COUNTIF(VName,B1676)=0,"Vehicle not on Vehicles sheet",IF(E1676="","Add a purpose",IF(AND(E1676&lt;&gt;"Business",E1676&lt;&gt;"Medical",E1676&lt;&gt;"Charitable",E1676&lt;&gt;"Personal"),"Purpose must be Business/Medical/Charitable/Personal",IF(AND(ISNUMBER(H1676),ISNUMBER(I1676),I1676&lt;H1676),"Odometer end is before start",IF(AND(NOT(ISNUMBER(H1676)),NOT(ISNUMBER(I1676)),NOT(ISNUMBER(J1676))),"Add odometer readings or typed miles",IF(AND(ISNUMBER(H1676),ISNUMBER(I1676),ISNUMBER(J1676),ABS((I1676-H1676)-J1676)&gt;0.05),"Odometer and typed miles disagree",IF(AND(N1676&gt;0,O1676=0),"No rate for this date — check Rate Schedule",IF(AND(OR(E1676="Business",E1676="Medical",E1676="Charitable"),F1676&lt;&gt;"Yes",K1676=""),"Add purpose detail for substantiation",""))))))))))))</f>
        <v/>
      </c>
      <c r="R1676" s="27">
        <f>IF(OR(A1676="",M1676=""),"",IFERROR(INDEX('Rate Schedule'!$A$5:$A$24,MATCH(SUMPRODUCT(MAX(('Rate Schedule'!$A$5:$A$24&lt;=A1676)*('Rate Schedule'!$A$5:$A$24&lt;&gt;"")*'Rate Schedule'!$A$5:$A$24)),'Rate Schedule'!$A$5:$A$24,0)),""))</f>
        <v/>
      </c>
    </row>
    <row r="1677">
      <c r="A1677" s="22" t="n"/>
      <c r="B1677" s="10" t="n"/>
      <c r="C1677" s="10" t="n"/>
      <c r="D1677" s="10" t="n"/>
      <c r="E1677" s="10" t="n"/>
      <c r="F1677" s="10" t="n"/>
      <c r="G1677" s="10" t="n"/>
      <c r="H1677" s="23" t="n"/>
      <c r="I1677" s="23" t="n"/>
      <c r="J1677" s="23" t="n"/>
      <c r="K1677" s="10" t="n"/>
      <c r="L1677" s="10" t="n"/>
      <c r="M1677" s="24">
        <f>IF(AND(A1677="",B1677="",J1677="",H1677=""),"",ROUND(IF(G1677="Yes",2,1)*IF(AND(ISNUMBER(H1677),ISNUMBER(I1677),I1677&gt;=H1677),I1677-H1677,IF(ISNUMBER(J1677),J1677,0)),1))</f>
        <v/>
      </c>
      <c r="N1677" s="24">
        <f>IF(M1677="","",IF(OR(E1677="Personal",E1677="",F1677="Yes"),0,M1677))</f>
        <v/>
      </c>
      <c r="O1677" s="24">
        <f>IF(OR(A1677="",M1677=""),"",IF(E1677="Business",IFERROR(INDEX('Rate Schedule'!$B$5:$B$24,MATCH(SUMPRODUCT(MAX(('Rate Schedule'!$A$5:$A$24&lt;=A1677)*('Rate Schedule'!$A$5:$A$24&lt;&gt;"")*'Rate Schedule'!$A$5:$A$24)),'Rate Schedule'!$A$5:$A$24,0)),0),IF(E1677="Medical",IFERROR(INDEX('Rate Schedule'!$C$5:$C$24,MATCH(SUMPRODUCT(MAX(('Rate Schedule'!$A$5:$A$24&lt;=A1677)*('Rate Schedule'!$A$5:$A$24&lt;&gt;"")*'Rate Schedule'!$A$5:$A$24)),'Rate Schedule'!$A$5:$A$24,0)),0),IF(E1677="Charitable",IFERROR(INDEX('Rate Schedule'!$D$5:$D$24,MATCH(SUMPRODUCT(MAX(('Rate Schedule'!$A$5:$A$24&lt;=A1677)*('Rate Schedule'!$A$5:$A$24&lt;&gt;"")*'Rate Schedule'!$A$5:$A$24)),'Rate Schedule'!$A$5:$A$24,0)),0),0))))</f>
        <v/>
      </c>
      <c r="P1677" s="25">
        <f>IF(OR(M1677="",O1677=""),"",ROUND(N1677*O1677,0)/100)</f>
        <v/>
      </c>
      <c r="Q1677" s="26">
        <f>IF(AND(A1677="",B1677="",C1677="",D1677="",E1677="",J1677="",H1677=""),"",IF(A1677="","Add a date",IF(A1677&gt;AsOf,"After as-of date: not counted yet",IF(B1677="","Add a vehicle",IF(COUNTIF(VName,B1677)=0,"Vehicle not on Vehicles sheet",IF(E1677="","Add a purpose",IF(AND(E1677&lt;&gt;"Business",E1677&lt;&gt;"Medical",E1677&lt;&gt;"Charitable",E1677&lt;&gt;"Personal"),"Purpose must be Business/Medical/Charitable/Personal",IF(AND(ISNUMBER(H1677),ISNUMBER(I1677),I1677&lt;H1677),"Odometer end is before start",IF(AND(NOT(ISNUMBER(H1677)),NOT(ISNUMBER(I1677)),NOT(ISNUMBER(J1677))),"Add odometer readings or typed miles",IF(AND(ISNUMBER(H1677),ISNUMBER(I1677),ISNUMBER(J1677),ABS((I1677-H1677)-J1677)&gt;0.05),"Odometer and typed miles disagree",IF(AND(N1677&gt;0,O1677=0),"No rate for this date — check Rate Schedule",IF(AND(OR(E1677="Business",E1677="Medical",E1677="Charitable"),F1677&lt;&gt;"Yes",K1677=""),"Add purpose detail for substantiation",""))))))))))))</f>
        <v/>
      </c>
      <c r="R1677" s="27">
        <f>IF(OR(A1677="",M1677=""),"",IFERROR(INDEX('Rate Schedule'!$A$5:$A$24,MATCH(SUMPRODUCT(MAX(('Rate Schedule'!$A$5:$A$24&lt;=A1677)*('Rate Schedule'!$A$5:$A$24&lt;&gt;"")*'Rate Schedule'!$A$5:$A$24)),'Rate Schedule'!$A$5:$A$24,0)),""))</f>
        <v/>
      </c>
    </row>
    <row r="1678">
      <c r="A1678" s="22" t="n"/>
      <c r="B1678" s="10" t="n"/>
      <c r="C1678" s="10" t="n"/>
      <c r="D1678" s="10" t="n"/>
      <c r="E1678" s="10" t="n"/>
      <c r="F1678" s="10" t="n"/>
      <c r="G1678" s="10" t="n"/>
      <c r="H1678" s="23" t="n"/>
      <c r="I1678" s="23" t="n"/>
      <c r="J1678" s="23" t="n"/>
      <c r="K1678" s="10" t="n"/>
      <c r="L1678" s="10" t="n"/>
      <c r="M1678" s="24">
        <f>IF(AND(A1678="",B1678="",J1678="",H1678=""),"",ROUND(IF(G1678="Yes",2,1)*IF(AND(ISNUMBER(H1678),ISNUMBER(I1678),I1678&gt;=H1678),I1678-H1678,IF(ISNUMBER(J1678),J1678,0)),1))</f>
        <v/>
      </c>
      <c r="N1678" s="24">
        <f>IF(M1678="","",IF(OR(E1678="Personal",E1678="",F1678="Yes"),0,M1678))</f>
        <v/>
      </c>
      <c r="O1678" s="24">
        <f>IF(OR(A1678="",M1678=""),"",IF(E1678="Business",IFERROR(INDEX('Rate Schedule'!$B$5:$B$24,MATCH(SUMPRODUCT(MAX(('Rate Schedule'!$A$5:$A$24&lt;=A1678)*('Rate Schedule'!$A$5:$A$24&lt;&gt;"")*'Rate Schedule'!$A$5:$A$24)),'Rate Schedule'!$A$5:$A$24,0)),0),IF(E1678="Medical",IFERROR(INDEX('Rate Schedule'!$C$5:$C$24,MATCH(SUMPRODUCT(MAX(('Rate Schedule'!$A$5:$A$24&lt;=A1678)*('Rate Schedule'!$A$5:$A$24&lt;&gt;"")*'Rate Schedule'!$A$5:$A$24)),'Rate Schedule'!$A$5:$A$24,0)),0),IF(E1678="Charitable",IFERROR(INDEX('Rate Schedule'!$D$5:$D$24,MATCH(SUMPRODUCT(MAX(('Rate Schedule'!$A$5:$A$24&lt;=A1678)*('Rate Schedule'!$A$5:$A$24&lt;&gt;"")*'Rate Schedule'!$A$5:$A$24)),'Rate Schedule'!$A$5:$A$24,0)),0),0))))</f>
        <v/>
      </c>
      <c r="P1678" s="25">
        <f>IF(OR(M1678="",O1678=""),"",ROUND(N1678*O1678,0)/100)</f>
        <v/>
      </c>
      <c r="Q1678" s="26">
        <f>IF(AND(A1678="",B1678="",C1678="",D1678="",E1678="",J1678="",H1678=""),"",IF(A1678="","Add a date",IF(A1678&gt;AsOf,"After as-of date: not counted yet",IF(B1678="","Add a vehicle",IF(COUNTIF(VName,B1678)=0,"Vehicle not on Vehicles sheet",IF(E1678="","Add a purpose",IF(AND(E1678&lt;&gt;"Business",E1678&lt;&gt;"Medical",E1678&lt;&gt;"Charitable",E1678&lt;&gt;"Personal"),"Purpose must be Business/Medical/Charitable/Personal",IF(AND(ISNUMBER(H1678),ISNUMBER(I1678),I1678&lt;H1678),"Odometer end is before start",IF(AND(NOT(ISNUMBER(H1678)),NOT(ISNUMBER(I1678)),NOT(ISNUMBER(J1678))),"Add odometer readings or typed miles",IF(AND(ISNUMBER(H1678),ISNUMBER(I1678),ISNUMBER(J1678),ABS((I1678-H1678)-J1678)&gt;0.05),"Odometer and typed miles disagree",IF(AND(N1678&gt;0,O1678=0),"No rate for this date — check Rate Schedule",IF(AND(OR(E1678="Business",E1678="Medical",E1678="Charitable"),F1678&lt;&gt;"Yes",K1678=""),"Add purpose detail for substantiation",""))))))))))))</f>
        <v/>
      </c>
      <c r="R1678" s="27">
        <f>IF(OR(A1678="",M1678=""),"",IFERROR(INDEX('Rate Schedule'!$A$5:$A$24,MATCH(SUMPRODUCT(MAX(('Rate Schedule'!$A$5:$A$24&lt;=A1678)*('Rate Schedule'!$A$5:$A$24&lt;&gt;"")*'Rate Schedule'!$A$5:$A$24)),'Rate Schedule'!$A$5:$A$24,0)),""))</f>
        <v/>
      </c>
    </row>
    <row r="1679">
      <c r="A1679" s="22" t="n"/>
      <c r="B1679" s="10" t="n"/>
      <c r="C1679" s="10" t="n"/>
      <c r="D1679" s="10" t="n"/>
      <c r="E1679" s="10" t="n"/>
      <c r="F1679" s="10" t="n"/>
      <c r="G1679" s="10" t="n"/>
      <c r="H1679" s="23" t="n"/>
      <c r="I1679" s="23" t="n"/>
      <c r="J1679" s="23" t="n"/>
      <c r="K1679" s="10" t="n"/>
      <c r="L1679" s="10" t="n"/>
      <c r="M1679" s="24">
        <f>IF(AND(A1679="",B1679="",J1679="",H1679=""),"",ROUND(IF(G1679="Yes",2,1)*IF(AND(ISNUMBER(H1679),ISNUMBER(I1679),I1679&gt;=H1679),I1679-H1679,IF(ISNUMBER(J1679),J1679,0)),1))</f>
        <v/>
      </c>
      <c r="N1679" s="24">
        <f>IF(M1679="","",IF(OR(E1679="Personal",E1679="",F1679="Yes"),0,M1679))</f>
        <v/>
      </c>
      <c r="O1679" s="24">
        <f>IF(OR(A1679="",M1679=""),"",IF(E1679="Business",IFERROR(INDEX('Rate Schedule'!$B$5:$B$24,MATCH(SUMPRODUCT(MAX(('Rate Schedule'!$A$5:$A$24&lt;=A1679)*('Rate Schedule'!$A$5:$A$24&lt;&gt;"")*'Rate Schedule'!$A$5:$A$24)),'Rate Schedule'!$A$5:$A$24,0)),0),IF(E1679="Medical",IFERROR(INDEX('Rate Schedule'!$C$5:$C$24,MATCH(SUMPRODUCT(MAX(('Rate Schedule'!$A$5:$A$24&lt;=A1679)*('Rate Schedule'!$A$5:$A$24&lt;&gt;"")*'Rate Schedule'!$A$5:$A$24)),'Rate Schedule'!$A$5:$A$24,0)),0),IF(E1679="Charitable",IFERROR(INDEX('Rate Schedule'!$D$5:$D$24,MATCH(SUMPRODUCT(MAX(('Rate Schedule'!$A$5:$A$24&lt;=A1679)*('Rate Schedule'!$A$5:$A$24&lt;&gt;"")*'Rate Schedule'!$A$5:$A$24)),'Rate Schedule'!$A$5:$A$24,0)),0),0))))</f>
        <v/>
      </c>
      <c r="P1679" s="25">
        <f>IF(OR(M1679="",O1679=""),"",ROUND(N1679*O1679,0)/100)</f>
        <v/>
      </c>
      <c r="Q1679" s="26">
        <f>IF(AND(A1679="",B1679="",C1679="",D1679="",E1679="",J1679="",H1679=""),"",IF(A1679="","Add a date",IF(A1679&gt;AsOf,"After as-of date: not counted yet",IF(B1679="","Add a vehicle",IF(COUNTIF(VName,B1679)=0,"Vehicle not on Vehicles sheet",IF(E1679="","Add a purpose",IF(AND(E1679&lt;&gt;"Business",E1679&lt;&gt;"Medical",E1679&lt;&gt;"Charitable",E1679&lt;&gt;"Personal"),"Purpose must be Business/Medical/Charitable/Personal",IF(AND(ISNUMBER(H1679),ISNUMBER(I1679),I1679&lt;H1679),"Odometer end is before start",IF(AND(NOT(ISNUMBER(H1679)),NOT(ISNUMBER(I1679)),NOT(ISNUMBER(J1679))),"Add odometer readings or typed miles",IF(AND(ISNUMBER(H1679),ISNUMBER(I1679),ISNUMBER(J1679),ABS((I1679-H1679)-J1679)&gt;0.05),"Odometer and typed miles disagree",IF(AND(N1679&gt;0,O1679=0),"No rate for this date — check Rate Schedule",IF(AND(OR(E1679="Business",E1679="Medical",E1679="Charitable"),F1679&lt;&gt;"Yes",K1679=""),"Add purpose detail for substantiation",""))))))))))))</f>
        <v/>
      </c>
      <c r="R1679" s="27">
        <f>IF(OR(A1679="",M1679=""),"",IFERROR(INDEX('Rate Schedule'!$A$5:$A$24,MATCH(SUMPRODUCT(MAX(('Rate Schedule'!$A$5:$A$24&lt;=A1679)*('Rate Schedule'!$A$5:$A$24&lt;&gt;"")*'Rate Schedule'!$A$5:$A$24)),'Rate Schedule'!$A$5:$A$24,0)),""))</f>
        <v/>
      </c>
    </row>
    <row r="1680">
      <c r="A1680" s="22" t="n"/>
      <c r="B1680" s="10" t="n"/>
      <c r="C1680" s="10" t="n"/>
      <c r="D1680" s="10" t="n"/>
      <c r="E1680" s="10" t="n"/>
      <c r="F1680" s="10" t="n"/>
      <c r="G1680" s="10" t="n"/>
      <c r="H1680" s="23" t="n"/>
      <c r="I1680" s="23" t="n"/>
      <c r="J1680" s="23" t="n"/>
      <c r="K1680" s="10" t="n"/>
      <c r="L1680" s="10" t="n"/>
      <c r="M1680" s="24">
        <f>IF(AND(A1680="",B1680="",J1680="",H1680=""),"",ROUND(IF(G1680="Yes",2,1)*IF(AND(ISNUMBER(H1680),ISNUMBER(I1680),I1680&gt;=H1680),I1680-H1680,IF(ISNUMBER(J1680),J1680,0)),1))</f>
        <v/>
      </c>
      <c r="N1680" s="24">
        <f>IF(M1680="","",IF(OR(E1680="Personal",E1680="",F1680="Yes"),0,M1680))</f>
        <v/>
      </c>
      <c r="O1680" s="24">
        <f>IF(OR(A1680="",M1680=""),"",IF(E1680="Business",IFERROR(INDEX('Rate Schedule'!$B$5:$B$24,MATCH(SUMPRODUCT(MAX(('Rate Schedule'!$A$5:$A$24&lt;=A1680)*('Rate Schedule'!$A$5:$A$24&lt;&gt;"")*'Rate Schedule'!$A$5:$A$24)),'Rate Schedule'!$A$5:$A$24,0)),0),IF(E1680="Medical",IFERROR(INDEX('Rate Schedule'!$C$5:$C$24,MATCH(SUMPRODUCT(MAX(('Rate Schedule'!$A$5:$A$24&lt;=A1680)*('Rate Schedule'!$A$5:$A$24&lt;&gt;"")*'Rate Schedule'!$A$5:$A$24)),'Rate Schedule'!$A$5:$A$24,0)),0),IF(E1680="Charitable",IFERROR(INDEX('Rate Schedule'!$D$5:$D$24,MATCH(SUMPRODUCT(MAX(('Rate Schedule'!$A$5:$A$24&lt;=A1680)*('Rate Schedule'!$A$5:$A$24&lt;&gt;"")*'Rate Schedule'!$A$5:$A$24)),'Rate Schedule'!$A$5:$A$24,0)),0),0))))</f>
        <v/>
      </c>
      <c r="P1680" s="25">
        <f>IF(OR(M1680="",O1680=""),"",ROUND(N1680*O1680,0)/100)</f>
        <v/>
      </c>
      <c r="Q1680" s="26">
        <f>IF(AND(A1680="",B1680="",C1680="",D1680="",E1680="",J1680="",H1680=""),"",IF(A1680="","Add a date",IF(A1680&gt;AsOf,"After as-of date: not counted yet",IF(B1680="","Add a vehicle",IF(COUNTIF(VName,B1680)=0,"Vehicle not on Vehicles sheet",IF(E1680="","Add a purpose",IF(AND(E1680&lt;&gt;"Business",E1680&lt;&gt;"Medical",E1680&lt;&gt;"Charitable",E1680&lt;&gt;"Personal"),"Purpose must be Business/Medical/Charitable/Personal",IF(AND(ISNUMBER(H1680),ISNUMBER(I1680),I1680&lt;H1680),"Odometer end is before start",IF(AND(NOT(ISNUMBER(H1680)),NOT(ISNUMBER(I1680)),NOT(ISNUMBER(J1680))),"Add odometer readings or typed miles",IF(AND(ISNUMBER(H1680),ISNUMBER(I1680),ISNUMBER(J1680),ABS((I1680-H1680)-J1680)&gt;0.05),"Odometer and typed miles disagree",IF(AND(N1680&gt;0,O1680=0),"No rate for this date — check Rate Schedule",IF(AND(OR(E1680="Business",E1680="Medical",E1680="Charitable"),F1680&lt;&gt;"Yes",K1680=""),"Add purpose detail for substantiation",""))))))))))))</f>
        <v/>
      </c>
      <c r="R1680" s="27">
        <f>IF(OR(A1680="",M1680=""),"",IFERROR(INDEX('Rate Schedule'!$A$5:$A$24,MATCH(SUMPRODUCT(MAX(('Rate Schedule'!$A$5:$A$24&lt;=A1680)*('Rate Schedule'!$A$5:$A$24&lt;&gt;"")*'Rate Schedule'!$A$5:$A$24)),'Rate Schedule'!$A$5:$A$24,0)),""))</f>
        <v/>
      </c>
    </row>
    <row r="1681">
      <c r="A1681" s="22" t="n"/>
      <c r="B1681" s="10" t="n"/>
      <c r="C1681" s="10" t="n"/>
      <c r="D1681" s="10" t="n"/>
      <c r="E1681" s="10" t="n"/>
      <c r="F1681" s="10" t="n"/>
      <c r="G1681" s="10" t="n"/>
      <c r="H1681" s="23" t="n"/>
      <c r="I1681" s="23" t="n"/>
      <c r="J1681" s="23" t="n"/>
      <c r="K1681" s="10" t="n"/>
      <c r="L1681" s="10" t="n"/>
      <c r="M1681" s="24">
        <f>IF(AND(A1681="",B1681="",J1681="",H1681=""),"",ROUND(IF(G1681="Yes",2,1)*IF(AND(ISNUMBER(H1681),ISNUMBER(I1681),I1681&gt;=H1681),I1681-H1681,IF(ISNUMBER(J1681),J1681,0)),1))</f>
        <v/>
      </c>
      <c r="N1681" s="24">
        <f>IF(M1681="","",IF(OR(E1681="Personal",E1681="",F1681="Yes"),0,M1681))</f>
        <v/>
      </c>
      <c r="O1681" s="24">
        <f>IF(OR(A1681="",M1681=""),"",IF(E1681="Business",IFERROR(INDEX('Rate Schedule'!$B$5:$B$24,MATCH(SUMPRODUCT(MAX(('Rate Schedule'!$A$5:$A$24&lt;=A1681)*('Rate Schedule'!$A$5:$A$24&lt;&gt;"")*'Rate Schedule'!$A$5:$A$24)),'Rate Schedule'!$A$5:$A$24,0)),0),IF(E1681="Medical",IFERROR(INDEX('Rate Schedule'!$C$5:$C$24,MATCH(SUMPRODUCT(MAX(('Rate Schedule'!$A$5:$A$24&lt;=A1681)*('Rate Schedule'!$A$5:$A$24&lt;&gt;"")*'Rate Schedule'!$A$5:$A$24)),'Rate Schedule'!$A$5:$A$24,0)),0),IF(E1681="Charitable",IFERROR(INDEX('Rate Schedule'!$D$5:$D$24,MATCH(SUMPRODUCT(MAX(('Rate Schedule'!$A$5:$A$24&lt;=A1681)*('Rate Schedule'!$A$5:$A$24&lt;&gt;"")*'Rate Schedule'!$A$5:$A$24)),'Rate Schedule'!$A$5:$A$24,0)),0),0))))</f>
        <v/>
      </c>
      <c r="P1681" s="25">
        <f>IF(OR(M1681="",O1681=""),"",ROUND(N1681*O1681,0)/100)</f>
        <v/>
      </c>
      <c r="Q1681" s="26">
        <f>IF(AND(A1681="",B1681="",C1681="",D1681="",E1681="",J1681="",H1681=""),"",IF(A1681="","Add a date",IF(A1681&gt;AsOf,"After as-of date: not counted yet",IF(B1681="","Add a vehicle",IF(COUNTIF(VName,B1681)=0,"Vehicle not on Vehicles sheet",IF(E1681="","Add a purpose",IF(AND(E1681&lt;&gt;"Business",E1681&lt;&gt;"Medical",E1681&lt;&gt;"Charitable",E1681&lt;&gt;"Personal"),"Purpose must be Business/Medical/Charitable/Personal",IF(AND(ISNUMBER(H1681),ISNUMBER(I1681),I1681&lt;H1681),"Odometer end is before start",IF(AND(NOT(ISNUMBER(H1681)),NOT(ISNUMBER(I1681)),NOT(ISNUMBER(J1681))),"Add odometer readings or typed miles",IF(AND(ISNUMBER(H1681),ISNUMBER(I1681),ISNUMBER(J1681),ABS((I1681-H1681)-J1681)&gt;0.05),"Odometer and typed miles disagree",IF(AND(N1681&gt;0,O1681=0),"No rate for this date — check Rate Schedule",IF(AND(OR(E1681="Business",E1681="Medical",E1681="Charitable"),F1681&lt;&gt;"Yes",K1681=""),"Add purpose detail for substantiation",""))))))))))))</f>
        <v/>
      </c>
      <c r="R1681" s="27">
        <f>IF(OR(A1681="",M1681=""),"",IFERROR(INDEX('Rate Schedule'!$A$5:$A$24,MATCH(SUMPRODUCT(MAX(('Rate Schedule'!$A$5:$A$24&lt;=A1681)*('Rate Schedule'!$A$5:$A$24&lt;&gt;"")*'Rate Schedule'!$A$5:$A$24)),'Rate Schedule'!$A$5:$A$24,0)),""))</f>
        <v/>
      </c>
    </row>
    <row r="1682">
      <c r="A1682" s="22" t="n"/>
      <c r="B1682" s="10" t="n"/>
      <c r="C1682" s="10" t="n"/>
      <c r="D1682" s="10" t="n"/>
      <c r="E1682" s="10" t="n"/>
      <c r="F1682" s="10" t="n"/>
      <c r="G1682" s="10" t="n"/>
      <c r="H1682" s="23" t="n"/>
      <c r="I1682" s="23" t="n"/>
      <c r="J1682" s="23" t="n"/>
      <c r="K1682" s="10" t="n"/>
      <c r="L1682" s="10" t="n"/>
      <c r="M1682" s="24">
        <f>IF(AND(A1682="",B1682="",J1682="",H1682=""),"",ROUND(IF(G1682="Yes",2,1)*IF(AND(ISNUMBER(H1682),ISNUMBER(I1682),I1682&gt;=H1682),I1682-H1682,IF(ISNUMBER(J1682),J1682,0)),1))</f>
        <v/>
      </c>
      <c r="N1682" s="24">
        <f>IF(M1682="","",IF(OR(E1682="Personal",E1682="",F1682="Yes"),0,M1682))</f>
        <v/>
      </c>
      <c r="O1682" s="24">
        <f>IF(OR(A1682="",M1682=""),"",IF(E1682="Business",IFERROR(INDEX('Rate Schedule'!$B$5:$B$24,MATCH(SUMPRODUCT(MAX(('Rate Schedule'!$A$5:$A$24&lt;=A1682)*('Rate Schedule'!$A$5:$A$24&lt;&gt;"")*'Rate Schedule'!$A$5:$A$24)),'Rate Schedule'!$A$5:$A$24,0)),0),IF(E1682="Medical",IFERROR(INDEX('Rate Schedule'!$C$5:$C$24,MATCH(SUMPRODUCT(MAX(('Rate Schedule'!$A$5:$A$24&lt;=A1682)*('Rate Schedule'!$A$5:$A$24&lt;&gt;"")*'Rate Schedule'!$A$5:$A$24)),'Rate Schedule'!$A$5:$A$24,0)),0),IF(E1682="Charitable",IFERROR(INDEX('Rate Schedule'!$D$5:$D$24,MATCH(SUMPRODUCT(MAX(('Rate Schedule'!$A$5:$A$24&lt;=A1682)*('Rate Schedule'!$A$5:$A$24&lt;&gt;"")*'Rate Schedule'!$A$5:$A$24)),'Rate Schedule'!$A$5:$A$24,0)),0),0))))</f>
        <v/>
      </c>
      <c r="P1682" s="25">
        <f>IF(OR(M1682="",O1682=""),"",ROUND(N1682*O1682,0)/100)</f>
        <v/>
      </c>
      <c r="Q1682" s="26">
        <f>IF(AND(A1682="",B1682="",C1682="",D1682="",E1682="",J1682="",H1682=""),"",IF(A1682="","Add a date",IF(A1682&gt;AsOf,"After as-of date: not counted yet",IF(B1682="","Add a vehicle",IF(COUNTIF(VName,B1682)=0,"Vehicle not on Vehicles sheet",IF(E1682="","Add a purpose",IF(AND(E1682&lt;&gt;"Business",E1682&lt;&gt;"Medical",E1682&lt;&gt;"Charitable",E1682&lt;&gt;"Personal"),"Purpose must be Business/Medical/Charitable/Personal",IF(AND(ISNUMBER(H1682),ISNUMBER(I1682),I1682&lt;H1682),"Odometer end is before start",IF(AND(NOT(ISNUMBER(H1682)),NOT(ISNUMBER(I1682)),NOT(ISNUMBER(J1682))),"Add odometer readings or typed miles",IF(AND(ISNUMBER(H1682),ISNUMBER(I1682),ISNUMBER(J1682),ABS((I1682-H1682)-J1682)&gt;0.05),"Odometer and typed miles disagree",IF(AND(N1682&gt;0,O1682=0),"No rate for this date — check Rate Schedule",IF(AND(OR(E1682="Business",E1682="Medical",E1682="Charitable"),F1682&lt;&gt;"Yes",K1682=""),"Add purpose detail for substantiation",""))))))))))))</f>
        <v/>
      </c>
      <c r="R1682" s="27">
        <f>IF(OR(A1682="",M1682=""),"",IFERROR(INDEX('Rate Schedule'!$A$5:$A$24,MATCH(SUMPRODUCT(MAX(('Rate Schedule'!$A$5:$A$24&lt;=A1682)*('Rate Schedule'!$A$5:$A$24&lt;&gt;"")*'Rate Schedule'!$A$5:$A$24)),'Rate Schedule'!$A$5:$A$24,0)),""))</f>
        <v/>
      </c>
    </row>
    <row r="1683">
      <c r="A1683" s="22" t="n"/>
      <c r="B1683" s="10" t="n"/>
      <c r="C1683" s="10" t="n"/>
      <c r="D1683" s="10" t="n"/>
      <c r="E1683" s="10" t="n"/>
      <c r="F1683" s="10" t="n"/>
      <c r="G1683" s="10" t="n"/>
      <c r="H1683" s="23" t="n"/>
      <c r="I1683" s="23" t="n"/>
      <c r="J1683" s="23" t="n"/>
      <c r="K1683" s="10" t="n"/>
      <c r="L1683" s="10" t="n"/>
      <c r="M1683" s="24">
        <f>IF(AND(A1683="",B1683="",J1683="",H1683=""),"",ROUND(IF(G1683="Yes",2,1)*IF(AND(ISNUMBER(H1683),ISNUMBER(I1683),I1683&gt;=H1683),I1683-H1683,IF(ISNUMBER(J1683),J1683,0)),1))</f>
        <v/>
      </c>
      <c r="N1683" s="24">
        <f>IF(M1683="","",IF(OR(E1683="Personal",E1683="",F1683="Yes"),0,M1683))</f>
        <v/>
      </c>
      <c r="O1683" s="24">
        <f>IF(OR(A1683="",M1683=""),"",IF(E1683="Business",IFERROR(INDEX('Rate Schedule'!$B$5:$B$24,MATCH(SUMPRODUCT(MAX(('Rate Schedule'!$A$5:$A$24&lt;=A1683)*('Rate Schedule'!$A$5:$A$24&lt;&gt;"")*'Rate Schedule'!$A$5:$A$24)),'Rate Schedule'!$A$5:$A$24,0)),0),IF(E1683="Medical",IFERROR(INDEX('Rate Schedule'!$C$5:$C$24,MATCH(SUMPRODUCT(MAX(('Rate Schedule'!$A$5:$A$24&lt;=A1683)*('Rate Schedule'!$A$5:$A$24&lt;&gt;"")*'Rate Schedule'!$A$5:$A$24)),'Rate Schedule'!$A$5:$A$24,0)),0),IF(E1683="Charitable",IFERROR(INDEX('Rate Schedule'!$D$5:$D$24,MATCH(SUMPRODUCT(MAX(('Rate Schedule'!$A$5:$A$24&lt;=A1683)*('Rate Schedule'!$A$5:$A$24&lt;&gt;"")*'Rate Schedule'!$A$5:$A$24)),'Rate Schedule'!$A$5:$A$24,0)),0),0))))</f>
        <v/>
      </c>
      <c r="P1683" s="25">
        <f>IF(OR(M1683="",O1683=""),"",ROUND(N1683*O1683,0)/100)</f>
        <v/>
      </c>
      <c r="Q1683" s="26">
        <f>IF(AND(A1683="",B1683="",C1683="",D1683="",E1683="",J1683="",H1683=""),"",IF(A1683="","Add a date",IF(A1683&gt;AsOf,"After as-of date: not counted yet",IF(B1683="","Add a vehicle",IF(COUNTIF(VName,B1683)=0,"Vehicle not on Vehicles sheet",IF(E1683="","Add a purpose",IF(AND(E1683&lt;&gt;"Business",E1683&lt;&gt;"Medical",E1683&lt;&gt;"Charitable",E1683&lt;&gt;"Personal"),"Purpose must be Business/Medical/Charitable/Personal",IF(AND(ISNUMBER(H1683),ISNUMBER(I1683),I1683&lt;H1683),"Odometer end is before start",IF(AND(NOT(ISNUMBER(H1683)),NOT(ISNUMBER(I1683)),NOT(ISNUMBER(J1683))),"Add odometer readings or typed miles",IF(AND(ISNUMBER(H1683),ISNUMBER(I1683),ISNUMBER(J1683),ABS((I1683-H1683)-J1683)&gt;0.05),"Odometer and typed miles disagree",IF(AND(N1683&gt;0,O1683=0),"No rate for this date — check Rate Schedule",IF(AND(OR(E1683="Business",E1683="Medical",E1683="Charitable"),F1683&lt;&gt;"Yes",K1683=""),"Add purpose detail for substantiation",""))))))))))))</f>
        <v/>
      </c>
      <c r="R1683" s="27">
        <f>IF(OR(A1683="",M1683=""),"",IFERROR(INDEX('Rate Schedule'!$A$5:$A$24,MATCH(SUMPRODUCT(MAX(('Rate Schedule'!$A$5:$A$24&lt;=A1683)*('Rate Schedule'!$A$5:$A$24&lt;&gt;"")*'Rate Schedule'!$A$5:$A$24)),'Rate Schedule'!$A$5:$A$24,0)),""))</f>
        <v/>
      </c>
    </row>
    <row r="1684">
      <c r="A1684" s="22" t="n"/>
      <c r="B1684" s="10" t="n"/>
      <c r="C1684" s="10" t="n"/>
      <c r="D1684" s="10" t="n"/>
      <c r="E1684" s="10" t="n"/>
      <c r="F1684" s="10" t="n"/>
      <c r="G1684" s="10" t="n"/>
      <c r="H1684" s="23" t="n"/>
      <c r="I1684" s="23" t="n"/>
      <c r="J1684" s="23" t="n"/>
      <c r="K1684" s="10" t="n"/>
      <c r="L1684" s="10" t="n"/>
      <c r="M1684" s="24">
        <f>IF(AND(A1684="",B1684="",J1684="",H1684=""),"",ROUND(IF(G1684="Yes",2,1)*IF(AND(ISNUMBER(H1684),ISNUMBER(I1684),I1684&gt;=H1684),I1684-H1684,IF(ISNUMBER(J1684),J1684,0)),1))</f>
        <v/>
      </c>
      <c r="N1684" s="24">
        <f>IF(M1684="","",IF(OR(E1684="Personal",E1684="",F1684="Yes"),0,M1684))</f>
        <v/>
      </c>
      <c r="O1684" s="24">
        <f>IF(OR(A1684="",M1684=""),"",IF(E1684="Business",IFERROR(INDEX('Rate Schedule'!$B$5:$B$24,MATCH(SUMPRODUCT(MAX(('Rate Schedule'!$A$5:$A$24&lt;=A1684)*('Rate Schedule'!$A$5:$A$24&lt;&gt;"")*'Rate Schedule'!$A$5:$A$24)),'Rate Schedule'!$A$5:$A$24,0)),0),IF(E1684="Medical",IFERROR(INDEX('Rate Schedule'!$C$5:$C$24,MATCH(SUMPRODUCT(MAX(('Rate Schedule'!$A$5:$A$24&lt;=A1684)*('Rate Schedule'!$A$5:$A$24&lt;&gt;"")*'Rate Schedule'!$A$5:$A$24)),'Rate Schedule'!$A$5:$A$24,0)),0),IF(E1684="Charitable",IFERROR(INDEX('Rate Schedule'!$D$5:$D$24,MATCH(SUMPRODUCT(MAX(('Rate Schedule'!$A$5:$A$24&lt;=A1684)*('Rate Schedule'!$A$5:$A$24&lt;&gt;"")*'Rate Schedule'!$A$5:$A$24)),'Rate Schedule'!$A$5:$A$24,0)),0),0))))</f>
        <v/>
      </c>
      <c r="P1684" s="25">
        <f>IF(OR(M1684="",O1684=""),"",ROUND(N1684*O1684,0)/100)</f>
        <v/>
      </c>
      <c r="Q1684" s="26">
        <f>IF(AND(A1684="",B1684="",C1684="",D1684="",E1684="",J1684="",H1684=""),"",IF(A1684="","Add a date",IF(A1684&gt;AsOf,"After as-of date: not counted yet",IF(B1684="","Add a vehicle",IF(COUNTIF(VName,B1684)=0,"Vehicle not on Vehicles sheet",IF(E1684="","Add a purpose",IF(AND(E1684&lt;&gt;"Business",E1684&lt;&gt;"Medical",E1684&lt;&gt;"Charitable",E1684&lt;&gt;"Personal"),"Purpose must be Business/Medical/Charitable/Personal",IF(AND(ISNUMBER(H1684),ISNUMBER(I1684),I1684&lt;H1684),"Odometer end is before start",IF(AND(NOT(ISNUMBER(H1684)),NOT(ISNUMBER(I1684)),NOT(ISNUMBER(J1684))),"Add odometer readings or typed miles",IF(AND(ISNUMBER(H1684),ISNUMBER(I1684),ISNUMBER(J1684),ABS((I1684-H1684)-J1684)&gt;0.05),"Odometer and typed miles disagree",IF(AND(N1684&gt;0,O1684=0),"No rate for this date — check Rate Schedule",IF(AND(OR(E1684="Business",E1684="Medical",E1684="Charitable"),F1684&lt;&gt;"Yes",K1684=""),"Add purpose detail for substantiation",""))))))))))))</f>
        <v/>
      </c>
      <c r="R1684" s="27">
        <f>IF(OR(A1684="",M1684=""),"",IFERROR(INDEX('Rate Schedule'!$A$5:$A$24,MATCH(SUMPRODUCT(MAX(('Rate Schedule'!$A$5:$A$24&lt;=A1684)*('Rate Schedule'!$A$5:$A$24&lt;&gt;"")*'Rate Schedule'!$A$5:$A$24)),'Rate Schedule'!$A$5:$A$24,0)),""))</f>
        <v/>
      </c>
    </row>
    <row r="1685">
      <c r="A1685" s="22" t="n"/>
      <c r="B1685" s="10" t="n"/>
      <c r="C1685" s="10" t="n"/>
      <c r="D1685" s="10" t="n"/>
      <c r="E1685" s="10" t="n"/>
      <c r="F1685" s="10" t="n"/>
      <c r="G1685" s="10" t="n"/>
      <c r="H1685" s="23" t="n"/>
      <c r="I1685" s="23" t="n"/>
      <c r="J1685" s="23" t="n"/>
      <c r="K1685" s="10" t="n"/>
      <c r="L1685" s="10" t="n"/>
      <c r="M1685" s="24">
        <f>IF(AND(A1685="",B1685="",J1685="",H1685=""),"",ROUND(IF(G1685="Yes",2,1)*IF(AND(ISNUMBER(H1685),ISNUMBER(I1685),I1685&gt;=H1685),I1685-H1685,IF(ISNUMBER(J1685),J1685,0)),1))</f>
        <v/>
      </c>
      <c r="N1685" s="24">
        <f>IF(M1685="","",IF(OR(E1685="Personal",E1685="",F1685="Yes"),0,M1685))</f>
        <v/>
      </c>
      <c r="O1685" s="24">
        <f>IF(OR(A1685="",M1685=""),"",IF(E1685="Business",IFERROR(INDEX('Rate Schedule'!$B$5:$B$24,MATCH(SUMPRODUCT(MAX(('Rate Schedule'!$A$5:$A$24&lt;=A1685)*('Rate Schedule'!$A$5:$A$24&lt;&gt;"")*'Rate Schedule'!$A$5:$A$24)),'Rate Schedule'!$A$5:$A$24,0)),0),IF(E1685="Medical",IFERROR(INDEX('Rate Schedule'!$C$5:$C$24,MATCH(SUMPRODUCT(MAX(('Rate Schedule'!$A$5:$A$24&lt;=A1685)*('Rate Schedule'!$A$5:$A$24&lt;&gt;"")*'Rate Schedule'!$A$5:$A$24)),'Rate Schedule'!$A$5:$A$24,0)),0),IF(E1685="Charitable",IFERROR(INDEX('Rate Schedule'!$D$5:$D$24,MATCH(SUMPRODUCT(MAX(('Rate Schedule'!$A$5:$A$24&lt;=A1685)*('Rate Schedule'!$A$5:$A$24&lt;&gt;"")*'Rate Schedule'!$A$5:$A$24)),'Rate Schedule'!$A$5:$A$24,0)),0),0))))</f>
        <v/>
      </c>
      <c r="P1685" s="25">
        <f>IF(OR(M1685="",O1685=""),"",ROUND(N1685*O1685,0)/100)</f>
        <v/>
      </c>
      <c r="Q1685" s="26">
        <f>IF(AND(A1685="",B1685="",C1685="",D1685="",E1685="",J1685="",H1685=""),"",IF(A1685="","Add a date",IF(A1685&gt;AsOf,"After as-of date: not counted yet",IF(B1685="","Add a vehicle",IF(COUNTIF(VName,B1685)=0,"Vehicle not on Vehicles sheet",IF(E1685="","Add a purpose",IF(AND(E1685&lt;&gt;"Business",E1685&lt;&gt;"Medical",E1685&lt;&gt;"Charitable",E1685&lt;&gt;"Personal"),"Purpose must be Business/Medical/Charitable/Personal",IF(AND(ISNUMBER(H1685),ISNUMBER(I1685),I1685&lt;H1685),"Odometer end is before start",IF(AND(NOT(ISNUMBER(H1685)),NOT(ISNUMBER(I1685)),NOT(ISNUMBER(J1685))),"Add odometer readings or typed miles",IF(AND(ISNUMBER(H1685),ISNUMBER(I1685),ISNUMBER(J1685),ABS((I1685-H1685)-J1685)&gt;0.05),"Odometer and typed miles disagree",IF(AND(N1685&gt;0,O1685=0),"No rate for this date — check Rate Schedule",IF(AND(OR(E1685="Business",E1685="Medical",E1685="Charitable"),F1685&lt;&gt;"Yes",K1685=""),"Add purpose detail for substantiation",""))))))))))))</f>
        <v/>
      </c>
      <c r="R1685" s="27">
        <f>IF(OR(A1685="",M1685=""),"",IFERROR(INDEX('Rate Schedule'!$A$5:$A$24,MATCH(SUMPRODUCT(MAX(('Rate Schedule'!$A$5:$A$24&lt;=A1685)*('Rate Schedule'!$A$5:$A$24&lt;&gt;"")*'Rate Schedule'!$A$5:$A$24)),'Rate Schedule'!$A$5:$A$24,0)),""))</f>
        <v/>
      </c>
    </row>
    <row r="1686">
      <c r="A1686" s="22" t="n"/>
      <c r="B1686" s="10" t="n"/>
      <c r="C1686" s="10" t="n"/>
      <c r="D1686" s="10" t="n"/>
      <c r="E1686" s="10" t="n"/>
      <c r="F1686" s="10" t="n"/>
      <c r="G1686" s="10" t="n"/>
      <c r="H1686" s="23" t="n"/>
      <c r="I1686" s="23" t="n"/>
      <c r="J1686" s="23" t="n"/>
      <c r="K1686" s="10" t="n"/>
      <c r="L1686" s="10" t="n"/>
      <c r="M1686" s="24">
        <f>IF(AND(A1686="",B1686="",J1686="",H1686=""),"",ROUND(IF(G1686="Yes",2,1)*IF(AND(ISNUMBER(H1686),ISNUMBER(I1686),I1686&gt;=H1686),I1686-H1686,IF(ISNUMBER(J1686),J1686,0)),1))</f>
        <v/>
      </c>
      <c r="N1686" s="24">
        <f>IF(M1686="","",IF(OR(E1686="Personal",E1686="",F1686="Yes"),0,M1686))</f>
        <v/>
      </c>
      <c r="O1686" s="24">
        <f>IF(OR(A1686="",M1686=""),"",IF(E1686="Business",IFERROR(INDEX('Rate Schedule'!$B$5:$B$24,MATCH(SUMPRODUCT(MAX(('Rate Schedule'!$A$5:$A$24&lt;=A1686)*('Rate Schedule'!$A$5:$A$24&lt;&gt;"")*'Rate Schedule'!$A$5:$A$24)),'Rate Schedule'!$A$5:$A$24,0)),0),IF(E1686="Medical",IFERROR(INDEX('Rate Schedule'!$C$5:$C$24,MATCH(SUMPRODUCT(MAX(('Rate Schedule'!$A$5:$A$24&lt;=A1686)*('Rate Schedule'!$A$5:$A$24&lt;&gt;"")*'Rate Schedule'!$A$5:$A$24)),'Rate Schedule'!$A$5:$A$24,0)),0),IF(E1686="Charitable",IFERROR(INDEX('Rate Schedule'!$D$5:$D$24,MATCH(SUMPRODUCT(MAX(('Rate Schedule'!$A$5:$A$24&lt;=A1686)*('Rate Schedule'!$A$5:$A$24&lt;&gt;"")*'Rate Schedule'!$A$5:$A$24)),'Rate Schedule'!$A$5:$A$24,0)),0),0))))</f>
        <v/>
      </c>
      <c r="P1686" s="25">
        <f>IF(OR(M1686="",O1686=""),"",ROUND(N1686*O1686,0)/100)</f>
        <v/>
      </c>
      <c r="Q1686" s="26">
        <f>IF(AND(A1686="",B1686="",C1686="",D1686="",E1686="",J1686="",H1686=""),"",IF(A1686="","Add a date",IF(A1686&gt;AsOf,"After as-of date: not counted yet",IF(B1686="","Add a vehicle",IF(COUNTIF(VName,B1686)=0,"Vehicle not on Vehicles sheet",IF(E1686="","Add a purpose",IF(AND(E1686&lt;&gt;"Business",E1686&lt;&gt;"Medical",E1686&lt;&gt;"Charitable",E1686&lt;&gt;"Personal"),"Purpose must be Business/Medical/Charitable/Personal",IF(AND(ISNUMBER(H1686),ISNUMBER(I1686),I1686&lt;H1686),"Odometer end is before start",IF(AND(NOT(ISNUMBER(H1686)),NOT(ISNUMBER(I1686)),NOT(ISNUMBER(J1686))),"Add odometer readings or typed miles",IF(AND(ISNUMBER(H1686),ISNUMBER(I1686),ISNUMBER(J1686),ABS((I1686-H1686)-J1686)&gt;0.05),"Odometer and typed miles disagree",IF(AND(N1686&gt;0,O1686=0),"No rate for this date — check Rate Schedule",IF(AND(OR(E1686="Business",E1686="Medical",E1686="Charitable"),F1686&lt;&gt;"Yes",K1686=""),"Add purpose detail for substantiation",""))))))))))))</f>
        <v/>
      </c>
      <c r="R1686" s="27">
        <f>IF(OR(A1686="",M1686=""),"",IFERROR(INDEX('Rate Schedule'!$A$5:$A$24,MATCH(SUMPRODUCT(MAX(('Rate Schedule'!$A$5:$A$24&lt;=A1686)*('Rate Schedule'!$A$5:$A$24&lt;&gt;"")*'Rate Schedule'!$A$5:$A$24)),'Rate Schedule'!$A$5:$A$24,0)),""))</f>
        <v/>
      </c>
    </row>
    <row r="1687">
      <c r="A1687" s="22" t="n"/>
      <c r="B1687" s="10" t="n"/>
      <c r="C1687" s="10" t="n"/>
      <c r="D1687" s="10" t="n"/>
      <c r="E1687" s="10" t="n"/>
      <c r="F1687" s="10" t="n"/>
      <c r="G1687" s="10" t="n"/>
      <c r="H1687" s="23" t="n"/>
      <c r="I1687" s="23" t="n"/>
      <c r="J1687" s="23" t="n"/>
      <c r="K1687" s="10" t="n"/>
      <c r="L1687" s="10" t="n"/>
      <c r="M1687" s="24">
        <f>IF(AND(A1687="",B1687="",J1687="",H1687=""),"",ROUND(IF(G1687="Yes",2,1)*IF(AND(ISNUMBER(H1687),ISNUMBER(I1687),I1687&gt;=H1687),I1687-H1687,IF(ISNUMBER(J1687),J1687,0)),1))</f>
        <v/>
      </c>
      <c r="N1687" s="24">
        <f>IF(M1687="","",IF(OR(E1687="Personal",E1687="",F1687="Yes"),0,M1687))</f>
        <v/>
      </c>
      <c r="O1687" s="24">
        <f>IF(OR(A1687="",M1687=""),"",IF(E1687="Business",IFERROR(INDEX('Rate Schedule'!$B$5:$B$24,MATCH(SUMPRODUCT(MAX(('Rate Schedule'!$A$5:$A$24&lt;=A1687)*('Rate Schedule'!$A$5:$A$24&lt;&gt;"")*'Rate Schedule'!$A$5:$A$24)),'Rate Schedule'!$A$5:$A$24,0)),0),IF(E1687="Medical",IFERROR(INDEX('Rate Schedule'!$C$5:$C$24,MATCH(SUMPRODUCT(MAX(('Rate Schedule'!$A$5:$A$24&lt;=A1687)*('Rate Schedule'!$A$5:$A$24&lt;&gt;"")*'Rate Schedule'!$A$5:$A$24)),'Rate Schedule'!$A$5:$A$24,0)),0),IF(E1687="Charitable",IFERROR(INDEX('Rate Schedule'!$D$5:$D$24,MATCH(SUMPRODUCT(MAX(('Rate Schedule'!$A$5:$A$24&lt;=A1687)*('Rate Schedule'!$A$5:$A$24&lt;&gt;"")*'Rate Schedule'!$A$5:$A$24)),'Rate Schedule'!$A$5:$A$24,0)),0),0))))</f>
        <v/>
      </c>
      <c r="P1687" s="25">
        <f>IF(OR(M1687="",O1687=""),"",ROUND(N1687*O1687,0)/100)</f>
        <v/>
      </c>
      <c r="Q1687" s="26">
        <f>IF(AND(A1687="",B1687="",C1687="",D1687="",E1687="",J1687="",H1687=""),"",IF(A1687="","Add a date",IF(A1687&gt;AsOf,"After as-of date: not counted yet",IF(B1687="","Add a vehicle",IF(COUNTIF(VName,B1687)=0,"Vehicle not on Vehicles sheet",IF(E1687="","Add a purpose",IF(AND(E1687&lt;&gt;"Business",E1687&lt;&gt;"Medical",E1687&lt;&gt;"Charitable",E1687&lt;&gt;"Personal"),"Purpose must be Business/Medical/Charitable/Personal",IF(AND(ISNUMBER(H1687),ISNUMBER(I1687),I1687&lt;H1687),"Odometer end is before start",IF(AND(NOT(ISNUMBER(H1687)),NOT(ISNUMBER(I1687)),NOT(ISNUMBER(J1687))),"Add odometer readings or typed miles",IF(AND(ISNUMBER(H1687),ISNUMBER(I1687),ISNUMBER(J1687),ABS((I1687-H1687)-J1687)&gt;0.05),"Odometer and typed miles disagree",IF(AND(N1687&gt;0,O1687=0),"No rate for this date — check Rate Schedule",IF(AND(OR(E1687="Business",E1687="Medical",E1687="Charitable"),F1687&lt;&gt;"Yes",K1687=""),"Add purpose detail for substantiation",""))))))))))))</f>
        <v/>
      </c>
      <c r="R1687" s="27">
        <f>IF(OR(A1687="",M1687=""),"",IFERROR(INDEX('Rate Schedule'!$A$5:$A$24,MATCH(SUMPRODUCT(MAX(('Rate Schedule'!$A$5:$A$24&lt;=A1687)*('Rate Schedule'!$A$5:$A$24&lt;&gt;"")*'Rate Schedule'!$A$5:$A$24)),'Rate Schedule'!$A$5:$A$24,0)),""))</f>
        <v/>
      </c>
    </row>
    <row r="1688">
      <c r="A1688" s="22" t="n"/>
      <c r="B1688" s="10" t="n"/>
      <c r="C1688" s="10" t="n"/>
      <c r="D1688" s="10" t="n"/>
      <c r="E1688" s="10" t="n"/>
      <c r="F1688" s="10" t="n"/>
      <c r="G1688" s="10" t="n"/>
      <c r="H1688" s="23" t="n"/>
      <c r="I1688" s="23" t="n"/>
      <c r="J1688" s="23" t="n"/>
      <c r="K1688" s="10" t="n"/>
      <c r="L1688" s="10" t="n"/>
      <c r="M1688" s="24">
        <f>IF(AND(A1688="",B1688="",J1688="",H1688=""),"",ROUND(IF(G1688="Yes",2,1)*IF(AND(ISNUMBER(H1688),ISNUMBER(I1688),I1688&gt;=H1688),I1688-H1688,IF(ISNUMBER(J1688),J1688,0)),1))</f>
        <v/>
      </c>
      <c r="N1688" s="24">
        <f>IF(M1688="","",IF(OR(E1688="Personal",E1688="",F1688="Yes"),0,M1688))</f>
        <v/>
      </c>
      <c r="O1688" s="24">
        <f>IF(OR(A1688="",M1688=""),"",IF(E1688="Business",IFERROR(INDEX('Rate Schedule'!$B$5:$B$24,MATCH(SUMPRODUCT(MAX(('Rate Schedule'!$A$5:$A$24&lt;=A1688)*('Rate Schedule'!$A$5:$A$24&lt;&gt;"")*'Rate Schedule'!$A$5:$A$24)),'Rate Schedule'!$A$5:$A$24,0)),0),IF(E1688="Medical",IFERROR(INDEX('Rate Schedule'!$C$5:$C$24,MATCH(SUMPRODUCT(MAX(('Rate Schedule'!$A$5:$A$24&lt;=A1688)*('Rate Schedule'!$A$5:$A$24&lt;&gt;"")*'Rate Schedule'!$A$5:$A$24)),'Rate Schedule'!$A$5:$A$24,0)),0),IF(E1688="Charitable",IFERROR(INDEX('Rate Schedule'!$D$5:$D$24,MATCH(SUMPRODUCT(MAX(('Rate Schedule'!$A$5:$A$24&lt;=A1688)*('Rate Schedule'!$A$5:$A$24&lt;&gt;"")*'Rate Schedule'!$A$5:$A$24)),'Rate Schedule'!$A$5:$A$24,0)),0),0))))</f>
        <v/>
      </c>
      <c r="P1688" s="25">
        <f>IF(OR(M1688="",O1688=""),"",ROUND(N1688*O1688,0)/100)</f>
        <v/>
      </c>
      <c r="Q1688" s="26">
        <f>IF(AND(A1688="",B1688="",C1688="",D1688="",E1688="",J1688="",H1688=""),"",IF(A1688="","Add a date",IF(A1688&gt;AsOf,"After as-of date: not counted yet",IF(B1688="","Add a vehicle",IF(COUNTIF(VName,B1688)=0,"Vehicle not on Vehicles sheet",IF(E1688="","Add a purpose",IF(AND(E1688&lt;&gt;"Business",E1688&lt;&gt;"Medical",E1688&lt;&gt;"Charitable",E1688&lt;&gt;"Personal"),"Purpose must be Business/Medical/Charitable/Personal",IF(AND(ISNUMBER(H1688),ISNUMBER(I1688),I1688&lt;H1688),"Odometer end is before start",IF(AND(NOT(ISNUMBER(H1688)),NOT(ISNUMBER(I1688)),NOT(ISNUMBER(J1688))),"Add odometer readings or typed miles",IF(AND(ISNUMBER(H1688),ISNUMBER(I1688),ISNUMBER(J1688),ABS((I1688-H1688)-J1688)&gt;0.05),"Odometer and typed miles disagree",IF(AND(N1688&gt;0,O1688=0),"No rate for this date — check Rate Schedule",IF(AND(OR(E1688="Business",E1688="Medical",E1688="Charitable"),F1688&lt;&gt;"Yes",K1688=""),"Add purpose detail for substantiation",""))))))))))))</f>
        <v/>
      </c>
      <c r="R1688" s="27">
        <f>IF(OR(A1688="",M1688=""),"",IFERROR(INDEX('Rate Schedule'!$A$5:$A$24,MATCH(SUMPRODUCT(MAX(('Rate Schedule'!$A$5:$A$24&lt;=A1688)*('Rate Schedule'!$A$5:$A$24&lt;&gt;"")*'Rate Schedule'!$A$5:$A$24)),'Rate Schedule'!$A$5:$A$24,0)),""))</f>
        <v/>
      </c>
    </row>
    <row r="1689">
      <c r="A1689" s="22" t="n"/>
      <c r="B1689" s="10" t="n"/>
      <c r="C1689" s="10" t="n"/>
      <c r="D1689" s="10" t="n"/>
      <c r="E1689" s="10" t="n"/>
      <c r="F1689" s="10" t="n"/>
      <c r="G1689" s="10" t="n"/>
      <c r="H1689" s="23" t="n"/>
      <c r="I1689" s="23" t="n"/>
      <c r="J1689" s="23" t="n"/>
      <c r="K1689" s="10" t="n"/>
      <c r="L1689" s="10" t="n"/>
      <c r="M1689" s="24">
        <f>IF(AND(A1689="",B1689="",J1689="",H1689=""),"",ROUND(IF(G1689="Yes",2,1)*IF(AND(ISNUMBER(H1689),ISNUMBER(I1689),I1689&gt;=H1689),I1689-H1689,IF(ISNUMBER(J1689),J1689,0)),1))</f>
        <v/>
      </c>
      <c r="N1689" s="24">
        <f>IF(M1689="","",IF(OR(E1689="Personal",E1689="",F1689="Yes"),0,M1689))</f>
        <v/>
      </c>
      <c r="O1689" s="24">
        <f>IF(OR(A1689="",M1689=""),"",IF(E1689="Business",IFERROR(INDEX('Rate Schedule'!$B$5:$B$24,MATCH(SUMPRODUCT(MAX(('Rate Schedule'!$A$5:$A$24&lt;=A1689)*('Rate Schedule'!$A$5:$A$24&lt;&gt;"")*'Rate Schedule'!$A$5:$A$24)),'Rate Schedule'!$A$5:$A$24,0)),0),IF(E1689="Medical",IFERROR(INDEX('Rate Schedule'!$C$5:$C$24,MATCH(SUMPRODUCT(MAX(('Rate Schedule'!$A$5:$A$24&lt;=A1689)*('Rate Schedule'!$A$5:$A$24&lt;&gt;"")*'Rate Schedule'!$A$5:$A$24)),'Rate Schedule'!$A$5:$A$24,0)),0),IF(E1689="Charitable",IFERROR(INDEX('Rate Schedule'!$D$5:$D$24,MATCH(SUMPRODUCT(MAX(('Rate Schedule'!$A$5:$A$24&lt;=A1689)*('Rate Schedule'!$A$5:$A$24&lt;&gt;"")*'Rate Schedule'!$A$5:$A$24)),'Rate Schedule'!$A$5:$A$24,0)),0),0))))</f>
        <v/>
      </c>
      <c r="P1689" s="25">
        <f>IF(OR(M1689="",O1689=""),"",ROUND(N1689*O1689,0)/100)</f>
        <v/>
      </c>
      <c r="Q1689" s="26">
        <f>IF(AND(A1689="",B1689="",C1689="",D1689="",E1689="",J1689="",H1689=""),"",IF(A1689="","Add a date",IF(A1689&gt;AsOf,"After as-of date: not counted yet",IF(B1689="","Add a vehicle",IF(COUNTIF(VName,B1689)=0,"Vehicle not on Vehicles sheet",IF(E1689="","Add a purpose",IF(AND(E1689&lt;&gt;"Business",E1689&lt;&gt;"Medical",E1689&lt;&gt;"Charitable",E1689&lt;&gt;"Personal"),"Purpose must be Business/Medical/Charitable/Personal",IF(AND(ISNUMBER(H1689),ISNUMBER(I1689),I1689&lt;H1689),"Odometer end is before start",IF(AND(NOT(ISNUMBER(H1689)),NOT(ISNUMBER(I1689)),NOT(ISNUMBER(J1689))),"Add odometer readings or typed miles",IF(AND(ISNUMBER(H1689),ISNUMBER(I1689),ISNUMBER(J1689),ABS((I1689-H1689)-J1689)&gt;0.05),"Odometer and typed miles disagree",IF(AND(N1689&gt;0,O1689=0),"No rate for this date — check Rate Schedule",IF(AND(OR(E1689="Business",E1689="Medical",E1689="Charitable"),F1689&lt;&gt;"Yes",K1689=""),"Add purpose detail for substantiation",""))))))))))))</f>
        <v/>
      </c>
      <c r="R1689" s="27">
        <f>IF(OR(A1689="",M1689=""),"",IFERROR(INDEX('Rate Schedule'!$A$5:$A$24,MATCH(SUMPRODUCT(MAX(('Rate Schedule'!$A$5:$A$24&lt;=A1689)*('Rate Schedule'!$A$5:$A$24&lt;&gt;"")*'Rate Schedule'!$A$5:$A$24)),'Rate Schedule'!$A$5:$A$24,0)),""))</f>
        <v/>
      </c>
    </row>
    <row r="1690">
      <c r="A1690" s="22" t="n"/>
      <c r="B1690" s="10" t="n"/>
      <c r="C1690" s="10" t="n"/>
      <c r="D1690" s="10" t="n"/>
      <c r="E1690" s="10" t="n"/>
      <c r="F1690" s="10" t="n"/>
      <c r="G1690" s="10" t="n"/>
      <c r="H1690" s="23" t="n"/>
      <c r="I1690" s="23" t="n"/>
      <c r="J1690" s="23" t="n"/>
      <c r="K1690" s="10" t="n"/>
      <c r="L1690" s="10" t="n"/>
      <c r="M1690" s="24">
        <f>IF(AND(A1690="",B1690="",J1690="",H1690=""),"",ROUND(IF(G1690="Yes",2,1)*IF(AND(ISNUMBER(H1690),ISNUMBER(I1690),I1690&gt;=H1690),I1690-H1690,IF(ISNUMBER(J1690),J1690,0)),1))</f>
        <v/>
      </c>
      <c r="N1690" s="24">
        <f>IF(M1690="","",IF(OR(E1690="Personal",E1690="",F1690="Yes"),0,M1690))</f>
        <v/>
      </c>
      <c r="O1690" s="24">
        <f>IF(OR(A1690="",M1690=""),"",IF(E1690="Business",IFERROR(INDEX('Rate Schedule'!$B$5:$B$24,MATCH(SUMPRODUCT(MAX(('Rate Schedule'!$A$5:$A$24&lt;=A1690)*('Rate Schedule'!$A$5:$A$24&lt;&gt;"")*'Rate Schedule'!$A$5:$A$24)),'Rate Schedule'!$A$5:$A$24,0)),0),IF(E1690="Medical",IFERROR(INDEX('Rate Schedule'!$C$5:$C$24,MATCH(SUMPRODUCT(MAX(('Rate Schedule'!$A$5:$A$24&lt;=A1690)*('Rate Schedule'!$A$5:$A$24&lt;&gt;"")*'Rate Schedule'!$A$5:$A$24)),'Rate Schedule'!$A$5:$A$24,0)),0),IF(E1690="Charitable",IFERROR(INDEX('Rate Schedule'!$D$5:$D$24,MATCH(SUMPRODUCT(MAX(('Rate Schedule'!$A$5:$A$24&lt;=A1690)*('Rate Schedule'!$A$5:$A$24&lt;&gt;"")*'Rate Schedule'!$A$5:$A$24)),'Rate Schedule'!$A$5:$A$24,0)),0),0))))</f>
        <v/>
      </c>
      <c r="P1690" s="25">
        <f>IF(OR(M1690="",O1690=""),"",ROUND(N1690*O1690,0)/100)</f>
        <v/>
      </c>
      <c r="Q1690" s="26">
        <f>IF(AND(A1690="",B1690="",C1690="",D1690="",E1690="",J1690="",H1690=""),"",IF(A1690="","Add a date",IF(A1690&gt;AsOf,"After as-of date: not counted yet",IF(B1690="","Add a vehicle",IF(COUNTIF(VName,B1690)=0,"Vehicle not on Vehicles sheet",IF(E1690="","Add a purpose",IF(AND(E1690&lt;&gt;"Business",E1690&lt;&gt;"Medical",E1690&lt;&gt;"Charitable",E1690&lt;&gt;"Personal"),"Purpose must be Business/Medical/Charitable/Personal",IF(AND(ISNUMBER(H1690),ISNUMBER(I1690),I1690&lt;H1690),"Odometer end is before start",IF(AND(NOT(ISNUMBER(H1690)),NOT(ISNUMBER(I1690)),NOT(ISNUMBER(J1690))),"Add odometer readings or typed miles",IF(AND(ISNUMBER(H1690),ISNUMBER(I1690),ISNUMBER(J1690),ABS((I1690-H1690)-J1690)&gt;0.05),"Odometer and typed miles disagree",IF(AND(N1690&gt;0,O1690=0),"No rate for this date — check Rate Schedule",IF(AND(OR(E1690="Business",E1690="Medical",E1690="Charitable"),F1690&lt;&gt;"Yes",K1690=""),"Add purpose detail for substantiation",""))))))))))))</f>
        <v/>
      </c>
      <c r="R1690" s="27">
        <f>IF(OR(A1690="",M1690=""),"",IFERROR(INDEX('Rate Schedule'!$A$5:$A$24,MATCH(SUMPRODUCT(MAX(('Rate Schedule'!$A$5:$A$24&lt;=A1690)*('Rate Schedule'!$A$5:$A$24&lt;&gt;"")*'Rate Schedule'!$A$5:$A$24)),'Rate Schedule'!$A$5:$A$24,0)),""))</f>
        <v/>
      </c>
    </row>
    <row r="1691">
      <c r="A1691" s="22" t="n"/>
      <c r="B1691" s="10" t="n"/>
      <c r="C1691" s="10" t="n"/>
      <c r="D1691" s="10" t="n"/>
      <c r="E1691" s="10" t="n"/>
      <c r="F1691" s="10" t="n"/>
      <c r="G1691" s="10" t="n"/>
      <c r="H1691" s="23" t="n"/>
      <c r="I1691" s="23" t="n"/>
      <c r="J1691" s="23" t="n"/>
      <c r="K1691" s="10" t="n"/>
      <c r="L1691" s="10" t="n"/>
      <c r="M1691" s="24">
        <f>IF(AND(A1691="",B1691="",J1691="",H1691=""),"",ROUND(IF(G1691="Yes",2,1)*IF(AND(ISNUMBER(H1691),ISNUMBER(I1691),I1691&gt;=H1691),I1691-H1691,IF(ISNUMBER(J1691),J1691,0)),1))</f>
        <v/>
      </c>
      <c r="N1691" s="24">
        <f>IF(M1691="","",IF(OR(E1691="Personal",E1691="",F1691="Yes"),0,M1691))</f>
        <v/>
      </c>
      <c r="O1691" s="24">
        <f>IF(OR(A1691="",M1691=""),"",IF(E1691="Business",IFERROR(INDEX('Rate Schedule'!$B$5:$B$24,MATCH(SUMPRODUCT(MAX(('Rate Schedule'!$A$5:$A$24&lt;=A1691)*('Rate Schedule'!$A$5:$A$24&lt;&gt;"")*'Rate Schedule'!$A$5:$A$24)),'Rate Schedule'!$A$5:$A$24,0)),0),IF(E1691="Medical",IFERROR(INDEX('Rate Schedule'!$C$5:$C$24,MATCH(SUMPRODUCT(MAX(('Rate Schedule'!$A$5:$A$24&lt;=A1691)*('Rate Schedule'!$A$5:$A$24&lt;&gt;"")*'Rate Schedule'!$A$5:$A$24)),'Rate Schedule'!$A$5:$A$24,0)),0),IF(E1691="Charitable",IFERROR(INDEX('Rate Schedule'!$D$5:$D$24,MATCH(SUMPRODUCT(MAX(('Rate Schedule'!$A$5:$A$24&lt;=A1691)*('Rate Schedule'!$A$5:$A$24&lt;&gt;"")*'Rate Schedule'!$A$5:$A$24)),'Rate Schedule'!$A$5:$A$24,0)),0),0))))</f>
        <v/>
      </c>
      <c r="P1691" s="25">
        <f>IF(OR(M1691="",O1691=""),"",ROUND(N1691*O1691,0)/100)</f>
        <v/>
      </c>
      <c r="Q1691" s="26">
        <f>IF(AND(A1691="",B1691="",C1691="",D1691="",E1691="",J1691="",H1691=""),"",IF(A1691="","Add a date",IF(A1691&gt;AsOf,"After as-of date: not counted yet",IF(B1691="","Add a vehicle",IF(COUNTIF(VName,B1691)=0,"Vehicle not on Vehicles sheet",IF(E1691="","Add a purpose",IF(AND(E1691&lt;&gt;"Business",E1691&lt;&gt;"Medical",E1691&lt;&gt;"Charitable",E1691&lt;&gt;"Personal"),"Purpose must be Business/Medical/Charitable/Personal",IF(AND(ISNUMBER(H1691),ISNUMBER(I1691),I1691&lt;H1691),"Odometer end is before start",IF(AND(NOT(ISNUMBER(H1691)),NOT(ISNUMBER(I1691)),NOT(ISNUMBER(J1691))),"Add odometer readings or typed miles",IF(AND(ISNUMBER(H1691),ISNUMBER(I1691),ISNUMBER(J1691),ABS((I1691-H1691)-J1691)&gt;0.05),"Odometer and typed miles disagree",IF(AND(N1691&gt;0,O1691=0),"No rate for this date — check Rate Schedule",IF(AND(OR(E1691="Business",E1691="Medical",E1691="Charitable"),F1691&lt;&gt;"Yes",K1691=""),"Add purpose detail for substantiation",""))))))))))))</f>
        <v/>
      </c>
      <c r="R1691" s="27">
        <f>IF(OR(A1691="",M1691=""),"",IFERROR(INDEX('Rate Schedule'!$A$5:$A$24,MATCH(SUMPRODUCT(MAX(('Rate Schedule'!$A$5:$A$24&lt;=A1691)*('Rate Schedule'!$A$5:$A$24&lt;&gt;"")*'Rate Schedule'!$A$5:$A$24)),'Rate Schedule'!$A$5:$A$24,0)),""))</f>
        <v/>
      </c>
    </row>
    <row r="1692">
      <c r="A1692" s="22" t="n"/>
      <c r="B1692" s="10" t="n"/>
      <c r="C1692" s="10" t="n"/>
      <c r="D1692" s="10" t="n"/>
      <c r="E1692" s="10" t="n"/>
      <c r="F1692" s="10" t="n"/>
      <c r="G1692" s="10" t="n"/>
      <c r="H1692" s="23" t="n"/>
      <c r="I1692" s="23" t="n"/>
      <c r="J1692" s="23" t="n"/>
      <c r="K1692" s="10" t="n"/>
      <c r="L1692" s="10" t="n"/>
      <c r="M1692" s="24">
        <f>IF(AND(A1692="",B1692="",J1692="",H1692=""),"",ROUND(IF(G1692="Yes",2,1)*IF(AND(ISNUMBER(H1692),ISNUMBER(I1692),I1692&gt;=H1692),I1692-H1692,IF(ISNUMBER(J1692),J1692,0)),1))</f>
        <v/>
      </c>
      <c r="N1692" s="24">
        <f>IF(M1692="","",IF(OR(E1692="Personal",E1692="",F1692="Yes"),0,M1692))</f>
        <v/>
      </c>
      <c r="O1692" s="24">
        <f>IF(OR(A1692="",M1692=""),"",IF(E1692="Business",IFERROR(INDEX('Rate Schedule'!$B$5:$B$24,MATCH(SUMPRODUCT(MAX(('Rate Schedule'!$A$5:$A$24&lt;=A1692)*('Rate Schedule'!$A$5:$A$24&lt;&gt;"")*'Rate Schedule'!$A$5:$A$24)),'Rate Schedule'!$A$5:$A$24,0)),0),IF(E1692="Medical",IFERROR(INDEX('Rate Schedule'!$C$5:$C$24,MATCH(SUMPRODUCT(MAX(('Rate Schedule'!$A$5:$A$24&lt;=A1692)*('Rate Schedule'!$A$5:$A$24&lt;&gt;"")*'Rate Schedule'!$A$5:$A$24)),'Rate Schedule'!$A$5:$A$24,0)),0),IF(E1692="Charitable",IFERROR(INDEX('Rate Schedule'!$D$5:$D$24,MATCH(SUMPRODUCT(MAX(('Rate Schedule'!$A$5:$A$24&lt;=A1692)*('Rate Schedule'!$A$5:$A$24&lt;&gt;"")*'Rate Schedule'!$A$5:$A$24)),'Rate Schedule'!$A$5:$A$24,0)),0),0))))</f>
        <v/>
      </c>
      <c r="P1692" s="25">
        <f>IF(OR(M1692="",O1692=""),"",ROUND(N1692*O1692,0)/100)</f>
        <v/>
      </c>
      <c r="Q1692" s="26">
        <f>IF(AND(A1692="",B1692="",C1692="",D1692="",E1692="",J1692="",H1692=""),"",IF(A1692="","Add a date",IF(A1692&gt;AsOf,"After as-of date: not counted yet",IF(B1692="","Add a vehicle",IF(COUNTIF(VName,B1692)=0,"Vehicle not on Vehicles sheet",IF(E1692="","Add a purpose",IF(AND(E1692&lt;&gt;"Business",E1692&lt;&gt;"Medical",E1692&lt;&gt;"Charitable",E1692&lt;&gt;"Personal"),"Purpose must be Business/Medical/Charitable/Personal",IF(AND(ISNUMBER(H1692),ISNUMBER(I1692),I1692&lt;H1692),"Odometer end is before start",IF(AND(NOT(ISNUMBER(H1692)),NOT(ISNUMBER(I1692)),NOT(ISNUMBER(J1692))),"Add odometer readings or typed miles",IF(AND(ISNUMBER(H1692),ISNUMBER(I1692),ISNUMBER(J1692),ABS((I1692-H1692)-J1692)&gt;0.05),"Odometer and typed miles disagree",IF(AND(N1692&gt;0,O1692=0),"No rate for this date — check Rate Schedule",IF(AND(OR(E1692="Business",E1692="Medical",E1692="Charitable"),F1692&lt;&gt;"Yes",K1692=""),"Add purpose detail for substantiation",""))))))))))))</f>
        <v/>
      </c>
      <c r="R1692" s="27">
        <f>IF(OR(A1692="",M1692=""),"",IFERROR(INDEX('Rate Schedule'!$A$5:$A$24,MATCH(SUMPRODUCT(MAX(('Rate Schedule'!$A$5:$A$24&lt;=A1692)*('Rate Schedule'!$A$5:$A$24&lt;&gt;"")*'Rate Schedule'!$A$5:$A$24)),'Rate Schedule'!$A$5:$A$24,0)),""))</f>
        <v/>
      </c>
    </row>
    <row r="1693">
      <c r="A1693" s="22" t="n"/>
      <c r="B1693" s="10" t="n"/>
      <c r="C1693" s="10" t="n"/>
      <c r="D1693" s="10" t="n"/>
      <c r="E1693" s="10" t="n"/>
      <c r="F1693" s="10" t="n"/>
      <c r="G1693" s="10" t="n"/>
      <c r="H1693" s="23" t="n"/>
      <c r="I1693" s="23" t="n"/>
      <c r="J1693" s="23" t="n"/>
      <c r="K1693" s="10" t="n"/>
      <c r="L1693" s="10" t="n"/>
      <c r="M1693" s="24">
        <f>IF(AND(A1693="",B1693="",J1693="",H1693=""),"",ROUND(IF(G1693="Yes",2,1)*IF(AND(ISNUMBER(H1693),ISNUMBER(I1693),I1693&gt;=H1693),I1693-H1693,IF(ISNUMBER(J1693),J1693,0)),1))</f>
        <v/>
      </c>
      <c r="N1693" s="24">
        <f>IF(M1693="","",IF(OR(E1693="Personal",E1693="",F1693="Yes"),0,M1693))</f>
        <v/>
      </c>
      <c r="O1693" s="24">
        <f>IF(OR(A1693="",M1693=""),"",IF(E1693="Business",IFERROR(INDEX('Rate Schedule'!$B$5:$B$24,MATCH(SUMPRODUCT(MAX(('Rate Schedule'!$A$5:$A$24&lt;=A1693)*('Rate Schedule'!$A$5:$A$24&lt;&gt;"")*'Rate Schedule'!$A$5:$A$24)),'Rate Schedule'!$A$5:$A$24,0)),0),IF(E1693="Medical",IFERROR(INDEX('Rate Schedule'!$C$5:$C$24,MATCH(SUMPRODUCT(MAX(('Rate Schedule'!$A$5:$A$24&lt;=A1693)*('Rate Schedule'!$A$5:$A$24&lt;&gt;"")*'Rate Schedule'!$A$5:$A$24)),'Rate Schedule'!$A$5:$A$24,0)),0),IF(E1693="Charitable",IFERROR(INDEX('Rate Schedule'!$D$5:$D$24,MATCH(SUMPRODUCT(MAX(('Rate Schedule'!$A$5:$A$24&lt;=A1693)*('Rate Schedule'!$A$5:$A$24&lt;&gt;"")*'Rate Schedule'!$A$5:$A$24)),'Rate Schedule'!$A$5:$A$24,0)),0),0))))</f>
        <v/>
      </c>
      <c r="P1693" s="25">
        <f>IF(OR(M1693="",O1693=""),"",ROUND(N1693*O1693,0)/100)</f>
        <v/>
      </c>
      <c r="Q1693" s="26">
        <f>IF(AND(A1693="",B1693="",C1693="",D1693="",E1693="",J1693="",H1693=""),"",IF(A1693="","Add a date",IF(A1693&gt;AsOf,"After as-of date: not counted yet",IF(B1693="","Add a vehicle",IF(COUNTIF(VName,B1693)=0,"Vehicle not on Vehicles sheet",IF(E1693="","Add a purpose",IF(AND(E1693&lt;&gt;"Business",E1693&lt;&gt;"Medical",E1693&lt;&gt;"Charitable",E1693&lt;&gt;"Personal"),"Purpose must be Business/Medical/Charitable/Personal",IF(AND(ISNUMBER(H1693),ISNUMBER(I1693),I1693&lt;H1693),"Odometer end is before start",IF(AND(NOT(ISNUMBER(H1693)),NOT(ISNUMBER(I1693)),NOT(ISNUMBER(J1693))),"Add odometer readings or typed miles",IF(AND(ISNUMBER(H1693),ISNUMBER(I1693),ISNUMBER(J1693),ABS((I1693-H1693)-J1693)&gt;0.05),"Odometer and typed miles disagree",IF(AND(N1693&gt;0,O1693=0),"No rate for this date — check Rate Schedule",IF(AND(OR(E1693="Business",E1693="Medical",E1693="Charitable"),F1693&lt;&gt;"Yes",K1693=""),"Add purpose detail for substantiation",""))))))))))))</f>
        <v/>
      </c>
      <c r="R1693" s="27">
        <f>IF(OR(A1693="",M1693=""),"",IFERROR(INDEX('Rate Schedule'!$A$5:$A$24,MATCH(SUMPRODUCT(MAX(('Rate Schedule'!$A$5:$A$24&lt;=A1693)*('Rate Schedule'!$A$5:$A$24&lt;&gt;"")*'Rate Schedule'!$A$5:$A$24)),'Rate Schedule'!$A$5:$A$24,0)),""))</f>
        <v/>
      </c>
    </row>
    <row r="1694">
      <c r="A1694" s="22" t="n"/>
      <c r="B1694" s="10" t="n"/>
      <c r="C1694" s="10" t="n"/>
      <c r="D1694" s="10" t="n"/>
      <c r="E1694" s="10" t="n"/>
      <c r="F1694" s="10" t="n"/>
      <c r="G1694" s="10" t="n"/>
      <c r="H1694" s="23" t="n"/>
      <c r="I1694" s="23" t="n"/>
      <c r="J1694" s="23" t="n"/>
      <c r="K1694" s="10" t="n"/>
      <c r="L1694" s="10" t="n"/>
      <c r="M1694" s="24">
        <f>IF(AND(A1694="",B1694="",J1694="",H1694=""),"",ROUND(IF(G1694="Yes",2,1)*IF(AND(ISNUMBER(H1694),ISNUMBER(I1694),I1694&gt;=H1694),I1694-H1694,IF(ISNUMBER(J1694),J1694,0)),1))</f>
        <v/>
      </c>
      <c r="N1694" s="24">
        <f>IF(M1694="","",IF(OR(E1694="Personal",E1694="",F1694="Yes"),0,M1694))</f>
        <v/>
      </c>
      <c r="O1694" s="24">
        <f>IF(OR(A1694="",M1694=""),"",IF(E1694="Business",IFERROR(INDEX('Rate Schedule'!$B$5:$B$24,MATCH(SUMPRODUCT(MAX(('Rate Schedule'!$A$5:$A$24&lt;=A1694)*('Rate Schedule'!$A$5:$A$24&lt;&gt;"")*'Rate Schedule'!$A$5:$A$24)),'Rate Schedule'!$A$5:$A$24,0)),0),IF(E1694="Medical",IFERROR(INDEX('Rate Schedule'!$C$5:$C$24,MATCH(SUMPRODUCT(MAX(('Rate Schedule'!$A$5:$A$24&lt;=A1694)*('Rate Schedule'!$A$5:$A$24&lt;&gt;"")*'Rate Schedule'!$A$5:$A$24)),'Rate Schedule'!$A$5:$A$24,0)),0),IF(E1694="Charitable",IFERROR(INDEX('Rate Schedule'!$D$5:$D$24,MATCH(SUMPRODUCT(MAX(('Rate Schedule'!$A$5:$A$24&lt;=A1694)*('Rate Schedule'!$A$5:$A$24&lt;&gt;"")*'Rate Schedule'!$A$5:$A$24)),'Rate Schedule'!$A$5:$A$24,0)),0),0))))</f>
        <v/>
      </c>
      <c r="P1694" s="25">
        <f>IF(OR(M1694="",O1694=""),"",ROUND(N1694*O1694,0)/100)</f>
        <v/>
      </c>
      <c r="Q1694" s="26">
        <f>IF(AND(A1694="",B1694="",C1694="",D1694="",E1694="",J1694="",H1694=""),"",IF(A1694="","Add a date",IF(A1694&gt;AsOf,"After as-of date: not counted yet",IF(B1694="","Add a vehicle",IF(COUNTIF(VName,B1694)=0,"Vehicle not on Vehicles sheet",IF(E1694="","Add a purpose",IF(AND(E1694&lt;&gt;"Business",E1694&lt;&gt;"Medical",E1694&lt;&gt;"Charitable",E1694&lt;&gt;"Personal"),"Purpose must be Business/Medical/Charitable/Personal",IF(AND(ISNUMBER(H1694),ISNUMBER(I1694),I1694&lt;H1694),"Odometer end is before start",IF(AND(NOT(ISNUMBER(H1694)),NOT(ISNUMBER(I1694)),NOT(ISNUMBER(J1694))),"Add odometer readings or typed miles",IF(AND(ISNUMBER(H1694),ISNUMBER(I1694),ISNUMBER(J1694),ABS((I1694-H1694)-J1694)&gt;0.05),"Odometer and typed miles disagree",IF(AND(N1694&gt;0,O1694=0),"No rate for this date — check Rate Schedule",IF(AND(OR(E1694="Business",E1694="Medical",E1694="Charitable"),F1694&lt;&gt;"Yes",K1694=""),"Add purpose detail for substantiation",""))))))))))))</f>
        <v/>
      </c>
      <c r="R1694" s="27">
        <f>IF(OR(A1694="",M1694=""),"",IFERROR(INDEX('Rate Schedule'!$A$5:$A$24,MATCH(SUMPRODUCT(MAX(('Rate Schedule'!$A$5:$A$24&lt;=A1694)*('Rate Schedule'!$A$5:$A$24&lt;&gt;"")*'Rate Schedule'!$A$5:$A$24)),'Rate Schedule'!$A$5:$A$24,0)),""))</f>
        <v/>
      </c>
    </row>
    <row r="1695">
      <c r="A1695" s="22" t="n"/>
      <c r="B1695" s="10" t="n"/>
      <c r="C1695" s="10" t="n"/>
      <c r="D1695" s="10" t="n"/>
      <c r="E1695" s="10" t="n"/>
      <c r="F1695" s="10" t="n"/>
      <c r="G1695" s="10" t="n"/>
      <c r="H1695" s="23" t="n"/>
      <c r="I1695" s="23" t="n"/>
      <c r="J1695" s="23" t="n"/>
      <c r="K1695" s="10" t="n"/>
      <c r="L1695" s="10" t="n"/>
      <c r="M1695" s="24">
        <f>IF(AND(A1695="",B1695="",J1695="",H1695=""),"",ROUND(IF(G1695="Yes",2,1)*IF(AND(ISNUMBER(H1695),ISNUMBER(I1695),I1695&gt;=H1695),I1695-H1695,IF(ISNUMBER(J1695),J1695,0)),1))</f>
        <v/>
      </c>
      <c r="N1695" s="24">
        <f>IF(M1695="","",IF(OR(E1695="Personal",E1695="",F1695="Yes"),0,M1695))</f>
        <v/>
      </c>
      <c r="O1695" s="24">
        <f>IF(OR(A1695="",M1695=""),"",IF(E1695="Business",IFERROR(INDEX('Rate Schedule'!$B$5:$B$24,MATCH(SUMPRODUCT(MAX(('Rate Schedule'!$A$5:$A$24&lt;=A1695)*('Rate Schedule'!$A$5:$A$24&lt;&gt;"")*'Rate Schedule'!$A$5:$A$24)),'Rate Schedule'!$A$5:$A$24,0)),0),IF(E1695="Medical",IFERROR(INDEX('Rate Schedule'!$C$5:$C$24,MATCH(SUMPRODUCT(MAX(('Rate Schedule'!$A$5:$A$24&lt;=A1695)*('Rate Schedule'!$A$5:$A$24&lt;&gt;"")*'Rate Schedule'!$A$5:$A$24)),'Rate Schedule'!$A$5:$A$24,0)),0),IF(E1695="Charitable",IFERROR(INDEX('Rate Schedule'!$D$5:$D$24,MATCH(SUMPRODUCT(MAX(('Rate Schedule'!$A$5:$A$24&lt;=A1695)*('Rate Schedule'!$A$5:$A$24&lt;&gt;"")*'Rate Schedule'!$A$5:$A$24)),'Rate Schedule'!$A$5:$A$24,0)),0),0))))</f>
        <v/>
      </c>
      <c r="P1695" s="25">
        <f>IF(OR(M1695="",O1695=""),"",ROUND(N1695*O1695,0)/100)</f>
        <v/>
      </c>
      <c r="Q1695" s="26">
        <f>IF(AND(A1695="",B1695="",C1695="",D1695="",E1695="",J1695="",H1695=""),"",IF(A1695="","Add a date",IF(A1695&gt;AsOf,"After as-of date: not counted yet",IF(B1695="","Add a vehicle",IF(COUNTIF(VName,B1695)=0,"Vehicle not on Vehicles sheet",IF(E1695="","Add a purpose",IF(AND(E1695&lt;&gt;"Business",E1695&lt;&gt;"Medical",E1695&lt;&gt;"Charitable",E1695&lt;&gt;"Personal"),"Purpose must be Business/Medical/Charitable/Personal",IF(AND(ISNUMBER(H1695),ISNUMBER(I1695),I1695&lt;H1695),"Odometer end is before start",IF(AND(NOT(ISNUMBER(H1695)),NOT(ISNUMBER(I1695)),NOT(ISNUMBER(J1695))),"Add odometer readings or typed miles",IF(AND(ISNUMBER(H1695),ISNUMBER(I1695),ISNUMBER(J1695),ABS((I1695-H1695)-J1695)&gt;0.05),"Odometer and typed miles disagree",IF(AND(N1695&gt;0,O1695=0),"No rate for this date — check Rate Schedule",IF(AND(OR(E1695="Business",E1695="Medical",E1695="Charitable"),F1695&lt;&gt;"Yes",K1695=""),"Add purpose detail for substantiation",""))))))))))))</f>
        <v/>
      </c>
      <c r="R1695" s="27">
        <f>IF(OR(A1695="",M1695=""),"",IFERROR(INDEX('Rate Schedule'!$A$5:$A$24,MATCH(SUMPRODUCT(MAX(('Rate Schedule'!$A$5:$A$24&lt;=A1695)*('Rate Schedule'!$A$5:$A$24&lt;&gt;"")*'Rate Schedule'!$A$5:$A$24)),'Rate Schedule'!$A$5:$A$24,0)),""))</f>
        <v/>
      </c>
    </row>
    <row r="1696">
      <c r="A1696" s="22" t="n"/>
      <c r="B1696" s="10" t="n"/>
      <c r="C1696" s="10" t="n"/>
      <c r="D1696" s="10" t="n"/>
      <c r="E1696" s="10" t="n"/>
      <c r="F1696" s="10" t="n"/>
      <c r="G1696" s="10" t="n"/>
      <c r="H1696" s="23" t="n"/>
      <c r="I1696" s="23" t="n"/>
      <c r="J1696" s="23" t="n"/>
      <c r="K1696" s="10" t="n"/>
      <c r="L1696" s="10" t="n"/>
      <c r="M1696" s="24">
        <f>IF(AND(A1696="",B1696="",J1696="",H1696=""),"",ROUND(IF(G1696="Yes",2,1)*IF(AND(ISNUMBER(H1696),ISNUMBER(I1696),I1696&gt;=H1696),I1696-H1696,IF(ISNUMBER(J1696),J1696,0)),1))</f>
        <v/>
      </c>
      <c r="N1696" s="24">
        <f>IF(M1696="","",IF(OR(E1696="Personal",E1696="",F1696="Yes"),0,M1696))</f>
        <v/>
      </c>
      <c r="O1696" s="24">
        <f>IF(OR(A1696="",M1696=""),"",IF(E1696="Business",IFERROR(INDEX('Rate Schedule'!$B$5:$B$24,MATCH(SUMPRODUCT(MAX(('Rate Schedule'!$A$5:$A$24&lt;=A1696)*('Rate Schedule'!$A$5:$A$24&lt;&gt;"")*'Rate Schedule'!$A$5:$A$24)),'Rate Schedule'!$A$5:$A$24,0)),0),IF(E1696="Medical",IFERROR(INDEX('Rate Schedule'!$C$5:$C$24,MATCH(SUMPRODUCT(MAX(('Rate Schedule'!$A$5:$A$24&lt;=A1696)*('Rate Schedule'!$A$5:$A$24&lt;&gt;"")*'Rate Schedule'!$A$5:$A$24)),'Rate Schedule'!$A$5:$A$24,0)),0),IF(E1696="Charitable",IFERROR(INDEX('Rate Schedule'!$D$5:$D$24,MATCH(SUMPRODUCT(MAX(('Rate Schedule'!$A$5:$A$24&lt;=A1696)*('Rate Schedule'!$A$5:$A$24&lt;&gt;"")*'Rate Schedule'!$A$5:$A$24)),'Rate Schedule'!$A$5:$A$24,0)),0),0))))</f>
        <v/>
      </c>
      <c r="P1696" s="25">
        <f>IF(OR(M1696="",O1696=""),"",ROUND(N1696*O1696,0)/100)</f>
        <v/>
      </c>
      <c r="Q1696" s="26">
        <f>IF(AND(A1696="",B1696="",C1696="",D1696="",E1696="",J1696="",H1696=""),"",IF(A1696="","Add a date",IF(A1696&gt;AsOf,"After as-of date: not counted yet",IF(B1696="","Add a vehicle",IF(COUNTIF(VName,B1696)=0,"Vehicle not on Vehicles sheet",IF(E1696="","Add a purpose",IF(AND(E1696&lt;&gt;"Business",E1696&lt;&gt;"Medical",E1696&lt;&gt;"Charitable",E1696&lt;&gt;"Personal"),"Purpose must be Business/Medical/Charitable/Personal",IF(AND(ISNUMBER(H1696),ISNUMBER(I1696),I1696&lt;H1696),"Odometer end is before start",IF(AND(NOT(ISNUMBER(H1696)),NOT(ISNUMBER(I1696)),NOT(ISNUMBER(J1696))),"Add odometer readings or typed miles",IF(AND(ISNUMBER(H1696),ISNUMBER(I1696),ISNUMBER(J1696),ABS((I1696-H1696)-J1696)&gt;0.05),"Odometer and typed miles disagree",IF(AND(N1696&gt;0,O1696=0),"No rate for this date — check Rate Schedule",IF(AND(OR(E1696="Business",E1696="Medical",E1696="Charitable"),F1696&lt;&gt;"Yes",K1696=""),"Add purpose detail for substantiation",""))))))))))))</f>
        <v/>
      </c>
      <c r="R1696" s="27">
        <f>IF(OR(A1696="",M1696=""),"",IFERROR(INDEX('Rate Schedule'!$A$5:$A$24,MATCH(SUMPRODUCT(MAX(('Rate Schedule'!$A$5:$A$24&lt;=A1696)*('Rate Schedule'!$A$5:$A$24&lt;&gt;"")*'Rate Schedule'!$A$5:$A$24)),'Rate Schedule'!$A$5:$A$24,0)),""))</f>
        <v/>
      </c>
    </row>
    <row r="1697">
      <c r="A1697" s="22" t="n"/>
      <c r="B1697" s="10" t="n"/>
      <c r="C1697" s="10" t="n"/>
      <c r="D1697" s="10" t="n"/>
      <c r="E1697" s="10" t="n"/>
      <c r="F1697" s="10" t="n"/>
      <c r="G1697" s="10" t="n"/>
      <c r="H1697" s="23" t="n"/>
      <c r="I1697" s="23" t="n"/>
      <c r="J1697" s="23" t="n"/>
      <c r="K1697" s="10" t="n"/>
      <c r="L1697" s="10" t="n"/>
      <c r="M1697" s="24">
        <f>IF(AND(A1697="",B1697="",J1697="",H1697=""),"",ROUND(IF(G1697="Yes",2,1)*IF(AND(ISNUMBER(H1697),ISNUMBER(I1697),I1697&gt;=H1697),I1697-H1697,IF(ISNUMBER(J1697),J1697,0)),1))</f>
        <v/>
      </c>
      <c r="N1697" s="24">
        <f>IF(M1697="","",IF(OR(E1697="Personal",E1697="",F1697="Yes"),0,M1697))</f>
        <v/>
      </c>
      <c r="O1697" s="24">
        <f>IF(OR(A1697="",M1697=""),"",IF(E1697="Business",IFERROR(INDEX('Rate Schedule'!$B$5:$B$24,MATCH(SUMPRODUCT(MAX(('Rate Schedule'!$A$5:$A$24&lt;=A1697)*('Rate Schedule'!$A$5:$A$24&lt;&gt;"")*'Rate Schedule'!$A$5:$A$24)),'Rate Schedule'!$A$5:$A$24,0)),0),IF(E1697="Medical",IFERROR(INDEX('Rate Schedule'!$C$5:$C$24,MATCH(SUMPRODUCT(MAX(('Rate Schedule'!$A$5:$A$24&lt;=A1697)*('Rate Schedule'!$A$5:$A$24&lt;&gt;"")*'Rate Schedule'!$A$5:$A$24)),'Rate Schedule'!$A$5:$A$24,0)),0),IF(E1697="Charitable",IFERROR(INDEX('Rate Schedule'!$D$5:$D$24,MATCH(SUMPRODUCT(MAX(('Rate Schedule'!$A$5:$A$24&lt;=A1697)*('Rate Schedule'!$A$5:$A$24&lt;&gt;"")*'Rate Schedule'!$A$5:$A$24)),'Rate Schedule'!$A$5:$A$24,0)),0),0))))</f>
        <v/>
      </c>
      <c r="P1697" s="25">
        <f>IF(OR(M1697="",O1697=""),"",ROUND(N1697*O1697,0)/100)</f>
        <v/>
      </c>
      <c r="Q1697" s="26">
        <f>IF(AND(A1697="",B1697="",C1697="",D1697="",E1697="",J1697="",H1697=""),"",IF(A1697="","Add a date",IF(A1697&gt;AsOf,"After as-of date: not counted yet",IF(B1697="","Add a vehicle",IF(COUNTIF(VName,B1697)=0,"Vehicle not on Vehicles sheet",IF(E1697="","Add a purpose",IF(AND(E1697&lt;&gt;"Business",E1697&lt;&gt;"Medical",E1697&lt;&gt;"Charitable",E1697&lt;&gt;"Personal"),"Purpose must be Business/Medical/Charitable/Personal",IF(AND(ISNUMBER(H1697),ISNUMBER(I1697),I1697&lt;H1697),"Odometer end is before start",IF(AND(NOT(ISNUMBER(H1697)),NOT(ISNUMBER(I1697)),NOT(ISNUMBER(J1697))),"Add odometer readings or typed miles",IF(AND(ISNUMBER(H1697),ISNUMBER(I1697),ISNUMBER(J1697),ABS((I1697-H1697)-J1697)&gt;0.05),"Odometer and typed miles disagree",IF(AND(N1697&gt;0,O1697=0),"No rate for this date — check Rate Schedule",IF(AND(OR(E1697="Business",E1697="Medical",E1697="Charitable"),F1697&lt;&gt;"Yes",K1697=""),"Add purpose detail for substantiation",""))))))))))))</f>
        <v/>
      </c>
      <c r="R1697" s="27">
        <f>IF(OR(A1697="",M1697=""),"",IFERROR(INDEX('Rate Schedule'!$A$5:$A$24,MATCH(SUMPRODUCT(MAX(('Rate Schedule'!$A$5:$A$24&lt;=A1697)*('Rate Schedule'!$A$5:$A$24&lt;&gt;"")*'Rate Schedule'!$A$5:$A$24)),'Rate Schedule'!$A$5:$A$24,0)),""))</f>
        <v/>
      </c>
    </row>
    <row r="1698">
      <c r="A1698" s="22" t="n"/>
      <c r="B1698" s="10" t="n"/>
      <c r="C1698" s="10" t="n"/>
      <c r="D1698" s="10" t="n"/>
      <c r="E1698" s="10" t="n"/>
      <c r="F1698" s="10" t="n"/>
      <c r="G1698" s="10" t="n"/>
      <c r="H1698" s="23" t="n"/>
      <c r="I1698" s="23" t="n"/>
      <c r="J1698" s="23" t="n"/>
      <c r="K1698" s="10" t="n"/>
      <c r="L1698" s="10" t="n"/>
      <c r="M1698" s="24">
        <f>IF(AND(A1698="",B1698="",J1698="",H1698=""),"",ROUND(IF(G1698="Yes",2,1)*IF(AND(ISNUMBER(H1698),ISNUMBER(I1698),I1698&gt;=H1698),I1698-H1698,IF(ISNUMBER(J1698),J1698,0)),1))</f>
        <v/>
      </c>
      <c r="N1698" s="24">
        <f>IF(M1698="","",IF(OR(E1698="Personal",E1698="",F1698="Yes"),0,M1698))</f>
        <v/>
      </c>
      <c r="O1698" s="24">
        <f>IF(OR(A1698="",M1698=""),"",IF(E1698="Business",IFERROR(INDEX('Rate Schedule'!$B$5:$B$24,MATCH(SUMPRODUCT(MAX(('Rate Schedule'!$A$5:$A$24&lt;=A1698)*('Rate Schedule'!$A$5:$A$24&lt;&gt;"")*'Rate Schedule'!$A$5:$A$24)),'Rate Schedule'!$A$5:$A$24,0)),0),IF(E1698="Medical",IFERROR(INDEX('Rate Schedule'!$C$5:$C$24,MATCH(SUMPRODUCT(MAX(('Rate Schedule'!$A$5:$A$24&lt;=A1698)*('Rate Schedule'!$A$5:$A$24&lt;&gt;"")*'Rate Schedule'!$A$5:$A$24)),'Rate Schedule'!$A$5:$A$24,0)),0),IF(E1698="Charitable",IFERROR(INDEX('Rate Schedule'!$D$5:$D$24,MATCH(SUMPRODUCT(MAX(('Rate Schedule'!$A$5:$A$24&lt;=A1698)*('Rate Schedule'!$A$5:$A$24&lt;&gt;"")*'Rate Schedule'!$A$5:$A$24)),'Rate Schedule'!$A$5:$A$24,0)),0),0))))</f>
        <v/>
      </c>
      <c r="P1698" s="25">
        <f>IF(OR(M1698="",O1698=""),"",ROUND(N1698*O1698,0)/100)</f>
        <v/>
      </c>
      <c r="Q1698" s="26">
        <f>IF(AND(A1698="",B1698="",C1698="",D1698="",E1698="",J1698="",H1698=""),"",IF(A1698="","Add a date",IF(A1698&gt;AsOf,"After as-of date: not counted yet",IF(B1698="","Add a vehicle",IF(COUNTIF(VName,B1698)=0,"Vehicle not on Vehicles sheet",IF(E1698="","Add a purpose",IF(AND(E1698&lt;&gt;"Business",E1698&lt;&gt;"Medical",E1698&lt;&gt;"Charitable",E1698&lt;&gt;"Personal"),"Purpose must be Business/Medical/Charitable/Personal",IF(AND(ISNUMBER(H1698),ISNUMBER(I1698),I1698&lt;H1698),"Odometer end is before start",IF(AND(NOT(ISNUMBER(H1698)),NOT(ISNUMBER(I1698)),NOT(ISNUMBER(J1698))),"Add odometer readings or typed miles",IF(AND(ISNUMBER(H1698),ISNUMBER(I1698),ISNUMBER(J1698),ABS((I1698-H1698)-J1698)&gt;0.05),"Odometer and typed miles disagree",IF(AND(N1698&gt;0,O1698=0),"No rate for this date — check Rate Schedule",IF(AND(OR(E1698="Business",E1698="Medical",E1698="Charitable"),F1698&lt;&gt;"Yes",K1698=""),"Add purpose detail for substantiation",""))))))))))))</f>
        <v/>
      </c>
      <c r="R1698" s="27">
        <f>IF(OR(A1698="",M1698=""),"",IFERROR(INDEX('Rate Schedule'!$A$5:$A$24,MATCH(SUMPRODUCT(MAX(('Rate Schedule'!$A$5:$A$24&lt;=A1698)*('Rate Schedule'!$A$5:$A$24&lt;&gt;"")*'Rate Schedule'!$A$5:$A$24)),'Rate Schedule'!$A$5:$A$24,0)),""))</f>
        <v/>
      </c>
    </row>
    <row r="1699">
      <c r="A1699" s="22" t="n"/>
      <c r="B1699" s="10" t="n"/>
      <c r="C1699" s="10" t="n"/>
      <c r="D1699" s="10" t="n"/>
      <c r="E1699" s="10" t="n"/>
      <c r="F1699" s="10" t="n"/>
      <c r="G1699" s="10" t="n"/>
      <c r="H1699" s="23" t="n"/>
      <c r="I1699" s="23" t="n"/>
      <c r="J1699" s="23" t="n"/>
      <c r="K1699" s="10" t="n"/>
      <c r="L1699" s="10" t="n"/>
      <c r="M1699" s="24">
        <f>IF(AND(A1699="",B1699="",J1699="",H1699=""),"",ROUND(IF(G1699="Yes",2,1)*IF(AND(ISNUMBER(H1699),ISNUMBER(I1699),I1699&gt;=H1699),I1699-H1699,IF(ISNUMBER(J1699),J1699,0)),1))</f>
        <v/>
      </c>
      <c r="N1699" s="24">
        <f>IF(M1699="","",IF(OR(E1699="Personal",E1699="",F1699="Yes"),0,M1699))</f>
        <v/>
      </c>
      <c r="O1699" s="24">
        <f>IF(OR(A1699="",M1699=""),"",IF(E1699="Business",IFERROR(INDEX('Rate Schedule'!$B$5:$B$24,MATCH(SUMPRODUCT(MAX(('Rate Schedule'!$A$5:$A$24&lt;=A1699)*('Rate Schedule'!$A$5:$A$24&lt;&gt;"")*'Rate Schedule'!$A$5:$A$24)),'Rate Schedule'!$A$5:$A$24,0)),0),IF(E1699="Medical",IFERROR(INDEX('Rate Schedule'!$C$5:$C$24,MATCH(SUMPRODUCT(MAX(('Rate Schedule'!$A$5:$A$24&lt;=A1699)*('Rate Schedule'!$A$5:$A$24&lt;&gt;"")*'Rate Schedule'!$A$5:$A$24)),'Rate Schedule'!$A$5:$A$24,0)),0),IF(E1699="Charitable",IFERROR(INDEX('Rate Schedule'!$D$5:$D$24,MATCH(SUMPRODUCT(MAX(('Rate Schedule'!$A$5:$A$24&lt;=A1699)*('Rate Schedule'!$A$5:$A$24&lt;&gt;"")*'Rate Schedule'!$A$5:$A$24)),'Rate Schedule'!$A$5:$A$24,0)),0),0))))</f>
        <v/>
      </c>
      <c r="P1699" s="25">
        <f>IF(OR(M1699="",O1699=""),"",ROUND(N1699*O1699,0)/100)</f>
        <v/>
      </c>
      <c r="Q1699" s="26">
        <f>IF(AND(A1699="",B1699="",C1699="",D1699="",E1699="",J1699="",H1699=""),"",IF(A1699="","Add a date",IF(A1699&gt;AsOf,"After as-of date: not counted yet",IF(B1699="","Add a vehicle",IF(COUNTIF(VName,B1699)=0,"Vehicle not on Vehicles sheet",IF(E1699="","Add a purpose",IF(AND(E1699&lt;&gt;"Business",E1699&lt;&gt;"Medical",E1699&lt;&gt;"Charitable",E1699&lt;&gt;"Personal"),"Purpose must be Business/Medical/Charitable/Personal",IF(AND(ISNUMBER(H1699),ISNUMBER(I1699),I1699&lt;H1699),"Odometer end is before start",IF(AND(NOT(ISNUMBER(H1699)),NOT(ISNUMBER(I1699)),NOT(ISNUMBER(J1699))),"Add odometer readings or typed miles",IF(AND(ISNUMBER(H1699),ISNUMBER(I1699),ISNUMBER(J1699),ABS((I1699-H1699)-J1699)&gt;0.05),"Odometer and typed miles disagree",IF(AND(N1699&gt;0,O1699=0),"No rate for this date — check Rate Schedule",IF(AND(OR(E1699="Business",E1699="Medical",E1699="Charitable"),F1699&lt;&gt;"Yes",K1699=""),"Add purpose detail for substantiation",""))))))))))))</f>
        <v/>
      </c>
      <c r="R1699" s="27">
        <f>IF(OR(A1699="",M1699=""),"",IFERROR(INDEX('Rate Schedule'!$A$5:$A$24,MATCH(SUMPRODUCT(MAX(('Rate Schedule'!$A$5:$A$24&lt;=A1699)*('Rate Schedule'!$A$5:$A$24&lt;&gt;"")*'Rate Schedule'!$A$5:$A$24)),'Rate Schedule'!$A$5:$A$24,0)),""))</f>
        <v/>
      </c>
    </row>
    <row r="1700">
      <c r="A1700" s="22" t="n"/>
      <c r="B1700" s="10" t="n"/>
      <c r="C1700" s="10" t="n"/>
      <c r="D1700" s="10" t="n"/>
      <c r="E1700" s="10" t="n"/>
      <c r="F1700" s="10" t="n"/>
      <c r="G1700" s="10" t="n"/>
      <c r="H1700" s="23" t="n"/>
      <c r="I1700" s="23" t="n"/>
      <c r="J1700" s="23" t="n"/>
      <c r="K1700" s="10" t="n"/>
      <c r="L1700" s="10" t="n"/>
      <c r="M1700" s="24">
        <f>IF(AND(A1700="",B1700="",J1700="",H1700=""),"",ROUND(IF(G1700="Yes",2,1)*IF(AND(ISNUMBER(H1700),ISNUMBER(I1700),I1700&gt;=H1700),I1700-H1700,IF(ISNUMBER(J1700),J1700,0)),1))</f>
        <v/>
      </c>
      <c r="N1700" s="24">
        <f>IF(M1700="","",IF(OR(E1700="Personal",E1700="",F1700="Yes"),0,M1700))</f>
        <v/>
      </c>
      <c r="O1700" s="24">
        <f>IF(OR(A1700="",M1700=""),"",IF(E1700="Business",IFERROR(INDEX('Rate Schedule'!$B$5:$B$24,MATCH(SUMPRODUCT(MAX(('Rate Schedule'!$A$5:$A$24&lt;=A1700)*('Rate Schedule'!$A$5:$A$24&lt;&gt;"")*'Rate Schedule'!$A$5:$A$24)),'Rate Schedule'!$A$5:$A$24,0)),0),IF(E1700="Medical",IFERROR(INDEX('Rate Schedule'!$C$5:$C$24,MATCH(SUMPRODUCT(MAX(('Rate Schedule'!$A$5:$A$24&lt;=A1700)*('Rate Schedule'!$A$5:$A$24&lt;&gt;"")*'Rate Schedule'!$A$5:$A$24)),'Rate Schedule'!$A$5:$A$24,0)),0),IF(E1700="Charitable",IFERROR(INDEX('Rate Schedule'!$D$5:$D$24,MATCH(SUMPRODUCT(MAX(('Rate Schedule'!$A$5:$A$24&lt;=A1700)*('Rate Schedule'!$A$5:$A$24&lt;&gt;"")*'Rate Schedule'!$A$5:$A$24)),'Rate Schedule'!$A$5:$A$24,0)),0),0))))</f>
        <v/>
      </c>
      <c r="P1700" s="25">
        <f>IF(OR(M1700="",O1700=""),"",ROUND(N1700*O1700,0)/100)</f>
        <v/>
      </c>
      <c r="Q1700" s="26">
        <f>IF(AND(A1700="",B1700="",C1700="",D1700="",E1700="",J1700="",H1700=""),"",IF(A1700="","Add a date",IF(A1700&gt;AsOf,"After as-of date: not counted yet",IF(B1700="","Add a vehicle",IF(COUNTIF(VName,B1700)=0,"Vehicle not on Vehicles sheet",IF(E1700="","Add a purpose",IF(AND(E1700&lt;&gt;"Business",E1700&lt;&gt;"Medical",E1700&lt;&gt;"Charitable",E1700&lt;&gt;"Personal"),"Purpose must be Business/Medical/Charitable/Personal",IF(AND(ISNUMBER(H1700),ISNUMBER(I1700),I1700&lt;H1700),"Odometer end is before start",IF(AND(NOT(ISNUMBER(H1700)),NOT(ISNUMBER(I1700)),NOT(ISNUMBER(J1700))),"Add odometer readings or typed miles",IF(AND(ISNUMBER(H1700),ISNUMBER(I1700),ISNUMBER(J1700),ABS((I1700-H1700)-J1700)&gt;0.05),"Odometer and typed miles disagree",IF(AND(N1700&gt;0,O1700=0),"No rate for this date — check Rate Schedule",IF(AND(OR(E1700="Business",E1700="Medical",E1700="Charitable"),F1700&lt;&gt;"Yes",K1700=""),"Add purpose detail for substantiation",""))))))))))))</f>
        <v/>
      </c>
      <c r="R1700" s="27">
        <f>IF(OR(A1700="",M1700=""),"",IFERROR(INDEX('Rate Schedule'!$A$5:$A$24,MATCH(SUMPRODUCT(MAX(('Rate Schedule'!$A$5:$A$24&lt;=A1700)*('Rate Schedule'!$A$5:$A$24&lt;&gt;"")*'Rate Schedule'!$A$5:$A$24)),'Rate Schedule'!$A$5:$A$24,0)),""))</f>
        <v/>
      </c>
    </row>
    <row r="1701">
      <c r="A1701" s="22" t="n"/>
      <c r="B1701" s="10" t="n"/>
      <c r="C1701" s="10" t="n"/>
      <c r="D1701" s="10" t="n"/>
      <c r="E1701" s="10" t="n"/>
      <c r="F1701" s="10" t="n"/>
      <c r="G1701" s="10" t="n"/>
      <c r="H1701" s="23" t="n"/>
      <c r="I1701" s="23" t="n"/>
      <c r="J1701" s="23" t="n"/>
      <c r="K1701" s="10" t="n"/>
      <c r="L1701" s="10" t="n"/>
      <c r="M1701" s="24">
        <f>IF(AND(A1701="",B1701="",J1701="",H1701=""),"",ROUND(IF(G1701="Yes",2,1)*IF(AND(ISNUMBER(H1701),ISNUMBER(I1701),I1701&gt;=H1701),I1701-H1701,IF(ISNUMBER(J1701),J1701,0)),1))</f>
        <v/>
      </c>
      <c r="N1701" s="24">
        <f>IF(M1701="","",IF(OR(E1701="Personal",E1701="",F1701="Yes"),0,M1701))</f>
        <v/>
      </c>
      <c r="O1701" s="24">
        <f>IF(OR(A1701="",M1701=""),"",IF(E1701="Business",IFERROR(INDEX('Rate Schedule'!$B$5:$B$24,MATCH(SUMPRODUCT(MAX(('Rate Schedule'!$A$5:$A$24&lt;=A1701)*('Rate Schedule'!$A$5:$A$24&lt;&gt;"")*'Rate Schedule'!$A$5:$A$24)),'Rate Schedule'!$A$5:$A$24,0)),0),IF(E1701="Medical",IFERROR(INDEX('Rate Schedule'!$C$5:$C$24,MATCH(SUMPRODUCT(MAX(('Rate Schedule'!$A$5:$A$24&lt;=A1701)*('Rate Schedule'!$A$5:$A$24&lt;&gt;"")*'Rate Schedule'!$A$5:$A$24)),'Rate Schedule'!$A$5:$A$24,0)),0),IF(E1701="Charitable",IFERROR(INDEX('Rate Schedule'!$D$5:$D$24,MATCH(SUMPRODUCT(MAX(('Rate Schedule'!$A$5:$A$24&lt;=A1701)*('Rate Schedule'!$A$5:$A$24&lt;&gt;"")*'Rate Schedule'!$A$5:$A$24)),'Rate Schedule'!$A$5:$A$24,0)),0),0))))</f>
        <v/>
      </c>
      <c r="P1701" s="25">
        <f>IF(OR(M1701="",O1701=""),"",ROUND(N1701*O1701,0)/100)</f>
        <v/>
      </c>
      <c r="Q1701" s="26">
        <f>IF(AND(A1701="",B1701="",C1701="",D1701="",E1701="",J1701="",H1701=""),"",IF(A1701="","Add a date",IF(A1701&gt;AsOf,"After as-of date: not counted yet",IF(B1701="","Add a vehicle",IF(COUNTIF(VName,B1701)=0,"Vehicle not on Vehicles sheet",IF(E1701="","Add a purpose",IF(AND(E1701&lt;&gt;"Business",E1701&lt;&gt;"Medical",E1701&lt;&gt;"Charitable",E1701&lt;&gt;"Personal"),"Purpose must be Business/Medical/Charitable/Personal",IF(AND(ISNUMBER(H1701),ISNUMBER(I1701),I1701&lt;H1701),"Odometer end is before start",IF(AND(NOT(ISNUMBER(H1701)),NOT(ISNUMBER(I1701)),NOT(ISNUMBER(J1701))),"Add odometer readings or typed miles",IF(AND(ISNUMBER(H1701),ISNUMBER(I1701),ISNUMBER(J1701),ABS((I1701-H1701)-J1701)&gt;0.05),"Odometer and typed miles disagree",IF(AND(N1701&gt;0,O1701=0),"No rate for this date — check Rate Schedule",IF(AND(OR(E1701="Business",E1701="Medical",E1701="Charitable"),F1701&lt;&gt;"Yes",K1701=""),"Add purpose detail for substantiation",""))))))))))))</f>
        <v/>
      </c>
      <c r="R1701" s="27">
        <f>IF(OR(A1701="",M1701=""),"",IFERROR(INDEX('Rate Schedule'!$A$5:$A$24,MATCH(SUMPRODUCT(MAX(('Rate Schedule'!$A$5:$A$24&lt;=A1701)*('Rate Schedule'!$A$5:$A$24&lt;&gt;"")*'Rate Schedule'!$A$5:$A$24)),'Rate Schedule'!$A$5:$A$24,0)),""))</f>
        <v/>
      </c>
    </row>
    <row r="1702">
      <c r="A1702" s="22" t="n"/>
      <c r="B1702" s="10" t="n"/>
      <c r="C1702" s="10" t="n"/>
      <c r="D1702" s="10" t="n"/>
      <c r="E1702" s="10" t="n"/>
      <c r="F1702" s="10" t="n"/>
      <c r="G1702" s="10" t="n"/>
      <c r="H1702" s="23" t="n"/>
      <c r="I1702" s="23" t="n"/>
      <c r="J1702" s="23" t="n"/>
      <c r="K1702" s="10" t="n"/>
      <c r="L1702" s="10" t="n"/>
      <c r="M1702" s="24">
        <f>IF(AND(A1702="",B1702="",J1702="",H1702=""),"",ROUND(IF(G1702="Yes",2,1)*IF(AND(ISNUMBER(H1702),ISNUMBER(I1702),I1702&gt;=H1702),I1702-H1702,IF(ISNUMBER(J1702),J1702,0)),1))</f>
        <v/>
      </c>
      <c r="N1702" s="24">
        <f>IF(M1702="","",IF(OR(E1702="Personal",E1702="",F1702="Yes"),0,M1702))</f>
        <v/>
      </c>
      <c r="O1702" s="24">
        <f>IF(OR(A1702="",M1702=""),"",IF(E1702="Business",IFERROR(INDEX('Rate Schedule'!$B$5:$B$24,MATCH(SUMPRODUCT(MAX(('Rate Schedule'!$A$5:$A$24&lt;=A1702)*('Rate Schedule'!$A$5:$A$24&lt;&gt;"")*'Rate Schedule'!$A$5:$A$24)),'Rate Schedule'!$A$5:$A$24,0)),0),IF(E1702="Medical",IFERROR(INDEX('Rate Schedule'!$C$5:$C$24,MATCH(SUMPRODUCT(MAX(('Rate Schedule'!$A$5:$A$24&lt;=A1702)*('Rate Schedule'!$A$5:$A$24&lt;&gt;"")*'Rate Schedule'!$A$5:$A$24)),'Rate Schedule'!$A$5:$A$24,0)),0),IF(E1702="Charitable",IFERROR(INDEX('Rate Schedule'!$D$5:$D$24,MATCH(SUMPRODUCT(MAX(('Rate Schedule'!$A$5:$A$24&lt;=A1702)*('Rate Schedule'!$A$5:$A$24&lt;&gt;"")*'Rate Schedule'!$A$5:$A$24)),'Rate Schedule'!$A$5:$A$24,0)),0),0))))</f>
        <v/>
      </c>
      <c r="P1702" s="25">
        <f>IF(OR(M1702="",O1702=""),"",ROUND(N1702*O1702,0)/100)</f>
        <v/>
      </c>
      <c r="Q1702" s="26">
        <f>IF(AND(A1702="",B1702="",C1702="",D1702="",E1702="",J1702="",H1702=""),"",IF(A1702="","Add a date",IF(A1702&gt;AsOf,"After as-of date: not counted yet",IF(B1702="","Add a vehicle",IF(COUNTIF(VName,B1702)=0,"Vehicle not on Vehicles sheet",IF(E1702="","Add a purpose",IF(AND(E1702&lt;&gt;"Business",E1702&lt;&gt;"Medical",E1702&lt;&gt;"Charitable",E1702&lt;&gt;"Personal"),"Purpose must be Business/Medical/Charitable/Personal",IF(AND(ISNUMBER(H1702),ISNUMBER(I1702),I1702&lt;H1702),"Odometer end is before start",IF(AND(NOT(ISNUMBER(H1702)),NOT(ISNUMBER(I1702)),NOT(ISNUMBER(J1702))),"Add odometer readings or typed miles",IF(AND(ISNUMBER(H1702),ISNUMBER(I1702),ISNUMBER(J1702),ABS((I1702-H1702)-J1702)&gt;0.05),"Odometer and typed miles disagree",IF(AND(N1702&gt;0,O1702=0),"No rate for this date — check Rate Schedule",IF(AND(OR(E1702="Business",E1702="Medical",E1702="Charitable"),F1702&lt;&gt;"Yes",K1702=""),"Add purpose detail for substantiation",""))))))))))))</f>
        <v/>
      </c>
      <c r="R1702" s="27">
        <f>IF(OR(A1702="",M1702=""),"",IFERROR(INDEX('Rate Schedule'!$A$5:$A$24,MATCH(SUMPRODUCT(MAX(('Rate Schedule'!$A$5:$A$24&lt;=A1702)*('Rate Schedule'!$A$5:$A$24&lt;&gt;"")*'Rate Schedule'!$A$5:$A$24)),'Rate Schedule'!$A$5:$A$24,0)),""))</f>
        <v/>
      </c>
    </row>
    <row r="1703">
      <c r="A1703" s="22" t="n"/>
      <c r="B1703" s="10" t="n"/>
      <c r="C1703" s="10" t="n"/>
      <c r="D1703" s="10" t="n"/>
      <c r="E1703" s="10" t="n"/>
      <c r="F1703" s="10" t="n"/>
      <c r="G1703" s="10" t="n"/>
      <c r="H1703" s="23" t="n"/>
      <c r="I1703" s="23" t="n"/>
      <c r="J1703" s="23" t="n"/>
      <c r="K1703" s="10" t="n"/>
      <c r="L1703" s="10" t="n"/>
      <c r="M1703" s="24">
        <f>IF(AND(A1703="",B1703="",J1703="",H1703=""),"",ROUND(IF(G1703="Yes",2,1)*IF(AND(ISNUMBER(H1703),ISNUMBER(I1703),I1703&gt;=H1703),I1703-H1703,IF(ISNUMBER(J1703),J1703,0)),1))</f>
        <v/>
      </c>
      <c r="N1703" s="24">
        <f>IF(M1703="","",IF(OR(E1703="Personal",E1703="",F1703="Yes"),0,M1703))</f>
        <v/>
      </c>
      <c r="O1703" s="24">
        <f>IF(OR(A1703="",M1703=""),"",IF(E1703="Business",IFERROR(INDEX('Rate Schedule'!$B$5:$B$24,MATCH(SUMPRODUCT(MAX(('Rate Schedule'!$A$5:$A$24&lt;=A1703)*('Rate Schedule'!$A$5:$A$24&lt;&gt;"")*'Rate Schedule'!$A$5:$A$24)),'Rate Schedule'!$A$5:$A$24,0)),0),IF(E1703="Medical",IFERROR(INDEX('Rate Schedule'!$C$5:$C$24,MATCH(SUMPRODUCT(MAX(('Rate Schedule'!$A$5:$A$24&lt;=A1703)*('Rate Schedule'!$A$5:$A$24&lt;&gt;"")*'Rate Schedule'!$A$5:$A$24)),'Rate Schedule'!$A$5:$A$24,0)),0),IF(E1703="Charitable",IFERROR(INDEX('Rate Schedule'!$D$5:$D$24,MATCH(SUMPRODUCT(MAX(('Rate Schedule'!$A$5:$A$24&lt;=A1703)*('Rate Schedule'!$A$5:$A$24&lt;&gt;"")*'Rate Schedule'!$A$5:$A$24)),'Rate Schedule'!$A$5:$A$24,0)),0),0))))</f>
        <v/>
      </c>
      <c r="P1703" s="25">
        <f>IF(OR(M1703="",O1703=""),"",ROUND(N1703*O1703,0)/100)</f>
        <v/>
      </c>
      <c r="Q1703" s="26">
        <f>IF(AND(A1703="",B1703="",C1703="",D1703="",E1703="",J1703="",H1703=""),"",IF(A1703="","Add a date",IF(A1703&gt;AsOf,"After as-of date: not counted yet",IF(B1703="","Add a vehicle",IF(COUNTIF(VName,B1703)=0,"Vehicle not on Vehicles sheet",IF(E1703="","Add a purpose",IF(AND(E1703&lt;&gt;"Business",E1703&lt;&gt;"Medical",E1703&lt;&gt;"Charitable",E1703&lt;&gt;"Personal"),"Purpose must be Business/Medical/Charitable/Personal",IF(AND(ISNUMBER(H1703),ISNUMBER(I1703),I1703&lt;H1703),"Odometer end is before start",IF(AND(NOT(ISNUMBER(H1703)),NOT(ISNUMBER(I1703)),NOT(ISNUMBER(J1703))),"Add odometer readings or typed miles",IF(AND(ISNUMBER(H1703),ISNUMBER(I1703),ISNUMBER(J1703),ABS((I1703-H1703)-J1703)&gt;0.05),"Odometer and typed miles disagree",IF(AND(N1703&gt;0,O1703=0),"No rate for this date — check Rate Schedule",IF(AND(OR(E1703="Business",E1703="Medical",E1703="Charitable"),F1703&lt;&gt;"Yes",K1703=""),"Add purpose detail for substantiation",""))))))))))))</f>
        <v/>
      </c>
      <c r="R1703" s="27">
        <f>IF(OR(A1703="",M1703=""),"",IFERROR(INDEX('Rate Schedule'!$A$5:$A$24,MATCH(SUMPRODUCT(MAX(('Rate Schedule'!$A$5:$A$24&lt;=A1703)*('Rate Schedule'!$A$5:$A$24&lt;&gt;"")*'Rate Schedule'!$A$5:$A$24)),'Rate Schedule'!$A$5:$A$24,0)),""))</f>
        <v/>
      </c>
    </row>
    <row r="1704">
      <c r="A1704" s="22" t="n"/>
      <c r="B1704" s="10" t="n"/>
      <c r="C1704" s="10" t="n"/>
      <c r="D1704" s="10" t="n"/>
      <c r="E1704" s="10" t="n"/>
      <c r="F1704" s="10" t="n"/>
      <c r="G1704" s="10" t="n"/>
      <c r="H1704" s="23" t="n"/>
      <c r="I1704" s="23" t="n"/>
      <c r="J1704" s="23" t="n"/>
      <c r="K1704" s="10" t="n"/>
      <c r="L1704" s="10" t="n"/>
      <c r="M1704" s="24">
        <f>IF(AND(A1704="",B1704="",J1704="",H1704=""),"",ROUND(IF(G1704="Yes",2,1)*IF(AND(ISNUMBER(H1704),ISNUMBER(I1704),I1704&gt;=H1704),I1704-H1704,IF(ISNUMBER(J1704),J1704,0)),1))</f>
        <v/>
      </c>
      <c r="N1704" s="24">
        <f>IF(M1704="","",IF(OR(E1704="Personal",E1704="",F1704="Yes"),0,M1704))</f>
        <v/>
      </c>
      <c r="O1704" s="24">
        <f>IF(OR(A1704="",M1704=""),"",IF(E1704="Business",IFERROR(INDEX('Rate Schedule'!$B$5:$B$24,MATCH(SUMPRODUCT(MAX(('Rate Schedule'!$A$5:$A$24&lt;=A1704)*('Rate Schedule'!$A$5:$A$24&lt;&gt;"")*'Rate Schedule'!$A$5:$A$24)),'Rate Schedule'!$A$5:$A$24,0)),0),IF(E1704="Medical",IFERROR(INDEX('Rate Schedule'!$C$5:$C$24,MATCH(SUMPRODUCT(MAX(('Rate Schedule'!$A$5:$A$24&lt;=A1704)*('Rate Schedule'!$A$5:$A$24&lt;&gt;"")*'Rate Schedule'!$A$5:$A$24)),'Rate Schedule'!$A$5:$A$24,0)),0),IF(E1704="Charitable",IFERROR(INDEX('Rate Schedule'!$D$5:$D$24,MATCH(SUMPRODUCT(MAX(('Rate Schedule'!$A$5:$A$24&lt;=A1704)*('Rate Schedule'!$A$5:$A$24&lt;&gt;"")*'Rate Schedule'!$A$5:$A$24)),'Rate Schedule'!$A$5:$A$24,0)),0),0))))</f>
        <v/>
      </c>
      <c r="P1704" s="25">
        <f>IF(OR(M1704="",O1704=""),"",ROUND(N1704*O1704,0)/100)</f>
        <v/>
      </c>
      <c r="Q1704" s="26">
        <f>IF(AND(A1704="",B1704="",C1704="",D1704="",E1704="",J1704="",H1704=""),"",IF(A1704="","Add a date",IF(A1704&gt;AsOf,"After as-of date: not counted yet",IF(B1704="","Add a vehicle",IF(COUNTIF(VName,B1704)=0,"Vehicle not on Vehicles sheet",IF(E1704="","Add a purpose",IF(AND(E1704&lt;&gt;"Business",E1704&lt;&gt;"Medical",E1704&lt;&gt;"Charitable",E1704&lt;&gt;"Personal"),"Purpose must be Business/Medical/Charitable/Personal",IF(AND(ISNUMBER(H1704),ISNUMBER(I1704),I1704&lt;H1704),"Odometer end is before start",IF(AND(NOT(ISNUMBER(H1704)),NOT(ISNUMBER(I1704)),NOT(ISNUMBER(J1704))),"Add odometer readings or typed miles",IF(AND(ISNUMBER(H1704),ISNUMBER(I1704),ISNUMBER(J1704),ABS((I1704-H1704)-J1704)&gt;0.05),"Odometer and typed miles disagree",IF(AND(N1704&gt;0,O1704=0),"No rate for this date — check Rate Schedule",IF(AND(OR(E1704="Business",E1704="Medical",E1704="Charitable"),F1704&lt;&gt;"Yes",K1704=""),"Add purpose detail for substantiation",""))))))))))))</f>
        <v/>
      </c>
      <c r="R1704" s="27">
        <f>IF(OR(A1704="",M1704=""),"",IFERROR(INDEX('Rate Schedule'!$A$5:$A$24,MATCH(SUMPRODUCT(MAX(('Rate Schedule'!$A$5:$A$24&lt;=A1704)*('Rate Schedule'!$A$5:$A$24&lt;&gt;"")*'Rate Schedule'!$A$5:$A$24)),'Rate Schedule'!$A$5:$A$24,0)),""))</f>
        <v/>
      </c>
    </row>
    <row r="1705">
      <c r="A1705" s="22" t="n"/>
      <c r="B1705" s="10" t="n"/>
      <c r="C1705" s="10" t="n"/>
      <c r="D1705" s="10" t="n"/>
      <c r="E1705" s="10" t="n"/>
      <c r="F1705" s="10" t="n"/>
      <c r="G1705" s="10" t="n"/>
      <c r="H1705" s="23" t="n"/>
      <c r="I1705" s="23" t="n"/>
      <c r="J1705" s="23" t="n"/>
      <c r="K1705" s="10" t="n"/>
      <c r="L1705" s="10" t="n"/>
      <c r="M1705" s="24">
        <f>IF(AND(A1705="",B1705="",J1705="",H1705=""),"",ROUND(IF(G1705="Yes",2,1)*IF(AND(ISNUMBER(H1705),ISNUMBER(I1705),I1705&gt;=H1705),I1705-H1705,IF(ISNUMBER(J1705),J1705,0)),1))</f>
        <v/>
      </c>
      <c r="N1705" s="24">
        <f>IF(M1705="","",IF(OR(E1705="Personal",E1705="",F1705="Yes"),0,M1705))</f>
        <v/>
      </c>
      <c r="O1705" s="24">
        <f>IF(OR(A1705="",M1705=""),"",IF(E1705="Business",IFERROR(INDEX('Rate Schedule'!$B$5:$B$24,MATCH(SUMPRODUCT(MAX(('Rate Schedule'!$A$5:$A$24&lt;=A1705)*('Rate Schedule'!$A$5:$A$24&lt;&gt;"")*'Rate Schedule'!$A$5:$A$24)),'Rate Schedule'!$A$5:$A$24,0)),0),IF(E1705="Medical",IFERROR(INDEX('Rate Schedule'!$C$5:$C$24,MATCH(SUMPRODUCT(MAX(('Rate Schedule'!$A$5:$A$24&lt;=A1705)*('Rate Schedule'!$A$5:$A$24&lt;&gt;"")*'Rate Schedule'!$A$5:$A$24)),'Rate Schedule'!$A$5:$A$24,0)),0),IF(E1705="Charitable",IFERROR(INDEX('Rate Schedule'!$D$5:$D$24,MATCH(SUMPRODUCT(MAX(('Rate Schedule'!$A$5:$A$24&lt;=A1705)*('Rate Schedule'!$A$5:$A$24&lt;&gt;"")*'Rate Schedule'!$A$5:$A$24)),'Rate Schedule'!$A$5:$A$24,0)),0),0))))</f>
        <v/>
      </c>
      <c r="P1705" s="25">
        <f>IF(OR(M1705="",O1705=""),"",ROUND(N1705*O1705,0)/100)</f>
        <v/>
      </c>
      <c r="Q1705" s="26">
        <f>IF(AND(A1705="",B1705="",C1705="",D1705="",E1705="",J1705="",H1705=""),"",IF(A1705="","Add a date",IF(A1705&gt;AsOf,"After as-of date: not counted yet",IF(B1705="","Add a vehicle",IF(COUNTIF(VName,B1705)=0,"Vehicle not on Vehicles sheet",IF(E1705="","Add a purpose",IF(AND(E1705&lt;&gt;"Business",E1705&lt;&gt;"Medical",E1705&lt;&gt;"Charitable",E1705&lt;&gt;"Personal"),"Purpose must be Business/Medical/Charitable/Personal",IF(AND(ISNUMBER(H1705),ISNUMBER(I1705),I1705&lt;H1705),"Odometer end is before start",IF(AND(NOT(ISNUMBER(H1705)),NOT(ISNUMBER(I1705)),NOT(ISNUMBER(J1705))),"Add odometer readings or typed miles",IF(AND(ISNUMBER(H1705),ISNUMBER(I1705),ISNUMBER(J1705),ABS((I1705-H1705)-J1705)&gt;0.05),"Odometer and typed miles disagree",IF(AND(N1705&gt;0,O1705=0),"No rate for this date — check Rate Schedule",IF(AND(OR(E1705="Business",E1705="Medical",E1705="Charitable"),F1705&lt;&gt;"Yes",K1705=""),"Add purpose detail for substantiation",""))))))))))))</f>
        <v/>
      </c>
      <c r="R1705" s="27">
        <f>IF(OR(A1705="",M1705=""),"",IFERROR(INDEX('Rate Schedule'!$A$5:$A$24,MATCH(SUMPRODUCT(MAX(('Rate Schedule'!$A$5:$A$24&lt;=A1705)*('Rate Schedule'!$A$5:$A$24&lt;&gt;"")*'Rate Schedule'!$A$5:$A$24)),'Rate Schedule'!$A$5:$A$24,0)),""))</f>
        <v/>
      </c>
    </row>
    <row r="1706">
      <c r="A1706" s="22" t="n"/>
      <c r="B1706" s="10" t="n"/>
      <c r="C1706" s="10" t="n"/>
      <c r="D1706" s="10" t="n"/>
      <c r="E1706" s="10" t="n"/>
      <c r="F1706" s="10" t="n"/>
      <c r="G1706" s="10" t="n"/>
      <c r="H1706" s="23" t="n"/>
      <c r="I1706" s="23" t="n"/>
      <c r="J1706" s="23" t="n"/>
      <c r="K1706" s="10" t="n"/>
      <c r="L1706" s="10" t="n"/>
      <c r="M1706" s="24">
        <f>IF(AND(A1706="",B1706="",J1706="",H1706=""),"",ROUND(IF(G1706="Yes",2,1)*IF(AND(ISNUMBER(H1706),ISNUMBER(I1706),I1706&gt;=H1706),I1706-H1706,IF(ISNUMBER(J1706),J1706,0)),1))</f>
        <v/>
      </c>
      <c r="N1706" s="24">
        <f>IF(M1706="","",IF(OR(E1706="Personal",E1706="",F1706="Yes"),0,M1706))</f>
        <v/>
      </c>
      <c r="O1706" s="24">
        <f>IF(OR(A1706="",M1706=""),"",IF(E1706="Business",IFERROR(INDEX('Rate Schedule'!$B$5:$B$24,MATCH(SUMPRODUCT(MAX(('Rate Schedule'!$A$5:$A$24&lt;=A1706)*('Rate Schedule'!$A$5:$A$24&lt;&gt;"")*'Rate Schedule'!$A$5:$A$24)),'Rate Schedule'!$A$5:$A$24,0)),0),IF(E1706="Medical",IFERROR(INDEX('Rate Schedule'!$C$5:$C$24,MATCH(SUMPRODUCT(MAX(('Rate Schedule'!$A$5:$A$24&lt;=A1706)*('Rate Schedule'!$A$5:$A$24&lt;&gt;"")*'Rate Schedule'!$A$5:$A$24)),'Rate Schedule'!$A$5:$A$24,0)),0),IF(E1706="Charitable",IFERROR(INDEX('Rate Schedule'!$D$5:$D$24,MATCH(SUMPRODUCT(MAX(('Rate Schedule'!$A$5:$A$24&lt;=A1706)*('Rate Schedule'!$A$5:$A$24&lt;&gt;"")*'Rate Schedule'!$A$5:$A$24)),'Rate Schedule'!$A$5:$A$24,0)),0),0))))</f>
        <v/>
      </c>
      <c r="P1706" s="25">
        <f>IF(OR(M1706="",O1706=""),"",ROUND(N1706*O1706,0)/100)</f>
        <v/>
      </c>
      <c r="Q1706" s="26">
        <f>IF(AND(A1706="",B1706="",C1706="",D1706="",E1706="",J1706="",H1706=""),"",IF(A1706="","Add a date",IF(A1706&gt;AsOf,"After as-of date: not counted yet",IF(B1706="","Add a vehicle",IF(COUNTIF(VName,B1706)=0,"Vehicle not on Vehicles sheet",IF(E1706="","Add a purpose",IF(AND(E1706&lt;&gt;"Business",E1706&lt;&gt;"Medical",E1706&lt;&gt;"Charitable",E1706&lt;&gt;"Personal"),"Purpose must be Business/Medical/Charitable/Personal",IF(AND(ISNUMBER(H1706),ISNUMBER(I1706),I1706&lt;H1706),"Odometer end is before start",IF(AND(NOT(ISNUMBER(H1706)),NOT(ISNUMBER(I1706)),NOT(ISNUMBER(J1706))),"Add odometer readings or typed miles",IF(AND(ISNUMBER(H1706),ISNUMBER(I1706),ISNUMBER(J1706),ABS((I1706-H1706)-J1706)&gt;0.05),"Odometer and typed miles disagree",IF(AND(N1706&gt;0,O1706=0),"No rate for this date — check Rate Schedule",IF(AND(OR(E1706="Business",E1706="Medical",E1706="Charitable"),F1706&lt;&gt;"Yes",K1706=""),"Add purpose detail for substantiation",""))))))))))))</f>
        <v/>
      </c>
      <c r="R1706" s="27">
        <f>IF(OR(A1706="",M1706=""),"",IFERROR(INDEX('Rate Schedule'!$A$5:$A$24,MATCH(SUMPRODUCT(MAX(('Rate Schedule'!$A$5:$A$24&lt;=A1706)*('Rate Schedule'!$A$5:$A$24&lt;&gt;"")*'Rate Schedule'!$A$5:$A$24)),'Rate Schedule'!$A$5:$A$24,0)),""))</f>
        <v/>
      </c>
    </row>
    <row r="1707">
      <c r="A1707" s="22" t="n"/>
      <c r="B1707" s="10" t="n"/>
      <c r="C1707" s="10" t="n"/>
      <c r="D1707" s="10" t="n"/>
      <c r="E1707" s="10" t="n"/>
      <c r="F1707" s="10" t="n"/>
      <c r="G1707" s="10" t="n"/>
      <c r="H1707" s="23" t="n"/>
      <c r="I1707" s="23" t="n"/>
      <c r="J1707" s="23" t="n"/>
      <c r="K1707" s="10" t="n"/>
      <c r="L1707" s="10" t="n"/>
      <c r="M1707" s="24">
        <f>IF(AND(A1707="",B1707="",J1707="",H1707=""),"",ROUND(IF(G1707="Yes",2,1)*IF(AND(ISNUMBER(H1707),ISNUMBER(I1707),I1707&gt;=H1707),I1707-H1707,IF(ISNUMBER(J1707),J1707,0)),1))</f>
        <v/>
      </c>
      <c r="N1707" s="24">
        <f>IF(M1707="","",IF(OR(E1707="Personal",E1707="",F1707="Yes"),0,M1707))</f>
        <v/>
      </c>
      <c r="O1707" s="24">
        <f>IF(OR(A1707="",M1707=""),"",IF(E1707="Business",IFERROR(INDEX('Rate Schedule'!$B$5:$B$24,MATCH(SUMPRODUCT(MAX(('Rate Schedule'!$A$5:$A$24&lt;=A1707)*('Rate Schedule'!$A$5:$A$24&lt;&gt;"")*'Rate Schedule'!$A$5:$A$24)),'Rate Schedule'!$A$5:$A$24,0)),0),IF(E1707="Medical",IFERROR(INDEX('Rate Schedule'!$C$5:$C$24,MATCH(SUMPRODUCT(MAX(('Rate Schedule'!$A$5:$A$24&lt;=A1707)*('Rate Schedule'!$A$5:$A$24&lt;&gt;"")*'Rate Schedule'!$A$5:$A$24)),'Rate Schedule'!$A$5:$A$24,0)),0),IF(E1707="Charitable",IFERROR(INDEX('Rate Schedule'!$D$5:$D$24,MATCH(SUMPRODUCT(MAX(('Rate Schedule'!$A$5:$A$24&lt;=A1707)*('Rate Schedule'!$A$5:$A$24&lt;&gt;"")*'Rate Schedule'!$A$5:$A$24)),'Rate Schedule'!$A$5:$A$24,0)),0),0))))</f>
        <v/>
      </c>
      <c r="P1707" s="25">
        <f>IF(OR(M1707="",O1707=""),"",ROUND(N1707*O1707,0)/100)</f>
        <v/>
      </c>
      <c r="Q1707" s="26">
        <f>IF(AND(A1707="",B1707="",C1707="",D1707="",E1707="",J1707="",H1707=""),"",IF(A1707="","Add a date",IF(A1707&gt;AsOf,"After as-of date: not counted yet",IF(B1707="","Add a vehicle",IF(COUNTIF(VName,B1707)=0,"Vehicle not on Vehicles sheet",IF(E1707="","Add a purpose",IF(AND(E1707&lt;&gt;"Business",E1707&lt;&gt;"Medical",E1707&lt;&gt;"Charitable",E1707&lt;&gt;"Personal"),"Purpose must be Business/Medical/Charitable/Personal",IF(AND(ISNUMBER(H1707),ISNUMBER(I1707),I1707&lt;H1707),"Odometer end is before start",IF(AND(NOT(ISNUMBER(H1707)),NOT(ISNUMBER(I1707)),NOT(ISNUMBER(J1707))),"Add odometer readings or typed miles",IF(AND(ISNUMBER(H1707),ISNUMBER(I1707),ISNUMBER(J1707),ABS((I1707-H1707)-J1707)&gt;0.05),"Odometer and typed miles disagree",IF(AND(N1707&gt;0,O1707=0),"No rate for this date — check Rate Schedule",IF(AND(OR(E1707="Business",E1707="Medical",E1707="Charitable"),F1707&lt;&gt;"Yes",K1707=""),"Add purpose detail for substantiation",""))))))))))))</f>
        <v/>
      </c>
      <c r="R1707" s="27">
        <f>IF(OR(A1707="",M1707=""),"",IFERROR(INDEX('Rate Schedule'!$A$5:$A$24,MATCH(SUMPRODUCT(MAX(('Rate Schedule'!$A$5:$A$24&lt;=A1707)*('Rate Schedule'!$A$5:$A$24&lt;&gt;"")*'Rate Schedule'!$A$5:$A$24)),'Rate Schedule'!$A$5:$A$24,0)),""))</f>
        <v/>
      </c>
    </row>
    <row r="1708">
      <c r="A1708" s="22" t="n"/>
      <c r="B1708" s="10" t="n"/>
      <c r="C1708" s="10" t="n"/>
      <c r="D1708" s="10" t="n"/>
      <c r="E1708" s="10" t="n"/>
      <c r="F1708" s="10" t="n"/>
      <c r="G1708" s="10" t="n"/>
      <c r="H1708" s="23" t="n"/>
      <c r="I1708" s="23" t="n"/>
      <c r="J1708" s="23" t="n"/>
      <c r="K1708" s="10" t="n"/>
      <c r="L1708" s="10" t="n"/>
      <c r="M1708" s="24">
        <f>IF(AND(A1708="",B1708="",J1708="",H1708=""),"",ROUND(IF(G1708="Yes",2,1)*IF(AND(ISNUMBER(H1708),ISNUMBER(I1708),I1708&gt;=H1708),I1708-H1708,IF(ISNUMBER(J1708),J1708,0)),1))</f>
        <v/>
      </c>
      <c r="N1708" s="24">
        <f>IF(M1708="","",IF(OR(E1708="Personal",E1708="",F1708="Yes"),0,M1708))</f>
        <v/>
      </c>
      <c r="O1708" s="24">
        <f>IF(OR(A1708="",M1708=""),"",IF(E1708="Business",IFERROR(INDEX('Rate Schedule'!$B$5:$B$24,MATCH(SUMPRODUCT(MAX(('Rate Schedule'!$A$5:$A$24&lt;=A1708)*('Rate Schedule'!$A$5:$A$24&lt;&gt;"")*'Rate Schedule'!$A$5:$A$24)),'Rate Schedule'!$A$5:$A$24,0)),0),IF(E1708="Medical",IFERROR(INDEX('Rate Schedule'!$C$5:$C$24,MATCH(SUMPRODUCT(MAX(('Rate Schedule'!$A$5:$A$24&lt;=A1708)*('Rate Schedule'!$A$5:$A$24&lt;&gt;"")*'Rate Schedule'!$A$5:$A$24)),'Rate Schedule'!$A$5:$A$24,0)),0),IF(E1708="Charitable",IFERROR(INDEX('Rate Schedule'!$D$5:$D$24,MATCH(SUMPRODUCT(MAX(('Rate Schedule'!$A$5:$A$24&lt;=A1708)*('Rate Schedule'!$A$5:$A$24&lt;&gt;"")*'Rate Schedule'!$A$5:$A$24)),'Rate Schedule'!$A$5:$A$24,0)),0),0))))</f>
        <v/>
      </c>
      <c r="P1708" s="25">
        <f>IF(OR(M1708="",O1708=""),"",ROUND(N1708*O1708,0)/100)</f>
        <v/>
      </c>
      <c r="Q1708" s="26">
        <f>IF(AND(A1708="",B1708="",C1708="",D1708="",E1708="",J1708="",H1708=""),"",IF(A1708="","Add a date",IF(A1708&gt;AsOf,"After as-of date: not counted yet",IF(B1708="","Add a vehicle",IF(COUNTIF(VName,B1708)=0,"Vehicle not on Vehicles sheet",IF(E1708="","Add a purpose",IF(AND(E1708&lt;&gt;"Business",E1708&lt;&gt;"Medical",E1708&lt;&gt;"Charitable",E1708&lt;&gt;"Personal"),"Purpose must be Business/Medical/Charitable/Personal",IF(AND(ISNUMBER(H1708),ISNUMBER(I1708),I1708&lt;H1708),"Odometer end is before start",IF(AND(NOT(ISNUMBER(H1708)),NOT(ISNUMBER(I1708)),NOT(ISNUMBER(J1708))),"Add odometer readings or typed miles",IF(AND(ISNUMBER(H1708),ISNUMBER(I1708),ISNUMBER(J1708),ABS((I1708-H1708)-J1708)&gt;0.05),"Odometer and typed miles disagree",IF(AND(N1708&gt;0,O1708=0),"No rate for this date — check Rate Schedule",IF(AND(OR(E1708="Business",E1708="Medical",E1708="Charitable"),F1708&lt;&gt;"Yes",K1708=""),"Add purpose detail for substantiation",""))))))))))))</f>
        <v/>
      </c>
      <c r="R1708" s="27">
        <f>IF(OR(A1708="",M1708=""),"",IFERROR(INDEX('Rate Schedule'!$A$5:$A$24,MATCH(SUMPRODUCT(MAX(('Rate Schedule'!$A$5:$A$24&lt;=A1708)*('Rate Schedule'!$A$5:$A$24&lt;&gt;"")*'Rate Schedule'!$A$5:$A$24)),'Rate Schedule'!$A$5:$A$24,0)),""))</f>
        <v/>
      </c>
    </row>
    <row r="1709">
      <c r="A1709" s="22" t="n"/>
      <c r="B1709" s="10" t="n"/>
      <c r="C1709" s="10" t="n"/>
      <c r="D1709" s="10" t="n"/>
      <c r="E1709" s="10" t="n"/>
      <c r="F1709" s="10" t="n"/>
      <c r="G1709" s="10" t="n"/>
      <c r="H1709" s="23" t="n"/>
      <c r="I1709" s="23" t="n"/>
      <c r="J1709" s="23" t="n"/>
      <c r="K1709" s="10" t="n"/>
      <c r="L1709" s="10" t="n"/>
      <c r="M1709" s="24">
        <f>IF(AND(A1709="",B1709="",J1709="",H1709=""),"",ROUND(IF(G1709="Yes",2,1)*IF(AND(ISNUMBER(H1709),ISNUMBER(I1709),I1709&gt;=H1709),I1709-H1709,IF(ISNUMBER(J1709),J1709,0)),1))</f>
        <v/>
      </c>
      <c r="N1709" s="24">
        <f>IF(M1709="","",IF(OR(E1709="Personal",E1709="",F1709="Yes"),0,M1709))</f>
        <v/>
      </c>
      <c r="O1709" s="24">
        <f>IF(OR(A1709="",M1709=""),"",IF(E1709="Business",IFERROR(INDEX('Rate Schedule'!$B$5:$B$24,MATCH(SUMPRODUCT(MAX(('Rate Schedule'!$A$5:$A$24&lt;=A1709)*('Rate Schedule'!$A$5:$A$24&lt;&gt;"")*'Rate Schedule'!$A$5:$A$24)),'Rate Schedule'!$A$5:$A$24,0)),0),IF(E1709="Medical",IFERROR(INDEX('Rate Schedule'!$C$5:$C$24,MATCH(SUMPRODUCT(MAX(('Rate Schedule'!$A$5:$A$24&lt;=A1709)*('Rate Schedule'!$A$5:$A$24&lt;&gt;"")*'Rate Schedule'!$A$5:$A$24)),'Rate Schedule'!$A$5:$A$24,0)),0),IF(E1709="Charitable",IFERROR(INDEX('Rate Schedule'!$D$5:$D$24,MATCH(SUMPRODUCT(MAX(('Rate Schedule'!$A$5:$A$24&lt;=A1709)*('Rate Schedule'!$A$5:$A$24&lt;&gt;"")*'Rate Schedule'!$A$5:$A$24)),'Rate Schedule'!$A$5:$A$24,0)),0),0))))</f>
        <v/>
      </c>
      <c r="P1709" s="25">
        <f>IF(OR(M1709="",O1709=""),"",ROUND(N1709*O1709,0)/100)</f>
        <v/>
      </c>
      <c r="Q1709" s="26">
        <f>IF(AND(A1709="",B1709="",C1709="",D1709="",E1709="",J1709="",H1709=""),"",IF(A1709="","Add a date",IF(A1709&gt;AsOf,"After as-of date: not counted yet",IF(B1709="","Add a vehicle",IF(COUNTIF(VName,B1709)=0,"Vehicle not on Vehicles sheet",IF(E1709="","Add a purpose",IF(AND(E1709&lt;&gt;"Business",E1709&lt;&gt;"Medical",E1709&lt;&gt;"Charitable",E1709&lt;&gt;"Personal"),"Purpose must be Business/Medical/Charitable/Personal",IF(AND(ISNUMBER(H1709),ISNUMBER(I1709),I1709&lt;H1709),"Odometer end is before start",IF(AND(NOT(ISNUMBER(H1709)),NOT(ISNUMBER(I1709)),NOT(ISNUMBER(J1709))),"Add odometer readings or typed miles",IF(AND(ISNUMBER(H1709),ISNUMBER(I1709),ISNUMBER(J1709),ABS((I1709-H1709)-J1709)&gt;0.05),"Odometer and typed miles disagree",IF(AND(N1709&gt;0,O1709=0),"No rate for this date — check Rate Schedule",IF(AND(OR(E1709="Business",E1709="Medical",E1709="Charitable"),F1709&lt;&gt;"Yes",K1709=""),"Add purpose detail for substantiation",""))))))))))))</f>
        <v/>
      </c>
      <c r="R1709" s="27">
        <f>IF(OR(A1709="",M1709=""),"",IFERROR(INDEX('Rate Schedule'!$A$5:$A$24,MATCH(SUMPRODUCT(MAX(('Rate Schedule'!$A$5:$A$24&lt;=A1709)*('Rate Schedule'!$A$5:$A$24&lt;&gt;"")*'Rate Schedule'!$A$5:$A$24)),'Rate Schedule'!$A$5:$A$24,0)),""))</f>
        <v/>
      </c>
    </row>
    <row r="1710">
      <c r="A1710" s="22" t="n"/>
      <c r="B1710" s="10" t="n"/>
      <c r="C1710" s="10" t="n"/>
      <c r="D1710" s="10" t="n"/>
      <c r="E1710" s="10" t="n"/>
      <c r="F1710" s="10" t="n"/>
      <c r="G1710" s="10" t="n"/>
      <c r="H1710" s="23" t="n"/>
      <c r="I1710" s="23" t="n"/>
      <c r="J1710" s="23" t="n"/>
      <c r="K1710" s="10" t="n"/>
      <c r="L1710" s="10" t="n"/>
      <c r="M1710" s="24">
        <f>IF(AND(A1710="",B1710="",J1710="",H1710=""),"",ROUND(IF(G1710="Yes",2,1)*IF(AND(ISNUMBER(H1710),ISNUMBER(I1710),I1710&gt;=H1710),I1710-H1710,IF(ISNUMBER(J1710),J1710,0)),1))</f>
        <v/>
      </c>
      <c r="N1710" s="24">
        <f>IF(M1710="","",IF(OR(E1710="Personal",E1710="",F1710="Yes"),0,M1710))</f>
        <v/>
      </c>
      <c r="O1710" s="24">
        <f>IF(OR(A1710="",M1710=""),"",IF(E1710="Business",IFERROR(INDEX('Rate Schedule'!$B$5:$B$24,MATCH(SUMPRODUCT(MAX(('Rate Schedule'!$A$5:$A$24&lt;=A1710)*('Rate Schedule'!$A$5:$A$24&lt;&gt;"")*'Rate Schedule'!$A$5:$A$24)),'Rate Schedule'!$A$5:$A$24,0)),0),IF(E1710="Medical",IFERROR(INDEX('Rate Schedule'!$C$5:$C$24,MATCH(SUMPRODUCT(MAX(('Rate Schedule'!$A$5:$A$24&lt;=A1710)*('Rate Schedule'!$A$5:$A$24&lt;&gt;"")*'Rate Schedule'!$A$5:$A$24)),'Rate Schedule'!$A$5:$A$24,0)),0),IF(E1710="Charitable",IFERROR(INDEX('Rate Schedule'!$D$5:$D$24,MATCH(SUMPRODUCT(MAX(('Rate Schedule'!$A$5:$A$24&lt;=A1710)*('Rate Schedule'!$A$5:$A$24&lt;&gt;"")*'Rate Schedule'!$A$5:$A$24)),'Rate Schedule'!$A$5:$A$24,0)),0),0))))</f>
        <v/>
      </c>
      <c r="P1710" s="25">
        <f>IF(OR(M1710="",O1710=""),"",ROUND(N1710*O1710,0)/100)</f>
        <v/>
      </c>
      <c r="Q1710" s="26">
        <f>IF(AND(A1710="",B1710="",C1710="",D1710="",E1710="",J1710="",H1710=""),"",IF(A1710="","Add a date",IF(A1710&gt;AsOf,"After as-of date: not counted yet",IF(B1710="","Add a vehicle",IF(COUNTIF(VName,B1710)=0,"Vehicle not on Vehicles sheet",IF(E1710="","Add a purpose",IF(AND(E1710&lt;&gt;"Business",E1710&lt;&gt;"Medical",E1710&lt;&gt;"Charitable",E1710&lt;&gt;"Personal"),"Purpose must be Business/Medical/Charitable/Personal",IF(AND(ISNUMBER(H1710),ISNUMBER(I1710),I1710&lt;H1710),"Odometer end is before start",IF(AND(NOT(ISNUMBER(H1710)),NOT(ISNUMBER(I1710)),NOT(ISNUMBER(J1710))),"Add odometer readings or typed miles",IF(AND(ISNUMBER(H1710),ISNUMBER(I1710),ISNUMBER(J1710),ABS((I1710-H1710)-J1710)&gt;0.05),"Odometer and typed miles disagree",IF(AND(N1710&gt;0,O1710=0),"No rate for this date — check Rate Schedule",IF(AND(OR(E1710="Business",E1710="Medical",E1710="Charitable"),F1710&lt;&gt;"Yes",K1710=""),"Add purpose detail for substantiation",""))))))))))))</f>
        <v/>
      </c>
      <c r="R1710" s="27">
        <f>IF(OR(A1710="",M1710=""),"",IFERROR(INDEX('Rate Schedule'!$A$5:$A$24,MATCH(SUMPRODUCT(MAX(('Rate Schedule'!$A$5:$A$24&lt;=A1710)*('Rate Schedule'!$A$5:$A$24&lt;&gt;"")*'Rate Schedule'!$A$5:$A$24)),'Rate Schedule'!$A$5:$A$24,0)),""))</f>
        <v/>
      </c>
    </row>
    <row r="1711">
      <c r="A1711" s="22" t="n"/>
      <c r="B1711" s="10" t="n"/>
      <c r="C1711" s="10" t="n"/>
      <c r="D1711" s="10" t="n"/>
      <c r="E1711" s="10" t="n"/>
      <c r="F1711" s="10" t="n"/>
      <c r="G1711" s="10" t="n"/>
      <c r="H1711" s="23" t="n"/>
      <c r="I1711" s="23" t="n"/>
      <c r="J1711" s="23" t="n"/>
      <c r="K1711" s="10" t="n"/>
      <c r="L1711" s="10" t="n"/>
      <c r="M1711" s="24">
        <f>IF(AND(A1711="",B1711="",J1711="",H1711=""),"",ROUND(IF(G1711="Yes",2,1)*IF(AND(ISNUMBER(H1711),ISNUMBER(I1711),I1711&gt;=H1711),I1711-H1711,IF(ISNUMBER(J1711),J1711,0)),1))</f>
        <v/>
      </c>
      <c r="N1711" s="24">
        <f>IF(M1711="","",IF(OR(E1711="Personal",E1711="",F1711="Yes"),0,M1711))</f>
        <v/>
      </c>
      <c r="O1711" s="24">
        <f>IF(OR(A1711="",M1711=""),"",IF(E1711="Business",IFERROR(INDEX('Rate Schedule'!$B$5:$B$24,MATCH(SUMPRODUCT(MAX(('Rate Schedule'!$A$5:$A$24&lt;=A1711)*('Rate Schedule'!$A$5:$A$24&lt;&gt;"")*'Rate Schedule'!$A$5:$A$24)),'Rate Schedule'!$A$5:$A$24,0)),0),IF(E1711="Medical",IFERROR(INDEX('Rate Schedule'!$C$5:$C$24,MATCH(SUMPRODUCT(MAX(('Rate Schedule'!$A$5:$A$24&lt;=A1711)*('Rate Schedule'!$A$5:$A$24&lt;&gt;"")*'Rate Schedule'!$A$5:$A$24)),'Rate Schedule'!$A$5:$A$24,0)),0),IF(E1711="Charitable",IFERROR(INDEX('Rate Schedule'!$D$5:$D$24,MATCH(SUMPRODUCT(MAX(('Rate Schedule'!$A$5:$A$24&lt;=A1711)*('Rate Schedule'!$A$5:$A$24&lt;&gt;"")*'Rate Schedule'!$A$5:$A$24)),'Rate Schedule'!$A$5:$A$24,0)),0),0))))</f>
        <v/>
      </c>
      <c r="P1711" s="25">
        <f>IF(OR(M1711="",O1711=""),"",ROUND(N1711*O1711,0)/100)</f>
        <v/>
      </c>
      <c r="Q1711" s="26">
        <f>IF(AND(A1711="",B1711="",C1711="",D1711="",E1711="",J1711="",H1711=""),"",IF(A1711="","Add a date",IF(A1711&gt;AsOf,"After as-of date: not counted yet",IF(B1711="","Add a vehicle",IF(COUNTIF(VName,B1711)=0,"Vehicle not on Vehicles sheet",IF(E1711="","Add a purpose",IF(AND(E1711&lt;&gt;"Business",E1711&lt;&gt;"Medical",E1711&lt;&gt;"Charitable",E1711&lt;&gt;"Personal"),"Purpose must be Business/Medical/Charitable/Personal",IF(AND(ISNUMBER(H1711),ISNUMBER(I1711),I1711&lt;H1711),"Odometer end is before start",IF(AND(NOT(ISNUMBER(H1711)),NOT(ISNUMBER(I1711)),NOT(ISNUMBER(J1711))),"Add odometer readings or typed miles",IF(AND(ISNUMBER(H1711),ISNUMBER(I1711),ISNUMBER(J1711),ABS((I1711-H1711)-J1711)&gt;0.05),"Odometer and typed miles disagree",IF(AND(N1711&gt;0,O1711=0),"No rate for this date — check Rate Schedule",IF(AND(OR(E1711="Business",E1711="Medical",E1711="Charitable"),F1711&lt;&gt;"Yes",K1711=""),"Add purpose detail for substantiation",""))))))))))))</f>
        <v/>
      </c>
      <c r="R1711" s="27">
        <f>IF(OR(A1711="",M1711=""),"",IFERROR(INDEX('Rate Schedule'!$A$5:$A$24,MATCH(SUMPRODUCT(MAX(('Rate Schedule'!$A$5:$A$24&lt;=A1711)*('Rate Schedule'!$A$5:$A$24&lt;&gt;"")*'Rate Schedule'!$A$5:$A$24)),'Rate Schedule'!$A$5:$A$24,0)),""))</f>
        <v/>
      </c>
    </row>
    <row r="1712">
      <c r="A1712" s="22" t="n"/>
      <c r="B1712" s="10" t="n"/>
      <c r="C1712" s="10" t="n"/>
      <c r="D1712" s="10" t="n"/>
      <c r="E1712" s="10" t="n"/>
      <c r="F1712" s="10" t="n"/>
      <c r="G1712" s="10" t="n"/>
      <c r="H1712" s="23" t="n"/>
      <c r="I1712" s="23" t="n"/>
      <c r="J1712" s="23" t="n"/>
      <c r="K1712" s="10" t="n"/>
      <c r="L1712" s="10" t="n"/>
      <c r="M1712" s="24">
        <f>IF(AND(A1712="",B1712="",J1712="",H1712=""),"",ROUND(IF(G1712="Yes",2,1)*IF(AND(ISNUMBER(H1712),ISNUMBER(I1712),I1712&gt;=H1712),I1712-H1712,IF(ISNUMBER(J1712),J1712,0)),1))</f>
        <v/>
      </c>
      <c r="N1712" s="24">
        <f>IF(M1712="","",IF(OR(E1712="Personal",E1712="",F1712="Yes"),0,M1712))</f>
        <v/>
      </c>
      <c r="O1712" s="24">
        <f>IF(OR(A1712="",M1712=""),"",IF(E1712="Business",IFERROR(INDEX('Rate Schedule'!$B$5:$B$24,MATCH(SUMPRODUCT(MAX(('Rate Schedule'!$A$5:$A$24&lt;=A1712)*('Rate Schedule'!$A$5:$A$24&lt;&gt;"")*'Rate Schedule'!$A$5:$A$24)),'Rate Schedule'!$A$5:$A$24,0)),0),IF(E1712="Medical",IFERROR(INDEX('Rate Schedule'!$C$5:$C$24,MATCH(SUMPRODUCT(MAX(('Rate Schedule'!$A$5:$A$24&lt;=A1712)*('Rate Schedule'!$A$5:$A$24&lt;&gt;"")*'Rate Schedule'!$A$5:$A$24)),'Rate Schedule'!$A$5:$A$24,0)),0),IF(E1712="Charitable",IFERROR(INDEX('Rate Schedule'!$D$5:$D$24,MATCH(SUMPRODUCT(MAX(('Rate Schedule'!$A$5:$A$24&lt;=A1712)*('Rate Schedule'!$A$5:$A$24&lt;&gt;"")*'Rate Schedule'!$A$5:$A$24)),'Rate Schedule'!$A$5:$A$24,0)),0),0))))</f>
        <v/>
      </c>
      <c r="P1712" s="25">
        <f>IF(OR(M1712="",O1712=""),"",ROUND(N1712*O1712,0)/100)</f>
        <v/>
      </c>
      <c r="Q1712" s="26">
        <f>IF(AND(A1712="",B1712="",C1712="",D1712="",E1712="",J1712="",H1712=""),"",IF(A1712="","Add a date",IF(A1712&gt;AsOf,"After as-of date: not counted yet",IF(B1712="","Add a vehicle",IF(COUNTIF(VName,B1712)=0,"Vehicle not on Vehicles sheet",IF(E1712="","Add a purpose",IF(AND(E1712&lt;&gt;"Business",E1712&lt;&gt;"Medical",E1712&lt;&gt;"Charitable",E1712&lt;&gt;"Personal"),"Purpose must be Business/Medical/Charitable/Personal",IF(AND(ISNUMBER(H1712),ISNUMBER(I1712),I1712&lt;H1712),"Odometer end is before start",IF(AND(NOT(ISNUMBER(H1712)),NOT(ISNUMBER(I1712)),NOT(ISNUMBER(J1712))),"Add odometer readings or typed miles",IF(AND(ISNUMBER(H1712),ISNUMBER(I1712),ISNUMBER(J1712),ABS((I1712-H1712)-J1712)&gt;0.05),"Odometer and typed miles disagree",IF(AND(N1712&gt;0,O1712=0),"No rate for this date — check Rate Schedule",IF(AND(OR(E1712="Business",E1712="Medical",E1712="Charitable"),F1712&lt;&gt;"Yes",K1712=""),"Add purpose detail for substantiation",""))))))))))))</f>
        <v/>
      </c>
      <c r="R1712" s="27">
        <f>IF(OR(A1712="",M1712=""),"",IFERROR(INDEX('Rate Schedule'!$A$5:$A$24,MATCH(SUMPRODUCT(MAX(('Rate Schedule'!$A$5:$A$24&lt;=A1712)*('Rate Schedule'!$A$5:$A$24&lt;&gt;"")*'Rate Schedule'!$A$5:$A$24)),'Rate Schedule'!$A$5:$A$24,0)),""))</f>
        <v/>
      </c>
    </row>
    <row r="1713">
      <c r="A1713" s="22" t="n"/>
      <c r="B1713" s="10" t="n"/>
      <c r="C1713" s="10" t="n"/>
      <c r="D1713" s="10" t="n"/>
      <c r="E1713" s="10" t="n"/>
      <c r="F1713" s="10" t="n"/>
      <c r="G1713" s="10" t="n"/>
      <c r="H1713" s="23" t="n"/>
      <c r="I1713" s="23" t="n"/>
      <c r="J1713" s="23" t="n"/>
      <c r="K1713" s="10" t="n"/>
      <c r="L1713" s="10" t="n"/>
      <c r="M1713" s="24">
        <f>IF(AND(A1713="",B1713="",J1713="",H1713=""),"",ROUND(IF(G1713="Yes",2,1)*IF(AND(ISNUMBER(H1713),ISNUMBER(I1713),I1713&gt;=H1713),I1713-H1713,IF(ISNUMBER(J1713),J1713,0)),1))</f>
        <v/>
      </c>
      <c r="N1713" s="24">
        <f>IF(M1713="","",IF(OR(E1713="Personal",E1713="",F1713="Yes"),0,M1713))</f>
        <v/>
      </c>
      <c r="O1713" s="24">
        <f>IF(OR(A1713="",M1713=""),"",IF(E1713="Business",IFERROR(INDEX('Rate Schedule'!$B$5:$B$24,MATCH(SUMPRODUCT(MAX(('Rate Schedule'!$A$5:$A$24&lt;=A1713)*('Rate Schedule'!$A$5:$A$24&lt;&gt;"")*'Rate Schedule'!$A$5:$A$24)),'Rate Schedule'!$A$5:$A$24,0)),0),IF(E1713="Medical",IFERROR(INDEX('Rate Schedule'!$C$5:$C$24,MATCH(SUMPRODUCT(MAX(('Rate Schedule'!$A$5:$A$24&lt;=A1713)*('Rate Schedule'!$A$5:$A$24&lt;&gt;"")*'Rate Schedule'!$A$5:$A$24)),'Rate Schedule'!$A$5:$A$24,0)),0),IF(E1713="Charitable",IFERROR(INDEX('Rate Schedule'!$D$5:$D$24,MATCH(SUMPRODUCT(MAX(('Rate Schedule'!$A$5:$A$24&lt;=A1713)*('Rate Schedule'!$A$5:$A$24&lt;&gt;"")*'Rate Schedule'!$A$5:$A$24)),'Rate Schedule'!$A$5:$A$24,0)),0),0))))</f>
        <v/>
      </c>
      <c r="P1713" s="25">
        <f>IF(OR(M1713="",O1713=""),"",ROUND(N1713*O1713,0)/100)</f>
        <v/>
      </c>
      <c r="Q1713" s="26">
        <f>IF(AND(A1713="",B1713="",C1713="",D1713="",E1713="",J1713="",H1713=""),"",IF(A1713="","Add a date",IF(A1713&gt;AsOf,"After as-of date: not counted yet",IF(B1713="","Add a vehicle",IF(COUNTIF(VName,B1713)=0,"Vehicle not on Vehicles sheet",IF(E1713="","Add a purpose",IF(AND(E1713&lt;&gt;"Business",E1713&lt;&gt;"Medical",E1713&lt;&gt;"Charitable",E1713&lt;&gt;"Personal"),"Purpose must be Business/Medical/Charitable/Personal",IF(AND(ISNUMBER(H1713),ISNUMBER(I1713),I1713&lt;H1713),"Odometer end is before start",IF(AND(NOT(ISNUMBER(H1713)),NOT(ISNUMBER(I1713)),NOT(ISNUMBER(J1713))),"Add odometer readings or typed miles",IF(AND(ISNUMBER(H1713),ISNUMBER(I1713),ISNUMBER(J1713),ABS((I1713-H1713)-J1713)&gt;0.05),"Odometer and typed miles disagree",IF(AND(N1713&gt;0,O1713=0),"No rate for this date — check Rate Schedule",IF(AND(OR(E1713="Business",E1713="Medical",E1713="Charitable"),F1713&lt;&gt;"Yes",K1713=""),"Add purpose detail for substantiation",""))))))))))))</f>
        <v/>
      </c>
      <c r="R1713" s="27">
        <f>IF(OR(A1713="",M1713=""),"",IFERROR(INDEX('Rate Schedule'!$A$5:$A$24,MATCH(SUMPRODUCT(MAX(('Rate Schedule'!$A$5:$A$24&lt;=A1713)*('Rate Schedule'!$A$5:$A$24&lt;&gt;"")*'Rate Schedule'!$A$5:$A$24)),'Rate Schedule'!$A$5:$A$24,0)),""))</f>
        <v/>
      </c>
    </row>
    <row r="1714">
      <c r="A1714" s="22" t="n"/>
      <c r="B1714" s="10" t="n"/>
      <c r="C1714" s="10" t="n"/>
      <c r="D1714" s="10" t="n"/>
      <c r="E1714" s="10" t="n"/>
      <c r="F1714" s="10" t="n"/>
      <c r="G1714" s="10" t="n"/>
      <c r="H1714" s="23" t="n"/>
      <c r="I1714" s="23" t="n"/>
      <c r="J1714" s="23" t="n"/>
      <c r="K1714" s="10" t="n"/>
      <c r="L1714" s="10" t="n"/>
      <c r="M1714" s="24">
        <f>IF(AND(A1714="",B1714="",J1714="",H1714=""),"",ROUND(IF(G1714="Yes",2,1)*IF(AND(ISNUMBER(H1714),ISNUMBER(I1714),I1714&gt;=H1714),I1714-H1714,IF(ISNUMBER(J1714),J1714,0)),1))</f>
        <v/>
      </c>
      <c r="N1714" s="24">
        <f>IF(M1714="","",IF(OR(E1714="Personal",E1714="",F1714="Yes"),0,M1714))</f>
        <v/>
      </c>
      <c r="O1714" s="24">
        <f>IF(OR(A1714="",M1714=""),"",IF(E1714="Business",IFERROR(INDEX('Rate Schedule'!$B$5:$B$24,MATCH(SUMPRODUCT(MAX(('Rate Schedule'!$A$5:$A$24&lt;=A1714)*('Rate Schedule'!$A$5:$A$24&lt;&gt;"")*'Rate Schedule'!$A$5:$A$24)),'Rate Schedule'!$A$5:$A$24,0)),0),IF(E1714="Medical",IFERROR(INDEX('Rate Schedule'!$C$5:$C$24,MATCH(SUMPRODUCT(MAX(('Rate Schedule'!$A$5:$A$24&lt;=A1714)*('Rate Schedule'!$A$5:$A$24&lt;&gt;"")*'Rate Schedule'!$A$5:$A$24)),'Rate Schedule'!$A$5:$A$24,0)),0),IF(E1714="Charitable",IFERROR(INDEX('Rate Schedule'!$D$5:$D$24,MATCH(SUMPRODUCT(MAX(('Rate Schedule'!$A$5:$A$24&lt;=A1714)*('Rate Schedule'!$A$5:$A$24&lt;&gt;"")*'Rate Schedule'!$A$5:$A$24)),'Rate Schedule'!$A$5:$A$24,0)),0),0))))</f>
        <v/>
      </c>
      <c r="P1714" s="25">
        <f>IF(OR(M1714="",O1714=""),"",ROUND(N1714*O1714,0)/100)</f>
        <v/>
      </c>
      <c r="Q1714" s="26">
        <f>IF(AND(A1714="",B1714="",C1714="",D1714="",E1714="",J1714="",H1714=""),"",IF(A1714="","Add a date",IF(A1714&gt;AsOf,"After as-of date: not counted yet",IF(B1714="","Add a vehicle",IF(COUNTIF(VName,B1714)=0,"Vehicle not on Vehicles sheet",IF(E1714="","Add a purpose",IF(AND(E1714&lt;&gt;"Business",E1714&lt;&gt;"Medical",E1714&lt;&gt;"Charitable",E1714&lt;&gt;"Personal"),"Purpose must be Business/Medical/Charitable/Personal",IF(AND(ISNUMBER(H1714),ISNUMBER(I1714),I1714&lt;H1714),"Odometer end is before start",IF(AND(NOT(ISNUMBER(H1714)),NOT(ISNUMBER(I1714)),NOT(ISNUMBER(J1714))),"Add odometer readings or typed miles",IF(AND(ISNUMBER(H1714),ISNUMBER(I1714),ISNUMBER(J1714),ABS((I1714-H1714)-J1714)&gt;0.05),"Odometer and typed miles disagree",IF(AND(N1714&gt;0,O1714=0),"No rate for this date — check Rate Schedule",IF(AND(OR(E1714="Business",E1714="Medical",E1714="Charitable"),F1714&lt;&gt;"Yes",K1714=""),"Add purpose detail for substantiation",""))))))))))))</f>
        <v/>
      </c>
      <c r="R1714" s="27">
        <f>IF(OR(A1714="",M1714=""),"",IFERROR(INDEX('Rate Schedule'!$A$5:$A$24,MATCH(SUMPRODUCT(MAX(('Rate Schedule'!$A$5:$A$24&lt;=A1714)*('Rate Schedule'!$A$5:$A$24&lt;&gt;"")*'Rate Schedule'!$A$5:$A$24)),'Rate Schedule'!$A$5:$A$24,0)),""))</f>
        <v/>
      </c>
    </row>
    <row r="1715">
      <c r="A1715" s="22" t="n"/>
      <c r="B1715" s="10" t="n"/>
      <c r="C1715" s="10" t="n"/>
      <c r="D1715" s="10" t="n"/>
      <c r="E1715" s="10" t="n"/>
      <c r="F1715" s="10" t="n"/>
      <c r="G1715" s="10" t="n"/>
      <c r="H1715" s="23" t="n"/>
      <c r="I1715" s="23" t="n"/>
      <c r="J1715" s="23" t="n"/>
      <c r="K1715" s="10" t="n"/>
      <c r="L1715" s="10" t="n"/>
      <c r="M1715" s="24">
        <f>IF(AND(A1715="",B1715="",J1715="",H1715=""),"",ROUND(IF(G1715="Yes",2,1)*IF(AND(ISNUMBER(H1715),ISNUMBER(I1715),I1715&gt;=H1715),I1715-H1715,IF(ISNUMBER(J1715),J1715,0)),1))</f>
        <v/>
      </c>
      <c r="N1715" s="24">
        <f>IF(M1715="","",IF(OR(E1715="Personal",E1715="",F1715="Yes"),0,M1715))</f>
        <v/>
      </c>
      <c r="O1715" s="24">
        <f>IF(OR(A1715="",M1715=""),"",IF(E1715="Business",IFERROR(INDEX('Rate Schedule'!$B$5:$B$24,MATCH(SUMPRODUCT(MAX(('Rate Schedule'!$A$5:$A$24&lt;=A1715)*('Rate Schedule'!$A$5:$A$24&lt;&gt;"")*'Rate Schedule'!$A$5:$A$24)),'Rate Schedule'!$A$5:$A$24,0)),0),IF(E1715="Medical",IFERROR(INDEX('Rate Schedule'!$C$5:$C$24,MATCH(SUMPRODUCT(MAX(('Rate Schedule'!$A$5:$A$24&lt;=A1715)*('Rate Schedule'!$A$5:$A$24&lt;&gt;"")*'Rate Schedule'!$A$5:$A$24)),'Rate Schedule'!$A$5:$A$24,0)),0),IF(E1715="Charitable",IFERROR(INDEX('Rate Schedule'!$D$5:$D$24,MATCH(SUMPRODUCT(MAX(('Rate Schedule'!$A$5:$A$24&lt;=A1715)*('Rate Schedule'!$A$5:$A$24&lt;&gt;"")*'Rate Schedule'!$A$5:$A$24)),'Rate Schedule'!$A$5:$A$24,0)),0),0))))</f>
        <v/>
      </c>
      <c r="P1715" s="25">
        <f>IF(OR(M1715="",O1715=""),"",ROUND(N1715*O1715,0)/100)</f>
        <v/>
      </c>
      <c r="Q1715" s="26">
        <f>IF(AND(A1715="",B1715="",C1715="",D1715="",E1715="",J1715="",H1715=""),"",IF(A1715="","Add a date",IF(A1715&gt;AsOf,"After as-of date: not counted yet",IF(B1715="","Add a vehicle",IF(COUNTIF(VName,B1715)=0,"Vehicle not on Vehicles sheet",IF(E1715="","Add a purpose",IF(AND(E1715&lt;&gt;"Business",E1715&lt;&gt;"Medical",E1715&lt;&gt;"Charitable",E1715&lt;&gt;"Personal"),"Purpose must be Business/Medical/Charitable/Personal",IF(AND(ISNUMBER(H1715),ISNUMBER(I1715),I1715&lt;H1715),"Odometer end is before start",IF(AND(NOT(ISNUMBER(H1715)),NOT(ISNUMBER(I1715)),NOT(ISNUMBER(J1715))),"Add odometer readings or typed miles",IF(AND(ISNUMBER(H1715),ISNUMBER(I1715),ISNUMBER(J1715),ABS((I1715-H1715)-J1715)&gt;0.05),"Odometer and typed miles disagree",IF(AND(N1715&gt;0,O1715=0),"No rate for this date — check Rate Schedule",IF(AND(OR(E1715="Business",E1715="Medical",E1715="Charitable"),F1715&lt;&gt;"Yes",K1715=""),"Add purpose detail for substantiation",""))))))))))))</f>
        <v/>
      </c>
      <c r="R1715" s="27">
        <f>IF(OR(A1715="",M1715=""),"",IFERROR(INDEX('Rate Schedule'!$A$5:$A$24,MATCH(SUMPRODUCT(MAX(('Rate Schedule'!$A$5:$A$24&lt;=A1715)*('Rate Schedule'!$A$5:$A$24&lt;&gt;"")*'Rate Schedule'!$A$5:$A$24)),'Rate Schedule'!$A$5:$A$24,0)),""))</f>
        <v/>
      </c>
    </row>
    <row r="1716">
      <c r="A1716" s="22" t="n"/>
      <c r="B1716" s="10" t="n"/>
      <c r="C1716" s="10" t="n"/>
      <c r="D1716" s="10" t="n"/>
      <c r="E1716" s="10" t="n"/>
      <c r="F1716" s="10" t="n"/>
      <c r="G1716" s="10" t="n"/>
      <c r="H1716" s="23" t="n"/>
      <c r="I1716" s="23" t="n"/>
      <c r="J1716" s="23" t="n"/>
      <c r="K1716" s="10" t="n"/>
      <c r="L1716" s="10" t="n"/>
      <c r="M1716" s="24">
        <f>IF(AND(A1716="",B1716="",J1716="",H1716=""),"",ROUND(IF(G1716="Yes",2,1)*IF(AND(ISNUMBER(H1716),ISNUMBER(I1716),I1716&gt;=H1716),I1716-H1716,IF(ISNUMBER(J1716),J1716,0)),1))</f>
        <v/>
      </c>
      <c r="N1716" s="24">
        <f>IF(M1716="","",IF(OR(E1716="Personal",E1716="",F1716="Yes"),0,M1716))</f>
        <v/>
      </c>
      <c r="O1716" s="24">
        <f>IF(OR(A1716="",M1716=""),"",IF(E1716="Business",IFERROR(INDEX('Rate Schedule'!$B$5:$B$24,MATCH(SUMPRODUCT(MAX(('Rate Schedule'!$A$5:$A$24&lt;=A1716)*('Rate Schedule'!$A$5:$A$24&lt;&gt;"")*'Rate Schedule'!$A$5:$A$24)),'Rate Schedule'!$A$5:$A$24,0)),0),IF(E1716="Medical",IFERROR(INDEX('Rate Schedule'!$C$5:$C$24,MATCH(SUMPRODUCT(MAX(('Rate Schedule'!$A$5:$A$24&lt;=A1716)*('Rate Schedule'!$A$5:$A$24&lt;&gt;"")*'Rate Schedule'!$A$5:$A$24)),'Rate Schedule'!$A$5:$A$24,0)),0),IF(E1716="Charitable",IFERROR(INDEX('Rate Schedule'!$D$5:$D$24,MATCH(SUMPRODUCT(MAX(('Rate Schedule'!$A$5:$A$24&lt;=A1716)*('Rate Schedule'!$A$5:$A$24&lt;&gt;"")*'Rate Schedule'!$A$5:$A$24)),'Rate Schedule'!$A$5:$A$24,0)),0),0))))</f>
        <v/>
      </c>
      <c r="P1716" s="25">
        <f>IF(OR(M1716="",O1716=""),"",ROUND(N1716*O1716,0)/100)</f>
        <v/>
      </c>
      <c r="Q1716" s="26">
        <f>IF(AND(A1716="",B1716="",C1716="",D1716="",E1716="",J1716="",H1716=""),"",IF(A1716="","Add a date",IF(A1716&gt;AsOf,"After as-of date: not counted yet",IF(B1716="","Add a vehicle",IF(COUNTIF(VName,B1716)=0,"Vehicle not on Vehicles sheet",IF(E1716="","Add a purpose",IF(AND(E1716&lt;&gt;"Business",E1716&lt;&gt;"Medical",E1716&lt;&gt;"Charitable",E1716&lt;&gt;"Personal"),"Purpose must be Business/Medical/Charitable/Personal",IF(AND(ISNUMBER(H1716),ISNUMBER(I1716),I1716&lt;H1716),"Odometer end is before start",IF(AND(NOT(ISNUMBER(H1716)),NOT(ISNUMBER(I1716)),NOT(ISNUMBER(J1716))),"Add odometer readings or typed miles",IF(AND(ISNUMBER(H1716),ISNUMBER(I1716),ISNUMBER(J1716),ABS((I1716-H1716)-J1716)&gt;0.05),"Odometer and typed miles disagree",IF(AND(N1716&gt;0,O1716=0),"No rate for this date — check Rate Schedule",IF(AND(OR(E1716="Business",E1716="Medical",E1716="Charitable"),F1716&lt;&gt;"Yes",K1716=""),"Add purpose detail for substantiation",""))))))))))))</f>
        <v/>
      </c>
      <c r="R1716" s="27">
        <f>IF(OR(A1716="",M1716=""),"",IFERROR(INDEX('Rate Schedule'!$A$5:$A$24,MATCH(SUMPRODUCT(MAX(('Rate Schedule'!$A$5:$A$24&lt;=A1716)*('Rate Schedule'!$A$5:$A$24&lt;&gt;"")*'Rate Schedule'!$A$5:$A$24)),'Rate Schedule'!$A$5:$A$24,0)),""))</f>
        <v/>
      </c>
    </row>
    <row r="1717">
      <c r="A1717" s="22" t="n"/>
      <c r="B1717" s="10" t="n"/>
      <c r="C1717" s="10" t="n"/>
      <c r="D1717" s="10" t="n"/>
      <c r="E1717" s="10" t="n"/>
      <c r="F1717" s="10" t="n"/>
      <c r="G1717" s="10" t="n"/>
      <c r="H1717" s="23" t="n"/>
      <c r="I1717" s="23" t="n"/>
      <c r="J1717" s="23" t="n"/>
      <c r="K1717" s="10" t="n"/>
      <c r="L1717" s="10" t="n"/>
      <c r="M1717" s="24">
        <f>IF(AND(A1717="",B1717="",J1717="",H1717=""),"",ROUND(IF(G1717="Yes",2,1)*IF(AND(ISNUMBER(H1717),ISNUMBER(I1717),I1717&gt;=H1717),I1717-H1717,IF(ISNUMBER(J1717),J1717,0)),1))</f>
        <v/>
      </c>
      <c r="N1717" s="24">
        <f>IF(M1717="","",IF(OR(E1717="Personal",E1717="",F1717="Yes"),0,M1717))</f>
        <v/>
      </c>
      <c r="O1717" s="24">
        <f>IF(OR(A1717="",M1717=""),"",IF(E1717="Business",IFERROR(INDEX('Rate Schedule'!$B$5:$B$24,MATCH(SUMPRODUCT(MAX(('Rate Schedule'!$A$5:$A$24&lt;=A1717)*('Rate Schedule'!$A$5:$A$24&lt;&gt;"")*'Rate Schedule'!$A$5:$A$24)),'Rate Schedule'!$A$5:$A$24,0)),0),IF(E1717="Medical",IFERROR(INDEX('Rate Schedule'!$C$5:$C$24,MATCH(SUMPRODUCT(MAX(('Rate Schedule'!$A$5:$A$24&lt;=A1717)*('Rate Schedule'!$A$5:$A$24&lt;&gt;"")*'Rate Schedule'!$A$5:$A$24)),'Rate Schedule'!$A$5:$A$24,0)),0),IF(E1717="Charitable",IFERROR(INDEX('Rate Schedule'!$D$5:$D$24,MATCH(SUMPRODUCT(MAX(('Rate Schedule'!$A$5:$A$24&lt;=A1717)*('Rate Schedule'!$A$5:$A$24&lt;&gt;"")*'Rate Schedule'!$A$5:$A$24)),'Rate Schedule'!$A$5:$A$24,0)),0),0))))</f>
        <v/>
      </c>
      <c r="P1717" s="25">
        <f>IF(OR(M1717="",O1717=""),"",ROUND(N1717*O1717,0)/100)</f>
        <v/>
      </c>
      <c r="Q1717" s="26">
        <f>IF(AND(A1717="",B1717="",C1717="",D1717="",E1717="",J1717="",H1717=""),"",IF(A1717="","Add a date",IF(A1717&gt;AsOf,"After as-of date: not counted yet",IF(B1717="","Add a vehicle",IF(COUNTIF(VName,B1717)=0,"Vehicle not on Vehicles sheet",IF(E1717="","Add a purpose",IF(AND(E1717&lt;&gt;"Business",E1717&lt;&gt;"Medical",E1717&lt;&gt;"Charitable",E1717&lt;&gt;"Personal"),"Purpose must be Business/Medical/Charitable/Personal",IF(AND(ISNUMBER(H1717),ISNUMBER(I1717),I1717&lt;H1717),"Odometer end is before start",IF(AND(NOT(ISNUMBER(H1717)),NOT(ISNUMBER(I1717)),NOT(ISNUMBER(J1717))),"Add odometer readings or typed miles",IF(AND(ISNUMBER(H1717),ISNUMBER(I1717),ISNUMBER(J1717),ABS((I1717-H1717)-J1717)&gt;0.05),"Odometer and typed miles disagree",IF(AND(N1717&gt;0,O1717=0),"No rate for this date — check Rate Schedule",IF(AND(OR(E1717="Business",E1717="Medical",E1717="Charitable"),F1717&lt;&gt;"Yes",K1717=""),"Add purpose detail for substantiation",""))))))))))))</f>
        <v/>
      </c>
      <c r="R1717" s="27">
        <f>IF(OR(A1717="",M1717=""),"",IFERROR(INDEX('Rate Schedule'!$A$5:$A$24,MATCH(SUMPRODUCT(MAX(('Rate Schedule'!$A$5:$A$24&lt;=A1717)*('Rate Schedule'!$A$5:$A$24&lt;&gt;"")*'Rate Schedule'!$A$5:$A$24)),'Rate Schedule'!$A$5:$A$24,0)),""))</f>
        <v/>
      </c>
    </row>
    <row r="1718">
      <c r="A1718" s="22" t="n"/>
      <c r="B1718" s="10" t="n"/>
      <c r="C1718" s="10" t="n"/>
      <c r="D1718" s="10" t="n"/>
      <c r="E1718" s="10" t="n"/>
      <c r="F1718" s="10" t="n"/>
      <c r="G1718" s="10" t="n"/>
      <c r="H1718" s="23" t="n"/>
      <c r="I1718" s="23" t="n"/>
      <c r="J1718" s="23" t="n"/>
      <c r="K1718" s="10" t="n"/>
      <c r="L1718" s="10" t="n"/>
      <c r="M1718" s="24">
        <f>IF(AND(A1718="",B1718="",J1718="",H1718=""),"",ROUND(IF(G1718="Yes",2,1)*IF(AND(ISNUMBER(H1718),ISNUMBER(I1718),I1718&gt;=H1718),I1718-H1718,IF(ISNUMBER(J1718),J1718,0)),1))</f>
        <v/>
      </c>
      <c r="N1718" s="24">
        <f>IF(M1718="","",IF(OR(E1718="Personal",E1718="",F1718="Yes"),0,M1718))</f>
        <v/>
      </c>
      <c r="O1718" s="24">
        <f>IF(OR(A1718="",M1718=""),"",IF(E1718="Business",IFERROR(INDEX('Rate Schedule'!$B$5:$B$24,MATCH(SUMPRODUCT(MAX(('Rate Schedule'!$A$5:$A$24&lt;=A1718)*('Rate Schedule'!$A$5:$A$24&lt;&gt;"")*'Rate Schedule'!$A$5:$A$24)),'Rate Schedule'!$A$5:$A$24,0)),0),IF(E1718="Medical",IFERROR(INDEX('Rate Schedule'!$C$5:$C$24,MATCH(SUMPRODUCT(MAX(('Rate Schedule'!$A$5:$A$24&lt;=A1718)*('Rate Schedule'!$A$5:$A$24&lt;&gt;"")*'Rate Schedule'!$A$5:$A$24)),'Rate Schedule'!$A$5:$A$24,0)),0),IF(E1718="Charitable",IFERROR(INDEX('Rate Schedule'!$D$5:$D$24,MATCH(SUMPRODUCT(MAX(('Rate Schedule'!$A$5:$A$24&lt;=A1718)*('Rate Schedule'!$A$5:$A$24&lt;&gt;"")*'Rate Schedule'!$A$5:$A$24)),'Rate Schedule'!$A$5:$A$24,0)),0),0))))</f>
        <v/>
      </c>
      <c r="P1718" s="25">
        <f>IF(OR(M1718="",O1718=""),"",ROUND(N1718*O1718,0)/100)</f>
        <v/>
      </c>
      <c r="Q1718" s="26">
        <f>IF(AND(A1718="",B1718="",C1718="",D1718="",E1718="",J1718="",H1718=""),"",IF(A1718="","Add a date",IF(A1718&gt;AsOf,"After as-of date: not counted yet",IF(B1718="","Add a vehicle",IF(COUNTIF(VName,B1718)=0,"Vehicle not on Vehicles sheet",IF(E1718="","Add a purpose",IF(AND(E1718&lt;&gt;"Business",E1718&lt;&gt;"Medical",E1718&lt;&gt;"Charitable",E1718&lt;&gt;"Personal"),"Purpose must be Business/Medical/Charitable/Personal",IF(AND(ISNUMBER(H1718),ISNUMBER(I1718),I1718&lt;H1718),"Odometer end is before start",IF(AND(NOT(ISNUMBER(H1718)),NOT(ISNUMBER(I1718)),NOT(ISNUMBER(J1718))),"Add odometer readings or typed miles",IF(AND(ISNUMBER(H1718),ISNUMBER(I1718),ISNUMBER(J1718),ABS((I1718-H1718)-J1718)&gt;0.05),"Odometer and typed miles disagree",IF(AND(N1718&gt;0,O1718=0),"No rate for this date — check Rate Schedule",IF(AND(OR(E1718="Business",E1718="Medical",E1718="Charitable"),F1718&lt;&gt;"Yes",K1718=""),"Add purpose detail for substantiation",""))))))))))))</f>
        <v/>
      </c>
      <c r="R1718" s="27">
        <f>IF(OR(A1718="",M1718=""),"",IFERROR(INDEX('Rate Schedule'!$A$5:$A$24,MATCH(SUMPRODUCT(MAX(('Rate Schedule'!$A$5:$A$24&lt;=A1718)*('Rate Schedule'!$A$5:$A$24&lt;&gt;"")*'Rate Schedule'!$A$5:$A$24)),'Rate Schedule'!$A$5:$A$24,0)),""))</f>
        <v/>
      </c>
    </row>
    <row r="1719">
      <c r="A1719" s="22" t="n"/>
      <c r="B1719" s="10" t="n"/>
      <c r="C1719" s="10" t="n"/>
      <c r="D1719" s="10" t="n"/>
      <c r="E1719" s="10" t="n"/>
      <c r="F1719" s="10" t="n"/>
      <c r="G1719" s="10" t="n"/>
      <c r="H1719" s="23" t="n"/>
      <c r="I1719" s="23" t="n"/>
      <c r="J1719" s="23" t="n"/>
      <c r="K1719" s="10" t="n"/>
      <c r="L1719" s="10" t="n"/>
      <c r="M1719" s="24">
        <f>IF(AND(A1719="",B1719="",J1719="",H1719=""),"",ROUND(IF(G1719="Yes",2,1)*IF(AND(ISNUMBER(H1719),ISNUMBER(I1719),I1719&gt;=H1719),I1719-H1719,IF(ISNUMBER(J1719),J1719,0)),1))</f>
        <v/>
      </c>
      <c r="N1719" s="24">
        <f>IF(M1719="","",IF(OR(E1719="Personal",E1719="",F1719="Yes"),0,M1719))</f>
        <v/>
      </c>
      <c r="O1719" s="24">
        <f>IF(OR(A1719="",M1719=""),"",IF(E1719="Business",IFERROR(INDEX('Rate Schedule'!$B$5:$B$24,MATCH(SUMPRODUCT(MAX(('Rate Schedule'!$A$5:$A$24&lt;=A1719)*('Rate Schedule'!$A$5:$A$24&lt;&gt;"")*'Rate Schedule'!$A$5:$A$24)),'Rate Schedule'!$A$5:$A$24,0)),0),IF(E1719="Medical",IFERROR(INDEX('Rate Schedule'!$C$5:$C$24,MATCH(SUMPRODUCT(MAX(('Rate Schedule'!$A$5:$A$24&lt;=A1719)*('Rate Schedule'!$A$5:$A$24&lt;&gt;"")*'Rate Schedule'!$A$5:$A$24)),'Rate Schedule'!$A$5:$A$24,0)),0),IF(E1719="Charitable",IFERROR(INDEX('Rate Schedule'!$D$5:$D$24,MATCH(SUMPRODUCT(MAX(('Rate Schedule'!$A$5:$A$24&lt;=A1719)*('Rate Schedule'!$A$5:$A$24&lt;&gt;"")*'Rate Schedule'!$A$5:$A$24)),'Rate Schedule'!$A$5:$A$24,0)),0),0))))</f>
        <v/>
      </c>
      <c r="P1719" s="25">
        <f>IF(OR(M1719="",O1719=""),"",ROUND(N1719*O1719,0)/100)</f>
        <v/>
      </c>
      <c r="Q1719" s="26">
        <f>IF(AND(A1719="",B1719="",C1719="",D1719="",E1719="",J1719="",H1719=""),"",IF(A1719="","Add a date",IF(A1719&gt;AsOf,"After as-of date: not counted yet",IF(B1719="","Add a vehicle",IF(COUNTIF(VName,B1719)=0,"Vehicle not on Vehicles sheet",IF(E1719="","Add a purpose",IF(AND(E1719&lt;&gt;"Business",E1719&lt;&gt;"Medical",E1719&lt;&gt;"Charitable",E1719&lt;&gt;"Personal"),"Purpose must be Business/Medical/Charitable/Personal",IF(AND(ISNUMBER(H1719),ISNUMBER(I1719),I1719&lt;H1719),"Odometer end is before start",IF(AND(NOT(ISNUMBER(H1719)),NOT(ISNUMBER(I1719)),NOT(ISNUMBER(J1719))),"Add odometer readings or typed miles",IF(AND(ISNUMBER(H1719),ISNUMBER(I1719),ISNUMBER(J1719),ABS((I1719-H1719)-J1719)&gt;0.05),"Odometer and typed miles disagree",IF(AND(N1719&gt;0,O1719=0),"No rate for this date — check Rate Schedule",IF(AND(OR(E1719="Business",E1719="Medical",E1719="Charitable"),F1719&lt;&gt;"Yes",K1719=""),"Add purpose detail for substantiation",""))))))))))))</f>
        <v/>
      </c>
      <c r="R1719" s="27">
        <f>IF(OR(A1719="",M1719=""),"",IFERROR(INDEX('Rate Schedule'!$A$5:$A$24,MATCH(SUMPRODUCT(MAX(('Rate Schedule'!$A$5:$A$24&lt;=A1719)*('Rate Schedule'!$A$5:$A$24&lt;&gt;"")*'Rate Schedule'!$A$5:$A$24)),'Rate Schedule'!$A$5:$A$24,0)),""))</f>
        <v/>
      </c>
    </row>
    <row r="1720">
      <c r="A1720" s="22" t="n"/>
      <c r="B1720" s="10" t="n"/>
      <c r="C1720" s="10" t="n"/>
      <c r="D1720" s="10" t="n"/>
      <c r="E1720" s="10" t="n"/>
      <c r="F1720" s="10" t="n"/>
      <c r="G1720" s="10" t="n"/>
      <c r="H1720" s="23" t="n"/>
      <c r="I1720" s="23" t="n"/>
      <c r="J1720" s="23" t="n"/>
      <c r="K1720" s="10" t="n"/>
      <c r="L1720" s="10" t="n"/>
      <c r="M1720" s="24">
        <f>IF(AND(A1720="",B1720="",J1720="",H1720=""),"",ROUND(IF(G1720="Yes",2,1)*IF(AND(ISNUMBER(H1720),ISNUMBER(I1720),I1720&gt;=H1720),I1720-H1720,IF(ISNUMBER(J1720),J1720,0)),1))</f>
        <v/>
      </c>
      <c r="N1720" s="24">
        <f>IF(M1720="","",IF(OR(E1720="Personal",E1720="",F1720="Yes"),0,M1720))</f>
        <v/>
      </c>
      <c r="O1720" s="24">
        <f>IF(OR(A1720="",M1720=""),"",IF(E1720="Business",IFERROR(INDEX('Rate Schedule'!$B$5:$B$24,MATCH(SUMPRODUCT(MAX(('Rate Schedule'!$A$5:$A$24&lt;=A1720)*('Rate Schedule'!$A$5:$A$24&lt;&gt;"")*'Rate Schedule'!$A$5:$A$24)),'Rate Schedule'!$A$5:$A$24,0)),0),IF(E1720="Medical",IFERROR(INDEX('Rate Schedule'!$C$5:$C$24,MATCH(SUMPRODUCT(MAX(('Rate Schedule'!$A$5:$A$24&lt;=A1720)*('Rate Schedule'!$A$5:$A$24&lt;&gt;"")*'Rate Schedule'!$A$5:$A$24)),'Rate Schedule'!$A$5:$A$24,0)),0),IF(E1720="Charitable",IFERROR(INDEX('Rate Schedule'!$D$5:$D$24,MATCH(SUMPRODUCT(MAX(('Rate Schedule'!$A$5:$A$24&lt;=A1720)*('Rate Schedule'!$A$5:$A$24&lt;&gt;"")*'Rate Schedule'!$A$5:$A$24)),'Rate Schedule'!$A$5:$A$24,0)),0),0))))</f>
        <v/>
      </c>
      <c r="P1720" s="25">
        <f>IF(OR(M1720="",O1720=""),"",ROUND(N1720*O1720,0)/100)</f>
        <v/>
      </c>
      <c r="Q1720" s="26">
        <f>IF(AND(A1720="",B1720="",C1720="",D1720="",E1720="",J1720="",H1720=""),"",IF(A1720="","Add a date",IF(A1720&gt;AsOf,"After as-of date: not counted yet",IF(B1720="","Add a vehicle",IF(COUNTIF(VName,B1720)=0,"Vehicle not on Vehicles sheet",IF(E1720="","Add a purpose",IF(AND(E1720&lt;&gt;"Business",E1720&lt;&gt;"Medical",E1720&lt;&gt;"Charitable",E1720&lt;&gt;"Personal"),"Purpose must be Business/Medical/Charitable/Personal",IF(AND(ISNUMBER(H1720),ISNUMBER(I1720),I1720&lt;H1720),"Odometer end is before start",IF(AND(NOT(ISNUMBER(H1720)),NOT(ISNUMBER(I1720)),NOT(ISNUMBER(J1720))),"Add odometer readings or typed miles",IF(AND(ISNUMBER(H1720),ISNUMBER(I1720),ISNUMBER(J1720),ABS((I1720-H1720)-J1720)&gt;0.05),"Odometer and typed miles disagree",IF(AND(N1720&gt;0,O1720=0),"No rate for this date — check Rate Schedule",IF(AND(OR(E1720="Business",E1720="Medical",E1720="Charitable"),F1720&lt;&gt;"Yes",K1720=""),"Add purpose detail for substantiation",""))))))))))))</f>
        <v/>
      </c>
      <c r="R1720" s="27">
        <f>IF(OR(A1720="",M1720=""),"",IFERROR(INDEX('Rate Schedule'!$A$5:$A$24,MATCH(SUMPRODUCT(MAX(('Rate Schedule'!$A$5:$A$24&lt;=A1720)*('Rate Schedule'!$A$5:$A$24&lt;&gt;"")*'Rate Schedule'!$A$5:$A$24)),'Rate Schedule'!$A$5:$A$24,0)),""))</f>
        <v/>
      </c>
    </row>
    <row r="1721">
      <c r="A1721" s="22" t="n"/>
      <c r="B1721" s="10" t="n"/>
      <c r="C1721" s="10" t="n"/>
      <c r="D1721" s="10" t="n"/>
      <c r="E1721" s="10" t="n"/>
      <c r="F1721" s="10" t="n"/>
      <c r="G1721" s="10" t="n"/>
      <c r="H1721" s="23" t="n"/>
      <c r="I1721" s="23" t="n"/>
      <c r="J1721" s="23" t="n"/>
      <c r="K1721" s="10" t="n"/>
      <c r="L1721" s="10" t="n"/>
      <c r="M1721" s="24">
        <f>IF(AND(A1721="",B1721="",J1721="",H1721=""),"",ROUND(IF(G1721="Yes",2,1)*IF(AND(ISNUMBER(H1721),ISNUMBER(I1721),I1721&gt;=H1721),I1721-H1721,IF(ISNUMBER(J1721),J1721,0)),1))</f>
        <v/>
      </c>
      <c r="N1721" s="24">
        <f>IF(M1721="","",IF(OR(E1721="Personal",E1721="",F1721="Yes"),0,M1721))</f>
        <v/>
      </c>
      <c r="O1721" s="24">
        <f>IF(OR(A1721="",M1721=""),"",IF(E1721="Business",IFERROR(INDEX('Rate Schedule'!$B$5:$B$24,MATCH(SUMPRODUCT(MAX(('Rate Schedule'!$A$5:$A$24&lt;=A1721)*('Rate Schedule'!$A$5:$A$24&lt;&gt;"")*'Rate Schedule'!$A$5:$A$24)),'Rate Schedule'!$A$5:$A$24,0)),0),IF(E1721="Medical",IFERROR(INDEX('Rate Schedule'!$C$5:$C$24,MATCH(SUMPRODUCT(MAX(('Rate Schedule'!$A$5:$A$24&lt;=A1721)*('Rate Schedule'!$A$5:$A$24&lt;&gt;"")*'Rate Schedule'!$A$5:$A$24)),'Rate Schedule'!$A$5:$A$24,0)),0),IF(E1721="Charitable",IFERROR(INDEX('Rate Schedule'!$D$5:$D$24,MATCH(SUMPRODUCT(MAX(('Rate Schedule'!$A$5:$A$24&lt;=A1721)*('Rate Schedule'!$A$5:$A$24&lt;&gt;"")*'Rate Schedule'!$A$5:$A$24)),'Rate Schedule'!$A$5:$A$24,0)),0),0))))</f>
        <v/>
      </c>
      <c r="P1721" s="25">
        <f>IF(OR(M1721="",O1721=""),"",ROUND(N1721*O1721,0)/100)</f>
        <v/>
      </c>
      <c r="Q1721" s="26">
        <f>IF(AND(A1721="",B1721="",C1721="",D1721="",E1721="",J1721="",H1721=""),"",IF(A1721="","Add a date",IF(A1721&gt;AsOf,"After as-of date: not counted yet",IF(B1721="","Add a vehicle",IF(COUNTIF(VName,B1721)=0,"Vehicle not on Vehicles sheet",IF(E1721="","Add a purpose",IF(AND(E1721&lt;&gt;"Business",E1721&lt;&gt;"Medical",E1721&lt;&gt;"Charitable",E1721&lt;&gt;"Personal"),"Purpose must be Business/Medical/Charitable/Personal",IF(AND(ISNUMBER(H1721),ISNUMBER(I1721),I1721&lt;H1721),"Odometer end is before start",IF(AND(NOT(ISNUMBER(H1721)),NOT(ISNUMBER(I1721)),NOT(ISNUMBER(J1721))),"Add odometer readings or typed miles",IF(AND(ISNUMBER(H1721),ISNUMBER(I1721),ISNUMBER(J1721),ABS((I1721-H1721)-J1721)&gt;0.05),"Odometer and typed miles disagree",IF(AND(N1721&gt;0,O1721=0),"No rate for this date — check Rate Schedule",IF(AND(OR(E1721="Business",E1721="Medical",E1721="Charitable"),F1721&lt;&gt;"Yes",K1721=""),"Add purpose detail for substantiation",""))))))))))))</f>
        <v/>
      </c>
      <c r="R1721" s="27">
        <f>IF(OR(A1721="",M1721=""),"",IFERROR(INDEX('Rate Schedule'!$A$5:$A$24,MATCH(SUMPRODUCT(MAX(('Rate Schedule'!$A$5:$A$24&lt;=A1721)*('Rate Schedule'!$A$5:$A$24&lt;&gt;"")*'Rate Schedule'!$A$5:$A$24)),'Rate Schedule'!$A$5:$A$24,0)),""))</f>
        <v/>
      </c>
    </row>
    <row r="1722">
      <c r="A1722" s="22" t="n"/>
      <c r="B1722" s="10" t="n"/>
      <c r="C1722" s="10" t="n"/>
      <c r="D1722" s="10" t="n"/>
      <c r="E1722" s="10" t="n"/>
      <c r="F1722" s="10" t="n"/>
      <c r="G1722" s="10" t="n"/>
      <c r="H1722" s="23" t="n"/>
      <c r="I1722" s="23" t="n"/>
      <c r="J1722" s="23" t="n"/>
      <c r="K1722" s="10" t="n"/>
      <c r="L1722" s="10" t="n"/>
      <c r="M1722" s="24">
        <f>IF(AND(A1722="",B1722="",J1722="",H1722=""),"",ROUND(IF(G1722="Yes",2,1)*IF(AND(ISNUMBER(H1722),ISNUMBER(I1722),I1722&gt;=H1722),I1722-H1722,IF(ISNUMBER(J1722),J1722,0)),1))</f>
        <v/>
      </c>
      <c r="N1722" s="24">
        <f>IF(M1722="","",IF(OR(E1722="Personal",E1722="",F1722="Yes"),0,M1722))</f>
        <v/>
      </c>
      <c r="O1722" s="24">
        <f>IF(OR(A1722="",M1722=""),"",IF(E1722="Business",IFERROR(INDEX('Rate Schedule'!$B$5:$B$24,MATCH(SUMPRODUCT(MAX(('Rate Schedule'!$A$5:$A$24&lt;=A1722)*('Rate Schedule'!$A$5:$A$24&lt;&gt;"")*'Rate Schedule'!$A$5:$A$24)),'Rate Schedule'!$A$5:$A$24,0)),0),IF(E1722="Medical",IFERROR(INDEX('Rate Schedule'!$C$5:$C$24,MATCH(SUMPRODUCT(MAX(('Rate Schedule'!$A$5:$A$24&lt;=A1722)*('Rate Schedule'!$A$5:$A$24&lt;&gt;"")*'Rate Schedule'!$A$5:$A$24)),'Rate Schedule'!$A$5:$A$24,0)),0),IF(E1722="Charitable",IFERROR(INDEX('Rate Schedule'!$D$5:$D$24,MATCH(SUMPRODUCT(MAX(('Rate Schedule'!$A$5:$A$24&lt;=A1722)*('Rate Schedule'!$A$5:$A$24&lt;&gt;"")*'Rate Schedule'!$A$5:$A$24)),'Rate Schedule'!$A$5:$A$24,0)),0),0))))</f>
        <v/>
      </c>
      <c r="P1722" s="25">
        <f>IF(OR(M1722="",O1722=""),"",ROUND(N1722*O1722,0)/100)</f>
        <v/>
      </c>
      <c r="Q1722" s="26">
        <f>IF(AND(A1722="",B1722="",C1722="",D1722="",E1722="",J1722="",H1722=""),"",IF(A1722="","Add a date",IF(A1722&gt;AsOf,"After as-of date: not counted yet",IF(B1722="","Add a vehicle",IF(COUNTIF(VName,B1722)=0,"Vehicle not on Vehicles sheet",IF(E1722="","Add a purpose",IF(AND(E1722&lt;&gt;"Business",E1722&lt;&gt;"Medical",E1722&lt;&gt;"Charitable",E1722&lt;&gt;"Personal"),"Purpose must be Business/Medical/Charitable/Personal",IF(AND(ISNUMBER(H1722),ISNUMBER(I1722),I1722&lt;H1722),"Odometer end is before start",IF(AND(NOT(ISNUMBER(H1722)),NOT(ISNUMBER(I1722)),NOT(ISNUMBER(J1722))),"Add odometer readings or typed miles",IF(AND(ISNUMBER(H1722),ISNUMBER(I1722),ISNUMBER(J1722),ABS((I1722-H1722)-J1722)&gt;0.05),"Odometer and typed miles disagree",IF(AND(N1722&gt;0,O1722=0),"No rate for this date — check Rate Schedule",IF(AND(OR(E1722="Business",E1722="Medical",E1722="Charitable"),F1722&lt;&gt;"Yes",K1722=""),"Add purpose detail for substantiation",""))))))))))))</f>
        <v/>
      </c>
      <c r="R1722" s="27">
        <f>IF(OR(A1722="",M1722=""),"",IFERROR(INDEX('Rate Schedule'!$A$5:$A$24,MATCH(SUMPRODUCT(MAX(('Rate Schedule'!$A$5:$A$24&lt;=A1722)*('Rate Schedule'!$A$5:$A$24&lt;&gt;"")*'Rate Schedule'!$A$5:$A$24)),'Rate Schedule'!$A$5:$A$24,0)),""))</f>
        <v/>
      </c>
    </row>
    <row r="1723">
      <c r="A1723" s="22" t="n"/>
      <c r="B1723" s="10" t="n"/>
      <c r="C1723" s="10" t="n"/>
      <c r="D1723" s="10" t="n"/>
      <c r="E1723" s="10" t="n"/>
      <c r="F1723" s="10" t="n"/>
      <c r="G1723" s="10" t="n"/>
      <c r="H1723" s="23" t="n"/>
      <c r="I1723" s="23" t="n"/>
      <c r="J1723" s="23" t="n"/>
      <c r="K1723" s="10" t="n"/>
      <c r="L1723" s="10" t="n"/>
      <c r="M1723" s="24">
        <f>IF(AND(A1723="",B1723="",J1723="",H1723=""),"",ROUND(IF(G1723="Yes",2,1)*IF(AND(ISNUMBER(H1723),ISNUMBER(I1723),I1723&gt;=H1723),I1723-H1723,IF(ISNUMBER(J1723),J1723,0)),1))</f>
        <v/>
      </c>
      <c r="N1723" s="24">
        <f>IF(M1723="","",IF(OR(E1723="Personal",E1723="",F1723="Yes"),0,M1723))</f>
        <v/>
      </c>
      <c r="O1723" s="24">
        <f>IF(OR(A1723="",M1723=""),"",IF(E1723="Business",IFERROR(INDEX('Rate Schedule'!$B$5:$B$24,MATCH(SUMPRODUCT(MAX(('Rate Schedule'!$A$5:$A$24&lt;=A1723)*('Rate Schedule'!$A$5:$A$24&lt;&gt;"")*'Rate Schedule'!$A$5:$A$24)),'Rate Schedule'!$A$5:$A$24,0)),0),IF(E1723="Medical",IFERROR(INDEX('Rate Schedule'!$C$5:$C$24,MATCH(SUMPRODUCT(MAX(('Rate Schedule'!$A$5:$A$24&lt;=A1723)*('Rate Schedule'!$A$5:$A$24&lt;&gt;"")*'Rate Schedule'!$A$5:$A$24)),'Rate Schedule'!$A$5:$A$24,0)),0),IF(E1723="Charitable",IFERROR(INDEX('Rate Schedule'!$D$5:$D$24,MATCH(SUMPRODUCT(MAX(('Rate Schedule'!$A$5:$A$24&lt;=A1723)*('Rate Schedule'!$A$5:$A$24&lt;&gt;"")*'Rate Schedule'!$A$5:$A$24)),'Rate Schedule'!$A$5:$A$24,0)),0),0))))</f>
        <v/>
      </c>
      <c r="P1723" s="25">
        <f>IF(OR(M1723="",O1723=""),"",ROUND(N1723*O1723,0)/100)</f>
        <v/>
      </c>
      <c r="Q1723" s="26">
        <f>IF(AND(A1723="",B1723="",C1723="",D1723="",E1723="",J1723="",H1723=""),"",IF(A1723="","Add a date",IF(A1723&gt;AsOf,"After as-of date: not counted yet",IF(B1723="","Add a vehicle",IF(COUNTIF(VName,B1723)=0,"Vehicle not on Vehicles sheet",IF(E1723="","Add a purpose",IF(AND(E1723&lt;&gt;"Business",E1723&lt;&gt;"Medical",E1723&lt;&gt;"Charitable",E1723&lt;&gt;"Personal"),"Purpose must be Business/Medical/Charitable/Personal",IF(AND(ISNUMBER(H1723),ISNUMBER(I1723),I1723&lt;H1723),"Odometer end is before start",IF(AND(NOT(ISNUMBER(H1723)),NOT(ISNUMBER(I1723)),NOT(ISNUMBER(J1723))),"Add odometer readings or typed miles",IF(AND(ISNUMBER(H1723),ISNUMBER(I1723),ISNUMBER(J1723),ABS((I1723-H1723)-J1723)&gt;0.05),"Odometer and typed miles disagree",IF(AND(N1723&gt;0,O1723=0),"No rate for this date — check Rate Schedule",IF(AND(OR(E1723="Business",E1723="Medical",E1723="Charitable"),F1723&lt;&gt;"Yes",K1723=""),"Add purpose detail for substantiation",""))))))))))))</f>
        <v/>
      </c>
      <c r="R1723" s="27">
        <f>IF(OR(A1723="",M1723=""),"",IFERROR(INDEX('Rate Schedule'!$A$5:$A$24,MATCH(SUMPRODUCT(MAX(('Rate Schedule'!$A$5:$A$24&lt;=A1723)*('Rate Schedule'!$A$5:$A$24&lt;&gt;"")*'Rate Schedule'!$A$5:$A$24)),'Rate Schedule'!$A$5:$A$24,0)),""))</f>
        <v/>
      </c>
    </row>
    <row r="1724">
      <c r="A1724" s="22" t="n"/>
      <c r="B1724" s="10" t="n"/>
      <c r="C1724" s="10" t="n"/>
      <c r="D1724" s="10" t="n"/>
      <c r="E1724" s="10" t="n"/>
      <c r="F1724" s="10" t="n"/>
      <c r="G1724" s="10" t="n"/>
      <c r="H1724" s="23" t="n"/>
      <c r="I1724" s="23" t="n"/>
      <c r="J1724" s="23" t="n"/>
      <c r="K1724" s="10" t="n"/>
      <c r="L1724" s="10" t="n"/>
      <c r="M1724" s="24">
        <f>IF(AND(A1724="",B1724="",J1724="",H1724=""),"",ROUND(IF(G1724="Yes",2,1)*IF(AND(ISNUMBER(H1724),ISNUMBER(I1724),I1724&gt;=H1724),I1724-H1724,IF(ISNUMBER(J1724),J1724,0)),1))</f>
        <v/>
      </c>
      <c r="N1724" s="24">
        <f>IF(M1724="","",IF(OR(E1724="Personal",E1724="",F1724="Yes"),0,M1724))</f>
        <v/>
      </c>
      <c r="O1724" s="24">
        <f>IF(OR(A1724="",M1724=""),"",IF(E1724="Business",IFERROR(INDEX('Rate Schedule'!$B$5:$B$24,MATCH(SUMPRODUCT(MAX(('Rate Schedule'!$A$5:$A$24&lt;=A1724)*('Rate Schedule'!$A$5:$A$24&lt;&gt;"")*'Rate Schedule'!$A$5:$A$24)),'Rate Schedule'!$A$5:$A$24,0)),0),IF(E1724="Medical",IFERROR(INDEX('Rate Schedule'!$C$5:$C$24,MATCH(SUMPRODUCT(MAX(('Rate Schedule'!$A$5:$A$24&lt;=A1724)*('Rate Schedule'!$A$5:$A$24&lt;&gt;"")*'Rate Schedule'!$A$5:$A$24)),'Rate Schedule'!$A$5:$A$24,0)),0),IF(E1724="Charitable",IFERROR(INDEX('Rate Schedule'!$D$5:$D$24,MATCH(SUMPRODUCT(MAX(('Rate Schedule'!$A$5:$A$24&lt;=A1724)*('Rate Schedule'!$A$5:$A$24&lt;&gt;"")*'Rate Schedule'!$A$5:$A$24)),'Rate Schedule'!$A$5:$A$24,0)),0),0))))</f>
        <v/>
      </c>
      <c r="P1724" s="25">
        <f>IF(OR(M1724="",O1724=""),"",ROUND(N1724*O1724,0)/100)</f>
        <v/>
      </c>
      <c r="Q1724" s="26">
        <f>IF(AND(A1724="",B1724="",C1724="",D1724="",E1724="",J1724="",H1724=""),"",IF(A1724="","Add a date",IF(A1724&gt;AsOf,"After as-of date: not counted yet",IF(B1724="","Add a vehicle",IF(COUNTIF(VName,B1724)=0,"Vehicle not on Vehicles sheet",IF(E1724="","Add a purpose",IF(AND(E1724&lt;&gt;"Business",E1724&lt;&gt;"Medical",E1724&lt;&gt;"Charitable",E1724&lt;&gt;"Personal"),"Purpose must be Business/Medical/Charitable/Personal",IF(AND(ISNUMBER(H1724),ISNUMBER(I1724),I1724&lt;H1724),"Odometer end is before start",IF(AND(NOT(ISNUMBER(H1724)),NOT(ISNUMBER(I1724)),NOT(ISNUMBER(J1724))),"Add odometer readings or typed miles",IF(AND(ISNUMBER(H1724),ISNUMBER(I1724),ISNUMBER(J1724),ABS((I1724-H1724)-J1724)&gt;0.05),"Odometer and typed miles disagree",IF(AND(N1724&gt;0,O1724=0),"No rate for this date — check Rate Schedule",IF(AND(OR(E1724="Business",E1724="Medical",E1724="Charitable"),F1724&lt;&gt;"Yes",K1724=""),"Add purpose detail for substantiation",""))))))))))))</f>
        <v/>
      </c>
      <c r="R1724" s="27">
        <f>IF(OR(A1724="",M1724=""),"",IFERROR(INDEX('Rate Schedule'!$A$5:$A$24,MATCH(SUMPRODUCT(MAX(('Rate Schedule'!$A$5:$A$24&lt;=A1724)*('Rate Schedule'!$A$5:$A$24&lt;&gt;"")*'Rate Schedule'!$A$5:$A$24)),'Rate Schedule'!$A$5:$A$24,0)),""))</f>
        <v/>
      </c>
    </row>
    <row r="1725">
      <c r="A1725" s="22" t="n"/>
      <c r="B1725" s="10" t="n"/>
      <c r="C1725" s="10" t="n"/>
      <c r="D1725" s="10" t="n"/>
      <c r="E1725" s="10" t="n"/>
      <c r="F1725" s="10" t="n"/>
      <c r="G1725" s="10" t="n"/>
      <c r="H1725" s="23" t="n"/>
      <c r="I1725" s="23" t="n"/>
      <c r="J1725" s="23" t="n"/>
      <c r="K1725" s="10" t="n"/>
      <c r="L1725" s="10" t="n"/>
      <c r="M1725" s="24">
        <f>IF(AND(A1725="",B1725="",J1725="",H1725=""),"",ROUND(IF(G1725="Yes",2,1)*IF(AND(ISNUMBER(H1725),ISNUMBER(I1725),I1725&gt;=H1725),I1725-H1725,IF(ISNUMBER(J1725),J1725,0)),1))</f>
        <v/>
      </c>
      <c r="N1725" s="24">
        <f>IF(M1725="","",IF(OR(E1725="Personal",E1725="",F1725="Yes"),0,M1725))</f>
        <v/>
      </c>
      <c r="O1725" s="24">
        <f>IF(OR(A1725="",M1725=""),"",IF(E1725="Business",IFERROR(INDEX('Rate Schedule'!$B$5:$B$24,MATCH(SUMPRODUCT(MAX(('Rate Schedule'!$A$5:$A$24&lt;=A1725)*('Rate Schedule'!$A$5:$A$24&lt;&gt;"")*'Rate Schedule'!$A$5:$A$24)),'Rate Schedule'!$A$5:$A$24,0)),0),IF(E1725="Medical",IFERROR(INDEX('Rate Schedule'!$C$5:$C$24,MATCH(SUMPRODUCT(MAX(('Rate Schedule'!$A$5:$A$24&lt;=A1725)*('Rate Schedule'!$A$5:$A$24&lt;&gt;"")*'Rate Schedule'!$A$5:$A$24)),'Rate Schedule'!$A$5:$A$24,0)),0),IF(E1725="Charitable",IFERROR(INDEX('Rate Schedule'!$D$5:$D$24,MATCH(SUMPRODUCT(MAX(('Rate Schedule'!$A$5:$A$24&lt;=A1725)*('Rate Schedule'!$A$5:$A$24&lt;&gt;"")*'Rate Schedule'!$A$5:$A$24)),'Rate Schedule'!$A$5:$A$24,0)),0),0))))</f>
        <v/>
      </c>
      <c r="P1725" s="25">
        <f>IF(OR(M1725="",O1725=""),"",ROUND(N1725*O1725,0)/100)</f>
        <v/>
      </c>
      <c r="Q1725" s="26">
        <f>IF(AND(A1725="",B1725="",C1725="",D1725="",E1725="",J1725="",H1725=""),"",IF(A1725="","Add a date",IF(A1725&gt;AsOf,"After as-of date: not counted yet",IF(B1725="","Add a vehicle",IF(COUNTIF(VName,B1725)=0,"Vehicle not on Vehicles sheet",IF(E1725="","Add a purpose",IF(AND(E1725&lt;&gt;"Business",E1725&lt;&gt;"Medical",E1725&lt;&gt;"Charitable",E1725&lt;&gt;"Personal"),"Purpose must be Business/Medical/Charitable/Personal",IF(AND(ISNUMBER(H1725),ISNUMBER(I1725),I1725&lt;H1725),"Odometer end is before start",IF(AND(NOT(ISNUMBER(H1725)),NOT(ISNUMBER(I1725)),NOT(ISNUMBER(J1725))),"Add odometer readings or typed miles",IF(AND(ISNUMBER(H1725),ISNUMBER(I1725),ISNUMBER(J1725),ABS((I1725-H1725)-J1725)&gt;0.05),"Odometer and typed miles disagree",IF(AND(N1725&gt;0,O1725=0),"No rate for this date — check Rate Schedule",IF(AND(OR(E1725="Business",E1725="Medical",E1725="Charitable"),F1725&lt;&gt;"Yes",K1725=""),"Add purpose detail for substantiation",""))))))))))))</f>
        <v/>
      </c>
      <c r="R1725" s="27">
        <f>IF(OR(A1725="",M1725=""),"",IFERROR(INDEX('Rate Schedule'!$A$5:$A$24,MATCH(SUMPRODUCT(MAX(('Rate Schedule'!$A$5:$A$24&lt;=A1725)*('Rate Schedule'!$A$5:$A$24&lt;&gt;"")*'Rate Schedule'!$A$5:$A$24)),'Rate Schedule'!$A$5:$A$24,0)),""))</f>
        <v/>
      </c>
    </row>
    <row r="1726">
      <c r="A1726" s="22" t="n"/>
      <c r="B1726" s="10" t="n"/>
      <c r="C1726" s="10" t="n"/>
      <c r="D1726" s="10" t="n"/>
      <c r="E1726" s="10" t="n"/>
      <c r="F1726" s="10" t="n"/>
      <c r="G1726" s="10" t="n"/>
      <c r="H1726" s="23" t="n"/>
      <c r="I1726" s="23" t="n"/>
      <c r="J1726" s="23" t="n"/>
      <c r="K1726" s="10" t="n"/>
      <c r="L1726" s="10" t="n"/>
      <c r="M1726" s="24">
        <f>IF(AND(A1726="",B1726="",J1726="",H1726=""),"",ROUND(IF(G1726="Yes",2,1)*IF(AND(ISNUMBER(H1726),ISNUMBER(I1726),I1726&gt;=H1726),I1726-H1726,IF(ISNUMBER(J1726),J1726,0)),1))</f>
        <v/>
      </c>
      <c r="N1726" s="24">
        <f>IF(M1726="","",IF(OR(E1726="Personal",E1726="",F1726="Yes"),0,M1726))</f>
        <v/>
      </c>
      <c r="O1726" s="24">
        <f>IF(OR(A1726="",M1726=""),"",IF(E1726="Business",IFERROR(INDEX('Rate Schedule'!$B$5:$B$24,MATCH(SUMPRODUCT(MAX(('Rate Schedule'!$A$5:$A$24&lt;=A1726)*('Rate Schedule'!$A$5:$A$24&lt;&gt;"")*'Rate Schedule'!$A$5:$A$24)),'Rate Schedule'!$A$5:$A$24,0)),0),IF(E1726="Medical",IFERROR(INDEX('Rate Schedule'!$C$5:$C$24,MATCH(SUMPRODUCT(MAX(('Rate Schedule'!$A$5:$A$24&lt;=A1726)*('Rate Schedule'!$A$5:$A$24&lt;&gt;"")*'Rate Schedule'!$A$5:$A$24)),'Rate Schedule'!$A$5:$A$24,0)),0),IF(E1726="Charitable",IFERROR(INDEX('Rate Schedule'!$D$5:$D$24,MATCH(SUMPRODUCT(MAX(('Rate Schedule'!$A$5:$A$24&lt;=A1726)*('Rate Schedule'!$A$5:$A$24&lt;&gt;"")*'Rate Schedule'!$A$5:$A$24)),'Rate Schedule'!$A$5:$A$24,0)),0),0))))</f>
        <v/>
      </c>
      <c r="P1726" s="25">
        <f>IF(OR(M1726="",O1726=""),"",ROUND(N1726*O1726,0)/100)</f>
        <v/>
      </c>
      <c r="Q1726" s="26">
        <f>IF(AND(A1726="",B1726="",C1726="",D1726="",E1726="",J1726="",H1726=""),"",IF(A1726="","Add a date",IF(A1726&gt;AsOf,"After as-of date: not counted yet",IF(B1726="","Add a vehicle",IF(COUNTIF(VName,B1726)=0,"Vehicle not on Vehicles sheet",IF(E1726="","Add a purpose",IF(AND(E1726&lt;&gt;"Business",E1726&lt;&gt;"Medical",E1726&lt;&gt;"Charitable",E1726&lt;&gt;"Personal"),"Purpose must be Business/Medical/Charitable/Personal",IF(AND(ISNUMBER(H1726),ISNUMBER(I1726),I1726&lt;H1726),"Odometer end is before start",IF(AND(NOT(ISNUMBER(H1726)),NOT(ISNUMBER(I1726)),NOT(ISNUMBER(J1726))),"Add odometer readings or typed miles",IF(AND(ISNUMBER(H1726),ISNUMBER(I1726),ISNUMBER(J1726),ABS((I1726-H1726)-J1726)&gt;0.05),"Odometer and typed miles disagree",IF(AND(N1726&gt;0,O1726=0),"No rate for this date — check Rate Schedule",IF(AND(OR(E1726="Business",E1726="Medical",E1726="Charitable"),F1726&lt;&gt;"Yes",K1726=""),"Add purpose detail for substantiation",""))))))))))))</f>
        <v/>
      </c>
      <c r="R1726" s="27">
        <f>IF(OR(A1726="",M1726=""),"",IFERROR(INDEX('Rate Schedule'!$A$5:$A$24,MATCH(SUMPRODUCT(MAX(('Rate Schedule'!$A$5:$A$24&lt;=A1726)*('Rate Schedule'!$A$5:$A$24&lt;&gt;"")*'Rate Schedule'!$A$5:$A$24)),'Rate Schedule'!$A$5:$A$24,0)),""))</f>
        <v/>
      </c>
    </row>
    <row r="1727">
      <c r="A1727" s="22" t="n"/>
      <c r="B1727" s="10" t="n"/>
      <c r="C1727" s="10" t="n"/>
      <c r="D1727" s="10" t="n"/>
      <c r="E1727" s="10" t="n"/>
      <c r="F1727" s="10" t="n"/>
      <c r="G1727" s="10" t="n"/>
      <c r="H1727" s="23" t="n"/>
      <c r="I1727" s="23" t="n"/>
      <c r="J1727" s="23" t="n"/>
      <c r="K1727" s="10" t="n"/>
      <c r="L1727" s="10" t="n"/>
      <c r="M1727" s="24">
        <f>IF(AND(A1727="",B1727="",J1727="",H1727=""),"",ROUND(IF(G1727="Yes",2,1)*IF(AND(ISNUMBER(H1727),ISNUMBER(I1727),I1727&gt;=H1727),I1727-H1727,IF(ISNUMBER(J1727),J1727,0)),1))</f>
        <v/>
      </c>
      <c r="N1727" s="24">
        <f>IF(M1727="","",IF(OR(E1727="Personal",E1727="",F1727="Yes"),0,M1727))</f>
        <v/>
      </c>
      <c r="O1727" s="24">
        <f>IF(OR(A1727="",M1727=""),"",IF(E1727="Business",IFERROR(INDEX('Rate Schedule'!$B$5:$B$24,MATCH(SUMPRODUCT(MAX(('Rate Schedule'!$A$5:$A$24&lt;=A1727)*('Rate Schedule'!$A$5:$A$24&lt;&gt;"")*'Rate Schedule'!$A$5:$A$24)),'Rate Schedule'!$A$5:$A$24,0)),0),IF(E1727="Medical",IFERROR(INDEX('Rate Schedule'!$C$5:$C$24,MATCH(SUMPRODUCT(MAX(('Rate Schedule'!$A$5:$A$24&lt;=A1727)*('Rate Schedule'!$A$5:$A$24&lt;&gt;"")*'Rate Schedule'!$A$5:$A$24)),'Rate Schedule'!$A$5:$A$24,0)),0),IF(E1727="Charitable",IFERROR(INDEX('Rate Schedule'!$D$5:$D$24,MATCH(SUMPRODUCT(MAX(('Rate Schedule'!$A$5:$A$24&lt;=A1727)*('Rate Schedule'!$A$5:$A$24&lt;&gt;"")*'Rate Schedule'!$A$5:$A$24)),'Rate Schedule'!$A$5:$A$24,0)),0),0))))</f>
        <v/>
      </c>
      <c r="P1727" s="25">
        <f>IF(OR(M1727="",O1727=""),"",ROUND(N1727*O1727,0)/100)</f>
        <v/>
      </c>
      <c r="Q1727" s="26">
        <f>IF(AND(A1727="",B1727="",C1727="",D1727="",E1727="",J1727="",H1727=""),"",IF(A1727="","Add a date",IF(A1727&gt;AsOf,"After as-of date: not counted yet",IF(B1727="","Add a vehicle",IF(COUNTIF(VName,B1727)=0,"Vehicle not on Vehicles sheet",IF(E1727="","Add a purpose",IF(AND(E1727&lt;&gt;"Business",E1727&lt;&gt;"Medical",E1727&lt;&gt;"Charitable",E1727&lt;&gt;"Personal"),"Purpose must be Business/Medical/Charitable/Personal",IF(AND(ISNUMBER(H1727),ISNUMBER(I1727),I1727&lt;H1727),"Odometer end is before start",IF(AND(NOT(ISNUMBER(H1727)),NOT(ISNUMBER(I1727)),NOT(ISNUMBER(J1727))),"Add odometer readings or typed miles",IF(AND(ISNUMBER(H1727),ISNUMBER(I1727),ISNUMBER(J1727),ABS((I1727-H1727)-J1727)&gt;0.05),"Odometer and typed miles disagree",IF(AND(N1727&gt;0,O1727=0),"No rate for this date — check Rate Schedule",IF(AND(OR(E1727="Business",E1727="Medical",E1727="Charitable"),F1727&lt;&gt;"Yes",K1727=""),"Add purpose detail for substantiation",""))))))))))))</f>
        <v/>
      </c>
      <c r="R1727" s="27">
        <f>IF(OR(A1727="",M1727=""),"",IFERROR(INDEX('Rate Schedule'!$A$5:$A$24,MATCH(SUMPRODUCT(MAX(('Rate Schedule'!$A$5:$A$24&lt;=A1727)*('Rate Schedule'!$A$5:$A$24&lt;&gt;"")*'Rate Schedule'!$A$5:$A$24)),'Rate Schedule'!$A$5:$A$24,0)),""))</f>
        <v/>
      </c>
    </row>
    <row r="1728">
      <c r="A1728" s="22" t="n"/>
      <c r="B1728" s="10" t="n"/>
      <c r="C1728" s="10" t="n"/>
      <c r="D1728" s="10" t="n"/>
      <c r="E1728" s="10" t="n"/>
      <c r="F1728" s="10" t="n"/>
      <c r="G1728" s="10" t="n"/>
      <c r="H1728" s="23" t="n"/>
      <c r="I1728" s="23" t="n"/>
      <c r="J1728" s="23" t="n"/>
      <c r="K1728" s="10" t="n"/>
      <c r="L1728" s="10" t="n"/>
      <c r="M1728" s="24">
        <f>IF(AND(A1728="",B1728="",J1728="",H1728=""),"",ROUND(IF(G1728="Yes",2,1)*IF(AND(ISNUMBER(H1728),ISNUMBER(I1728),I1728&gt;=H1728),I1728-H1728,IF(ISNUMBER(J1728),J1728,0)),1))</f>
        <v/>
      </c>
      <c r="N1728" s="24">
        <f>IF(M1728="","",IF(OR(E1728="Personal",E1728="",F1728="Yes"),0,M1728))</f>
        <v/>
      </c>
      <c r="O1728" s="24">
        <f>IF(OR(A1728="",M1728=""),"",IF(E1728="Business",IFERROR(INDEX('Rate Schedule'!$B$5:$B$24,MATCH(SUMPRODUCT(MAX(('Rate Schedule'!$A$5:$A$24&lt;=A1728)*('Rate Schedule'!$A$5:$A$24&lt;&gt;"")*'Rate Schedule'!$A$5:$A$24)),'Rate Schedule'!$A$5:$A$24,0)),0),IF(E1728="Medical",IFERROR(INDEX('Rate Schedule'!$C$5:$C$24,MATCH(SUMPRODUCT(MAX(('Rate Schedule'!$A$5:$A$24&lt;=A1728)*('Rate Schedule'!$A$5:$A$24&lt;&gt;"")*'Rate Schedule'!$A$5:$A$24)),'Rate Schedule'!$A$5:$A$24,0)),0),IF(E1728="Charitable",IFERROR(INDEX('Rate Schedule'!$D$5:$D$24,MATCH(SUMPRODUCT(MAX(('Rate Schedule'!$A$5:$A$24&lt;=A1728)*('Rate Schedule'!$A$5:$A$24&lt;&gt;"")*'Rate Schedule'!$A$5:$A$24)),'Rate Schedule'!$A$5:$A$24,0)),0),0))))</f>
        <v/>
      </c>
      <c r="P1728" s="25">
        <f>IF(OR(M1728="",O1728=""),"",ROUND(N1728*O1728,0)/100)</f>
        <v/>
      </c>
      <c r="Q1728" s="26">
        <f>IF(AND(A1728="",B1728="",C1728="",D1728="",E1728="",J1728="",H1728=""),"",IF(A1728="","Add a date",IF(A1728&gt;AsOf,"After as-of date: not counted yet",IF(B1728="","Add a vehicle",IF(COUNTIF(VName,B1728)=0,"Vehicle not on Vehicles sheet",IF(E1728="","Add a purpose",IF(AND(E1728&lt;&gt;"Business",E1728&lt;&gt;"Medical",E1728&lt;&gt;"Charitable",E1728&lt;&gt;"Personal"),"Purpose must be Business/Medical/Charitable/Personal",IF(AND(ISNUMBER(H1728),ISNUMBER(I1728),I1728&lt;H1728),"Odometer end is before start",IF(AND(NOT(ISNUMBER(H1728)),NOT(ISNUMBER(I1728)),NOT(ISNUMBER(J1728))),"Add odometer readings or typed miles",IF(AND(ISNUMBER(H1728),ISNUMBER(I1728),ISNUMBER(J1728),ABS((I1728-H1728)-J1728)&gt;0.05),"Odometer and typed miles disagree",IF(AND(N1728&gt;0,O1728=0),"No rate for this date — check Rate Schedule",IF(AND(OR(E1728="Business",E1728="Medical",E1728="Charitable"),F1728&lt;&gt;"Yes",K1728=""),"Add purpose detail for substantiation",""))))))))))))</f>
        <v/>
      </c>
      <c r="R1728" s="27">
        <f>IF(OR(A1728="",M1728=""),"",IFERROR(INDEX('Rate Schedule'!$A$5:$A$24,MATCH(SUMPRODUCT(MAX(('Rate Schedule'!$A$5:$A$24&lt;=A1728)*('Rate Schedule'!$A$5:$A$24&lt;&gt;"")*'Rate Schedule'!$A$5:$A$24)),'Rate Schedule'!$A$5:$A$24,0)),""))</f>
        <v/>
      </c>
    </row>
    <row r="1729">
      <c r="A1729" s="22" t="n"/>
      <c r="B1729" s="10" t="n"/>
      <c r="C1729" s="10" t="n"/>
      <c r="D1729" s="10" t="n"/>
      <c r="E1729" s="10" t="n"/>
      <c r="F1729" s="10" t="n"/>
      <c r="G1729" s="10" t="n"/>
      <c r="H1729" s="23" t="n"/>
      <c r="I1729" s="23" t="n"/>
      <c r="J1729" s="23" t="n"/>
      <c r="K1729" s="10" t="n"/>
      <c r="L1729" s="10" t="n"/>
      <c r="M1729" s="24">
        <f>IF(AND(A1729="",B1729="",J1729="",H1729=""),"",ROUND(IF(G1729="Yes",2,1)*IF(AND(ISNUMBER(H1729),ISNUMBER(I1729),I1729&gt;=H1729),I1729-H1729,IF(ISNUMBER(J1729),J1729,0)),1))</f>
        <v/>
      </c>
      <c r="N1729" s="24">
        <f>IF(M1729="","",IF(OR(E1729="Personal",E1729="",F1729="Yes"),0,M1729))</f>
        <v/>
      </c>
      <c r="O1729" s="24">
        <f>IF(OR(A1729="",M1729=""),"",IF(E1729="Business",IFERROR(INDEX('Rate Schedule'!$B$5:$B$24,MATCH(SUMPRODUCT(MAX(('Rate Schedule'!$A$5:$A$24&lt;=A1729)*('Rate Schedule'!$A$5:$A$24&lt;&gt;"")*'Rate Schedule'!$A$5:$A$24)),'Rate Schedule'!$A$5:$A$24,0)),0),IF(E1729="Medical",IFERROR(INDEX('Rate Schedule'!$C$5:$C$24,MATCH(SUMPRODUCT(MAX(('Rate Schedule'!$A$5:$A$24&lt;=A1729)*('Rate Schedule'!$A$5:$A$24&lt;&gt;"")*'Rate Schedule'!$A$5:$A$24)),'Rate Schedule'!$A$5:$A$24,0)),0),IF(E1729="Charitable",IFERROR(INDEX('Rate Schedule'!$D$5:$D$24,MATCH(SUMPRODUCT(MAX(('Rate Schedule'!$A$5:$A$24&lt;=A1729)*('Rate Schedule'!$A$5:$A$24&lt;&gt;"")*'Rate Schedule'!$A$5:$A$24)),'Rate Schedule'!$A$5:$A$24,0)),0),0))))</f>
        <v/>
      </c>
      <c r="P1729" s="25">
        <f>IF(OR(M1729="",O1729=""),"",ROUND(N1729*O1729,0)/100)</f>
        <v/>
      </c>
      <c r="Q1729" s="26">
        <f>IF(AND(A1729="",B1729="",C1729="",D1729="",E1729="",J1729="",H1729=""),"",IF(A1729="","Add a date",IF(A1729&gt;AsOf,"After as-of date: not counted yet",IF(B1729="","Add a vehicle",IF(COUNTIF(VName,B1729)=0,"Vehicle not on Vehicles sheet",IF(E1729="","Add a purpose",IF(AND(E1729&lt;&gt;"Business",E1729&lt;&gt;"Medical",E1729&lt;&gt;"Charitable",E1729&lt;&gt;"Personal"),"Purpose must be Business/Medical/Charitable/Personal",IF(AND(ISNUMBER(H1729),ISNUMBER(I1729),I1729&lt;H1729),"Odometer end is before start",IF(AND(NOT(ISNUMBER(H1729)),NOT(ISNUMBER(I1729)),NOT(ISNUMBER(J1729))),"Add odometer readings or typed miles",IF(AND(ISNUMBER(H1729),ISNUMBER(I1729),ISNUMBER(J1729),ABS((I1729-H1729)-J1729)&gt;0.05),"Odometer and typed miles disagree",IF(AND(N1729&gt;0,O1729=0),"No rate for this date — check Rate Schedule",IF(AND(OR(E1729="Business",E1729="Medical",E1729="Charitable"),F1729&lt;&gt;"Yes",K1729=""),"Add purpose detail for substantiation",""))))))))))))</f>
        <v/>
      </c>
      <c r="R1729" s="27">
        <f>IF(OR(A1729="",M1729=""),"",IFERROR(INDEX('Rate Schedule'!$A$5:$A$24,MATCH(SUMPRODUCT(MAX(('Rate Schedule'!$A$5:$A$24&lt;=A1729)*('Rate Schedule'!$A$5:$A$24&lt;&gt;"")*'Rate Schedule'!$A$5:$A$24)),'Rate Schedule'!$A$5:$A$24,0)),""))</f>
        <v/>
      </c>
    </row>
    <row r="1730">
      <c r="A1730" s="22" t="n"/>
      <c r="B1730" s="10" t="n"/>
      <c r="C1730" s="10" t="n"/>
      <c r="D1730" s="10" t="n"/>
      <c r="E1730" s="10" t="n"/>
      <c r="F1730" s="10" t="n"/>
      <c r="G1730" s="10" t="n"/>
      <c r="H1730" s="23" t="n"/>
      <c r="I1730" s="23" t="n"/>
      <c r="J1730" s="23" t="n"/>
      <c r="K1730" s="10" t="n"/>
      <c r="L1730" s="10" t="n"/>
      <c r="M1730" s="24">
        <f>IF(AND(A1730="",B1730="",J1730="",H1730=""),"",ROUND(IF(G1730="Yes",2,1)*IF(AND(ISNUMBER(H1730),ISNUMBER(I1730),I1730&gt;=H1730),I1730-H1730,IF(ISNUMBER(J1730),J1730,0)),1))</f>
        <v/>
      </c>
      <c r="N1730" s="24">
        <f>IF(M1730="","",IF(OR(E1730="Personal",E1730="",F1730="Yes"),0,M1730))</f>
        <v/>
      </c>
      <c r="O1730" s="24">
        <f>IF(OR(A1730="",M1730=""),"",IF(E1730="Business",IFERROR(INDEX('Rate Schedule'!$B$5:$B$24,MATCH(SUMPRODUCT(MAX(('Rate Schedule'!$A$5:$A$24&lt;=A1730)*('Rate Schedule'!$A$5:$A$24&lt;&gt;"")*'Rate Schedule'!$A$5:$A$24)),'Rate Schedule'!$A$5:$A$24,0)),0),IF(E1730="Medical",IFERROR(INDEX('Rate Schedule'!$C$5:$C$24,MATCH(SUMPRODUCT(MAX(('Rate Schedule'!$A$5:$A$24&lt;=A1730)*('Rate Schedule'!$A$5:$A$24&lt;&gt;"")*'Rate Schedule'!$A$5:$A$24)),'Rate Schedule'!$A$5:$A$24,0)),0),IF(E1730="Charitable",IFERROR(INDEX('Rate Schedule'!$D$5:$D$24,MATCH(SUMPRODUCT(MAX(('Rate Schedule'!$A$5:$A$24&lt;=A1730)*('Rate Schedule'!$A$5:$A$24&lt;&gt;"")*'Rate Schedule'!$A$5:$A$24)),'Rate Schedule'!$A$5:$A$24,0)),0),0))))</f>
        <v/>
      </c>
      <c r="P1730" s="25">
        <f>IF(OR(M1730="",O1730=""),"",ROUND(N1730*O1730,0)/100)</f>
        <v/>
      </c>
      <c r="Q1730" s="26">
        <f>IF(AND(A1730="",B1730="",C1730="",D1730="",E1730="",J1730="",H1730=""),"",IF(A1730="","Add a date",IF(A1730&gt;AsOf,"After as-of date: not counted yet",IF(B1730="","Add a vehicle",IF(COUNTIF(VName,B1730)=0,"Vehicle not on Vehicles sheet",IF(E1730="","Add a purpose",IF(AND(E1730&lt;&gt;"Business",E1730&lt;&gt;"Medical",E1730&lt;&gt;"Charitable",E1730&lt;&gt;"Personal"),"Purpose must be Business/Medical/Charitable/Personal",IF(AND(ISNUMBER(H1730),ISNUMBER(I1730),I1730&lt;H1730),"Odometer end is before start",IF(AND(NOT(ISNUMBER(H1730)),NOT(ISNUMBER(I1730)),NOT(ISNUMBER(J1730))),"Add odometer readings or typed miles",IF(AND(ISNUMBER(H1730),ISNUMBER(I1730),ISNUMBER(J1730),ABS((I1730-H1730)-J1730)&gt;0.05),"Odometer and typed miles disagree",IF(AND(N1730&gt;0,O1730=0),"No rate for this date — check Rate Schedule",IF(AND(OR(E1730="Business",E1730="Medical",E1730="Charitable"),F1730&lt;&gt;"Yes",K1730=""),"Add purpose detail for substantiation",""))))))))))))</f>
        <v/>
      </c>
      <c r="R1730" s="27">
        <f>IF(OR(A1730="",M1730=""),"",IFERROR(INDEX('Rate Schedule'!$A$5:$A$24,MATCH(SUMPRODUCT(MAX(('Rate Schedule'!$A$5:$A$24&lt;=A1730)*('Rate Schedule'!$A$5:$A$24&lt;&gt;"")*'Rate Schedule'!$A$5:$A$24)),'Rate Schedule'!$A$5:$A$24,0)),""))</f>
        <v/>
      </c>
    </row>
    <row r="1731">
      <c r="A1731" s="22" t="n"/>
      <c r="B1731" s="10" t="n"/>
      <c r="C1731" s="10" t="n"/>
      <c r="D1731" s="10" t="n"/>
      <c r="E1731" s="10" t="n"/>
      <c r="F1731" s="10" t="n"/>
      <c r="G1731" s="10" t="n"/>
      <c r="H1731" s="23" t="n"/>
      <c r="I1731" s="23" t="n"/>
      <c r="J1731" s="23" t="n"/>
      <c r="K1731" s="10" t="n"/>
      <c r="L1731" s="10" t="n"/>
      <c r="M1731" s="24">
        <f>IF(AND(A1731="",B1731="",J1731="",H1731=""),"",ROUND(IF(G1731="Yes",2,1)*IF(AND(ISNUMBER(H1731),ISNUMBER(I1731),I1731&gt;=H1731),I1731-H1731,IF(ISNUMBER(J1731),J1731,0)),1))</f>
        <v/>
      </c>
      <c r="N1731" s="24">
        <f>IF(M1731="","",IF(OR(E1731="Personal",E1731="",F1731="Yes"),0,M1731))</f>
        <v/>
      </c>
      <c r="O1731" s="24">
        <f>IF(OR(A1731="",M1731=""),"",IF(E1731="Business",IFERROR(INDEX('Rate Schedule'!$B$5:$B$24,MATCH(SUMPRODUCT(MAX(('Rate Schedule'!$A$5:$A$24&lt;=A1731)*('Rate Schedule'!$A$5:$A$24&lt;&gt;"")*'Rate Schedule'!$A$5:$A$24)),'Rate Schedule'!$A$5:$A$24,0)),0),IF(E1731="Medical",IFERROR(INDEX('Rate Schedule'!$C$5:$C$24,MATCH(SUMPRODUCT(MAX(('Rate Schedule'!$A$5:$A$24&lt;=A1731)*('Rate Schedule'!$A$5:$A$24&lt;&gt;"")*'Rate Schedule'!$A$5:$A$24)),'Rate Schedule'!$A$5:$A$24,0)),0),IF(E1731="Charitable",IFERROR(INDEX('Rate Schedule'!$D$5:$D$24,MATCH(SUMPRODUCT(MAX(('Rate Schedule'!$A$5:$A$24&lt;=A1731)*('Rate Schedule'!$A$5:$A$24&lt;&gt;"")*'Rate Schedule'!$A$5:$A$24)),'Rate Schedule'!$A$5:$A$24,0)),0),0))))</f>
        <v/>
      </c>
      <c r="P1731" s="25">
        <f>IF(OR(M1731="",O1731=""),"",ROUND(N1731*O1731,0)/100)</f>
        <v/>
      </c>
      <c r="Q1731" s="26">
        <f>IF(AND(A1731="",B1731="",C1731="",D1731="",E1731="",J1731="",H1731=""),"",IF(A1731="","Add a date",IF(A1731&gt;AsOf,"After as-of date: not counted yet",IF(B1731="","Add a vehicle",IF(COUNTIF(VName,B1731)=0,"Vehicle not on Vehicles sheet",IF(E1731="","Add a purpose",IF(AND(E1731&lt;&gt;"Business",E1731&lt;&gt;"Medical",E1731&lt;&gt;"Charitable",E1731&lt;&gt;"Personal"),"Purpose must be Business/Medical/Charitable/Personal",IF(AND(ISNUMBER(H1731),ISNUMBER(I1731),I1731&lt;H1731),"Odometer end is before start",IF(AND(NOT(ISNUMBER(H1731)),NOT(ISNUMBER(I1731)),NOT(ISNUMBER(J1731))),"Add odometer readings or typed miles",IF(AND(ISNUMBER(H1731),ISNUMBER(I1731),ISNUMBER(J1731),ABS((I1731-H1731)-J1731)&gt;0.05),"Odometer and typed miles disagree",IF(AND(N1731&gt;0,O1731=0),"No rate for this date — check Rate Schedule",IF(AND(OR(E1731="Business",E1731="Medical",E1731="Charitable"),F1731&lt;&gt;"Yes",K1731=""),"Add purpose detail for substantiation",""))))))))))))</f>
        <v/>
      </c>
      <c r="R1731" s="27">
        <f>IF(OR(A1731="",M1731=""),"",IFERROR(INDEX('Rate Schedule'!$A$5:$A$24,MATCH(SUMPRODUCT(MAX(('Rate Schedule'!$A$5:$A$24&lt;=A1731)*('Rate Schedule'!$A$5:$A$24&lt;&gt;"")*'Rate Schedule'!$A$5:$A$24)),'Rate Schedule'!$A$5:$A$24,0)),""))</f>
        <v/>
      </c>
    </row>
    <row r="1732">
      <c r="A1732" s="22" t="n"/>
      <c r="B1732" s="10" t="n"/>
      <c r="C1732" s="10" t="n"/>
      <c r="D1732" s="10" t="n"/>
      <c r="E1732" s="10" t="n"/>
      <c r="F1732" s="10" t="n"/>
      <c r="G1732" s="10" t="n"/>
      <c r="H1732" s="23" t="n"/>
      <c r="I1732" s="23" t="n"/>
      <c r="J1732" s="23" t="n"/>
      <c r="K1732" s="10" t="n"/>
      <c r="L1732" s="10" t="n"/>
      <c r="M1732" s="24">
        <f>IF(AND(A1732="",B1732="",J1732="",H1732=""),"",ROUND(IF(G1732="Yes",2,1)*IF(AND(ISNUMBER(H1732),ISNUMBER(I1732),I1732&gt;=H1732),I1732-H1732,IF(ISNUMBER(J1732),J1732,0)),1))</f>
        <v/>
      </c>
      <c r="N1732" s="24">
        <f>IF(M1732="","",IF(OR(E1732="Personal",E1732="",F1732="Yes"),0,M1732))</f>
        <v/>
      </c>
      <c r="O1732" s="24">
        <f>IF(OR(A1732="",M1732=""),"",IF(E1732="Business",IFERROR(INDEX('Rate Schedule'!$B$5:$B$24,MATCH(SUMPRODUCT(MAX(('Rate Schedule'!$A$5:$A$24&lt;=A1732)*('Rate Schedule'!$A$5:$A$24&lt;&gt;"")*'Rate Schedule'!$A$5:$A$24)),'Rate Schedule'!$A$5:$A$24,0)),0),IF(E1732="Medical",IFERROR(INDEX('Rate Schedule'!$C$5:$C$24,MATCH(SUMPRODUCT(MAX(('Rate Schedule'!$A$5:$A$24&lt;=A1732)*('Rate Schedule'!$A$5:$A$24&lt;&gt;"")*'Rate Schedule'!$A$5:$A$24)),'Rate Schedule'!$A$5:$A$24,0)),0),IF(E1732="Charitable",IFERROR(INDEX('Rate Schedule'!$D$5:$D$24,MATCH(SUMPRODUCT(MAX(('Rate Schedule'!$A$5:$A$24&lt;=A1732)*('Rate Schedule'!$A$5:$A$24&lt;&gt;"")*'Rate Schedule'!$A$5:$A$24)),'Rate Schedule'!$A$5:$A$24,0)),0),0))))</f>
        <v/>
      </c>
      <c r="P1732" s="25">
        <f>IF(OR(M1732="",O1732=""),"",ROUND(N1732*O1732,0)/100)</f>
        <v/>
      </c>
      <c r="Q1732" s="26">
        <f>IF(AND(A1732="",B1732="",C1732="",D1732="",E1732="",J1732="",H1732=""),"",IF(A1732="","Add a date",IF(A1732&gt;AsOf,"After as-of date: not counted yet",IF(B1732="","Add a vehicle",IF(COUNTIF(VName,B1732)=0,"Vehicle not on Vehicles sheet",IF(E1732="","Add a purpose",IF(AND(E1732&lt;&gt;"Business",E1732&lt;&gt;"Medical",E1732&lt;&gt;"Charitable",E1732&lt;&gt;"Personal"),"Purpose must be Business/Medical/Charitable/Personal",IF(AND(ISNUMBER(H1732),ISNUMBER(I1732),I1732&lt;H1732),"Odometer end is before start",IF(AND(NOT(ISNUMBER(H1732)),NOT(ISNUMBER(I1732)),NOT(ISNUMBER(J1732))),"Add odometer readings or typed miles",IF(AND(ISNUMBER(H1732),ISNUMBER(I1732),ISNUMBER(J1732),ABS((I1732-H1732)-J1732)&gt;0.05),"Odometer and typed miles disagree",IF(AND(N1732&gt;0,O1732=0),"No rate for this date — check Rate Schedule",IF(AND(OR(E1732="Business",E1732="Medical",E1732="Charitable"),F1732&lt;&gt;"Yes",K1732=""),"Add purpose detail for substantiation",""))))))))))))</f>
        <v/>
      </c>
      <c r="R1732" s="27">
        <f>IF(OR(A1732="",M1732=""),"",IFERROR(INDEX('Rate Schedule'!$A$5:$A$24,MATCH(SUMPRODUCT(MAX(('Rate Schedule'!$A$5:$A$24&lt;=A1732)*('Rate Schedule'!$A$5:$A$24&lt;&gt;"")*'Rate Schedule'!$A$5:$A$24)),'Rate Schedule'!$A$5:$A$24,0)),""))</f>
        <v/>
      </c>
    </row>
    <row r="1733">
      <c r="A1733" s="22" t="n"/>
      <c r="B1733" s="10" t="n"/>
      <c r="C1733" s="10" t="n"/>
      <c r="D1733" s="10" t="n"/>
      <c r="E1733" s="10" t="n"/>
      <c r="F1733" s="10" t="n"/>
      <c r="G1733" s="10" t="n"/>
      <c r="H1733" s="23" t="n"/>
      <c r="I1733" s="23" t="n"/>
      <c r="J1733" s="23" t="n"/>
      <c r="K1733" s="10" t="n"/>
      <c r="L1733" s="10" t="n"/>
      <c r="M1733" s="24">
        <f>IF(AND(A1733="",B1733="",J1733="",H1733=""),"",ROUND(IF(G1733="Yes",2,1)*IF(AND(ISNUMBER(H1733),ISNUMBER(I1733),I1733&gt;=H1733),I1733-H1733,IF(ISNUMBER(J1733),J1733,0)),1))</f>
        <v/>
      </c>
      <c r="N1733" s="24">
        <f>IF(M1733="","",IF(OR(E1733="Personal",E1733="",F1733="Yes"),0,M1733))</f>
        <v/>
      </c>
      <c r="O1733" s="24">
        <f>IF(OR(A1733="",M1733=""),"",IF(E1733="Business",IFERROR(INDEX('Rate Schedule'!$B$5:$B$24,MATCH(SUMPRODUCT(MAX(('Rate Schedule'!$A$5:$A$24&lt;=A1733)*('Rate Schedule'!$A$5:$A$24&lt;&gt;"")*'Rate Schedule'!$A$5:$A$24)),'Rate Schedule'!$A$5:$A$24,0)),0),IF(E1733="Medical",IFERROR(INDEX('Rate Schedule'!$C$5:$C$24,MATCH(SUMPRODUCT(MAX(('Rate Schedule'!$A$5:$A$24&lt;=A1733)*('Rate Schedule'!$A$5:$A$24&lt;&gt;"")*'Rate Schedule'!$A$5:$A$24)),'Rate Schedule'!$A$5:$A$24,0)),0),IF(E1733="Charitable",IFERROR(INDEX('Rate Schedule'!$D$5:$D$24,MATCH(SUMPRODUCT(MAX(('Rate Schedule'!$A$5:$A$24&lt;=A1733)*('Rate Schedule'!$A$5:$A$24&lt;&gt;"")*'Rate Schedule'!$A$5:$A$24)),'Rate Schedule'!$A$5:$A$24,0)),0),0))))</f>
        <v/>
      </c>
      <c r="P1733" s="25">
        <f>IF(OR(M1733="",O1733=""),"",ROUND(N1733*O1733,0)/100)</f>
        <v/>
      </c>
      <c r="Q1733" s="26">
        <f>IF(AND(A1733="",B1733="",C1733="",D1733="",E1733="",J1733="",H1733=""),"",IF(A1733="","Add a date",IF(A1733&gt;AsOf,"After as-of date: not counted yet",IF(B1733="","Add a vehicle",IF(COUNTIF(VName,B1733)=0,"Vehicle not on Vehicles sheet",IF(E1733="","Add a purpose",IF(AND(E1733&lt;&gt;"Business",E1733&lt;&gt;"Medical",E1733&lt;&gt;"Charitable",E1733&lt;&gt;"Personal"),"Purpose must be Business/Medical/Charitable/Personal",IF(AND(ISNUMBER(H1733),ISNUMBER(I1733),I1733&lt;H1733),"Odometer end is before start",IF(AND(NOT(ISNUMBER(H1733)),NOT(ISNUMBER(I1733)),NOT(ISNUMBER(J1733))),"Add odometer readings or typed miles",IF(AND(ISNUMBER(H1733),ISNUMBER(I1733),ISNUMBER(J1733),ABS((I1733-H1733)-J1733)&gt;0.05),"Odometer and typed miles disagree",IF(AND(N1733&gt;0,O1733=0),"No rate for this date — check Rate Schedule",IF(AND(OR(E1733="Business",E1733="Medical",E1733="Charitable"),F1733&lt;&gt;"Yes",K1733=""),"Add purpose detail for substantiation",""))))))))))))</f>
        <v/>
      </c>
      <c r="R1733" s="27">
        <f>IF(OR(A1733="",M1733=""),"",IFERROR(INDEX('Rate Schedule'!$A$5:$A$24,MATCH(SUMPRODUCT(MAX(('Rate Schedule'!$A$5:$A$24&lt;=A1733)*('Rate Schedule'!$A$5:$A$24&lt;&gt;"")*'Rate Schedule'!$A$5:$A$24)),'Rate Schedule'!$A$5:$A$24,0)),""))</f>
        <v/>
      </c>
    </row>
    <row r="1734">
      <c r="A1734" s="22" t="n"/>
      <c r="B1734" s="10" t="n"/>
      <c r="C1734" s="10" t="n"/>
      <c r="D1734" s="10" t="n"/>
      <c r="E1734" s="10" t="n"/>
      <c r="F1734" s="10" t="n"/>
      <c r="G1734" s="10" t="n"/>
      <c r="H1734" s="23" t="n"/>
      <c r="I1734" s="23" t="n"/>
      <c r="J1734" s="23" t="n"/>
      <c r="K1734" s="10" t="n"/>
      <c r="L1734" s="10" t="n"/>
      <c r="M1734" s="24">
        <f>IF(AND(A1734="",B1734="",J1734="",H1734=""),"",ROUND(IF(G1734="Yes",2,1)*IF(AND(ISNUMBER(H1734),ISNUMBER(I1734),I1734&gt;=H1734),I1734-H1734,IF(ISNUMBER(J1734),J1734,0)),1))</f>
        <v/>
      </c>
      <c r="N1734" s="24">
        <f>IF(M1734="","",IF(OR(E1734="Personal",E1734="",F1734="Yes"),0,M1734))</f>
        <v/>
      </c>
      <c r="O1734" s="24">
        <f>IF(OR(A1734="",M1734=""),"",IF(E1734="Business",IFERROR(INDEX('Rate Schedule'!$B$5:$B$24,MATCH(SUMPRODUCT(MAX(('Rate Schedule'!$A$5:$A$24&lt;=A1734)*('Rate Schedule'!$A$5:$A$24&lt;&gt;"")*'Rate Schedule'!$A$5:$A$24)),'Rate Schedule'!$A$5:$A$24,0)),0),IF(E1734="Medical",IFERROR(INDEX('Rate Schedule'!$C$5:$C$24,MATCH(SUMPRODUCT(MAX(('Rate Schedule'!$A$5:$A$24&lt;=A1734)*('Rate Schedule'!$A$5:$A$24&lt;&gt;"")*'Rate Schedule'!$A$5:$A$24)),'Rate Schedule'!$A$5:$A$24,0)),0),IF(E1734="Charitable",IFERROR(INDEX('Rate Schedule'!$D$5:$D$24,MATCH(SUMPRODUCT(MAX(('Rate Schedule'!$A$5:$A$24&lt;=A1734)*('Rate Schedule'!$A$5:$A$24&lt;&gt;"")*'Rate Schedule'!$A$5:$A$24)),'Rate Schedule'!$A$5:$A$24,0)),0),0))))</f>
        <v/>
      </c>
      <c r="P1734" s="25">
        <f>IF(OR(M1734="",O1734=""),"",ROUND(N1734*O1734,0)/100)</f>
        <v/>
      </c>
      <c r="Q1734" s="26">
        <f>IF(AND(A1734="",B1734="",C1734="",D1734="",E1734="",J1734="",H1734=""),"",IF(A1734="","Add a date",IF(A1734&gt;AsOf,"After as-of date: not counted yet",IF(B1734="","Add a vehicle",IF(COUNTIF(VName,B1734)=0,"Vehicle not on Vehicles sheet",IF(E1734="","Add a purpose",IF(AND(E1734&lt;&gt;"Business",E1734&lt;&gt;"Medical",E1734&lt;&gt;"Charitable",E1734&lt;&gt;"Personal"),"Purpose must be Business/Medical/Charitable/Personal",IF(AND(ISNUMBER(H1734),ISNUMBER(I1734),I1734&lt;H1734),"Odometer end is before start",IF(AND(NOT(ISNUMBER(H1734)),NOT(ISNUMBER(I1734)),NOT(ISNUMBER(J1734))),"Add odometer readings or typed miles",IF(AND(ISNUMBER(H1734),ISNUMBER(I1734),ISNUMBER(J1734),ABS((I1734-H1734)-J1734)&gt;0.05),"Odometer and typed miles disagree",IF(AND(N1734&gt;0,O1734=0),"No rate for this date — check Rate Schedule",IF(AND(OR(E1734="Business",E1734="Medical",E1734="Charitable"),F1734&lt;&gt;"Yes",K1734=""),"Add purpose detail for substantiation",""))))))))))))</f>
        <v/>
      </c>
      <c r="R1734" s="27">
        <f>IF(OR(A1734="",M1734=""),"",IFERROR(INDEX('Rate Schedule'!$A$5:$A$24,MATCH(SUMPRODUCT(MAX(('Rate Schedule'!$A$5:$A$24&lt;=A1734)*('Rate Schedule'!$A$5:$A$24&lt;&gt;"")*'Rate Schedule'!$A$5:$A$24)),'Rate Schedule'!$A$5:$A$24,0)),""))</f>
        <v/>
      </c>
    </row>
    <row r="1735">
      <c r="A1735" s="22" t="n"/>
      <c r="B1735" s="10" t="n"/>
      <c r="C1735" s="10" t="n"/>
      <c r="D1735" s="10" t="n"/>
      <c r="E1735" s="10" t="n"/>
      <c r="F1735" s="10" t="n"/>
      <c r="G1735" s="10" t="n"/>
      <c r="H1735" s="23" t="n"/>
      <c r="I1735" s="23" t="n"/>
      <c r="J1735" s="23" t="n"/>
      <c r="K1735" s="10" t="n"/>
      <c r="L1735" s="10" t="n"/>
      <c r="M1735" s="24">
        <f>IF(AND(A1735="",B1735="",J1735="",H1735=""),"",ROUND(IF(G1735="Yes",2,1)*IF(AND(ISNUMBER(H1735),ISNUMBER(I1735),I1735&gt;=H1735),I1735-H1735,IF(ISNUMBER(J1735),J1735,0)),1))</f>
        <v/>
      </c>
      <c r="N1735" s="24">
        <f>IF(M1735="","",IF(OR(E1735="Personal",E1735="",F1735="Yes"),0,M1735))</f>
        <v/>
      </c>
      <c r="O1735" s="24">
        <f>IF(OR(A1735="",M1735=""),"",IF(E1735="Business",IFERROR(INDEX('Rate Schedule'!$B$5:$B$24,MATCH(SUMPRODUCT(MAX(('Rate Schedule'!$A$5:$A$24&lt;=A1735)*('Rate Schedule'!$A$5:$A$24&lt;&gt;"")*'Rate Schedule'!$A$5:$A$24)),'Rate Schedule'!$A$5:$A$24,0)),0),IF(E1735="Medical",IFERROR(INDEX('Rate Schedule'!$C$5:$C$24,MATCH(SUMPRODUCT(MAX(('Rate Schedule'!$A$5:$A$24&lt;=A1735)*('Rate Schedule'!$A$5:$A$24&lt;&gt;"")*'Rate Schedule'!$A$5:$A$24)),'Rate Schedule'!$A$5:$A$24,0)),0),IF(E1735="Charitable",IFERROR(INDEX('Rate Schedule'!$D$5:$D$24,MATCH(SUMPRODUCT(MAX(('Rate Schedule'!$A$5:$A$24&lt;=A1735)*('Rate Schedule'!$A$5:$A$24&lt;&gt;"")*'Rate Schedule'!$A$5:$A$24)),'Rate Schedule'!$A$5:$A$24,0)),0),0))))</f>
        <v/>
      </c>
      <c r="P1735" s="25">
        <f>IF(OR(M1735="",O1735=""),"",ROUND(N1735*O1735,0)/100)</f>
        <v/>
      </c>
      <c r="Q1735" s="26">
        <f>IF(AND(A1735="",B1735="",C1735="",D1735="",E1735="",J1735="",H1735=""),"",IF(A1735="","Add a date",IF(A1735&gt;AsOf,"After as-of date: not counted yet",IF(B1735="","Add a vehicle",IF(COUNTIF(VName,B1735)=0,"Vehicle not on Vehicles sheet",IF(E1735="","Add a purpose",IF(AND(E1735&lt;&gt;"Business",E1735&lt;&gt;"Medical",E1735&lt;&gt;"Charitable",E1735&lt;&gt;"Personal"),"Purpose must be Business/Medical/Charitable/Personal",IF(AND(ISNUMBER(H1735),ISNUMBER(I1735),I1735&lt;H1735),"Odometer end is before start",IF(AND(NOT(ISNUMBER(H1735)),NOT(ISNUMBER(I1735)),NOT(ISNUMBER(J1735))),"Add odometer readings or typed miles",IF(AND(ISNUMBER(H1735),ISNUMBER(I1735),ISNUMBER(J1735),ABS((I1735-H1735)-J1735)&gt;0.05),"Odometer and typed miles disagree",IF(AND(N1735&gt;0,O1735=0),"No rate for this date — check Rate Schedule",IF(AND(OR(E1735="Business",E1735="Medical",E1735="Charitable"),F1735&lt;&gt;"Yes",K1735=""),"Add purpose detail for substantiation",""))))))))))))</f>
        <v/>
      </c>
      <c r="R1735" s="27">
        <f>IF(OR(A1735="",M1735=""),"",IFERROR(INDEX('Rate Schedule'!$A$5:$A$24,MATCH(SUMPRODUCT(MAX(('Rate Schedule'!$A$5:$A$24&lt;=A1735)*('Rate Schedule'!$A$5:$A$24&lt;&gt;"")*'Rate Schedule'!$A$5:$A$24)),'Rate Schedule'!$A$5:$A$24,0)),""))</f>
        <v/>
      </c>
    </row>
    <row r="1736">
      <c r="A1736" s="22" t="n"/>
      <c r="B1736" s="10" t="n"/>
      <c r="C1736" s="10" t="n"/>
      <c r="D1736" s="10" t="n"/>
      <c r="E1736" s="10" t="n"/>
      <c r="F1736" s="10" t="n"/>
      <c r="G1736" s="10" t="n"/>
      <c r="H1736" s="23" t="n"/>
      <c r="I1736" s="23" t="n"/>
      <c r="J1736" s="23" t="n"/>
      <c r="K1736" s="10" t="n"/>
      <c r="L1736" s="10" t="n"/>
      <c r="M1736" s="24">
        <f>IF(AND(A1736="",B1736="",J1736="",H1736=""),"",ROUND(IF(G1736="Yes",2,1)*IF(AND(ISNUMBER(H1736),ISNUMBER(I1736),I1736&gt;=H1736),I1736-H1736,IF(ISNUMBER(J1736),J1736,0)),1))</f>
        <v/>
      </c>
      <c r="N1736" s="24">
        <f>IF(M1736="","",IF(OR(E1736="Personal",E1736="",F1736="Yes"),0,M1736))</f>
        <v/>
      </c>
      <c r="O1736" s="24">
        <f>IF(OR(A1736="",M1736=""),"",IF(E1736="Business",IFERROR(INDEX('Rate Schedule'!$B$5:$B$24,MATCH(SUMPRODUCT(MAX(('Rate Schedule'!$A$5:$A$24&lt;=A1736)*('Rate Schedule'!$A$5:$A$24&lt;&gt;"")*'Rate Schedule'!$A$5:$A$24)),'Rate Schedule'!$A$5:$A$24,0)),0),IF(E1736="Medical",IFERROR(INDEX('Rate Schedule'!$C$5:$C$24,MATCH(SUMPRODUCT(MAX(('Rate Schedule'!$A$5:$A$24&lt;=A1736)*('Rate Schedule'!$A$5:$A$24&lt;&gt;"")*'Rate Schedule'!$A$5:$A$24)),'Rate Schedule'!$A$5:$A$24,0)),0),IF(E1736="Charitable",IFERROR(INDEX('Rate Schedule'!$D$5:$D$24,MATCH(SUMPRODUCT(MAX(('Rate Schedule'!$A$5:$A$24&lt;=A1736)*('Rate Schedule'!$A$5:$A$24&lt;&gt;"")*'Rate Schedule'!$A$5:$A$24)),'Rate Schedule'!$A$5:$A$24,0)),0),0))))</f>
        <v/>
      </c>
      <c r="P1736" s="25">
        <f>IF(OR(M1736="",O1736=""),"",ROUND(N1736*O1736,0)/100)</f>
        <v/>
      </c>
      <c r="Q1736" s="26">
        <f>IF(AND(A1736="",B1736="",C1736="",D1736="",E1736="",J1736="",H1736=""),"",IF(A1736="","Add a date",IF(A1736&gt;AsOf,"After as-of date: not counted yet",IF(B1736="","Add a vehicle",IF(COUNTIF(VName,B1736)=0,"Vehicle not on Vehicles sheet",IF(E1736="","Add a purpose",IF(AND(E1736&lt;&gt;"Business",E1736&lt;&gt;"Medical",E1736&lt;&gt;"Charitable",E1736&lt;&gt;"Personal"),"Purpose must be Business/Medical/Charitable/Personal",IF(AND(ISNUMBER(H1736),ISNUMBER(I1736),I1736&lt;H1736),"Odometer end is before start",IF(AND(NOT(ISNUMBER(H1736)),NOT(ISNUMBER(I1736)),NOT(ISNUMBER(J1736))),"Add odometer readings or typed miles",IF(AND(ISNUMBER(H1736),ISNUMBER(I1736),ISNUMBER(J1736),ABS((I1736-H1736)-J1736)&gt;0.05),"Odometer and typed miles disagree",IF(AND(N1736&gt;0,O1736=0),"No rate for this date — check Rate Schedule",IF(AND(OR(E1736="Business",E1736="Medical",E1736="Charitable"),F1736&lt;&gt;"Yes",K1736=""),"Add purpose detail for substantiation",""))))))))))))</f>
        <v/>
      </c>
      <c r="R1736" s="27">
        <f>IF(OR(A1736="",M1736=""),"",IFERROR(INDEX('Rate Schedule'!$A$5:$A$24,MATCH(SUMPRODUCT(MAX(('Rate Schedule'!$A$5:$A$24&lt;=A1736)*('Rate Schedule'!$A$5:$A$24&lt;&gt;"")*'Rate Schedule'!$A$5:$A$24)),'Rate Schedule'!$A$5:$A$24,0)),""))</f>
        <v/>
      </c>
    </row>
    <row r="1737">
      <c r="A1737" s="22" t="n"/>
      <c r="B1737" s="10" t="n"/>
      <c r="C1737" s="10" t="n"/>
      <c r="D1737" s="10" t="n"/>
      <c r="E1737" s="10" t="n"/>
      <c r="F1737" s="10" t="n"/>
      <c r="G1737" s="10" t="n"/>
      <c r="H1737" s="23" t="n"/>
      <c r="I1737" s="23" t="n"/>
      <c r="J1737" s="23" t="n"/>
      <c r="K1737" s="10" t="n"/>
      <c r="L1737" s="10" t="n"/>
      <c r="M1737" s="24">
        <f>IF(AND(A1737="",B1737="",J1737="",H1737=""),"",ROUND(IF(G1737="Yes",2,1)*IF(AND(ISNUMBER(H1737),ISNUMBER(I1737),I1737&gt;=H1737),I1737-H1737,IF(ISNUMBER(J1737),J1737,0)),1))</f>
        <v/>
      </c>
      <c r="N1737" s="24">
        <f>IF(M1737="","",IF(OR(E1737="Personal",E1737="",F1737="Yes"),0,M1737))</f>
        <v/>
      </c>
      <c r="O1737" s="24">
        <f>IF(OR(A1737="",M1737=""),"",IF(E1737="Business",IFERROR(INDEX('Rate Schedule'!$B$5:$B$24,MATCH(SUMPRODUCT(MAX(('Rate Schedule'!$A$5:$A$24&lt;=A1737)*('Rate Schedule'!$A$5:$A$24&lt;&gt;"")*'Rate Schedule'!$A$5:$A$24)),'Rate Schedule'!$A$5:$A$24,0)),0),IF(E1737="Medical",IFERROR(INDEX('Rate Schedule'!$C$5:$C$24,MATCH(SUMPRODUCT(MAX(('Rate Schedule'!$A$5:$A$24&lt;=A1737)*('Rate Schedule'!$A$5:$A$24&lt;&gt;"")*'Rate Schedule'!$A$5:$A$24)),'Rate Schedule'!$A$5:$A$24,0)),0),IF(E1737="Charitable",IFERROR(INDEX('Rate Schedule'!$D$5:$D$24,MATCH(SUMPRODUCT(MAX(('Rate Schedule'!$A$5:$A$24&lt;=A1737)*('Rate Schedule'!$A$5:$A$24&lt;&gt;"")*'Rate Schedule'!$A$5:$A$24)),'Rate Schedule'!$A$5:$A$24,0)),0),0))))</f>
        <v/>
      </c>
      <c r="P1737" s="25">
        <f>IF(OR(M1737="",O1737=""),"",ROUND(N1737*O1737,0)/100)</f>
        <v/>
      </c>
      <c r="Q1737" s="26">
        <f>IF(AND(A1737="",B1737="",C1737="",D1737="",E1737="",J1737="",H1737=""),"",IF(A1737="","Add a date",IF(A1737&gt;AsOf,"After as-of date: not counted yet",IF(B1737="","Add a vehicle",IF(COUNTIF(VName,B1737)=0,"Vehicle not on Vehicles sheet",IF(E1737="","Add a purpose",IF(AND(E1737&lt;&gt;"Business",E1737&lt;&gt;"Medical",E1737&lt;&gt;"Charitable",E1737&lt;&gt;"Personal"),"Purpose must be Business/Medical/Charitable/Personal",IF(AND(ISNUMBER(H1737),ISNUMBER(I1737),I1737&lt;H1737),"Odometer end is before start",IF(AND(NOT(ISNUMBER(H1737)),NOT(ISNUMBER(I1737)),NOT(ISNUMBER(J1737))),"Add odometer readings or typed miles",IF(AND(ISNUMBER(H1737),ISNUMBER(I1737),ISNUMBER(J1737),ABS((I1737-H1737)-J1737)&gt;0.05),"Odometer and typed miles disagree",IF(AND(N1737&gt;0,O1737=0),"No rate for this date — check Rate Schedule",IF(AND(OR(E1737="Business",E1737="Medical",E1737="Charitable"),F1737&lt;&gt;"Yes",K1737=""),"Add purpose detail for substantiation",""))))))))))))</f>
        <v/>
      </c>
      <c r="R1737" s="27">
        <f>IF(OR(A1737="",M1737=""),"",IFERROR(INDEX('Rate Schedule'!$A$5:$A$24,MATCH(SUMPRODUCT(MAX(('Rate Schedule'!$A$5:$A$24&lt;=A1737)*('Rate Schedule'!$A$5:$A$24&lt;&gt;"")*'Rate Schedule'!$A$5:$A$24)),'Rate Schedule'!$A$5:$A$24,0)),""))</f>
        <v/>
      </c>
    </row>
    <row r="1738">
      <c r="A1738" s="22" t="n"/>
      <c r="B1738" s="10" t="n"/>
      <c r="C1738" s="10" t="n"/>
      <c r="D1738" s="10" t="n"/>
      <c r="E1738" s="10" t="n"/>
      <c r="F1738" s="10" t="n"/>
      <c r="G1738" s="10" t="n"/>
      <c r="H1738" s="23" t="n"/>
      <c r="I1738" s="23" t="n"/>
      <c r="J1738" s="23" t="n"/>
      <c r="K1738" s="10" t="n"/>
      <c r="L1738" s="10" t="n"/>
      <c r="M1738" s="24">
        <f>IF(AND(A1738="",B1738="",J1738="",H1738=""),"",ROUND(IF(G1738="Yes",2,1)*IF(AND(ISNUMBER(H1738),ISNUMBER(I1738),I1738&gt;=H1738),I1738-H1738,IF(ISNUMBER(J1738),J1738,0)),1))</f>
        <v/>
      </c>
      <c r="N1738" s="24">
        <f>IF(M1738="","",IF(OR(E1738="Personal",E1738="",F1738="Yes"),0,M1738))</f>
        <v/>
      </c>
      <c r="O1738" s="24">
        <f>IF(OR(A1738="",M1738=""),"",IF(E1738="Business",IFERROR(INDEX('Rate Schedule'!$B$5:$B$24,MATCH(SUMPRODUCT(MAX(('Rate Schedule'!$A$5:$A$24&lt;=A1738)*('Rate Schedule'!$A$5:$A$24&lt;&gt;"")*'Rate Schedule'!$A$5:$A$24)),'Rate Schedule'!$A$5:$A$24,0)),0),IF(E1738="Medical",IFERROR(INDEX('Rate Schedule'!$C$5:$C$24,MATCH(SUMPRODUCT(MAX(('Rate Schedule'!$A$5:$A$24&lt;=A1738)*('Rate Schedule'!$A$5:$A$24&lt;&gt;"")*'Rate Schedule'!$A$5:$A$24)),'Rate Schedule'!$A$5:$A$24,0)),0),IF(E1738="Charitable",IFERROR(INDEX('Rate Schedule'!$D$5:$D$24,MATCH(SUMPRODUCT(MAX(('Rate Schedule'!$A$5:$A$24&lt;=A1738)*('Rate Schedule'!$A$5:$A$24&lt;&gt;"")*'Rate Schedule'!$A$5:$A$24)),'Rate Schedule'!$A$5:$A$24,0)),0),0))))</f>
        <v/>
      </c>
      <c r="P1738" s="25">
        <f>IF(OR(M1738="",O1738=""),"",ROUND(N1738*O1738,0)/100)</f>
        <v/>
      </c>
      <c r="Q1738" s="26">
        <f>IF(AND(A1738="",B1738="",C1738="",D1738="",E1738="",J1738="",H1738=""),"",IF(A1738="","Add a date",IF(A1738&gt;AsOf,"After as-of date: not counted yet",IF(B1738="","Add a vehicle",IF(COUNTIF(VName,B1738)=0,"Vehicle not on Vehicles sheet",IF(E1738="","Add a purpose",IF(AND(E1738&lt;&gt;"Business",E1738&lt;&gt;"Medical",E1738&lt;&gt;"Charitable",E1738&lt;&gt;"Personal"),"Purpose must be Business/Medical/Charitable/Personal",IF(AND(ISNUMBER(H1738),ISNUMBER(I1738),I1738&lt;H1738),"Odometer end is before start",IF(AND(NOT(ISNUMBER(H1738)),NOT(ISNUMBER(I1738)),NOT(ISNUMBER(J1738))),"Add odometer readings or typed miles",IF(AND(ISNUMBER(H1738),ISNUMBER(I1738),ISNUMBER(J1738),ABS((I1738-H1738)-J1738)&gt;0.05),"Odometer and typed miles disagree",IF(AND(N1738&gt;0,O1738=0),"No rate for this date — check Rate Schedule",IF(AND(OR(E1738="Business",E1738="Medical",E1738="Charitable"),F1738&lt;&gt;"Yes",K1738=""),"Add purpose detail for substantiation",""))))))))))))</f>
        <v/>
      </c>
      <c r="R1738" s="27">
        <f>IF(OR(A1738="",M1738=""),"",IFERROR(INDEX('Rate Schedule'!$A$5:$A$24,MATCH(SUMPRODUCT(MAX(('Rate Schedule'!$A$5:$A$24&lt;=A1738)*('Rate Schedule'!$A$5:$A$24&lt;&gt;"")*'Rate Schedule'!$A$5:$A$24)),'Rate Schedule'!$A$5:$A$24,0)),""))</f>
        <v/>
      </c>
    </row>
    <row r="1739">
      <c r="A1739" s="22" t="n"/>
      <c r="B1739" s="10" t="n"/>
      <c r="C1739" s="10" t="n"/>
      <c r="D1739" s="10" t="n"/>
      <c r="E1739" s="10" t="n"/>
      <c r="F1739" s="10" t="n"/>
      <c r="G1739" s="10" t="n"/>
      <c r="H1739" s="23" t="n"/>
      <c r="I1739" s="23" t="n"/>
      <c r="J1739" s="23" t="n"/>
      <c r="K1739" s="10" t="n"/>
      <c r="L1739" s="10" t="n"/>
      <c r="M1739" s="24">
        <f>IF(AND(A1739="",B1739="",J1739="",H1739=""),"",ROUND(IF(G1739="Yes",2,1)*IF(AND(ISNUMBER(H1739),ISNUMBER(I1739),I1739&gt;=H1739),I1739-H1739,IF(ISNUMBER(J1739),J1739,0)),1))</f>
        <v/>
      </c>
      <c r="N1739" s="24">
        <f>IF(M1739="","",IF(OR(E1739="Personal",E1739="",F1739="Yes"),0,M1739))</f>
        <v/>
      </c>
      <c r="O1739" s="24">
        <f>IF(OR(A1739="",M1739=""),"",IF(E1739="Business",IFERROR(INDEX('Rate Schedule'!$B$5:$B$24,MATCH(SUMPRODUCT(MAX(('Rate Schedule'!$A$5:$A$24&lt;=A1739)*('Rate Schedule'!$A$5:$A$24&lt;&gt;"")*'Rate Schedule'!$A$5:$A$24)),'Rate Schedule'!$A$5:$A$24,0)),0),IF(E1739="Medical",IFERROR(INDEX('Rate Schedule'!$C$5:$C$24,MATCH(SUMPRODUCT(MAX(('Rate Schedule'!$A$5:$A$24&lt;=A1739)*('Rate Schedule'!$A$5:$A$24&lt;&gt;"")*'Rate Schedule'!$A$5:$A$24)),'Rate Schedule'!$A$5:$A$24,0)),0),IF(E1739="Charitable",IFERROR(INDEX('Rate Schedule'!$D$5:$D$24,MATCH(SUMPRODUCT(MAX(('Rate Schedule'!$A$5:$A$24&lt;=A1739)*('Rate Schedule'!$A$5:$A$24&lt;&gt;"")*'Rate Schedule'!$A$5:$A$24)),'Rate Schedule'!$A$5:$A$24,0)),0),0))))</f>
        <v/>
      </c>
      <c r="P1739" s="25">
        <f>IF(OR(M1739="",O1739=""),"",ROUND(N1739*O1739,0)/100)</f>
        <v/>
      </c>
      <c r="Q1739" s="26">
        <f>IF(AND(A1739="",B1739="",C1739="",D1739="",E1739="",J1739="",H1739=""),"",IF(A1739="","Add a date",IF(A1739&gt;AsOf,"After as-of date: not counted yet",IF(B1739="","Add a vehicle",IF(COUNTIF(VName,B1739)=0,"Vehicle not on Vehicles sheet",IF(E1739="","Add a purpose",IF(AND(E1739&lt;&gt;"Business",E1739&lt;&gt;"Medical",E1739&lt;&gt;"Charitable",E1739&lt;&gt;"Personal"),"Purpose must be Business/Medical/Charitable/Personal",IF(AND(ISNUMBER(H1739),ISNUMBER(I1739),I1739&lt;H1739),"Odometer end is before start",IF(AND(NOT(ISNUMBER(H1739)),NOT(ISNUMBER(I1739)),NOT(ISNUMBER(J1739))),"Add odometer readings or typed miles",IF(AND(ISNUMBER(H1739),ISNUMBER(I1739),ISNUMBER(J1739),ABS((I1739-H1739)-J1739)&gt;0.05),"Odometer and typed miles disagree",IF(AND(N1739&gt;0,O1739=0),"No rate for this date — check Rate Schedule",IF(AND(OR(E1739="Business",E1739="Medical",E1739="Charitable"),F1739&lt;&gt;"Yes",K1739=""),"Add purpose detail for substantiation",""))))))))))))</f>
        <v/>
      </c>
      <c r="R1739" s="27">
        <f>IF(OR(A1739="",M1739=""),"",IFERROR(INDEX('Rate Schedule'!$A$5:$A$24,MATCH(SUMPRODUCT(MAX(('Rate Schedule'!$A$5:$A$24&lt;=A1739)*('Rate Schedule'!$A$5:$A$24&lt;&gt;"")*'Rate Schedule'!$A$5:$A$24)),'Rate Schedule'!$A$5:$A$24,0)),""))</f>
        <v/>
      </c>
    </row>
    <row r="1740">
      <c r="A1740" s="22" t="n"/>
      <c r="B1740" s="10" t="n"/>
      <c r="C1740" s="10" t="n"/>
      <c r="D1740" s="10" t="n"/>
      <c r="E1740" s="10" t="n"/>
      <c r="F1740" s="10" t="n"/>
      <c r="G1740" s="10" t="n"/>
      <c r="H1740" s="23" t="n"/>
      <c r="I1740" s="23" t="n"/>
      <c r="J1740" s="23" t="n"/>
      <c r="K1740" s="10" t="n"/>
      <c r="L1740" s="10" t="n"/>
      <c r="M1740" s="24">
        <f>IF(AND(A1740="",B1740="",J1740="",H1740=""),"",ROUND(IF(G1740="Yes",2,1)*IF(AND(ISNUMBER(H1740),ISNUMBER(I1740),I1740&gt;=H1740),I1740-H1740,IF(ISNUMBER(J1740),J1740,0)),1))</f>
        <v/>
      </c>
      <c r="N1740" s="24">
        <f>IF(M1740="","",IF(OR(E1740="Personal",E1740="",F1740="Yes"),0,M1740))</f>
        <v/>
      </c>
      <c r="O1740" s="24">
        <f>IF(OR(A1740="",M1740=""),"",IF(E1740="Business",IFERROR(INDEX('Rate Schedule'!$B$5:$B$24,MATCH(SUMPRODUCT(MAX(('Rate Schedule'!$A$5:$A$24&lt;=A1740)*('Rate Schedule'!$A$5:$A$24&lt;&gt;"")*'Rate Schedule'!$A$5:$A$24)),'Rate Schedule'!$A$5:$A$24,0)),0),IF(E1740="Medical",IFERROR(INDEX('Rate Schedule'!$C$5:$C$24,MATCH(SUMPRODUCT(MAX(('Rate Schedule'!$A$5:$A$24&lt;=A1740)*('Rate Schedule'!$A$5:$A$24&lt;&gt;"")*'Rate Schedule'!$A$5:$A$24)),'Rate Schedule'!$A$5:$A$24,0)),0),IF(E1740="Charitable",IFERROR(INDEX('Rate Schedule'!$D$5:$D$24,MATCH(SUMPRODUCT(MAX(('Rate Schedule'!$A$5:$A$24&lt;=A1740)*('Rate Schedule'!$A$5:$A$24&lt;&gt;"")*'Rate Schedule'!$A$5:$A$24)),'Rate Schedule'!$A$5:$A$24,0)),0),0))))</f>
        <v/>
      </c>
      <c r="P1740" s="25">
        <f>IF(OR(M1740="",O1740=""),"",ROUND(N1740*O1740,0)/100)</f>
        <v/>
      </c>
      <c r="Q1740" s="26">
        <f>IF(AND(A1740="",B1740="",C1740="",D1740="",E1740="",J1740="",H1740=""),"",IF(A1740="","Add a date",IF(A1740&gt;AsOf,"After as-of date: not counted yet",IF(B1740="","Add a vehicle",IF(COUNTIF(VName,B1740)=0,"Vehicle not on Vehicles sheet",IF(E1740="","Add a purpose",IF(AND(E1740&lt;&gt;"Business",E1740&lt;&gt;"Medical",E1740&lt;&gt;"Charitable",E1740&lt;&gt;"Personal"),"Purpose must be Business/Medical/Charitable/Personal",IF(AND(ISNUMBER(H1740),ISNUMBER(I1740),I1740&lt;H1740),"Odometer end is before start",IF(AND(NOT(ISNUMBER(H1740)),NOT(ISNUMBER(I1740)),NOT(ISNUMBER(J1740))),"Add odometer readings or typed miles",IF(AND(ISNUMBER(H1740),ISNUMBER(I1740),ISNUMBER(J1740),ABS((I1740-H1740)-J1740)&gt;0.05),"Odometer and typed miles disagree",IF(AND(N1740&gt;0,O1740=0),"No rate for this date — check Rate Schedule",IF(AND(OR(E1740="Business",E1740="Medical",E1740="Charitable"),F1740&lt;&gt;"Yes",K1740=""),"Add purpose detail for substantiation",""))))))))))))</f>
        <v/>
      </c>
      <c r="R1740" s="27">
        <f>IF(OR(A1740="",M1740=""),"",IFERROR(INDEX('Rate Schedule'!$A$5:$A$24,MATCH(SUMPRODUCT(MAX(('Rate Schedule'!$A$5:$A$24&lt;=A1740)*('Rate Schedule'!$A$5:$A$24&lt;&gt;"")*'Rate Schedule'!$A$5:$A$24)),'Rate Schedule'!$A$5:$A$24,0)),""))</f>
        <v/>
      </c>
    </row>
    <row r="1741">
      <c r="A1741" s="22" t="n"/>
      <c r="B1741" s="10" t="n"/>
      <c r="C1741" s="10" t="n"/>
      <c r="D1741" s="10" t="n"/>
      <c r="E1741" s="10" t="n"/>
      <c r="F1741" s="10" t="n"/>
      <c r="G1741" s="10" t="n"/>
      <c r="H1741" s="23" t="n"/>
      <c r="I1741" s="23" t="n"/>
      <c r="J1741" s="23" t="n"/>
      <c r="K1741" s="10" t="n"/>
      <c r="L1741" s="10" t="n"/>
      <c r="M1741" s="24">
        <f>IF(AND(A1741="",B1741="",J1741="",H1741=""),"",ROUND(IF(G1741="Yes",2,1)*IF(AND(ISNUMBER(H1741),ISNUMBER(I1741),I1741&gt;=H1741),I1741-H1741,IF(ISNUMBER(J1741),J1741,0)),1))</f>
        <v/>
      </c>
      <c r="N1741" s="24">
        <f>IF(M1741="","",IF(OR(E1741="Personal",E1741="",F1741="Yes"),0,M1741))</f>
        <v/>
      </c>
      <c r="O1741" s="24">
        <f>IF(OR(A1741="",M1741=""),"",IF(E1741="Business",IFERROR(INDEX('Rate Schedule'!$B$5:$B$24,MATCH(SUMPRODUCT(MAX(('Rate Schedule'!$A$5:$A$24&lt;=A1741)*('Rate Schedule'!$A$5:$A$24&lt;&gt;"")*'Rate Schedule'!$A$5:$A$24)),'Rate Schedule'!$A$5:$A$24,0)),0),IF(E1741="Medical",IFERROR(INDEX('Rate Schedule'!$C$5:$C$24,MATCH(SUMPRODUCT(MAX(('Rate Schedule'!$A$5:$A$24&lt;=A1741)*('Rate Schedule'!$A$5:$A$24&lt;&gt;"")*'Rate Schedule'!$A$5:$A$24)),'Rate Schedule'!$A$5:$A$24,0)),0),IF(E1741="Charitable",IFERROR(INDEX('Rate Schedule'!$D$5:$D$24,MATCH(SUMPRODUCT(MAX(('Rate Schedule'!$A$5:$A$24&lt;=A1741)*('Rate Schedule'!$A$5:$A$24&lt;&gt;"")*'Rate Schedule'!$A$5:$A$24)),'Rate Schedule'!$A$5:$A$24,0)),0),0))))</f>
        <v/>
      </c>
      <c r="P1741" s="25">
        <f>IF(OR(M1741="",O1741=""),"",ROUND(N1741*O1741,0)/100)</f>
        <v/>
      </c>
      <c r="Q1741" s="26">
        <f>IF(AND(A1741="",B1741="",C1741="",D1741="",E1741="",J1741="",H1741=""),"",IF(A1741="","Add a date",IF(A1741&gt;AsOf,"After as-of date: not counted yet",IF(B1741="","Add a vehicle",IF(COUNTIF(VName,B1741)=0,"Vehicle not on Vehicles sheet",IF(E1741="","Add a purpose",IF(AND(E1741&lt;&gt;"Business",E1741&lt;&gt;"Medical",E1741&lt;&gt;"Charitable",E1741&lt;&gt;"Personal"),"Purpose must be Business/Medical/Charitable/Personal",IF(AND(ISNUMBER(H1741),ISNUMBER(I1741),I1741&lt;H1741),"Odometer end is before start",IF(AND(NOT(ISNUMBER(H1741)),NOT(ISNUMBER(I1741)),NOT(ISNUMBER(J1741))),"Add odometer readings or typed miles",IF(AND(ISNUMBER(H1741),ISNUMBER(I1741),ISNUMBER(J1741),ABS((I1741-H1741)-J1741)&gt;0.05),"Odometer and typed miles disagree",IF(AND(N1741&gt;0,O1741=0),"No rate for this date — check Rate Schedule",IF(AND(OR(E1741="Business",E1741="Medical",E1741="Charitable"),F1741&lt;&gt;"Yes",K1741=""),"Add purpose detail for substantiation",""))))))))))))</f>
        <v/>
      </c>
      <c r="R1741" s="27">
        <f>IF(OR(A1741="",M1741=""),"",IFERROR(INDEX('Rate Schedule'!$A$5:$A$24,MATCH(SUMPRODUCT(MAX(('Rate Schedule'!$A$5:$A$24&lt;=A1741)*('Rate Schedule'!$A$5:$A$24&lt;&gt;"")*'Rate Schedule'!$A$5:$A$24)),'Rate Schedule'!$A$5:$A$24,0)),""))</f>
        <v/>
      </c>
    </row>
    <row r="1742">
      <c r="A1742" s="22" t="n"/>
      <c r="B1742" s="10" t="n"/>
      <c r="C1742" s="10" t="n"/>
      <c r="D1742" s="10" t="n"/>
      <c r="E1742" s="10" t="n"/>
      <c r="F1742" s="10" t="n"/>
      <c r="G1742" s="10" t="n"/>
      <c r="H1742" s="23" t="n"/>
      <c r="I1742" s="23" t="n"/>
      <c r="J1742" s="23" t="n"/>
      <c r="K1742" s="10" t="n"/>
      <c r="L1742" s="10" t="n"/>
      <c r="M1742" s="24">
        <f>IF(AND(A1742="",B1742="",J1742="",H1742=""),"",ROUND(IF(G1742="Yes",2,1)*IF(AND(ISNUMBER(H1742),ISNUMBER(I1742),I1742&gt;=H1742),I1742-H1742,IF(ISNUMBER(J1742),J1742,0)),1))</f>
        <v/>
      </c>
      <c r="N1742" s="24">
        <f>IF(M1742="","",IF(OR(E1742="Personal",E1742="",F1742="Yes"),0,M1742))</f>
        <v/>
      </c>
      <c r="O1742" s="24">
        <f>IF(OR(A1742="",M1742=""),"",IF(E1742="Business",IFERROR(INDEX('Rate Schedule'!$B$5:$B$24,MATCH(SUMPRODUCT(MAX(('Rate Schedule'!$A$5:$A$24&lt;=A1742)*('Rate Schedule'!$A$5:$A$24&lt;&gt;"")*'Rate Schedule'!$A$5:$A$24)),'Rate Schedule'!$A$5:$A$24,0)),0),IF(E1742="Medical",IFERROR(INDEX('Rate Schedule'!$C$5:$C$24,MATCH(SUMPRODUCT(MAX(('Rate Schedule'!$A$5:$A$24&lt;=A1742)*('Rate Schedule'!$A$5:$A$24&lt;&gt;"")*'Rate Schedule'!$A$5:$A$24)),'Rate Schedule'!$A$5:$A$24,0)),0),IF(E1742="Charitable",IFERROR(INDEX('Rate Schedule'!$D$5:$D$24,MATCH(SUMPRODUCT(MAX(('Rate Schedule'!$A$5:$A$24&lt;=A1742)*('Rate Schedule'!$A$5:$A$24&lt;&gt;"")*'Rate Schedule'!$A$5:$A$24)),'Rate Schedule'!$A$5:$A$24,0)),0),0))))</f>
        <v/>
      </c>
      <c r="P1742" s="25">
        <f>IF(OR(M1742="",O1742=""),"",ROUND(N1742*O1742,0)/100)</f>
        <v/>
      </c>
      <c r="Q1742" s="26">
        <f>IF(AND(A1742="",B1742="",C1742="",D1742="",E1742="",J1742="",H1742=""),"",IF(A1742="","Add a date",IF(A1742&gt;AsOf,"After as-of date: not counted yet",IF(B1742="","Add a vehicle",IF(COUNTIF(VName,B1742)=0,"Vehicle not on Vehicles sheet",IF(E1742="","Add a purpose",IF(AND(E1742&lt;&gt;"Business",E1742&lt;&gt;"Medical",E1742&lt;&gt;"Charitable",E1742&lt;&gt;"Personal"),"Purpose must be Business/Medical/Charitable/Personal",IF(AND(ISNUMBER(H1742),ISNUMBER(I1742),I1742&lt;H1742),"Odometer end is before start",IF(AND(NOT(ISNUMBER(H1742)),NOT(ISNUMBER(I1742)),NOT(ISNUMBER(J1742))),"Add odometer readings or typed miles",IF(AND(ISNUMBER(H1742),ISNUMBER(I1742),ISNUMBER(J1742),ABS((I1742-H1742)-J1742)&gt;0.05),"Odometer and typed miles disagree",IF(AND(N1742&gt;0,O1742=0),"No rate for this date — check Rate Schedule",IF(AND(OR(E1742="Business",E1742="Medical",E1742="Charitable"),F1742&lt;&gt;"Yes",K1742=""),"Add purpose detail for substantiation",""))))))))))))</f>
        <v/>
      </c>
      <c r="R1742" s="27">
        <f>IF(OR(A1742="",M1742=""),"",IFERROR(INDEX('Rate Schedule'!$A$5:$A$24,MATCH(SUMPRODUCT(MAX(('Rate Schedule'!$A$5:$A$24&lt;=A1742)*('Rate Schedule'!$A$5:$A$24&lt;&gt;"")*'Rate Schedule'!$A$5:$A$24)),'Rate Schedule'!$A$5:$A$24,0)),""))</f>
        <v/>
      </c>
    </row>
    <row r="1743">
      <c r="A1743" s="22" t="n"/>
      <c r="B1743" s="10" t="n"/>
      <c r="C1743" s="10" t="n"/>
      <c r="D1743" s="10" t="n"/>
      <c r="E1743" s="10" t="n"/>
      <c r="F1743" s="10" t="n"/>
      <c r="G1743" s="10" t="n"/>
      <c r="H1743" s="23" t="n"/>
      <c r="I1743" s="23" t="n"/>
      <c r="J1743" s="23" t="n"/>
      <c r="K1743" s="10" t="n"/>
      <c r="L1743" s="10" t="n"/>
      <c r="M1743" s="24">
        <f>IF(AND(A1743="",B1743="",J1743="",H1743=""),"",ROUND(IF(G1743="Yes",2,1)*IF(AND(ISNUMBER(H1743),ISNUMBER(I1743),I1743&gt;=H1743),I1743-H1743,IF(ISNUMBER(J1743),J1743,0)),1))</f>
        <v/>
      </c>
      <c r="N1743" s="24">
        <f>IF(M1743="","",IF(OR(E1743="Personal",E1743="",F1743="Yes"),0,M1743))</f>
        <v/>
      </c>
      <c r="O1743" s="24">
        <f>IF(OR(A1743="",M1743=""),"",IF(E1743="Business",IFERROR(INDEX('Rate Schedule'!$B$5:$B$24,MATCH(SUMPRODUCT(MAX(('Rate Schedule'!$A$5:$A$24&lt;=A1743)*('Rate Schedule'!$A$5:$A$24&lt;&gt;"")*'Rate Schedule'!$A$5:$A$24)),'Rate Schedule'!$A$5:$A$24,0)),0),IF(E1743="Medical",IFERROR(INDEX('Rate Schedule'!$C$5:$C$24,MATCH(SUMPRODUCT(MAX(('Rate Schedule'!$A$5:$A$24&lt;=A1743)*('Rate Schedule'!$A$5:$A$24&lt;&gt;"")*'Rate Schedule'!$A$5:$A$24)),'Rate Schedule'!$A$5:$A$24,0)),0),IF(E1743="Charitable",IFERROR(INDEX('Rate Schedule'!$D$5:$D$24,MATCH(SUMPRODUCT(MAX(('Rate Schedule'!$A$5:$A$24&lt;=A1743)*('Rate Schedule'!$A$5:$A$24&lt;&gt;"")*'Rate Schedule'!$A$5:$A$24)),'Rate Schedule'!$A$5:$A$24,0)),0),0))))</f>
        <v/>
      </c>
      <c r="P1743" s="25">
        <f>IF(OR(M1743="",O1743=""),"",ROUND(N1743*O1743,0)/100)</f>
        <v/>
      </c>
      <c r="Q1743" s="26">
        <f>IF(AND(A1743="",B1743="",C1743="",D1743="",E1743="",J1743="",H1743=""),"",IF(A1743="","Add a date",IF(A1743&gt;AsOf,"After as-of date: not counted yet",IF(B1743="","Add a vehicle",IF(COUNTIF(VName,B1743)=0,"Vehicle not on Vehicles sheet",IF(E1743="","Add a purpose",IF(AND(E1743&lt;&gt;"Business",E1743&lt;&gt;"Medical",E1743&lt;&gt;"Charitable",E1743&lt;&gt;"Personal"),"Purpose must be Business/Medical/Charitable/Personal",IF(AND(ISNUMBER(H1743),ISNUMBER(I1743),I1743&lt;H1743),"Odometer end is before start",IF(AND(NOT(ISNUMBER(H1743)),NOT(ISNUMBER(I1743)),NOT(ISNUMBER(J1743))),"Add odometer readings or typed miles",IF(AND(ISNUMBER(H1743),ISNUMBER(I1743),ISNUMBER(J1743),ABS((I1743-H1743)-J1743)&gt;0.05),"Odometer and typed miles disagree",IF(AND(N1743&gt;0,O1743=0),"No rate for this date — check Rate Schedule",IF(AND(OR(E1743="Business",E1743="Medical",E1743="Charitable"),F1743&lt;&gt;"Yes",K1743=""),"Add purpose detail for substantiation",""))))))))))))</f>
        <v/>
      </c>
      <c r="R1743" s="27">
        <f>IF(OR(A1743="",M1743=""),"",IFERROR(INDEX('Rate Schedule'!$A$5:$A$24,MATCH(SUMPRODUCT(MAX(('Rate Schedule'!$A$5:$A$24&lt;=A1743)*('Rate Schedule'!$A$5:$A$24&lt;&gt;"")*'Rate Schedule'!$A$5:$A$24)),'Rate Schedule'!$A$5:$A$24,0)),""))</f>
        <v/>
      </c>
    </row>
    <row r="1744">
      <c r="A1744" s="22" t="n"/>
      <c r="B1744" s="10" t="n"/>
      <c r="C1744" s="10" t="n"/>
      <c r="D1744" s="10" t="n"/>
      <c r="E1744" s="10" t="n"/>
      <c r="F1744" s="10" t="n"/>
      <c r="G1744" s="10" t="n"/>
      <c r="H1744" s="23" t="n"/>
      <c r="I1744" s="23" t="n"/>
      <c r="J1744" s="23" t="n"/>
      <c r="K1744" s="10" t="n"/>
      <c r="L1744" s="10" t="n"/>
      <c r="M1744" s="24">
        <f>IF(AND(A1744="",B1744="",J1744="",H1744=""),"",ROUND(IF(G1744="Yes",2,1)*IF(AND(ISNUMBER(H1744),ISNUMBER(I1744),I1744&gt;=H1744),I1744-H1744,IF(ISNUMBER(J1744),J1744,0)),1))</f>
        <v/>
      </c>
      <c r="N1744" s="24">
        <f>IF(M1744="","",IF(OR(E1744="Personal",E1744="",F1744="Yes"),0,M1744))</f>
        <v/>
      </c>
      <c r="O1744" s="24">
        <f>IF(OR(A1744="",M1744=""),"",IF(E1744="Business",IFERROR(INDEX('Rate Schedule'!$B$5:$B$24,MATCH(SUMPRODUCT(MAX(('Rate Schedule'!$A$5:$A$24&lt;=A1744)*('Rate Schedule'!$A$5:$A$24&lt;&gt;"")*'Rate Schedule'!$A$5:$A$24)),'Rate Schedule'!$A$5:$A$24,0)),0),IF(E1744="Medical",IFERROR(INDEX('Rate Schedule'!$C$5:$C$24,MATCH(SUMPRODUCT(MAX(('Rate Schedule'!$A$5:$A$24&lt;=A1744)*('Rate Schedule'!$A$5:$A$24&lt;&gt;"")*'Rate Schedule'!$A$5:$A$24)),'Rate Schedule'!$A$5:$A$24,0)),0),IF(E1744="Charitable",IFERROR(INDEX('Rate Schedule'!$D$5:$D$24,MATCH(SUMPRODUCT(MAX(('Rate Schedule'!$A$5:$A$24&lt;=A1744)*('Rate Schedule'!$A$5:$A$24&lt;&gt;"")*'Rate Schedule'!$A$5:$A$24)),'Rate Schedule'!$A$5:$A$24,0)),0),0))))</f>
        <v/>
      </c>
      <c r="P1744" s="25">
        <f>IF(OR(M1744="",O1744=""),"",ROUND(N1744*O1744,0)/100)</f>
        <v/>
      </c>
      <c r="Q1744" s="26">
        <f>IF(AND(A1744="",B1744="",C1744="",D1744="",E1744="",J1744="",H1744=""),"",IF(A1744="","Add a date",IF(A1744&gt;AsOf,"After as-of date: not counted yet",IF(B1744="","Add a vehicle",IF(COUNTIF(VName,B1744)=0,"Vehicle not on Vehicles sheet",IF(E1744="","Add a purpose",IF(AND(E1744&lt;&gt;"Business",E1744&lt;&gt;"Medical",E1744&lt;&gt;"Charitable",E1744&lt;&gt;"Personal"),"Purpose must be Business/Medical/Charitable/Personal",IF(AND(ISNUMBER(H1744),ISNUMBER(I1744),I1744&lt;H1744),"Odometer end is before start",IF(AND(NOT(ISNUMBER(H1744)),NOT(ISNUMBER(I1744)),NOT(ISNUMBER(J1744))),"Add odometer readings or typed miles",IF(AND(ISNUMBER(H1744),ISNUMBER(I1744),ISNUMBER(J1744),ABS((I1744-H1744)-J1744)&gt;0.05),"Odometer and typed miles disagree",IF(AND(N1744&gt;0,O1744=0),"No rate for this date — check Rate Schedule",IF(AND(OR(E1744="Business",E1744="Medical",E1744="Charitable"),F1744&lt;&gt;"Yes",K1744=""),"Add purpose detail for substantiation",""))))))))))))</f>
        <v/>
      </c>
      <c r="R1744" s="27">
        <f>IF(OR(A1744="",M1744=""),"",IFERROR(INDEX('Rate Schedule'!$A$5:$A$24,MATCH(SUMPRODUCT(MAX(('Rate Schedule'!$A$5:$A$24&lt;=A1744)*('Rate Schedule'!$A$5:$A$24&lt;&gt;"")*'Rate Schedule'!$A$5:$A$24)),'Rate Schedule'!$A$5:$A$24,0)),""))</f>
        <v/>
      </c>
    </row>
    <row r="1745">
      <c r="A1745" s="22" t="n"/>
      <c r="B1745" s="10" t="n"/>
      <c r="C1745" s="10" t="n"/>
      <c r="D1745" s="10" t="n"/>
      <c r="E1745" s="10" t="n"/>
      <c r="F1745" s="10" t="n"/>
      <c r="G1745" s="10" t="n"/>
      <c r="H1745" s="23" t="n"/>
      <c r="I1745" s="23" t="n"/>
      <c r="J1745" s="23" t="n"/>
      <c r="K1745" s="10" t="n"/>
      <c r="L1745" s="10" t="n"/>
      <c r="M1745" s="24">
        <f>IF(AND(A1745="",B1745="",J1745="",H1745=""),"",ROUND(IF(G1745="Yes",2,1)*IF(AND(ISNUMBER(H1745),ISNUMBER(I1745),I1745&gt;=H1745),I1745-H1745,IF(ISNUMBER(J1745),J1745,0)),1))</f>
        <v/>
      </c>
      <c r="N1745" s="24">
        <f>IF(M1745="","",IF(OR(E1745="Personal",E1745="",F1745="Yes"),0,M1745))</f>
        <v/>
      </c>
      <c r="O1745" s="24">
        <f>IF(OR(A1745="",M1745=""),"",IF(E1745="Business",IFERROR(INDEX('Rate Schedule'!$B$5:$B$24,MATCH(SUMPRODUCT(MAX(('Rate Schedule'!$A$5:$A$24&lt;=A1745)*('Rate Schedule'!$A$5:$A$24&lt;&gt;"")*'Rate Schedule'!$A$5:$A$24)),'Rate Schedule'!$A$5:$A$24,0)),0),IF(E1745="Medical",IFERROR(INDEX('Rate Schedule'!$C$5:$C$24,MATCH(SUMPRODUCT(MAX(('Rate Schedule'!$A$5:$A$24&lt;=A1745)*('Rate Schedule'!$A$5:$A$24&lt;&gt;"")*'Rate Schedule'!$A$5:$A$24)),'Rate Schedule'!$A$5:$A$24,0)),0),IF(E1745="Charitable",IFERROR(INDEX('Rate Schedule'!$D$5:$D$24,MATCH(SUMPRODUCT(MAX(('Rate Schedule'!$A$5:$A$24&lt;=A1745)*('Rate Schedule'!$A$5:$A$24&lt;&gt;"")*'Rate Schedule'!$A$5:$A$24)),'Rate Schedule'!$A$5:$A$24,0)),0),0))))</f>
        <v/>
      </c>
      <c r="P1745" s="25">
        <f>IF(OR(M1745="",O1745=""),"",ROUND(N1745*O1745,0)/100)</f>
        <v/>
      </c>
      <c r="Q1745" s="26">
        <f>IF(AND(A1745="",B1745="",C1745="",D1745="",E1745="",J1745="",H1745=""),"",IF(A1745="","Add a date",IF(A1745&gt;AsOf,"After as-of date: not counted yet",IF(B1745="","Add a vehicle",IF(COUNTIF(VName,B1745)=0,"Vehicle not on Vehicles sheet",IF(E1745="","Add a purpose",IF(AND(E1745&lt;&gt;"Business",E1745&lt;&gt;"Medical",E1745&lt;&gt;"Charitable",E1745&lt;&gt;"Personal"),"Purpose must be Business/Medical/Charitable/Personal",IF(AND(ISNUMBER(H1745),ISNUMBER(I1745),I1745&lt;H1745),"Odometer end is before start",IF(AND(NOT(ISNUMBER(H1745)),NOT(ISNUMBER(I1745)),NOT(ISNUMBER(J1745))),"Add odometer readings or typed miles",IF(AND(ISNUMBER(H1745),ISNUMBER(I1745),ISNUMBER(J1745),ABS((I1745-H1745)-J1745)&gt;0.05),"Odometer and typed miles disagree",IF(AND(N1745&gt;0,O1745=0),"No rate for this date — check Rate Schedule",IF(AND(OR(E1745="Business",E1745="Medical",E1745="Charitable"),F1745&lt;&gt;"Yes",K1745=""),"Add purpose detail for substantiation",""))))))))))))</f>
        <v/>
      </c>
      <c r="R1745" s="27">
        <f>IF(OR(A1745="",M1745=""),"",IFERROR(INDEX('Rate Schedule'!$A$5:$A$24,MATCH(SUMPRODUCT(MAX(('Rate Schedule'!$A$5:$A$24&lt;=A1745)*('Rate Schedule'!$A$5:$A$24&lt;&gt;"")*'Rate Schedule'!$A$5:$A$24)),'Rate Schedule'!$A$5:$A$24,0)),""))</f>
        <v/>
      </c>
    </row>
    <row r="1746">
      <c r="A1746" s="22" t="n"/>
      <c r="B1746" s="10" t="n"/>
      <c r="C1746" s="10" t="n"/>
      <c r="D1746" s="10" t="n"/>
      <c r="E1746" s="10" t="n"/>
      <c r="F1746" s="10" t="n"/>
      <c r="G1746" s="10" t="n"/>
      <c r="H1746" s="23" t="n"/>
      <c r="I1746" s="23" t="n"/>
      <c r="J1746" s="23" t="n"/>
      <c r="K1746" s="10" t="n"/>
      <c r="L1746" s="10" t="n"/>
      <c r="M1746" s="24">
        <f>IF(AND(A1746="",B1746="",J1746="",H1746=""),"",ROUND(IF(G1746="Yes",2,1)*IF(AND(ISNUMBER(H1746),ISNUMBER(I1746),I1746&gt;=H1746),I1746-H1746,IF(ISNUMBER(J1746),J1746,0)),1))</f>
        <v/>
      </c>
      <c r="N1746" s="24">
        <f>IF(M1746="","",IF(OR(E1746="Personal",E1746="",F1746="Yes"),0,M1746))</f>
        <v/>
      </c>
      <c r="O1746" s="24">
        <f>IF(OR(A1746="",M1746=""),"",IF(E1746="Business",IFERROR(INDEX('Rate Schedule'!$B$5:$B$24,MATCH(SUMPRODUCT(MAX(('Rate Schedule'!$A$5:$A$24&lt;=A1746)*('Rate Schedule'!$A$5:$A$24&lt;&gt;"")*'Rate Schedule'!$A$5:$A$24)),'Rate Schedule'!$A$5:$A$24,0)),0),IF(E1746="Medical",IFERROR(INDEX('Rate Schedule'!$C$5:$C$24,MATCH(SUMPRODUCT(MAX(('Rate Schedule'!$A$5:$A$24&lt;=A1746)*('Rate Schedule'!$A$5:$A$24&lt;&gt;"")*'Rate Schedule'!$A$5:$A$24)),'Rate Schedule'!$A$5:$A$24,0)),0),IF(E1746="Charitable",IFERROR(INDEX('Rate Schedule'!$D$5:$D$24,MATCH(SUMPRODUCT(MAX(('Rate Schedule'!$A$5:$A$24&lt;=A1746)*('Rate Schedule'!$A$5:$A$24&lt;&gt;"")*'Rate Schedule'!$A$5:$A$24)),'Rate Schedule'!$A$5:$A$24,0)),0),0))))</f>
        <v/>
      </c>
      <c r="P1746" s="25">
        <f>IF(OR(M1746="",O1746=""),"",ROUND(N1746*O1746,0)/100)</f>
        <v/>
      </c>
      <c r="Q1746" s="26">
        <f>IF(AND(A1746="",B1746="",C1746="",D1746="",E1746="",J1746="",H1746=""),"",IF(A1746="","Add a date",IF(A1746&gt;AsOf,"After as-of date: not counted yet",IF(B1746="","Add a vehicle",IF(COUNTIF(VName,B1746)=0,"Vehicle not on Vehicles sheet",IF(E1746="","Add a purpose",IF(AND(E1746&lt;&gt;"Business",E1746&lt;&gt;"Medical",E1746&lt;&gt;"Charitable",E1746&lt;&gt;"Personal"),"Purpose must be Business/Medical/Charitable/Personal",IF(AND(ISNUMBER(H1746),ISNUMBER(I1746),I1746&lt;H1746),"Odometer end is before start",IF(AND(NOT(ISNUMBER(H1746)),NOT(ISNUMBER(I1746)),NOT(ISNUMBER(J1746))),"Add odometer readings or typed miles",IF(AND(ISNUMBER(H1746),ISNUMBER(I1746),ISNUMBER(J1746),ABS((I1746-H1746)-J1746)&gt;0.05),"Odometer and typed miles disagree",IF(AND(N1746&gt;0,O1746=0),"No rate for this date — check Rate Schedule",IF(AND(OR(E1746="Business",E1746="Medical",E1746="Charitable"),F1746&lt;&gt;"Yes",K1746=""),"Add purpose detail for substantiation",""))))))))))))</f>
        <v/>
      </c>
      <c r="R1746" s="27">
        <f>IF(OR(A1746="",M1746=""),"",IFERROR(INDEX('Rate Schedule'!$A$5:$A$24,MATCH(SUMPRODUCT(MAX(('Rate Schedule'!$A$5:$A$24&lt;=A1746)*('Rate Schedule'!$A$5:$A$24&lt;&gt;"")*'Rate Schedule'!$A$5:$A$24)),'Rate Schedule'!$A$5:$A$24,0)),""))</f>
        <v/>
      </c>
    </row>
    <row r="1747">
      <c r="A1747" s="22" t="n"/>
      <c r="B1747" s="10" t="n"/>
      <c r="C1747" s="10" t="n"/>
      <c r="D1747" s="10" t="n"/>
      <c r="E1747" s="10" t="n"/>
      <c r="F1747" s="10" t="n"/>
      <c r="G1747" s="10" t="n"/>
      <c r="H1747" s="23" t="n"/>
      <c r="I1747" s="23" t="n"/>
      <c r="J1747" s="23" t="n"/>
      <c r="K1747" s="10" t="n"/>
      <c r="L1747" s="10" t="n"/>
      <c r="M1747" s="24">
        <f>IF(AND(A1747="",B1747="",J1747="",H1747=""),"",ROUND(IF(G1747="Yes",2,1)*IF(AND(ISNUMBER(H1747),ISNUMBER(I1747),I1747&gt;=H1747),I1747-H1747,IF(ISNUMBER(J1747),J1747,0)),1))</f>
        <v/>
      </c>
      <c r="N1747" s="24">
        <f>IF(M1747="","",IF(OR(E1747="Personal",E1747="",F1747="Yes"),0,M1747))</f>
        <v/>
      </c>
      <c r="O1747" s="24">
        <f>IF(OR(A1747="",M1747=""),"",IF(E1747="Business",IFERROR(INDEX('Rate Schedule'!$B$5:$B$24,MATCH(SUMPRODUCT(MAX(('Rate Schedule'!$A$5:$A$24&lt;=A1747)*('Rate Schedule'!$A$5:$A$24&lt;&gt;"")*'Rate Schedule'!$A$5:$A$24)),'Rate Schedule'!$A$5:$A$24,0)),0),IF(E1747="Medical",IFERROR(INDEX('Rate Schedule'!$C$5:$C$24,MATCH(SUMPRODUCT(MAX(('Rate Schedule'!$A$5:$A$24&lt;=A1747)*('Rate Schedule'!$A$5:$A$24&lt;&gt;"")*'Rate Schedule'!$A$5:$A$24)),'Rate Schedule'!$A$5:$A$24,0)),0),IF(E1747="Charitable",IFERROR(INDEX('Rate Schedule'!$D$5:$D$24,MATCH(SUMPRODUCT(MAX(('Rate Schedule'!$A$5:$A$24&lt;=A1747)*('Rate Schedule'!$A$5:$A$24&lt;&gt;"")*'Rate Schedule'!$A$5:$A$24)),'Rate Schedule'!$A$5:$A$24,0)),0),0))))</f>
        <v/>
      </c>
      <c r="P1747" s="25">
        <f>IF(OR(M1747="",O1747=""),"",ROUND(N1747*O1747,0)/100)</f>
        <v/>
      </c>
      <c r="Q1747" s="26">
        <f>IF(AND(A1747="",B1747="",C1747="",D1747="",E1747="",J1747="",H1747=""),"",IF(A1747="","Add a date",IF(A1747&gt;AsOf,"After as-of date: not counted yet",IF(B1747="","Add a vehicle",IF(COUNTIF(VName,B1747)=0,"Vehicle not on Vehicles sheet",IF(E1747="","Add a purpose",IF(AND(E1747&lt;&gt;"Business",E1747&lt;&gt;"Medical",E1747&lt;&gt;"Charitable",E1747&lt;&gt;"Personal"),"Purpose must be Business/Medical/Charitable/Personal",IF(AND(ISNUMBER(H1747),ISNUMBER(I1747),I1747&lt;H1747),"Odometer end is before start",IF(AND(NOT(ISNUMBER(H1747)),NOT(ISNUMBER(I1747)),NOT(ISNUMBER(J1747))),"Add odometer readings or typed miles",IF(AND(ISNUMBER(H1747),ISNUMBER(I1747),ISNUMBER(J1747),ABS((I1747-H1747)-J1747)&gt;0.05),"Odometer and typed miles disagree",IF(AND(N1747&gt;0,O1747=0),"No rate for this date — check Rate Schedule",IF(AND(OR(E1747="Business",E1747="Medical",E1747="Charitable"),F1747&lt;&gt;"Yes",K1747=""),"Add purpose detail for substantiation",""))))))))))))</f>
        <v/>
      </c>
      <c r="R1747" s="27">
        <f>IF(OR(A1747="",M1747=""),"",IFERROR(INDEX('Rate Schedule'!$A$5:$A$24,MATCH(SUMPRODUCT(MAX(('Rate Schedule'!$A$5:$A$24&lt;=A1747)*('Rate Schedule'!$A$5:$A$24&lt;&gt;"")*'Rate Schedule'!$A$5:$A$24)),'Rate Schedule'!$A$5:$A$24,0)),""))</f>
        <v/>
      </c>
    </row>
    <row r="1748">
      <c r="A1748" s="22" t="n"/>
      <c r="B1748" s="10" t="n"/>
      <c r="C1748" s="10" t="n"/>
      <c r="D1748" s="10" t="n"/>
      <c r="E1748" s="10" t="n"/>
      <c r="F1748" s="10" t="n"/>
      <c r="G1748" s="10" t="n"/>
      <c r="H1748" s="23" t="n"/>
      <c r="I1748" s="23" t="n"/>
      <c r="J1748" s="23" t="n"/>
      <c r="K1748" s="10" t="n"/>
      <c r="L1748" s="10" t="n"/>
      <c r="M1748" s="24">
        <f>IF(AND(A1748="",B1748="",J1748="",H1748=""),"",ROUND(IF(G1748="Yes",2,1)*IF(AND(ISNUMBER(H1748),ISNUMBER(I1748),I1748&gt;=H1748),I1748-H1748,IF(ISNUMBER(J1748),J1748,0)),1))</f>
        <v/>
      </c>
      <c r="N1748" s="24">
        <f>IF(M1748="","",IF(OR(E1748="Personal",E1748="",F1748="Yes"),0,M1748))</f>
        <v/>
      </c>
      <c r="O1748" s="24">
        <f>IF(OR(A1748="",M1748=""),"",IF(E1748="Business",IFERROR(INDEX('Rate Schedule'!$B$5:$B$24,MATCH(SUMPRODUCT(MAX(('Rate Schedule'!$A$5:$A$24&lt;=A1748)*('Rate Schedule'!$A$5:$A$24&lt;&gt;"")*'Rate Schedule'!$A$5:$A$24)),'Rate Schedule'!$A$5:$A$24,0)),0),IF(E1748="Medical",IFERROR(INDEX('Rate Schedule'!$C$5:$C$24,MATCH(SUMPRODUCT(MAX(('Rate Schedule'!$A$5:$A$24&lt;=A1748)*('Rate Schedule'!$A$5:$A$24&lt;&gt;"")*'Rate Schedule'!$A$5:$A$24)),'Rate Schedule'!$A$5:$A$24,0)),0),IF(E1748="Charitable",IFERROR(INDEX('Rate Schedule'!$D$5:$D$24,MATCH(SUMPRODUCT(MAX(('Rate Schedule'!$A$5:$A$24&lt;=A1748)*('Rate Schedule'!$A$5:$A$24&lt;&gt;"")*'Rate Schedule'!$A$5:$A$24)),'Rate Schedule'!$A$5:$A$24,0)),0),0))))</f>
        <v/>
      </c>
      <c r="P1748" s="25">
        <f>IF(OR(M1748="",O1748=""),"",ROUND(N1748*O1748,0)/100)</f>
        <v/>
      </c>
      <c r="Q1748" s="26">
        <f>IF(AND(A1748="",B1748="",C1748="",D1748="",E1748="",J1748="",H1748=""),"",IF(A1748="","Add a date",IF(A1748&gt;AsOf,"After as-of date: not counted yet",IF(B1748="","Add a vehicle",IF(COUNTIF(VName,B1748)=0,"Vehicle not on Vehicles sheet",IF(E1748="","Add a purpose",IF(AND(E1748&lt;&gt;"Business",E1748&lt;&gt;"Medical",E1748&lt;&gt;"Charitable",E1748&lt;&gt;"Personal"),"Purpose must be Business/Medical/Charitable/Personal",IF(AND(ISNUMBER(H1748),ISNUMBER(I1748),I1748&lt;H1748),"Odometer end is before start",IF(AND(NOT(ISNUMBER(H1748)),NOT(ISNUMBER(I1748)),NOT(ISNUMBER(J1748))),"Add odometer readings or typed miles",IF(AND(ISNUMBER(H1748),ISNUMBER(I1748),ISNUMBER(J1748),ABS((I1748-H1748)-J1748)&gt;0.05),"Odometer and typed miles disagree",IF(AND(N1748&gt;0,O1748=0),"No rate for this date — check Rate Schedule",IF(AND(OR(E1748="Business",E1748="Medical",E1748="Charitable"),F1748&lt;&gt;"Yes",K1748=""),"Add purpose detail for substantiation",""))))))))))))</f>
        <v/>
      </c>
      <c r="R1748" s="27">
        <f>IF(OR(A1748="",M1748=""),"",IFERROR(INDEX('Rate Schedule'!$A$5:$A$24,MATCH(SUMPRODUCT(MAX(('Rate Schedule'!$A$5:$A$24&lt;=A1748)*('Rate Schedule'!$A$5:$A$24&lt;&gt;"")*'Rate Schedule'!$A$5:$A$24)),'Rate Schedule'!$A$5:$A$24,0)),""))</f>
        <v/>
      </c>
    </row>
    <row r="1749">
      <c r="A1749" s="22" t="n"/>
      <c r="B1749" s="10" t="n"/>
      <c r="C1749" s="10" t="n"/>
      <c r="D1749" s="10" t="n"/>
      <c r="E1749" s="10" t="n"/>
      <c r="F1749" s="10" t="n"/>
      <c r="G1749" s="10" t="n"/>
      <c r="H1749" s="23" t="n"/>
      <c r="I1749" s="23" t="n"/>
      <c r="J1749" s="23" t="n"/>
      <c r="K1749" s="10" t="n"/>
      <c r="L1749" s="10" t="n"/>
      <c r="M1749" s="24">
        <f>IF(AND(A1749="",B1749="",J1749="",H1749=""),"",ROUND(IF(G1749="Yes",2,1)*IF(AND(ISNUMBER(H1749),ISNUMBER(I1749),I1749&gt;=H1749),I1749-H1749,IF(ISNUMBER(J1749),J1749,0)),1))</f>
        <v/>
      </c>
      <c r="N1749" s="24">
        <f>IF(M1749="","",IF(OR(E1749="Personal",E1749="",F1749="Yes"),0,M1749))</f>
        <v/>
      </c>
      <c r="O1749" s="24">
        <f>IF(OR(A1749="",M1749=""),"",IF(E1749="Business",IFERROR(INDEX('Rate Schedule'!$B$5:$B$24,MATCH(SUMPRODUCT(MAX(('Rate Schedule'!$A$5:$A$24&lt;=A1749)*('Rate Schedule'!$A$5:$A$24&lt;&gt;"")*'Rate Schedule'!$A$5:$A$24)),'Rate Schedule'!$A$5:$A$24,0)),0),IF(E1749="Medical",IFERROR(INDEX('Rate Schedule'!$C$5:$C$24,MATCH(SUMPRODUCT(MAX(('Rate Schedule'!$A$5:$A$24&lt;=A1749)*('Rate Schedule'!$A$5:$A$24&lt;&gt;"")*'Rate Schedule'!$A$5:$A$24)),'Rate Schedule'!$A$5:$A$24,0)),0),IF(E1749="Charitable",IFERROR(INDEX('Rate Schedule'!$D$5:$D$24,MATCH(SUMPRODUCT(MAX(('Rate Schedule'!$A$5:$A$24&lt;=A1749)*('Rate Schedule'!$A$5:$A$24&lt;&gt;"")*'Rate Schedule'!$A$5:$A$24)),'Rate Schedule'!$A$5:$A$24,0)),0),0))))</f>
        <v/>
      </c>
      <c r="P1749" s="25">
        <f>IF(OR(M1749="",O1749=""),"",ROUND(N1749*O1749,0)/100)</f>
        <v/>
      </c>
      <c r="Q1749" s="26">
        <f>IF(AND(A1749="",B1749="",C1749="",D1749="",E1749="",J1749="",H1749=""),"",IF(A1749="","Add a date",IF(A1749&gt;AsOf,"After as-of date: not counted yet",IF(B1749="","Add a vehicle",IF(COUNTIF(VName,B1749)=0,"Vehicle not on Vehicles sheet",IF(E1749="","Add a purpose",IF(AND(E1749&lt;&gt;"Business",E1749&lt;&gt;"Medical",E1749&lt;&gt;"Charitable",E1749&lt;&gt;"Personal"),"Purpose must be Business/Medical/Charitable/Personal",IF(AND(ISNUMBER(H1749),ISNUMBER(I1749),I1749&lt;H1749),"Odometer end is before start",IF(AND(NOT(ISNUMBER(H1749)),NOT(ISNUMBER(I1749)),NOT(ISNUMBER(J1749))),"Add odometer readings or typed miles",IF(AND(ISNUMBER(H1749),ISNUMBER(I1749),ISNUMBER(J1749),ABS((I1749-H1749)-J1749)&gt;0.05),"Odometer and typed miles disagree",IF(AND(N1749&gt;0,O1749=0),"No rate for this date — check Rate Schedule",IF(AND(OR(E1749="Business",E1749="Medical",E1749="Charitable"),F1749&lt;&gt;"Yes",K1749=""),"Add purpose detail for substantiation",""))))))))))))</f>
        <v/>
      </c>
      <c r="R1749" s="27">
        <f>IF(OR(A1749="",M1749=""),"",IFERROR(INDEX('Rate Schedule'!$A$5:$A$24,MATCH(SUMPRODUCT(MAX(('Rate Schedule'!$A$5:$A$24&lt;=A1749)*('Rate Schedule'!$A$5:$A$24&lt;&gt;"")*'Rate Schedule'!$A$5:$A$24)),'Rate Schedule'!$A$5:$A$24,0)),""))</f>
        <v/>
      </c>
    </row>
    <row r="1750">
      <c r="A1750" s="22" t="n"/>
      <c r="B1750" s="10" t="n"/>
      <c r="C1750" s="10" t="n"/>
      <c r="D1750" s="10" t="n"/>
      <c r="E1750" s="10" t="n"/>
      <c r="F1750" s="10" t="n"/>
      <c r="G1750" s="10" t="n"/>
      <c r="H1750" s="23" t="n"/>
      <c r="I1750" s="23" t="n"/>
      <c r="J1750" s="23" t="n"/>
      <c r="K1750" s="10" t="n"/>
      <c r="L1750" s="10" t="n"/>
      <c r="M1750" s="24">
        <f>IF(AND(A1750="",B1750="",J1750="",H1750=""),"",ROUND(IF(G1750="Yes",2,1)*IF(AND(ISNUMBER(H1750),ISNUMBER(I1750),I1750&gt;=H1750),I1750-H1750,IF(ISNUMBER(J1750),J1750,0)),1))</f>
        <v/>
      </c>
      <c r="N1750" s="24">
        <f>IF(M1750="","",IF(OR(E1750="Personal",E1750="",F1750="Yes"),0,M1750))</f>
        <v/>
      </c>
      <c r="O1750" s="24">
        <f>IF(OR(A1750="",M1750=""),"",IF(E1750="Business",IFERROR(INDEX('Rate Schedule'!$B$5:$B$24,MATCH(SUMPRODUCT(MAX(('Rate Schedule'!$A$5:$A$24&lt;=A1750)*('Rate Schedule'!$A$5:$A$24&lt;&gt;"")*'Rate Schedule'!$A$5:$A$24)),'Rate Schedule'!$A$5:$A$24,0)),0),IF(E1750="Medical",IFERROR(INDEX('Rate Schedule'!$C$5:$C$24,MATCH(SUMPRODUCT(MAX(('Rate Schedule'!$A$5:$A$24&lt;=A1750)*('Rate Schedule'!$A$5:$A$24&lt;&gt;"")*'Rate Schedule'!$A$5:$A$24)),'Rate Schedule'!$A$5:$A$24,0)),0),IF(E1750="Charitable",IFERROR(INDEX('Rate Schedule'!$D$5:$D$24,MATCH(SUMPRODUCT(MAX(('Rate Schedule'!$A$5:$A$24&lt;=A1750)*('Rate Schedule'!$A$5:$A$24&lt;&gt;"")*'Rate Schedule'!$A$5:$A$24)),'Rate Schedule'!$A$5:$A$24,0)),0),0))))</f>
        <v/>
      </c>
      <c r="P1750" s="25">
        <f>IF(OR(M1750="",O1750=""),"",ROUND(N1750*O1750,0)/100)</f>
        <v/>
      </c>
      <c r="Q1750" s="26">
        <f>IF(AND(A1750="",B1750="",C1750="",D1750="",E1750="",J1750="",H1750=""),"",IF(A1750="","Add a date",IF(A1750&gt;AsOf,"After as-of date: not counted yet",IF(B1750="","Add a vehicle",IF(COUNTIF(VName,B1750)=0,"Vehicle not on Vehicles sheet",IF(E1750="","Add a purpose",IF(AND(E1750&lt;&gt;"Business",E1750&lt;&gt;"Medical",E1750&lt;&gt;"Charitable",E1750&lt;&gt;"Personal"),"Purpose must be Business/Medical/Charitable/Personal",IF(AND(ISNUMBER(H1750),ISNUMBER(I1750),I1750&lt;H1750),"Odometer end is before start",IF(AND(NOT(ISNUMBER(H1750)),NOT(ISNUMBER(I1750)),NOT(ISNUMBER(J1750))),"Add odometer readings or typed miles",IF(AND(ISNUMBER(H1750),ISNUMBER(I1750),ISNUMBER(J1750),ABS((I1750-H1750)-J1750)&gt;0.05),"Odometer and typed miles disagree",IF(AND(N1750&gt;0,O1750=0),"No rate for this date — check Rate Schedule",IF(AND(OR(E1750="Business",E1750="Medical",E1750="Charitable"),F1750&lt;&gt;"Yes",K1750=""),"Add purpose detail for substantiation",""))))))))))))</f>
        <v/>
      </c>
      <c r="R1750" s="27">
        <f>IF(OR(A1750="",M1750=""),"",IFERROR(INDEX('Rate Schedule'!$A$5:$A$24,MATCH(SUMPRODUCT(MAX(('Rate Schedule'!$A$5:$A$24&lt;=A1750)*('Rate Schedule'!$A$5:$A$24&lt;&gt;"")*'Rate Schedule'!$A$5:$A$24)),'Rate Schedule'!$A$5:$A$24,0)),""))</f>
        <v/>
      </c>
    </row>
    <row r="1751">
      <c r="A1751" s="22" t="n"/>
      <c r="B1751" s="10" t="n"/>
      <c r="C1751" s="10" t="n"/>
      <c r="D1751" s="10" t="n"/>
      <c r="E1751" s="10" t="n"/>
      <c r="F1751" s="10" t="n"/>
      <c r="G1751" s="10" t="n"/>
      <c r="H1751" s="23" t="n"/>
      <c r="I1751" s="23" t="n"/>
      <c r="J1751" s="23" t="n"/>
      <c r="K1751" s="10" t="n"/>
      <c r="L1751" s="10" t="n"/>
      <c r="M1751" s="24">
        <f>IF(AND(A1751="",B1751="",J1751="",H1751=""),"",ROUND(IF(G1751="Yes",2,1)*IF(AND(ISNUMBER(H1751),ISNUMBER(I1751),I1751&gt;=H1751),I1751-H1751,IF(ISNUMBER(J1751),J1751,0)),1))</f>
        <v/>
      </c>
      <c r="N1751" s="24">
        <f>IF(M1751="","",IF(OR(E1751="Personal",E1751="",F1751="Yes"),0,M1751))</f>
        <v/>
      </c>
      <c r="O1751" s="24">
        <f>IF(OR(A1751="",M1751=""),"",IF(E1751="Business",IFERROR(INDEX('Rate Schedule'!$B$5:$B$24,MATCH(SUMPRODUCT(MAX(('Rate Schedule'!$A$5:$A$24&lt;=A1751)*('Rate Schedule'!$A$5:$A$24&lt;&gt;"")*'Rate Schedule'!$A$5:$A$24)),'Rate Schedule'!$A$5:$A$24,0)),0),IF(E1751="Medical",IFERROR(INDEX('Rate Schedule'!$C$5:$C$24,MATCH(SUMPRODUCT(MAX(('Rate Schedule'!$A$5:$A$24&lt;=A1751)*('Rate Schedule'!$A$5:$A$24&lt;&gt;"")*'Rate Schedule'!$A$5:$A$24)),'Rate Schedule'!$A$5:$A$24,0)),0),IF(E1751="Charitable",IFERROR(INDEX('Rate Schedule'!$D$5:$D$24,MATCH(SUMPRODUCT(MAX(('Rate Schedule'!$A$5:$A$24&lt;=A1751)*('Rate Schedule'!$A$5:$A$24&lt;&gt;"")*'Rate Schedule'!$A$5:$A$24)),'Rate Schedule'!$A$5:$A$24,0)),0),0))))</f>
        <v/>
      </c>
      <c r="P1751" s="25">
        <f>IF(OR(M1751="",O1751=""),"",ROUND(N1751*O1751,0)/100)</f>
        <v/>
      </c>
      <c r="Q1751" s="26">
        <f>IF(AND(A1751="",B1751="",C1751="",D1751="",E1751="",J1751="",H1751=""),"",IF(A1751="","Add a date",IF(A1751&gt;AsOf,"After as-of date: not counted yet",IF(B1751="","Add a vehicle",IF(COUNTIF(VName,B1751)=0,"Vehicle not on Vehicles sheet",IF(E1751="","Add a purpose",IF(AND(E1751&lt;&gt;"Business",E1751&lt;&gt;"Medical",E1751&lt;&gt;"Charitable",E1751&lt;&gt;"Personal"),"Purpose must be Business/Medical/Charitable/Personal",IF(AND(ISNUMBER(H1751),ISNUMBER(I1751),I1751&lt;H1751),"Odometer end is before start",IF(AND(NOT(ISNUMBER(H1751)),NOT(ISNUMBER(I1751)),NOT(ISNUMBER(J1751))),"Add odometer readings or typed miles",IF(AND(ISNUMBER(H1751),ISNUMBER(I1751),ISNUMBER(J1751),ABS((I1751-H1751)-J1751)&gt;0.05),"Odometer and typed miles disagree",IF(AND(N1751&gt;0,O1751=0),"No rate for this date — check Rate Schedule",IF(AND(OR(E1751="Business",E1751="Medical",E1751="Charitable"),F1751&lt;&gt;"Yes",K1751=""),"Add purpose detail for substantiation",""))))))))))))</f>
        <v/>
      </c>
      <c r="R1751" s="27">
        <f>IF(OR(A1751="",M1751=""),"",IFERROR(INDEX('Rate Schedule'!$A$5:$A$24,MATCH(SUMPRODUCT(MAX(('Rate Schedule'!$A$5:$A$24&lt;=A1751)*('Rate Schedule'!$A$5:$A$24&lt;&gt;"")*'Rate Schedule'!$A$5:$A$24)),'Rate Schedule'!$A$5:$A$24,0)),""))</f>
        <v/>
      </c>
    </row>
    <row r="1752">
      <c r="A1752" s="22" t="n"/>
      <c r="B1752" s="10" t="n"/>
      <c r="C1752" s="10" t="n"/>
      <c r="D1752" s="10" t="n"/>
      <c r="E1752" s="10" t="n"/>
      <c r="F1752" s="10" t="n"/>
      <c r="G1752" s="10" t="n"/>
      <c r="H1752" s="23" t="n"/>
      <c r="I1752" s="23" t="n"/>
      <c r="J1752" s="23" t="n"/>
      <c r="K1752" s="10" t="n"/>
      <c r="L1752" s="10" t="n"/>
      <c r="M1752" s="24">
        <f>IF(AND(A1752="",B1752="",J1752="",H1752=""),"",ROUND(IF(G1752="Yes",2,1)*IF(AND(ISNUMBER(H1752),ISNUMBER(I1752),I1752&gt;=H1752),I1752-H1752,IF(ISNUMBER(J1752),J1752,0)),1))</f>
        <v/>
      </c>
      <c r="N1752" s="24">
        <f>IF(M1752="","",IF(OR(E1752="Personal",E1752="",F1752="Yes"),0,M1752))</f>
        <v/>
      </c>
      <c r="O1752" s="24">
        <f>IF(OR(A1752="",M1752=""),"",IF(E1752="Business",IFERROR(INDEX('Rate Schedule'!$B$5:$B$24,MATCH(SUMPRODUCT(MAX(('Rate Schedule'!$A$5:$A$24&lt;=A1752)*('Rate Schedule'!$A$5:$A$24&lt;&gt;"")*'Rate Schedule'!$A$5:$A$24)),'Rate Schedule'!$A$5:$A$24,0)),0),IF(E1752="Medical",IFERROR(INDEX('Rate Schedule'!$C$5:$C$24,MATCH(SUMPRODUCT(MAX(('Rate Schedule'!$A$5:$A$24&lt;=A1752)*('Rate Schedule'!$A$5:$A$24&lt;&gt;"")*'Rate Schedule'!$A$5:$A$24)),'Rate Schedule'!$A$5:$A$24,0)),0),IF(E1752="Charitable",IFERROR(INDEX('Rate Schedule'!$D$5:$D$24,MATCH(SUMPRODUCT(MAX(('Rate Schedule'!$A$5:$A$24&lt;=A1752)*('Rate Schedule'!$A$5:$A$24&lt;&gt;"")*'Rate Schedule'!$A$5:$A$24)),'Rate Schedule'!$A$5:$A$24,0)),0),0))))</f>
        <v/>
      </c>
      <c r="P1752" s="25">
        <f>IF(OR(M1752="",O1752=""),"",ROUND(N1752*O1752,0)/100)</f>
        <v/>
      </c>
      <c r="Q1752" s="26">
        <f>IF(AND(A1752="",B1752="",C1752="",D1752="",E1752="",J1752="",H1752=""),"",IF(A1752="","Add a date",IF(A1752&gt;AsOf,"After as-of date: not counted yet",IF(B1752="","Add a vehicle",IF(COUNTIF(VName,B1752)=0,"Vehicle not on Vehicles sheet",IF(E1752="","Add a purpose",IF(AND(E1752&lt;&gt;"Business",E1752&lt;&gt;"Medical",E1752&lt;&gt;"Charitable",E1752&lt;&gt;"Personal"),"Purpose must be Business/Medical/Charitable/Personal",IF(AND(ISNUMBER(H1752),ISNUMBER(I1752),I1752&lt;H1752),"Odometer end is before start",IF(AND(NOT(ISNUMBER(H1752)),NOT(ISNUMBER(I1752)),NOT(ISNUMBER(J1752))),"Add odometer readings or typed miles",IF(AND(ISNUMBER(H1752),ISNUMBER(I1752),ISNUMBER(J1752),ABS((I1752-H1752)-J1752)&gt;0.05),"Odometer and typed miles disagree",IF(AND(N1752&gt;0,O1752=0),"No rate for this date — check Rate Schedule",IF(AND(OR(E1752="Business",E1752="Medical",E1752="Charitable"),F1752&lt;&gt;"Yes",K1752=""),"Add purpose detail for substantiation",""))))))))))))</f>
        <v/>
      </c>
      <c r="R1752" s="27">
        <f>IF(OR(A1752="",M1752=""),"",IFERROR(INDEX('Rate Schedule'!$A$5:$A$24,MATCH(SUMPRODUCT(MAX(('Rate Schedule'!$A$5:$A$24&lt;=A1752)*('Rate Schedule'!$A$5:$A$24&lt;&gt;"")*'Rate Schedule'!$A$5:$A$24)),'Rate Schedule'!$A$5:$A$24,0)),""))</f>
        <v/>
      </c>
    </row>
    <row r="1753">
      <c r="A1753" s="22" t="n"/>
      <c r="B1753" s="10" t="n"/>
      <c r="C1753" s="10" t="n"/>
      <c r="D1753" s="10" t="n"/>
      <c r="E1753" s="10" t="n"/>
      <c r="F1753" s="10" t="n"/>
      <c r="G1753" s="10" t="n"/>
      <c r="H1753" s="23" t="n"/>
      <c r="I1753" s="23" t="n"/>
      <c r="J1753" s="23" t="n"/>
      <c r="K1753" s="10" t="n"/>
      <c r="L1753" s="10" t="n"/>
      <c r="M1753" s="24">
        <f>IF(AND(A1753="",B1753="",J1753="",H1753=""),"",ROUND(IF(G1753="Yes",2,1)*IF(AND(ISNUMBER(H1753),ISNUMBER(I1753),I1753&gt;=H1753),I1753-H1753,IF(ISNUMBER(J1753),J1753,0)),1))</f>
        <v/>
      </c>
      <c r="N1753" s="24">
        <f>IF(M1753="","",IF(OR(E1753="Personal",E1753="",F1753="Yes"),0,M1753))</f>
        <v/>
      </c>
      <c r="O1753" s="24">
        <f>IF(OR(A1753="",M1753=""),"",IF(E1753="Business",IFERROR(INDEX('Rate Schedule'!$B$5:$B$24,MATCH(SUMPRODUCT(MAX(('Rate Schedule'!$A$5:$A$24&lt;=A1753)*('Rate Schedule'!$A$5:$A$24&lt;&gt;"")*'Rate Schedule'!$A$5:$A$24)),'Rate Schedule'!$A$5:$A$24,0)),0),IF(E1753="Medical",IFERROR(INDEX('Rate Schedule'!$C$5:$C$24,MATCH(SUMPRODUCT(MAX(('Rate Schedule'!$A$5:$A$24&lt;=A1753)*('Rate Schedule'!$A$5:$A$24&lt;&gt;"")*'Rate Schedule'!$A$5:$A$24)),'Rate Schedule'!$A$5:$A$24,0)),0),IF(E1753="Charitable",IFERROR(INDEX('Rate Schedule'!$D$5:$D$24,MATCH(SUMPRODUCT(MAX(('Rate Schedule'!$A$5:$A$24&lt;=A1753)*('Rate Schedule'!$A$5:$A$24&lt;&gt;"")*'Rate Schedule'!$A$5:$A$24)),'Rate Schedule'!$A$5:$A$24,0)),0),0))))</f>
        <v/>
      </c>
      <c r="P1753" s="25">
        <f>IF(OR(M1753="",O1753=""),"",ROUND(N1753*O1753,0)/100)</f>
        <v/>
      </c>
      <c r="Q1753" s="26">
        <f>IF(AND(A1753="",B1753="",C1753="",D1753="",E1753="",J1753="",H1753=""),"",IF(A1753="","Add a date",IF(A1753&gt;AsOf,"After as-of date: not counted yet",IF(B1753="","Add a vehicle",IF(COUNTIF(VName,B1753)=0,"Vehicle not on Vehicles sheet",IF(E1753="","Add a purpose",IF(AND(E1753&lt;&gt;"Business",E1753&lt;&gt;"Medical",E1753&lt;&gt;"Charitable",E1753&lt;&gt;"Personal"),"Purpose must be Business/Medical/Charitable/Personal",IF(AND(ISNUMBER(H1753),ISNUMBER(I1753),I1753&lt;H1753),"Odometer end is before start",IF(AND(NOT(ISNUMBER(H1753)),NOT(ISNUMBER(I1753)),NOT(ISNUMBER(J1753))),"Add odometer readings or typed miles",IF(AND(ISNUMBER(H1753),ISNUMBER(I1753),ISNUMBER(J1753),ABS((I1753-H1753)-J1753)&gt;0.05),"Odometer and typed miles disagree",IF(AND(N1753&gt;0,O1753=0),"No rate for this date — check Rate Schedule",IF(AND(OR(E1753="Business",E1753="Medical",E1753="Charitable"),F1753&lt;&gt;"Yes",K1753=""),"Add purpose detail for substantiation",""))))))))))))</f>
        <v/>
      </c>
      <c r="R1753" s="27">
        <f>IF(OR(A1753="",M1753=""),"",IFERROR(INDEX('Rate Schedule'!$A$5:$A$24,MATCH(SUMPRODUCT(MAX(('Rate Schedule'!$A$5:$A$24&lt;=A1753)*('Rate Schedule'!$A$5:$A$24&lt;&gt;"")*'Rate Schedule'!$A$5:$A$24)),'Rate Schedule'!$A$5:$A$24,0)),""))</f>
        <v/>
      </c>
    </row>
    <row r="1754">
      <c r="A1754" s="22" t="n"/>
      <c r="B1754" s="10" t="n"/>
      <c r="C1754" s="10" t="n"/>
      <c r="D1754" s="10" t="n"/>
      <c r="E1754" s="10" t="n"/>
      <c r="F1754" s="10" t="n"/>
      <c r="G1754" s="10" t="n"/>
      <c r="H1754" s="23" t="n"/>
      <c r="I1754" s="23" t="n"/>
      <c r="J1754" s="23" t="n"/>
      <c r="K1754" s="10" t="n"/>
      <c r="L1754" s="10" t="n"/>
      <c r="M1754" s="24">
        <f>IF(AND(A1754="",B1754="",J1754="",H1754=""),"",ROUND(IF(G1754="Yes",2,1)*IF(AND(ISNUMBER(H1754),ISNUMBER(I1754),I1754&gt;=H1754),I1754-H1754,IF(ISNUMBER(J1754),J1754,0)),1))</f>
        <v/>
      </c>
      <c r="N1754" s="24">
        <f>IF(M1754="","",IF(OR(E1754="Personal",E1754="",F1754="Yes"),0,M1754))</f>
        <v/>
      </c>
      <c r="O1754" s="24">
        <f>IF(OR(A1754="",M1754=""),"",IF(E1754="Business",IFERROR(INDEX('Rate Schedule'!$B$5:$B$24,MATCH(SUMPRODUCT(MAX(('Rate Schedule'!$A$5:$A$24&lt;=A1754)*('Rate Schedule'!$A$5:$A$24&lt;&gt;"")*'Rate Schedule'!$A$5:$A$24)),'Rate Schedule'!$A$5:$A$24,0)),0),IF(E1754="Medical",IFERROR(INDEX('Rate Schedule'!$C$5:$C$24,MATCH(SUMPRODUCT(MAX(('Rate Schedule'!$A$5:$A$24&lt;=A1754)*('Rate Schedule'!$A$5:$A$24&lt;&gt;"")*'Rate Schedule'!$A$5:$A$24)),'Rate Schedule'!$A$5:$A$24,0)),0),IF(E1754="Charitable",IFERROR(INDEX('Rate Schedule'!$D$5:$D$24,MATCH(SUMPRODUCT(MAX(('Rate Schedule'!$A$5:$A$24&lt;=A1754)*('Rate Schedule'!$A$5:$A$24&lt;&gt;"")*'Rate Schedule'!$A$5:$A$24)),'Rate Schedule'!$A$5:$A$24,0)),0),0))))</f>
        <v/>
      </c>
      <c r="P1754" s="25">
        <f>IF(OR(M1754="",O1754=""),"",ROUND(N1754*O1754,0)/100)</f>
        <v/>
      </c>
      <c r="Q1754" s="26">
        <f>IF(AND(A1754="",B1754="",C1754="",D1754="",E1754="",J1754="",H1754=""),"",IF(A1754="","Add a date",IF(A1754&gt;AsOf,"After as-of date: not counted yet",IF(B1754="","Add a vehicle",IF(COUNTIF(VName,B1754)=0,"Vehicle not on Vehicles sheet",IF(E1754="","Add a purpose",IF(AND(E1754&lt;&gt;"Business",E1754&lt;&gt;"Medical",E1754&lt;&gt;"Charitable",E1754&lt;&gt;"Personal"),"Purpose must be Business/Medical/Charitable/Personal",IF(AND(ISNUMBER(H1754),ISNUMBER(I1754),I1754&lt;H1754),"Odometer end is before start",IF(AND(NOT(ISNUMBER(H1754)),NOT(ISNUMBER(I1754)),NOT(ISNUMBER(J1754))),"Add odometer readings or typed miles",IF(AND(ISNUMBER(H1754),ISNUMBER(I1754),ISNUMBER(J1754),ABS((I1754-H1754)-J1754)&gt;0.05),"Odometer and typed miles disagree",IF(AND(N1754&gt;0,O1754=0),"No rate for this date — check Rate Schedule",IF(AND(OR(E1754="Business",E1754="Medical",E1754="Charitable"),F1754&lt;&gt;"Yes",K1754=""),"Add purpose detail for substantiation",""))))))))))))</f>
        <v/>
      </c>
      <c r="R1754" s="27">
        <f>IF(OR(A1754="",M1754=""),"",IFERROR(INDEX('Rate Schedule'!$A$5:$A$24,MATCH(SUMPRODUCT(MAX(('Rate Schedule'!$A$5:$A$24&lt;=A1754)*('Rate Schedule'!$A$5:$A$24&lt;&gt;"")*'Rate Schedule'!$A$5:$A$24)),'Rate Schedule'!$A$5:$A$24,0)),""))</f>
        <v/>
      </c>
    </row>
    <row r="1755">
      <c r="A1755" s="22" t="n"/>
      <c r="B1755" s="10" t="n"/>
      <c r="C1755" s="10" t="n"/>
      <c r="D1755" s="10" t="n"/>
      <c r="E1755" s="10" t="n"/>
      <c r="F1755" s="10" t="n"/>
      <c r="G1755" s="10" t="n"/>
      <c r="H1755" s="23" t="n"/>
      <c r="I1755" s="23" t="n"/>
      <c r="J1755" s="23" t="n"/>
      <c r="K1755" s="10" t="n"/>
      <c r="L1755" s="10" t="n"/>
      <c r="M1755" s="24">
        <f>IF(AND(A1755="",B1755="",J1755="",H1755=""),"",ROUND(IF(G1755="Yes",2,1)*IF(AND(ISNUMBER(H1755),ISNUMBER(I1755),I1755&gt;=H1755),I1755-H1755,IF(ISNUMBER(J1755),J1755,0)),1))</f>
        <v/>
      </c>
      <c r="N1755" s="24">
        <f>IF(M1755="","",IF(OR(E1755="Personal",E1755="",F1755="Yes"),0,M1755))</f>
        <v/>
      </c>
      <c r="O1755" s="24">
        <f>IF(OR(A1755="",M1755=""),"",IF(E1755="Business",IFERROR(INDEX('Rate Schedule'!$B$5:$B$24,MATCH(SUMPRODUCT(MAX(('Rate Schedule'!$A$5:$A$24&lt;=A1755)*('Rate Schedule'!$A$5:$A$24&lt;&gt;"")*'Rate Schedule'!$A$5:$A$24)),'Rate Schedule'!$A$5:$A$24,0)),0),IF(E1755="Medical",IFERROR(INDEX('Rate Schedule'!$C$5:$C$24,MATCH(SUMPRODUCT(MAX(('Rate Schedule'!$A$5:$A$24&lt;=A1755)*('Rate Schedule'!$A$5:$A$24&lt;&gt;"")*'Rate Schedule'!$A$5:$A$24)),'Rate Schedule'!$A$5:$A$24,0)),0),IF(E1755="Charitable",IFERROR(INDEX('Rate Schedule'!$D$5:$D$24,MATCH(SUMPRODUCT(MAX(('Rate Schedule'!$A$5:$A$24&lt;=A1755)*('Rate Schedule'!$A$5:$A$24&lt;&gt;"")*'Rate Schedule'!$A$5:$A$24)),'Rate Schedule'!$A$5:$A$24,0)),0),0))))</f>
        <v/>
      </c>
      <c r="P1755" s="25">
        <f>IF(OR(M1755="",O1755=""),"",ROUND(N1755*O1755,0)/100)</f>
        <v/>
      </c>
      <c r="Q1755" s="26">
        <f>IF(AND(A1755="",B1755="",C1755="",D1755="",E1755="",J1755="",H1755=""),"",IF(A1755="","Add a date",IF(A1755&gt;AsOf,"After as-of date: not counted yet",IF(B1755="","Add a vehicle",IF(COUNTIF(VName,B1755)=0,"Vehicle not on Vehicles sheet",IF(E1755="","Add a purpose",IF(AND(E1755&lt;&gt;"Business",E1755&lt;&gt;"Medical",E1755&lt;&gt;"Charitable",E1755&lt;&gt;"Personal"),"Purpose must be Business/Medical/Charitable/Personal",IF(AND(ISNUMBER(H1755),ISNUMBER(I1755),I1755&lt;H1755),"Odometer end is before start",IF(AND(NOT(ISNUMBER(H1755)),NOT(ISNUMBER(I1755)),NOT(ISNUMBER(J1755))),"Add odometer readings or typed miles",IF(AND(ISNUMBER(H1755),ISNUMBER(I1755),ISNUMBER(J1755),ABS((I1755-H1755)-J1755)&gt;0.05),"Odometer and typed miles disagree",IF(AND(N1755&gt;0,O1755=0),"No rate for this date — check Rate Schedule",IF(AND(OR(E1755="Business",E1755="Medical",E1755="Charitable"),F1755&lt;&gt;"Yes",K1755=""),"Add purpose detail for substantiation",""))))))))))))</f>
        <v/>
      </c>
      <c r="R1755" s="27">
        <f>IF(OR(A1755="",M1755=""),"",IFERROR(INDEX('Rate Schedule'!$A$5:$A$24,MATCH(SUMPRODUCT(MAX(('Rate Schedule'!$A$5:$A$24&lt;=A1755)*('Rate Schedule'!$A$5:$A$24&lt;&gt;"")*'Rate Schedule'!$A$5:$A$24)),'Rate Schedule'!$A$5:$A$24,0)),""))</f>
        <v/>
      </c>
    </row>
    <row r="1756">
      <c r="A1756" s="22" t="n"/>
      <c r="B1756" s="10" t="n"/>
      <c r="C1756" s="10" t="n"/>
      <c r="D1756" s="10" t="n"/>
      <c r="E1756" s="10" t="n"/>
      <c r="F1756" s="10" t="n"/>
      <c r="G1756" s="10" t="n"/>
      <c r="H1756" s="23" t="n"/>
      <c r="I1756" s="23" t="n"/>
      <c r="J1756" s="23" t="n"/>
      <c r="K1756" s="10" t="n"/>
      <c r="L1756" s="10" t="n"/>
      <c r="M1756" s="24">
        <f>IF(AND(A1756="",B1756="",J1756="",H1756=""),"",ROUND(IF(G1756="Yes",2,1)*IF(AND(ISNUMBER(H1756),ISNUMBER(I1756),I1756&gt;=H1756),I1756-H1756,IF(ISNUMBER(J1756),J1756,0)),1))</f>
        <v/>
      </c>
      <c r="N1756" s="24">
        <f>IF(M1756="","",IF(OR(E1756="Personal",E1756="",F1756="Yes"),0,M1756))</f>
        <v/>
      </c>
      <c r="O1756" s="24">
        <f>IF(OR(A1756="",M1756=""),"",IF(E1756="Business",IFERROR(INDEX('Rate Schedule'!$B$5:$B$24,MATCH(SUMPRODUCT(MAX(('Rate Schedule'!$A$5:$A$24&lt;=A1756)*('Rate Schedule'!$A$5:$A$24&lt;&gt;"")*'Rate Schedule'!$A$5:$A$24)),'Rate Schedule'!$A$5:$A$24,0)),0),IF(E1756="Medical",IFERROR(INDEX('Rate Schedule'!$C$5:$C$24,MATCH(SUMPRODUCT(MAX(('Rate Schedule'!$A$5:$A$24&lt;=A1756)*('Rate Schedule'!$A$5:$A$24&lt;&gt;"")*'Rate Schedule'!$A$5:$A$24)),'Rate Schedule'!$A$5:$A$24,0)),0),IF(E1756="Charitable",IFERROR(INDEX('Rate Schedule'!$D$5:$D$24,MATCH(SUMPRODUCT(MAX(('Rate Schedule'!$A$5:$A$24&lt;=A1756)*('Rate Schedule'!$A$5:$A$24&lt;&gt;"")*'Rate Schedule'!$A$5:$A$24)),'Rate Schedule'!$A$5:$A$24,0)),0),0))))</f>
        <v/>
      </c>
      <c r="P1756" s="25">
        <f>IF(OR(M1756="",O1756=""),"",ROUND(N1756*O1756,0)/100)</f>
        <v/>
      </c>
      <c r="Q1756" s="26">
        <f>IF(AND(A1756="",B1756="",C1756="",D1756="",E1756="",J1756="",H1756=""),"",IF(A1756="","Add a date",IF(A1756&gt;AsOf,"After as-of date: not counted yet",IF(B1756="","Add a vehicle",IF(COUNTIF(VName,B1756)=0,"Vehicle not on Vehicles sheet",IF(E1756="","Add a purpose",IF(AND(E1756&lt;&gt;"Business",E1756&lt;&gt;"Medical",E1756&lt;&gt;"Charitable",E1756&lt;&gt;"Personal"),"Purpose must be Business/Medical/Charitable/Personal",IF(AND(ISNUMBER(H1756),ISNUMBER(I1756),I1756&lt;H1756),"Odometer end is before start",IF(AND(NOT(ISNUMBER(H1756)),NOT(ISNUMBER(I1756)),NOT(ISNUMBER(J1756))),"Add odometer readings or typed miles",IF(AND(ISNUMBER(H1756),ISNUMBER(I1756),ISNUMBER(J1756),ABS((I1756-H1756)-J1756)&gt;0.05),"Odometer and typed miles disagree",IF(AND(N1756&gt;0,O1756=0),"No rate for this date — check Rate Schedule",IF(AND(OR(E1756="Business",E1756="Medical",E1756="Charitable"),F1756&lt;&gt;"Yes",K1756=""),"Add purpose detail for substantiation",""))))))))))))</f>
        <v/>
      </c>
      <c r="R1756" s="27">
        <f>IF(OR(A1756="",M1756=""),"",IFERROR(INDEX('Rate Schedule'!$A$5:$A$24,MATCH(SUMPRODUCT(MAX(('Rate Schedule'!$A$5:$A$24&lt;=A1756)*('Rate Schedule'!$A$5:$A$24&lt;&gt;"")*'Rate Schedule'!$A$5:$A$24)),'Rate Schedule'!$A$5:$A$24,0)),""))</f>
        <v/>
      </c>
    </row>
    <row r="1757">
      <c r="A1757" s="22" t="n"/>
      <c r="B1757" s="10" t="n"/>
      <c r="C1757" s="10" t="n"/>
      <c r="D1757" s="10" t="n"/>
      <c r="E1757" s="10" t="n"/>
      <c r="F1757" s="10" t="n"/>
      <c r="G1757" s="10" t="n"/>
      <c r="H1757" s="23" t="n"/>
      <c r="I1757" s="23" t="n"/>
      <c r="J1757" s="23" t="n"/>
      <c r="K1757" s="10" t="n"/>
      <c r="L1757" s="10" t="n"/>
      <c r="M1757" s="24">
        <f>IF(AND(A1757="",B1757="",J1757="",H1757=""),"",ROUND(IF(G1757="Yes",2,1)*IF(AND(ISNUMBER(H1757),ISNUMBER(I1757),I1757&gt;=H1757),I1757-H1757,IF(ISNUMBER(J1757),J1757,0)),1))</f>
        <v/>
      </c>
      <c r="N1757" s="24">
        <f>IF(M1757="","",IF(OR(E1757="Personal",E1757="",F1757="Yes"),0,M1757))</f>
        <v/>
      </c>
      <c r="O1757" s="24">
        <f>IF(OR(A1757="",M1757=""),"",IF(E1757="Business",IFERROR(INDEX('Rate Schedule'!$B$5:$B$24,MATCH(SUMPRODUCT(MAX(('Rate Schedule'!$A$5:$A$24&lt;=A1757)*('Rate Schedule'!$A$5:$A$24&lt;&gt;"")*'Rate Schedule'!$A$5:$A$24)),'Rate Schedule'!$A$5:$A$24,0)),0),IF(E1757="Medical",IFERROR(INDEX('Rate Schedule'!$C$5:$C$24,MATCH(SUMPRODUCT(MAX(('Rate Schedule'!$A$5:$A$24&lt;=A1757)*('Rate Schedule'!$A$5:$A$24&lt;&gt;"")*'Rate Schedule'!$A$5:$A$24)),'Rate Schedule'!$A$5:$A$24,0)),0),IF(E1757="Charitable",IFERROR(INDEX('Rate Schedule'!$D$5:$D$24,MATCH(SUMPRODUCT(MAX(('Rate Schedule'!$A$5:$A$24&lt;=A1757)*('Rate Schedule'!$A$5:$A$24&lt;&gt;"")*'Rate Schedule'!$A$5:$A$24)),'Rate Schedule'!$A$5:$A$24,0)),0),0))))</f>
        <v/>
      </c>
      <c r="P1757" s="25">
        <f>IF(OR(M1757="",O1757=""),"",ROUND(N1757*O1757,0)/100)</f>
        <v/>
      </c>
      <c r="Q1757" s="26">
        <f>IF(AND(A1757="",B1757="",C1757="",D1757="",E1757="",J1757="",H1757=""),"",IF(A1757="","Add a date",IF(A1757&gt;AsOf,"After as-of date: not counted yet",IF(B1757="","Add a vehicle",IF(COUNTIF(VName,B1757)=0,"Vehicle not on Vehicles sheet",IF(E1757="","Add a purpose",IF(AND(E1757&lt;&gt;"Business",E1757&lt;&gt;"Medical",E1757&lt;&gt;"Charitable",E1757&lt;&gt;"Personal"),"Purpose must be Business/Medical/Charitable/Personal",IF(AND(ISNUMBER(H1757),ISNUMBER(I1757),I1757&lt;H1757),"Odometer end is before start",IF(AND(NOT(ISNUMBER(H1757)),NOT(ISNUMBER(I1757)),NOT(ISNUMBER(J1757))),"Add odometer readings or typed miles",IF(AND(ISNUMBER(H1757),ISNUMBER(I1757),ISNUMBER(J1757),ABS((I1757-H1757)-J1757)&gt;0.05),"Odometer and typed miles disagree",IF(AND(N1757&gt;0,O1757=0),"No rate for this date — check Rate Schedule",IF(AND(OR(E1757="Business",E1757="Medical",E1757="Charitable"),F1757&lt;&gt;"Yes",K1757=""),"Add purpose detail for substantiation",""))))))))))))</f>
        <v/>
      </c>
      <c r="R1757" s="27">
        <f>IF(OR(A1757="",M1757=""),"",IFERROR(INDEX('Rate Schedule'!$A$5:$A$24,MATCH(SUMPRODUCT(MAX(('Rate Schedule'!$A$5:$A$24&lt;=A1757)*('Rate Schedule'!$A$5:$A$24&lt;&gt;"")*'Rate Schedule'!$A$5:$A$24)),'Rate Schedule'!$A$5:$A$24,0)),""))</f>
        <v/>
      </c>
    </row>
    <row r="1758">
      <c r="A1758" s="22" t="n"/>
      <c r="B1758" s="10" t="n"/>
      <c r="C1758" s="10" t="n"/>
      <c r="D1758" s="10" t="n"/>
      <c r="E1758" s="10" t="n"/>
      <c r="F1758" s="10" t="n"/>
      <c r="G1758" s="10" t="n"/>
      <c r="H1758" s="23" t="n"/>
      <c r="I1758" s="23" t="n"/>
      <c r="J1758" s="23" t="n"/>
      <c r="K1758" s="10" t="n"/>
      <c r="L1758" s="10" t="n"/>
      <c r="M1758" s="24">
        <f>IF(AND(A1758="",B1758="",J1758="",H1758=""),"",ROUND(IF(G1758="Yes",2,1)*IF(AND(ISNUMBER(H1758),ISNUMBER(I1758),I1758&gt;=H1758),I1758-H1758,IF(ISNUMBER(J1758),J1758,0)),1))</f>
        <v/>
      </c>
      <c r="N1758" s="24">
        <f>IF(M1758="","",IF(OR(E1758="Personal",E1758="",F1758="Yes"),0,M1758))</f>
        <v/>
      </c>
      <c r="O1758" s="24">
        <f>IF(OR(A1758="",M1758=""),"",IF(E1758="Business",IFERROR(INDEX('Rate Schedule'!$B$5:$B$24,MATCH(SUMPRODUCT(MAX(('Rate Schedule'!$A$5:$A$24&lt;=A1758)*('Rate Schedule'!$A$5:$A$24&lt;&gt;"")*'Rate Schedule'!$A$5:$A$24)),'Rate Schedule'!$A$5:$A$24,0)),0),IF(E1758="Medical",IFERROR(INDEX('Rate Schedule'!$C$5:$C$24,MATCH(SUMPRODUCT(MAX(('Rate Schedule'!$A$5:$A$24&lt;=A1758)*('Rate Schedule'!$A$5:$A$24&lt;&gt;"")*'Rate Schedule'!$A$5:$A$24)),'Rate Schedule'!$A$5:$A$24,0)),0),IF(E1758="Charitable",IFERROR(INDEX('Rate Schedule'!$D$5:$D$24,MATCH(SUMPRODUCT(MAX(('Rate Schedule'!$A$5:$A$24&lt;=A1758)*('Rate Schedule'!$A$5:$A$24&lt;&gt;"")*'Rate Schedule'!$A$5:$A$24)),'Rate Schedule'!$A$5:$A$24,0)),0),0))))</f>
        <v/>
      </c>
      <c r="P1758" s="25">
        <f>IF(OR(M1758="",O1758=""),"",ROUND(N1758*O1758,0)/100)</f>
        <v/>
      </c>
      <c r="Q1758" s="26">
        <f>IF(AND(A1758="",B1758="",C1758="",D1758="",E1758="",J1758="",H1758=""),"",IF(A1758="","Add a date",IF(A1758&gt;AsOf,"After as-of date: not counted yet",IF(B1758="","Add a vehicle",IF(COUNTIF(VName,B1758)=0,"Vehicle not on Vehicles sheet",IF(E1758="","Add a purpose",IF(AND(E1758&lt;&gt;"Business",E1758&lt;&gt;"Medical",E1758&lt;&gt;"Charitable",E1758&lt;&gt;"Personal"),"Purpose must be Business/Medical/Charitable/Personal",IF(AND(ISNUMBER(H1758),ISNUMBER(I1758),I1758&lt;H1758),"Odometer end is before start",IF(AND(NOT(ISNUMBER(H1758)),NOT(ISNUMBER(I1758)),NOT(ISNUMBER(J1758))),"Add odometer readings or typed miles",IF(AND(ISNUMBER(H1758),ISNUMBER(I1758),ISNUMBER(J1758),ABS((I1758-H1758)-J1758)&gt;0.05),"Odometer and typed miles disagree",IF(AND(N1758&gt;0,O1758=0),"No rate for this date — check Rate Schedule",IF(AND(OR(E1758="Business",E1758="Medical",E1758="Charitable"),F1758&lt;&gt;"Yes",K1758=""),"Add purpose detail for substantiation",""))))))))))))</f>
        <v/>
      </c>
      <c r="R1758" s="27">
        <f>IF(OR(A1758="",M1758=""),"",IFERROR(INDEX('Rate Schedule'!$A$5:$A$24,MATCH(SUMPRODUCT(MAX(('Rate Schedule'!$A$5:$A$24&lt;=A1758)*('Rate Schedule'!$A$5:$A$24&lt;&gt;"")*'Rate Schedule'!$A$5:$A$24)),'Rate Schedule'!$A$5:$A$24,0)),""))</f>
        <v/>
      </c>
    </row>
    <row r="1759">
      <c r="A1759" s="22" t="n"/>
      <c r="B1759" s="10" t="n"/>
      <c r="C1759" s="10" t="n"/>
      <c r="D1759" s="10" t="n"/>
      <c r="E1759" s="10" t="n"/>
      <c r="F1759" s="10" t="n"/>
      <c r="G1759" s="10" t="n"/>
      <c r="H1759" s="23" t="n"/>
      <c r="I1759" s="23" t="n"/>
      <c r="J1759" s="23" t="n"/>
      <c r="K1759" s="10" t="n"/>
      <c r="L1759" s="10" t="n"/>
      <c r="M1759" s="24">
        <f>IF(AND(A1759="",B1759="",J1759="",H1759=""),"",ROUND(IF(G1759="Yes",2,1)*IF(AND(ISNUMBER(H1759),ISNUMBER(I1759),I1759&gt;=H1759),I1759-H1759,IF(ISNUMBER(J1759),J1759,0)),1))</f>
        <v/>
      </c>
      <c r="N1759" s="24">
        <f>IF(M1759="","",IF(OR(E1759="Personal",E1759="",F1759="Yes"),0,M1759))</f>
        <v/>
      </c>
      <c r="O1759" s="24">
        <f>IF(OR(A1759="",M1759=""),"",IF(E1759="Business",IFERROR(INDEX('Rate Schedule'!$B$5:$B$24,MATCH(SUMPRODUCT(MAX(('Rate Schedule'!$A$5:$A$24&lt;=A1759)*('Rate Schedule'!$A$5:$A$24&lt;&gt;"")*'Rate Schedule'!$A$5:$A$24)),'Rate Schedule'!$A$5:$A$24,0)),0),IF(E1759="Medical",IFERROR(INDEX('Rate Schedule'!$C$5:$C$24,MATCH(SUMPRODUCT(MAX(('Rate Schedule'!$A$5:$A$24&lt;=A1759)*('Rate Schedule'!$A$5:$A$24&lt;&gt;"")*'Rate Schedule'!$A$5:$A$24)),'Rate Schedule'!$A$5:$A$24,0)),0),IF(E1759="Charitable",IFERROR(INDEX('Rate Schedule'!$D$5:$D$24,MATCH(SUMPRODUCT(MAX(('Rate Schedule'!$A$5:$A$24&lt;=A1759)*('Rate Schedule'!$A$5:$A$24&lt;&gt;"")*'Rate Schedule'!$A$5:$A$24)),'Rate Schedule'!$A$5:$A$24,0)),0),0))))</f>
        <v/>
      </c>
      <c r="P1759" s="25">
        <f>IF(OR(M1759="",O1759=""),"",ROUND(N1759*O1759,0)/100)</f>
        <v/>
      </c>
      <c r="Q1759" s="26">
        <f>IF(AND(A1759="",B1759="",C1759="",D1759="",E1759="",J1759="",H1759=""),"",IF(A1759="","Add a date",IF(A1759&gt;AsOf,"After as-of date: not counted yet",IF(B1759="","Add a vehicle",IF(COUNTIF(VName,B1759)=0,"Vehicle not on Vehicles sheet",IF(E1759="","Add a purpose",IF(AND(E1759&lt;&gt;"Business",E1759&lt;&gt;"Medical",E1759&lt;&gt;"Charitable",E1759&lt;&gt;"Personal"),"Purpose must be Business/Medical/Charitable/Personal",IF(AND(ISNUMBER(H1759),ISNUMBER(I1759),I1759&lt;H1759),"Odometer end is before start",IF(AND(NOT(ISNUMBER(H1759)),NOT(ISNUMBER(I1759)),NOT(ISNUMBER(J1759))),"Add odometer readings or typed miles",IF(AND(ISNUMBER(H1759),ISNUMBER(I1759),ISNUMBER(J1759),ABS((I1759-H1759)-J1759)&gt;0.05),"Odometer and typed miles disagree",IF(AND(N1759&gt;0,O1759=0),"No rate for this date — check Rate Schedule",IF(AND(OR(E1759="Business",E1759="Medical",E1759="Charitable"),F1759&lt;&gt;"Yes",K1759=""),"Add purpose detail for substantiation",""))))))))))))</f>
        <v/>
      </c>
      <c r="R1759" s="27">
        <f>IF(OR(A1759="",M1759=""),"",IFERROR(INDEX('Rate Schedule'!$A$5:$A$24,MATCH(SUMPRODUCT(MAX(('Rate Schedule'!$A$5:$A$24&lt;=A1759)*('Rate Schedule'!$A$5:$A$24&lt;&gt;"")*'Rate Schedule'!$A$5:$A$24)),'Rate Schedule'!$A$5:$A$24,0)),""))</f>
        <v/>
      </c>
    </row>
    <row r="1760">
      <c r="A1760" s="22" t="n"/>
      <c r="B1760" s="10" t="n"/>
      <c r="C1760" s="10" t="n"/>
      <c r="D1760" s="10" t="n"/>
      <c r="E1760" s="10" t="n"/>
      <c r="F1760" s="10" t="n"/>
      <c r="G1760" s="10" t="n"/>
      <c r="H1760" s="23" t="n"/>
      <c r="I1760" s="23" t="n"/>
      <c r="J1760" s="23" t="n"/>
      <c r="K1760" s="10" t="n"/>
      <c r="L1760" s="10" t="n"/>
      <c r="M1760" s="24">
        <f>IF(AND(A1760="",B1760="",J1760="",H1760=""),"",ROUND(IF(G1760="Yes",2,1)*IF(AND(ISNUMBER(H1760),ISNUMBER(I1760),I1760&gt;=H1760),I1760-H1760,IF(ISNUMBER(J1760),J1760,0)),1))</f>
        <v/>
      </c>
      <c r="N1760" s="24">
        <f>IF(M1760="","",IF(OR(E1760="Personal",E1760="",F1760="Yes"),0,M1760))</f>
        <v/>
      </c>
      <c r="O1760" s="24">
        <f>IF(OR(A1760="",M1760=""),"",IF(E1760="Business",IFERROR(INDEX('Rate Schedule'!$B$5:$B$24,MATCH(SUMPRODUCT(MAX(('Rate Schedule'!$A$5:$A$24&lt;=A1760)*('Rate Schedule'!$A$5:$A$24&lt;&gt;"")*'Rate Schedule'!$A$5:$A$24)),'Rate Schedule'!$A$5:$A$24,0)),0),IF(E1760="Medical",IFERROR(INDEX('Rate Schedule'!$C$5:$C$24,MATCH(SUMPRODUCT(MAX(('Rate Schedule'!$A$5:$A$24&lt;=A1760)*('Rate Schedule'!$A$5:$A$24&lt;&gt;"")*'Rate Schedule'!$A$5:$A$24)),'Rate Schedule'!$A$5:$A$24,0)),0),IF(E1760="Charitable",IFERROR(INDEX('Rate Schedule'!$D$5:$D$24,MATCH(SUMPRODUCT(MAX(('Rate Schedule'!$A$5:$A$24&lt;=A1760)*('Rate Schedule'!$A$5:$A$24&lt;&gt;"")*'Rate Schedule'!$A$5:$A$24)),'Rate Schedule'!$A$5:$A$24,0)),0),0))))</f>
        <v/>
      </c>
      <c r="P1760" s="25">
        <f>IF(OR(M1760="",O1760=""),"",ROUND(N1760*O1760,0)/100)</f>
        <v/>
      </c>
      <c r="Q1760" s="26">
        <f>IF(AND(A1760="",B1760="",C1760="",D1760="",E1760="",J1760="",H1760=""),"",IF(A1760="","Add a date",IF(A1760&gt;AsOf,"After as-of date: not counted yet",IF(B1760="","Add a vehicle",IF(COUNTIF(VName,B1760)=0,"Vehicle not on Vehicles sheet",IF(E1760="","Add a purpose",IF(AND(E1760&lt;&gt;"Business",E1760&lt;&gt;"Medical",E1760&lt;&gt;"Charitable",E1760&lt;&gt;"Personal"),"Purpose must be Business/Medical/Charitable/Personal",IF(AND(ISNUMBER(H1760),ISNUMBER(I1760),I1760&lt;H1760),"Odometer end is before start",IF(AND(NOT(ISNUMBER(H1760)),NOT(ISNUMBER(I1760)),NOT(ISNUMBER(J1760))),"Add odometer readings or typed miles",IF(AND(ISNUMBER(H1760),ISNUMBER(I1760),ISNUMBER(J1760),ABS((I1760-H1760)-J1760)&gt;0.05),"Odometer and typed miles disagree",IF(AND(N1760&gt;0,O1760=0),"No rate for this date — check Rate Schedule",IF(AND(OR(E1760="Business",E1760="Medical",E1760="Charitable"),F1760&lt;&gt;"Yes",K1760=""),"Add purpose detail for substantiation",""))))))))))))</f>
        <v/>
      </c>
      <c r="R1760" s="27">
        <f>IF(OR(A1760="",M1760=""),"",IFERROR(INDEX('Rate Schedule'!$A$5:$A$24,MATCH(SUMPRODUCT(MAX(('Rate Schedule'!$A$5:$A$24&lt;=A1760)*('Rate Schedule'!$A$5:$A$24&lt;&gt;"")*'Rate Schedule'!$A$5:$A$24)),'Rate Schedule'!$A$5:$A$24,0)),""))</f>
        <v/>
      </c>
    </row>
    <row r="1761">
      <c r="A1761" s="22" t="n"/>
      <c r="B1761" s="10" t="n"/>
      <c r="C1761" s="10" t="n"/>
      <c r="D1761" s="10" t="n"/>
      <c r="E1761" s="10" t="n"/>
      <c r="F1761" s="10" t="n"/>
      <c r="G1761" s="10" t="n"/>
      <c r="H1761" s="23" t="n"/>
      <c r="I1761" s="23" t="n"/>
      <c r="J1761" s="23" t="n"/>
      <c r="K1761" s="10" t="n"/>
      <c r="L1761" s="10" t="n"/>
      <c r="M1761" s="24">
        <f>IF(AND(A1761="",B1761="",J1761="",H1761=""),"",ROUND(IF(G1761="Yes",2,1)*IF(AND(ISNUMBER(H1761),ISNUMBER(I1761),I1761&gt;=H1761),I1761-H1761,IF(ISNUMBER(J1761),J1761,0)),1))</f>
        <v/>
      </c>
      <c r="N1761" s="24">
        <f>IF(M1761="","",IF(OR(E1761="Personal",E1761="",F1761="Yes"),0,M1761))</f>
        <v/>
      </c>
      <c r="O1761" s="24">
        <f>IF(OR(A1761="",M1761=""),"",IF(E1761="Business",IFERROR(INDEX('Rate Schedule'!$B$5:$B$24,MATCH(SUMPRODUCT(MAX(('Rate Schedule'!$A$5:$A$24&lt;=A1761)*('Rate Schedule'!$A$5:$A$24&lt;&gt;"")*'Rate Schedule'!$A$5:$A$24)),'Rate Schedule'!$A$5:$A$24,0)),0),IF(E1761="Medical",IFERROR(INDEX('Rate Schedule'!$C$5:$C$24,MATCH(SUMPRODUCT(MAX(('Rate Schedule'!$A$5:$A$24&lt;=A1761)*('Rate Schedule'!$A$5:$A$24&lt;&gt;"")*'Rate Schedule'!$A$5:$A$24)),'Rate Schedule'!$A$5:$A$24,0)),0),IF(E1761="Charitable",IFERROR(INDEX('Rate Schedule'!$D$5:$D$24,MATCH(SUMPRODUCT(MAX(('Rate Schedule'!$A$5:$A$24&lt;=A1761)*('Rate Schedule'!$A$5:$A$24&lt;&gt;"")*'Rate Schedule'!$A$5:$A$24)),'Rate Schedule'!$A$5:$A$24,0)),0),0))))</f>
        <v/>
      </c>
      <c r="P1761" s="25">
        <f>IF(OR(M1761="",O1761=""),"",ROUND(N1761*O1761,0)/100)</f>
        <v/>
      </c>
      <c r="Q1761" s="26">
        <f>IF(AND(A1761="",B1761="",C1761="",D1761="",E1761="",J1761="",H1761=""),"",IF(A1761="","Add a date",IF(A1761&gt;AsOf,"After as-of date: not counted yet",IF(B1761="","Add a vehicle",IF(COUNTIF(VName,B1761)=0,"Vehicle not on Vehicles sheet",IF(E1761="","Add a purpose",IF(AND(E1761&lt;&gt;"Business",E1761&lt;&gt;"Medical",E1761&lt;&gt;"Charitable",E1761&lt;&gt;"Personal"),"Purpose must be Business/Medical/Charitable/Personal",IF(AND(ISNUMBER(H1761),ISNUMBER(I1761),I1761&lt;H1761),"Odometer end is before start",IF(AND(NOT(ISNUMBER(H1761)),NOT(ISNUMBER(I1761)),NOT(ISNUMBER(J1761))),"Add odometer readings or typed miles",IF(AND(ISNUMBER(H1761),ISNUMBER(I1761),ISNUMBER(J1761),ABS((I1761-H1761)-J1761)&gt;0.05),"Odometer and typed miles disagree",IF(AND(N1761&gt;0,O1761=0),"No rate for this date — check Rate Schedule",IF(AND(OR(E1761="Business",E1761="Medical",E1761="Charitable"),F1761&lt;&gt;"Yes",K1761=""),"Add purpose detail for substantiation",""))))))))))))</f>
        <v/>
      </c>
      <c r="R1761" s="27">
        <f>IF(OR(A1761="",M1761=""),"",IFERROR(INDEX('Rate Schedule'!$A$5:$A$24,MATCH(SUMPRODUCT(MAX(('Rate Schedule'!$A$5:$A$24&lt;=A1761)*('Rate Schedule'!$A$5:$A$24&lt;&gt;"")*'Rate Schedule'!$A$5:$A$24)),'Rate Schedule'!$A$5:$A$24,0)),""))</f>
        <v/>
      </c>
    </row>
    <row r="1762">
      <c r="A1762" s="22" t="n"/>
      <c r="B1762" s="10" t="n"/>
      <c r="C1762" s="10" t="n"/>
      <c r="D1762" s="10" t="n"/>
      <c r="E1762" s="10" t="n"/>
      <c r="F1762" s="10" t="n"/>
      <c r="G1762" s="10" t="n"/>
      <c r="H1762" s="23" t="n"/>
      <c r="I1762" s="23" t="n"/>
      <c r="J1762" s="23" t="n"/>
      <c r="K1762" s="10" t="n"/>
      <c r="L1762" s="10" t="n"/>
      <c r="M1762" s="24">
        <f>IF(AND(A1762="",B1762="",J1762="",H1762=""),"",ROUND(IF(G1762="Yes",2,1)*IF(AND(ISNUMBER(H1762),ISNUMBER(I1762),I1762&gt;=H1762),I1762-H1762,IF(ISNUMBER(J1762),J1762,0)),1))</f>
        <v/>
      </c>
      <c r="N1762" s="24">
        <f>IF(M1762="","",IF(OR(E1762="Personal",E1762="",F1762="Yes"),0,M1762))</f>
        <v/>
      </c>
      <c r="O1762" s="24">
        <f>IF(OR(A1762="",M1762=""),"",IF(E1762="Business",IFERROR(INDEX('Rate Schedule'!$B$5:$B$24,MATCH(SUMPRODUCT(MAX(('Rate Schedule'!$A$5:$A$24&lt;=A1762)*('Rate Schedule'!$A$5:$A$24&lt;&gt;"")*'Rate Schedule'!$A$5:$A$24)),'Rate Schedule'!$A$5:$A$24,0)),0),IF(E1762="Medical",IFERROR(INDEX('Rate Schedule'!$C$5:$C$24,MATCH(SUMPRODUCT(MAX(('Rate Schedule'!$A$5:$A$24&lt;=A1762)*('Rate Schedule'!$A$5:$A$24&lt;&gt;"")*'Rate Schedule'!$A$5:$A$24)),'Rate Schedule'!$A$5:$A$24,0)),0),IF(E1762="Charitable",IFERROR(INDEX('Rate Schedule'!$D$5:$D$24,MATCH(SUMPRODUCT(MAX(('Rate Schedule'!$A$5:$A$24&lt;=A1762)*('Rate Schedule'!$A$5:$A$24&lt;&gt;"")*'Rate Schedule'!$A$5:$A$24)),'Rate Schedule'!$A$5:$A$24,0)),0),0))))</f>
        <v/>
      </c>
      <c r="P1762" s="25">
        <f>IF(OR(M1762="",O1762=""),"",ROUND(N1762*O1762,0)/100)</f>
        <v/>
      </c>
      <c r="Q1762" s="26">
        <f>IF(AND(A1762="",B1762="",C1762="",D1762="",E1762="",J1762="",H1762=""),"",IF(A1762="","Add a date",IF(A1762&gt;AsOf,"After as-of date: not counted yet",IF(B1762="","Add a vehicle",IF(COUNTIF(VName,B1762)=0,"Vehicle not on Vehicles sheet",IF(E1762="","Add a purpose",IF(AND(E1762&lt;&gt;"Business",E1762&lt;&gt;"Medical",E1762&lt;&gt;"Charitable",E1762&lt;&gt;"Personal"),"Purpose must be Business/Medical/Charitable/Personal",IF(AND(ISNUMBER(H1762),ISNUMBER(I1762),I1762&lt;H1762),"Odometer end is before start",IF(AND(NOT(ISNUMBER(H1762)),NOT(ISNUMBER(I1762)),NOT(ISNUMBER(J1762))),"Add odometer readings or typed miles",IF(AND(ISNUMBER(H1762),ISNUMBER(I1762),ISNUMBER(J1762),ABS((I1762-H1762)-J1762)&gt;0.05),"Odometer and typed miles disagree",IF(AND(N1762&gt;0,O1762=0),"No rate for this date — check Rate Schedule",IF(AND(OR(E1762="Business",E1762="Medical",E1762="Charitable"),F1762&lt;&gt;"Yes",K1762=""),"Add purpose detail for substantiation",""))))))))))))</f>
        <v/>
      </c>
      <c r="R1762" s="27">
        <f>IF(OR(A1762="",M1762=""),"",IFERROR(INDEX('Rate Schedule'!$A$5:$A$24,MATCH(SUMPRODUCT(MAX(('Rate Schedule'!$A$5:$A$24&lt;=A1762)*('Rate Schedule'!$A$5:$A$24&lt;&gt;"")*'Rate Schedule'!$A$5:$A$24)),'Rate Schedule'!$A$5:$A$24,0)),""))</f>
        <v/>
      </c>
    </row>
    <row r="1763">
      <c r="A1763" s="22" t="n"/>
      <c r="B1763" s="10" t="n"/>
      <c r="C1763" s="10" t="n"/>
      <c r="D1763" s="10" t="n"/>
      <c r="E1763" s="10" t="n"/>
      <c r="F1763" s="10" t="n"/>
      <c r="G1763" s="10" t="n"/>
      <c r="H1763" s="23" t="n"/>
      <c r="I1763" s="23" t="n"/>
      <c r="J1763" s="23" t="n"/>
      <c r="K1763" s="10" t="n"/>
      <c r="L1763" s="10" t="n"/>
      <c r="M1763" s="24">
        <f>IF(AND(A1763="",B1763="",J1763="",H1763=""),"",ROUND(IF(G1763="Yes",2,1)*IF(AND(ISNUMBER(H1763),ISNUMBER(I1763),I1763&gt;=H1763),I1763-H1763,IF(ISNUMBER(J1763),J1763,0)),1))</f>
        <v/>
      </c>
      <c r="N1763" s="24">
        <f>IF(M1763="","",IF(OR(E1763="Personal",E1763="",F1763="Yes"),0,M1763))</f>
        <v/>
      </c>
      <c r="O1763" s="24">
        <f>IF(OR(A1763="",M1763=""),"",IF(E1763="Business",IFERROR(INDEX('Rate Schedule'!$B$5:$B$24,MATCH(SUMPRODUCT(MAX(('Rate Schedule'!$A$5:$A$24&lt;=A1763)*('Rate Schedule'!$A$5:$A$24&lt;&gt;"")*'Rate Schedule'!$A$5:$A$24)),'Rate Schedule'!$A$5:$A$24,0)),0),IF(E1763="Medical",IFERROR(INDEX('Rate Schedule'!$C$5:$C$24,MATCH(SUMPRODUCT(MAX(('Rate Schedule'!$A$5:$A$24&lt;=A1763)*('Rate Schedule'!$A$5:$A$24&lt;&gt;"")*'Rate Schedule'!$A$5:$A$24)),'Rate Schedule'!$A$5:$A$24,0)),0),IF(E1763="Charitable",IFERROR(INDEX('Rate Schedule'!$D$5:$D$24,MATCH(SUMPRODUCT(MAX(('Rate Schedule'!$A$5:$A$24&lt;=A1763)*('Rate Schedule'!$A$5:$A$24&lt;&gt;"")*'Rate Schedule'!$A$5:$A$24)),'Rate Schedule'!$A$5:$A$24,0)),0),0))))</f>
        <v/>
      </c>
      <c r="P1763" s="25">
        <f>IF(OR(M1763="",O1763=""),"",ROUND(N1763*O1763,0)/100)</f>
        <v/>
      </c>
      <c r="Q1763" s="26">
        <f>IF(AND(A1763="",B1763="",C1763="",D1763="",E1763="",J1763="",H1763=""),"",IF(A1763="","Add a date",IF(A1763&gt;AsOf,"After as-of date: not counted yet",IF(B1763="","Add a vehicle",IF(COUNTIF(VName,B1763)=0,"Vehicle not on Vehicles sheet",IF(E1763="","Add a purpose",IF(AND(E1763&lt;&gt;"Business",E1763&lt;&gt;"Medical",E1763&lt;&gt;"Charitable",E1763&lt;&gt;"Personal"),"Purpose must be Business/Medical/Charitable/Personal",IF(AND(ISNUMBER(H1763),ISNUMBER(I1763),I1763&lt;H1763),"Odometer end is before start",IF(AND(NOT(ISNUMBER(H1763)),NOT(ISNUMBER(I1763)),NOT(ISNUMBER(J1763))),"Add odometer readings or typed miles",IF(AND(ISNUMBER(H1763),ISNUMBER(I1763),ISNUMBER(J1763),ABS((I1763-H1763)-J1763)&gt;0.05),"Odometer and typed miles disagree",IF(AND(N1763&gt;0,O1763=0),"No rate for this date — check Rate Schedule",IF(AND(OR(E1763="Business",E1763="Medical",E1763="Charitable"),F1763&lt;&gt;"Yes",K1763=""),"Add purpose detail for substantiation",""))))))))))))</f>
        <v/>
      </c>
      <c r="R1763" s="27">
        <f>IF(OR(A1763="",M1763=""),"",IFERROR(INDEX('Rate Schedule'!$A$5:$A$24,MATCH(SUMPRODUCT(MAX(('Rate Schedule'!$A$5:$A$24&lt;=A1763)*('Rate Schedule'!$A$5:$A$24&lt;&gt;"")*'Rate Schedule'!$A$5:$A$24)),'Rate Schedule'!$A$5:$A$24,0)),""))</f>
        <v/>
      </c>
    </row>
    <row r="1764">
      <c r="A1764" s="22" t="n"/>
      <c r="B1764" s="10" t="n"/>
      <c r="C1764" s="10" t="n"/>
      <c r="D1764" s="10" t="n"/>
      <c r="E1764" s="10" t="n"/>
      <c r="F1764" s="10" t="n"/>
      <c r="G1764" s="10" t="n"/>
      <c r="H1764" s="23" t="n"/>
      <c r="I1764" s="23" t="n"/>
      <c r="J1764" s="23" t="n"/>
      <c r="K1764" s="10" t="n"/>
      <c r="L1764" s="10" t="n"/>
      <c r="M1764" s="24">
        <f>IF(AND(A1764="",B1764="",J1764="",H1764=""),"",ROUND(IF(G1764="Yes",2,1)*IF(AND(ISNUMBER(H1764),ISNUMBER(I1764),I1764&gt;=H1764),I1764-H1764,IF(ISNUMBER(J1764),J1764,0)),1))</f>
        <v/>
      </c>
      <c r="N1764" s="24">
        <f>IF(M1764="","",IF(OR(E1764="Personal",E1764="",F1764="Yes"),0,M1764))</f>
        <v/>
      </c>
      <c r="O1764" s="24">
        <f>IF(OR(A1764="",M1764=""),"",IF(E1764="Business",IFERROR(INDEX('Rate Schedule'!$B$5:$B$24,MATCH(SUMPRODUCT(MAX(('Rate Schedule'!$A$5:$A$24&lt;=A1764)*('Rate Schedule'!$A$5:$A$24&lt;&gt;"")*'Rate Schedule'!$A$5:$A$24)),'Rate Schedule'!$A$5:$A$24,0)),0),IF(E1764="Medical",IFERROR(INDEX('Rate Schedule'!$C$5:$C$24,MATCH(SUMPRODUCT(MAX(('Rate Schedule'!$A$5:$A$24&lt;=A1764)*('Rate Schedule'!$A$5:$A$24&lt;&gt;"")*'Rate Schedule'!$A$5:$A$24)),'Rate Schedule'!$A$5:$A$24,0)),0),IF(E1764="Charitable",IFERROR(INDEX('Rate Schedule'!$D$5:$D$24,MATCH(SUMPRODUCT(MAX(('Rate Schedule'!$A$5:$A$24&lt;=A1764)*('Rate Schedule'!$A$5:$A$24&lt;&gt;"")*'Rate Schedule'!$A$5:$A$24)),'Rate Schedule'!$A$5:$A$24,0)),0),0))))</f>
        <v/>
      </c>
      <c r="P1764" s="25">
        <f>IF(OR(M1764="",O1764=""),"",ROUND(N1764*O1764,0)/100)</f>
        <v/>
      </c>
      <c r="Q1764" s="26">
        <f>IF(AND(A1764="",B1764="",C1764="",D1764="",E1764="",J1764="",H1764=""),"",IF(A1764="","Add a date",IF(A1764&gt;AsOf,"After as-of date: not counted yet",IF(B1764="","Add a vehicle",IF(COUNTIF(VName,B1764)=0,"Vehicle not on Vehicles sheet",IF(E1764="","Add a purpose",IF(AND(E1764&lt;&gt;"Business",E1764&lt;&gt;"Medical",E1764&lt;&gt;"Charitable",E1764&lt;&gt;"Personal"),"Purpose must be Business/Medical/Charitable/Personal",IF(AND(ISNUMBER(H1764),ISNUMBER(I1764),I1764&lt;H1764),"Odometer end is before start",IF(AND(NOT(ISNUMBER(H1764)),NOT(ISNUMBER(I1764)),NOT(ISNUMBER(J1764))),"Add odometer readings or typed miles",IF(AND(ISNUMBER(H1764),ISNUMBER(I1764),ISNUMBER(J1764),ABS((I1764-H1764)-J1764)&gt;0.05),"Odometer and typed miles disagree",IF(AND(N1764&gt;0,O1764=0),"No rate for this date — check Rate Schedule",IF(AND(OR(E1764="Business",E1764="Medical",E1764="Charitable"),F1764&lt;&gt;"Yes",K1764=""),"Add purpose detail for substantiation",""))))))))))))</f>
        <v/>
      </c>
      <c r="R1764" s="27">
        <f>IF(OR(A1764="",M1764=""),"",IFERROR(INDEX('Rate Schedule'!$A$5:$A$24,MATCH(SUMPRODUCT(MAX(('Rate Schedule'!$A$5:$A$24&lt;=A1764)*('Rate Schedule'!$A$5:$A$24&lt;&gt;"")*'Rate Schedule'!$A$5:$A$24)),'Rate Schedule'!$A$5:$A$24,0)),""))</f>
        <v/>
      </c>
    </row>
    <row r="1765">
      <c r="A1765" s="22" t="n"/>
      <c r="B1765" s="10" t="n"/>
      <c r="C1765" s="10" t="n"/>
      <c r="D1765" s="10" t="n"/>
      <c r="E1765" s="10" t="n"/>
      <c r="F1765" s="10" t="n"/>
      <c r="G1765" s="10" t="n"/>
      <c r="H1765" s="23" t="n"/>
      <c r="I1765" s="23" t="n"/>
      <c r="J1765" s="23" t="n"/>
      <c r="K1765" s="10" t="n"/>
      <c r="L1765" s="10" t="n"/>
      <c r="M1765" s="24">
        <f>IF(AND(A1765="",B1765="",J1765="",H1765=""),"",ROUND(IF(G1765="Yes",2,1)*IF(AND(ISNUMBER(H1765),ISNUMBER(I1765),I1765&gt;=H1765),I1765-H1765,IF(ISNUMBER(J1765),J1765,0)),1))</f>
        <v/>
      </c>
      <c r="N1765" s="24">
        <f>IF(M1765="","",IF(OR(E1765="Personal",E1765="",F1765="Yes"),0,M1765))</f>
        <v/>
      </c>
      <c r="O1765" s="24">
        <f>IF(OR(A1765="",M1765=""),"",IF(E1765="Business",IFERROR(INDEX('Rate Schedule'!$B$5:$B$24,MATCH(SUMPRODUCT(MAX(('Rate Schedule'!$A$5:$A$24&lt;=A1765)*('Rate Schedule'!$A$5:$A$24&lt;&gt;"")*'Rate Schedule'!$A$5:$A$24)),'Rate Schedule'!$A$5:$A$24,0)),0),IF(E1765="Medical",IFERROR(INDEX('Rate Schedule'!$C$5:$C$24,MATCH(SUMPRODUCT(MAX(('Rate Schedule'!$A$5:$A$24&lt;=A1765)*('Rate Schedule'!$A$5:$A$24&lt;&gt;"")*'Rate Schedule'!$A$5:$A$24)),'Rate Schedule'!$A$5:$A$24,0)),0),IF(E1765="Charitable",IFERROR(INDEX('Rate Schedule'!$D$5:$D$24,MATCH(SUMPRODUCT(MAX(('Rate Schedule'!$A$5:$A$24&lt;=A1765)*('Rate Schedule'!$A$5:$A$24&lt;&gt;"")*'Rate Schedule'!$A$5:$A$24)),'Rate Schedule'!$A$5:$A$24,0)),0),0))))</f>
        <v/>
      </c>
      <c r="P1765" s="25">
        <f>IF(OR(M1765="",O1765=""),"",ROUND(N1765*O1765,0)/100)</f>
        <v/>
      </c>
      <c r="Q1765" s="26">
        <f>IF(AND(A1765="",B1765="",C1765="",D1765="",E1765="",J1765="",H1765=""),"",IF(A1765="","Add a date",IF(A1765&gt;AsOf,"After as-of date: not counted yet",IF(B1765="","Add a vehicle",IF(COUNTIF(VName,B1765)=0,"Vehicle not on Vehicles sheet",IF(E1765="","Add a purpose",IF(AND(E1765&lt;&gt;"Business",E1765&lt;&gt;"Medical",E1765&lt;&gt;"Charitable",E1765&lt;&gt;"Personal"),"Purpose must be Business/Medical/Charitable/Personal",IF(AND(ISNUMBER(H1765),ISNUMBER(I1765),I1765&lt;H1765),"Odometer end is before start",IF(AND(NOT(ISNUMBER(H1765)),NOT(ISNUMBER(I1765)),NOT(ISNUMBER(J1765))),"Add odometer readings or typed miles",IF(AND(ISNUMBER(H1765),ISNUMBER(I1765),ISNUMBER(J1765),ABS((I1765-H1765)-J1765)&gt;0.05),"Odometer and typed miles disagree",IF(AND(N1765&gt;0,O1765=0),"No rate for this date — check Rate Schedule",IF(AND(OR(E1765="Business",E1765="Medical",E1765="Charitable"),F1765&lt;&gt;"Yes",K1765=""),"Add purpose detail for substantiation",""))))))))))))</f>
        <v/>
      </c>
      <c r="R1765" s="27">
        <f>IF(OR(A1765="",M1765=""),"",IFERROR(INDEX('Rate Schedule'!$A$5:$A$24,MATCH(SUMPRODUCT(MAX(('Rate Schedule'!$A$5:$A$24&lt;=A1765)*('Rate Schedule'!$A$5:$A$24&lt;&gt;"")*'Rate Schedule'!$A$5:$A$24)),'Rate Schedule'!$A$5:$A$24,0)),""))</f>
        <v/>
      </c>
    </row>
    <row r="1766">
      <c r="A1766" s="22" t="n"/>
      <c r="B1766" s="10" t="n"/>
      <c r="C1766" s="10" t="n"/>
      <c r="D1766" s="10" t="n"/>
      <c r="E1766" s="10" t="n"/>
      <c r="F1766" s="10" t="n"/>
      <c r="G1766" s="10" t="n"/>
      <c r="H1766" s="23" t="n"/>
      <c r="I1766" s="23" t="n"/>
      <c r="J1766" s="23" t="n"/>
      <c r="K1766" s="10" t="n"/>
      <c r="L1766" s="10" t="n"/>
      <c r="M1766" s="24">
        <f>IF(AND(A1766="",B1766="",J1766="",H1766=""),"",ROUND(IF(G1766="Yes",2,1)*IF(AND(ISNUMBER(H1766),ISNUMBER(I1766),I1766&gt;=H1766),I1766-H1766,IF(ISNUMBER(J1766),J1766,0)),1))</f>
        <v/>
      </c>
      <c r="N1766" s="24">
        <f>IF(M1766="","",IF(OR(E1766="Personal",E1766="",F1766="Yes"),0,M1766))</f>
        <v/>
      </c>
      <c r="O1766" s="24">
        <f>IF(OR(A1766="",M1766=""),"",IF(E1766="Business",IFERROR(INDEX('Rate Schedule'!$B$5:$B$24,MATCH(SUMPRODUCT(MAX(('Rate Schedule'!$A$5:$A$24&lt;=A1766)*('Rate Schedule'!$A$5:$A$24&lt;&gt;"")*'Rate Schedule'!$A$5:$A$24)),'Rate Schedule'!$A$5:$A$24,0)),0),IF(E1766="Medical",IFERROR(INDEX('Rate Schedule'!$C$5:$C$24,MATCH(SUMPRODUCT(MAX(('Rate Schedule'!$A$5:$A$24&lt;=A1766)*('Rate Schedule'!$A$5:$A$24&lt;&gt;"")*'Rate Schedule'!$A$5:$A$24)),'Rate Schedule'!$A$5:$A$24,0)),0),IF(E1766="Charitable",IFERROR(INDEX('Rate Schedule'!$D$5:$D$24,MATCH(SUMPRODUCT(MAX(('Rate Schedule'!$A$5:$A$24&lt;=A1766)*('Rate Schedule'!$A$5:$A$24&lt;&gt;"")*'Rate Schedule'!$A$5:$A$24)),'Rate Schedule'!$A$5:$A$24,0)),0),0))))</f>
        <v/>
      </c>
      <c r="P1766" s="25">
        <f>IF(OR(M1766="",O1766=""),"",ROUND(N1766*O1766,0)/100)</f>
        <v/>
      </c>
      <c r="Q1766" s="26">
        <f>IF(AND(A1766="",B1766="",C1766="",D1766="",E1766="",J1766="",H1766=""),"",IF(A1766="","Add a date",IF(A1766&gt;AsOf,"After as-of date: not counted yet",IF(B1766="","Add a vehicle",IF(COUNTIF(VName,B1766)=0,"Vehicle not on Vehicles sheet",IF(E1766="","Add a purpose",IF(AND(E1766&lt;&gt;"Business",E1766&lt;&gt;"Medical",E1766&lt;&gt;"Charitable",E1766&lt;&gt;"Personal"),"Purpose must be Business/Medical/Charitable/Personal",IF(AND(ISNUMBER(H1766),ISNUMBER(I1766),I1766&lt;H1766),"Odometer end is before start",IF(AND(NOT(ISNUMBER(H1766)),NOT(ISNUMBER(I1766)),NOT(ISNUMBER(J1766))),"Add odometer readings or typed miles",IF(AND(ISNUMBER(H1766),ISNUMBER(I1766),ISNUMBER(J1766),ABS((I1766-H1766)-J1766)&gt;0.05),"Odometer and typed miles disagree",IF(AND(N1766&gt;0,O1766=0),"No rate for this date — check Rate Schedule",IF(AND(OR(E1766="Business",E1766="Medical",E1766="Charitable"),F1766&lt;&gt;"Yes",K1766=""),"Add purpose detail for substantiation",""))))))))))))</f>
        <v/>
      </c>
      <c r="R1766" s="27">
        <f>IF(OR(A1766="",M1766=""),"",IFERROR(INDEX('Rate Schedule'!$A$5:$A$24,MATCH(SUMPRODUCT(MAX(('Rate Schedule'!$A$5:$A$24&lt;=A1766)*('Rate Schedule'!$A$5:$A$24&lt;&gt;"")*'Rate Schedule'!$A$5:$A$24)),'Rate Schedule'!$A$5:$A$24,0)),""))</f>
        <v/>
      </c>
    </row>
    <row r="1767">
      <c r="A1767" s="22" t="n"/>
      <c r="B1767" s="10" t="n"/>
      <c r="C1767" s="10" t="n"/>
      <c r="D1767" s="10" t="n"/>
      <c r="E1767" s="10" t="n"/>
      <c r="F1767" s="10" t="n"/>
      <c r="G1767" s="10" t="n"/>
      <c r="H1767" s="23" t="n"/>
      <c r="I1767" s="23" t="n"/>
      <c r="J1767" s="23" t="n"/>
      <c r="K1767" s="10" t="n"/>
      <c r="L1767" s="10" t="n"/>
      <c r="M1767" s="24">
        <f>IF(AND(A1767="",B1767="",J1767="",H1767=""),"",ROUND(IF(G1767="Yes",2,1)*IF(AND(ISNUMBER(H1767),ISNUMBER(I1767),I1767&gt;=H1767),I1767-H1767,IF(ISNUMBER(J1767),J1767,0)),1))</f>
        <v/>
      </c>
      <c r="N1767" s="24">
        <f>IF(M1767="","",IF(OR(E1767="Personal",E1767="",F1767="Yes"),0,M1767))</f>
        <v/>
      </c>
      <c r="O1767" s="24">
        <f>IF(OR(A1767="",M1767=""),"",IF(E1767="Business",IFERROR(INDEX('Rate Schedule'!$B$5:$B$24,MATCH(SUMPRODUCT(MAX(('Rate Schedule'!$A$5:$A$24&lt;=A1767)*('Rate Schedule'!$A$5:$A$24&lt;&gt;"")*'Rate Schedule'!$A$5:$A$24)),'Rate Schedule'!$A$5:$A$24,0)),0),IF(E1767="Medical",IFERROR(INDEX('Rate Schedule'!$C$5:$C$24,MATCH(SUMPRODUCT(MAX(('Rate Schedule'!$A$5:$A$24&lt;=A1767)*('Rate Schedule'!$A$5:$A$24&lt;&gt;"")*'Rate Schedule'!$A$5:$A$24)),'Rate Schedule'!$A$5:$A$24,0)),0),IF(E1767="Charitable",IFERROR(INDEX('Rate Schedule'!$D$5:$D$24,MATCH(SUMPRODUCT(MAX(('Rate Schedule'!$A$5:$A$24&lt;=A1767)*('Rate Schedule'!$A$5:$A$24&lt;&gt;"")*'Rate Schedule'!$A$5:$A$24)),'Rate Schedule'!$A$5:$A$24,0)),0),0))))</f>
        <v/>
      </c>
      <c r="P1767" s="25">
        <f>IF(OR(M1767="",O1767=""),"",ROUND(N1767*O1767,0)/100)</f>
        <v/>
      </c>
      <c r="Q1767" s="26">
        <f>IF(AND(A1767="",B1767="",C1767="",D1767="",E1767="",J1767="",H1767=""),"",IF(A1767="","Add a date",IF(A1767&gt;AsOf,"After as-of date: not counted yet",IF(B1767="","Add a vehicle",IF(COUNTIF(VName,B1767)=0,"Vehicle not on Vehicles sheet",IF(E1767="","Add a purpose",IF(AND(E1767&lt;&gt;"Business",E1767&lt;&gt;"Medical",E1767&lt;&gt;"Charitable",E1767&lt;&gt;"Personal"),"Purpose must be Business/Medical/Charitable/Personal",IF(AND(ISNUMBER(H1767),ISNUMBER(I1767),I1767&lt;H1767),"Odometer end is before start",IF(AND(NOT(ISNUMBER(H1767)),NOT(ISNUMBER(I1767)),NOT(ISNUMBER(J1767))),"Add odometer readings or typed miles",IF(AND(ISNUMBER(H1767),ISNUMBER(I1767),ISNUMBER(J1767),ABS((I1767-H1767)-J1767)&gt;0.05),"Odometer and typed miles disagree",IF(AND(N1767&gt;0,O1767=0),"No rate for this date — check Rate Schedule",IF(AND(OR(E1767="Business",E1767="Medical",E1767="Charitable"),F1767&lt;&gt;"Yes",K1767=""),"Add purpose detail for substantiation",""))))))))))))</f>
        <v/>
      </c>
      <c r="R1767" s="27">
        <f>IF(OR(A1767="",M1767=""),"",IFERROR(INDEX('Rate Schedule'!$A$5:$A$24,MATCH(SUMPRODUCT(MAX(('Rate Schedule'!$A$5:$A$24&lt;=A1767)*('Rate Schedule'!$A$5:$A$24&lt;&gt;"")*'Rate Schedule'!$A$5:$A$24)),'Rate Schedule'!$A$5:$A$24,0)),""))</f>
        <v/>
      </c>
    </row>
    <row r="1768">
      <c r="A1768" s="22" t="n"/>
      <c r="B1768" s="10" t="n"/>
      <c r="C1768" s="10" t="n"/>
      <c r="D1768" s="10" t="n"/>
      <c r="E1768" s="10" t="n"/>
      <c r="F1768" s="10" t="n"/>
      <c r="G1768" s="10" t="n"/>
      <c r="H1768" s="23" t="n"/>
      <c r="I1768" s="23" t="n"/>
      <c r="J1768" s="23" t="n"/>
      <c r="K1768" s="10" t="n"/>
      <c r="L1768" s="10" t="n"/>
      <c r="M1768" s="24">
        <f>IF(AND(A1768="",B1768="",J1768="",H1768=""),"",ROUND(IF(G1768="Yes",2,1)*IF(AND(ISNUMBER(H1768),ISNUMBER(I1768),I1768&gt;=H1768),I1768-H1768,IF(ISNUMBER(J1768),J1768,0)),1))</f>
        <v/>
      </c>
      <c r="N1768" s="24">
        <f>IF(M1768="","",IF(OR(E1768="Personal",E1768="",F1768="Yes"),0,M1768))</f>
        <v/>
      </c>
      <c r="O1768" s="24">
        <f>IF(OR(A1768="",M1768=""),"",IF(E1768="Business",IFERROR(INDEX('Rate Schedule'!$B$5:$B$24,MATCH(SUMPRODUCT(MAX(('Rate Schedule'!$A$5:$A$24&lt;=A1768)*('Rate Schedule'!$A$5:$A$24&lt;&gt;"")*'Rate Schedule'!$A$5:$A$24)),'Rate Schedule'!$A$5:$A$24,0)),0),IF(E1768="Medical",IFERROR(INDEX('Rate Schedule'!$C$5:$C$24,MATCH(SUMPRODUCT(MAX(('Rate Schedule'!$A$5:$A$24&lt;=A1768)*('Rate Schedule'!$A$5:$A$24&lt;&gt;"")*'Rate Schedule'!$A$5:$A$24)),'Rate Schedule'!$A$5:$A$24,0)),0),IF(E1768="Charitable",IFERROR(INDEX('Rate Schedule'!$D$5:$D$24,MATCH(SUMPRODUCT(MAX(('Rate Schedule'!$A$5:$A$24&lt;=A1768)*('Rate Schedule'!$A$5:$A$24&lt;&gt;"")*'Rate Schedule'!$A$5:$A$24)),'Rate Schedule'!$A$5:$A$24,0)),0),0))))</f>
        <v/>
      </c>
      <c r="P1768" s="25">
        <f>IF(OR(M1768="",O1768=""),"",ROUND(N1768*O1768,0)/100)</f>
        <v/>
      </c>
      <c r="Q1768" s="26">
        <f>IF(AND(A1768="",B1768="",C1768="",D1768="",E1768="",J1768="",H1768=""),"",IF(A1768="","Add a date",IF(A1768&gt;AsOf,"After as-of date: not counted yet",IF(B1768="","Add a vehicle",IF(COUNTIF(VName,B1768)=0,"Vehicle not on Vehicles sheet",IF(E1768="","Add a purpose",IF(AND(E1768&lt;&gt;"Business",E1768&lt;&gt;"Medical",E1768&lt;&gt;"Charitable",E1768&lt;&gt;"Personal"),"Purpose must be Business/Medical/Charitable/Personal",IF(AND(ISNUMBER(H1768),ISNUMBER(I1768),I1768&lt;H1768),"Odometer end is before start",IF(AND(NOT(ISNUMBER(H1768)),NOT(ISNUMBER(I1768)),NOT(ISNUMBER(J1768))),"Add odometer readings or typed miles",IF(AND(ISNUMBER(H1768),ISNUMBER(I1768),ISNUMBER(J1768),ABS((I1768-H1768)-J1768)&gt;0.05),"Odometer and typed miles disagree",IF(AND(N1768&gt;0,O1768=0),"No rate for this date — check Rate Schedule",IF(AND(OR(E1768="Business",E1768="Medical",E1768="Charitable"),F1768&lt;&gt;"Yes",K1768=""),"Add purpose detail for substantiation",""))))))))))))</f>
        <v/>
      </c>
      <c r="R1768" s="27">
        <f>IF(OR(A1768="",M1768=""),"",IFERROR(INDEX('Rate Schedule'!$A$5:$A$24,MATCH(SUMPRODUCT(MAX(('Rate Schedule'!$A$5:$A$24&lt;=A1768)*('Rate Schedule'!$A$5:$A$24&lt;&gt;"")*'Rate Schedule'!$A$5:$A$24)),'Rate Schedule'!$A$5:$A$24,0)),""))</f>
        <v/>
      </c>
    </row>
    <row r="1769">
      <c r="A1769" s="22" t="n"/>
      <c r="B1769" s="10" t="n"/>
      <c r="C1769" s="10" t="n"/>
      <c r="D1769" s="10" t="n"/>
      <c r="E1769" s="10" t="n"/>
      <c r="F1769" s="10" t="n"/>
      <c r="G1769" s="10" t="n"/>
      <c r="H1769" s="23" t="n"/>
      <c r="I1769" s="23" t="n"/>
      <c r="J1769" s="23" t="n"/>
      <c r="K1769" s="10" t="n"/>
      <c r="L1769" s="10" t="n"/>
      <c r="M1769" s="24">
        <f>IF(AND(A1769="",B1769="",J1769="",H1769=""),"",ROUND(IF(G1769="Yes",2,1)*IF(AND(ISNUMBER(H1769),ISNUMBER(I1769),I1769&gt;=H1769),I1769-H1769,IF(ISNUMBER(J1769),J1769,0)),1))</f>
        <v/>
      </c>
      <c r="N1769" s="24">
        <f>IF(M1769="","",IF(OR(E1769="Personal",E1769="",F1769="Yes"),0,M1769))</f>
        <v/>
      </c>
      <c r="O1769" s="24">
        <f>IF(OR(A1769="",M1769=""),"",IF(E1769="Business",IFERROR(INDEX('Rate Schedule'!$B$5:$B$24,MATCH(SUMPRODUCT(MAX(('Rate Schedule'!$A$5:$A$24&lt;=A1769)*('Rate Schedule'!$A$5:$A$24&lt;&gt;"")*'Rate Schedule'!$A$5:$A$24)),'Rate Schedule'!$A$5:$A$24,0)),0),IF(E1769="Medical",IFERROR(INDEX('Rate Schedule'!$C$5:$C$24,MATCH(SUMPRODUCT(MAX(('Rate Schedule'!$A$5:$A$24&lt;=A1769)*('Rate Schedule'!$A$5:$A$24&lt;&gt;"")*'Rate Schedule'!$A$5:$A$24)),'Rate Schedule'!$A$5:$A$24,0)),0),IF(E1769="Charitable",IFERROR(INDEX('Rate Schedule'!$D$5:$D$24,MATCH(SUMPRODUCT(MAX(('Rate Schedule'!$A$5:$A$24&lt;=A1769)*('Rate Schedule'!$A$5:$A$24&lt;&gt;"")*'Rate Schedule'!$A$5:$A$24)),'Rate Schedule'!$A$5:$A$24,0)),0),0))))</f>
        <v/>
      </c>
      <c r="P1769" s="25">
        <f>IF(OR(M1769="",O1769=""),"",ROUND(N1769*O1769,0)/100)</f>
        <v/>
      </c>
      <c r="Q1769" s="26">
        <f>IF(AND(A1769="",B1769="",C1769="",D1769="",E1769="",J1769="",H1769=""),"",IF(A1769="","Add a date",IF(A1769&gt;AsOf,"After as-of date: not counted yet",IF(B1769="","Add a vehicle",IF(COUNTIF(VName,B1769)=0,"Vehicle not on Vehicles sheet",IF(E1769="","Add a purpose",IF(AND(E1769&lt;&gt;"Business",E1769&lt;&gt;"Medical",E1769&lt;&gt;"Charitable",E1769&lt;&gt;"Personal"),"Purpose must be Business/Medical/Charitable/Personal",IF(AND(ISNUMBER(H1769),ISNUMBER(I1769),I1769&lt;H1769),"Odometer end is before start",IF(AND(NOT(ISNUMBER(H1769)),NOT(ISNUMBER(I1769)),NOT(ISNUMBER(J1769))),"Add odometer readings or typed miles",IF(AND(ISNUMBER(H1769),ISNUMBER(I1769),ISNUMBER(J1769),ABS((I1769-H1769)-J1769)&gt;0.05),"Odometer and typed miles disagree",IF(AND(N1769&gt;0,O1769=0),"No rate for this date — check Rate Schedule",IF(AND(OR(E1769="Business",E1769="Medical",E1769="Charitable"),F1769&lt;&gt;"Yes",K1769=""),"Add purpose detail for substantiation",""))))))))))))</f>
        <v/>
      </c>
      <c r="R1769" s="27">
        <f>IF(OR(A1769="",M1769=""),"",IFERROR(INDEX('Rate Schedule'!$A$5:$A$24,MATCH(SUMPRODUCT(MAX(('Rate Schedule'!$A$5:$A$24&lt;=A1769)*('Rate Schedule'!$A$5:$A$24&lt;&gt;"")*'Rate Schedule'!$A$5:$A$24)),'Rate Schedule'!$A$5:$A$24,0)),""))</f>
        <v/>
      </c>
    </row>
    <row r="1770">
      <c r="A1770" s="22" t="n"/>
      <c r="B1770" s="10" t="n"/>
      <c r="C1770" s="10" t="n"/>
      <c r="D1770" s="10" t="n"/>
      <c r="E1770" s="10" t="n"/>
      <c r="F1770" s="10" t="n"/>
      <c r="G1770" s="10" t="n"/>
      <c r="H1770" s="23" t="n"/>
      <c r="I1770" s="23" t="n"/>
      <c r="J1770" s="23" t="n"/>
      <c r="K1770" s="10" t="n"/>
      <c r="L1770" s="10" t="n"/>
      <c r="M1770" s="24">
        <f>IF(AND(A1770="",B1770="",J1770="",H1770=""),"",ROUND(IF(G1770="Yes",2,1)*IF(AND(ISNUMBER(H1770),ISNUMBER(I1770),I1770&gt;=H1770),I1770-H1770,IF(ISNUMBER(J1770),J1770,0)),1))</f>
        <v/>
      </c>
      <c r="N1770" s="24">
        <f>IF(M1770="","",IF(OR(E1770="Personal",E1770="",F1770="Yes"),0,M1770))</f>
        <v/>
      </c>
      <c r="O1770" s="24">
        <f>IF(OR(A1770="",M1770=""),"",IF(E1770="Business",IFERROR(INDEX('Rate Schedule'!$B$5:$B$24,MATCH(SUMPRODUCT(MAX(('Rate Schedule'!$A$5:$A$24&lt;=A1770)*('Rate Schedule'!$A$5:$A$24&lt;&gt;"")*'Rate Schedule'!$A$5:$A$24)),'Rate Schedule'!$A$5:$A$24,0)),0),IF(E1770="Medical",IFERROR(INDEX('Rate Schedule'!$C$5:$C$24,MATCH(SUMPRODUCT(MAX(('Rate Schedule'!$A$5:$A$24&lt;=A1770)*('Rate Schedule'!$A$5:$A$24&lt;&gt;"")*'Rate Schedule'!$A$5:$A$24)),'Rate Schedule'!$A$5:$A$24,0)),0),IF(E1770="Charitable",IFERROR(INDEX('Rate Schedule'!$D$5:$D$24,MATCH(SUMPRODUCT(MAX(('Rate Schedule'!$A$5:$A$24&lt;=A1770)*('Rate Schedule'!$A$5:$A$24&lt;&gt;"")*'Rate Schedule'!$A$5:$A$24)),'Rate Schedule'!$A$5:$A$24,0)),0),0))))</f>
        <v/>
      </c>
      <c r="P1770" s="25">
        <f>IF(OR(M1770="",O1770=""),"",ROUND(N1770*O1770,0)/100)</f>
        <v/>
      </c>
      <c r="Q1770" s="26">
        <f>IF(AND(A1770="",B1770="",C1770="",D1770="",E1770="",J1770="",H1770=""),"",IF(A1770="","Add a date",IF(A1770&gt;AsOf,"After as-of date: not counted yet",IF(B1770="","Add a vehicle",IF(COUNTIF(VName,B1770)=0,"Vehicle not on Vehicles sheet",IF(E1770="","Add a purpose",IF(AND(E1770&lt;&gt;"Business",E1770&lt;&gt;"Medical",E1770&lt;&gt;"Charitable",E1770&lt;&gt;"Personal"),"Purpose must be Business/Medical/Charitable/Personal",IF(AND(ISNUMBER(H1770),ISNUMBER(I1770),I1770&lt;H1770),"Odometer end is before start",IF(AND(NOT(ISNUMBER(H1770)),NOT(ISNUMBER(I1770)),NOT(ISNUMBER(J1770))),"Add odometer readings or typed miles",IF(AND(ISNUMBER(H1770),ISNUMBER(I1770),ISNUMBER(J1770),ABS((I1770-H1770)-J1770)&gt;0.05),"Odometer and typed miles disagree",IF(AND(N1770&gt;0,O1770=0),"No rate for this date — check Rate Schedule",IF(AND(OR(E1770="Business",E1770="Medical",E1770="Charitable"),F1770&lt;&gt;"Yes",K1770=""),"Add purpose detail for substantiation",""))))))))))))</f>
        <v/>
      </c>
      <c r="R1770" s="27">
        <f>IF(OR(A1770="",M1770=""),"",IFERROR(INDEX('Rate Schedule'!$A$5:$A$24,MATCH(SUMPRODUCT(MAX(('Rate Schedule'!$A$5:$A$24&lt;=A1770)*('Rate Schedule'!$A$5:$A$24&lt;&gt;"")*'Rate Schedule'!$A$5:$A$24)),'Rate Schedule'!$A$5:$A$24,0)),""))</f>
        <v/>
      </c>
    </row>
    <row r="1771">
      <c r="A1771" s="22" t="n"/>
      <c r="B1771" s="10" t="n"/>
      <c r="C1771" s="10" t="n"/>
      <c r="D1771" s="10" t="n"/>
      <c r="E1771" s="10" t="n"/>
      <c r="F1771" s="10" t="n"/>
      <c r="G1771" s="10" t="n"/>
      <c r="H1771" s="23" t="n"/>
      <c r="I1771" s="23" t="n"/>
      <c r="J1771" s="23" t="n"/>
      <c r="K1771" s="10" t="n"/>
      <c r="L1771" s="10" t="n"/>
      <c r="M1771" s="24">
        <f>IF(AND(A1771="",B1771="",J1771="",H1771=""),"",ROUND(IF(G1771="Yes",2,1)*IF(AND(ISNUMBER(H1771),ISNUMBER(I1771),I1771&gt;=H1771),I1771-H1771,IF(ISNUMBER(J1771),J1771,0)),1))</f>
        <v/>
      </c>
      <c r="N1771" s="24">
        <f>IF(M1771="","",IF(OR(E1771="Personal",E1771="",F1771="Yes"),0,M1771))</f>
        <v/>
      </c>
      <c r="O1771" s="24">
        <f>IF(OR(A1771="",M1771=""),"",IF(E1771="Business",IFERROR(INDEX('Rate Schedule'!$B$5:$B$24,MATCH(SUMPRODUCT(MAX(('Rate Schedule'!$A$5:$A$24&lt;=A1771)*('Rate Schedule'!$A$5:$A$24&lt;&gt;"")*'Rate Schedule'!$A$5:$A$24)),'Rate Schedule'!$A$5:$A$24,0)),0),IF(E1771="Medical",IFERROR(INDEX('Rate Schedule'!$C$5:$C$24,MATCH(SUMPRODUCT(MAX(('Rate Schedule'!$A$5:$A$24&lt;=A1771)*('Rate Schedule'!$A$5:$A$24&lt;&gt;"")*'Rate Schedule'!$A$5:$A$24)),'Rate Schedule'!$A$5:$A$24,0)),0),IF(E1771="Charitable",IFERROR(INDEX('Rate Schedule'!$D$5:$D$24,MATCH(SUMPRODUCT(MAX(('Rate Schedule'!$A$5:$A$24&lt;=A1771)*('Rate Schedule'!$A$5:$A$24&lt;&gt;"")*'Rate Schedule'!$A$5:$A$24)),'Rate Schedule'!$A$5:$A$24,0)),0),0))))</f>
        <v/>
      </c>
      <c r="P1771" s="25">
        <f>IF(OR(M1771="",O1771=""),"",ROUND(N1771*O1771,0)/100)</f>
        <v/>
      </c>
      <c r="Q1771" s="26">
        <f>IF(AND(A1771="",B1771="",C1771="",D1771="",E1771="",J1771="",H1771=""),"",IF(A1771="","Add a date",IF(A1771&gt;AsOf,"After as-of date: not counted yet",IF(B1771="","Add a vehicle",IF(COUNTIF(VName,B1771)=0,"Vehicle not on Vehicles sheet",IF(E1771="","Add a purpose",IF(AND(E1771&lt;&gt;"Business",E1771&lt;&gt;"Medical",E1771&lt;&gt;"Charitable",E1771&lt;&gt;"Personal"),"Purpose must be Business/Medical/Charitable/Personal",IF(AND(ISNUMBER(H1771),ISNUMBER(I1771),I1771&lt;H1771),"Odometer end is before start",IF(AND(NOT(ISNUMBER(H1771)),NOT(ISNUMBER(I1771)),NOT(ISNUMBER(J1771))),"Add odometer readings or typed miles",IF(AND(ISNUMBER(H1771),ISNUMBER(I1771),ISNUMBER(J1771),ABS((I1771-H1771)-J1771)&gt;0.05),"Odometer and typed miles disagree",IF(AND(N1771&gt;0,O1771=0),"No rate for this date — check Rate Schedule",IF(AND(OR(E1771="Business",E1771="Medical",E1771="Charitable"),F1771&lt;&gt;"Yes",K1771=""),"Add purpose detail for substantiation",""))))))))))))</f>
        <v/>
      </c>
      <c r="R1771" s="27">
        <f>IF(OR(A1771="",M1771=""),"",IFERROR(INDEX('Rate Schedule'!$A$5:$A$24,MATCH(SUMPRODUCT(MAX(('Rate Schedule'!$A$5:$A$24&lt;=A1771)*('Rate Schedule'!$A$5:$A$24&lt;&gt;"")*'Rate Schedule'!$A$5:$A$24)),'Rate Schedule'!$A$5:$A$24,0)),""))</f>
        <v/>
      </c>
    </row>
    <row r="1772">
      <c r="A1772" s="22" t="n"/>
      <c r="B1772" s="10" t="n"/>
      <c r="C1772" s="10" t="n"/>
      <c r="D1772" s="10" t="n"/>
      <c r="E1772" s="10" t="n"/>
      <c r="F1772" s="10" t="n"/>
      <c r="G1772" s="10" t="n"/>
      <c r="H1772" s="23" t="n"/>
      <c r="I1772" s="23" t="n"/>
      <c r="J1772" s="23" t="n"/>
      <c r="K1772" s="10" t="n"/>
      <c r="L1772" s="10" t="n"/>
      <c r="M1772" s="24">
        <f>IF(AND(A1772="",B1772="",J1772="",H1772=""),"",ROUND(IF(G1772="Yes",2,1)*IF(AND(ISNUMBER(H1772),ISNUMBER(I1772),I1772&gt;=H1772),I1772-H1772,IF(ISNUMBER(J1772),J1772,0)),1))</f>
        <v/>
      </c>
      <c r="N1772" s="24">
        <f>IF(M1772="","",IF(OR(E1772="Personal",E1772="",F1772="Yes"),0,M1772))</f>
        <v/>
      </c>
      <c r="O1772" s="24">
        <f>IF(OR(A1772="",M1772=""),"",IF(E1772="Business",IFERROR(INDEX('Rate Schedule'!$B$5:$B$24,MATCH(SUMPRODUCT(MAX(('Rate Schedule'!$A$5:$A$24&lt;=A1772)*('Rate Schedule'!$A$5:$A$24&lt;&gt;"")*'Rate Schedule'!$A$5:$A$24)),'Rate Schedule'!$A$5:$A$24,0)),0),IF(E1772="Medical",IFERROR(INDEX('Rate Schedule'!$C$5:$C$24,MATCH(SUMPRODUCT(MAX(('Rate Schedule'!$A$5:$A$24&lt;=A1772)*('Rate Schedule'!$A$5:$A$24&lt;&gt;"")*'Rate Schedule'!$A$5:$A$24)),'Rate Schedule'!$A$5:$A$24,0)),0),IF(E1772="Charitable",IFERROR(INDEX('Rate Schedule'!$D$5:$D$24,MATCH(SUMPRODUCT(MAX(('Rate Schedule'!$A$5:$A$24&lt;=A1772)*('Rate Schedule'!$A$5:$A$24&lt;&gt;"")*'Rate Schedule'!$A$5:$A$24)),'Rate Schedule'!$A$5:$A$24,0)),0),0))))</f>
        <v/>
      </c>
      <c r="P1772" s="25">
        <f>IF(OR(M1772="",O1772=""),"",ROUND(N1772*O1772,0)/100)</f>
        <v/>
      </c>
      <c r="Q1772" s="26">
        <f>IF(AND(A1772="",B1772="",C1772="",D1772="",E1772="",J1772="",H1772=""),"",IF(A1772="","Add a date",IF(A1772&gt;AsOf,"After as-of date: not counted yet",IF(B1772="","Add a vehicle",IF(COUNTIF(VName,B1772)=0,"Vehicle not on Vehicles sheet",IF(E1772="","Add a purpose",IF(AND(E1772&lt;&gt;"Business",E1772&lt;&gt;"Medical",E1772&lt;&gt;"Charitable",E1772&lt;&gt;"Personal"),"Purpose must be Business/Medical/Charitable/Personal",IF(AND(ISNUMBER(H1772),ISNUMBER(I1772),I1772&lt;H1772),"Odometer end is before start",IF(AND(NOT(ISNUMBER(H1772)),NOT(ISNUMBER(I1772)),NOT(ISNUMBER(J1772))),"Add odometer readings or typed miles",IF(AND(ISNUMBER(H1772),ISNUMBER(I1772),ISNUMBER(J1772),ABS((I1772-H1772)-J1772)&gt;0.05),"Odometer and typed miles disagree",IF(AND(N1772&gt;0,O1772=0),"No rate for this date — check Rate Schedule",IF(AND(OR(E1772="Business",E1772="Medical",E1772="Charitable"),F1772&lt;&gt;"Yes",K1772=""),"Add purpose detail for substantiation",""))))))))))))</f>
        <v/>
      </c>
      <c r="R1772" s="27">
        <f>IF(OR(A1772="",M1772=""),"",IFERROR(INDEX('Rate Schedule'!$A$5:$A$24,MATCH(SUMPRODUCT(MAX(('Rate Schedule'!$A$5:$A$24&lt;=A1772)*('Rate Schedule'!$A$5:$A$24&lt;&gt;"")*'Rate Schedule'!$A$5:$A$24)),'Rate Schedule'!$A$5:$A$24,0)),""))</f>
        <v/>
      </c>
    </row>
    <row r="1773">
      <c r="A1773" s="22" t="n"/>
      <c r="B1773" s="10" t="n"/>
      <c r="C1773" s="10" t="n"/>
      <c r="D1773" s="10" t="n"/>
      <c r="E1773" s="10" t="n"/>
      <c r="F1773" s="10" t="n"/>
      <c r="G1773" s="10" t="n"/>
      <c r="H1773" s="23" t="n"/>
      <c r="I1773" s="23" t="n"/>
      <c r="J1773" s="23" t="n"/>
      <c r="K1773" s="10" t="n"/>
      <c r="L1773" s="10" t="n"/>
      <c r="M1773" s="24">
        <f>IF(AND(A1773="",B1773="",J1773="",H1773=""),"",ROUND(IF(G1773="Yes",2,1)*IF(AND(ISNUMBER(H1773),ISNUMBER(I1773),I1773&gt;=H1773),I1773-H1773,IF(ISNUMBER(J1773),J1773,0)),1))</f>
        <v/>
      </c>
      <c r="N1773" s="24">
        <f>IF(M1773="","",IF(OR(E1773="Personal",E1773="",F1773="Yes"),0,M1773))</f>
        <v/>
      </c>
      <c r="O1773" s="24">
        <f>IF(OR(A1773="",M1773=""),"",IF(E1773="Business",IFERROR(INDEX('Rate Schedule'!$B$5:$B$24,MATCH(SUMPRODUCT(MAX(('Rate Schedule'!$A$5:$A$24&lt;=A1773)*('Rate Schedule'!$A$5:$A$24&lt;&gt;"")*'Rate Schedule'!$A$5:$A$24)),'Rate Schedule'!$A$5:$A$24,0)),0),IF(E1773="Medical",IFERROR(INDEX('Rate Schedule'!$C$5:$C$24,MATCH(SUMPRODUCT(MAX(('Rate Schedule'!$A$5:$A$24&lt;=A1773)*('Rate Schedule'!$A$5:$A$24&lt;&gt;"")*'Rate Schedule'!$A$5:$A$24)),'Rate Schedule'!$A$5:$A$24,0)),0),IF(E1773="Charitable",IFERROR(INDEX('Rate Schedule'!$D$5:$D$24,MATCH(SUMPRODUCT(MAX(('Rate Schedule'!$A$5:$A$24&lt;=A1773)*('Rate Schedule'!$A$5:$A$24&lt;&gt;"")*'Rate Schedule'!$A$5:$A$24)),'Rate Schedule'!$A$5:$A$24,0)),0),0))))</f>
        <v/>
      </c>
      <c r="P1773" s="25">
        <f>IF(OR(M1773="",O1773=""),"",ROUND(N1773*O1773,0)/100)</f>
        <v/>
      </c>
      <c r="Q1773" s="26">
        <f>IF(AND(A1773="",B1773="",C1773="",D1773="",E1773="",J1773="",H1773=""),"",IF(A1773="","Add a date",IF(A1773&gt;AsOf,"After as-of date: not counted yet",IF(B1773="","Add a vehicle",IF(COUNTIF(VName,B1773)=0,"Vehicle not on Vehicles sheet",IF(E1773="","Add a purpose",IF(AND(E1773&lt;&gt;"Business",E1773&lt;&gt;"Medical",E1773&lt;&gt;"Charitable",E1773&lt;&gt;"Personal"),"Purpose must be Business/Medical/Charitable/Personal",IF(AND(ISNUMBER(H1773),ISNUMBER(I1773),I1773&lt;H1773),"Odometer end is before start",IF(AND(NOT(ISNUMBER(H1773)),NOT(ISNUMBER(I1773)),NOT(ISNUMBER(J1773))),"Add odometer readings or typed miles",IF(AND(ISNUMBER(H1773),ISNUMBER(I1773),ISNUMBER(J1773),ABS((I1773-H1773)-J1773)&gt;0.05),"Odometer and typed miles disagree",IF(AND(N1773&gt;0,O1773=0),"No rate for this date — check Rate Schedule",IF(AND(OR(E1773="Business",E1773="Medical",E1773="Charitable"),F1773&lt;&gt;"Yes",K1773=""),"Add purpose detail for substantiation",""))))))))))))</f>
        <v/>
      </c>
      <c r="R1773" s="27">
        <f>IF(OR(A1773="",M1773=""),"",IFERROR(INDEX('Rate Schedule'!$A$5:$A$24,MATCH(SUMPRODUCT(MAX(('Rate Schedule'!$A$5:$A$24&lt;=A1773)*('Rate Schedule'!$A$5:$A$24&lt;&gt;"")*'Rate Schedule'!$A$5:$A$24)),'Rate Schedule'!$A$5:$A$24,0)),""))</f>
        <v/>
      </c>
    </row>
    <row r="1774">
      <c r="A1774" s="22" t="n"/>
      <c r="B1774" s="10" t="n"/>
      <c r="C1774" s="10" t="n"/>
      <c r="D1774" s="10" t="n"/>
      <c r="E1774" s="10" t="n"/>
      <c r="F1774" s="10" t="n"/>
      <c r="G1774" s="10" t="n"/>
      <c r="H1774" s="23" t="n"/>
      <c r="I1774" s="23" t="n"/>
      <c r="J1774" s="23" t="n"/>
      <c r="K1774" s="10" t="n"/>
      <c r="L1774" s="10" t="n"/>
      <c r="M1774" s="24">
        <f>IF(AND(A1774="",B1774="",J1774="",H1774=""),"",ROUND(IF(G1774="Yes",2,1)*IF(AND(ISNUMBER(H1774),ISNUMBER(I1774),I1774&gt;=H1774),I1774-H1774,IF(ISNUMBER(J1774),J1774,0)),1))</f>
        <v/>
      </c>
      <c r="N1774" s="24">
        <f>IF(M1774="","",IF(OR(E1774="Personal",E1774="",F1774="Yes"),0,M1774))</f>
        <v/>
      </c>
      <c r="O1774" s="24">
        <f>IF(OR(A1774="",M1774=""),"",IF(E1774="Business",IFERROR(INDEX('Rate Schedule'!$B$5:$B$24,MATCH(SUMPRODUCT(MAX(('Rate Schedule'!$A$5:$A$24&lt;=A1774)*('Rate Schedule'!$A$5:$A$24&lt;&gt;"")*'Rate Schedule'!$A$5:$A$24)),'Rate Schedule'!$A$5:$A$24,0)),0),IF(E1774="Medical",IFERROR(INDEX('Rate Schedule'!$C$5:$C$24,MATCH(SUMPRODUCT(MAX(('Rate Schedule'!$A$5:$A$24&lt;=A1774)*('Rate Schedule'!$A$5:$A$24&lt;&gt;"")*'Rate Schedule'!$A$5:$A$24)),'Rate Schedule'!$A$5:$A$24,0)),0),IF(E1774="Charitable",IFERROR(INDEX('Rate Schedule'!$D$5:$D$24,MATCH(SUMPRODUCT(MAX(('Rate Schedule'!$A$5:$A$24&lt;=A1774)*('Rate Schedule'!$A$5:$A$24&lt;&gt;"")*'Rate Schedule'!$A$5:$A$24)),'Rate Schedule'!$A$5:$A$24,0)),0),0))))</f>
        <v/>
      </c>
      <c r="P1774" s="25">
        <f>IF(OR(M1774="",O1774=""),"",ROUND(N1774*O1774,0)/100)</f>
        <v/>
      </c>
      <c r="Q1774" s="26">
        <f>IF(AND(A1774="",B1774="",C1774="",D1774="",E1774="",J1774="",H1774=""),"",IF(A1774="","Add a date",IF(A1774&gt;AsOf,"After as-of date: not counted yet",IF(B1774="","Add a vehicle",IF(COUNTIF(VName,B1774)=0,"Vehicle not on Vehicles sheet",IF(E1774="","Add a purpose",IF(AND(E1774&lt;&gt;"Business",E1774&lt;&gt;"Medical",E1774&lt;&gt;"Charitable",E1774&lt;&gt;"Personal"),"Purpose must be Business/Medical/Charitable/Personal",IF(AND(ISNUMBER(H1774),ISNUMBER(I1774),I1774&lt;H1774),"Odometer end is before start",IF(AND(NOT(ISNUMBER(H1774)),NOT(ISNUMBER(I1774)),NOT(ISNUMBER(J1774))),"Add odometer readings or typed miles",IF(AND(ISNUMBER(H1774),ISNUMBER(I1774),ISNUMBER(J1774),ABS((I1774-H1774)-J1774)&gt;0.05),"Odometer and typed miles disagree",IF(AND(N1774&gt;0,O1774=0),"No rate for this date — check Rate Schedule",IF(AND(OR(E1774="Business",E1774="Medical",E1774="Charitable"),F1774&lt;&gt;"Yes",K1774=""),"Add purpose detail for substantiation",""))))))))))))</f>
        <v/>
      </c>
      <c r="R1774" s="27">
        <f>IF(OR(A1774="",M1774=""),"",IFERROR(INDEX('Rate Schedule'!$A$5:$A$24,MATCH(SUMPRODUCT(MAX(('Rate Schedule'!$A$5:$A$24&lt;=A1774)*('Rate Schedule'!$A$5:$A$24&lt;&gt;"")*'Rate Schedule'!$A$5:$A$24)),'Rate Schedule'!$A$5:$A$24,0)),""))</f>
        <v/>
      </c>
    </row>
    <row r="1775">
      <c r="A1775" s="22" t="n"/>
      <c r="B1775" s="10" t="n"/>
      <c r="C1775" s="10" t="n"/>
      <c r="D1775" s="10" t="n"/>
      <c r="E1775" s="10" t="n"/>
      <c r="F1775" s="10" t="n"/>
      <c r="G1775" s="10" t="n"/>
      <c r="H1775" s="23" t="n"/>
      <c r="I1775" s="23" t="n"/>
      <c r="J1775" s="23" t="n"/>
      <c r="K1775" s="10" t="n"/>
      <c r="L1775" s="10" t="n"/>
      <c r="M1775" s="24">
        <f>IF(AND(A1775="",B1775="",J1775="",H1775=""),"",ROUND(IF(G1775="Yes",2,1)*IF(AND(ISNUMBER(H1775),ISNUMBER(I1775),I1775&gt;=H1775),I1775-H1775,IF(ISNUMBER(J1775),J1775,0)),1))</f>
        <v/>
      </c>
      <c r="N1775" s="24">
        <f>IF(M1775="","",IF(OR(E1775="Personal",E1775="",F1775="Yes"),0,M1775))</f>
        <v/>
      </c>
      <c r="O1775" s="24">
        <f>IF(OR(A1775="",M1775=""),"",IF(E1775="Business",IFERROR(INDEX('Rate Schedule'!$B$5:$B$24,MATCH(SUMPRODUCT(MAX(('Rate Schedule'!$A$5:$A$24&lt;=A1775)*('Rate Schedule'!$A$5:$A$24&lt;&gt;"")*'Rate Schedule'!$A$5:$A$24)),'Rate Schedule'!$A$5:$A$24,0)),0),IF(E1775="Medical",IFERROR(INDEX('Rate Schedule'!$C$5:$C$24,MATCH(SUMPRODUCT(MAX(('Rate Schedule'!$A$5:$A$24&lt;=A1775)*('Rate Schedule'!$A$5:$A$24&lt;&gt;"")*'Rate Schedule'!$A$5:$A$24)),'Rate Schedule'!$A$5:$A$24,0)),0),IF(E1775="Charitable",IFERROR(INDEX('Rate Schedule'!$D$5:$D$24,MATCH(SUMPRODUCT(MAX(('Rate Schedule'!$A$5:$A$24&lt;=A1775)*('Rate Schedule'!$A$5:$A$24&lt;&gt;"")*'Rate Schedule'!$A$5:$A$24)),'Rate Schedule'!$A$5:$A$24,0)),0),0))))</f>
        <v/>
      </c>
      <c r="P1775" s="25">
        <f>IF(OR(M1775="",O1775=""),"",ROUND(N1775*O1775,0)/100)</f>
        <v/>
      </c>
      <c r="Q1775" s="26">
        <f>IF(AND(A1775="",B1775="",C1775="",D1775="",E1775="",J1775="",H1775=""),"",IF(A1775="","Add a date",IF(A1775&gt;AsOf,"After as-of date: not counted yet",IF(B1775="","Add a vehicle",IF(COUNTIF(VName,B1775)=0,"Vehicle not on Vehicles sheet",IF(E1775="","Add a purpose",IF(AND(E1775&lt;&gt;"Business",E1775&lt;&gt;"Medical",E1775&lt;&gt;"Charitable",E1775&lt;&gt;"Personal"),"Purpose must be Business/Medical/Charitable/Personal",IF(AND(ISNUMBER(H1775),ISNUMBER(I1775),I1775&lt;H1775),"Odometer end is before start",IF(AND(NOT(ISNUMBER(H1775)),NOT(ISNUMBER(I1775)),NOT(ISNUMBER(J1775))),"Add odometer readings or typed miles",IF(AND(ISNUMBER(H1775),ISNUMBER(I1775),ISNUMBER(J1775),ABS((I1775-H1775)-J1775)&gt;0.05),"Odometer and typed miles disagree",IF(AND(N1775&gt;0,O1775=0),"No rate for this date — check Rate Schedule",IF(AND(OR(E1775="Business",E1775="Medical",E1775="Charitable"),F1775&lt;&gt;"Yes",K1775=""),"Add purpose detail for substantiation",""))))))))))))</f>
        <v/>
      </c>
      <c r="R1775" s="27">
        <f>IF(OR(A1775="",M1775=""),"",IFERROR(INDEX('Rate Schedule'!$A$5:$A$24,MATCH(SUMPRODUCT(MAX(('Rate Schedule'!$A$5:$A$24&lt;=A1775)*('Rate Schedule'!$A$5:$A$24&lt;&gt;"")*'Rate Schedule'!$A$5:$A$24)),'Rate Schedule'!$A$5:$A$24,0)),""))</f>
        <v/>
      </c>
    </row>
    <row r="1776">
      <c r="A1776" s="22" t="n"/>
      <c r="B1776" s="10" t="n"/>
      <c r="C1776" s="10" t="n"/>
      <c r="D1776" s="10" t="n"/>
      <c r="E1776" s="10" t="n"/>
      <c r="F1776" s="10" t="n"/>
      <c r="G1776" s="10" t="n"/>
      <c r="H1776" s="23" t="n"/>
      <c r="I1776" s="23" t="n"/>
      <c r="J1776" s="23" t="n"/>
      <c r="K1776" s="10" t="n"/>
      <c r="L1776" s="10" t="n"/>
      <c r="M1776" s="24">
        <f>IF(AND(A1776="",B1776="",J1776="",H1776=""),"",ROUND(IF(G1776="Yes",2,1)*IF(AND(ISNUMBER(H1776),ISNUMBER(I1776),I1776&gt;=H1776),I1776-H1776,IF(ISNUMBER(J1776),J1776,0)),1))</f>
        <v/>
      </c>
      <c r="N1776" s="24">
        <f>IF(M1776="","",IF(OR(E1776="Personal",E1776="",F1776="Yes"),0,M1776))</f>
        <v/>
      </c>
      <c r="O1776" s="24">
        <f>IF(OR(A1776="",M1776=""),"",IF(E1776="Business",IFERROR(INDEX('Rate Schedule'!$B$5:$B$24,MATCH(SUMPRODUCT(MAX(('Rate Schedule'!$A$5:$A$24&lt;=A1776)*('Rate Schedule'!$A$5:$A$24&lt;&gt;"")*'Rate Schedule'!$A$5:$A$24)),'Rate Schedule'!$A$5:$A$24,0)),0),IF(E1776="Medical",IFERROR(INDEX('Rate Schedule'!$C$5:$C$24,MATCH(SUMPRODUCT(MAX(('Rate Schedule'!$A$5:$A$24&lt;=A1776)*('Rate Schedule'!$A$5:$A$24&lt;&gt;"")*'Rate Schedule'!$A$5:$A$24)),'Rate Schedule'!$A$5:$A$24,0)),0),IF(E1776="Charitable",IFERROR(INDEX('Rate Schedule'!$D$5:$D$24,MATCH(SUMPRODUCT(MAX(('Rate Schedule'!$A$5:$A$24&lt;=A1776)*('Rate Schedule'!$A$5:$A$24&lt;&gt;"")*'Rate Schedule'!$A$5:$A$24)),'Rate Schedule'!$A$5:$A$24,0)),0),0))))</f>
        <v/>
      </c>
      <c r="P1776" s="25">
        <f>IF(OR(M1776="",O1776=""),"",ROUND(N1776*O1776,0)/100)</f>
        <v/>
      </c>
      <c r="Q1776" s="26">
        <f>IF(AND(A1776="",B1776="",C1776="",D1776="",E1776="",J1776="",H1776=""),"",IF(A1776="","Add a date",IF(A1776&gt;AsOf,"After as-of date: not counted yet",IF(B1776="","Add a vehicle",IF(COUNTIF(VName,B1776)=0,"Vehicle not on Vehicles sheet",IF(E1776="","Add a purpose",IF(AND(E1776&lt;&gt;"Business",E1776&lt;&gt;"Medical",E1776&lt;&gt;"Charitable",E1776&lt;&gt;"Personal"),"Purpose must be Business/Medical/Charitable/Personal",IF(AND(ISNUMBER(H1776),ISNUMBER(I1776),I1776&lt;H1776),"Odometer end is before start",IF(AND(NOT(ISNUMBER(H1776)),NOT(ISNUMBER(I1776)),NOT(ISNUMBER(J1776))),"Add odometer readings or typed miles",IF(AND(ISNUMBER(H1776),ISNUMBER(I1776),ISNUMBER(J1776),ABS((I1776-H1776)-J1776)&gt;0.05),"Odometer and typed miles disagree",IF(AND(N1776&gt;0,O1776=0),"No rate for this date — check Rate Schedule",IF(AND(OR(E1776="Business",E1776="Medical",E1776="Charitable"),F1776&lt;&gt;"Yes",K1776=""),"Add purpose detail for substantiation",""))))))))))))</f>
        <v/>
      </c>
      <c r="R1776" s="27">
        <f>IF(OR(A1776="",M1776=""),"",IFERROR(INDEX('Rate Schedule'!$A$5:$A$24,MATCH(SUMPRODUCT(MAX(('Rate Schedule'!$A$5:$A$24&lt;=A1776)*('Rate Schedule'!$A$5:$A$24&lt;&gt;"")*'Rate Schedule'!$A$5:$A$24)),'Rate Schedule'!$A$5:$A$24,0)),""))</f>
        <v/>
      </c>
    </row>
    <row r="1777">
      <c r="A1777" s="22" t="n"/>
      <c r="B1777" s="10" t="n"/>
      <c r="C1777" s="10" t="n"/>
      <c r="D1777" s="10" t="n"/>
      <c r="E1777" s="10" t="n"/>
      <c r="F1777" s="10" t="n"/>
      <c r="G1777" s="10" t="n"/>
      <c r="H1777" s="23" t="n"/>
      <c r="I1777" s="23" t="n"/>
      <c r="J1777" s="23" t="n"/>
      <c r="K1777" s="10" t="n"/>
      <c r="L1777" s="10" t="n"/>
      <c r="M1777" s="24">
        <f>IF(AND(A1777="",B1777="",J1777="",H1777=""),"",ROUND(IF(G1777="Yes",2,1)*IF(AND(ISNUMBER(H1777),ISNUMBER(I1777),I1777&gt;=H1777),I1777-H1777,IF(ISNUMBER(J1777),J1777,0)),1))</f>
        <v/>
      </c>
      <c r="N1777" s="24">
        <f>IF(M1777="","",IF(OR(E1777="Personal",E1777="",F1777="Yes"),0,M1777))</f>
        <v/>
      </c>
      <c r="O1777" s="24">
        <f>IF(OR(A1777="",M1777=""),"",IF(E1777="Business",IFERROR(INDEX('Rate Schedule'!$B$5:$B$24,MATCH(SUMPRODUCT(MAX(('Rate Schedule'!$A$5:$A$24&lt;=A1777)*('Rate Schedule'!$A$5:$A$24&lt;&gt;"")*'Rate Schedule'!$A$5:$A$24)),'Rate Schedule'!$A$5:$A$24,0)),0),IF(E1777="Medical",IFERROR(INDEX('Rate Schedule'!$C$5:$C$24,MATCH(SUMPRODUCT(MAX(('Rate Schedule'!$A$5:$A$24&lt;=A1777)*('Rate Schedule'!$A$5:$A$24&lt;&gt;"")*'Rate Schedule'!$A$5:$A$24)),'Rate Schedule'!$A$5:$A$24,0)),0),IF(E1777="Charitable",IFERROR(INDEX('Rate Schedule'!$D$5:$D$24,MATCH(SUMPRODUCT(MAX(('Rate Schedule'!$A$5:$A$24&lt;=A1777)*('Rate Schedule'!$A$5:$A$24&lt;&gt;"")*'Rate Schedule'!$A$5:$A$24)),'Rate Schedule'!$A$5:$A$24,0)),0),0))))</f>
        <v/>
      </c>
      <c r="P1777" s="25">
        <f>IF(OR(M1777="",O1777=""),"",ROUND(N1777*O1777,0)/100)</f>
        <v/>
      </c>
      <c r="Q1777" s="26">
        <f>IF(AND(A1777="",B1777="",C1777="",D1777="",E1777="",J1777="",H1777=""),"",IF(A1777="","Add a date",IF(A1777&gt;AsOf,"After as-of date: not counted yet",IF(B1777="","Add a vehicle",IF(COUNTIF(VName,B1777)=0,"Vehicle not on Vehicles sheet",IF(E1777="","Add a purpose",IF(AND(E1777&lt;&gt;"Business",E1777&lt;&gt;"Medical",E1777&lt;&gt;"Charitable",E1777&lt;&gt;"Personal"),"Purpose must be Business/Medical/Charitable/Personal",IF(AND(ISNUMBER(H1777),ISNUMBER(I1777),I1777&lt;H1777),"Odometer end is before start",IF(AND(NOT(ISNUMBER(H1777)),NOT(ISNUMBER(I1777)),NOT(ISNUMBER(J1777))),"Add odometer readings or typed miles",IF(AND(ISNUMBER(H1777),ISNUMBER(I1777),ISNUMBER(J1777),ABS((I1777-H1777)-J1777)&gt;0.05),"Odometer and typed miles disagree",IF(AND(N1777&gt;0,O1777=0),"No rate for this date — check Rate Schedule",IF(AND(OR(E1777="Business",E1777="Medical",E1777="Charitable"),F1777&lt;&gt;"Yes",K1777=""),"Add purpose detail for substantiation",""))))))))))))</f>
        <v/>
      </c>
      <c r="R1777" s="27">
        <f>IF(OR(A1777="",M1777=""),"",IFERROR(INDEX('Rate Schedule'!$A$5:$A$24,MATCH(SUMPRODUCT(MAX(('Rate Schedule'!$A$5:$A$24&lt;=A1777)*('Rate Schedule'!$A$5:$A$24&lt;&gt;"")*'Rate Schedule'!$A$5:$A$24)),'Rate Schedule'!$A$5:$A$24,0)),""))</f>
        <v/>
      </c>
    </row>
    <row r="1778">
      <c r="A1778" s="22" t="n"/>
      <c r="B1778" s="10" t="n"/>
      <c r="C1778" s="10" t="n"/>
      <c r="D1778" s="10" t="n"/>
      <c r="E1778" s="10" t="n"/>
      <c r="F1778" s="10" t="n"/>
      <c r="G1778" s="10" t="n"/>
      <c r="H1778" s="23" t="n"/>
      <c r="I1778" s="23" t="n"/>
      <c r="J1778" s="23" t="n"/>
      <c r="K1778" s="10" t="n"/>
      <c r="L1778" s="10" t="n"/>
      <c r="M1778" s="24">
        <f>IF(AND(A1778="",B1778="",J1778="",H1778=""),"",ROUND(IF(G1778="Yes",2,1)*IF(AND(ISNUMBER(H1778),ISNUMBER(I1778),I1778&gt;=H1778),I1778-H1778,IF(ISNUMBER(J1778),J1778,0)),1))</f>
        <v/>
      </c>
      <c r="N1778" s="24">
        <f>IF(M1778="","",IF(OR(E1778="Personal",E1778="",F1778="Yes"),0,M1778))</f>
        <v/>
      </c>
      <c r="O1778" s="24">
        <f>IF(OR(A1778="",M1778=""),"",IF(E1778="Business",IFERROR(INDEX('Rate Schedule'!$B$5:$B$24,MATCH(SUMPRODUCT(MAX(('Rate Schedule'!$A$5:$A$24&lt;=A1778)*('Rate Schedule'!$A$5:$A$24&lt;&gt;"")*'Rate Schedule'!$A$5:$A$24)),'Rate Schedule'!$A$5:$A$24,0)),0),IF(E1778="Medical",IFERROR(INDEX('Rate Schedule'!$C$5:$C$24,MATCH(SUMPRODUCT(MAX(('Rate Schedule'!$A$5:$A$24&lt;=A1778)*('Rate Schedule'!$A$5:$A$24&lt;&gt;"")*'Rate Schedule'!$A$5:$A$24)),'Rate Schedule'!$A$5:$A$24,0)),0),IF(E1778="Charitable",IFERROR(INDEX('Rate Schedule'!$D$5:$D$24,MATCH(SUMPRODUCT(MAX(('Rate Schedule'!$A$5:$A$24&lt;=A1778)*('Rate Schedule'!$A$5:$A$24&lt;&gt;"")*'Rate Schedule'!$A$5:$A$24)),'Rate Schedule'!$A$5:$A$24,0)),0),0))))</f>
        <v/>
      </c>
      <c r="P1778" s="25">
        <f>IF(OR(M1778="",O1778=""),"",ROUND(N1778*O1778,0)/100)</f>
        <v/>
      </c>
      <c r="Q1778" s="26">
        <f>IF(AND(A1778="",B1778="",C1778="",D1778="",E1778="",J1778="",H1778=""),"",IF(A1778="","Add a date",IF(A1778&gt;AsOf,"After as-of date: not counted yet",IF(B1778="","Add a vehicle",IF(COUNTIF(VName,B1778)=0,"Vehicle not on Vehicles sheet",IF(E1778="","Add a purpose",IF(AND(E1778&lt;&gt;"Business",E1778&lt;&gt;"Medical",E1778&lt;&gt;"Charitable",E1778&lt;&gt;"Personal"),"Purpose must be Business/Medical/Charitable/Personal",IF(AND(ISNUMBER(H1778),ISNUMBER(I1778),I1778&lt;H1778),"Odometer end is before start",IF(AND(NOT(ISNUMBER(H1778)),NOT(ISNUMBER(I1778)),NOT(ISNUMBER(J1778))),"Add odometer readings or typed miles",IF(AND(ISNUMBER(H1778),ISNUMBER(I1778),ISNUMBER(J1778),ABS((I1778-H1778)-J1778)&gt;0.05),"Odometer and typed miles disagree",IF(AND(N1778&gt;0,O1778=0),"No rate for this date — check Rate Schedule",IF(AND(OR(E1778="Business",E1778="Medical",E1778="Charitable"),F1778&lt;&gt;"Yes",K1778=""),"Add purpose detail for substantiation",""))))))))))))</f>
        <v/>
      </c>
      <c r="R1778" s="27">
        <f>IF(OR(A1778="",M1778=""),"",IFERROR(INDEX('Rate Schedule'!$A$5:$A$24,MATCH(SUMPRODUCT(MAX(('Rate Schedule'!$A$5:$A$24&lt;=A1778)*('Rate Schedule'!$A$5:$A$24&lt;&gt;"")*'Rate Schedule'!$A$5:$A$24)),'Rate Schedule'!$A$5:$A$24,0)),""))</f>
        <v/>
      </c>
    </row>
    <row r="1779">
      <c r="A1779" s="22" t="n"/>
      <c r="B1779" s="10" t="n"/>
      <c r="C1779" s="10" t="n"/>
      <c r="D1779" s="10" t="n"/>
      <c r="E1779" s="10" t="n"/>
      <c r="F1779" s="10" t="n"/>
      <c r="G1779" s="10" t="n"/>
      <c r="H1779" s="23" t="n"/>
      <c r="I1779" s="23" t="n"/>
      <c r="J1779" s="23" t="n"/>
      <c r="K1779" s="10" t="n"/>
      <c r="L1779" s="10" t="n"/>
      <c r="M1779" s="24">
        <f>IF(AND(A1779="",B1779="",J1779="",H1779=""),"",ROUND(IF(G1779="Yes",2,1)*IF(AND(ISNUMBER(H1779),ISNUMBER(I1779),I1779&gt;=H1779),I1779-H1779,IF(ISNUMBER(J1779),J1779,0)),1))</f>
        <v/>
      </c>
      <c r="N1779" s="24">
        <f>IF(M1779="","",IF(OR(E1779="Personal",E1779="",F1779="Yes"),0,M1779))</f>
        <v/>
      </c>
      <c r="O1779" s="24">
        <f>IF(OR(A1779="",M1779=""),"",IF(E1779="Business",IFERROR(INDEX('Rate Schedule'!$B$5:$B$24,MATCH(SUMPRODUCT(MAX(('Rate Schedule'!$A$5:$A$24&lt;=A1779)*('Rate Schedule'!$A$5:$A$24&lt;&gt;"")*'Rate Schedule'!$A$5:$A$24)),'Rate Schedule'!$A$5:$A$24,0)),0),IF(E1779="Medical",IFERROR(INDEX('Rate Schedule'!$C$5:$C$24,MATCH(SUMPRODUCT(MAX(('Rate Schedule'!$A$5:$A$24&lt;=A1779)*('Rate Schedule'!$A$5:$A$24&lt;&gt;"")*'Rate Schedule'!$A$5:$A$24)),'Rate Schedule'!$A$5:$A$24,0)),0),IF(E1779="Charitable",IFERROR(INDEX('Rate Schedule'!$D$5:$D$24,MATCH(SUMPRODUCT(MAX(('Rate Schedule'!$A$5:$A$24&lt;=A1779)*('Rate Schedule'!$A$5:$A$24&lt;&gt;"")*'Rate Schedule'!$A$5:$A$24)),'Rate Schedule'!$A$5:$A$24,0)),0),0))))</f>
        <v/>
      </c>
      <c r="P1779" s="25">
        <f>IF(OR(M1779="",O1779=""),"",ROUND(N1779*O1779,0)/100)</f>
        <v/>
      </c>
      <c r="Q1779" s="26">
        <f>IF(AND(A1779="",B1779="",C1779="",D1779="",E1779="",J1779="",H1779=""),"",IF(A1779="","Add a date",IF(A1779&gt;AsOf,"After as-of date: not counted yet",IF(B1779="","Add a vehicle",IF(COUNTIF(VName,B1779)=0,"Vehicle not on Vehicles sheet",IF(E1779="","Add a purpose",IF(AND(E1779&lt;&gt;"Business",E1779&lt;&gt;"Medical",E1779&lt;&gt;"Charitable",E1779&lt;&gt;"Personal"),"Purpose must be Business/Medical/Charitable/Personal",IF(AND(ISNUMBER(H1779),ISNUMBER(I1779),I1779&lt;H1779),"Odometer end is before start",IF(AND(NOT(ISNUMBER(H1779)),NOT(ISNUMBER(I1779)),NOT(ISNUMBER(J1779))),"Add odometer readings or typed miles",IF(AND(ISNUMBER(H1779),ISNUMBER(I1779),ISNUMBER(J1779),ABS((I1779-H1779)-J1779)&gt;0.05),"Odometer and typed miles disagree",IF(AND(N1779&gt;0,O1779=0),"No rate for this date — check Rate Schedule",IF(AND(OR(E1779="Business",E1779="Medical",E1779="Charitable"),F1779&lt;&gt;"Yes",K1779=""),"Add purpose detail for substantiation",""))))))))))))</f>
        <v/>
      </c>
      <c r="R1779" s="27">
        <f>IF(OR(A1779="",M1779=""),"",IFERROR(INDEX('Rate Schedule'!$A$5:$A$24,MATCH(SUMPRODUCT(MAX(('Rate Schedule'!$A$5:$A$24&lt;=A1779)*('Rate Schedule'!$A$5:$A$24&lt;&gt;"")*'Rate Schedule'!$A$5:$A$24)),'Rate Schedule'!$A$5:$A$24,0)),""))</f>
        <v/>
      </c>
    </row>
    <row r="1780">
      <c r="A1780" s="22" t="n"/>
      <c r="B1780" s="10" t="n"/>
      <c r="C1780" s="10" t="n"/>
      <c r="D1780" s="10" t="n"/>
      <c r="E1780" s="10" t="n"/>
      <c r="F1780" s="10" t="n"/>
      <c r="G1780" s="10" t="n"/>
      <c r="H1780" s="23" t="n"/>
      <c r="I1780" s="23" t="n"/>
      <c r="J1780" s="23" t="n"/>
      <c r="K1780" s="10" t="n"/>
      <c r="L1780" s="10" t="n"/>
      <c r="M1780" s="24">
        <f>IF(AND(A1780="",B1780="",J1780="",H1780=""),"",ROUND(IF(G1780="Yes",2,1)*IF(AND(ISNUMBER(H1780),ISNUMBER(I1780),I1780&gt;=H1780),I1780-H1780,IF(ISNUMBER(J1780),J1780,0)),1))</f>
        <v/>
      </c>
      <c r="N1780" s="24">
        <f>IF(M1780="","",IF(OR(E1780="Personal",E1780="",F1780="Yes"),0,M1780))</f>
        <v/>
      </c>
      <c r="O1780" s="24">
        <f>IF(OR(A1780="",M1780=""),"",IF(E1780="Business",IFERROR(INDEX('Rate Schedule'!$B$5:$B$24,MATCH(SUMPRODUCT(MAX(('Rate Schedule'!$A$5:$A$24&lt;=A1780)*('Rate Schedule'!$A$5:$A$24&lt;&gt;"")*'Rate Schedule'!$A$5:$A$24)),'Rate Schedule'!$A$5:$A$24,0)),0),IF(E1780="Medical",IFERROR(INDEX('Rate Schedule'!$C$5:$C$24,MATCH(SUMPRODUCT(MAX(('Rate Schedule'!$A$5:$A$24&lt;=A1780)*('Rate Schedule'!$A$5:$A$24&lt;&gt;"")*'Rate Schedule'!$A$5:$A$24)),'Rate Schedule'!$A$5:$A$24,0)),0),IF(E1780="Charitable",IFERROR(INDEX('Rate Schedule'!$D$5:$D$24,MATCH(SUMPRODUCT(MAX(('Rate Schedule'!$A$5:$A$24&lt;=A1780)*('Rate Schedule'!$A$5:$A$24&lt;&gt;"")*'Rate Schedule'!$A$5:$A$24)),'Rate Schedule'!$A$5:$A$24,0)),0),0))))</f>
        <v/>
      </c>
      <c r="P1780" s="25">
        <f>IF(OR(M1780="",O1780=""),"",ROUND(N1780*O1780,0)/100)</f>
        <v/>
      </c>
      <c r="Q1780" s="26">
        <f>IF(AND(A1780="",B1780="",C1780="",D1780="",E1780="",J1780="",H1780=""),"",IF(A1780="","Add a date",IF(A1780&gt;AsOf,"After as-of date: not counted yet",IF(B1780="","Add a vehicle",IF(COUNTIF(VName,B1780)=0,"Vehicle not on Vehicles sheet",IF(E1780="","Add a purpose",IF(AND(E1780&lt;&gt;"Business",E1780&lt;&gt;"Medical",E1780&lt;&gt;"Charitable",E1780&lt;&gt;"Personal"),"Purpose must be Business/Medical/Charitable/Personal",IF(AND(ISNUMBER(H1780),ISNUMBER(I1780),I1780&lt;H1780),"Odometer end is before start",IF(AND(NOT(ISNUMBER(H1780)),NOT(ISNUMBER(I1780)),NOT(ISNUMBER(J1780))),"Add odometer readings or typed miles",IF(AND(ISNUMBER(H1780),ISNUMBER(I1780),ISNUMBER(J1780),ABS((I1780-H1780)-J1780)&gt;0.05),"Odometer and typed miles disagree",IF(AND(N1780&gt;0,O1780=0),"No rate for this date — check Rate Schedule",IF(AND(OR(E1780="Business",E1780="Medical",E1780="Charitable"),F1780&lt;&gt;"Yes",K1780=""),"Add purpose detail for substantiation",""))))))))))))</f>
        <v/>
      </c>
      <c r="R1780" s="27">
        <f>IF(OR(A1780="",M1780=""),"",IFERROR(INDEX('Rate Schedule'!$A$5:$A$24,MATCH(SUMPRODUCT(MAX(('Rate Schedule'!$A$5:$A$24&lt;=A1780)*('Rate Schedule'!$A$5:$A$24&lt;&gt;"")*'Rate Schedule'!$A$5:$A$24)),'Rate Schedule'!$A$5:$A$24,0)),""))</f>
        <v/>
      </c>
    </row>
    <row r="1781">
      <c r="A1781" s="22" t="n"/>
      <c r="B1781" s="10" t="n"/>
      <c r="C1781" s="10" t="n"/>
      <c r="D1781" s="10" t="n"/>
      <c r="E1781" s="10" t="n"/>
      <c r="F1781" s="10" t="n"/>
      <c r="G1781" s="10" t="n"/>
      <c r="H1781" s="23" t="n"/>
      <c r="I1781" s="23" t="n"/>
      <c r="J1781" s="23" t="n"/>
      <c r="K1781" s="10" t="n"/>
      <c r="L1781" s="10" t="n"/>
      <c r="M1781" s="24">
        <f>IF(AND(A1781="",B1781="",J1781="",H1781=""),"",ROUND(IF(G1781="Yes",2,1)*IF(AND(ISNUMBER(H1781),ISNUMBER(I1781),I1781&gt;=H1781),I1781-H1781,IF(ISNUMBER(J1781),J1781,0)),1))</f>
        <v/>
      </c>
      <c r="N1781" s="24">
        <f>IF(M1781="","",IF(OR(E1781="Personal",E1781="",F1781="Yes"),0,M1781))</f>
        <v/>
      </c>
      <c r="O1781" s="24">
        <f>IF(OR(A1781="",M1781=""),"",IF(E1781="Business",IFERROR(INDEX('Rate Schedule'!$B$5:$B$24,MATCH(SUMPRODUCT(MAX(('Rate Schedule'!$A$5:$A$24&lt;=A1781)*('Rate Schedule'!$A$5:$A$24&lt;&gt;"")*'Rate Schedule'!$A$5:$A$24)),'Rate Schedule'!$A$5:$A$24,0)),0),IF(E1781="Medical",IFERROR(INDEX('Rate Schedule'!$C$5:$C$24,MATCH(SUMPRODUCT(MAX(('Rate Schedule'!$A$5:$A$24&lt;=A1781)*('Rate Schedule'!$A$5:$A$24&lt;&gt;"")*'Rate Schedule'!$A$5:$A$24)),'Rate Schedule'!$A$5:$A$24,0)),0),IF(E1781="Charitable",IFERROR(INDEX('Rate Schedule'!$D$5:$D$24,MATCH(SUMPRODUCT(MAX(('Rate Schedule'!$A$5:$A$24&lt;=A1781)*('Rate Schedule'!$A$5:$A$24&lt;&gt;"")*'Rate Schedule'!$A$5:$A$24)),'Rate Schedule'!$A$5:$A$24,0)),0),0))))</f>
        <v/>
      </c>
      <c r="P1781" s="25">
        <f>IF(OR(M1781="",O1781=""),"",ROUND(N1781*O1781,0)/100)</f>
        <v/>
      </c>
      <c r="Q1781" s="26">
        <f>IF(AND(A1781="",B1781="",C1781="",D1781="",E1781="",J1781="",H1781=""),"",IF(A1781="","Add a date",IF(A1781&gt;AsOf,"After as-of date: not counted yet",IF(B1781="","Add a vehicle",IF(COUNTIF(VName,B1781)=0,"Vehicle not on Vehicles sheet",IF(E1781="","Add a purpose",IF(AND(E1781&lt;&gt;"Business",E1781&lt;&gt;"Medical",E1781&lt;&gt;"Charitable",E1781&lt;&gt;"Personal"),"Purpose must be Business/Medical/Charitable/Personal",IF(AND(ISNUMBER(H1781),ISNUMBER(I1781),I1781&lt;H1781),"Odometer end is before start",IF(AND(NOT(ISNUMBER(H1781)),NOT(ISNUMBER(I1781)),NOT(ISNUMBER(J1781))),"Add odometer readings or typed miles",IF(AND(ISNUMBER(H1781),ISNUMBER(I1781),ISNUMBER(J1781),ABS((I1781-H1781)-J1781)&gt;0.05),"Odometer and typed miles disagree",IF(AND(N1781&gt;0,O1781=0),"No rate for this date — check Rate Schedule",IF(AND(OR(E1781="Business",E1781="Medical",E1781="Charitable"),F1781&lt;&gt;"Yes",K1781=""),"Add purpose detail for substantiation",""))))))))))))</f>
        <v/>
      </c>
      <c r="R1781" s="27">
        <f>IF(OR(A1781="",M1781=""),"",IFERROR(INDEX('Rate Schedule'!$A$5:$A$24,MATCH(SUMPRODUCT(MAX(('Rate Schedule'!$A$5:$A$24&lt;=A1781)*('Rate Schedule'!$A$5:$A$24&lt;&gt;"")*'Rate Schedule'!$A$5:$A$24)),'Rate Schedule'!$A$5:$A$24,0)),""))</f>
        <v/>
      </c>
    </row>
    <row r="1782">
      <c r="A1782" s="22" t="n"/>
      <c r="B1782" s="10" t="n"/>
      <c r="C1782" s="10" t="n"/>
      <c r="D1782" s="10" t="n"/>
      <c r="E1782" s="10" t="n"/>
      <c r="F1782" s="10" t="n"/>
      <c r="G1782" s="10" t="n"/>
      <c r="H1782" s="23" t="n"/>
      <c r="I1782" s="23" t="n"/>
      <c r="J1782" s="23" t="n"/>
      <c r="K1782" s="10" t="n"/>
      <c r="L1782" s="10" t="n"/>
      <c r="M1782" s="24">
        <f>IF(AND(A1782="",B1782="",J1782="",H1782=""),"",ROUND(IF(G1782="Yes",2,1)*IF(AND(ISNUMBER(H1782),ISNUMBER(I1782),I1782&gt;=H1782),I1782-H1782,IF(ISNUMBER(J1782),J1782,0)),1))</f>
        <v/>
      </c>
      <c r="N1782" s="24">
        <f>IF(M1782="","",IF(OR(E1782="Personal",E1782="",F1782="Yes"),0,M1782))</f>
        <v/>
      </c>
      <c r="O1782" s="24">
        <f>IF(OR(A1782="",M1782=""),"",IF(E1782="Business",IFERROR(INDEX('Rate Schedule'!$B$5:$B$24,MATCH(SUMPRODUCT(MAX(('Rate Schedule'!$A$5:$A$24&lt;=A1782)*('Rate Schedule'!$A$5:$A$24&lt;&gt;"")*'Rate Schedule'!$A$5:$A$24)),'Rate Schedule'!$A$5:$A$24,0)),0),IF(E1782="Medical",IFERROR(INDEX('Rate Schedule'!$C$5:$C$24,MATCH(SUMPRODUCT(MAX(('Rate Schedule'!$A$5:$A$24&lt;=A1782)*('Rate Schedule'!$A$5:$A$24&lt;&gt;"")*'Rate Schedule'!$A$5:$A$24)),'Rate Schedule'!$A$5:$A$24,0)),0),IF(E1782="Charitable",IFERROR(INDEX('Rate Schedule'!$D$5:$D$24,MATCH(SUMPRODUCT(MAX(('Rate Schedule'!$A$5:$A$24&lt;=A1782)*('Rate Schedule'!$A$5:$A$24&lt;&gt;"")*'Rate Schedule'!$A$5:$A$24)),'Rate Schedule'!$A$5:$A$24,0)),0),0))))</f>
        <v/>
      </c>
      <c r="P1782" s="25">
        <f>IF(OR(M1782="",O1782=""),"",ROUND(N1782*O1782,0)/100)</f>
        <v/>
      </c>
      <c r="Q1782" s="26">
        <f>IF(AND(A1782="",B1782="",C1782="",D1782="",E1782="",J1782="",H1782=""),"",IF(A1782="","Add a date",IF(A1782&gt;AsOf,"After as-of date: not counted yet",IF(B1782="","Add a vehicle",IF(COUNTIF(VName,B1782)=0,"Vehicle not on Vehicles sheet",IF(E1782="","Add a purpose",IF(AND(E1782&lt;&gt;"Business",E1782&lt;&gt;"Medical",E1782&lt;&gt;"Charitable",E1782&lt;&gt;"Personal"),"Purpose must be Business/Medical/Charitable/Personal",IF(AND(ISNUMBER(H1782),ISNUMBER(I1782),I1782&lt;H1782),"Odometer end is before start",IF(AND(NOT(ISNUMBER(H1782)),NOT(ISNUMBER(I1782)),NOT(ISNUMBER(J1782))),"Add odometer readings or typed miles",IF(AND(ISNUMBER(H1782),ISNUMBER(I1782),ISNUMBER(J1782),ABS((I1782-H1782)-J1782)&gt;0.05),"Odometer and typed miles disagree",IF(AND(N1782&gt;0,O1782=0),"No rate for this date — check Rate Schedule",IF(AND(OR(E1782="Business",E1782="Medical",E1782="Charitable"),F1782&lt;&gt;"Yes",K1782=""),"Add purpose detail for substantiation",""))))))))))))</f>
        <v/>
      </c>
      <c r="R1782" s="27">
        <f>IF(OR(A1782="",M1782=""),"",IFERROR(INDEX('Rate Schedule'!$A$5:$A$24,MATCH(SUMPRODUCT(MAX(('Rate Schedule'!$A$5:$A$24&lt;=A1782)*('Rate Schedule'!$A$5:$A$24&lt;&gt;"")*'Rate Schedule'!$A$5:$A$24)),'Rate Schedule'!$A$5:$A$24,0)),""))</f>
        <v/>
      </c>
    </row>
    <row r="1783">
      <c r="A1783" s="22" t="n"/>
      <c r="B1783" s="10" t="n"/>
      <c r="C1783" s="10" t="n"/>
      <c r="D1783" s="10" t="n"/>
      <c r="E1783" s="10" t="n"/>
      <c r="F1783" s="10" t="n"/>
      <c r="G1783" s="10" t="n"/>
      <c r="H1783" s="23" t="n"/>
      <c r="I1783" s="23" t="n"/>
      <c r="J1783" s="23" t="n"/>
      <c r="K1783" s="10" t="n"/>
      <c r="L1783" s="10" t="n"/>
      <c r="M1783" s="24">
        <f>IF(AND(A1783="",B1783="",J1783="",H1783=""),"",ROUND(IF(G1783="Yes",2,1)*IF(AND(ISNUMBER(H1783),ISNUMBER(I1783),I1783&gt;=H1783),I1783-H1783,IF(ISNUMBER(J1783),J1783,0)),1))</f>
        <v/>
      </c>
      <c r="N1783" s="24">
        <f>IF(M1783="","",IF(OR(E1783="Personal",E1783="",F1783="Yes"),0,M1783))</f>
        <v/>
      </c>
      <c r="O1783" s="24">
        <f>IF(OR(A1783="",M1783=""),"",IF(E1783="Business",IFERROR(INDEX('Rate Schedule'!$B$5:$B$24,MATCH(SUMPRODUCT(MAX(('Rate Schedule'!$A$5:$A$24&lt;=A1783)*('Rate Schedule'!$A$5:$A$24&lt;&gt;"")*'Rate Schedule'!$A$5:$A$24)),'Rate Schedule'!$A$5:$A$24,0)),0),IF(E1783="Medical",IFERROR(INDEX('Rate Schedule'!$C$5:$C$24,MATCH(SUMPRODUCT(MAX(('Rate Schedule'!$A$5:$A$24&lt;=A1783)*('Rate Schedule'!$A$5:$A$24&lt;&gt;"")*'Rate Schedule'!$A$5:$A$24)),'Rate Schedule'!$A$5:$A$24,0)),0),IF(E1783="Charitable",IFERROR(INDEX('Rate Schedule'!$D$5:$D$24,MATCH(SUMPRODUCT(MAX(('Rate Schedule'!$A$5:$A$24&lt;=A1783)*('Rate Schedule'!$A$5:$A$24&lt;&gt;"")*'Rate Schedule'!$A$5:$A$24)),'Rate Schedule'!$A$5:$A$24,0)),0),0))))</f>
        <v/>
      </c>
      <c r="P1783" s="25">
        <f>IF(OR(M1783="",O1783=""),"",ROUND(N1783*O1783,0)/100)</f>
        <v/>
      </c>
      <c r="Q1783" s="26">
        <f>IF(AND(A1783="",B1783="",C1783="",D1783="",E1783="",J1783="",H1783=""),"",IF(A1783="","Add a date",IF(A1783&gt;AsOf,"After as-of date: not counted yet",IF(B1783="","Add a vehicle",IF(COUNTIF(VName,B1783)=0,"Vehicle not on Vehicles sheet",IF(E1783="","Add a purpose",IF(AND(E1783&lt;&gt;"Business",E1783&lt;&gt;"Medical",E1783&lt;&gt;"Charitable",E1783&lt;&gt;"Personal"),"Purpose must be Business/Medical/Charitable/Personal",IF(AND(ISNUMBER(H1783),ISNUMBER(I1783),I1783&lt;H1783),"Odometer end is before start",IF(AND(NOT(ISNUMBER(H1783)),NOT(ISNUMBER(I1783)),NOT(ISNUMBER(J1783))),"Add odometer readings or typed miles",IF(AND(ISNUMBER(H1783),ISNUMBER(I1783),ISNUMBER(J1783),ABS((I1783-H1783)-J1783)&gt;0.05),"Odometer and typed miles disagree",IF(AND(N1783&gt;0,O1783=0),"No rate for this date — check Rate Schedule",IF(AND(OR(E1783="Business",E1783="Medical",E1783="Charitable"),F1783&lt;&gt;"Yes",K1783=""),"Add purpose detail for substantiation",""))))))))))))</f>
        <v/>
      </c>
      <c r="R1783" s="27">
        <f>IF(OR(A1783="",M1783=""),"",IFERROR(INDEX('Rate Schedule'!$A$5:$A$24,MATCH(SUMPRODUCT(MAX(('Rate Schedule'!$A$5:$A$24&lt;=A1783)*('Rate Schedule'!$A$5:$A$24&lt;&gt;"")*'Rate Schedule'!$A$5:$A$24)),'Rate Schedule'!$A$5:$A$24,0)),""))</f>
        <v/>
      </c>
    </row>
    <row r="1784">
      <c r="A1784" s="22" t="n"/>
      <c r="B1784" s="10" t="n"/>
      <c r="C1784" s="10" t="n"/>
      <c r="D1784" s="10" t="n"/>
      <c r="E1784" s="10" t="n"/>
      <c r="F1784" s="10" t="n"/>
      <c r="G1784" s="10" t="n"/>
      <c r="H1784" s="23" t="n"/>
      <c r="I1784" s="23" t="n"/>
      <c r="J1784" s="23" t="n"/>
      <c r="K1784" s="10" t="n"/>
      <c r="L1784" s="10" t="n"/>
      <c r="M1784" s="24">
        <f>IF(AND(A1784="",B1784="",J1784="",H1784=""),"",ROUND(IF(G1784="Yes",2,1)*IF(AND(ISNUMBER(H1784),ISNUMBER(I1784),I1784&gt;=H1784),I1784-H1784,IF(ISNUMBER(J1784),J1784,0)),1))</f>
        <v/>
      </c>
      <c r="N1784" s="24">
        <f>IF(M1784="","",IF(OR(E1784="Personal",E1784="",F1784="Yes"),0,M1784))</f>
        <v/>
      </c>
      <c r="O1784" s="24">
        <f>IF(OR(A1784="",M1784=""),"",IF(E1784="Business",IFERROR(INDEX('Rate Schedule'!$B$5:$B$24,MATCH(SUMPRODUCT(MAX(('Rate Schedule'!$A$5:$A$24&lt;=A1784)*('Rate Schedule'!$A$5:$A$24&lt;&gt;"")*'Rate Schedule'!$A$5:$A$24)),'Rate Schedule'!$A$5:$A$24,0)),0),IF(E1784="Medical",IFERROR(INDEX('Rate Schedule'!$C$5:$C$24,MATCH(SUMPRODUCT(MAX(('Rate Schedule'!$A$5:$A$24&lt;=A1784)*('Rate Schedule'!$A$5:$A$24&lt;&gt;"")*'Rate Schedule'!$A$5:$A$24)),'Rate Schedule'!$A$5:$A$24,0)),0),IF(E1784="Charitable",IFERROR(INDEX('Rate Schedule'!$D$5:$D$24,MATCH(SUMPRODUCT(MAX(('Rate Schedule'!$A$5:$A$24&lt;=A1784)*('Rate Schedule'!$A$5:$A$24&lt;&gt;"")*'Rate Schedule'!$A$5:$A$24)),'Rate Schedule'!$A$5:$A$24,0)),0),0))))</f>
        <v/>
      </c>
      <c r="P1784" s="25">
        <f>IF(OR(M1784="",O1784=""),"",ROUND(N1784*O1784,0)/100)</f>
        <v/>
      </c>
      <c r="Q1784" s="26">
        <f>IF(AND(A1784="",B1784="",C1784="",D1784="",E1784="",J1784="",H1784=""),"",IF(A1784="","Add a date",IF(A1784&gt;AsOf,"After as-of date: not counted yet",IF(B1784="","Add a vehicle",IF(COUNTIF(VName,B1784)=0,"Vehicle not on Vehicles sheet",IF(E1784="","Add a purpose",IF(AND(E1784&lt;&gt;"Business",E1784&lt;&gt;"Medical",E1784&lt;&gt;"Charitable",E1784&lt;&gt;"Personal"),"Purpose must be Business/Medical/Charitable/Personal",IF(AND(ISNUMBER(H1784),ISNUMBER(I1784),I1784&lt;H1784),"Odometer end is before start",IF(AND(NOT(ISNUMBER(H1784)),NOT(ISNUMBER(I1784)),NOT(ISNUMBER(J1784))),"Add odometer readings or typed miles",IF(AND(ISNUMBER(H1784),ISNUMBER(I1784),ISNUMBER(J1784),ABS((I1784-H1784)-J1784)&gt;0.05),"Odometer and typed miles disagree",IF(AND(N1784&gt;0,O1784=0),"No rate for this date — check Rate Schedule",IF(AND(OR(E1784="Business",E1784="Medical",E1784="Charitable"),F1784&lt;&gt;"Yes",K1784=""),"Add purpose detail for substantiation",""))))))))))))</f>
        <v/>
      </c>
      <c r="R1784" s="27">
        <f>IF(OR(A1784="",M1784=""),"",IFERROR(INDEX('Rate Schedule'!$A$5:$A$24,MATCH(SUMPRODUCT(MAX(('Rate Schedule'!$A$5:$A$24&lt;=A1784)*('Rate Schedule'!$A$5:$A$24&lt;&gt;"")*'Rate Schedule'!$A$5:$A$24)),'Rate Schedule'!$A$5:$A$24,0)),""))</f>
        <v/>
      </c>
    </row>
    <row r="1785">
      <c r="A1785" s="22" t="n"/>
      <c r="B1785" s="10" t="n"/>
      <c r="C1785" s="10" t="n"/>
      <c r="D1785" s="10" t="n"/>
      <c r="E1785" s="10" t="n"/>
      <c r="F1785" s="10" t="n"/>
      <c r="G1785" s="10" t="n"/>
      <c r="H1785" s="23" t="n"/>
      <c r="I1785" s="23" t="n"/>
      <c r="J1785" s="23" t="n"/>
      <c r="K1785" s="10" t="n"/>
      <c r="L1785" s="10" t="n"/>
      <c r="M1785" s="24">
        <f>IF(AND(A1785="",B1785="",J1785="",H1785=""),"",ROUND(IF(G1785="Yes",2,1)*IF(AND(ISNUMBER(H1785),ISNUMBER(I1785),I1785&gt;=H1785),I1785-H1785,IF(ISNUMBER(J1785),J1785,0)),1))</f>
        <v/>
      </c>
      <c r="N1785" s="24">
        <f>IF(M1785="","",IF(OR(E1785="Personal",E1785="",F1785="Yes"),0,M1785))</f>
        <v/>
      </c>
      <c r="O1785" s="24">
        <f>IF(OR(A1785="",M1785=""),"",IF(E1785="Business",IFERROR(INDEX('Rate Schedule'!$B$5:$B$24,MATCH(SUMPRODUCT(MAX(('Rate Schedule'!$A$5:$A$24&lt;=A1785)*('Rate Schedule'!$A$5:$A$24&lt;&gt;"")*'Rate Schedule'!$A$5:$A$24)),'Rate Schedule'!$A$5:$A$24,0)),0),IF(E1785="Medical",IFERROR(INDEX('Rate Schedule'!$C$5:$C$24,MATCH(SUMPRODUCT(MAX(('Rate Schedule'!$A$5:$A$24&lt;=A1785)*('Rate Schedule'!$A$5:$A$24&lt;&gt;"")*'Rate Schedule'!$A$5:$A$24)),'Rate Schedule'!$A$5:$A$24,0)),0),IF(E1785="Charitable",IFERROR(INDEX('Rate Schedule'!$D$5:$D$24,MATCH(SUMPRODUCT(MAX(('Rate Schedule'!$A$5:$A$24&lt;=A1785)*('Rate Schedule'!$A$5:$A$24&lt;&gt;"")*'Rate Schedule'!$A$5:$A$24)),'Rate Schedule'!$A$5:$A$24,0)),0),0))))</f>
        <v/>
      </c>
      <c r="P1785" s="25">
        <f>IF(OR(M1785="",O1785=""),"",ROUND(N1785*O1785,0)/100)</f>
        <v/>
      </c>
      <c r="Q1785" s="26">
        <f>IF(AND(A1785="",B1785="",C1785="",D1785="",E1785="",J1785="",H1785=""),"",IF(A1785="","Add a date",IF(A1785&gt;AsOf,"After as-of date: not counted yet",IF(B1785="","Add a vehicle",IF(COUNTIF(VName,B1785)=0,"Vehicle not on Vehicles sheet",IF(E1785="","Add a purpose",IF(AND(E1785&lt;&gt;"Business",E1785&lt;&gt;"Medical",E1785&lt;&gt;"Charitable",E1785&lt;&gt;"Personal"),"Purpose must be Business/Medical/Charitable/Personal",IF(AND(ISNUMBER(H1785),ISNUMBER(I1785),I1785&lt;H1785),"Odometer end is before start",IF(AND(NOT(ISNUMBER(H1785)),NOT(ISNUMBER(I1785)),NOT(ISNUMBER(J1785))),"Add odometer readings or typed miles",IF(AND(ISNUMBER(H1785),ISNUMBER(I1785),ISNUMBER(J1785),ABS((I1785-H1785)-J1785)&gt;0.05),"Odometer and typed miles disagree",IF(AND(N1785&gt;0,O1785=0),"No rate for this date — check Rate Schedule",IF(AND(OR(E1785="Business",E1785="Medical",E1785="Charitable"),F1785&lt;&gt;"Yes",K1785=""),"Add purpose detail for substantiation",""))))))))))))</f>
        <v/>
      </c>
      <c r="R1785" s="27">
        <f>IF(OR(A1785="",M1785=""),"",IFERROR(INDEX('Rate Schedule'!$A$5:$A$24,MATCH(SUMPRODUCT(MAX(('Rate Schedule'!$A$5:$A$24&lt;=A1785)*('Rate Schedule'!$A$5:$A$24&lt;&gt;"")*'Rate Schedule'!$A$5:$A$24)),'Rate Schedule'!$A$5:$A$24,0)),""))</f>
        <v/>
      </c>
    </row>
    <row r="1786">
      <c r="A1786" s="22" t="n"/>
      <c r="B1786" s="10" t="n"/>
      <c r="C1786" s="10" t="n"/>
      <c r="D1786" s="10" t="n"/>
      <c r="E1786" s="10" t="n"/>
      <c r="F1786" s="10" t="n"/>
      <c r="G1786" s="10" t="n"/>
      <c r="H1786" s="23" t="n"/>
      <c r="I1786" s="23" t="n"/>
      <c r="J1786" s="23" t="n"/>
      <c r="K1786" s="10" t="n"/>
      <c r="L1786" s="10" t="n"/>
      <c r="M1786" s="24">
        <f>IF(AND(A1786="",B1786="",J1786="",H1786=""),"",ROUND(IF(G1786="Yes",2,1)*IF(AND(ISNUMBER(H1786),ISNUMBER(I1786),I1786&gt;=H1786),I1786-H1786,IF(ISNUMBER(J1786),J1786,0)),1))</f>
        <v/>
      </c>
      <c r="N1786" s="24">
        <f>IF(M1786="","",IF(OR(E1786="Personal",E1786="",F1786="Yes"),0,M1786))</f>
        <v/>
      </c>
      <c r="O1786" s="24">
        <f>IF(OR(A1786="",M1786=""),"",IF(E1786="Business",IFERROR(INDEX('Rate Schedule'!$B$5:$B$24,MATCH(SUMPRODUCT(MAX(('Rate Schedule'!$A$5:$A$24&lt;=A1786)*('Rate Schedule'!$A$5:$A$24&lt;&gt;"")*'Rate Schedule'!$A$5:$A$24)),'Rate Schedule'!$A$5:$A$24,0)),0),IF(E1786="Medical",IFERROR(INDEX('Rate Schedule'!$C$5:$C$24,MATCH(SUMPRODUCT(MAX(('Rate Schedule'!$A$5:$A$24&lt;=A1786)*('Rate Schedule'!$A$5:$A$24&lt;&gt;"")*'Rate Schedule'!$A$5:$A$24)),'Rate Schedule'!$A$5:$A$24,0)),0),IF(E1786="Charitable",IFERROR(INDEX('Rate Schedule'!$D$5:$D$24,MATCH(SUMPRODUCT(MAX(('Rate Schedule'!$A$5:$A$24&lt;=A1786)*('Rate Schedule'!$A$5:$A$24&lt;&gt;"")*'Rate Schedule'!$A$5:$A$24)),'Rate Schedule'!$A$5:$A$24,0)),0),0))))</f>
        <v/>
      </c>
      <c r="P1786" s="25">
        <f>IF(OR(M1786="",O1786=""),"",ROUND(N1786*O1786,0)/100)</f>
        <v/>
      </c>
      <c r="Q1786" s="26">
        <f>IF(AND(A1786="",B1786="",C1786="",D1786="",E1786="",J1786="",H1786=""),"",IF(A1786="","Add a date",IF(A1786&gt;AsOf,"After as-of date: not counted yet",IF(B1786="","Add a vehicle",IF(COUNTIF(VName,B1786)=0,"Vehicle not on Vehicles sheet",IF(E1786="","Add a purpose",IF(AND(E1786&lt;&gt;"Business",E1786&lt;&gt;"Medical",E1786&lt;&gt;"Charitable",E1786&lt;&gt;"Personal"),"Purpose must be Business/Medical/Charitable/Personal",IF(AND(ISNUMBER(H1786),ISNUMBER(I1786),I1786&lt;H1786),"Odometer end is before start",IF(AND(NOT(ISNUMBER(H1786)),NOT(ISNUMBER(I1786)),NOT(ISNUMBER(J1786))),"Add odometer readings or typed miles",IF(AND(ISNUMBER(H1786),ISNUMBER(I1786),ISNUMBER(J1786),ABS((I1786-H1786)-J1786)&gt;0.05),"Odometer and typed miles disagree",IF(AND(N1786&gt;0,O1786=0),"No rate for this date — check Rate Schedule",IF(AND(OR(E1786="Business",E1786="Medical",E1786="Charitable"),F1786&lt;&gt;"Yes",K1786=""),"Add purpose detail for substantiation",""))))))))))))</f>
        <v/>
      </c>
      <c r="R1786" s="27">
        <f>IF(OR(A1786="",M1786=""),"",IFERROR(INDEX('Rate Schedule'!$A$5:$A$24,MATCH(SUMPRODUCT(MAX(('Rate Schedule'!$A$5:$A$24&lt;=A1786)*('Rate Schedule'!$A$5:$A$24&lt;&gt;"")*'Rate Schedule'!$A$5:$A$24)),'Rate Schedule'!$A$5:$A$24,0)),""))</f>
        <v/>
      </c>
    </row>
    <row r="1787">
      <c r="A1787" s="22" t="n"/>
      <c r="B1787" s="10" t="n"/>
      <c r="C1787" s="10" t="n"/>
      <c r="D1787" s="10" t="n"/>
      <c r="E1787" s="10" t="n"/>
      <c r="F1787" s="10" t="n"/>
      <c r="G1787" s="10" t="n"/>
      <c r="H1787" s="23" t="n"/>
      <c r="I1787" s="23" t="n"/>
      <c r="J1787" s="23" t="n"/>
      <c r="K1787" s="10" t="n"/>
      <c r="L1787" s="10" t="n"/>
      <c r="M1787" s="24">
        <f>IF(AND(A1787="",B1787="",J1787="",H1787=""),"",ROUND(IF(G1787="Yes",2,1)*IF(AND(ISNUMBER(H1787),ISNUMBER(I1787),I1787&gt;=H1787),I1787-H1787,IF(ISNUMBER(J1787),J1787,0)),1))</f>
        <v/>
      </c>
      <c r="N1787" s="24">
        <f>IF(M1787="","",IF(OR(E1787="Personal",E1787="",F1787="Yes"),0,M1787))</f>
        <v/>
      </c>
      <c r="O1787" s="24">
        <f>IF(OR(A1787="",M1787=""),"",IF(E1787="Business",IFERROR(INDEX('Rate Schedule'!$B$5:$B$24,MATCH(SUMPRODUCT(MAX(('Rate Schedule'!$A$5:$A$24&lt;=A1787)*('Rate Schedule'!$A$5:$A$24&lt;&gt;"")*'Rate Schedule'!$A$5:$A$24)),'Rate Schedule'!$A$5:$A$24,0)),0),IF(E1787="Medical",IFERROR(INDEX('Rate Schedule'!$C$5:$C$24,MATCH(SUMPRODUCT(MAX(('Rate Schedule'!$A$5:$A$24&lt;=A1787)*('Rate Schedule'!$A$5:$A$24&lt;&gt;"")*'Rate Schedule'!$A$5:$A$24)),'Rate Schedule'!$A$5:$A$24,0)),0),IF(E1787="Charitable",IFERROR(INDEX('Rate Schedule'!$D$5:$D$24,MATCH(SUMPRODUCT(MAX(('Rate Schedule'!$A$5:$A$24&lt;=A1787)*('Rate Schedule'!$A$5:$A$24&lt;&gt;"")*'Rate Schedule'!$A$5:$A$24)),'Rate Schedule'!$A$5:$A$24,0)),0),0))))</f>
        <v/>
      </c>
      <c r="P1787" s="25">
        <f>IF(OR(M1787="",O1787=""),"",ROUND(N1787*O1787,0)/100)</f>
        <v/>
      </c>
      <c r="Q1787" s="26">
        <f>IF(AND(A1787="",B1787="",C1787="",D1787="",E1787="",J1787="",H1787=""),"",IF(A1787="","Add a date",IF(A1787&gt;AsOf,"After as-of date: not counted yet",IF(B1787="","Add a vehicle",IF(COUNTIF(VName,B1787)=0,"Vehicle not on Vehicles sheet",IF(E1787="","Add a purpose",IF(AND(E1787&lt;&gt;"Business",E1787&lt;&gt;"Medical",E1787&lt;&gt;"Charitable",E1787&lt;&gt;"Personal"),"Purpose must be Business/Medical/Charitable/Personal",IF(AND(ISNUMBER(H1787),ISNUMBER(I1787),I1787&lt;H1787),"Odometer end is before start",IF(AND(NOT(ISNUMBER(H1787)),NOT(ISNUMBER(I1787)),NOT(ISNUMBER(J1787))),"Add odometer readings or typed miles",IF(AND(ISNUMBER(H1787),ISNUMBER(I1787),ISNUMBER(J1787),ABS((I1787-H1787)-J1787)&gt;0.05),"Odometer and typed miles disagree",IF(AND(N1787&gt;0,O1787=0),"No rate for this date — check Rate Schedule",IF(AND(OR(E1787="Business",E1787="Medical",E1787="Charitable"),F1787&lt;&gt;"Yes",K1787=""),"Add purpose detail for substantiation",""))))))))))))</f>
        <v/>
      </c>
      <c r="R1787" s="27">
        <f>IF(OR(A1787="",M1787=""),"",IFERROR(INDEX('Rate Schedule'!$A$5:$A$24,MATCH(SUMPRODUCT(MAX(('Rate Schedule'!$A$5:$A$24&lt;=A1787)*('Rate Schedule'!$A$5:$A$24&lt;&gt;"")*'Rate Schedule'!$A$5:$A$24)),'Rate Schedule'!$A$5:$A$24,0)),""))</f>
        <v/>
      </c>
    </row>
    <row r="1788">
      <c r="A1788" s="22" t="n"/>
      <c r="B1788" s="10" t="n"/>
      <c r="C1788" s="10" t="n"/>
      <c r="D1788" s="10" t="n"/>
      <c r="E1788" s="10" t="n"/>
      <c r="F1788" s="10" t="n"/>
      <c r="G1788" s="10" t="n"/>
      <c r="H1788" s="23" t="n"/>
      <c r="I1788" s="23" t="n"/>
      <c r="J1788" s="23" t="n"/>
      <c r="K1788" s="10" t="n"/>
      <c r="L1788" s="10" t="n"/>
      <c r="M1788" s="24">
        <f>IF(AND(A1788="",B1788="",J1788="",H1788=""),"",ROUND(IF(G1788="Yes",2,1)*IF(AND(ISNUMBER(H1788),ISNUMBER(I1788),I1788&gt;=H1788),I1788-H1788,IF(ISNUMBER(J1788),J1788,0)),1))</f>
        <v/>
      </c>
      <c r="N1788" s="24">
        <f>IF(M1788="","",IF(OR(E1788="Personal",E1788="",F1788="Yes"),0,M1788))</f>
        <v/>
      </c>
      <c r="O1788" s="24">
        <f>IF(OR(A1788="",M1788=""),"",IF(E1788="Business",IFERROR(INDEX('Rate Schedule'!$B$5:$B$24,MATCH(SUMPRODUCT(MAX(('Rate Schedule'!$A$5:$A$24&lt;=A1788)*('Rate Schedule'!$A$5:$A$24&lt;&gt;"")*'Rate Schedule'!$A$5:$A$24)),'Rate Schedule'!$A$5:$A$24,0)),0),IF(E1788="Medical",IFERROR(INDEX('Rate Schedule'!$C$5:$C$24,MATCH(SUMPRODUCT(MAX(('Rate Schedule'!$A$5:$A$24&lt;=A1788)*('Rate Schedule'!$A$5:$A$24&lt;&gt;"")*'Rate Schedule'!$A$5:$A$24)),'Rate Schedule'!$A$5:$A$24,0)),0),IF(E1788="Charitable",IFERROR(INDEX('Rate Schedule'!$D$5:$D$24,MATCH(SUMPRODUCT(MAX(('Rate Schedule'!$A$5:$A$24&lt;=A1788)*('Rate Schedule'!$A$5:$A$24&lt;&gt;"")*'Rate Schedule'!$A$5:$A$24)),'Rate Schedule'!$A$5:$A$24,0)),0),0))))</f>
        <v/>
      </c>
      <c r="P1788" s="25">
        <f>IF(OR(M1788="",O1788=""),"",ROUND(N1788*O1788,0)/100)</f>
        <v/>
      </c>
      <c r="Q1788" s="26">
        <f>IF(AND(A1788="",B1788="",C1788="",D1788="",E1788="",J1788="",H1788=""),"",IF(A1788="","Add a date",IF(A1788&gt;AsOf,"After as-of date: not counted yet",IF(B1788="","Add a vehicle",IF(COUNTIF(VName,B1788)=0,"Vehicle not on Vehicles sheet",IF(E1788="","Add a purpose",IF(AND(E1788&lt;&gt;"Business",E1788&lt;&gt;"Medical",E1788&lt;&gt;"Charitable",E1788&lt;&gt;"Personal"),"Purpose must be Business/Medical/Charitable/Personal",IF(AND(ISNUMBER(H1788),ISNUMBER(I1788),I1788&lt;H1788),"Odometer end is before start",IF(AND(NOT(ISNUMBER(H1788)),NOT(ISNUMBER(I1788)),NOT(ISNUMBER(J1788))),"Add odometer readings or typed miles",IF(AND(ISNUMBER(H1788),ISNUMBER(I1788),ISNUMBER(J1788),ABS((I1788-H1788)-J1788)&gt;0.05),"Odometer and typed miles disagree",IF(AND(N1788&gt;0,O1788=0),"No rate for this date — check Rate Schedule",IF(AND(OR(E1788="Business",E1788="Medical",E1788="Charitable"),F1788&lt;&gt;"Yes",K1788=""),"Add purpose detail for substantiation",""))))))))))))</f>
        <v/>
      </c>
      <c r="R1788" s="27">
        <f>IF(OR(A1788="",M1788=""),"",IFERROR(INDEX('Rate Schedule'!$A$5:$A$24,MATCH(SUMPRODUCT(MAX(('Rate Schedule'!$A$5:$A$24&lt;=A1788)*('Rate Schedule'!$A$5:$A$24&lt;&gt;"")*'Rate Schedule'!$A$5:$A$24)),'Rate Schedule'!$A$5:$A$24,0)),""))</f>
        <v/>
      </c>
    </row>
    <row r="1789">
      <c r="A1789" s="22" t="n"/>
      <c r="B1789" s="10" t="n"/>
      <c r="C1789" s="10" t="n"/>
      <c r="D1789" s="10" t="n"/>
      <c r="E1789" s="10" t="n"/>
      <c r="F1789" s="10" t="n"/>
      <c r="G1789" s="10" t="n"/>
      <c r="H1789" s="23" t="n"/>
      <c r="I1789" s="23" t="n"/>
      <c r="J1789" s="23" t="n"/>
      <c r="K1789" s="10" t="n"/>
      <c r="L1789" s="10" t="n"/>
      <c r="M1789" s="24">
        <f>IF(AND(A1789="",B1789="",J1789="",H1789=""),"",ROUND(IF(G1789="Yes",2,1)*IF(AND(ISNUMBER(H1789),ISNUMBER(I1789),I1789&gt;=H1789),I1789-H1789,IF(ISNUMBER(J1789),J1789,0)),1))</f>
        <v/>
      </c>
      <c r="N1789" s="24">
        <f>IF(M1789="","",IF(OR(E1789="Personal",E1789="",F1789="Yes"),0,M1789))</f>
        <v/>
      </c>
      <c r="O1789" s="24">
        <f>IF(OR(A1789="",M1789=""),"",IF(E1789="Business",IFERROR(INDEX('Rate Schedule'!$B$5:$B$24,MATCH(SUMPRODUCT(MAX(('Rate Schedule'!$A$5:$A$24&lt;=A1789)*('Rate Schedule'!$A$5:$A$24&lt;&gt;"")*'Rate Schedule'!$A$5:$A$24)),'Rate Schedule'!$A$5:$A$24,0)),0),IF(E1789="Medical",IFERROR(INDEX('Rate Schedule'!$C$5:$C$24,MATCH(SUMPRODUCT(MAX(('Rate Schedule'!$A$5:$A$24&lt;=A1789)*('Rate Schedule'!$A$5:$A$24&lt;&gt;"")*'Rate Schedule'!$A$5:$A$24)),'Rate Schedule'!$A$5:$A$24,0)),0),IF(E1789="Charitable",IFERROR(INDEX('Rate Schedule'!$D$5:$D$24,MATCH(SUMPRODUCT(MAX(('Rate Schedule'!$A$5:$A$24&lt;=A1789)*('Rate Schedule'!$A$5:$A$24&lt;&gt;"")*'Rate Schedule'!$A$5:$A$24)),'Rate Schedule'!$A$5:$A$24,0)),0),0))))</f>
        <v/>
      </c>
      <c r="P1789" s="25">
        <f>IF(OR(M1789="",O1789=""),"",ROUND(N1789*O1789,0)/100)</f>
        <v/>
      </c>
      <c r="Q1789" s="26">
        <f>IF(AND(A1789="",B1789="",C1789="",D1789="",E1789="",J1789="",H1789=""),"",IF(A1789="","Add a date",IF(A1789&gt;AsOf,"After as-of date: not counted yet",IF(B1789="","Add a vehicle",IF(COUNTIF(VName,B1789)=0,"Vehicle not on Vehicles sheet",IF(E1789="","Add a purpose",IF(AND(E1789&lt;&gt;"Business",E1789&lt;&gt;"Medical",E1789&lt;&gt;"Charitable",E1789&lt;&gt;"Personal"),"Purpose must be Business/Medical/Charitable/Personal",IF(AND(ISNUMBER(H1789),ISNUMBER(I1789),I1789&lt;H1789),"Odometer end is before start",IF(AND(NOT(ISNUMBER(H1789)),NOT(ISNUMBER(I1789)),NOT(ISNUMBER(J1789))),"Add odometer readings or typed miles",IF(AND(ISNUMBER(H1789),ISNUMBER(I1789),ISNUMBER(J1789),ABS((I1789-H1789)-J1789)&gt;0.05),"Odometer and typed miles disagree",IF(AND(N1789&gt;0,O1789=0),"No rate for this date — check Rate Schedule",IF(AND(OR(E1789="Business",E1789="Medical",E1789="Charitable"),F1789&lt;&gt;"Yes",K1789=""),"Add purpose detail for substantiation",""))))))))))))</f>
        <v/>
      </c>
      <c r="R1789" s="27">
        <f>IF(OR(A1789="",M1789=""),"",IFERROR(INDEX('Rate Schedule'!$A$5:$A$24,MATCH(SUMPRODUCT(MAX(('Rate Schedule'!$A$5:$A$24&lt;=A1789)*('Rate Schedule'!$A$5:$A$24&lt;&gt;"")*'Rate Schedule'!$A$5:$A$24)),'Rate Schedule'!$A$5:$A$24,0)),""))</f>
        <v/>
      </c>
    </row>
    <row r="1790">
      <c r="A1790" s="22" t="n"/>
      <c r="B1790" s="10" t="n"/>
      <c r="C1790" s="10" t="n"/>
      <c r="D1790" s="10" t="n"/>
      <c r="E1790" s="10" t="n"/>
      <c r="F1790" s="10" t="n"/>
      <c r="G1790" s="10" t="n"/>
      <c r="H1790" s="23" t="n"/>
      <c r="I1790" s="23" t="n"/>
      <c r="J1790" s="23" t="n"/>
      <c r="K1790" s="10" t="n"/>
      <c r="L1790" s="10" t="n"/>
      <c r="M1790" s="24">
        <f>IF(AND(A1790="",B1790="",J1790="",H1790=""),"",ROUND(IF(G1790="Yes",2,1)*IF(AND(ISNUMBER(H1790),ISNUMBER(I1790),I1790&gt;=H1790),I1790-H1790,IF(ISNUMBER(J1790),J1790,0)),1))</f>
        <v/>
      </c>
      <c r="N1790" s="24">
        <f>IF(M1790="","",IF(OR(E1790="Personal",E1790="",F1790="Yes"),0,M1790))</f>
        <v/>
      </c>
      <c r="O1790" s="24">
        <f>IF(OR(A1790="",M1790=""),"",IF(E1790="Business",IFERROR(INDEX('Rate Schedule'!$B$5:$B$24,MATCH(SUMPRODUCT(MAX(('Rate Schedule'!$A$5:$A$24&lt;=A1790)*('Rate Schedule'!$A$5:$A$24&lt;&gt;"")*'Rate Schedule'!$A$5:$A$24)),'Rate Schedule'!$A$5:$A$24,0)),0),IF(E1790="Medical",IFERROR(INDEX('Rate Schedule'!$C$5:$C$24,MATCH(SUMPRODUCT(MAX(('Rate Schedule'!$A$5:$A$24&lt;=A1790)*('Rate Schedule'!$A$5:$A$24&lt;&gt;"")*'Rate Schedule'!$A$5:$A$24)),'Rate Schedule'!$A$5:$A$24,0)),0),IF(E1790="Charitable",IFERROR(INDEX('Rate Schedule'!$D$5:$D$24,MATCH(SUMPRODUCT(MAX(('Rate Schedule'!$A$5:$A$24&lt;=A1790)*('Rate Schedule'!$A$5:$A$24&lt;&gt;"")*'Rate Schedule'!$A$5:$A$24)),'Rate Schedule'!$A$5:$A$24,0)),0),0))))</f>
        <v/>
      </c>
      <c r="P1790" s="25">
        <f>IF(OR(M1790="",O1790=""),"",ROUND(N1790*O1790,0)/100)</f>
        <v/>
      </c>
      <c r="Q1790" s="26">
        <f>IF(AND(A1790="",B1790="",C1790="",D1790="",E1790="",J1790="",H1790=""),"",IF(A1790="","Add a date",IF(A1790&gt;AsOf,"After as-of date: not counted yet",IF(B1790="","Add a vehicle",IF(COUNTIF(VName,B1790)=0,"Vehicle not on Vehicles sheet",IF(E1790="","Add a purpose",IF(AND(E1790&lt;&gt;"Business",E1790&lt;&gt;"Medical",E1790&lt;&gt;"Charitable",E1790&lt;&gt;"Personal"),"Purpose must be Business/Medical/Charitable/Personal",IF(AND(ISNUMBER(H1790),ISNUMBER(I1790),I1790&lt;H1790),"Odometer end is before start",IF(AND(NOT(ISNUMBER(H1790)),NOT(ISNUMBER(I1790)),NOT(ISNUMBER(J1790))),"Add odometer readings or typed miles",IF(AND(ISNUMBER(H1790),ISNUMBER(I1790),ISNUMBER(J1790),ABS((I1790-H1790)-J1790)&gt;0.05),"Odometer and typed miles disagree",IF(AND(N1790&gt;0,O1790=0),"No rate for this date — check Rate Schedule",IF(AND(OR(E1790="Business",E1790="Medical",E1790="Charitable"),F1790&lt;&gt;"Yes",K1790=""),"Add purpose detail for substantiation",""))))))))))))</f>
        <v/>
      </c>
      <c r="R1790" s="27">
        <f>IF(OR(A1790="",M1790=""),"",IFERROR(INDEX('Rate Schedule'!$A$5:$A$24,MATCH(SUMPRODUCT(MAX(('Rate Schedule'!$A$5:$A$24&lt;=A1790)*('Rate Schedule'!$A$5:$A$24&lt;&gt;"")*'Rate Schedule'!$A$5:$A$24)),'Rate Schedule'!$A$5:$A$24,0)),""))</f>
        <v/>
      </c>
    </row>
    <row r="1791">
      <c r="A1791" s="22" t="n"/>
      <c r="B1791" s="10" t="n"/>
      <c r="C1791" s="10" t="n"/>
      <c r="D1791" s="10" t="n"/>
      <c r="E1791" s="10" t="n"/>
      <c r="F1791" s="10" t="n"/>
      <c r="G1791" s="10" t="n"/>
      <c r="H1791" s="23" t="n"/>
      <c r="I1791" s="23" t="n"/>
      <c r="J1791" s="23" t="n"/>
      <c r="K1791" s="10" t="n"/>
      <c r="L1791" s="10" t="n"/>
      <c r="M1791" s="24">
        <f>IF(AND(A1791="",B1791="",J1791="",H1791=""),"",ROUND(IF(G1791="Yes",2,1)*IF(AND(ISNUMBER(H1791),ISNUMBER(I1791),I1791&gt;=H1791),I1791-H1791,IF(ISNUMBER(J1791),J1791,0)),1))</f>
        <v/>
      </c>
      <c r="N1791" s="24">
        <f>IF(M1791="","",IF(OR(E1791="Personal",E1791="",F1791="Yes"),0,M1791))</f>
        <v/>
      </c>
      <c r="O1791" s="24">
        <f>IF(OR(A1791="",M1791=""),"",IF(E1791="Business",IFERROR(INDEX('Rate Schedule'!$B$5:$B$24,MATCH(SUMPRODUCT(MAX(('Rate Schedule'!$A$5:$A$24&lt;=A1791)*('Rate Schedule'!$A$5:$A$24&lt;&gt;"")*'Rate Schedule'!$A$5:$A$24)),'Rate Schedule'!$A$5:$A$24,0)),0),IF(E1791="Medical",IFERROR(INDEX('Rate Schedule'!$C$5:$C$24,MATCH(SUMPRODUCT(MAX(('Rate Schedule'!$A$5:$A$24&lt;=A1791)*('Rate Schedule'!$A$5:$A$24&lt;&gt;"")*'Rate Schedule'!$A$5:$A$24)),'Rate Schedule'!$A$5:$A$24,0)),0),IF(E1791="Charitable",IFERROR(INDEX('Rate Schedule'!$D$5:$D$24,MATCH(SUMPRODUCT(MAX(('Rate Schedule'!$A$5:$A$24&lt;=A1791)*('Rate Schedule'!$A$5:$A$24&lt;&gt;"")*'Rate Schedule'!$A$5:$A$24)),'Rate Schedule'!$A$5:$A$24,0)),0),0))))</f>
        <v/>
      </c>
      <c r="P1791" s="25">
        <f>IF(OR(M1791="",O1791=""),"",ROUND(N1791*O1791,0)/100)</f>
        <v/>
      </c>
      <c r="Q1791" s="26">
        <f>IF(AND(A1791="",B1791="",C1791="",D1791="",E1791="",J1791="",H1791=""),"",IF(A1791="","Add a date",IF(A1791&gt;AsOf,"After as-of date: not counted yet",IF(B1791="","Add a vehicle",IF(COUNTIF(VName,B1791)=0,"Vehicle not on Vehicles sheet",IF(E1791="","Add a purpose",IF(AND(E1791&lt;&gt;"Business",E1791&lt;&gt;"Medical",E1791&lt;&gt;"Charitable",E1791&lt;&gt;"Personal"),"Purpose must be Business/Medical/Charitable/Personal",IF(AND(ISNUMBER(H1791),ISNUMBER(I1791),I1791&lt;H1791),"Odometer end is before start",IF(AND(NOT(ISNUMBER(H1791)),NOT(ISNUMBER(I1791)),NOT(ISNUMBER(J1791))),"Add odometer readings or typed miles",IF(AND(ISNUMBER(H1791),ISNUMBER(I1791),ISNUMBER(J1791),ABS((I1791-H1791)-J1791)&gt;0.05),"Odometer and typed miles disagree",IF(AND(N1791&gt;0,O1791=0),"No rate for this date — check Rate Schedule",IF(AND(OR(E1791="Business",E1791="Medical",E1791="Charitable"),F1791&lt;&gt;"Yes",K1791=""),"Add purpose detail for substantiation",""))))))))))))</f>
        <v/>
      </c>
      <c r="R1791" s="27">
        <f>IF(OR(A1791="",M1791=""),"",IFERROR(INDEX('Rate Schedule'!$A$5:$A$24,MATCH(SUMPRODUCT(MAX(('Rate Schedule'!$A$5:$A$24&lt;=A1791)*('Rate Schedule'!$A$5:$A$24&lt;&gt;"")*'Rate Schedule'!$A$5:$A$24)),'Rate Schedule'!$A$5:$A$24,0)),""))</f>
        <v/>
      </c>
    </row>
    <row r="1792">
      <c r="A1792" s="22" t="n"/>
      <c r="B1792" s="10" t="n"/>
      <c r="C1792" s="10" t="n"/>
      <c r="D1792" s="10" t="n"/>
      <c r="E1792" s="10" t="n"/>
      <c r="F1792" s="10" t="n"/>
      <c r="G1792" s="10" t="n"/>
      <c r="H1792" s="23" t="n"/>
      <c r="I1792" s="23" t="n"/>
      <c r="J1792" s="23" t="n"/>
      <c r="K1792" s="10" t="n"/>
      <c r="L1792" s="10" t="n"/>
      <c r="M1792" s="24">
        <f>IF(AND(A1792="",B1792="",J1792="",H1792=""),"",ROUND(IF(G1792="Yes",2,1)*IF(AND(ISNUMBER(H1792),ISNUMBER(I1792),I1792&gt;=H1792),I1792-H1792,IF(ISNUMBER(J1792),J1792,0)),1))</f>
        <v/>
      </c>
      <c r="N1792" s="24">
        <f>IF(M1792="","",IF(OR(E1792="Personal",E1792="",F1792="Yes"),0,M1792))</f>
        <v/>
      </c>
      <c r="O1792" s="24">
        <f>IF(OR(A1792="",M1792=""),"",IF(E1792="Business",IFERROR(INDEX('Rate Schedule'!$B$5:$B$24,MATCH(SUMPRODUCT(MAX(('Rate Schedule'!$A$5:$A$24&lt;=A1792)*('Rate Schedule'!$A$5:$A$24&lt;&gt;"")*'Rate Schedule'!$A$5:$A$24)),'Rate Schedule'!$A$5:$A$24,0)),0),IF(E1792="Medical",IFERROR(INDEX('Rate Schedule'!$C$5:$C$24,MATCH(SUMPRODUCT(MAX(('Rate Schedule'!$A$5:$A$24&lt;=A1792)*('Rate Schedule'!$A$5:$A$24&lt;&gt;"")*'Rate Schedule'!$A$5:$A$24)),'Rate Schedule'!$A$5:$A$24,0)),0),IF(E1792="Charitable",IFERROR(INDEX('Rate Schedule'!$D$5:$D$24,MATCH(SUMPRODUCT(MAX(('Rate Schedule'!$A$5:$A$24&lt;=A1792)*('Rate Schedule'!$A$5:$A$24&lt;&gt;"")*'Rate Schedule'!$A$5:$A$24)),'Rate Schedule'!$A$5:$A$24,0)),0),0))))</f>
        <v/>
      </c>
      <c r="P1792" s="25">
        <f>IF(OR(M1792="",O1792=""),"",ROUND(N1792*O1792,0)/100)</f>
        <v/>
      </c>
      <c r="Q1792" s="26">
        <f>IF(AND(A1792="",B1792="",C1792="",D1792="",E1792="",J1792="",H1792=""),"",IF(A1792="","Add a date",IF(A1792&gt;AsOf,"After as-of date: not counted yet",IF(B1792="","Add a vehicle",IF(COUNTIF(VName,B1792)=0,"Vehicle not on Vehicles sheet",IF(E1792="","Add a purpose",IF(AND(E1792&lt;&gt;"Business",E1792&lt;&gt;"Medical",E1792&lt;&gt;"Charitable",E1792&lt;&gt;"Personal"),"Purpose must be Business/Medical/Charitable/Personal",IF(AND(ISNUMBER(H1792),ISNUMBER(I1792),I1792&lt;H1792),"Odometer end is before start",IF(AND(NOT(ISNUMBER(H1792)),NOT(ISNUMBER(I1792)),NOT(ISNUMBER(J1792))),"Add odometer readings or typed miles",IF(AND(ISNUMBER(H1792),ISNUMBER(I1792),ISNUMBER(J1792),ABS((I1792-H1792)-J1792)&gt;0.05),"Odometer and typed miles disagree",IF(AND(N1792&gt;0,O1792=0),"No rate for this date — check Rate Schedule",IF(AND(OR(E1792="Business",E1792="Medical",E1792="Charitable"),F1792&lt;&gt;"Yes",K1792=""),"Add purpose detail for substantiation",""))))))))))))</f>
        <v/>
      </c>
      <c r="R1792" s="27">
        <f>IF(OR(A1792="",M1792=""),"",IFERROR(INDEX('Rate Schedule'!$A$5:$A$24,MATCH(SUMPRODUCT(MAX(('Rate Schedule'!$A$5:$A$24&lt;=A1792)*('Rate Schedule'!$A$5:$A$24&lt;&gt;"")*'Rate Schedule'!$A$5:$A$24)),'Rate Schedule'!$A$5:$A$24,0)),""))</f>
        <v/>
      </c>
    </row>
    <row r="1793">
      <c r="A1793" s="22" t="n"/>
      <c r="B1793" s="10" t="n"/>
      <c r="C1793" s="10" t="n"/>
      <c r="D1793" s="10" t="n"/>
      <c r="E1793" s="10" t="n"/>
      <c r="F1793" s="10" t="n"/>
      <c r="G1793" s="10" t="n"/>
      <c r="H1793" s="23" t="n"/>
      <c r="I1793" s="23" t="n"/>
      <c r="J1793" s="23" t="n"/>
      <c r="K1793" s="10" t="n"/>
      <c r="L1793" s="10" t="n"/>
      <c r="M1793" s="24">
        <f>IF(AND(A1793="",B1793="",J1793="",H1793=""),"",ROUND(IF(G1793="Yes",2,1)*IF(AND(ISNUMBER(H1793),ISNUMBER(I1793),I1793&gt;=H1793),I1793-H1793,IF(ISNUMBER(J1793),J1793,0)),1))</f>
        <v/>
      </c>
      <c r="N1793" s="24">
        <f>IF(M1793="","",IF(OR(E1793="Personal",E1793="",F1793="Yes"),0,M1793))</f>
        <v/>
      </c>
      <c r="O1793" s="24">
        <f>IF(OR(A1793="",M1793=""),"",IF(E1793="Business",IFERROR(INDEX('Rate Schedule'!$B$5:$B$24,MATCH(SUMPRODUCT(MAX(('Rate Schedule'!$A$5:$A$24&lt;=A1793)*('Rate Schedule'!$A$5:$A$24&lt;&gt;"")*'Rate Schedule'!$A$5:$A$24)),'Rate Schedule'!$A$5:$A$24,0)),0),IF(E1793="Medical",IFERROR(INDEX('Rate Schedule'!$C$5:$C$24,MATCH(SUMPRODUCT(MAX(('Rate Schedule'!$A$5:$A$24&lt;=A1793)*('Rate Schedule'!$A$5:$A$24&lt;&gt;"")*'Rate Schedule'!$A$5:$A$24)),'Rate Schedule'!$A$5:$A$24,0)),0),IF(E1793="Charitable",IFERROR(INDEX('Rate Schedule'!$D$5:$D$24,MATCH(SUMPRODUCT(MAX(('Rate Schedule'!$A$5:$A$24&lt;=A1793)*('Rate Schedule'!$A$5:$A$24&lt;&gt;"")*'Rate Schedule'!$A$5:$A$24)),'Rate Schedule'!$A$5:$A$24,0)),0),0))))</f>
        <v/>
      </c>
      <c r="P1793" s="25">
        <f>IF(OR(M1793="",O1793=""),"",ROUND(N1793*O1793,0)/100)</f>
        <v/>
      </c>
      <c r="Q1793" s="26">
        <f>IF(AND(A1793="",B1793="",C1793="",D1793="",E1793="",J1793="",H1793=""),"",IF(A1793="","Add a date",IF(A1793&gt;AsOf,"After as-of date: not counted yet",IF(B1793="","Add a vehicle",IF(COUNTIF(VName,B1793)=0,"Vehicle not on Vehicles sheet",IF(E1793="","Add a purpose",IF(AND(E1793&lt;&gt;"Business",E1793&lt;&gt;"Medical",E1793&lt;&gt;"Charitable",E1793&lt;&gt;"Personal"),"Purpose must be Business/Medical/Charitable/Personal",IF(AND(ISNUMBER(H1793),ISNUMBER(I1793),I1793&lt;H1793),"Odometer end is before start",IF(AND(NOT(ISNUMBER(H1793)),NOT(ISNUMBER(I1793)),NOT(ISNUMBER(J1793))),"Add odometer readings or typed miles",IF(AND(ISNUMBER(H1793),ISNUMBER(I1793),ISNUMBER(J1793),ABS((I1793-H1793)-J1793)&gt;0.05),"Odometer and typed miles disagree",IF(AND(N1793&gt;0,O1793=0),"No rate for this date — check Rate Schedule",IF(AND(OR(E1793="Business",E1793="Medical",E1793="Charitable"),F1793&lt;&gt;"Yes",K1793=""),"Add purpose detail for substantiation",""))))))))))))</f>
        <v/>
      </c>
      <c r="R1793" s="27">
        <f>IF(OR(A1793="",M1793=""),"",IFERROR(INDEX('Rate Schedule'!$A$5:$A$24,MATCH(SUMPRODUCT(MAX(('Rate Schedule'!$A$5:$A$24&lt;=A1793)*('Rate Schedule'!$A$5:$A$24&lt;&gt;"")*'Rate Schedule'!$A$5:$A$24)),'Rate Schedule'!$A$5:$A$24,0)),""))</f>
        <v/>
      </c>
    </row>
    <row r="1794">
      <c r="A1794" s="22" t="n"/>
      <c r="B1794" s="10" t="n"/>
      <c r="C1794" s="10" t="n"/>
      <c r="D1794" s="10" t="n"/>
      <c r="E1794" s="10" t="n"/>
      <c r="F1794" s="10" t="n"/>
      <c r="G1794" s="10" t="n"/>
      <c r="H1794" s="23" t="n"/>
      <c r="I1794" s="23" t="n"/>
      <c r="J1794" s="23" t="n"/>
      <c r="K1794" s="10" t="n"/>
      <c r="L1794" s="10" t="n"/>
      <c r="M1794" s="24">
        <f>IF(AND(A1794="",B1794="",J1794="",H1794=""),"",ROUND(IF(G1794="Yes",2,1)*IF(AND(ISNUMBER(H1794),ISNUMBER(I1794),I1794&gt;=H1794),I1794-H1794,IF(ISNUMBER(J1794),J1794,0)),1))</f>
        <v/>
      </c>
      <c r="N1794" s="24">
        <f>IF(M1794="","",IF(OR(E1794="Personal",E1794="",F1794="Yes"),0,M1794))</f>
        <v/>
      </c>
      <c r="O1794" s="24">
        <f>IF(OR(A1794="",M1794=""),"",IF(E1794="Business",IFERROR(INDEX('Rate Schedule'!$B$5:$B$24,MATCH(SUMPRODUCT(MAX(('Rate Schedule'!$A$5:$A$24&lt;=A1794)*('Rate Schedule'!$A$5:$A$24&lt;&gt;"")*'Rate Schedule'!$A$5:$A$24)),'Rate Schedule'!$A$5:$A$24,0)),0),IF(E1794="Medical",IFERROR(INDEX('Rate Schedule'!$C$5:$C$24,MATCH(SUMPRODUCT(MAX(('Rate Schedule'!$A$5:$A$24&lt;=A1794)*('Rate Schedule'!$A$5:$A$24&lt;&gt;"")*'Rate Schedule'!$A$5:$A$24)),'Rate Schedule'!$A$5:$A$24,0)),0),IF(E1794="Charitable",IFERROR(INDEX('Rate Schedule'!$D$5:$D$24,MATCH(SUMPRODUCT(MAX(('Rate Schedule'!$A$5:$A$24&lt;=A1794)*('Rate Schedule'!$A$5:$A$24&lt;&gt;"")*'Rate Schedule'!$A$5:$A$24)),'Rate Schedule'!$A$5:$A$24,0)),0),0))))</f>
        <v/>
      </c>
      <c r="P1794" s="25">
        <f>IF(OR(M1794="",O1794=""),"",ROUND(N1794*O1794,0)/100)</f>
        <v/>
      </c>
      <c r="Q1794" s="26">
        <f>IF(AND(A1794="",B1794="",C1794="",D1794="",E1794="",J1794="",H1794=""),"",IF(A1794="","Add a date",IF(A1794&gt;AsOf,"After as-of date: not counted yet",IF(B1794="","Add a vehicle",IF(COUNTIF(VName,B1794)=0,"Vehicle not on Vehicles sheet",IF(E1794="","Add a purpose",IF(AND(E1794&lt;&gt;"Business",E1794&lt;&gt;"Medical",E1794&lt;&gt;"Charitable",E1794&lt;&gt;"Personal"),"Purpose must be Business/Medical/Charitable/Personal",IF(AND(ISNUMBER(H1794),ISNUMBER(I1794),I1794&lt;H1794),"Odometer end is before start",IF(AND(NOT(ISNUMBER(H1794)),NOT(ISNUMBER(I1794)),NOT(ISNUMBER(J1794))),"Add odometer readings or typed miles",IF(AND(ISNUMBER(H1794),ISNUMBER(I1794),ISNUMBER(J1794),ABS((I1794-H1794)-J1794)&gt;0.05),"Odometer and typed miles disagree",IF(AND(N1794&gt;0,O1794=0),"No rate for this date — check Rate Schedule",IF(AND(OR(E1794="Business",E1794="Medical",E1794="Charitable"),F1794&lt;&gt;"Yes",K1794=""),"Add purpose detail for substantiation",""))))))))))))</f>
        <v/>
      </c>
      <c r="R1794" s="27">
        <f>IF(OR(A1794="",M1794=""),"",IFERROR(INDEX('Rate Schedule'!$A$5:$A$24,MATCH(SUMPRODUCT(MAX(('Rate Schedule'!$A$5:$A$24&lt;=A1794)*('Rate Schedule'!$A$5:$A$24&lt;&gt;"")*'Rate Schedule'!$A$5:$A$24)),'Rate Schedule'!$A$5:$A$24,0)),""))</f>
        <v/>
      </c>
    </row>
    <row r="1795">
      <c r="A1795" s="22" t="n"/>
      <c r="B1795" s="10" t="n"/>
      <c r="C1795" s="10" t="n"/>
      <c r="D1795" s="10" t="n"/>
      <c r="E1795" s="10" t="n"/>
      <c r="F1795" s="10" t="n"/>
      <c r="G1795" s="10" t="n"/>
      <c r="H1795" s="23" t="n"/>
      <c r="I1795" s="23" t="n"/>
      <c r="J1795" s="23" t="n"/>
      <c r="K1795" s="10" t="n"/>
      <c r="L1795" s="10" t="n"/>
      <c r="M1795" s="24">
        <f>IF(AND(A1795="",B1795="",J1795="",H1795=""),"",ROUND(IF(G1795="Yes",2,1)*IF(AND(ISNUMBER(H1795),ISNUMBER(I1795),I1795&gt;=H1795),I1795-H1795,IF(ISNUMBER(J1795),J1795,0)),1))</f>
        <v/>
      </c>
      <c r="N1795" s="24">
        <f>IF(M1795="","",IF(OR(E1795="Personal",E1795="",F1795="Yes"),0,M1795))</f>
        <v/>
      </c>
      <c r="O1795" s="24">
        <f>IF(OR(A1795="",M1795=""),"",IF(E1795="Business",IFERROR(INDEX('Rate Schedule'!$B$5:$B$24,MATCH(SUMPRODUCT(MAX(('Rate Schedule'!$A$5:$A$24&lt;=A1795)*('Rate Schedule'!$A$5:$A$24&lt;&gt;"")*'Rate Schedule'!$A$5:$A$24)),'Rate Schedule'!$A$5:$A$24,0)),0),IF(E1795="Medical",IFERROR(INDEX('Rate Schedule'!$C$5:$C$24,MATCH(SUMPRODUCT(MAX(('Rate Schedule'!$A$5:$A$24&lt;=A1795)*('Rate Schedule'!$A$5:$A$24&lt;&gt;"")*'Rate Schedule'!$A$5:$A$24)),'Rate Schedule'!$A$5:$A$24,0)),0),IF(E1795="Charitable",IFERROR(INDEX('Rate Schedule'!$D$5:$D$24,MATCH(SUMPRODUCT(MAX(('Rate Schedule'!$A$5:$A$24&lt;=A1795)*('Rate Schedule'!$A$5:$A$24&lt;&gt;"")*'Rate Schedule'!$A$5:$A$24)),'Rate Schedule'!$A$5:$A$24,0)),0),0))))</f>
        <v/>
      </c>
      <c r="P1795" s="25">
        <f>IF(OR(M1795="",O1795=""),"",ROUND(N1795*O1795,0)/100)</f>
        <v/>
      </c>
      <c r="Q1795" s="26">
        <f>IF(AND(A1795="",B1795="",C1795="",D1795="",E1795="",J1795="",H1795=""),"",IF(A1795="","Add a date",IF(A1795&gt;AsOf,"After as-of date: not counted yet",IF(B1795="","Add a vehicle",IF(COUNTIF(VName,B1795)=0,"Vehicle not on Vehicles sheet",IF(E1795="","Add a purpose",IF(AND(E1795&lt;&gt;"Business",E1795&lt;&gt;"Medical",E1795&lt;&gt;"Charitable",E1795&lt;&gt;"Personal"),"Purpose must be Business/Medical/Charitable/Personal",IF(AND(ISNUMBER(H1795),ISNUMBER(I1795),I1795&lt;H1795),"Odometer end is before start",IF(AND(NOT(ISNUMBER(H1795)),NOT(ISNUMBER(I1795)),NOT(ISNUMBER(J1795))),"Add odometer readings or typed miles",IF(AND(ISNUMBER(H1795),ISNUMBER(I1795),ISNUMBER(J1795),ABS((I1795-H1795)-J1795)&gt;0.05),"Odometer and typed miles disagree",IF(AND(N1795&gt;0,O1795=0),"No rate for this date — check Rate Schedule",IF(AND(OR(E1795="Business",E1795="Medical",E1795="Charitable"),F1795&lt;&gt;"Yes",K1795=""),"Add purpose detail for substantiation",""))))))))))))</f>
        <v/>
      </c>
      <c r="R1795" s="27">
        <f>IF(OR(A1795="",M1795=""),"",IFERROR(INDEX('Rate Schedule'!$A$5:$A$24,MATCH(SUMPRODUCT(MAX(('Rate Schedule'!$A$5:$A$24&lt;=A1795)*('Rate Schedule'!$A$5:$A$24&lt;&gt;"")*'Rate Schedule'!$A$5:$A$24)),'Rate Schedule'!$A$5:$A$24,0)),""))</f>
        <v/>
      </c>
    </row>
    <row r="1796">
      <c r="A1796" s="22" t="n"/>
      <c r="B1796" s="10" t="n"/>
      <c r="C1796" s="10" t="n"/>
      <c r="D1796" s="10" t="n"/>
      <c r="E1796" s="10" t="n"/>
      <c r="F1796" s="10" t="n"/>
      <c r="G1796" s="10" t="n"/>
      <c r="H1796" s="23" t="n"/>
      <c r="I1796" s="23" t="n"/>
      <c r="J1796" s="23" t="n"/>
      <c r="K1796" s="10" t="n"/>
      <c r="L1796" s="10" t="n"/>
      <c r="M1796" s="24">
        <f>IF(AND(A1796="",B1796="",J1796="",H1796=""),"",ROUND(IF(G1796="Yes",2,1)*IF(AND(ISNUMBER(H1796),ISNUMBER(I1796),I1796&gt;=H1796),I1796-H1796,IF(ISNUMBER(J1796),J1796,0)),1))</f>
        <v/>
      </c>
      <c r="N1796" s="24">
        <f>IF(M1796="","",IF(OR(E1796="Personal",E1796="",F1796="Yes"),0,M1796))</f>
        <v/>
      </c>
      <c r="O1796" s="24">
        <f>IF(OR(A1796="",M1796=""),"",IF(E1796="Business",IFERROR(INDEX('Rate Schedule'!$B$5:$B$24,MATCH(SUMPRODUCT(MAX(('Rate Schedule'!$A$5:$A$24&lt;=A1796)*('Rate Schedule'!$A$5:$A$24&lt;&gt;"")*'Rate Schedule'!$A$5:$A$24)),'Rate Schedule'!$A$5:$A$24,0)),0),IF(E1796="Medical",IFERROR(INDEX('Rate Schedule'!$C$5:$C$24,MATCH(SUMPRODUCT(MAX(('Rate Schedule'!$A$5:$A$24&lt;=A1796)*('Rate Schedule'!$A$5:$A$24&lt;&gt;"")*'Rate Schedule'!$A$5:$A$24)),'Rate Schedule'!$A$5:$A$24,0)),0),IF(E1796="Charitable",IFERROR(INDEX('Rate Schedule'!$D$5:$D$24,MATCH(SUMPRODUCT(MAX(('Rate Schedule'!$A$5:$A$24&lt;=A1796)*('Rate Schedule'!$A$5:$A$24&lt;&gt;"")*'Rate Schedule'!$A$5:$A$24)),'Rate Schedule'!$A$5:$A$24,0)),0),0))))</f>
        <v/>
      </c>
      <c r="P1796" s="25">
        <f>IF(OR(M1796="",O1796=""),"",ROUND(N1796*O1796,0)/100)</f>
        <v/>
      </c>
      <c r="Q1796" s="26">
        <f>IF(AND(A1796="",B1796="",C1796="",D1796="",E1796="",J1796="",H1796=""),"",IF(A1796="","Add a date",IF(A1796&gt;AsOf,"After as-of date: not counted yet",IF(B1796="","Add a vehicle",IF(COUNTIF(VName,B1796)=0,"Vehicle not on Vehicles sheet",IF(E1796="","Add a purpose",IF(AND(E1796&lt;&gt;"Business",E1796&lt;&gt;"Medical",E1796&lt;&gt;"Charitable",E1796&lt;&gt;"Personal"),"Purpose must be Business/Medical/Charitable/Personal",IF(AND(ISNUMBER(H1796),ISNUMBER(I1796),I1796&lt;H1796),"Odometer end is before start",IF(AND(NOT(ISNUMBER(H1796)),NOT(ISNUMBER(I1796)),NOT(ISNUMBER(J1796))),"Add odometer readings or typed miles",IF(AND(ISNUMBER(H1796),ISNUMBER(I1796),ISNUMBER(J1796),ABS((I1796-H1796)-J1796)&gt;0.05),"Odometer and typed miles disagree",IF(AND(N1796&gt;0,O1796=0),"No rate for this date — check Rate Schedule",IF(AND(OR(E1796="Business",E1796="Medical",E1796="Charitable"),F1796&lt;&gt;"Yes",K1796=""),"Add purpose detail for substantiation",""))))))))))))</f>
        <v/>
      </c>
      <c r="R1796" s="27">
        <f>IF(OR(A1796="",M1796=""),"",IFERROR(INDEX('Rate Schedule'!$A$5:$A$24,MATCH(SUMPRODUCT(MAX(('Rate Schedule'!$A$5:$A$24&lt;=A1796)*('Rate Schedule'!$A$5:$A$24&lt;&gt;"")*'Rate Schedule'!$A$5:$A$24)),'Rate Schedule'!$A$5:$A$24,0)),""))</f>
        <v/>
      </c>
    </row>
    <row r="1797">
      <c r="A1797" s="22" t="n"/>
      <c r="B1797" s="10" t="n"/>
      <c r="C1797" s="10" t="n"/>
      <c r="D1797" s="10" t="n"/>
      <c r="E1797" s="10" t="n"/>
      <c r="F1797" s="10" t="n"/>
      <c r="G1797" s="10" t="n"/>
      <c r="H1797" s="23" t="n"/>
      <c r="I1797" s="23" t="n"/>
      <c r="J1797" s="23" t="n"/>
      <c r="K1797" s="10" t="n"/>
      <c r="L1797" s="10" t="n"/>
      <c r="M1797" s="24">
        <f>IF(AND(A1797="",B1797="",J1797="",H1797=""),"",ROUND(IF(G1797="Yes",2,1)*IF(AND(ISNUMBER(H1797),ISNUMBER(I1797),I1797&gt;=H1797),I1797-H1797,IF(ISNUMBER(J1797),J1797,0)),1))</f>
        <v/>
      </c>
      <c r="N1797" s="24">
        <f>IF(M1797="","",IF(OR(E1797="Personal",E1797="",F1797="Yes"),0,M1797))</f>
        <v/>
      </c>
      <c r="O1797" s="24">
        <f>IF(OR(A1797="",M1797=""),"",IF(E1797="Business",IFERROR(INDEX('Rate Schedule'!$B$5:$B$24,MATCH(SUMPRODUCT(MAX(('Rate Schedule'!$A$5:$A$24&lt;=A1797)*('Rate Schedule'!$A$5:$A$24&lt;&gt;"")*'Rate Schedule'!$A$5:$A$24)),'Rate Schedule'!$A$5:$A$24,0)),0),IF(E1797="Medical",IFERROR(INDEX('Rate Schedule'!$C$5:$C$24,MATCH(SUMPRODUCT(MAX(('Rate Schedule'!$A$5:$A$24&lt;=A1797)*('Rate Schedule'!$A$5:$A$24&lt;&gt;"")*'Rate Schedule'!$A$5:$A$24)),'Rate Schedule'!$A$5:$A$24,0)),0),IF(E1797="Charitable",IFERROR(INDEX('Rate Schedule'!$D$5:$D$24,MATCH(SUMPRODUCT(MAX(('Rate Schedule'!$A$5:$A$24&lt;=A1797)*('Rate Schedule'!$A$5:$A$24&lt;&gt;"")*'Rate Schedule'!$A$5:$A$24)),'Rate Schedule'!$A$5:$A$24,0)),0),0))))</f>
        <v/>
      </c>
      <c r="P1797" s="25">
        <f>IF(OR(M1797="",O1797=""),"",ROUND(N1797*O1797,0)/100)</f>
        <v/>
      </c>
      <c r="Q1797" s="26">
        <f>IF(AND(A1797="",B1797="",C1797="",D1797="",E1797="",J1797="",H1797=""),"",IF(A1797="","Add a date",IF(A1797&gt;AsOf,"After as-of date: not counted yet",IF(B1797="","Add a vehicle",IF(COUNTIF(VName,B1797)=0,"Vehicle not on Vehicles sheet",IF(E1797="","Add a purpose",IF(AND(E1797&lt;&gt;"Business",E1797&lt;&gt;"Medical",E1797&lt;&gt;"Charitable",E1797&lt;&gt;"Personal"),"Purpose must be Business/Medical/Charitable/Personal",IF(AND(ISNUMBER(H1797),ISNUMBER(I1797),I1797&lt;H1797),"Odometer end is before start",IF(AND(NOT(ISNUMBER(H1797)),NOT(ISNUMBER(I1797)),NOT(ISNUMBER(J1797))),"Add odometer readings or typed miles",IF(AND(ISNUMBER(H1797),ISNUMBER(I1797),ISNUMBER(J1797),ABS((I1797-H1797)-J1797)&gt;0.05),"Odometer and typed miles disagree",IF(AND(N1797&gt;0,O1797=0),"No rate for this date — check Rate Schedule",IF(AND(OR(E1797="Business",E1797="Medical",E1797="Charitable"),F1797&lt;&gt;"Yes",K1797=""),"Add purpose detail for substantiation",""))))))))))))</f>
        <v/>
      </c>
      <c r="R1797" s="27">
        <f>IF(OR(A1797="",M1797=""),"",IFERROR(INDEX('Rate Schedule'!$A$5:$A$24,MATCH(SUMPRODUCT(MAX(('Rate Schedule'!$A$5:$A$24&lt;=A1797)*('Rate Schedule'!$A$5:$A$24&lt;&gt;"")*'Rate Schedule'!$A$5:$A$24)),'Rate Schedule'!$A$5:$A$24,0)),""))</f>
        <v/>
      </c>
    </row>
    <row r="1798">
      <c r="A1798" s="22" t="n"/>
      <c r="B1798" s="10" t="n"/>
      <c r="C1798" s="10" t="n"/>
      <c r="D1798" s="10" t="n"/>
      <c r="E1798" s="10" t="n"/>
      <c r="F1798" s="10" t="n"/>
      <c r="G1798" s="10" t="n"/>
      <c r="H1798" s="23" t="n"/>
      <c r="I1798" s="23" t="n"/>
      <c r="J1798" s="23" t="n"/>
      <c r="K1798" s="10" t="n"/>
      <c r="L1798" s="10" t="n"/>
      <c r="M1798" s="24">
        <f>IF(AND(A1798="",B1798="",J1798="",H1798=""),"",ROUND(IF(G1798="Yes",2,1)*IF(AND(ISNUMBER(H1798),ISNUMBER(I1798),I1798&gt;=H1798),I1798-H1798,IF(ISNUMBER(J1798),J1798,0)),1))</f>
        <v/>
      </c>
      <c r="N1798" s="24">
        <f>IF(M1798="","",IF(OR(E1798="Personal",E1798="",F1798="Yes"),0,M1798))</f>
        <v/>
      </c>
      <c r="O1798" s="24">
        <f>IF(OR(A1798="",M1798=""),"",IF(E1798="Business",IFERROR(INDEX('Rate Schedule'!$B$5:$B$24,MATCH(SUMPRODUCT(MAX(('Rate Schedule'!$A$5:$A$24&lt;=A1798)*('Rate Schedule'!$A$5:$A$24&lt;&gt;"")*'Rate Schedule'!$A$5:$A$24)),'Rate Schedule'!$A$5:$A$24,0)),0),IF(E1798="Medical",IFERROR(INDEX('Rate Schedule'!$C$5:$C$24,MATCH(SUMPRODUCT(MAX(('Rate Schedule'!$A$5:$A$24&lt;=A1798)*('Rate Schedule'!$A$5:$A$24&lt;&gt;"")*'Rate Schedule'!$A$5:$A$24)),'Rate Schedule'!$A$5:$A$24,0)),0),IF(E1798="Charitable",IFERROR(INDEX('Rate Schedule'!$D$5:$D$24,MATCH(SUMPRODUCT(MAX(('Rate Schedule'!$A$5:$A$24&lt;=A1798)*('Rate Schedule'!$A$5:$A$24&lt;&gt;"")*'Rate Schedule'!$A$5:$A$24)),'Rate Schedule'!$A$5:$A$24,0)),0),0))))</f>
        <v/>
      </c>
      <c r="P1798" s="25">
        <f>IF(OR(M1798="",O1798=""),"",ROUND(N1798*O1798,0)/100)</f>
        <v/>
      </c>
      <c r="Q1798" s="26">
        <f>IF(AND(A1798="",B1798="",C1798="",D1798="",E1798="",J1798="",H1798=""),"",IF(A1798="","Add a date",IF(A1798&gt;AsOf,"After as-of date: not counted yet",IF(B1798="","Add a vehicle",IF(COUNTIF(VName,B1798)=0,"Vehicle not on Vehicles sheet",IF(E1798="","Add a purpose",IF(AND(E1798&lt;&gt;"Business",E1798&lt;&gt;"Medical",E1798&lt;&gt;"Charitable",E1798&lt;&gt;"Personal"),"Purpose must be Business/Medical/Charitable/Personal",IF(AND(ISNUMBER(H1798),ISNUMBER(I1798),I1798&lt;H1798),"Odometer end is before start",IF(AND(NOT(ISNUMBER(H1798)),NOT(ISNUMBER(I1798)),NOT(ISNUMBER(J1798))),"Add odometer readings or typed miles",IF(AND(ISNUMBER(H1798),ISNUMBER(I1798),ISNUMBER(J1798),ABS((I1798-H1798)-J1798)&gt;0.05),"Odometer and typed miles disagree",IF(AND(N1798&gt;0,O1798=0),"No rate for this date — check Rate Schedule",IF(AND(OR(E1798="Business",E1798="Medical",E1798="Charitable"),F1798&lt;&gt;"Yes",K1798=""),"Add purpose detail for substantiation",""))))))))))))</f>
        <v/>
      </c>
      <c r="R1798" s="27">
        <f>IF(OR(A1798="",M1798=""),"",IFERROR(INDEX('Rate Schedule'!$A$5:$A$24,MATCH(SUMPRODUCT(MAX(('Rate Schedule'!$A$5:$A$24&lt;=A1798)*('Rate Schedule'!$A$5:$A$24&lt;&gt;"")*'Rate Schedule'!$A$5:$A$24)),'Rate Schedule'!$A$5:$A$24,0)),""))</f>
        <v/>
      </c>
    </row>
    <row r="1799">
      <c r="A1799" s="22" t="n"/>
      <c r="B1799" s="10" t="n"/>
      <c r="C1799" s="10" t="n"/>
      <c r="D1799" s="10" t="n"/>
      <c r="E1799" s="10" t="n"/>
      <c r="F1799" s="10" t="n"/>
      <c r="G1799" s="10" t="n"/>
      <c r="H1799" s="23" t="n"/>
      <c r="I1799" s="23" t="n"/>
      <c r="J1799" s="23" t="n"/>
      <c r="K1799" s="10" t="n"/>
      <c r="L1799" s="10" t="n"/>
      <c r="M1799" s="24">
        <f>IF(AND(A1799="",B1799="",J1799="",H1799=""),"",ROUND(IF(G1799="Yes",2,1)*IF(AND(ISNUMBER(H1799),ISNUMBER(I1799),I1799&gt;=H1799),I1799-H1799,IF(ISNUMBER(J1799),J1799,0)),1))</f>
        <v/>
      </c>
      <c r="N1799" s="24">
        <f>IF(M1799="","",IF(OR(E1799="Personal",E1799="",F1799="Yes"),0,M1799))</f>
        <v/>
      </c>
      <c r="O1799" s="24">
        <f>IF(OR(A1799="",M1799=""),"",IF(E1799="Business",IFERROR(INDEX('Rate Schedule'!$B$5:$B$24,MATCH(SUMPRODUCT(MAX(('Rate Schedule'!$A$5:$A$24&lt;=A1799)*('Rate Schedule'!$A$5:$A$24&lt;&gt;"")*'Rate Schedule'!$A$5:$A$24)),'Rate Schedule'!$A$5:$A$24,0)),0),IF(E1799="Medical",IFERROR(INDEX('Rate Schedule'!$C$5:$C$24,MATCH(SUMPRODUCT(MAX(('Rate Schedule'!$A$5:$A$24&lt;=A1799)*('Rate Schedule'!$A$5:$A$24&lt;&gt;"")*'Rate Schedule'!$A$5:$A$24)),'Rate Schedule'!$A$5:$A$24,0)),0),IF(E1799="Charitable",IFERROR(INDEX('Rate Schedule'!$D$5:$D$24,MATCH(SUMPRODUCT(MAX(('Rate Schedule'!$A$5:$A$24&lt;=A1799)*('Rate Schedule'!$A$5:$A$24&lt;&gt;"")*'Rate Schedule'!$A$5:$A$24)),'Rate Schedule'!$A$5:$A$24,0)),0),0))))</f>
        <v/>
      </c>
      <c r="P1799" s="25">
        <f>IF(OR(M1799="",O1799=""),"",ROUND(N1799*O1799,0)/100)</f>
        <v/>
      </c>
      <c r="Q1799" s="26">
        <f>IF(AND(A1799="",B1799="",C1799="",D1799="",E1799="",J1799="",H1799=""),"",IF(A1799="","Add a date",IF(A1799&gt;AsOf,"After as-of date: not counted yet",IF(B1799="","Add a vehicle",IF(COUNTIF(VName,B1799)=0,"Vehicle not on Vehicles sheet",IF(E1799="","Add a purpose",IF(AND(E1799&lt;&gt;"Business",E1799&lt;&gt;"Medical",E1799&lt;&gt;"Charitable",E1799&lt;&gt;"Personal"),"Purpose must be Business/Medical/Charitable/Personal",IF(AND(ISNUMBER(H1799),ISNUMBER(I1799),I1799&lt;H1799),"Odometer end is before start",IF(AND(NOT(ISNUMBER(H1799)),NOT(ISNUMBER(I1799)),NOT(ISNUMBER(J1799))),"Add odometer readings or typed miles",IF(AND(ISNUMBER(H1799),ISNUMBER(I1799),ISNUMBER(J1799),ABS((I1799-H1799)-J1799)&gt;0.05),"Odometer and typed miles disagree",IF(AND(N1799&gt;0,O1799=0),"No rate for this date — check Rate Schedule",IF(AND(OR(E1799="Business",E1799="Medical",E1799="Charitable"),F1799&lt;&gt;"Yes",K1799=""),"Add purpose detail for substantiation",""))))))))))))</f>
        <v/>
      </c>
      <c r="R1799" s="27">
        <f>IF(OR(A1799="",M1799=""),"",IFERROR(INDEX('Rate Schedule'!$A$5:$A$24,MATCH(SUMPRODUCT(MAX(('Rate Schedule'!$A$5:$A$24&lt;=A1799)*('Rate Schedule'!$A$5:$A$24&lt;&gt;"")*'Rate Schedule'!$A$5:$A$24)),'Rate Schedule'!$A$5:$A$24,0)),""))</f>
        <v/>
      </c>
    </row>
    <row r="1800">
      <c r="A1800" s="22" t="n"/>
      <c r="B1800" s="10" t="n"/>
      <c r="C1800" s="10" t="n"/>
      <c r="D1800" s="10" t="n"/>
      <c r="E1800" s="10" t="n"/>
      <c r="F1800" s="10" t="n"/>
      <c r="G1800" s="10" t="n"/>
      <c r="H1800" s="23" t="n"/>
      <c r="I1800" s="23" t="n"/>
      <c r="J1800" s="23" t="n"/>
      <c r="K1800" s="10" t="n"/>
      <c r="L1800" s="10" t="n"/>
      <c r="M1800" s="24">
        <f>IF(AND(A1800="",B1800="",J1800="",H1800=""),"",ROUND(IF(G1800="Yes",2,1)*IF(AND(ISNUMBER(H1800),ISNUMBER(I1800),I1800&gt;=H1800),I1800-H1800,IF(ISNUMBER(J1800),J1800,0)),1))</f>
        <v/>
      </c>
      <c r="N1800" s="24">
        <f>IF(M1800="","",IF(OR(E1800="Personal",E1800="",F1800="Yes"),0,M1800))</f>
        <v/>
      </c>
      <c r="O1800" s="24">
        <f>IF(OR(A1800="",M1800=""),"",IF(E1800="Business",IFERROR(INDEX('Rate Schedule'!$B$5:$B$24,MATCH(SUMPRODUCT(MAX(('Rate Schedule'!$A$5:$A$24&lt;=A1800)*('Rate Schedule'!$A$5:$A$24&lt;&gt;"")*'Rate Schedule'!$A$5:$A$24)),'Rate Schedule'!$A$5:$A$24,0)),0),IF(E1800="Medical",IFERROR(INDEX('Rate Schedule'!$C$5:$C$24,MATCH(SUMPRODUCT(MAX(('Rate Schedule'!$A$5:$A$24&lt;=A1800)*('Rate Schedule'!$A$5:$A$24&lt;&gt;"")*'Rate Schedule'!$A$5:$A$24)),'Rate Schedule'!$A$5:$A$24,0)),0),IF(E1800="Charitable",IFERROR(INDEX('Rate Schedule'!$D$5:$D$24,MATCH(SUMPRODUCT(MAX(('Rate Schedule'!$A$5:$A$24&lt;=A1800)*('Rate Schedule'!$A$5:$A$24&lt;&gt;"")*'Rate Schedule'!$A$5:$A$24)),'Rate Schedule'!$A$5:$A$24,0)),0),0))))</f>
        <v/>
      </c>
      <c r="P1800" s="25">
        <f>IF(OR(M1800="",O1800=""),"",ROUND(N1800*O1800,0)/100)</f>
        <v/>
      </c>
      <c r="Q1800" s="26">
        <f>IF(AND(A1800="",B1800="",C1800="",D1800="",E1800="",J1800="",H1800=""),"",IF(A1800="","Add a date",IF(A1800&gt;AsOf,"After as-of date: not counted yet",IF(B1800="","Add a vehicle",IF(COUNTIF(VName,B1800)=0,"Vehicle not on Vehicles sheet",IF(E1800="","Add a purpose",IF(AND(E1800&lt;&gt;"Business",E1800&lt;&gt;"Medical",E1800&lt;&gt;"Charitable",E1800&lt;&gt;"Personal"),"Purpose must be Business/Medical/Charitable/Personal",IF(AND(ISNUMBER(H1800),ISNUMBER(I1800),I1800&lt;H1800),"Odometer end is before start",IF(AND(NOT(ISNUMBER(H1800)),NOT(ISNUMBER(I1800)),NOT(ISNUMBER(J1800))),"Add odometer readings or typed miles",IF(AND(ISNUMBER(H1800),ISNUMBER(I1800),ISNUMBER(J1800),ABS((I1800-H1800)-J1800)&gt;0.05),"Odometer and typed miles disagree",IF(AND(N1800&gt;0,O1800=0),"No rate for this date — check Rate Schedule",IF(AND(OR(E1800="Business",E1800="Medical",E1800="Charitable"),F1800&lt;&gt;"Yes",K1800=""),"Add purpose detail for substantiation",""))))))))))))</f>
        <v/>
      </c>
      <c r="R1800" s="27">
        <f>IF(OR(A1800="",M1800=""),"",IFERROR(INDEX('Rate Schedule'!$A$5:$A$24,MATCH(SUMPRODUCT(MAX(('Rate Schedule'!$A$5:$A$24&lt;=A1800)*('Rate Schedule'!$A$5:$A$24&lt;&gt;"")*'Rate Schedule'!$A$5:$A$24)),'Rate Schedule'!$A$5:$A$24,0)),""))</f>
        <v/>
      </c>
    </row>
    <row r="1801">
      <c r="A1801" s="22" t="n"/>
      <c r="B1801" s="10" t="n"/>
      <c r="C1801" s="10" t="n"/>
      <c r="D1801" s="10" t="n"/>
      <c r="E1801" s="10" t="n"/>
      <c r="F1801" s="10" t="n"/>
      <c r="G1801" s="10" t="n"/>
      <c r="H1801" s="23" t="n"/>
      <c r="I1801" s="23" t="n"/>
      <c r="J1801" s="23" t="n"/>
      <c r="K1801" s="10" t="n"/>
      <c r="L1801" s="10" t="n"/>
      <c r="M1801" s="24">
        <f>IF(AND(A1801="",B1801="",J1801="",H1801=""),"",ROUND(IF(G1801="Yes",2,1)*IF(AND(ISNUMBER(H1801),ISNUMBER(I1801),I1801&gt;=H1801),I1801-H1801,IF(ISNUMBER(J1801),J1801,0)),1))</f>
        <v/>
      </c>
      <c r="N1801" s="24">
        <f>IF(M1801="","",IF(OR(E1801="Personal",E1801="",F1801="Yes"),0,M1801))</f>
        <v/>
      </c>
      <c r="O1801" s="24">
        <f>IF(OR(A1801="",M1801=""),"",IF(E1801="Business",IFERROR(INDEX('Rate Schedule'!$B$5:$B$24,MATCH(SUMPRODUCT(MAX(('Rate Schedule'!$A$5:$A$24&lt;=A1801)*('Rate Schedule'!$A$5:$A$24&lt;&gt;"")*'Rate Schedule'!$A$5:$A$24)),'Rate Schedule'!$A$5:$A$24,0)),0),IF(E1801="Medical",IFERROR(INDEX('Rate Schedule'!$C$5:$C$24,MATCH(SUMPRODUCT(MAX(('Rate Schedule'!$A$5:$A$24&lt;=A1801)*('Rate Schedule'!$A$5:$A$24&lt;&gt;"")*'Rate Schedule'!$A$5:$A$24)),'Rate Schedule'!$A$5:$A$24,0)),0),IF(E1801="Charitable",IFERROR(INDEX('Rate Schedule'!$D$5:$D$24,MATCH(SUMPRODUCT(MAX(('Rate Schedule'!$A$5:$A$24&lt;=A1801)*('Rate Schedule'!$A$5:$A$24&lt;&gt;"")*'Rate Schedule'!$A$5:$A$24)),'Rate Schedule'!$A$5:$A$24,0)),0),0))))</f>
        <v/>
      </c>
      <c r="P1801" s="25">
        <f>IF(OR(M1801="",O1801=""),"",ROUND(N1801*O1801,0)/100)</f>
        <v/>
      </c>
      <c r="Q1801" s="26">
        <f>IF(AND(A1801="",B1801="",C1801="",D1801="",E1801="",J1801="",H1801=""),"",IF(A1801="","Add a date",IF(A1801&gt;AsOf,"After as-of date: not counted yet",IF(B1801="","Add a vehicle",IF(COUNTIF(VName,B1801)=0,"Vehicle not on Vehicles sheet",IF(E1801="","Add a purpose",IF(AND(E1801&lt;&gt;"Business",E1801&lt;&gt;"Medical",E1801&lt;&gt;"Charitable",E1801&lt;&gt;"Personal"),"Purpose must be Business/Medical/Charitable/Personal",IF(AND(ISNUMBER(H1801),ISNUMBER(I1801),I1801&lt;H1801),"Odometer end is before start",IF(AND(NOT(ISNUMBER(H1801)),NOT(ISNUMBER(I1801)),NOT(ISNUMBER(J1801))),"Add odometer readings or typed miles",IF(AND(ISNUMBER(H1801),ISNUMBER(I1801),ISNUMBER(J1801),ABS((I1801-H1801)-J1801)&gt;0.05),"Odometer and typed miles disagree",IF(AND(N1801&gt;0,O1801=0),"No rate for this date — check Rate Schedule",IF(AND(OR(E1801="Business",E1801="Medical",E1801="Charitable"),F1801&lt;&gt;"Yes",K1801=""),"Add purpose detail for substantiation",""))))))))))))</f>
        <v/>
      </c>
      <c r="R1801" s="27">
        <f>IF(OR(A1801="",M1801=""),"",IFERROR(INDEX('Rate Schedule'!$A$5:$A$24,MATCH(SUMPRODUCT(MAX(('Rate Schedule'!$A$5:$A$24&lt;=A1801)*('Rate Schedule'!$A$5:$A$24&lt;&gt;"")*'Rate Schedule'!$A$5:$A$24)),'Rate Schedule'!$A$5:$A$24,0)),""))</f>
        <v/>
      </c>
    </row>
    <row r="1802">
      <c r="A1802" s="22" t="n"/>
      <c r="B1802" s="10" t="n"/>
      <c r="C1802" s="10" t="n"/>
      <c r="D1802" s="10" t="n"/>
      <c r="E1802" s="10" t="n"/>
      <c r="F1802" s="10" t="n"/>
      <c r="G1802" s="10" t="n"/>
      <c r="H1802" s="23" t="n"/>
      <c r="I1802" s="23" t="n"/>
      <c r="J1802" s="23" t="n"/>
      <c r="K1802" s="10" t="n"/>
      <c r="L1802" s="10" t="n"/>
      <c r="M1802" s="24">
        <f>IF(AND(A1802="",B1802="",J1802="",H1802=""),"",ROUND(IF(G1802="Yes",2,1)*IF(AND(ISNUMBER(H1802),ISNUMBER(I1802),I1802&gt;=H1802),I1802-H1802,IF(ISNUMBER(J1802),J1802,0)),1))</f>
        <v/>
      </c>
      <c r="N1802" s="24">
        <f>IF(M1802="","",IF(OR(E1802="Personal",E1802="",F1802="Yes"),0,M1802))</f>
        <v/>
      </c>
      <c r="O1802" s="24">
        <f>IF(OR(A1802="",M1802=""),"",IF(E1802="Business",IFERROR(INDEX('Rate Schedule'!$B$5:$B$24,MATCH(SUMPRODUCT(MAX(('Rate Schedule'!$A$5:$A$24&lt;=A1802)*('Rate Schedule'!$A$5:$A$24&lt;&gt;"")*'Rate Schedule'!$A$5:$A$24)),'Rate Schedule'!$A$5:$A$24,0)),0),IF(E1802="Medical",IFERROR(INDEX('Rate Schedule'!$C$5:$C$24,MATCH(SUMPRODUCT(MAX(('Rate Schedule'!$A$5:$A$24&lt;=A1802)*('Rate Schedule'!$A$5:$A$24&lt;&gt;"")*'Rate Schedule'!$A$5:$A$24)),'Rate Schedule'!$A$5:$A$24,0)),0),IF(E1802="Charitable",IFERROR(INDEX('Rate Schedule'!$D$5:$D$24,MATCH(SUMPRODUCT(MAX(('Rate Schedule'!$A$5:$A$24&lt;=A1802)*('Rate Schedule'!$A$5:$A$24&lt;&gt;"")*'Rate Schedule'!$A$5:$A$24)),'Rate Schedule'!$A$5:$A$24,0)),0),0))))</f>
        <v/>
      </c>
      <c r="P1802" s="25">
        <f>IF(OR(M1802="",O1802=""),"",ROUND(N1802*O1802,0)/100)</f>
        <v/>
      </c>
      <c r="Q1802" s="26">
        <f>IF(AND(A1802="",B1802="",C1802="",D1802="",E1802="",J1802="",H1802=""),"",IF(A1802="","Add a date",IF(A1802&gt;AsOf,"After as-of date: not counted yet",IF(B1802="","Add a vehicle",IF(COUNTIF(VName,B1802)=0,"Vehicle not on Vehicles sheet",IF(E1802="","Add a purpose",IF(AND(E1802&lt;&gt;"Business",E1802&lt;&gt;"Medical",E1802&lt;&gt;"Charitable",E1802&lt;&gt;"Personal"),"Purpose must be Business/Medical/Charitable/Personal",IF(AND(ISNUMBER(H1802),ISNUMBER(I1802),I1802&lt;H1802),"Odometer end is before start",IF(AND(NOT(ISNUMBER(H1802)),NOT(ISNUMBER(I1802)),NOT(ISNUMBER(J1802))),"Add odometer readings or typed miles",IF(AND(ISNUMBER(H1802),ISNUMBER(I1802),ISNUMBER(J1802),ABS((I1802-H1802)-J1802)&gt;0.05),"Odometer and typed miles disagree",IF(AND(N1802&gt;0,O1802=0),"No rate for this date — check Rate Schedule",IF(AND(OR(E1802="Business",E1802="Medical",E1802="Charitable"),F1802&lt;&gt;"Yes",K1802=""),"Add purpose detail for substantiation",""))))))))))))</f>
        <v/>
      </c>
      <c r="R1802" s="27">
        <f>IF(OR(A1802="",M1802=""),"",IFERROR(INDEX('Rate Schedule'!$A$5:$A$24,MATCH(SUMPRODUCT(MAX(('Rate Schedule'!$A$5:$A$24&lt;=A1802)*('Rate Schedule'!$A$5:$A$24&lt;&gt;"")*'Rate Schedule'!$A$5:$A$24)),'Rate Schedule'!$A$5:$A$24,0)),""))</f>
        <v/>
      </c>
    </row>
    <row r="1803">
      <c r="A1803" s="22" t="n"/>
      <c r="B1803" s="10" t="n"/>
      <c r="C1803" s="10" t="n"/>
      <c r="D1803" s="10" t="n"/>
      <c r="E1803" s="10" t="n"/>
      <c r="F1803" s="10" t="n"/>
      <c r="G1803" s="10" t="n"/>
      <c r="H1803" s="23" t="n"/>
      <c r="I1803" s="23" t="n"/>
      <c r="J1803" s="23" t="n"/>
      <c r="K1803" s="10" t="n"/>
      <c r="L1803" s="10" t="n"/>
      <c r="M1803" s="24">
        <f>IF(AND(A1803="",B1803="",J1803="",H1803=""),"",ROUND(IF(G1803="Yes",2,1)*IF(AND(ISNUMBER(H1803),ISNUMBER(I1803),I1803&gt;=H1803),I1803-H1803,IF(ISNUMBER(J1803),J1803,0)),1))</f>
        <v/>
      </c>
      <c r="N1803" s="24">
        <f>IF(M1803="","",IF(OR(E1803="Personal",E1803="",F1803="Yes"),0,M1803))</f>
        <v/>
      </c>
      <c r="O1803" s="24">
        <f>IF(OR(A1803="",M1803=""),"",IF(E1803="Business",IFERROR(INDEX('Rate Schedule'!$B$5:$B$24,MATCH(SUMPRODUCT(MAX(('Rate Schedule'!$A$5:$A$24&lt;=A1803)*('Rate Schedule'!$A$5:$A$24&lt;&gt;"")*'Rate Schedule'!$A$5:$A$24)),'Rate Schedule'!$A$5:$A$24,0)),0),IF(E1803="Medical",IFERROR(INDEX('Rate Schedule'!$C$5:$C$24,MATCH(SUMPRODUCT(MAX(('Rate Schedule'!$A$5:$A$24&lt;=A1803)*('Rate Schedule'!$A$5:$A$24&lt;&gt;"")*'Rate Schedule'!$A$5:$A$24)),'Rate Schedule'!$A$5:$A$24,0)),0),IF(E1803="Charitable",IFERROR(INDEX('Rate Schedule'!$D$5:$D$24,MATCH(SUMPRODUCT(MAX(('Rate Schedule'!$A$5:$A$24&lt;=A1803)*('Rate Schedule'!$A$5:$A$24&lt;&gt;"")*'Rate Schedule'!$A$5:$A$24)),'Rate Schedule'!$A$5:$A$24,0)),0),0))))</f>
        <v/>
      </c>
      <c r="P1803" s="25">
        <f>IF(OR(M1803="",O1803=""),"",ROUND(N1803*O1803,0)/100)</f>
        <v/>
      </c>
      <c r="Q1803" s="26">
        <f>IF(AND(A1803="",B1803="",C1803="",D1803="",E1803="",J1803="",H1803=""),"",IF(A1803="","Add a date",IF(A1803&gt;AsOf,"After as-of date: not counted yet",IF(B1803="","Add a vehicle",IF(COUNTIF(VName,B1803)=0,"Vehicle not on Vehicles sheet",IF(E1803="","Add a purpose",IF(AND(E1803&lt;&gt;"Business",E1803&lt;&gt;"Medical",E1803&lt;&gt;"Charitable",E1803&lt;&gt;"Personal"),"Purpose must be Business/Medical/Charitable/Personal",IF(AND(ISNUMBER(H1803),ISNUMBER(I1803),I1803&lt;H1803),"Odometer end is before start",IF(AND(NOT(ISNUMBER(H1803)),NOT(ISNUMBER(I1803)),NOT(ISNUMBER(J1803))),"Add odometer readings or typed miles",IF(AND(ISNUMBER(H1803),ISNUMBER(I1803),ISNUMBER(J1803),ABS((I1803-H1803)-J1803)&gt;0.05),"Odometer and typed miles disagree",IF(AND(N1803&gt;0,O1803=0),"No rate for this date — check Rate Schedule",IF(AND(OR(E1803="Business",E1803="Medical",E1803="Charitable"),F1803&lt;&gt;"Yes",K1803=""),"Add purpose detail for substantiation",""))))))))))))</f>
        <v/>
      </c>
      <c r="R1803" s="27">
        <f>IF(OR(A1803="",M1803=""),"",IFERROR(INDEX('Rate Schedule'!$A$5:$A$24,MATCH(SUMPRODUCT(MAX(('Rate Schedule'!$A$5:$A$24&lt;=A1803)*('Rate Schedule'!$A$5:$A$24&lt;&gt;"")*'Rate Schedule'!$A$5:$A$24)),'Rate Schedule'!$A$5:$A$24,0)),""))</f>
        <v/>
      </c>
    </row>
    <row r="1804">
      <c r="A1804" s="22" t="n"/>
      <c r="B1804" s="10" t="n"/>
      <c r="C1804" s="10" t="n"/>
      <c r="D1804" s="10" t="n"/>
      <c r="E1804" s="10" t="n"/>
      <c r="F1804" s="10" t="n"/>
      <c r="G1804" s="10" t="n"/>
      <c r="H1804" s="23" t="n"/>
      <c r="I1804" s="23" t="n"/>
      <c r="J1804" s="23" t="n"/>
      <c r="K1804" s="10" t="n"/>
      <c r="L1804" s="10" t="n"/>
      <c r="M1804" s="24">
        <f>IF(AND(A1804="",B1804="",J1804="",H1804=""),"",ROUND(IF(G1804="Yes",2,1)*IF(AND(ISNUMBER(H1804),ISNUMBER(I1804),I1804&gt;=H1804),I1804-H1804,IF(ISNUMBER(J1804),J1804,0)),1))</f>
        <v/>
      </c>
      <c r="N1804" s="24">
        <f>IF(M1804="","",IF(OR(E1804="Personal",E1804="",F1804="Yes"),0,M1804))</f>
        <v/>
      </c>
      <c r="O1804" s="24">
        <f>IF(OR(A1804="",M1804=""),"",IF(E1804="Business",IFERROR(INDEX('Rate Schedule'!$B$5:$B$24,MATCH(SUMPRODUCT(MAX(('Rate Schedule'!$A$5:$A$24&lt;=A1804)*('Rate Schedule'!$A$5:$A$24&lt;&gt;"")*'Rate Schedule'!$A$5:$A$24)),'Rate Schedule'!$A$5:$A$24,0)),0),IF(E1804="Medical",IFERROR(INDEX('Rate Schedule'!$C$5:$C$24,MATCH(SUMPRODUCT(MAX(('Rate Schedule'!$A$5:$A$24&lt;=A1804)*('Rate Schedule'!$A$5:$A$24&lt;&gt;"")*'Rate Schedule'!$A$5:$A$24)),'Rate Schedule'!$A$5:$A$24,0)),0),IF(E1804="Charitable",IFERROR(INDEX('Rate Schedule'!$D$5:$D$24,MATCH(SUMPRODUCT(MAX(('Rate Schedule'!$A$5:$A$24&lt;=A1804)*('Rate Schedule'!$A$5:$A$24&lt;&gt;"")*'Rate Schedule'!$A$5:$A$24)),'Rate Schedule'!$A$5:$A$24,0)),0),0))))</f>
        <v/>
      </c>
      <c r="P1804" s="25">
        <f>IF(OR(M1804="",O1804=""),"",ROUND(N1804*O1804,0)/100)</f>
        <v/>
      </c>
      <c r="Q1804" s="26">
        <f>IF(AND(A1804="",B1804="",C1804="",D1804="",E1804="",J1804="",H1804=""),"",IF(A1804="","Add a date",IF(A1804&gt;AsOf,"After as-of date: not counted yet",IF(B1804="","Add a vehicle",IF(COUNTIF(VName,B1804)=0,"Vehicle not on Vehicles sheet",IF(E1804="","Add a purpose",IF(AND(E1804&lt;&gt;"Business",E1804&lt;&gt;"Medical",E1804&lt;&gt;"Charitable",E1804&lt;&gt;"Personal"),"Purpose must be Business/Medical/Charitable/Personal",IF(AND(ISNUMBER(H1804),ISNUMBER(I1804),I1804&lt;H1804),"Odometer end is before start",IF(AND(NOT(ISNUMBER(H1804)),NOT(ISNUMBER(I1804)),NOT(ISNUMBER(J1804))),"Add odometer readings or typed miles",IF(AND(ISNUMBER(H1804),ISNUMBER(I1804),ISNUMBER(J1804),ABS((I1804-H1804)-J1804)&gt;0.05),"Odometer and typed miles disagree",IF(AND(N1804&gt;0,O1804=0),"No rate for this date — check Rate Schedule",IF(AND(OR(E1804="Business",E1804="Medical",E1804="Charitable"),F1804&lt;&gt;"Yes",K1804=""),"Add purpose detail for substantiation",""))))))))))))</f>
        <v/>
      </c>
      <c r="R1804" s="27">
        <f>IF(OR(A1804="",M1804=""),"",IFERROR(INDEX('Rate Schedule'!$A$5:$A$24,MATCH(SUMPRODUCT(MAX(('Rate Schedule'!$A$5:$A$24&lt;=A1804)*('Rate Schedule'!$A$5:$A$24&lt;&gt;"")*'Rate Schedule'!$A$5:$A$24)),'Rate Schedule'!$A$5:$A$24,0)),""))</f>
        <v/>
      </c>
    </row>
    <row r="1805">
      <c r="A1805" s="22" t="n"/>
      <c r="B1805" s="10" t="n"/>
      <c r="C1805" s="10" t="n"/>
      <c r="D1805" s="10" t="n"/>
      <c r="E1805" s="10" t="n"/>
      <c r="F1805" s="10" t="n"/>
      <c r="G1805" s="10" t="n"/>
      <c r="H1805" s="23" t="n"/>
      <c r="I1805" s="23" t="n"/>
      <c r="J1805" s="23" t="n"/>
      <c r="K1805" s="10" t="n"/>
      <c r="L1805" s="10" t="n"/>
      <c r="M1805" s="24">
        <f>IF(AND(A1805="",B1805="",J1805="",H1805=""),"",ROUND(IF(G1805="Yes",2,1)*IF(AND(ISNUMBER(H1805),ISNUMBER(I1805),I1805&gt;=H1805),I1805-H1805,IF(ISNUMBER(J1805),J1805,0)),1))</f>
        <v/>
      </c>
      <c r="N1805" s="24">
        <f>IF(M1805="","",IF(OR(E1805="Personal",E1805="",F1805="Yes"),0,M1805))</f>
        <v/>
      </c>
      <c r="O1805" s="24">
        <f>IF(OR(A1805="",M1805=""),"",IF(E1805="Business",IFERROR(INDEX('Rate Schedule'!$B$5:$B$24,MATCH(SUMPRODUCT(MAX(('Rate Schedule'!$A$5:$A$24&lt;=A1805)*('Rate Schedule'!$A$5:$A$24&lt;&gt;"")*'Rate Schedule'!$A$5:$A$24)),'Rate Schedule'!$A$5:$A$24,0)),0),IF(E1805="Medical",IFERROR(INDEX('Rate Schedule'!$C$5:$C$24,MATCH(SUMPRODUCT(MAX(('Rate Schedule'!$A$5:$A$24&lt;=A1805)*('Rate Schedule'!$A$5:$A$24&lt;&gt;"")*'Rate Schedule'!$A$5:$A$24)),'Rate Schedule'!$A$5:$A$24,0)),0),IF(E1805="Charitable",IFERROR(INDEX('Rate Schedule'!$D$5:$D$24,MATCH(SUMPRODUCT(MAX(('Rate Schedule'!$A$5:$A$24&lt;=A1805)*('Rate Schedule'!$A$5:$A$24&lt;&gt;"")*'Rate Schedule'!$A$5:$A$24)),'Rate Schedule'!$A$5:$A$24,0)),0),0))))</f>
        <v/>
      </c>
      <c r="P1805" s="25">
        <f>IF(OR(M1805="",O1805=""),"",ROUND(N1805*O1805,0)/100)</f>
        <v/>
      </c>
      <c r="Q1805" s="26">
        <f>IF(AND(A1805="",B1805="",C1805="",D1805="",E1805="",J1805="",H1805=""),"",IF(A1805="","Add a date",IF(A1805&gt;AsOf,"After as-of date: not counted yet",IF(B1805="","Add a vehicle",IF(COUNTIF(VName,B1805)=0,"Vehicle not on Vehicles sheet",IF(E1805="","Add a purpose",IF(AND(E1805&lt;&gt;"Business",E1805&lt;&gt;"Medical",E1805&lt;&gt;"Charitable",E1805&lt;&gt;"Personal"),"Purpose must be Business/Medical/Charitable/Personal",IF(AND(ISNUMBER(H1805),ISNUMBER(I1805),I1805&lt;H1805),"Odometer end is before start",IF(AND(NOT(ISNUMBER(H1805)),NOT(ISNUMBER(I1805)),NOT(ISNUMBER(J1805))),"Add odometer readings or typed miles",IF(AND(ISNUMBER(H1805),ISNUMBER(I1805),ISNUMBER(J1805),ABS((I1805-H1805)-J1805)&gt;0.05),"Odometer and typed miles disagree",IF(AND(N1805&gt;0,O1805=0),"No rate for this date — check Rate Schedule",IF(AND(OR(E1805="Business",E1805="Medical",E1805="Charitable"),F1805&lt;&gt;"Yes",K1805=""),"Add purpose detail for substantiation",""))))))))))))</f>
        <v/>
      </c>
      <c r="R1805" s="27">
        <f>IF(OR(A1805="",M1805=""),"",IFERROR(INDEX('Rate Schedule'!$A$5:$A$24,MATCH(SUMPRODUCT(MAX(('Rate Schedule'!$A$5:$A$24&lt;=A1805)*('Rate Schedule'!$A$5:$A$24&lt;&gt;"")*'Rate Schedule'!$A$5:$A$24)),'Rate Schedule'!$A$5:$A$24,0)),""))</f>
        <v/>
      </c>
    </row>
    <row r="1806">
      <c r="A1806" s="22" t="n"/>
      <c r="B1806" s="10" t="n"/>
      <c r="C1806" s="10" t="n"/>
      <c r="D1806" s="10" t="n"/>
      <c r="E1806" s="10" t="n"/>
      <c r="F1806" s="10" t="n"/>
      <c r="G1806" s="10" t="n"/>
      <c r="H1806" s="23" t="n"/>
      <c r="I1806" s="23" t="n"/>
      <c r="J1806" s="23" t="n"/>
      <c r="K1806" s="10" t="n"/>
      <c r="L1806" s="10" t="n"/>
      <c r="M1806" s="24">
        <f>IF(AND(A1806="",B1806="",J1806="",H1806=""),"",ROUND(IF(G1806="Yes",2,1)*IF(AND(ISNUMBER(H1806),ISNUMBER(I1806),I1806&gt;=H1806),I1806-H1806,IF(ISNUMBER(J1806),J1806,0)),1))</f>
        <v/>
      </c>
      <c r="N1806" s="24">
        <f>IF(M1806="","",IF(OR(E1806="Personal",E1806="",F1806="Yes"),0,M1806))</f>
        <v/>
      </c>
      <c r="O1806" s="24">
        <f>IF(OR(A1806="",M1806=""),"",IF(E1806="Business",IFERROR(INDEX('Rate Schedule'!$B$5:$B$24,MATCH(SUMPRODUCT(MAX(('Rate Schedule'!$A$5:$A$24&lt;=A1806)*('Rate Schedule'!$A$5:$A$24&lt;&gt;"")*'Rate Schedule'!$A$5:$A$24)),'Rate Schedule'!$A$5:$A$24,0)),0),IF(E1806="Medical",IFERROR(INDEX('Rate Schedule'!$C$5:$C$24,MATCH(SUMPRODUCT(MAX(('Rate Schedule'!$A$5:$A$24&lt;=A1806)*('Rate Schedule'!$A$5:$A$24&lt;&gt;"")*'Rate Schedule'!$A$5:$A$24)),'Rate Schedule'!$A$5:$A$24,0)),0),IF(E1806="Charitable",IFERROR(INDEX('Rate Schedule'!$D$5:$D$24,MATCH(SUMPRODUCT(MAX(('Rate Schedule'!$A$5:$A$24&lt;=A1806)*('Rate Schedule'!$A$5:$A$24&lt;&gt;"")*'Rate Schedule'!$A$5:$A$24)),'Rate Schedule'!$A$5:$A$24,0)),0),0))))</f>
        <v/>
      </c>
      <c r="P1806" s="25">
        <f>IF(OR(M1806="",O1806=""),"",ROUND(N1806*O1806,0)/100)</f>
        <v/>
      </c>
      <c r="Q1806" s="26">
        <f>IF(AND(A1806="",B1806="",C1806="",D1806="",E1806="",J1806="",H1806=""),"",IF(A1806="","Add a date",IF(A1806&gt;AsOf,"After as-of date: not counted yet",IF(B1806="","Add a vehicle",IF(COUNTIF(VName,B1806)=0,"Vehicle not on Vehicles sheet",IF(E1806="","Add a purpose",IF(AND(E1806&lt;&gt;"Business",E1806&lt;&gt;"Medical",E1806&lt;&gt;"Charitable",E1806&lt;&gt;"Personal"),"Purpose must be Business/Medical/Charitable/Personal",IF(AND(ISNUMBER(H1806),ISNUMBER(I1806),I1806&lt;H1806),"Odometer end is before start",IF(AND(NOT(ISNUMBER(H1806)),NOT(ISNUMBER(I1806)),NOT(ISNUMBER(J1806))),"Add odometer readings or typed miles",IF(AND(ISNUMBER(H1806),ISNUMBER(I1806),ISNUMBER(J1806),ABS((I1806-H1806)-J1806)&gt;0.05),"Odometer and typed miles disagree",IF(AND(N1806&gt;0,O1806=0),"No rate for this date — check Rate Schedule",IF(AND(OR(E1806="Business",E1806="Medical",E1806="Charitable"),F1806&lt;&gt;"Yes",K1806=""),"Add purpose detail for substantiation",""))))))))))))</f>
        <v/>
      </c>
      <c r="R1806" s="27">
        <f>IF(OR(A1806="",M1806=""),"",IFERROR(INDEX('Rate Schedule'!$A$5:$A$24,MATCH(SUMPRODUCT(MAX(('Rate Schedule'!$A$5:$A$24&lt;=A1806)*('Rate Schedule'!$A$5:$A$24&lt;&gt;"")*'Rate Schedule'!$A$5:$A$24)),'Rate Schedule'!$A$5:$A$24,0)),""))</f>
        <v/>
      </c>
    </row>
    <row r="1807">
      <c r="A1807" s="22" t="n"/>
      <c r="B1807" s="10" t="n"/>
      <c r="C1807" s="10" t="n"/>
      <c r="D1807" s="10" t="n"/>
      <c r="E1807" s="10" t="n"/>
      <c r="F1807" s="10" t="n"/>
      <c r="G1807" s="10" t="n"/>
      <c r="H1807" s="23" t="n"/>
      <c r="I1807" s="23" t="n"/>
      <c r="J1807" s="23" t="n"/>
      <c r="K1807" s="10" t="n"/>
      <c r="L1807" s="10" t="n"/>
      <c r="M1807" s="24">
        <f>IF(AND(A1807="",B1807="",J1807="",H1807=""),"",ROUND(IF(G1807="Yes",2,1)*IF(AND(ISNUMBER(H1807),ISNUMBER(I1807),I1807&gt;=H1807),I1807-H1807,IF(ISNUMBER(J1807),J1807,0)),1))</f>
        <v/>
      </c>
      <c r="N1807" s="24">
        <f>IF(M1807="","",IF(OR(E1807="Personal",E1807="",F1807="Yes"),0,M1807))</f>
        <v/>
      </c>
      <c r="O1807" s="24">
        <f>IF(OR(A1807="",M1807=""),"",IF(E1807="Business",IFERROR(INDEX('Rate Schedule'!$B$5:$B$24,MATCH(SUMPRODUCT(MAX(('Rate Schedule'!$A$5:$A$24&lt;=A1807)*('Rate Schedule'!$A$5:$A$24&lt;&gt;"")*'Rate Schedule'!$A$5:$A$24)),'Rate Schedule'!$A$5:$A$24,0)),0),IF(E1807="Medical",IFERROR(INDEX('Rate Schedule'!$C$5:$C$24,MATCH(SUMPRODUCT(MAX(('Rate Schedule'!$A$5:$A$24&lt;=A1807)*('Rate Schedule'!$A$5:$A$24&lt;&gt;"")*'Rate Schedule'!$A$5:$A$24)),'Rate Schedule'!$A$5:$A$24,0)),0),IF(E1807="Charitable",IFERROR(INDEX('Rate Schedule'!$D$5:$D$24,MATCH(SUMPRODUCT(MAX(('Rate Schedule'!$A$5:$A$24&lt;=A1807)*('Rate Schedule'!$A$5:$A$24&lt;&gt;"")*'Rate Schedule'!$A$5:$A$24)),'Rate Schedule'!$A$5:$A$24,0)),0),0))))</f>
        <v/>
      </c>
      <c r="P1807" s="25">
        <f>IF(OR(M1807="",O1807=""),"",ROUND(N1807*O1807,0)/100)</f>
        <v/>
      </c>
      <c r="Q1807" s="26">
        <f>IF(AND(A1807="",B1807="",C1807="",D1807="",E1807="",J1807="",H1807=""),"",IF(A1807="","Add a date",IF(A1807&gt;AsOf,"After as-of date: not counted yet",IF(B1807="","Add a vehicle",IF(COUNTIF(VName,B1807)=0,"Vehicle not on Vehicles sheet",IF(E1807="","Add a purpose",IF(AND(E1807&lt;&gt;"Business",E1807&lt;&gt;"Medical",E1807&lt;&gt;"Charitable",E1807&lt;&gt;"Personal"),"Purpose must be Business/Medical/Charitable/Personal",IF(AND(ISNUMBER(H1807),ISNUMBER(I1807),I1807&lt;H1807),"Odometer end is before start",IF(AND(NOT(ISNUMBER(H1807)),NOT(ISNUMBER(I1807)),NOT(ISNUMBER(J1807))),"Add odometer readings or typed miles",IF(AND(ISNUMBER(H1807),ISNUMBER(I1807),ISNUMBER(J1807),ABS((I1807-H1807)-J1807)&gt;0.05),"Odometer and typed miles disagree",IF(AND(N1807&gt;0,O1807=0),"No rate for this date — check Rate Schedule",IF(AND(OR(E1807="Business",E1807="Medical",E1807="Charitable"),F1807&lt;&gt;"Yes",K1807=""),"Add purpose detail for substantiation",""))))))))))))</f>
        <v/>
      </c>
      <c r="R1807" s="27">
        <f>IF(OR(A1807="",M1807=""),"",IFERROR(INDEX('Rate Schedule'!$A$5:$A$24,MATCH(SUMPRODUCT(MAX(('Rate Schedule'!$A$5:$A$24&lt;=A1807)*('Rate Schedule'!$A$5:$A$24&lt;&gt;"")*'Rate Schedule'!$A$5:$A$24)),'Rate Schedule'!$A$5:$A$24,0)),""))</f>
        <v/>
      </c>
    </row>
    <row r="1808">
      <c r="A1808" s="22" t="n"/>
      <c r="B1808" s="10" t="n"/>
      <c r="C1808" s="10" t="n"/>
      <c r="D1808" s="10" t="n"/>
      <c r="E1808" s="10" t="n"/>
      <c r="F1808" s="10" t="n"/>
      <c r="G1808" s="10" t="n"/>
      <c r="H1808" s="23" t="n"/>
      <c r="I1808" s="23" t="n"/>
      <c r="J1808" s="23" t="n"/>
      <c r="K1808" s="10" t="n"/>
      <c r="L1808" s="10" t="n"/>
      <c r="M1808" s="24">
        <f>IF(AND(A1808="",B1808="",J1808="",H1808=""),"",ROUND(IF(G1808="Yes",2,1)*IF(AND(ISNUMBER(H1808),ISNUMBER(I1808),I1808&gt;=H1808),I1808-H1808,IF(ISNUMBER(J1808),J1808,0)),1))</f>
        <v/>
      </c>
      <c r="N1808" s="24">
        <f>IF(M1808="","",IF(OR(E1808="Personal",E1808="",F1808="Yes"),0,M1808))</f>
        <v/>
      </c>
      <c r="O1808" s="24">
        <f>IF(OR(A1808="",M1808=""),"",IF(E1808="Business",IFERROR(INDEX('Rate Schedule'!$B$5:$B$24,MATCH(SUMPRODUCT(MAX(('Rate Schedule'!$A$5:$A$24&lt;=A1808)*('Rate Schedule'!$A$5:$A$24&lt;&gt;"")*'Rate Schedule'!$A$5:$A$24)),'Rate Schedule'!$A$5:$A$24,0)),0),IF(E1808="Medical",IFERROR(INDEX('Rate Schedule'!$C$5:$C$24,MATCH(SUMPRODUCT(MAX(('Rate Schedule'!$A$5:$A$24&lt;=A1808)*('Rate Schedule'!$A$5:$A$24&lt;&gt;"")*'Rate Schedule'!$A$5:$A$24)),'Rate Schedule'!$A$5:$A$24,0)),0),IF(E1808="Charitable",IFERROR(INDEX('Rate Schedule'!$D$5:$D$24,MATCH(SUMPRODUCT(MAX(('Rate Schedule'!$A$5:$A$24&lt;=A1808)*('Rate Schedule'!$A$5:$A$24&lt;&gt;"")*'Rate Schedule'!$A$5:$A$24)),'Rate Schedule'!$A$5:$A$24,0)),0),0))))</f>
        <v/>
      </c>
      <c r="P1808" s="25">
        <f>IF(OR(M1808="",O1808=""),"",ROUND(N1808*O1808,0)/100)</f>
        <v/>
      </c>
      <c r="Q1808" s="26">
        <f>IF(AND(A1808="",B1808="",C1808="",D1808="",E1808="",J1808="",H1808=""),"",IF(A1808="","Add a date",IF(A1808&gt;AsOf,"After as-of date: not counted yet",IF(B1808="","Add a vehicle",IF(COUNTIF(VName,B1808)=0,"Vehicle not on Vehicles sheet",IF(E1808="","Add a purpose",IF(AND(E1808&lt;&gt;"Business",E1808&lt;&gt;"Medical",E1808&lt;&gt;"Charitable",E1808&lt;&gt;"Personal"),"Purpose must be Business/Medical/Charitable/Personal",IF(AND(ISNUMBER(H1808),ISNUMBER(I1808),I1808&lt;H1808),"Odometer end is before start",IF(AND(NOT(ISNUMBER(H1808)),NOT(ISNUMBER(I1808)),NOT(ISNUMBER(J1808))),"Add odometer readings or typed miles",IF(AND(ISNUMBER(H1808),ISNUMBER(I1808),ISNUMBER(J1808),ABS((I1808-H1808)-J1808)&gt;0.05),"Odometer and typed miles disagree",IF(AND(N1808&gt;0,O1808=0),"No rate for this date — check Rate Schedule",IF(AND(OR(E1808="Business",E1808="Medical",E1808="Charitable"),F1808&lt;&gt;"Yes",K1808=""),"Add purpose detail for substantiation",""))))))))))))</f>
        <v/>
      </c>
      <c r="R1808" s="27">
        <f>IF(OR(A1808="",M1808=""),"",IFERROR(INDEX('Rate Schedule'!$A$5:$A$24,MATCH(SUMPRODUCT(MAX(('Rate Schedule'!$A$5:$A$24&lt;=A1808)*('Rate Schedule'!$A$5:$A$24&lt;&gt;"")*'Rate Schedule'!$A$5:$A$24)),'Rate Schedule'!$A$5:$A$24,0)),""))</f>
        <v/>
      </c>
    </row>
    <row r="1809">
      <c r="A1809" s="22" t="n"/>
      <c r="B1809" s="10" t="n"/>
      <c r="C1809" s="10" t="n"/>
      <c r="D1809" s="10" t="n"/>
      <c r="E1809" s="10" t="n"/>
      <c r="F1809" s="10" t="n"/>
      <c r="G1809" s="10" t="n"/>
      <c r="H1809" s="23" t="n"/>
      <c r="I1809" s="23" t="n"/>
      <c r="J1809" s="23" t="n"/>
      <c r="K1809" s="10" t="n"/>
      <c r="L1809" s="10" t="n"/>
      <c r="M1809" s="24">
        <f>IF(AND(A1809="",B1809="",J1809="",H1809=""),"",ROUND(IF(G1809="Yes",2,1)*IF(AND(ISNUMBER(H1809),ISNUMBER(I1809),I1809&gt;=H1809),I1809-H1809,IF(ISNUMBER(J1809),J1809,0)),1))</f>
        <v/>
      </c>
      <c r="N1809" s="24">
        <f>IF(M1809="","",IF(OR(E1809="Personal",E1809="",F1809="Yes"),0,M1809))</f>
        <v/>
      </c>
      <c r="O1809" s="24">
        <f>IF(OR(A1809="",M1809=""),"",IF(E1809="Business",IFERROR(INDEX('Rate Schedule'!$B$5:$B$24,MATCH(SUMPRODUCT(MAX(('Rate Schedule'!$A$5:$A$24&lt;=A1809)*('Rate Schedule'!$A$5:$A$24&lt;&gt;"")*'Rate Schedule'!$A$5:$A$24)),'Rate Schedule'!$A$5:$A$24,0)),0),IF(E1809="Medical",IFERROR(INDEX('Rate Schedule'!$C$5:$C$24,MATCH(SUMPRODUCT(MAX(('Rate Schedule'!$A$5:$A$24&lt;=A1809)*('Rate Schedule'!$A$5:$A$24&lt;&gt;"")*'Rate Schedule'!$A$5:$A$24)),'Rate Schedule'!$A$5:$A$24,0)),0),IF(E1809="Charitable",IFERROR(INDEX('Rate Schedule'!$D$5:$D$24,MATCH(SUMPRODUCT(MAX(('Rate Schedule'!$A$5:$A$24&lt;=A1809)*('Rate Schedule'!$A$5:$A$24&lt;&gt;"")*'Rate Schedule'!$A$5:$A$24)),'Rate Schedule'!$A$5:$A$24,0)),0),0))))</f>
        <v/>
      </c>
      <c r="P1809" s="25">
        <f>IF(OR(M1809="",O1809=""),"",ROUND(N1809*O1809,0)/100)</f>
        <v/>
      </c>
      <c r="Q1809" s="26">
        <f>IF(AND(A1809="",B1809="",C1809="",D1809="",E1809="",J1809="",H1809=""),"",IF(A1809="","Add a date",IF(A1809&gt;AsOf,"After as-of date: not counted yet",IF(B1809="","Add a vehicle",IF(COUNTIF(VName,B1809)=0,"Vehicle not on Vehicles sheet",IF(E1809="","Add a purpose",IF(AND(E1809&lt;&gt;"Business",E1809&lt;&gt;"Medical",E1809&lt;&gt;"Charitable",E1809&lt;&gt;"Personal"),"Purpose must be Business/Medical/Charitable/Personal",IF(AND(ISNUMBER(H1809),ISNUMBER(I1809),I1809&lt;H1809),"Odometer end is before start",IF(AND(NOT(ISNUMBER(H1809)),NOT(ISNUMBER(I1809)),NOT(ISNUMBER(J1809))),"Add odometer readings or typed miles",IF(AND(ISNUMBER(H1809),ISNUMBER(I1809),ISNUMBER(J1809),ABS((I1809-H1809)-J1809)&gt;0.05),"Odometer and typed miles disagree",IF(AND(N1809&gt;0,O1809=0),"No rate for this date — check Rate Schedule",IF(AND(OR(E1809="Business",E1809="Medical",E1809="Charitable"),F1809&lt;&gt;"Yes",K1809=""),"Add purpose detail for substantiation",""))))))))))))</f>
        <v/>
      </c>
      <c r="R1809" s="27">
        <f>IF(OR(A1809="",M1809=""),"",IFERROR(INDEX('Rate Schedule'!$A$5:$A$24,MATCH(SUMPRODUCT(MAX(('Rate Schedule'!$A$5:$A$24&lt;=A1809)*('Rate Schedule'!$A$5:$A$24&lt;&gt;"")*'Rate Schedule'!$A$5:$A$24)),'Rate Schedule'!$A$5:$A$24,0)),""))</f>
        <v/>
      </c>
    </row>
    <row r="1810">
      <c r="A1810" s="22" t="n"/>
      <c r="B1810" s="10" t="n"/>
      <c r="C1810" s="10" t="n"/>
      <c r="D1810" s="10" t="n"/>
      <c r="E1810" s="10" t="n"/>
      <c r="F1810" s="10" t="n"/>
      <c r="G1810" s="10" t="n"/>
      <c r="H1810" s="23" t="n"/>
      <c r="I1810" s="23" t="n"/>
      <c r="J1810" s="23" t="n"/>
      <c r="K1810" s="10" t="n"/>
      <c r="L1810" s="10" t="n"/>
      <c r="M1810" s="24">
        <f>IF(AND(A1810="",B1810="",J1810="",H1810=""),"",ROUND(IF(G1810="Yes",2,1)*IF(AND(ISNUMBER(H1810),ISNUMBER(I1810),I1810&gt;=H1810),I1810-H1810,IF(ISNUMBER(J1810),J1810,0)),1))</f>
        <v/>
      </c>
      <c r="N1810" s="24">
        <f>IF(M1810="","",IF(OR(E1810="Personal",E1810="",F1810="Yes"),0,M1810))</f>
        <v/>
      </c>
      <c r="O1810" s="24">
        <f>IF(OR(A1810="",M1810=""),"",IF(E1810="Business",IFERROR(INDEX('Rate Schedule'!$B$5:$B$24,MATCH(SUMPRODUCT(MAX(('Rate Schedule'!$A$5:$A$24&lt;=A1810)*('Rate Schedule'!$A$5:$A$24&lt;&gt;"")*'Rate Schedule'!$A$5:$A$24)),'Rate Schedule'!$A$5:$A$24,0)),0),IF(E1810="Medical",IFERROR(INDEX('Rate Schedule'!$C$5:$C$24,MATCH(SUMPRODUCT(MAX(('Rate Schedule'!$A$5:$A$24&lt;=A1810)*('Rate Schedule'!$A$5:$A$24&lt;&gt;"")*'Rate Schedule'!$A$5:$A$24)),'Rate Schedule'!$A$5:$A$24,0)),0),IF(E1810="Charitable",IFERROR(INDEX('Rate Schedule'!$D$5:$D$24,MATCH(SUMPRODUCT(MAX(('Rate Schedule'!$A$5:$A$24&lt;=A1810)*('Rate Schedule'!$A$5:$A$24&lt;&gt;"")*'Rate Schedule'!$A$5:$A$24)),'Rate Schedule'!$A$5:$A$24,0)),0),0))))</f>
        <v/>
      </c>
      <c r="P1810" s="25">
        <f>IF(OR(M1810="",O1810=""),"",ROUND(N1810*O1810,0)/100)</f>
        <v/>
      </c>
      <c r="Q1810" s="26">
        <f>IF(AND(A1810="",B1810="",C1810="",D1810="",E1810="",J1810="",H1810=""),"",IF(A1810="","Add a date",IF(A1810&gt;AsOf,"After as-of date: not counted yet",IF(B1810="","Add a vehicle",IF(COUNTIF(VName,B1810)=0,"Vehicle not on Vehicles sheet",IF(E1810="","Add a purpose",IF(AND(E1810&lt;&gt;"Business",E1810&lt;&gt;"Medical",E1810&lt;&gt;"Charitable",E1810&lt;&gt;"Personal"),"Purpose must be Business/Medical/Charitable/Personal",IF(AND(ISNUMBER(H1810),ISNUMBER(I1810),I1810&lt;H1810),"Odometer end is before start",IF(AND(NOT(ISNUMBER(H1810)),NOT(ISNUMBER(I1810)),NOT(ISNUMBER(J1810))),"Add odometer readings or typed miles",IF(AND(ISNUMBER(H1810),ISNUMBER(I1810),ISNUMBER(J1810),ABS((I1810-H1810)-J1810)&gt;0.05),"Odometer and typed miles disagree",IF(AND(N1810&gt;0,O1810=0),"No rate for this date — check Rate Schedule",IF(AND(OR(E1810="Business",E1810="Medical",E1810="Charitable"),F1810&lt;&gt;"Yes",K1810=""),"Add purpose detail for substantiation",""))))))))))))</f>
        <v/>
      </c>
      <c r="R1810" s="27">
        <f>IF(OR(A1810="",M1810=""),"",IFERROR(INDEX('Rate Schedule'!$A$5:$A$24,MATCH(SUMPRODUCT(MAX(('Rate Schedule'!$A$5:$A$24&lt;=A1810)*('Rate Schedule'!$A$5:$A$24&lt;&gt;"")*'Rate Schedule'!$A$5:$A$24)),'Rate Schedule'!$A$5:$A$24,0)),""))</f>
        <v/>
      </c>
    </row>
    <row r="1811">
      <c r="A1811" s="22" t="n"/>
      <c r="B1811" s="10" t="n"/>
      <c r="C1811" s="10" t="n"/>
      <c r="D1811" s="10" t="n"/>
      <c r="E1811" s="10" t="n"/>
      <c r="F1811" s="10" t="n"/>
      <c r="G1811" s="10" t="n"/>
      <c r="H1811" s="23" t="n"/>
      <c r="I1811" s="23" t="n"/>
      <c r="J1811" s="23" t="n"/>
      <c r="K1811" s="10" t="n"/>
      <c r="L1811" s="10" t="n"/>
      <c r="M1811" s="24">
        <f>IF(AND(A1811="",B1811="",J1811="",H1811=""),"",ROUND(IF(G1811="Yes",2,1)*IF(AND(ISNUMBER(H1811),ISNUMBER(I1811),I1811&gt;=H1811),I1811-H1811,IF(ISNUMBER(J1811),J1811,0)),1))</f>
        <v/>
      </c>
      <c r="N1811" s="24">
        <f>IF(M1811="","",IF(OR(E1811="Personal",E1811="",F1811="Yes"),0,M1811))</f>
        <v/>
      </c>
      <c r="O1811" s="24">
        <f>IF(OR(A1811="",M1811=""),"",IF(E1811="Business",IFERROR(INDEX('Rate Schedule'!$B$5:$B$24,MATCH(SUMPRODUCT(MAX(('Rate Schedule'!$A$5:$A$24&lt;=A1811)*('Rate Schedule'!$A$5:$A$24&lt;&gt;"")*'Rate Schedule'!$A$5:$A$24)),'Rate Schedule'!$A$5:$A$24,0)),0),IF(E1811="Medical",IFERROR(INDEX('Rate Schedule'!$C$5:$C$24,MATCH(SUMPRODUCT(MAX(('Rate Schedule'!$A$5:$A$24&lt;=A1811)*('Rate Schedule'!$A$5:$A$24&lt;&gt;"")*'Rate Schedule'!$A$5:$A$24)),'Rate Schedule'!$A$5:$A$24,0)),0),IF(E1811="Charitable",IFERROR(INDEX('Rate Schedule'!$D$5:$D$24,MATCH(SUMPRODUCT(MAX(('Rate Schedule'!$A$5:$A$24&lt;=A1811)*('Rate Schedule'!$A$5:$A$24&lt;&gt;"")*'Rate Schedule'!$A$5:$A$24)),'Rate Schedule'!$A$5:$A$24,0)),0),0))))</f>
        <v/>
      </c>
      <c r="P1811" s="25">
        <f>IF(OR(M1811="",O1811=""),"",ROUND(N1811*O1811,0)/100)</f>
        <v/>
      </c>
      <c r="Q1811" s="26">
        <f>IF(AND(A1811="",B1811="",C1811="",D1811="",E1811="",J1811="",H1811=""),"",IF(A1811="","Add a date",IF(A1811&gt;AsOf,"After as-of date: not counted yet",IF(B1811="","Add a vehicle",IF(COUNTIF(VName,B1811)=0,"Vehicle not on Vehicles sheet",IF(E1811="","Add a purpose",IF(AND(E1811&lt;&gt;"Business",E1811&lt;&gt;"Medical",E1811&lt;&gt;"Charitable",E1811&lt;&gt;"Personal"),"Purpose must be Business/Medical/Charitable/Personal",IF(AND(ISNUMBER(H1811),ISNUMBER(I1811),I1811&lt;H1811),"Odometer end is before start",IF(AND(NOT(ISNUMBER(H1811)),NOT(ISNUMBER(I1811)),NOT(ISNUMBER(J1811))),"Add odometer readings or typed miles",IF(AND(ISNUMBER(H1811),ISNUMBER(I1811),ISNUMBER(J1811),ABS((I1811-H1811)-J1811)&gt;0.05),"Odometer and typed miles disagree",IF(AND(N1811&gt;0,O1811=0),"No rate for this date — check Rate Schedule",IF(AND(OR(E1811="Business",E1811="Medical",E1811="Charitable"),F1811&lt;&gt;"Yes",K1811=""),"Add purpose detail for substantiation",""))))))))))))</f>
        <v/>
      </c>
      <c r="R1811" s="27">
        <f>IF(OR(A1811="",M1811=""),"",IFERROR(INDEX('Rate Schedule'!$A$5:$A$24,MATCH(SUMPRODUCT(MAX(('Rate Schedule'!$A$5:$A$24&lt;=A1811)*('Rate Schedule'!$A$5:$A$24&lt;&gt;"")*'Rate Schedule'!$A$5:$A$24)),'Rate Schedule'!$A$5:$A$24,0)),""))</f>
        <v/>
      </c>
    </row>
    <row r="1812">
      <c r="A1812" s="22" t="n"/>
      <c r="B1812" s="10" t="n"/>
      <c r="C1812" s="10" t="n"/>
      <c r="D1812" s="10" t="n"/>
      <c r="E1812" s="10" t="n"/>
      <c r="F1812" s="10" t="n"/>
      <c r="G1812" s="10" t="n"/>
      <c r="H1812" s="23" t="n"/>
      <c r="I1812" s="23" t="n"/>
      <c r="J1812" s="23" t="n"/>
      <c r="K1812" s="10" t="n"/>
      <c r="L1812" s="10" t="n"/>
      <c r="M1812" s="24">
        <f>IF(AND(A1812="",B1812="",J1812="",H1812=""),"",ROUND(IF(G1812="Yes",2,1)*IF(AND(ISNUMBER(H1812),ISNUMBER(I1812),I1812&gt;=H1812),I1812-H1812,IF(ISNUMBER(J1812),J1812,0)),1))</f>
        <v/>
      </c>
      <c r="N1812" s="24">
        <f>IF(M1812="","",IF(OR(E1812="Personal",E1812="",F1812="Yes"),0,M1812))</f>
        <v/>
      </c>
      <c r="O1812" s="24">
        <f>IF(OR(A1812="",M1812=""),"",IF(E1812="Business",IFERROR(INDEX('Rate Schedule'!$B$5:$B$24,MATCH(SUMPRODUCT(MAX(('Rate Schedule'!$A$5:$A$24&lt;=A1812)*('Rate Schedule'!$A$5:$A$24&lt;&gt;"")*'Rate Schedule'!$A$5:$A$24)),'Rate Schedule'!$A$5:$A$24,0)),0),IF(E1812="Medical",IFERROR(INDEX('Rate Schedule'!$C$5:$C$24,MATCH(SUMPRODUCT(MAX(('Rate Schedule'!$A$5:$A$24&lt;=A1812)*('Rate Schedule'!$A$5:$A$24&lt;&gt;"")*'Rate Schedule'!$A$5:$A$24)),'Rate Schedule'!$A$5:$A$24,0)),0),IF(E1812="Charitable",IFERROR(INDEX('Rate Schedule'!$D$5:$D$24,MATCH(SUMPRODUCT(MAX(('Rate Schedule'!$A$5:$A$24&lt;=A1812)*('Rate Schedule'!$A$5:$A$24&lt;&gt;"")*'Rate Schedule'!$A$5:$A$24)),'Rate Schedule'!$A$5:$A$24,0)),0),0))))</f>
        <v/>
      </c>
      <c r="P1812" s="25">
        <f>IF(OR(M1812="",O1812=""),"",ROUND(N1812*O1812,0)/100)</f>
        <v/>
      </c>
      <c r="Q1812" s="26">
        <f>IF(AND(A1812="",B1812="",C1812="",D1812="",E1812="",J1812="",H1812=""),"",IF(A1812="","Add a date",IF(A1812&gt;AsOf,"After as-of date: not counted yet",IF(B1812="","Add a vehicle",IF(COUNTIF(VName,B1812)=0,"Vehicle not on Vehicles sheet",IF(E1812="","Add a purpose",IF(AND(E1812&lt;&gt;"Business",E1812&lt;&gt;"Medical",E1812&lt;&gt;"Charitable",E1812&lt;&gt;"Personal"),"Purpose must be Business/Medical/Charitable/Personal",IF(AND(ISNUMBER(H1812),ISNUMBER(I1812),I1812&lt;H1812),"Odometer end is before start",IF(AND(NOT(ISNUMBER(H1812)),NOT(ISNUMBER(I1812)),NOT(ISNUMBER(J1812))),"Add odometer readings or typed miles",IF(AND(ISNUMBER(H1812),ISNUMBER(I1812),ISNUMBER(J1812),ABS((I1812-H1812)-J1812)&gt;0.05),"Odometer and typed miles disagree",IF(AND(N1812&gt;0,O1812=0),"No rate for this date — check Rate Schedule",IF(AND(OR(E1812="Business",E1812="Medical",E1812="Charitable"),F1812&lt;&gt;"Yes",K1812=""),"Add purpose detail for substantiation",""))))))))))))</f>
        <v/>
      </c>
      <c r="R1812" s="27">
        <f>IF(OR(A1812="",M1812=""),"",IFERROR(INDEX('Rate Schedule'!$A$5:$A$24,MATCH(SUMPRODUCT(MAX(('Rate Schedule'!$A$5:$A$24&lt;=A1812)*('Rate Schedule'!$A$5:$A$24&lt;&gt;"")*'Rate Schedule'!$A$5:$A$24)),'Rate Schedule'!$A$5:$A$24,0)),""))</f>
        <v/>
      </c>
    </row>
    <row r="1813">
      <c r="A1813" s="22" t="n"/>
      <c r="B1813" s="10" t="n"/>
      <c r="C1813" s="10" t="n"/>
      <c r="D1813" s="10" t="n"/>
      <c r="E1813" s="10" t="n"/>
      <c r="F1813" s="10" t="n"/>
      <c r="G1813" s="10" t="n"/>
      <c r="H1813" s="23" t="n"/>
      <c r="I1813" s="23" t="n"/>
      <c r="J1813" s="23" t="n"/>
      <c r="K1813" s="10" t="n"/>
      <c r="L1813" s="10" t="n"/>
      <c r="M1813" s="24">
        <f>IF(AND(A1813="",B1813="",J1813="",H1813=""),"",ROUND(IF(G1813="Yes",2,1)*IF(AND(ISNUMBER(H1813),ISNUMBER(I1813),I1813&gt;=H1813),I1813-H1813,IF(ISNUMBER(J1813),J1813,0)),1))</f>
        <v/>
      </c>
      <c r="N1813" s="24">
        <f>IF(M1813="","",IF(OR(E1813="Personal",E1813="",F1813="Yes"),0,M1813))</f>
        <v/>
      </c>
      <c r="O1813" s="24">
        <f>IF(OR(A1813="",M1813=""),"",IF(E1813="Business",IFERROR(INDEX('Rate Schedule'!$B$5:$B$24,MATCH(SUMPRODUCT(MAX(('Rate Schedule'!$A$5:$A$24&lt;=A1813)*('Rate Schedule'!$A$5:$A$24&lt;&gt;"")*'Rate Schedule'!$A$5:$A$24)),'Rate Schedule'!$A$5:$A$24,0)),0),IF(E1813="Medical",IFERROR(INDEX('Rate Schedule'!$C$5:$C$24,MATCH(SUMPRODUCT(MAX(('Rate Schedule'!$A$5:$A$24&lt;=A1813)*('Rate Schedule'!$A$5:$A$24&lt;&gt;"")*'Rate Schedule'!$A$5:$A$24)),'Rate Schedule'!$A$5:$A$24,0)),0),IF(E1813="Charitable",IFERROR(INDEX('Rate Schedule'!$D$5:$D$24,MATCH(SUMPRODUCT(MAX(('Rate Schedule'!$A$5:$A$24&lt;=A1813)*('Rate Schedule'!$A$5:$A$24&lt;&gt;"")*'Rate Schedule'!$A$5:$A$24)),'Rate Schedule'!$A$5:$A$24,0)),0),0))))</f>
        <v/>
      </c>
      <c r="P1813" s="25">
        <f>IF(OR(M1813="",O1813=""),"",ROUND(N1813*O1813,0)/100)</f>
        <v/>
      </c>
      <c r="Q1813" s="26">
        <f>IF(AND(A1813="",B1813="",C1813="",D1813="",E1813="",J1813="",H1813=""),"",IF(A1813="","Add a date",IF(A1813&gt;AsOf,"After as-of date: not counted yet",IF(B1813="","Add a vehicle",IF(COUNTIF(VName,B1813)=0,"Vehicle not on Vehicles sheet",IF(E1813="","Add a purpose",IF(AND(E1813&lt;&gt;"Business",E1813&lt;&gt;"Medical",E1813&lt;&gt;"Charitable",E1813&lt;&gt;"Personal"),"Purpose must be Business/Medical/Charitable/Personal",IF(AND(ISNUMBER(H1813),ISNUMBER(I1813),I1813&lt;H1813),"Odometer end is before start",IF(AND(NOT(ISNUMBER(H1813)),NOT(ISNUMBER(I1813)),NOT(ISNUMBER(J1813))),"Add odometer readings or typed miles",IF(AND(ISNUMBER(H1813),ISNUMBER(I1813),ISNUMBER(J1813),ABS((I1813-H1813)-J1813)&gt;0.05),"Odometer and typed miles disagree",IF(AND(N1813&gt;0,O1813=0),"No rate for this date — check Rate Schedule",IF(AND(OR(E1813="Business",E1813="Medical",E1813="Charitable"),F1813&lt;&gt;"Yes",K1813=""),"Add purpose detail for substantiation",""))))))))))))</f>
        <v/>
      </c>
      <c r="R1813" s="27">
        <f>IF(OR(A1813="",M1813=""),"",IFERROR(INDEX('Rate Schedule'!$A$5:$A$24,MATCH(SUMPRODUCT(MAX(('Rate Schedule'!$A$5:$A$24&lt;=A1813)*('Rate Schedule'!$A$5:$A$24&lt;&gt;"")*'Rate Schedule'!$A$5:$A$24)),'Rate Schedule'!$A$5:$A$24,0)),""))</f>
        <v/>
      </c>
    </row>
    <row r="1814">
      <c r="A1814" s="22" t="n"/>
      <c r="B1814" s="10" t="n"/>
      <c r="C1814" s="10" t="n"/>
      <c r="D1814" s="10" t="n"/>
      <c r="E1814" s="10" t="n"/>
      <c r="F1814" s="10" t="n"/>
      <c r="G1814" s="10" t="n"/>
      <c r="H1814" s="23" t="n"/>
      <c r="I1814" s="23" t="n"/>
      <c r="J1814" s="23" t="n"/>
      <c r="K1814" s="10" t="n"/>
      <c r="L1814" s="10" t="n"/>
      <c r="M1814" s="24">
        <f>IF(AND(A1814="",B1814="",J1814="",H1814=""),"",ROUND(IF(G1814="Yes",2,1)*IF(AND(ISNUMBER(H1814),ISNUMBER(I1814),I1814&gt;=H1814),I1814-H1814,IF(ISNUMBER(J1814),J1814,0)),1))</f>
        <v/>
      </c>
      <c r="N1814" s="24">
        <f>IF(M1814="","",IF(OR(E1814="Personal",E1814="",F1814="Yes"),0,M1814))</f>
        <v/>
      </c>
      <c r="O1814" s="24">
        <f>IF(OR(A1814="",M1814=""),"",IF(E1814="Business",IFERROR(INDEX('Rate Schedule'!$B$5:$B$24,MATCH(SUMPRODUCT(MAX(('Rate Schedule'!$A$5:$A$24&lt;=A1814)*('Rate Schedule'!$A$5:$A$24&lt;&gt;"")*'Rate Schedule'!$A$5:$A$24)),'Rate Schedule'!$A$5:$A$24,0)),0),IF(E1814="Medical",IFERROR(INDEX('Rate Schedule'!$C$5:$C$24,MATCH(SUMPRODUCT(MAX(('Rate Schedule'!$A$5:$A$24&lt;=A1814)*('Rate Schedule'!$A$5:$A$24&lt;&gt;"")*'Rate Schedule'!$A$5:$A$24)),'Rate Schedule'!$A$5:$A$24,0)),0),IF(E1814="Charitable",IFERROR(INDEX('Rate Schedule'!$D$5:$D$24,MATCH(SUMPRODUCT(MAX(('Rate Schedule'!$A$5:$A$24&lt;=A1814)*('Rate Schedule'!$A$5:$A$24&lt;&gt;"")*'Rate Schedule'!$A$5:$A$24)),'Rate Schedule'!$A$5:$A$24,0)),0),0))))</f>
        <v/>
      </c>
      <c r="P1814" s="25">
        <f>IF(OR(M1814="",O1814=""),"",ROUND(N1814*O1814,0)/100)</f>
        <v/>
      </c>
      <c r="Q1814" s="26">
        <f>IF(AND(A1814="",B1814="",C1814="",D1814="",E1814="",J1814="",H1814=""),"",IF(A1814="","Add a date",IF(A1814&gt;AsOf,"After as-of date: not counted yet",IF(B1814="","Add a vehicle",IF(COUNTIF(VName,B1814)=0,"Vehicle not on Vehicles sheet",IF(E1814="","Add a purpose",IF(AND(E1814&lt;&gt;"Business",E1814&lt;&gt;"Medical",E1814&lt;&gt;"Charitable",E1814&lt;&gt;"Personal"),"Purpose must be Business/Medical/Charitable/Personal",IF(AND(ISNUMBER(H1814),ISNUMBER(I1814),I1814&lt;H1814),"Odometer end is before start",IF(AND(NOT(ISNUMBER(H1814)),NOT(ISNUMBER(I1814)),NOT(ISNUMBER(J1814))),"Add odometer readings or typed miles",IF(AND(ISNUMBER(H1814),ISNUMBER(I1814),ISNUMBER(J1814),ABS((I1814-H1814)-J1814)&gt;0.05),"Odometer and typed miles disagree",IF(AND(N1814&gt;0,O1814=0),"No rate for this date — check Rate Schedule",IF(AND(OR(E1814="Business",E1814="Medical",E1814="Charitable"),F1814&lt;&gt;"Yes",K1814=""),"Add purpose detail for substantiation",""))))))))))))</f>
        <v/>
      </c>
      <c r="R1814" s="27">
        <f>IF(OR(A1814="",M1814=""),"",IFERROR(INDEX('Rate Schedule'!$A$5:$A$24,MATCH(SUMPRODUCT(MAX(('Rate Schedule'!$A$5:$A$24&lt;=A1814)*('Rate Schedule'!$A$5:$A$24&lt;&gt;"")*'Rate Schedule'!$A$5:$A$24)),'Rate Schedule'!$A$5:$A$24,0)),""))</f>
        <v/>
      </c>
    </row>
    <row r="1815">
      <c r="A1815" s="22" t="n"/>
      <c r="B1815" s="10" t="n"/>
      <c r="C1815" s="10" t="n"/>
      <c r="D1815" s="10" t="n"/>
      <c r="E1815" s="10" t="n"/>
      <c r="F1815" s="10" t="n"/>
      <c r="G1815" s="10" t="n"/>
      <c r="H1815" s="23" t="n"/>
      <c r="I1815" s="23" t="n"/>
      <c r="J1815" s="23" t="n"/>
      <c r="K1815" s="10" t="n"/>
      <c r="L1815" s="10" t="n"/>
      <c r="M1815" s="24">
        <f>IF(AND(A1815="",B1815="",J1815="",H1815=""),"",ROUND(IF(G1815="Yes",2,1)*IF(AND(ISNUMBER(H1815),ISNUMBER(I1815),I1815&gt;=H1815),I1815-H1815,IF(ISNUMBER(J1815),J1815,0)),1))</f>
        <v/>
      </c>
      <c r="N1815" s="24">
        <f>IF(M1815="","",IF(OR(E1815="Personal",E1815="",F1815="Yes"),0,M1815))</f>
        <v/>
      </c>
      <c r="O1815" s="24">
        <f>IF(OR(A1815="",M1815=""),"",IF(E1815="Business",IFERROR(INDEX('Rate Schedule'!$B$5:$B$24,MATCH(SUMPRODUCT(MAX(('Rate Schedule'!$A$5:$A$24&lt;=A1815)*('Rate Schedule'!$A$5:$A$24&lt;&gt;"")*'Rate Schedule'!$A$5:$A$24)),'Rate Schedule'!$A$5:$A$24,0)),0),IF(E1815="Medical",IFERROR(INDEX('Rate Schedule'!$C$5:$C$24,MATCH(SUMPRODUCT(MAX(('Rate Schedule'!$A$5:$A$24&lt;=A1815)*('Rate Schedule'!$A$5:$A$24&lt;&gt;"")*'Rate Schedule'!$A$5:$A$24)),'Rate Schedule'!$A$5:$A$24,0)),0),IF(E1815="Charitable",IFERROR(INDEX('Rate Schedule'!$D$5:$D$24,MATCH(SUMPRODUCT(MAX(('Rate Schedule'!$A$5:$A$24&lt;=A1815)*('Rate Schedule'!$A$5:$A$24&lt;&gt;"")*'Rate Schedule'!$A$5:$A$24)),'Rate Schedule'!$A$5:$A$24,0)),0),0))))</f>
        <v/>
      </c>
      <c r="P1815" s="25">
        <f>IF(OR(M1815="",O1815=""),"",ROUND(N1815*O1815,0)/100)</f>
        <v/>
      </c>
      <c r="Q1815" s="26">
        <f>IF(AND(A1815="",B1815="",C1815="",D1815="",E1815="",J1815="",H1815=""),"",IF(A1815="","Add a date",IF(A1815&gt;AsOf,"After as-of date: not counted yet",IF(B1815="","Add a vehicle",IF(COUNTIF(VName,B1815)=0,"Vehicle not on Vehicles sheet",IF(E1815="","Add a purpose",IF(AND(E1815&lt;&gt;"Business",E1815&lt;&gt;"Medical",E1815&lt;&gt;"Charitable",E1815&lt;&gt;"Personal"),"Purpose must be Business/Medical/Charitable/Personal",IF(AND(ISNUMBER(H1815),ISNUMBER(I1815),I1815&lt;H1815),"Odometer end is before start",IF(AND(NOT(ISNUMBER(H1815)),NOT(ISNUMBER(I1815)),NOT(ISNUMBER(J1815))),"Add odometer readings or typed miles",IF(AND(ISNUMBER(H1815),ISNUMBER(I1815),ISNUMBER(J1815),ABS((I1815-H1815)-J1815)&gt;0.05),"Odometer and typed miles disagree",IF(AND(N1815&gt;0,O1815=0),"No rate for this date — check Rate Schedule",IF(AND(OR(E1815="Business",E1815="Medical",E1815="Charitable"),F1815&lt;&gt;"Yes",K1815=""),"Add purpose detail for substantiation",""))))))))))))</f>
        <v/>
      </c>
      <c r="R1815" s="27">
        <f>IF(OR(A1815="",M1815=""),"",IFERROR(INDEX('Rate Schedule'!$A$5:$A$24,MATCH(SUMPRODUCT(MAX(('Rate Schedule'!$A$5:$A$24&lt;=A1815)*('Rate Schedule'!$A$5:$A$24&lt;&gt;"")*'Rate Schedule'!$A$5:$A$24)),'Rate Schedule'!$A$5:$A$24,0)),""))</f>
        <v/>
      </c>
    </row>
    <row r="1816">
      <c r="A1816" s="22" t="n"/>
      <c r="B1816" s="10" t="n"/>
      <c r="C1816" s="10" t="n"/>
      <c r="D1816" s="10" t="n"/>
      <c r="E1816" s="10" t="n"/>
      <c r="F1816" s="10" t="n"/>
      <c r="G1816" s="10" t="n"/>
      <c r="H1816" s="23" t="n"/>
      <c r="I1816" s="23" t="n"/>
      <c r="J1816" s="23" t="n"/>
      <c r="K1816" s="10" t="n"/>
      <c r="L1816" s="10" t="n"/>
      <c r="M1816" s="24">
        <f>IF(AND(A1816="",B1816="",J1816="",H1816=""),"",ROUND(IF(G1816="Yes",2,1)*IF(AND(ISNUMBER(H1816),ISNUMBER(I1816),I1816&gt;=H1816),I1816-H1816,IF(ISNUMBER(J1816),J1816,0)),1))</f>
        <v/>
      </c>
      <c r="N1816" s="24">
        <f>IF(M1816="","",IF(OR(E1816="Personal",E1816="",F1816="Yes"),0,M1816))</f>
        <v/>
      </c>
      <c r="O1816" s="24">
        <f>IF(OR(A1816="",M1816=""),"",IF(E1816="Business",IFERROR(INDEX('Rate Schedule'!$B$5:$B$24,MATCH(SUMPRODUCT(MAX(('Rate Schedule'!$A$5:$A$24&lt;=A1816)*('Rate Schedule'!$A$5:$A$24&lt;&gt;"")*'Rate Schedule'!$A$5:$A$24)),'Rate Schedule'!$A$5:$A$24,0)),0),IF(E1816="Medical",IFERROR(INDEX('Rate Schedule'!$C$5:$C$24,MATCH(SUMPRODUCT(MAX(('Rate Schedule'!$A$5:$A$24&lt;=A1816)*('Rate Schedule'!$A$5:$A$24&lt;&gt;"")*'Rate Schedule'!$A$5:$A$24)),'Rate Schedule'!$A$5:$A$24,0)),0),IF(E1816="Charitable",IFERROR(INDEX('Rate Schedule'!$D$5:$D$24,MATCH(SUMPRODUCT(MAX(('Rate Schedule'!$A$5:$A$24&lt;=A1816)*('Rate Schedule'!$A$5:$A$24&lt;&gt;"")*'Rate Schedule'!$A$5:$A$24)),'Rate Schedule'!$A$5:$A$24,0)),0),0))))</f>
        <v/>
      </c>
      <c r="P1816" s="25">
        <f>IF(OR(M1816="",O1816=""),"",ROUND(N1816*O1816,0)/100)</f>
        <v/>
      </c>
      <c r="Q1816" s="26">
        <f>IF(AND(A1816="",B1816="",C1816="",D1816="",E1816="",J1816="",H1816=""),"",IF(A1816="","Add a date",IF(A1816&gt;AsOf,"After as-of date: not counted yet",IF(B1816="","Add a vehicle",IF(COUNTIF(VName,B1816)=0,"Vehicle not on Vehicles sheet",IF(E1816="","Add a purpose",IF(AND(E1816&lt;&gt;"Business",E1816&lt;&gt;"Medical",E1816&lt;&gt;"Charitable",E1816&lt;&gt;"Personal"),"Purpose must be Business/Medical/Charitable/Personal",IF(AND(ISNUMBER(H1816),ISNUMBER(I1816),I1816&lt;H1816),"Odometer end is before start",IF(AND(NOT(ISNUMBER(H1816)),NOT(ISNUMBER(I1816)),NOT(ISNUMBER(J1816))),"Add odometer readings or typed miles",IF(AND(ISNUMBER(H1816),ISNUMBER(I1816),ISNUMBER(J1816),ABS((I1816-H1816)-J1816)&gt;0.05),"Odometer and typed miles disagree",IF(AND(N1816&gt;0,O1816=0),"No rate for this date — check Rate Schedule",IF(AND(OR(E1816="Business",E1816="Medical",E1816="Charitable"),F1816&lt;&gt;"Yes",K1816=""),"Add purpose detail for substantiation",""))))))))))))</f>
        <v/>
      </c>
      <c r="R1816" s="27">
        <f>IF(OR(A1816="",M1816=""),"",IFERROR(INDEX('Rate Schedule'!$A$5:$A$24,MATCH(SUMPRODUCT(MAX(('Rate Schedule'!$A$5:$A$24&lt;=A1816)*('Rate Schedule'!$A$5:$A$24&lt;&gt;"")*'Rate Schedule'!$A$5:$A$24)),'Rate Schedule'!$A$5:$A$24,0)),""))</f>
        <v/>
      </c>
    </row>
    <row r="1817">
      <c r="A1817" s="22" t="n"/>
      <c r="B1817" s="10" t="n"/>
      <c r="C1817" s="10" t="n"/>
      <c r="D1817" s="10" t="n"/>
      <c r="E1817" s="10" t="n"/>
      <c r="F1817" s="10" t="n"/>
      <c r="G1817" s="10" t="n"/>
      <c r="H1817" s="23" t="n"/>
      <c r="I1817" s="23" t="n"/>
      <c r="J1817" s="23" t="n"/>
      <c r="K1817" s="10" t="n"/>
      <c r="L1817" s="10" t="n"/>
      <c r="M1817" s="24">
        <f>IF(AND(A1817="",B1817="",J1817="",H1817=""),"",ROUND(IF(G1817="Yes",2,1)*IF(AND(ISNUMBER(H1817),ISNUMBER(I1817),I1817&gt;=H1817),I1817-H1817,IF(ISNUMBER(J1817),J1817,0)),1))</f>
        <v/>
      </c>
      <c r="N1817" s="24">
        <f>IF(M1817="","",IF(OR(E1817="Personal",E1817="",F1817="Yes"),0,M1817))</f>
        <v/>
      </c>
      <c r="O1817" s="24">
        <f>IF(OR(A1817="",M1817=""),"",IF(E1817="Business",IFERROR(INDEX('Rate Schedule'!$B$5:$B$24,MATCH(SUMPRODUCT(MAX(('Rate Schedule'!$A$5:$A$24&lt;=A1817)*('Rate Schedule'!$A$5:$A$24&lt;&gt;"")*'Rate Schedule'!$A$5:$A$24)),'Rate Schedule'!$A$5:$A$24,0)),0),IF(E1817="Medical",IFERROR(INDEX('Rate Schedule'!$C$5:$C$24,MATCH(SUMPRODUCT(MAX(('Rate Schedule'!$A$5:$A$24&lt;=A1817)*('Rate Schedule'!$A$5:$A$24&lt;&gt;"")*'Rate Schedule'!$A$5:$A$24)),'Rate Schedule'!$A$5:$A$24,0)),0),IF(E1817="Charitable",IFERROR(INDEX('Rate Schedule'!$D$5:$D$24,MATCH(SUMPRODUCT(MAX(('Rate Schedule'!$A$5:$A$24&lt;=A1817)*('Rate Schedule'!$A$5:$A$24&lt;&gt;"")*'Rate Schedule'!$A$5:$A$24)),'Rate Schedule'!$A$5:$A$24,0)),0),0))))</f>
        <v/>
      </c>
      <c r="P1817" s="25">
        <f>IF(OR(M1817="",O1817=""),"",ROUND(N1817*O1817,0)/100)</f>
        <v/>
      </c>
      <c r="Q1817" s="26">
        <f>IF(AND(A1817="",B1817="",C1817="",D1817="",E1817="",J1817="",H1817=""),"",IF(A1817="","Add a date",IF(A1817&gt;AsOf,"After as-of date: not counted yet",IF(B1817="","Add a vehicle",IF(COUNTIF(VName,B1817)=0,"Vehicle not on Vehicles sheet",IF(E1817="","Add a purpose",IF(AND(E1817&lt;&gt;"Business",E1817&lt;&gt;"Medical",E1817&lt;&gt;"Charitable",E1817&lt;&gt;"Personal"),"Purpose must be Business/Medical/Charitable/Personal",IF(AND(ISNUMBER(H1817),ISNUMBER(I1817),I1817&lt;H1817),"Odometer end is before start",IF(AND(NOT(ISNUMBER(H1817)),NOT(ISNUMBER(I1817)),NOT(ISNUMBER(J1817))),"Add odometer readings or typed miles",IF(AND(ISNUMBER(H1817),ISNUMBER(I1817),ISNUMBER(J1817),ABS((I1817-H1817)-J1817)&gt;0.05),"Odometer and typed miles disagree",IF(AND(N1817&gt;0,O1817=0),"No rate for this date — check Rate Schedule",IF(AND(OR(E1817="Business",E1817="Medical",E1817="Charitable"),F1817&lt;&gt;"Yes",K1817=""),"Add purpose detail for substantiation",""))))))))))))</f>
        <v/>
      </c>
      <c r="R1817" s="27">
        <f>IF(OR(A1817="",M1817=""),"",IFERROR(INDEX('Rate Schedule'!$A$5:$A$24,MATCH(SUMPRODUCT(MAX(('Rate Schedule'!$A$5:$A$24&lt;=A1817)*('Rate Schedule'!$A$5:$A$24&lt;&gt;"")*'Rate Schedule'!$A$5:$A$24)),'Rate Schedule'!$A$5:$A$24,0)),""))</f>
        <v/>
      </c>
    </row>
    <row r="1818">
      <c r="A1818" s="22" t="n"/>
      <c r="B1818" s="10" t="n"/>
      <c r="C1818" s="10" t="n"/>
      <c r="D1818" s="10" t="n"/>
      <c r="E1818" s="10" t="n"/>
      <c r="F1818" s="10" t="n"/>
      <c r="G1818" s="10" t="n"/>
      <c r="H1818" s="23" t="n"/>
      <c r="I1818" s="23" t="n"/>
      <c r="J1818" s="23" t="n"/>
      <c r="K1818" s="10" t="n"/>
      <c r="L1818" s="10" t="n"/>
      <c r="M1818" s="24">
        <f>IF(AND(A1818="",B1818="",J1818="",H1818=""),"",ROUND(IF(G1818="Yes",2,1)*IF(AND(ISNUMBER(H1818),ISNUMBER(I1818),I1818&gt;=H1818),I1818-H1818,IF(ISNUMBER(J1818),J1818,0)),1))</f>
        <v/>
      </c>
      <c r="N1818" s="24">
        <f>IF(M1818="","",IF(OR(E1818="Personal",E1818="",F1818="Yes"),0,M1818))</f>
        <v/>
      </c>
      <c r="O1818" s="24">
        <f>IF(OR(A1818="",M1818=""),"",IF(E1818="Business",IFERROR(INDEX('Rate Schedule'!$B$5:$B$24,MATCH(SUMPRODUCT(MAX(('Rate Schedule'!$A$5:$A$24&lt;=A1818)*('Rate Schedule'!$A$5:$A$24&lt;&gt;"")*'Rate Schedule'!$A$5:$A$24)),'Rate Schedule'!$A$5:$A$24,0)),0),IF(E1818="Medical",IFERROR(INDEX('Rate Schedule'!$C$5:$C$24,MATCH(SUMPRODUCT(MAX(('Rate Schedule'!$A$5:$A$24&lt;=A1818)*('Rate Schedule'!$A$5:$A$24&lt;&gt;"")*'Rate Schedule'!$A$5:$A$24)),'Rate Schedule'!$A$5:$A$24,0)),0),IF(E1818="Charitable",IFERROR(INDEX('Rate Schedule'!$D$5:$D$24,MATCH(SUMPRODUCT(MAX(('Rate Schedule'!$A$5:$A$24&lt;=A1818)*('Rate Schedule'!$A$5:$A$24&lt;&gt;"")*'Rate Schedule'!$A$5:$A$24)),'Rate Schedule'!$A$5:$A$24,0)),0),0))))</f>
        <v/>
      </c>
      <c r="P1818" s="25">
        <f>IF(OR(M1818="",O1818=""),"",ROUND(N1818*O1818,0)/100)</f>
        <v/>
      </c>
      <c r="Q1818" s="26">
        <f>IF(AND(A1818="",B1818="",C1818="",D1818="",E1818="",J1818="",H1818=""),"",IF(A1818="","Add a date",IF(A1818&gt;AsOf,"After as-of date: not counted yet",IF(B1818="","Add a vehicle",IF(COUNTIF(VName,B1818)=0,"Vehicle not on Vehicles sheet",IF(E1818="","Add a purpose",IF(AND(E1818&lt;&gt;"Business",E1818&lt;&gt;"Medical",E1818&lt;&gt;"Charitable",E1818&lt;&gt;"Personal"),"Purpose must be Business/Medical/Charitable/Personal",IF(AND(ISNUMBER(H1818),ISNUMBER(I1818),I1818&lt;H1818),"Odometer end is before start",IF(AND(NOT(ISNUMBER(H1818)),NOT(ISNUMBER(I1818)),NOT(ISNUMBER(J1818))),"Add odometer readings or typed miles",IF(AND(ISNUMBER(H1818),ISNUMBER(I1818),ISNUMBER(J1818),ABS((I1818-H1818)-J1818)&gt;0.05),"Odometer and typed miles disagree",IF(AND(N1818&gt;0,O1818=0),"No rate for this date — check Rate Schedule",IF(AND(OR(E1818="Business",E1818="Medical",E1818="Charitable"),F1818&lt;&gt;"Yes",K1818=""),"Add purpose detail for substantiation",""))))))))))))</f>
        <v/>
      </c>
      <c r="R1818" s="27">
        <f>IF(OR(A1818="",M1818=""),"",IFERROR(INDEX('Rate Schedule'!$A$5:$A$24,MATCH(SUMPRODUCT(MAX(('Rate Schedule'!$A$5:$A$24&lt;=A1818)*('Rate Schedule'!$A$5:$A$24&lt;&gt;"")*'Rate Schedule'!$A$5:$A$24)),'Rate Schedule'!$A$5:$A$24,0)),""))</f>
        <v/>
      </c>
    </row>
    <row r="1819">
      <c r="A1819" s="22" t="n"/>
      <c r="B1819" s="10" t="n"/>
      <c r="C1819" s="10" t="n"/>
      <c r="D1819" s="10" t="n"/>
      <c r="E1819" s="10" t="n"/>
      <c r="F1819" s="10" t="n"/>
      <c r="G1819" s="10" t="n"/>
      <c r="H1819" s="23" t="n"/>
      <c r="I1819" s="23" t="n"/>
      <c r="J1819" s="23" t="n"/>
      <c r="K1819" s="10" t="n"/>
      <c r="L1819" s="10" t="n"/>
      <c r="M1819" s="24">
        <f>IF(AND(A1819="",B1819="",J1819="",H1819=""),"",ROUND(IF(G1819="Yes",2,1)*IF(AND(ISNUMBER(H1819),ISNUMBER(I1819),I1819&gt;=H1819),I1819-H1819,IF(ISNUMBER(J1819),J1819,0)),1))</f>
        <v/>
      </c>
      <c r="N1819" s="24">
        <f>IF(M1819="","",IF(OR(E1819="Personal",E1819="",F1819="Yes"),0,M1819))</f>
        <v/>
      </c>
      <c r="O1819" s="24">
        <f>IF(OR(A1819="",M1819=""),"",IF(E1819="Business",IFERROR(INDEX('Rate Schedule'!$B$5:$B$24,MATCH(SUMPRODUCT(MAX(('Rate Schedule'!$A$5:$A$24&lt;=A1819)*('Rate Schedule'!$A$5:$A$24&lt;&gt;"")*'Rate Schedule'!$A$5:$A$24)),'Rate Schedule'!$A$5:$A$24,0)),0),IF(E1819="Medical",IFERROR(INDEX('Rate Schedule'!$C$5:$C$24,MATCH(SUMPRODUCT(MAX(('Rate Schedule'!$A$5:$A$24&lt;=A1819)*('Rate Schedule'!$A$5:$A$24&lt;&gt;"")*'Rate Schedule'!$A$5:$A$24)),'Rate Schedule'!$A$5:$A$24,0)),0),IF(E1819="Charitable",IFERROR(INDEX('Rate Schedule'!$D$5:$D$24,MATCH(SUMPRODUCT(MAX(('Rate Schedule'!$A$5:$A$24&lt;=A1819)*('Rate Schedule'!$A$5:$A$24&lt;&gt;"")*'Rate Schedule'!$A$5:$A$24)),'Rate Schedule'!$A$5:$A$24,0)),0),0))))</f>
        <v/>
      </c>
      <c r="P1819" s="25">
        <f>IF(OR(M1819="",O1819=""),"",ROUND(N1819*O1819,0)/100)</f>
        <v/>
      </c>
      <c r="Q1819" s="26">
        <f>IF(AND(A1819="",B1819="",C1819="",D1819="",E1819="",J1819="",H1819=""),"",IF(A1819="","Add a date",IF(A1819&gt;AsOf,"After as-of date: not counted yet",IF(B1819="","Add a vehicle",IF(COUNTIF(VName,B1819)=0,"Vehicle not on Vehicles sheet",IF(E1819="","Add a purpose",IF(AND(E1819&lt;&gt;"Business",E1819&lt;&gt;"Medical",E1819&lt;&gt;"Charitable",E1819&lt;&gt;"Personal"),"Purpose must be Business/Medical/Charitable/Personal",IF(AND(ISNUMBER(H1819),ISNUMBER(I1819),I1819&lt;H1819),"Odometer end is before start",IF(AND(NOT(ISNUMBER(H1819)),NOT(ISNUMBER(I1819)),NOT(ISNUMBER(J1819))),"Add odometer readings or typed miles",IF(AND(ISNUMBER(H1819),ISNUMBER(I1819),ISNUMBER(J1819),ABS((I1819-H1819)-J1819)&gt;0.05),"Odometer and typed miles disagree",IF(AND(N1819&gt;0,O1819=0),"No rate for this date — check Rate Schedule",IF(AND(OR(E1819="Business",E1819="Medical",E1819="Charitable"),F1819&lt;&gt;"Yes",K1819=""),"Add purpose detail for substantiation",""))))))))))))</f>
        <v/>
      </c>
      <c r="R1819" s="27">
        <f>IF(OR(A1819="",M1819=""),"",IFERROR(INDEX('Rate Schedule'!$A$5:$A$24,MATCH(SUMPRODUCT(MAX(('Rate Schedule'!$A$5:$A$24&lt;=A1819)*('Rate Schedule'!$A$5:$A$24&lt;&gt;"")*'Rate Schedule'!$A$5:$A$24)),'Rate Schedule'!$A$5:$A$24,0)),""))</f>
        <v/>
      </c>
    </row>
    <row r="1820">
      <c r="A1820" s="22" t="n"/>
      <c r="B1820" s="10" t="n"/>
      <c r="C1820" s="10" t="n"/>
      <c r="D1820" s="10" t="n"/>
      <c r="E1820" s="10" t="n"/>
      <c r="F1820" s="10" t="n"/>
      <c r="G1820" s="10" t="n"/>
      <c r="H1820" s="23" t="n"/>
      <c r="I1820" s="23" t="n"/>
      <c r="J1820" s="23" t="n"/>
      <c r="K1820" s="10" t="n"/>
      <c r="L1820" s="10" t="n"/>
      <c r="M1820" s="24">
        <f>IF(AND(A1820="",B1820="",J1820="",H1820=""),"",ROUND(IF(G1820="Yes",2,1)*IF(AND(ISNUMBER(H1820),ISNUMBER(I1820),I1820&gt;=H1820),I1820-H1820,IF(ISNUMBER(J1820),J1820,0)),1))</f>
        <v/>
      </c>
      <c r="N1820" s="24">
        <f>IF(M1820="","",IF(OR(E1820="Personal",E1820="",F1820="Yes"),0,M1820))</f>
        <v/>
      </c>
      <c r="O1820" s="24">
        <f>IF(OR(A1820="",M1820=""),"",IF(E1820="Business",IFERROR(INDEX('Rate Schedule'!$B$5:$B$24,MATCH(SUMPRODUCT(MAX(('Rate Schedule'!$A$5:$A$24&lt;=A1820)*('Rate Schedule'!$A$5:$A$24&lt;&gt;"")*'Rate Schedule'!$A$5:$A$24)),'Rate Schedule'!$A$5:$A$24,0)),0),IF(E1820="Medical",IFERROR(INDEX('Rate Schedule'!$C$5:$C$24,MATCH(SUMPRODUCT(MAX(('Rate Schedule'!$A$5:$A$24&lt;=A1820)*('Rate Schedule'!$A$5:$A$24&lt;&gt;"")*'Rate Schedule'!$A$5:$A$24)),'Rate Schedule'!$A$5:$A$24,0)),0),IF(E1820="Charitable",IFERROR(INDEX('Rate Schedule'!$D$5:$D$24,MATCH(SUMPRODUCT(MAX(('Rate Schedule'!$A$5:$A$24&lt;=A1820)*('Rate Schedule'!$A$5:$A$24&lt;&gt;"")*'Rate Schedule'!$A$5:$A$24)),'Rate Schedule'!$A$5:$A$24,0)),0),0))))</f>
        <v/>
      </c>
      <c r="P1820" s="25">
        <f>IF(OR(M1820="",O1820=""),"",ROUND(N1820*O1820,0)/100)</f>
        <v/>
      </c>
      <c r="Q1820" s="26">
        <f>IF(AND(A1820="",B1820="",C1820="",D1820="",E1820="",J1820="",H1820=""),"",IF(A1820="","Add a date",IF(A1820&gt;AsOf,"After as-of date: not counted yet",IF(B1820="","Add a vehicle",IF(COUNTIF(VName,B1820)=0,"Vehicle not on Vehicles sheet",IF(E1820="","Add a purpose",IF(AND(E1820&lt;&gt;"Business",E1820&lt;&gt;"Medical",E1820&lt;&gt;"Charitable",E1820&lt;&gt;"Personal"),"Purpose must be Business/Medical/Charitable/Personal",IF(AND(ISNUMBER(H1820),ISNUMBER(I1820),I1820&lt;H1820),"Odometer end is before start",IF(AND(NOT(ISNUMBER(H1820)),NOT(ISNUMBER(I1820)),NOT(ISNUMBER(J1820))),"Add odometer readings or typed miles",IF(AND(ISNUMBER(H1820),ISNUMBER(I1820),ISNUMBER(J1820),ABS((I1820-H1820)-J1820)&gt;0.05),"Odometer and typed miles disagree",IF(AND(N1820&gt;0,O1820=0),"No rate for this date — check Rate Schedule",IF(AND(OR(E1820="Business",E1820="Medical",E1820="Charitable"),F1820&lt;&gt;"Yes",K1820=""),"Add purpose detail for substantiation",""))))))))))))</f>
        <v/>
      </c>
      <c r="R1820" s="27">
        <f>IF(OR(A1820="",M1820=""),"",IFERROR(INDEX('Rate Schedule'!$A$5:$A$24,MATCH(SUMPRODUCT(MAX(('Rate Schedule'!$A$5:$A$24&lt;=A1820)*('Rate Schedule'!$A$5:$A$24&lt;&gt;"")*'Rate Schedule'!$A$5:$A$24)),'Rate Schedule'!$A$5:$A$24,0)),""))</f>
        <v/>
      </c>
    </row>
    <row r="1821">
      <c r="A1821" s="22" t="n"/>
      <c r="B1821" s="10" t="n"/>
      <c r="C1821" s="10" t="n"/>
      <c r="D1821" s="10" t="n"/>
      <c r="E1821" s="10" t="n"/>
      <c r="F1821" s="10" t="n"/>
      <c r="G1821" s="10" t="n"/>
      <c r="H1821" s="23" t="n"/>
      <c r="I1821" s="23" t="n"/>
      <c r="J1821" s="23" t="n"/>
      <c r="K1821" s="10" t="n"/>
      <c r="L1821" s="10" t="n"/>
      <c r="M1821" s="24">
        <f>IF(AND(A1821="",B1821="",J1821="",H1821=""),"",ROUND(IF(G1821="Yes",2,1)*IF(AND(ISNUMBER(H1821),ISNUMBER(I1821),I1821&gt;=H1821),I1821-H1821,IF(ISNUMBER(J1821),J1821,0)),1))</f>
        <v/>
      </c>
      <c r="N1821" s="24">
        <f>IF(M1821="","",IF(OR(E1821="Personal",E1821="",F1821="Yes"),0,M1821))</f>
        <v/>
      </c>
      <c r="O1821" s="24">
        <f>IF(OR(A1821="",M1821=""),"",IF(E1821="Business",IFERROR(INDEX('Rate Schedule'!$B$5:$B$24,MATCH(SUMPRODUCT(MAX(('Rate Schedule'!$A$5:$A$24&lt;=A1821)*('Rate Schedule'!$A$5:$A$24&lt;&gt;"")*'Rate Schedule'!$A$5:$A$24)),'Rate Schedule'!$A$5:$A$24,0)),0),IF(E1821="Medical",IFERROR(INDEX('Rate Schedule'!$C$5:$C$24,MATCH(SUMPRODUCT(MAX(('Rate Schedule'!$A$5:$A$24&lt;=A1821)*('Rate Schedule'!$A$5:$A$24&lt;&gt;"")*'Rate Schedule'!$A$5:$A$24)),'Rate Schedule'!$A$5:$A$24,0)),0),IF(E1821="Charitable",IFERROR(INDEX('Rate Schedule'!$D$5:$D$24,MATCH(SUMPRODUCT(MAX(('Rate Schedule'!$A$5:$A$24&lt;=A1821)*('Rate Schedule'!$A$5:$A$24&lt;&gt;"")*'Rate Schedule'!$A$5:$A$24)),'Rate Schedule'!$A$5:$A$24,0)),0),0))))</f>
        <v/>
      </c>
      <c r="P1821" s="25">
        <f>IF(OR(M1821="",O1821=""),"",ROUND(N1821*O1821,0)/100)</f>
        <v/>
      </c>
      <c r="Q1821" s="26">
        <f>IF(AND(A1821="",B1821="",C1821="",D1821="",E1821="",J1821="",H1821=""),"",IF(A1821="","Add a date",IF(A1821&gt;AsOf,"After as-of date: not counted yet",IF(B1821="","Add a vehicle",IF(COUNTIF(VName,B1821)=0,"Vehicle not on Vehicles sheet",IF(E1821="","Add a purpose",IF(AND(E1821&lt;&gt;"Business",E1821&lt;&gt;"Medical",E1821&lt;&gt;"Charitable",E1821&lt;&gt;"Personal"),"Purpose must be Business/Medical/Charitable/Personal",IF(AND(ISNUMBER(H1821),ISNUMBER(I1821),I1821&lt;H1821),"Odometer end is before start",IF(AND(NOT(ISNUMBER(H1821)),NOT(ISNUMBER(I1821)),NOT(ISNUMBER(J1821))),"Add odometer readings or typed miles",IF(AND(ISNUMBER(H1821),ISNUMBER(I1821),ISNUMBER(J1821),ABS((I1821-H1821)-J1821)&gt;0.05),"Odometer and typed miles disagree",IF(AND(N1821&gt;0,O1821=0),"No rate for this date — check Rate Schedule",IF(AND(OR(E1821="Business",E1821="Medical",E1821="Charitable"),F1821&lt;&gt;"Yes",K1821=""),"Add purpose detail for substantiation",""))))))))))))</f>
        <v/>
      </c>
      <c r="R1821" s="27">
        <f>IF(OR(A1821="",M1821=""),"",IFERROR(INDEX('Rate Schedule'!$A$5:$A$24,MATCH(SUMPRODUCT(MAX(('Rate Schedule'!$A$5:$A$24&lt;=A1821)*('Rate Schedule'!$A$5:$A$24&lt;&gt;"")*'Rate Schedule'!$A$5:$A$24)),'Rate Schedule'!$A$5:$A$24,0)),""))</f>
        <v/>
      </c>
    </row>
    <row r="1822">
      <c r="A1822" s="22" t="n"/>
      <c r="B1822" s="10" t="n"/>
      <c r="C1822" s="10" t="n"/>
      <c r="D1822" s="10" t="n"/>
      <c r="E1822" s="10" t="n"/>
      <c r="F1822" s="10" t="n"/>
      <c r="G1822" s="10" t="n"/>
      <c r="H1822" s="23" t="n"/>
      <c r="I1822" s="23" t="n"/>
      <c r="J1822" s="23" t="n"/>
      <c r="K1822" s="10" t="n"/>
      <c r="L1822" s="10" t="n"/>
      <c r="M1822" s="24">
        <f>IF(AND(A1822="",B1822="",J1822="",H1822=""),"",ROUND(IF(G1822="Yes",2,1)*IF(AND(ISNUMBER(H1822),ISNUMBER(I1822),I1822&gt;=H1822),I1822-H1822,IF(ISNUMBER(J1822),J1822,0)),1))</f>
        <v/>
      </c>
      <c r="N1822" s="24">
        <f>IF(M1822="","",IF(OR(E1822="Personal",E1822="",F1822="Yes"),0,M1822))</f>
        <v/>
      </c>
      <c r="O1822" s="24">
        <f>IF(OR(A1822="",M1822=""),"",IF(E1822="Business",IFERROR(INDEX('Rate Schedule'!$B$5:$B$24,MATCH(SUMPRODUCT(MAX(('Rate Schedule'!$A$5:$A$24&lt;=A1822)*('Rate Schedule'!$A$5:$A$24&lt;&gt;"")*'Rate Schedule'!$A$5:$A$24)),'Rate Schedule'!$A$5:$A$24,0)),0),IF(E1822="Medical",IFERROR(INDEX('Rate Schedule'!$C$5:$C$24,MATCH(SUMPRODUCT(MAX(('Rate Schedule'!$A$5:$A$24&lt;=A1822)*('Rate Schedule'!$A$5:$A$24&lt;&gt;"")*'Rate Schedule'!$A$5:$A$24)),'Rate Schedule'!$A$5:$A$24,0)),0),IF(E1822="Charitable",IFERROR(INDEX('Rate Schedule'!$D$5:$D$24,MATCH(SUMPRODUCT(MAX(('Rate Schedule'!$A$5:$A$24&lt;=A1822)*('Rate Schedule'!$A$5:$A$24&lt;&gt;"")*'Rate Schedule'!$A$5:$A$24)),'Rate Schedule'!$A$5:$A$24,0)),0),0))))</f>
        <v/>
      </c>
      <c r="P1822" s="25">
        <f>IF(OR(M1822="",O1822=""),"",ROUND(N1822*O1822,0)/100)</f>
        <v/>
      </c>
      <c r="Q1822" s="26">
        <f>IF(AND(A1822="",B1822="",C1822="",D1822="",E1822="",J1822="",H1822=""),"",IF(A1822="","Add a date",IF(A1822&gt;AsOf,"After as-of date: not counted yet",IF(B1822="","Add a vehicle",IF(COUNTIF(VName,B1822)=0,"Vehicle not on Vehicles sheet",IF(E1822="","Add a purpose",IF(AND(E1822&lt;&gt;"Business",E1822&lt;&gt;"Medical",E1822&lt;&gt;"Charitable",E1822&lt;&gt;"Personal"),"Purpose must be Business/Medical/Charitable/Personal",IF(AND(ISNUMBER(H1822),ISNUMBER(I1822),I1822&lt;H1822),"Odometer end is before start",IF(AND(NOT(ISNUMBER(H1822)),NOT(ISNUMBER(I1822)),NOT(ISNUMBER(J1822))),"Add odometer readings or typed miles",IF(AND(ISNUMBER(H1822),ISNUMBER(I1822),ISNUMBER(J1822),ABS((I1822-H1822)-J1822)&gt;0.05),"Odometer and typed miles disagree",IF(AND(N1822&gt;0,O1822=0),"No rate for this date — check Rate Schedule",IF(AND(OR(E1822="Business",E1822="Medical",E1822="Charitable"),F1822&lt;&gt;"Yes",K1822=""),"Add purpose detail for substantiation",""))))))))))))</f>
        <v/>
      </c>
      <c r="R1822" s="27">
        <f>IF(OR(A1822="",M1822=""),"",IFERROR(INDEX('Rate Schedule'!$A$5:$A$24,MATCH(SUMPRODUCT(MAX(('Rate Schedule'!$A$5:$A$24&lt;=A1822)*('Rate Schedule'!$A$5:$A$24&lt;&gt;"")*'Rate Schedule'!$A$5:$A$24)),'Rate Schedule'!$A$5:$A$24,0)),""))</f>
        <v/>
      </c>
    </row>
    <row r="1823">
      <c r="A1823" s="22" t="n"/>
      <c r="B1823" s="10" t="n"/>
      <c r="C1823" s="10" t="n"/>
      <c r="D1823" s="10" t="n"/>
      <c r="E1823" s="10" t="n"/>
      <c r="F1823" s="10" t="n"/>
      <c r="G1823" s="10" t="n"/>
      <c r="H1823" s="23" t="n"/>
      <c r="I1823" s="23" t="n"/>
      <c r="J1823" s="23" t="n"/>
      <c r="K1823" s="10" t="n"/>
      <c r="L1823" s="10" t="n"/>
      <c r="M1823" s="24">
        <f>IF(AND(A1823="",B1823="",J1823="",H1823=""),"",ROUND(IF(G1823="Yes",2,1)*IF(AND(ISNUMBER(H1823),ISNUMBER(I1823),I1823&gt;=H1823),I1823-H1823,IF(ISNUMBER(J1823),J1823,0)),1))</f>
        <v/>
      </c>
      <c r="N1823" s="24">
        <f>IF(M1823="","",IF(OR(E1823="Personal",E1823="",F1823="Yes"),0,M1823))</f>
        <v/>
      </c>
      <c r="O1823" s="24">
        <f>IF(OR(A1823="",M1823=""),"",IF(E1823="Business",IFERROR(INDEX('Rate Schedule'!$B$5:$B$24,MATCH(SUMPRODUCT(MAX(('Rate Schedule'!$A$5:$A$24&lt;=A1823)*('Rate Schedule'!$A$5:$A$24&lt;&gt;"")*'Rate Schedule'!$A$5:$A$24)),'Rate Schedule'!$A$5:$A$24,0)),0),IF(E1823="Medical",IFERROR(INDEX('Rate Schedule'!$C$5:$C$24,MATCH(SUMPRODUCT(MAX(('Rate Schedule'!$A$5:$A$24&lt;=A1823)*('Rate Schedule'!$A$5:$A$24&lt;&gt;"")*'Rate Schedule'!$A$5:$A$24)),'Rate Schedule'!$A$5:$A$24,0)),0),IF(E1823="Charitable",IFERROR(INDEX('Rate Schedule'!$D$5:$D$24,MATCH(SUMPRODUCT(MAX(('Rate Schedule'!$A$5:$A$24&lt;=A1823)*('Rate Schedule'!$A$5:$A$24&lt;&gt;"")*'Rate Schedule'!$A$5:$A$24)),'Rate Schedule'!$A$5:$A$24,0)),0),0))))</f>
        <v/>
      </c>
      <c r="P1823" s="25">
        <f>IF(OR(M1823="",O1823=""),"",ROUND(N1823*O1823,0)/100)</f>
        <v/>
      </c>
      <c r="Q1823" s="26">
        <f>IF(AND(A1823="",B1823="",C1823="",D1823="",E1823="",J1823="",H1823=""),"",IF(A1823="","Add a date",IF(A1823&gt;AsOf,"After as-of date: not counted yet",IF(B1823="","Add a vehicle",IF(COUNTIF(VName,B1823)=0,"Vehicle not on Vehicles sheet",IF(E1823="","Add a purpose",IF(AND(E1823&lt;&gt;"Business",E1823&lt;&gt;"Medical",E1823&lt;&gt;"Charitable",E1823&lt;&gt;"Personal"),"Purpose must be Business/Medical/Charitable/Personal",IF(AND(ISNUMBER(H1823),ISNUMBER(I1823),I1823&lt;H1823),"Odometer end is before start",IF(AND(NOT(ISNUMBER(H1823)),NOT(ISNUMBER(I1823)),NOT(ISNUMBER(J1823))),"Add odometer readings or typed miles",IF(AND(ISNUMBER(H1823),ISNUMBER(I1823),ISNUMBER(J1823),ABS((I1823-H1823)-J1823)&gt;0.05),"Odometer and typed miles disagree",IF(AND(N1823&gt;0,O1823=0),"No rate for this date — check Rate Schedule",IF(AND(OR(E1823="Business",E1823="Medical",E1823="Charitable"),F1823&lt;&gt;"Yes",K1823=""),"Add purpose detail for substantiation",""))))))))))))</f>
        <v/>
      </c>
      <c r="R1823" s="27">
        <f>IF(OR(A1823="",M1823=""),"",IFERROR(INDEX('Rate Schedule'!$A$5:$A$24,MATCH(SUMPRODUCT(MAX(('Rate Schedule'!$A$5:$A$24&lt;=A1823)*('Rate Schedule'!$A$5:$A$24&lt;&gt;"")*'Rate Schedule'!$A$5:$A$24)),'Rate Schedule'!$A$5:$A$24,0)),""))</f>
        <v/>
      </c>
    </row>
    <row r="1824">
      <c r="A1824" s="22" t="n"/>
      <c r="B1824" s="10" t="n"/>
      <c r="C1824" s="10" t="n"/>
      <c r="D1824" s="10" t="n"/>
      <c r="E1824" s="10" t="n"/>
      <c r="F1824" s="10" t="n"/>
      <c r="G1824" s="10" t="n"/>
      <c r="H1824" s="23" t="n"/>
      <c r="I1824" s="23" t="n"/>
      <c r="J1824" s="23" t="n"/>
      <c r="K1824" s="10" t="n"/>
      <c r="L1824" s="10" t="n"/>
      <c r="M1824" s="24">
        <f>IF(AND(A1824="",B1824="",J1824="",H1824=""),"",ROUND(IF(G1824="Yes",2,1)*IF(AND(ISNUMBER(H1824),ISNUMBER(I1824),I1824&gt;=H1824),I1824-H1824,IF(ISNUMBER(J1824),J1824,0)),1))</f>
        <v/>
      </c>
      <c r="N1824" s="24">
        <f>IF(M1824="","",IF(OR(E1824="Personal",E1824="",F1824="Yes"),0,M1824))</f>
        <v/>
      </c>
      <c r="O1824" s="24">
        <f>IF(OR(A1824="",M1824=""),"",IF(E1824="Business",IFERROR(INDEX('Rate Schedule'!$B$5:$B$24,MATCH(SUMPRODUCT(MAX(('Rate Schedule'!$A$5:$A$24&lt;=A1824)*('Rate Schedule'!$A$5:$A$24&lt;&gt;"")*'Rate Schedule'!$A$5:$A$24)),'Rate Schedule'!$A$5:$A$24,0)),0),IF(E1824="Medical",IFERROR(INDEX('Rate Schedule'!$C$5:$C$24,MATCH(SUMPRODUCT(MAX(('Rate Schedule'!$A$5:$A$24&lt;=A1824)*('Rate Schedule'!$A$5:$A$24&lt;&gt;"")*'Rate Schedule'!$A$5:$A$24)),'Rate Schedule'!$A$5:$A$24,0)),0),IF(E1824="Charitable",IFERROR(INDEX('Rate Schedule'!$D$5:$D$24,MATCH(SUMPRODUCT(MAX(('Rate Schedule'!$A$5:$A$24&lt;=A1824)*('Rate Schedule'!$A$5:$A$24&lt;&gt;"")*'Rate Schedule'!$A$5:$A$24)),'Rate Schedule'!$A$5:$A$24,0)),0),0))))</f>
        <v/>
      </c>
      <c r="P1824" s="25">
        <f>IF(OR(M1824="",O1824=""),"",ROUND(N1824*O1824,0)/100)</f>
        <v/>
      </c>
      <c r="Q1824" s="26">
        <f>IF(AND(A1824="",B1824="",C1824="",D1824="",E1824="",J1824="",H1824=""),"",IF(A1824="","Add a date",IF(A1824&gt;AsOf,"After as-of date: not counted yet",IF(B1824="","Add a vehicle",IF(COUNTIF(VName,B1824)=0,"Vehicle not on Vehicles sheet",IF(E1824="","Add a purpose",IF(AND(E1824&lt;&gt;"Business",E1824&lt;&gt;"Medical",E1824&lt;&gt;"Charitable",E1824&lt;&gt;"Personal"),"Purpose must be Business/Medical/Charitable/Personal",IF(AND(ISNUMBER(H1824),ISNUMBER(I1824),I1824&lt;H1824),"Odometer end is before start",IF(AND(NOT(ISNUMBER(H1824)),NOT(ISNUMBER(I1824)),NOT(ISNUMBER(J1824))),"Add odometer readings or typed miles",IF(AND(ISNUMBER(H1824),ISNUMBER(I1824),ISNUMBER(J1824),ABS((I1824-H1824)-J1824)&gt;0.05),"Odometer and typed miles disagree",IF(AND(N1824&gt;0,O1824=0),"No rate for this date — check Rate Schedule",IF(AND(OR(E1824="Business",E1824="Medical",E1824="Charitable"),F1824&lt;&gt;"Yes",K1824=""),"Add purpose detail for substantiation",""))))))))))))</f>
        <v/>
      </c>
      <c r="R1824" s="27">
        <f>IF(OR(A1824="",M1824=""),"",IFERROR(INDEX('Rate Schedule'!$A$5:$A$24,MATCH(SUMPRODUCT(MAX(('Rate Schedule'!$A$5:$A$24&lt;=A1824)*('Rate Schedule'!$A$5:$A$24&lt;&gt;"")*'Rate Schedule'!$A$5:$A$24)),'Rate Schedule'!$A$5:$A$24,0)),""))</f>
        <v/>
      </c>
    </row>
    <row r="1825">
      <c r="A1825" s="22" t="n"/>
      <c r="B1825" s="10" t="n"/>
      <c r="C1825" s="10" t="n"/>
      <c r="D1825" s="10" t="n"/>
      <c r="E1825" s="10" t="n"/>
      <c r="F1825" s="10" t="n"/>
      <c r="G1825" s="10" t="n"/>
      <c r="H1825" s="23" t="n"/>
      <c r="I1825" s="23" t="n"/>
      <c r="J1825" s="23" t="n"/>
      <c r="K1825" s="10" t="n"/>
      <c r="L1825" s="10" t="n"/>
      <c r="M1825" s="24">
        <f>IF(AND(A1825="",B1825="",J1825="",H1825=""),"",ROUND(IF(G1825="Yes",2,1)*IF(AND(ISNUMBER(H1825),ISNUMBER(I1825),I1825&gt;=H1825),I1825-H1825,IF(ISNUMBER(J1825),J1825,0)),1))</f>
        <v/>
      </c>
      <c r="N1825" s="24">
        <f>IF(M1825="","",IF(OR(E1825="Personal",E1825="",F1825="Yes"),0,M1825))</f>
        <v/>
      </c>
      <c r="O1825" s="24">
        <f>IF(OR(A1825="",M1825=""),"",IF(E1825="Business",IFERROR(INDEX('Rate Schedule'!$B$5:$B$24,MATCH(SUMPRODUCT(MAX(('Rate Schedule'!$A$5:$A$24&lt;=A1825)*('Rate Schedule'!$A$5:$A$24&lt;&gt;"")*'Rate Schedule'!$A$5:$A$24)),'Rate Schedule'!$A$5:$A$24,0)),0),IF(E1825="Medical",IFERROR(INDEX('Rate Schedule'!$C$5:$C$24,MATCH(SUMPRODUCT(MAX(('Rate Schedule'!$A$5:$A$24&lt;=A1825)*('Rate Schedule'!$A$5:$A$24&lt;&gt;"")*'Rate Schedule'!$A$5:$A$24)),'Rate Schedule'!$A$5:$A$24,0)),0),IF(E1825="Charitable",IFERROR(INDEX('Rate Schedule'!$D$5:$D$24,MATCH(SUMPRODUCT(MAX(('Rate Schedule'!$A$5:$A$24&lt;=A1825)*('Rate Schedule'!$A$5:$A$24&lt;&gt;"")*'Rate Schedule'!$A$5:$A$24)),'Rate Schedule'!$A$5:$A$24,0)),0),0))))</f>
        <v/>
      </c>
      <c r="P1825" s="25">
        <f>IF(OR(M1825="",O1825=""),"",ROUND(N1825*O1825,0)/100)</f>
        <v/>
      </c>
      <c r="Q1825" s="26">
        <f>IF(AND(A1825="",B1825="",C1825="",D1825="",E1825="",J1825="",H1825=""),"",IF(A1825="","Add a date",IF(A1825&gt;AsOf,"After as-of date: not counted yet",IF(B1825="","Add a vehicle",IF(COUNTIF(VName,B1825)=0,"Vehicle not on Vehicles sheet",IF(E1825="","Add a purpose",IF(AND(E1825&lt;&gt;"Business",E1825&lt;&gt;"Medical",E1825&lt;&gt;"Charitable",E1825&lt;&gt;"Personal"),"Purpose must be Business/Medical/Charitable/Personal",IF(AND(ISNUMBER(H1825),ISNUMBER(I1825),I1825&lt;H1825),"Odometer end is before start",IF(AND(NOT(ISNUMBER(H1825)),NOT(ISNUMBER(I1825)),NOT(ISNUMBER(J1825))),"Add odometer readings or typed miles",IF(AND(ISNUMBER(H1825),ISNUMBER(I1825),ISNUMBER(J1825),ABS((I1825-H1825)-J1825)&gt;0.05),"Odometer and typed miles disagree",IF(AND(N1825&gt;0,O1825=0),"No rate for this date — check Rate Schedule",IF(AND(OR(E1825="Business",E1825="Medical",E1825="Charitable"),F1825&lt;&gt;"Yes",K1825=""),"Add purpose detail for substantiation",""))))))))))))</f>
        <v/>
      </c>
      <c r="R1825" s="27">
        <f>IF(OR(A1825="",M1825=""),"",IFERROR(INDEX('Rate Schedule'!$A$5:$A$24,MATCH(SUMPRODUCT(MAX(('Rate Schedule'!$A$5:$A$24&lt;=A1825)*('Rate Schedule'!$A$5:$A$24&lt;&gt;"")*'Rate Schedule'!$A$5:$A$24)),'Rate Schedule'!$A$5:$A$24,0)),""))</f>
        <v/>
      </c>
    </row>
    <row r="1826">
      <c r="A1826" s="22" t="n"/>
      <c r="B1826" s="10" t="n"/>
      <c r="C1826" s="10" t="n"/>
      <c r="D1826" s="10" t="n"/>
      <c r="E1826" s="10" t="n"/>
      <c r="F1826" s="10" t="n"/>
      <c r="G1826" s="10" t="n"/>
      <c r="H1826" s="23" t="n"/>
      <c r="I1826" s="23" t="n"/>
      <c r="J1826" s="23" t="n"/>
      <c r="K1826" s="10" t="n"/>
      <c r="L1826" s="10" t="n"/>
      <c r="M1826" s="24">
        <f>IF(AND(A1826="",B1826="",J1826="",H1826=""),"",ROUND(IF(G1826="Yes",2,1)*IF(AND(ISNUMBER(H1826),ISNUMBER(I1826),I1826&gt;=H1826),I1826-H1826,IF(ISNUMBER(J1826),J1826,0)),1))</f>
        <v/>
      </c>
      <c r="N1826" s="24">
        <f>IF(M1826="","",IF(OR(E1826="Personal",E1826="",F1826="Yes"),0,M1826))</f>
        <v/>
      </c>
      <c r="O1826" s="24">
        <f>IF(OR(A1826="",M1826=""),"",IF(E1826="Business",IFERROR(INDEX('Rate Schedule'!$B$5:$B$24,MATCH(SUMPRODUCT(MAX(('Rate Schedule'!$A$5:$A$24&lt;=A1826)*('Rate Schedule'!$A$5:$A$24&lt;&gt;"")*'Rate Schedule'!$A$5:$A$24)),'Rate Schedule'!$A$5:$A$24,0)),0),IF(E1826="Medical",IFERROR(INDEX('Rate Schedule'!$C$5:$C$24,MATCH(SUMPRODUCT(MAX(('Rate Schedule'!$A$5:$A$24&lt;=A1826)*('Rate Schedule'!$A$5:$A$24&lt;&gt;"")*'Rate Schedule'!$A$5:$A$24)),'Rate Schedule'!$A$5:$A$24,0)),0),IF(E1826="Charitable",IFERROR(INDEX('Rate Schedule'!$D$5:$D$24,MATCH(SUMPRODUCT(MAX(('Rate Schedule'!$A$5:$A$24&lt;=A1826)*('Rate Schedule'!$A$5:$A$24&lt;&gt;"")*'Rate Schedule'!$A$5:$A$24)),'Rate Schedule'!$A$5:$A$24,0)),0),0))))</f>
        <v/>
      </c>
      <c r="P1826" s="25">
        <f>IF(OR(M1826="",O1826=""),"",ROUND(N1826*O1826,0)/100)</f>
        <v/>
      </c>
      <c r="Q1826" s="26">
        <f>IF(AND(A1826="",B1826="",C1826="",D1826="",E1826="",J1826="",H1826=""),"",IF(A1826="","Add a date",IF(A1826&gt;AsOf,"After as-of date: not counted yet",IF(B1826="","Add a vehicle",IF(COUNTIF(VName,B1826)=0,"Vehicle not on Vehicles sheet",IF(E1826="","Add a purpose",IF(AND(E1826&lt;&gt;"Business",E1826&lt;&gt;"Medical",E1826&lt;&gt;"Charitable",E1826&lt;&gt;"Personal"),"Purpose must be Business/Medical/Charitable/Personal",IF(AND(ISNUMBER(H1826),ISNUMBER(I1826),I1826&lt;H1826),"Odometer end is before start",IF(AND(NOT(ISNUMBER(H1826)),NOT(ISNUMBER(I1826)),NOT(ISNUMBER(J1826))),"Add odometer readings or typed miles",IF(AND(ISNUMBER(H1826),ISNUMBER(I1826),ISNUMBER(J1826),ABS((I1826-H1826)-J1826)&gt;0.05),"Odometer and typed miles disagree",IF(AND(N1826&gt;0,O1826=0),"No rate for this date — check Rate Schedule",IF(AND(OR(E1826="Business",E1826="Medical",E1826="Charitable"),F1826&lt;&gt;"Yes",K1826=""),"Add purpose detail for substantiation",""))))))))))))</f>
        <v/>
      </c>
      <c r="R1826" s="27">
        <f>IF(OR(A1826="",M1826=""),"",IFERROR(INDEX('Rate Schedule'!$A$5:$A$24,MATCH(SUMPRODUCT(MAX(('Rate Schedule'!$A$5:$A$24&lt;=A1826)*('Rate Schedule'!$A$5:$A$24&lt;&gt;"")*'Rate Schedule'!$A$5:$A$24)),'Rate Schedule'!$A$5:$A$24,0)),""))</f>
        <v/>
      </c>
    </row>
    <row r="1827">
      <c r="A1827" s="22" t="n"/>
      <c r="B1827" s="10" t="n"/>
      <c r="C1827" s="10" t="n"/>
      <c r="D1827" s="10" t="n"/>
      <c r="E1827" s="10" t="n"/>
      <c r="F1827" s="10" t="n"/>
      <c r="G1827" s="10" t="n"/>
      <c r="H1827" s="23" t="n"/>
      <c r="I1827" s="23" t="n"/>
      <c r="J1827" s="23" t="n"/>
      <c r="K1827" s="10" t="n"/>
      <c r="L1827" s="10" t="n"/>
      <c r="M1827" s="24">
        <f>IF(AND(A1827="",B1827="",J1827="",H1827=""),"",ROUND(IF(G1827="Yes",2,1)*IF(AND(ISNUMBER(H1827),ISNUMBER(I1827),I1827&gt;=H1827),I1827-H1827,IF(ISNUMBER(J1827),J1827,0)),1))</f>
        <v/>
      </c>
      <c r="N1827" s="24">
        <f>IF(M1827="","",IF(OR(E1827="Personal",E1827="",F1827="Yes"),0,M1827))</f>
        <v/>
      </c>
      <c r="O1827" s="24">
        <f>IF(OR(A1827="",M1827=""),"",IF(E1827="Business",IFERROR(INDEX('Rate Schedule'!$B$5:$B$24,MATCH(SUMPRODUCT(MAX(('Rate Schedule'!$A$5:$A$24&lt;=A1827)*('Rate Schedule'!$A$5:$A$24&lt;&gt;"")*'Rate Schedule'!$A$5:$A$24)),'Rate Schedule'!$A$5:$A$24,0)),0),IF(E1827="Medical",IFERROR(INDEX('Rate Schedule'!$C$5:$C$24,MATCH(SUMPRODUCT(MAX(('Rate Schedule'!$A$5:$A$24&lt;=A1827)*('Rate Schedule'!$A$5:$A$24&lt;&gt;"")*'Rate Schedule'!$A$5:$A$24)),'Rate Schedule'!$A$5:$A$24,0)),0),IF(E1827="Charitable",IFERROR(INDEX('Rate Schedule'!$D$5:$D$24,MATCH(SUMPRODUCT(MAX(('Rate Schedule'!$A$5:$A$24&lt;=A1827)*('Rate Schedule'!$A$5:$A$24&lt;&gt;"")*'Rate Schedule'!$A$5:$A$24)),'Rate Schedule'!$A$5:$A$24,0)),0),0))))</f>
        <v/>
      </c>
      <c r="P1827" s="25">
        <f>IF(OR(M1827="",O1827=""),"",ROUND(N1827*O1827,0)/100)</f>
        <v/>
      </c>
      <c r="Q1827" s="26">
        <f>IF(AND(A1827="",B1827="",C1827="",D1827="",E1827="",J1827="",H1827=""),"",IF(A1827="","Add a date",IF(A1827&gt;AsOf,"After as-of date: not counted yet",IF(B1827="","Add a vehicle",IF(COUNTIF(VName,B1827)=0,"Vehicle not on Vehicles sheet",IF(E1827="","Add a purpose",IF(AND(E1827&lt;&gt;"Business",E1827&lt;&gt;"Medical",E1827&lt;&gt;"Charitable",E1827&lt;&gt;"Personal"),"Purpose must be Business/Medical/Charitable/Personal",IF(AND(ISNUMBER(H1827),ISNUMBER(I1827),I1827&lt;H1827),"Odometer end is before start",IF(AND(NOT(ISNUMBER(H1827)),NOT(ISNUMBER(I1827)),NOT(ISNUMBER(J1827))),"Add odometer readings or typed miles",IF(AND(ISNUMBER(H1827),ISNUMBER(I1827),ISNUMBER(J1827),ABS((I1827-H1827)-J1827)&gt;0.05),"Odometer and typed miles disagree",IF(AND(N1827&gt;0,O1827=0),"No rate for this date — check Rate Schedule",IF(AND(OR(E1827="Business",E1827="Medical",E1827="Charitable"),F1827&lt;&gt;"Yes",K1827=""),"Add purpose detail for substantiation",""))))))))))))</f>
        <v/>
      </c>
      <c r="R1827" s="27">
        <f>IF(OR(A1827="",M1827=""),"",IFERROR(INDEX('Rate Schedule'!$A$5:$A$24,MATCH(SUMPRODUCT(MAX(('Rate Schedule'!$A$5:$A$24&lt;=A1827)*('Rate Schedule'!$A$5:$A$24&lt;&gt;"")*'Rate Schedule'!$A$5:$A$24)),'Rate Schedule'!$A$5:$A$24,0)),""))</f>
        <v/>
      </c>
    </row>
    <row r="1828">
      <c r="A1828" s="22" t="n"/>
      <c r="B1828" s="10" t="n"/>
      <c r="C1828" s="10" t="n"/>
      <c r="D1828" s="10" t="n"/>
      <c r="E1828" s="10" t="n"/>
      <c r="F1828" s="10" t="n"/>
      <c r="G1828" s="10" t="n"/>
      <c r="H1828" s="23" t="n"/>
      <c r="I1828" s="23" t="n"/>
      <c r="J1828" s="23" t="n"/>
      <c r="K1828" s="10" t="n"/>
      <c r="L1828" s="10" t="n"/>
      <c r="M1828" s="24">
        <f>IF(AND(A1828="",B1828="",J1828="",H1828=""),"",ROUND(IF(G1828="Yes",2,1)*IF(AND(ISNUMBER(H1828),ISNUMBER(I1828),I1828&gt;=H1828),I1828-H1828,IF(ISNUMBER(J1828),J1828,0)),1))</f>
        <v/>
      </c>
      <c r="N1828" s="24">
        <f>IF(M1828="","",IF(OR(E1828="Personal",E1828="",F1828="Yes"),0,M1828))</f>
        <v/>
      </c>
      <c r="O1828" s="24">
        <f>IF(OR(A1828="",M1828=""),"",IF(E1828="Business",IFERROR(INDEX('Rate Schedule'!$B$5:$B$24,MATCH(SUMPRODUCT(MAX(('Rate Schedule'!$A$5:$A$24&lt;=A1828)*('Rate Schedule'!$A$5:$A$24&lt;&gt;"")*'Rate Schedule'!$A$5:$A$24)),'Rate Schedule'!$A$5:$A$24,0)),0),IF(E1828="Medical",IFERROR(INDEX('Rate Schedule'!$C$5:$C$24,MATCH(SUMPRODUCT(MAX(('Rate Schedule'!$A$5:$A$24&lt;=A1828)*('Rate Schedule'!$A$5:$A$24&lt;&gt;"")*'Rate Schedule'!$A$5:$A$24)),'Rate Schedule'!$A$5:$A$24,0)),0),IF(E1828="Charitable",IFERROR(INDEX('Rate Schedule'!$D$5:$D$24,MATCH(SUMPRODUCT(MAX(('Rate Schedule'!$A$5:$A$24&lt;=A1828)*('Rate Schedule'!$A$5:$A$24&lt;&gt;"")*'Rate Schedule'!$A$5:$A$24)),'Rate Schedule'!$A$5:$A$24,0)),0),0))))</f>
        <v/>
      </c>
      <c r="P1828" s="25">
        <f>IF(OR(M1828="",O1828=""),"",ROUND(N1828*O1828,0)/100)</f>
        <v/>
      </c>
      <c r="Q1828" s="26">
        <f>IF(AND(A1828="",B1828="",C1828="",D1828="",E1828="",J1828="",H1828=""),"",IF(A1828="","Add a date",IF(A1828&gt;AsOf,"After as-of date: not counted yet",IF(B1828="","Add a vehicle",IF(COUNTIF(VName,B1828)=0,"Vehicle not on Vehicles sheet",IF(E1828="","Add a purpose",IF(AND(E1828&lt;&gt;"Business",E1828&lt;&gt;"Medical",E1828&lt;&gt;"Charitable",E1828&lt;&gt;"Personal"),"Purpose must be Business/Medical/Charitable/Personal",IF(AND(ISNUMBER(H1828),ISNUMBER(I1828),I1828&lt;H1828),"Odometer end is before start",IF(AND(NOT(ISNUMBER(H1828)),NOT(ISNUMBER(I1828)),NOT(ISNUMBER(J1828))),"Add odometer readings or typed miles",IF(AND(ISNUMBER(H1828),ISNUMBER(I1828),ISNUMBER(J1828),ABS((I1828-H1828)-J1828)&gt;0.05),"Odometer and typed miles disagree",IF(AND(N1828&gt;0,O1828=0),"No rate for this date — check Rate Schedule",IF(AND(OR(E1828="Business",E1828="Medical",E1828="Charitable"),F1828&lt;&gt;"Yes",K1828=""),"Add purpose detail for substantiation",""))))))))))))</f>
        <v/>
      </c>
      <c r="R1828" s="27">
        <f>IF(OR(A1828="",M1828=""),"",IFERROR(INDEX('Rate Schedule'!$A$5:$A$24,MATCH(SUMPRODUCT(MAX(('Rate Schedule'!$A$5:$A$24&lt;=A1828)*('Rate Schedule'!$A$5:$A$24&lt;&gt;"")*'Rate Schedule'!$A$5:$A$24)),'Rate Schedule'!$A$5:$A$24,0)),""))</f>
        <v/>
      </c>
    </row>
    <row r="1829">
      <c r="A1829" s="22" t="n"/>
      <c r="B1829" s="10" t="n"/>
      <c r="C1829" s="10" t="n"/>
      <c r="D1829" s="10" t="n"/>
      <c r="E1829" s="10" t="n"/>
      <c r="F1829" s="10" t="n"/>
      <c r="G1829" s="10" t="n"/>
      <c r="H1829" s="23" t="n"/>
      <c r="I1829" s="23" t="n"/>
      <c r="J1829" s="23" t="n"/>
      <c r="K1829" s="10" t="n"/>
      <c r="L1829" s="10" t="n"/>
      <c r="M1829" s="24">
        <f>IF(AND(A1829="",B1829="",J1829="",H1829=""),"",ROUND(IF(G1829="Yes",2,1)*IF(AND(ISNUMBER(H1829),ISNUMBER(I1829),I1829&gt;=H1829),I1829-H1829,IF(ISNUMBER(J1829),J1829,0)),1))</f>
        <v/>
      </c>
      <c r="N1829" s="24">
        <f>IF(M1829="","",IF(OR(E1829="Personal",E1829="",F1829="Yes"),0,M1829))</f>
        <v/>
      </c>
      <c r="O1829" s="24">
        <f>IF(OR(A1829="",M1829=""),"",IF(E1829="Business",IFERROR(INDEX('Rate Schedule'!$B$5:$B$24,MATCH(SUMPRODUCT(MAX(('Rate Schedule'!$A$5:$A$24&lt;=A1829)*('Rate Schedule'!$A$5:$A$24&lt;&gt;"")*'Rate Schedule'!$A$5:$A$24)),'Rate Schedule'!$A$5:$A$24,0)),0),IF(E1829="Medical",IFERROR(INDEX('Rate Schedule'!$C$5:$C$24,MATCH(SUMPRODUCT(MAX(('Rate Schedule'!$A$5:$A$24&lt;=A1829)*('Rate Schedule'!$A$5:$A$24&lt;&gt;"")*'Rate Schedule'!$A$5:$A$24)),'Rate Schedule'!$A$5:$A$24,0)),0),IF(E1829="Charitable",IFERROR(INDEX('Rate Schedule'!$D$5:$D$24,MATCH(SUMPRODUCT(MAX(('Rate Schedule'!$A$5:$A$24&lt;=A1829)*('Rate Schedule'!$A$5:$A$24&lt;&gt;"")*'Rate Schedule'!$A$5:$A$24)),'Rate Schedule'!$A$5:$A$24,0)),0),0))))</f>
        <v/>
      </c>
      <c r="P1829" s="25">
        <f>IF(OR(M1829="",O1829=""),"",ROUND(N1829*O1829,0)/100)</f>
        <v/>
      </c>
      <c r="Q1829" s="26">
        <f>IF(AND(A1829="",B1829="",C1829="",D1829="",E1829="",J1829="",H1829=""),"",IF(A1829="","Add a date",IF(A1829&gt;AsOf,"After as-of date: not counted yet",IF(B1829="","Add a vehicle",IF(COUNTIF(VName,B1829)=0,"Vehicle not on Vehicles sheet",IF(E1829="","Add a purpose",IF(AND(E1829&lt;&gt;"Business",E1829&lt;&gt;"Medical",E1829&lt;&gt;"Charitable",E1829&lt;&gt;"Personal"),"Purpose must be Business/Medical/Charitable/Personal",IF(AND(ISNUMBER(H1829),ISNUMBER(I1829),I1829&lt;H1829),"Odometer end is before start",IF(AND(NOT(ISNUMBER(H1829)),NOT(ISNUMBER(I1829)),NOT(ISNUMBER(J1829))),"Add odometer readings or typed miles",IF(AND(ISNUMBER(H1829),ISNUMBER(I1829),ISNUMBER(J1829),ABS((I1829-H1829)-J1829)&gt;0.05),"Odometer and typed miles disagree",IF(AND(N1829&gt;0,O1829=0),"No rate for this date — check Rate Schedule",IF(AND(OR(E1829="Business",E1829="Medical",E1829="Charitable"),F1829&lt;&gt;"Yes",K1829=""),"Add purpose detail for substantiation",""))))))))))))</f>
        <v/>
      </c>
      <c r="R1829" s="27">
        <f>IF(OR(A1829="",M1829=""),"",IFERROR(INDEX('Rate Schedule'!$A$5:$A$24,MATCH(SUMPRODUCT(MAX(('Rate Schedule'!$A$5:$A$24&lt;=A1829)*('Rate Schedule'!$A$5:$A$24&lt;&gt;"")*'Rate Schedule'!$A$5:$A$24)),'Rate Schedule'!$A$5:$A$24,0)),""))</f>
        <v/>
      </c>
    </row>
    <row r="1830">
      <c r="A1830" s="22" t="n"/>
      <c r="B1830" s="10" t="n"/>
      <c r="C1830" s="10" t="n"/>
      <c r="D1830" s="10" t="n"/>
      <c r="E1830" s="10" t="n"/>
      <c r="F1830" s="10" t="n"/>
      <c r="G1830" s="10" t="n"/>
      <c r="H1830" s="23" t="n"/>
      <c r="I1830" s="23" t="n"/>
      <c r="J1830" s="23" t="n"/>
      <c r="K1830" s="10" t="n"/>
      <c r="L1830" s="10" t="n"/>
      <c r="M1830" s="24">
        <f>IF(AND(A1830="",B1830="",J1830="",H1830=""),"",ROUND(IF(G1830="Yes",2,1)*IF(AND(ISNUMBER(H1830),ISNUMBER(I1830),I1830&gt;=H1830),I1830-H1830,IF(ISNUMBER(J1830),J1830,0)),1))</f>
        <v/>
      </c>
      <c r="N1830" s="24">
        <f>IF(M1830="","",IF(OR(E1830="Personal",E1830="",F1830="Yes"),0,M1830))</f>
        <v/>
      </c>
      <c r="O1830" s="24">
        <f>IF(OR(A1830="",M1830=""),"",IF(E1830="Business",IFERROR(INDEX('Rate Schedule'!$B$5:$B$24,MATCH(SUMPRODUCT(MAX(('Rate Schedule'!$A$5:$A$24&lt;=A1830)*('Rate Schedule'!$A$5:$A$24&lt;&gt;"")*'Rate Schedule'!$A$5:$A$24)),'Rate Schedule'!$A$5:$A$24,0)),0),IF(E1830="Medical",IFERROR(INDEX('Rate Schedule'!$C$5:$C$24,MATCH(SUMPRODUCT(MAX(('Rate Schedule'!$A$5:$A$24&lt;=A1830)*('Rate Schedule'!$A$5:$A$24&lt;&gt;"")*'Rate Schedule'!$A$5:$A$24)),'Rate Schedule'!$A$5:$A$24,0)),0),IF(E1830="Charitable",IFERROR(INDEX('Rate Schedule'!$D$5:$D$24,MATCH(SUMPRODUCT(MAX(('Rate Schedule'!$A$5:$A$24&lt;=A1830)*('Rate Schedule'!$A$5:$A$24&lt;&gt;"")*'Rate Schedule'!$A$5:$A$24)),'Rate Schedule'!$A$5:$A$24,0)),0),0))))</f>
        <v/>
      </c>
      <c r="P1830" s="25">
        <f>IF(OR(M1830="",O1830=""),"",ROUND(N1830*O1830,0)/100)</f>
        <v/>
      </c>
      <c r="Q1830" s="26">
        <f>IF(AND(A1830="",B1830="",C1830="",D1830="",E1830="",J1830="",H1830=""),"",IF(A1830="","Add a date",IF(A1830&gt;AsOf,"After as-of date: not counted yet",IF(B1830="","Add a vehicle",IF(COUNTIF(VName,B1830)=0,"Vehicle not on Vehicles sheet",IF(E1830="","Add a purpose",IF(AND(E1830&lt;&gt;"Business",E1830&lt;&gt;"Medical",E1830&lt;&gt;"Charitable",E1830&lt;&gt;"Personal"),"Purpose must be Business/Medical/Charitable/Personal",IF(AND(ISNUMBER(H1830),ISNUMBER(I1830),I1830&lt;H1830),"Odometer end is before start",IF(AND(NOT(ISNUMBER(H1830)),NOT(ISNUMBER(I1830)),NOT(ISNUMBER(J1830))),"Add odometer readings or typed miles",IF(AND(ISNUMBER(H1830),ISNUMBER(I1830),ISNUMBER(J1830),ABS((I1830-H1830)-J1830)&gt;0.05),"Odometer and typed miles disagree",IF(AND(N1830&gt;0,O1830=0),"No rate for this date — check Rate Schedule",IF(AND(OR(E1830="Business",E1830="Medical",E1830="Charitable"),F1830&lt;&gt;"Yes",K1830=""),"Add purpose detail for substantiation",""))))))))))))</f>
        <v/>
      </c>
      <c r="R1830" s="27">
        <f>IF(OR(A1830="",M1830=""),"",IFERROR(INDEX('Rate Schedule'!$A$5:$A$24,MATCH(SUMPRODUCT(MAX(('Rate Schedule'!$A$5:$A$24&lt;=A1830)*('Rate Schedule'!$A$5:$A$24&lt;&gt;"")*'Rate Schedule'!$A$5:$A$24)),'Rate Schedule'!$A$5:$A$24,0)),""))</f>
        <v/>
      </c>
    </row>
    <row r="1831">
      <c r="A1831" s="22" t="n"/>
      <c r="B1831" s="10" t="n"/>
      <c r="C1831" s="10" t="n"/>
      <c r="D1831" s="10" t="n"/>
      <c r="E1831" s="10" t="n"/>
      <c r="F1831" s="10" t="n"/>
      <c r="G1831" s="10" t="n"/>
      <c r="H1831" s="23" t="n"/>
      <c r="I1831" s="23" t="n"/>
      <c r="J1831" s="23" t="n"/>
      <c r="K1831" s="10" t="n"/>
      <c r="L1831" s="10" t="n"/>
      <c r="M1831" s="24">
        <f>IF(AND(A1831="",B1831="",J1831="",H1831=""),"",ROUND(IF(G1831="Yes",2,1)*IF(AND(ISNUMBER(H1831),ISNUMBER(I1831),I1831&gt;=H1831),I1831-H1831,IF(ISNUMBER(J1831),J1831,0)),1))</f>
        <v/>
      </c>
      <c r="N1831" s="24">
        <f>IF(M1831="","",IF(OR(E1831="Personal",E1831="",F1831="Yes"),0,M1831))</f>
        <v/>
      </c>
      <c r="O1831" s="24">
        <f>IF(OR(A1831="",M1831=""),"",IF(E1831="Business",IFERROR(INDEX('Rate Schedule'!$B$5:$B$24,MATCH(SUMPRODUCT(MAX(('Rate Schedule'!$A$5:$A$24&lt;=A1831)*('Rate Schedule'!$A$5:$A$24&lt;&gt;"")*'Rate Schedule'!$A$5:$A$24)),'Rate Schedule'!$A$5:$A$24,0)),0),IF(E1831="Medical",IFERROR(INDEX('Rate Schedule'!$C$5:$C$24,MATCH(SUMPRODUCT(MAX(('Rate Schedule'!$A$5:$A$24&lt;=A1831)*('Rate Schedule'!$A$5:$A$24&lt;&gt;"")*'Rate Schedule'!$A$5:$A$24)),'Rate Schedule'!$A$5:$A$24,0)),0),IF(E1831="Charitable",IFERROR(INDEX('Rate Schedule'!$D$5:$D$24,MATCH(SUMPRODUCT(MAX(('Rate Schedule'!$A$5:$A$24&lt;=A1831)*('Rate Schedule'!$A$5:$A$24&lt;&gt;"")*'Rate Schedule'!$A$5:$A$24)),'Rate Schedule'!$A$5:$A$24,0)),0),0))))</f>
        <v/>
      </c>
      <c r="P1831" s="25">
        <f>IF(OR(M1831="",O1831=""),"",ROUND(N1831*O1831,0)/100)</f>
        <v/>
      </c>
      <c r="Q1831" s="26">
        <f>IF(AND(A1831="",B1831="",C1831="",D1831="",E1831="",J1831="",H1831=""),"",IF(A1831="","Add a date",IF(A1831&gt;AsOf,"After as-of date: not counted yet",IF(B1831="","Add a vehicle",IF(COUNTIF(VName,B1831)=0,"Vehicle not on Vehicles sheet",IF(E1831="","Add a purpose",IF(AND(E1831&lt;&gt;"Business",E1831&lt;&gt;"Medical",E1831&lt;&gt;"Charitable",E1831&lt;&gt;"Personal"),"Purpose must be Business/Medical/Charitable/Personal",IF(AND(ISNUMBER(H1831),ISNUMBER(I1831),I1831&lt;H1831),"Odometer end is before start",IF(AND(NOT(ISNUMBER(H1831)),NOT(ISNUMBER(I1831)),NOT(ISNUMBER(J1831))),"Add odometer readings or typed miles",IF(AND(ISNUMBER(H1831),ISNUMBER(I1831),ISNUMBER(J1831),ABS((I1831-H1831)-J1831)&gt;0.05),"Odometer and typed miles disagree",IF(AND(N1831&gt;0,O1831=0),"No rate for this date — check Rate Schedule",IF(AND(OR(E1831="Business",E1831="Medical",E1831="Charitable"),F1831&lt;&gt;"Yes",K1831=""),"Add purpose detail for substantiation",""))))))))))))</f>
        <v/>
      </c>
      <c r="R1831" s="27">
        <f>IF(OR(A1831="",M1831=""),"",IFERROR(INDEX('Rate Schedule'!$A$5:$A$24,MATCH(SUMPRODUCT(MAX(('Rate Schedule'!$A$5:$A$24&lt;=A1831)*('Rate Schedule'!$A$5:$A$24&lt;&gt;"")*'Rate Schedule'!$A$5:$A$24)),'Rate Schedule'!$A$5:$A$24,0)),""))</f>
        <v/>
      </c>
    </row>
    <row r="1832">
      <c r="A1832" s="22" t="n"/>
      <c r="B1832" s="10" t="n"/>
      <c r="C1832" s="10" t="n"/>
      <c r="D1832" s="10" t="n"/>
      <c r="E1832" s="10" t="n"/>
      <c r="F1832" s="10" t="n"/>
      <c r="G1832" s="10" t="n"/>
      <c r="H1832" s="23" t="n"/>
      <c r="I1832" s="23" t="n"/>
      <c r="J1832" s="23" t="n"/>
      <c r="K1832" s="10" t="n"/>
      <c r="L1832" s="10" t="n"/>
      <c r="M1832" s="24">
        <f>IF(AND(A1832="",B1832="",J1832="",H1832=""),"",ROUND(IF(G1832="Yes",2,1)*IF(AND(ISNUMBER(H1832),ISNUMBER(I1832),I1832&gt;=H1832),I1832-H1832,IF(ISNUMBER(J1832),J1832,0)),1))</f>
        <v/>
      </c>
      <c r="N1832" s="24">
        <f>IF(M1832="","",IF(OR(E1832="Personal",E1832="",F1832="Yes"),0,M1832))</f>
        <v/>
      </c>
      <c r="O1832" s="24">
        <f>IF(OR(A1832="",M1832=""),"",IF(E1832="Business",IFERROR(INDEX('Rate Schedule'!$B$5:$B$24,MATCH(SUMPRODUCT(MAX(('Rate Schedule'!$A$5:$A$24&lt;=A1832)*('Rate Schedule'!$A$5:$A$24&lt;&gt;"")*'Rate Schedule'!$A$5:$A$24)),'Rate Schedule'!$A$5:$A$24,0)),0),IF(E1832="Medical",IFERROR(INDEX('Rate Schedule'!$C$5:$C$24,MATCH(SUMPRODUCT(MAX(('Rate Schedule'!$A$5:$A$24&lt;=A1832)*('Rate Schedule'!$A$5:$A$24&lt;&gt;"")*'Rate Schedule'!$A$5:$A$24)),'Rate Schedule'!$A$5:$A$24,0)),0),IF(E1832="Charitable",IFERROR(INDEX('Rate Schedule'!$D$5:$D$24,MATCH(SUMPRODUCT(MAX(('Rate Schedule'!$A$5:$A$24&lt;=A1832)*('Rate Schedule'!$A$5:$A$24&lt;&gt;"")*'Rate Schedule'!$A$5:$A$24)),'Rate Schedule'!$A$5:$A$24,0)),0),0))))</f>
        <v/>
      </c>
      <c r="P1832" s="25">
        <f>IF(OR(M1832="",O1832=""),"",ROUND(N1832*O1832,0)/100)</f>
        <v/>
      </c>
      <c r="Q1832" s="26">
        <f>IF(AND(A1832="",B1832="",C1832="",D1832="",E1832="",J1832="",H1832=""),"",IF(A1832="","Add a date",IF(A1832&gt;AsOf,"After as-of date: not counted yet",IF(B1832="","Add a vehicle",IF(COUNTIF(VName,B1832)=0,"Vehicle not on Vehicles sheet",IF(E1832="","Add a purpose",IF(AND(E1832&lt;&gt;"Business",E1832&lt;&gt;"Medical",E1832&lt;&gt;"Charitable",E1832&lt;&gt;"Personal"),"Purpose must be Business/Medical/Charitable/Personal",IF(AND(ISNUMBER(H1832),ISNUMBER(I1832),I1832&lt;H1832),"Odometer end is before start",IF(AND(NOT(ISNUMBER(H1832)),NOT(ISNUMBER(I1832)),NOT(ISNUMBER(J1832))),"Add odometer readings or typed miles",IF(AND(ISNUMBER(H1832),ISNUMBER(I1832),ISNUMBER(J1832),ABS((I1832-H1832)-J1832)&gt;0.05),"Odometer and typed miles disagree",IF(AND(N1832&gt;0,O1832=0),"No rate for this date — check Rate Schedule",IF(AND(OR(E1832="Business",E1832="Medical",E1832="Charitable"),F1832&lt;&gt;"Yes",K1832=""),"Add purpose detail for substantiation",""))))))))))))</f>
        <v/>
      </c>
      <c r="R1832" s="27">
        <f>IF(OR(A1832="",M1832=""),"",IFERROR(INDEX('Rate Schedule'!$A$5:$A$24,MATCH(SUMPRODUCT(MAX(('Rate Schedule'!$A$5:$A$24&lt;=A1832)*('Rate Schedule'!$A$5:$A$24&lt;&gt;"")*'Rate Schedule'!$A$5:$A$24)),'Rate Schedule'!$A$5:$A$24,0)),""))</f>
        <v/>
      </c>
    </row>
    <row r="1833">
      <c r="A1833" s="22" t="n"/>
      <c r="B1833" s="10" t="n"/>
      <c r="C1833" s="10" t="n"/>
      <c r="D1833" s="10" t="n"/>
      <c r="E1833" s="10" t="n"/>
      <c r="F1833" s="10" t="n"/>
      <c r="G1833" s="10" t="n"/>
      <c r="H1833" s="23" t="n"/>
      <c r="I1833" s="23" t="n"/>
      <c r="J1833" s="23" t="n"/>
      <c r="K1833" s="10" t="n"/>
      <c r="L1833" s="10" t="n"/>
      <c r="M1833" s="24">
        <f>IF(AND(A1833="",B1833="",J1833="",H1833=""),"",ROUND(IF(G1833="Yes",2,1)*IF(AND(ISNUMBER(H1833),ISNUMBER(I1833),I1833&gt;=H1833),I1833-H1833,IF(ISNUMBER(J1833),J1833,0)),1))</f>
        <v/>
      </c>
      <c r="N1833" s="24">
        <f>IF(M1833="","",IF(OR(E1833="Personal",E1833="",F1833="Yes"),0,M1833))</f>
        <v/>
      </c>
      <c r="O1833" s="24">
        <f>IF(OR(A1833="",M1833=""),"",IF(E1833="Business",IFERROR(INDEX('Rate Schedule'!$B$5:$B$24,MATCH(SUMPRODUCT(MAX(('Rate Schedule'!$A$5:$A$24&lt;=A1833)*('Rate Schedule'!$A$5:$A$24&lt;&gt;"")*'Rate Schedule'!$A$5:$A$24)),'Rate Schedule'!$A$5:$A$24,0)),0),IF(E1833="Medical",IFERROR(INDEX('Rate Schedule'!$C$5:$C$24,MATCH(SUMPRODUCT(MAX(('Rate Schedule'!$A$5:$A$24&lt;=A1833)*('Rate Schedule'!$A$5:$A$24&lt;&gt;"")*'Rate Schedule'!$A$5:$A$24)),'Rate Schedule'!$A$5:$A$24,0)),0),IF(E1833="Charitable",IFERROR(INDEX('Rate Schedule'!$D$5:$D$24,MATCH(SUMPRODUCT(MAX(('Rate Schedule'!$A$5:$A$24&lt;=A1833)*('Rate Schedule'!$A$5:$A$24&lt;&gt;"")*'Rate Schedule'!$A$5:$A$24)),'Rate Schedule'!$A$5:$A$24,0)),0),0))))</f>
        <v/>
      </c>
      <c r="P1833" s="25">
        <f>IF(OR(M1833="",O1833=""),"",ROUND(N1833*O1833,0)/100)</f>
        <v/>
      </c>
      <c r="Q1833" s="26">
        <f>IF(AND(A1833="",B1833="",C1833="",D1833="",E1833="",J1833="",H1833=""),"",IF(A1833="","Add a date",IF(A1833&gt;AsOf,"After as-of date: not counted yet",IF(B1833="","Add a vehicle",IF(COUNTIF(VName,B1833)=0,"Vehicle not on Vehicles sheet",IF(E1833="","Add a purpose",IF(AND(E1833&lt;&gt;"Business",E1833&lt;&gt;"Medical",E1833&lt;&gt;"Charitable",E1833&lt;&gt;"Personal"),"Purpose must be Business/Medical/Charitable/Personal",IF(AND(ISNUMBER(H1833),ISNUMBER(I1833),I1833&lt;H1833),"Odometer end is before start",IF(AND(NOT(ISNUMBER(H1833)),NOT(ISNUMBER(I1833)),NOT(ISNUMBER(J1833))),"Add odometer readings or typed miles",IF(AND(ISNUMBER(H1833),ISNUMBER(I1833),ISNUMBER(J1833),ABS((I1833-H1833)-J1833)&gt;0.05),"Odometer and typed miles disagree",IF(AND(N1833&gt;0,O1833=0),"No rate for this date — check Rate Schedule",IF(AND(OR(E1833="Business",E1833="Medical",E1833="Charitable"),F1833&lt;&gt;"Yes",K1833=""),"Add purpose detail for substantiation",""))))))))))))</f>
        <v/>
      </c>
      <c r="R1833" s="27">
        <f>IF(OR(A1833="",M1833=""),"",IFERROR(INDEX('Rate Schedule'!$A$5:$A$24,MATCH(SUMPRODUCT(MAX(('Rate Schedule'!$A$5:$A$24&lt;=A1833)*('Rate Schedule'!$A$5:$A$24&lt;&gt;"")*'Rate Schedule'!$A$5:$A$24)),'Rate Schedule'!$A$5:$A$24,0)),""))</f>
        <v/>
      </c>
    </row>
    <row r="1834">
      <c r="A1834" s="22" t="n"/>
      <c r="B1834" s="10" t="n"/>
      <c r="C1834" s="10" t="n"/>
      <c r="D1834" s="10" t="n"/>
      <c r="E1834" s="10" t="n"/>
      <c r="F1834" s="10" t="n"/>
      <c r="G1834" s="10" t="n"/>
      <c r="H1834" s="23" t="n"/>
      <c r="I1834" s="23" t="n"/>
      <c r="J1834" s="23" t="n"/>
      <c r="K1834" s="10" t="n"/>
      <c r="L1834" s="10" t="n"/>
      <c r="M1834" s="24">
        <f>IF(AND(A1834="",B1834="",J1834="",H1834=""),"",ROUND(IF(G1834="Yes",2,1)*IF(AND(ISNUMBER(H1834),ISNUMBER(I1834),I1834&gt;=H1834),I1834-H1834,IF(ISNUMBER(J1834),J1834,0)),1))</f>
        <v/>
      </c>
      <c r="N1834" s="24">
        <f>IF(M1834="","",IF(OR(E1834="Personal",E1834="",F1834="Yes"),0,M1834))</f>
        <v/>
      </c>
      <c r="O1834" s="24">
        <f>IF(OR(A1834="",M1834=""),"",IF(E1834="Business",IFERROR(INDEX('Rate Schedule'!$B$5:$B$24,MATCH(SUMPRODUCT(MAX(('Rate Schedule'!$A$5:$A$24&lt;=A1834)*('Rate Schedule'!$A$5:$A$24&lt;&gt;"")*'Rate Schedule'!$A$5:$A$24)),'Rate Schedule'!$A$5:$A$24,0)),0),IF(E1834="Medical",IFERROR(INDEX('Rate Schedule'!$C$5:$C$24,MATCH(SUMPRODUCT(MAX(('Rate Schedule'!$A$5:$A$24&lt;=A1834)*('Rate Schedule'!$A$5:$A$24&lt;&gt;"")*'Rate Schedule'!$A$5:$A$24)),'Rate Schedule'!$A$5:$A$24,0)),0),IF(E1834="Charitable",IFERROR(INDEX('Rate Schedule'!$D$5:$D$24,MATCH(SUMPRODUCT(MAX(('Rate Schedule'!$A$5:$A$24&lt;=A1834)*('Rate Schedule'!$A$5:$A$24&lt;&gt;"")*'Rate Schedule'!$A$5:$A$24)),'Rate Schedule'!$A$5:$A$24,0)),0),0))))</f>
        <v/>
      </c>
      <c r="P1834" s="25">
        <f>IF(OR(M1834="",O1834=""),"",ROUND(N1834*O1834,0)/100)</f>
        <v/>
      </c>
      <c r="Q1834" s="26">
        <f>IF(AND(A1834="",B1834="",C1834="",D1834="",E1834="",J1834="",H1834=""),"",IF(A1834="","Add a date",IF(A1834&gt;AsOf,"After as-of date: not counted yet",IF(B1834="","Add a vehicle",IF(COUNTIF(VName,B1834)=0,"Vehicle not on Vehicles sheet",IF(E1834="","Add a purpose",IF(AND(E1834&lt;&gt;"Business",E1834&lt;&gt;"Medical",E1834&lt;&gt;"Charitable",E1834&lt;&gt;"Personal"),"Purpose must be Business/Medical/Charitable/Personal",IF(AND(ISNUMBER(H1834),ISNUMBER(I1834),I1834&lt;H1834),"Odometer end is before start",IF(AND(NOT(ISNUMBER(H1834)),NOT(ISNUMBER(I1834)),NOT(ISNUMBER(J1834))),"Add odometer readings or typed miles",IF(AND(ISNUMBER(H1834),ISNUMBER(I1834),ISNUMBER(J1834),ABS((I1834-H1834)-J1834)&gt;0.05),"Odometer and typed miles disagree",IF(AND(N1834&gt;0,O1834=0),"No rate for this date — check Rate Schedule",IF(AND(OR(E1834="Business",E1834="Medical",E1834="Charitable"),F1834&lt;&gt;"Yes",K1834=""),"Add purpose detail for substantiation",""))))))))))))</f>
        <v/>
      </c>
      <c r="R1834" s="27">
        <f>IF(OR(A1834="",M1834=""),"",IFERROR(INDEX('Rate Schedule'!$A$5:$A$24,MATCH(SUMPRODUCT(MAX(('Rate Schedule'!$A$5:$A$24&lt;=A1834)*('Rate Schedule'!$A$5:$A$24&lt;&gt;"")*'Rate Schedule'!$A$5:$A$24)),'Rate Schedule'!$A$5:$A$24,0)),""))</f>
        <v/>
      </c>
    </row>
    <row r="1835">
      <c r="A1835" s="22" t="n"/>
      <c r="B1835" s="10" t="n"/>
      <c r="C1835" s="10" t="n"/>
      <c r="D1835" s="10" t="n"/>
      <c r="E1835" s="10" t="n"/>
      <c r="F1835" s="10" t="n"/>
      <c r="G1835" s="10" t="n"/>
      <c r="H1835" s="23" t="n"/>
      <c r="I1835" s="23" t="n"/>
      <c r="J1835" s="23" t="n"/>
      <c r="K1835" s="10" t="n"/>
      <c r="L1835" s="10" t="n"/>
      <c r="M1835" s="24">
        <f>IF(AND(A1835="",B1835="",J1835="",H1835=""),"",ROUND(IF(G1835="Yes",2,1)*IF(AND(ISNUMBER(H1835),ISNUMBER(I1835),I1835&gt;=H1835),I1835-H1835,IF(ISNUMBER(J1835),J1835,0)),1))</f>
        <v/>
      </c>
      <c r="N1835" s="24">
        <f>IF(M1835="","",IF(OR(E1835="Personal",E1835="",F1835="Yes"),0,M1835))</f>
        <v/>
      </c>
      <c r="O1835" s="24">
        <f>IF(OR(A1835="",M1835=""),"",IF(E1835="Business",IFERROR(INDEX('Rate Schedule'!$B$5:$B$24,MATCH(SUMPRODUCT(MAX(('Rate Schedule'!$A$5:$A$24&lt;=A1835)*('Rate Schedule'!$A$5:$A$24&lt;&gt;"")*'Rate Schedule'!$A$5:$A$24)),'Rate Schedule'!$A$5:$A$24,0)),0),IF(E1835="Medical",IFERROR(INDEX('Rate Schedule'!$C$5:$C$24,MATCH(SUMPRODUCT(MAX(('Rate Schedule'!$A$5:$A$24&lt;=A1835)*('Rate Schedule'!$A$5:$A$24&lt;&gt;"")*'Rate Schedule'!$A$5:$A$24)),'Rate Schedule'!$A$5:$A$24,0)),0),IF(E1835="Charitable",IFERROR(INDEX('Rate Schedule'!$D$5:$D$24,MATCH(SUMPRODUCT(MAX(('Rate Schedule'!$A$5:$A$24&lt;=A1835)*('Rate Schedule'!$A$5:$A$24&lt;&gt;"")*'Rate Schedule'!$A$5:$A$24)),'Rate Schedule'!$A$5:$A$24,0)),0),0))))</f>
        <v/>
      </c>
      <c r="P1835" s="25">
        <f>IF(OR(M1835="",O1835=""),"",ROUND(N1835*O1835,0)/100)</f>
        <v/>
      </c>
      <c r="Q1835" s="26">
        <f>IF(AND(A1835="",B1835="",C1835="",D1835="",E1835="",J1835="",H1835=""),"",IF(A1835="","Add a date",IF(A1835&gt;AsOf,"After as-of date: not counted yet",IF(B1835="","Add a vehicle",IF(COUNTIF(VName,B1835)=0,"Vehicle not on Vehicles sheet",IF(E1835="","Add a purpose",IF(AND(E1835&lt;&gt;"Business",E1835&lt;&gt;"Medical",E1835&lt;&gt;"Charitable",E1835&lt;&gt;"Personal"),"Purpose must be Business/Medical/Charitable/Personal",IF(AND(ISNUMBER(H1835),ISNUMBER(I1835),I1835&lt;H1835),"Odometer end is before start",IF(AND(NOT(ISNUMBER(H1835)),NOT(ISNUMBER(I1835)),NOT(ISNUMBER(J1835))),"Add odometer readings or typed miles",IF(AND(ISNUMBER(H1835),ISNUMBER(I1835),ISNUMBER(J1835),ABS((I1835-H1835)-J1835)&gt;0.05),"Odometer and typed miles disagree",IF(AND(N1835&gt;0,O1835=0),"No rate for this date — check Rate Schedule",IF(AND(OR(E1835="Business",E1835="Medical",E1835="Charitable"),F1835&lt;&gt;"Yes",K1835=""),"Add purpose detail for substantiation",""))))))))))))</f>
        <v/>
      </c>
      <c r="R1835" s="27">
        <f>IF(OR(A1835="",M1835=""),"",IFERROR(INDEX('Rate Schedule'!$A$5:$A$24,MATCH(SUMPRODUCT(MAX(('Rate Schedule'!$A$5:$A$24&lt;=A1835)*('Rate Schedule'!$A$5:$A$24&lt;&gt;"")*'Rate Schedule'!$A$5:$A$24)),'Rate Schedule'!$A$5:$A$24,0)),""))</f>
        <v/>
      </c>
    </row>
    <row r="1836">
      <c r="A1836" s="22" t="n"/>
      <c r="B1836" s="10" t="n"/>
      <c r="C1836" s="10" t="n"/>
      <c r="D1836" s="10" t="n"/>
      <c r="E1836" s="10" t="n"/>
      <c r="F1836" s="10" t="n"/>
      <c r="G1836" s="10" t="n"/>
      <c r="H1836" s="23" t="n"/>
      <c r="I1836" s="23" t="n"/>
      <c r="J1836" s="23" t="n"/>
      <c r="K1836" s="10" t="n"/>
      <c r="L1836" s="10" t="n"/>
      <c r="M1836" s="24">
        <f>IF(AND(A1836="",B1836="",J1836="",H1836=""),"",ROUND(IF(G1836="Yes",2,1)*IF(AND(ISNUMBER(H1836),ISNUMBER(I1836),I1836&gt;=H1836),I1836-H1836,IF(ISNUMBER(J1836),J1836,0)),1))</f>
        <v/>
      </c>
      <c r="N1836" s="24">
        <f>IF(M1836="","",IF(OR(E1836="Personal",E1836="",F1836="Yes"),0,M1836))</f>
        <v/>
      </c>
      <c r="O1836" s="24">
        <f>IF(OR(A1836="",M1836=""),"",IF(E1836="Business",IFERROR(INDEX('Rate Schedule'!$B$5:$B$24,MATCH(SUMPRODUCT(MAX(('Rate Schedule'!$A$5:$A$24&lt;=A1836)*('Rate Schedule'!$A$5:$A$24&lt;&gt;"")*'Rate Schedule'!$A$5:$A$24)),'Rate Schedule'!$A$5:$A$24,0)),0),IF(E1836="Medical",IFERROR(INDEX('Rate Schedule'!$C$5:$C$24,MATCH(SUMPRODUCT(MAX(('Rate Schedule'!$A$5:$A$24&lt;=A1836)*('Rate Schedule'!$A$5:$A$24&lt;&gt;"")*'Rate Schedule'!$A$5:$A$24)),'Rate Schedule'!$A$5:$A$24,0)),0),IF(E1836="Charitable",IFERROR(INDEX('Rate Schedule'!$D$5:$D$24,MATCH(SUMPRODUCT(MAX(('Rate Schedule'!$A$5:$A$24&lt;=A1836)*('Rate Schedule'!$A$5:$A$24&lt;&gt;"")*'Rate Schedule'!$A$5:$A$24)),'Rate Schedule'!$A$5:$A$24,0)),0),0))))</f>
        <v/>
      </c>
      <c r="P1836" s="25">
        <f>IF(OR(M1836="",O1836=""),"",ROUND(N1836*O1836,0)/100)</f>
        <v/>
      </c>
      <c r="Q1836" s="26">
        <f>IF(AND(A1836="",B1836="",C1836="",D1836="",E1836="",J1836="",H1836=""),"",IF(A1836="","Add a date",IF(A1836&gt;AsOf,"After as-of date: not counted yet",IF(B1836="","Add a vehicle",IF(COUNTIF(VName,B1836)=0,"Vehicle not on Vehicles sheet",IF(E1836="","Add a purpose",IF(AND(E1836&lt;&gt;"Business",E1836&lt;&gt;"Medical",E1836&lt;&gt;"Charitable",E1836&lt;&gt;"Personal"),"Purpose must be Business/Medical/Charitable/Personal",IF(AND(ISNUMBER(H1836),ISNUMBER(I1836),I1836&lt;H1836),"Odometer end is before start",IF(AND(NOT(ISNUMBER(H1836)),NOT(ISNUMBER(I1836)),NOT(ISNUMBER(J1836))),"Add odometer readings or typed miles",IF(AND(ISNUMBER(H1836),ISNUMBER(I1836),ISNUMBER(J1836),ABS((I1836-H1836)-J1836)&gt;0.05),"Odometer and typed miles disagree",IF(AND(N1836&gt;0,O1836=0),"No rate for this date — check Rate Schedule",IF(AND(OR(E1836="Business",E1836="Medical",E1836="Charitable"),F1836&lt;&gt;"Yes",K1836=""),"Add purpose detail for substantiation",""))))))))))))</f>
        <v/>
      </c>
      <c r="R1836" s="27">
        <f>IF(OR(A1836="",M1836=""),"",IFERROR(INDEX('Rate Schedule'!$A$5:$A$24,MATCH(SUMPRODUCT(MAX(('Rate Schedule'!$A$5:$A$24&lt;=A1836)*('Rate Schedule'!$A$5:$A$24&lt;&gt;"")*'Rate Schedule'!$A$5:$A$24)),'Rate Schedule'!$A$5:$A$24,0)),""))</f>
        <v/>
      </c>
    </row>
    <row r="1837">
      <c r="A1837" s="22" t="n"/>
      <c r="B1837" s="10" t="n"/>
      <c r="C1837" s="10" t="n"/>
      <c r="D1837" s="10" t="n"/>
      <c r="E1837" s="10" t="n"/>
      <c r="F1837" s="10" t="n"/>
      <c r="G1837" s="10" t="n"/>
      <c r="H1837" s="23" t="n"/>
      <c r="I1837" s="23" t="n"/>
      <c r="J1837" s="23" t="n"/>
      <c r="K1837" s="10" t="n"/>
      <c r="L1837" s="10" t="n"/>
      <c r="M1837" s="24">
        <f>IF(AND(A1837="",B1837="",J1837="",H1837=""),"",ROUND(IF(G1837="Yes",2,1)*IF(AND(ISNUMBER(H1837),ISNUMBER(I1837),I1837&gt;=H1837),I1837-H1837,IF(ISNUMBER(J1837),J1837,0)),1))</f>
        <v/>
      </c>
      <c r="N1837" s="24">
        <f>IF(M1837="","",IF(OR(E1837="Personal",E1837="",F1837="Yes"),0,M1837))</f>
        <v/>
      </c>
      <c r="O1837" s="24">
        <f>IF(OR(A1837="",M1837=""),"",IF(E1837="Business",IFERROR(INDEX('Rate Schedule'!$B$5:$B$24,MATCH(SUMPRODUCT(MAX(('Rate Schedule'!$A$5:$A$24&lt;=A1837)*('Rate Schedule'!$A$5:$A$24&lt;&gt;"")*'Rate Schedule'!$A$5:$A$24)),'Rate Schedule'!$A$5:$A$24,0)),0),IF(E1837="Medical",IFERROR(INDEX('Rate Schedule'!$C$5:$C$24,MATCH(SUMPRODUCT(MAX(('Rate Schedule'!$A$5:$A$24&lt;=A1837)*('Rate Schedule'!$A$5:$A$24&lt;&gt;"")*'Rate Schedule'!$A$5:$A$24)),'Rate Schedule'!$A$5:$A$24,0)),0),IF(E1837="Charitable",IFERROR(INDEX('Rate Schedule'!$D$5:$D$24,MATCH(SUMPRODUCT(MAX(('Rate Schedule'!$A$5:$A$24&lt;=A1837)*('Rate Schedule'!$A$5:$A$24&lt;&gt;"")*'Rate Schedule'!$A$5:$A$24)),'Rate Schedule'!$A$5:$A$24,0)),0),0))))</f>
        <v/>
      </c>
      <c r="P1837" s="25">
        <f>IF(OR(M1837="",O1837=""),"",ROUND(N1837*O1837,0)/100)</f>
        <v/>
      </c>
      <c r="Q1837" s="26">
        <f>IF(AND(A1837="",B1837="",C1837="",D1837="",E1837="",J1837="",H1837=""),"",IF(A1837="","Add a date",IF(A1837&gt;AsOf,"After as-of date: not counted yet",IF(B1837="","Add a vehicle",IF(COUNTIF(VName,B1837)=0,"Vehicle not on Vehicles sheet",IF(E1837="","Add a purpose",IF(AND(E1837&lt;&gt;"Business",E1837&lt;&gt;"Medical",E1837&lt;&gt;"Charitable",E1837&lt;&gt;"Personal"),"Purpose must be Business/Medical/Charitable/Personal",IF(AND(ISNUMBER(H1837),ISNUMBER(I1837),I1837&lt;H1837),"Odometer end is before start",IF(AND(NOT(ISNUMBER(H1837)),NOT(ISNUMBER(I1837)),NOT(ISNUMBER(J1837))),"Add odometer readings or typed miles",IF(AND(ISNUMBER(H1837),ISNUMBER(I1837),ISNUMBER(J1837),ABS((I1837-H1837)-J1837)&gt;0.05),"Odometer and typed miles disagree",IF(AND(N1837&gt;0,O1837=0),"No rate for this date — check Rate Schedule",IF(AND(OR(E1837="Business",E1837="Medical",E1837="Charitable"),F1837&lt;&gt;"Yes",K1837=""),"Add purpose detail for substantiation",""))))))))))))</f>
        <v/>
      </c>
      <c r="R1837" s="27">
        <f>IF(OR(A1837="",M1837=""),"",IFERROR(INDEX('Rate Schedule'!$A$5:$A$24,MATCH(SUMPRODUCT(MAX(('Rate Schedule'!$A$5:$A$24&lt;=A1837)*('Rate Schedule'!$A$5:$A$24&lt;&gt;"")*'Rate Schedule'!$A$5:$A$24)),'Rate Schedule'!$A$5:$A$24,0)),""))</f>
        <v/>
      </c>
    </row>
    <row r="1838">
      <c r="A1838" s="22" t="n"/>
      <c r="B1838" s="10" t="n"/>
      <c r="C1838" s="10" t="n"/>
      <c r="D1838" s="10" t="n"/>
      <c r="E1838" s="10" t="n"/>
      <c r="F1838" s="10" t="n"/>
      <c r="G1838" s="10" t="n"/>
      <c r="H1838" s="23" t="n"/>
      <c r="I1838" s="23" t="n"/>
      <c r="J1838" s="23" t="n"/>
      <c r="K1838" s="10" t="n"/>
      <c r="L1838" s="10" t="n"/>
      <c r="M1838" s="24">
        <f>IF(AND(A1838="",B1838="",J1838="",H1838=""),"",ROUND(IF(G1838="Yes",2,1)*IF(AND(ISNUMBER(H1838),ISNUMBER(I1838),I1838&gt;=H1838),I1838-H1838,IF(ISNUMBER(J1838),J1838,0)),1))</f>
        <v/>
      </c>
      <c r="N1838" s="24">
        <f>IF(M1838="","",IF(OR(E1838="Personal",E1838="",F1838="Yes"),0,M1838))</f>
        <v/>
      </c>
      <c r="O1838" s="24">
        <f>IF(OR(A1838="",M1838=""),"",IF(E1838="Business",IFERROR(INDEX('Rate Schedule'!$B$5:$B$24,MATCH(SUMPRODUCT(MAX(('Rate Schedule'!$A$5:$A$24&lt;=A1838)*('Rate Schedule'!$A$5:$A$24&lt;&gt;"")*'Rate Schedule'!$A$5:$A$24)),'Rate Schedule'!$A$5:$A$24,0)),0),IF(E1838="Medical",IFERROR(INDEX('Rate Schedule'!$C$5:$C$24,MATCH(SUMPRODUCT(MAX(('Rate Schedule'!$A$5:$A$24&lt;=A1838)*('Rate Schedule'!$A$5:$A$24&lt;&gt;"")*'Rate Schedule'!$A$5:$A$24)),'Rate Schedule'!$A$5:$A$24,0)),0),IF(E1838="Charitable",IFERROR(INDEX('Rate Schedule'!$D$5:$D$24,MATCH(SUMPRODUCT(MAX(('Rate Schedule'!$A$5:$A$24&lt;=A1838)*('Rate Schedule'!$A$5:$A$24&lt;&gt;"")*'Rate Schedule'!$A$5:$A$24)),'Rate Schedule'!$A$5:$A$24,0)),0),0))))</f>
        <v/>
      </c>
      <c r="P1838" s="25">
        <f>IF(OR(M1838="",O1838=""),"",ROUND(N1838*O1838,0)/100)</f>
        <v/>
      </c>
      <c r="Q1838" s="26">
        <f>IF(AND(A1838="",B1838="",C1838="",D1838="",E1838="",J1838="",H1838=""),"",IF(A1838="","Add a date",IF(A1838&gt;AsOf,"After as-of date: not counted yet",IF(B1838="","Add a vehicle",IF(COUNTIF(VName,B1838)=0,"Vehicle not on Vehicles sheet",IF(E1838="","Add a purpose",IF(AND(E1838&lt;&gt;"Business",E1838&lt;&gt;"Medical",E1838&lt;&gt;"Charitable",E1838&lt;&gt;"Personal"),"Purpose must be Business/Medical/Charitable/Personal",IF(AND(ISNUMBER(H1838),ISNUMBER(I1838),I1838&lt;H1838),"Odometer end is before start",IF(AND(NOT(ISNUMBER(H1838)),NOT(ISNUMBER(I1838)),NOT(ISNUMBER(J1838))),"Add odometer readings or typed miles",IF(AND(ISNUMBER(H1838),ISNUMBER(I1838),ISNUMBER(J1838),ABS((I1838-H1838)-J1838)&gt;0.05),"Odometer and typed miles disagree",IF(AND(N1838&gt;0,O1838=0),"No rate for this date — check Rate Schedule",IF(AND(OR(E1838="Business",E1838="Medical",E1838="Charitable"),F1838&lt;&gt;"Yes",K1838=""),"Add purpose detail for substantiation",""))))))))))))</f>
        <v/>
      </c>
      <c r="R1838" s="27">
        <f>IF(OR(A1838="",M1838=""),"",IFERROR(INDEX('Rate Schedule'!$A$5:$A$24,MATCH(SUMPRODUCT(MAX(('Rate Schedule'!$A$5:$A$24&lt;=A1838)*('Rate Schedule'!$A$5:$A$24&lt;&gt;"")*'Rate Schedule'!$A$5:$A$24)),'Rate Schedule'!$A$5:$A$24,0)),""))</f>
        <v/>
      </c>
    </row>
    <row r="1839">
      <c r="A1839" s="22" t="n"/>
      <c r="B1839" s="10" t="n"/>
      <c r="C1839" s="10" t="n"/>
      <c r="D1839" s="10" t="n"/>
      <c r="E1839" s="10" t="n"/>
      <c r="F1839" s="10" t="n"/>
      <c r="G1839" s="10" t="n"/>
      <c r="H1839" s="23" t="n"/>
      <c r="I1839" s="23" t="n"/>
      <c r="J1839" s="23" t="n"/>
      <c r="K1839" s="10" t="n"/>
      <c r="L1839" s="10" t="n"/>
      <c r="M1839" s="24">
        <f>IF(AND(A1839="",B1839="",J1839="",H1839=""),"",ROUND(IF(G1839="Yes",2,1)*IF(AND(ISNUMBER(H1839),ISNUMBER(I1839),I1839&gt;=H1839),I1839-H1839,IF(ISNUMBER(J1839),J1839,0)),1))</f>
        <v/>
      </c>
      <c r="N1839" s="24">
        <f>IF(M1839="","",IF(OR(E1839="Personal",E1839="",F1839="Yes"),0,M1839))</f>
        <v/>
      </c>
      <c r="O1839" s="24">
        <f>IF(OR(A1839="",M1839=""),"",IF(E1839="Business",IFERROR(INDEX('Rate Schedule'!$B$5:$B$24,MATCH(SUMPRODUCT(MAX(('Rate Schedule'!$A$5:$A$24&lt;=A1839)*('Rate Schedule'!$A$5:$A$24&lt;&gt;"")*'Rate Schedule'!$A$5:$A$24)),'Rate Schedule'!$A$5:$A$24,0)),0),IF(E1839="Medical",IFERROR(INDEX('Rate Schedule'!$C$5:$C$24,MATCH(SUMPRODUCT(MAX(('Rate Schedule'!$A$5:$A$24&lt;=A1839)*('Rate Schedule'!$A$5:$A$24&lt;&gt;"")*'Rate Schedule'!$A$5:$A$24)),'Rate Schedule'!$A$5:$A$24,0)),0),IF(E1839="Charitable",IFERROR(INDEX('Rate Schedule'!$D$5:$D$24,MATCH(SUMPRODUCT(MAX(('Rate Schedule'!$A$5:$A$24&lt;=A1839)*('Rate Schedule'!$A$5:$A$24&lt;&gt;"")*'Rate Schedule'!$A$5:$A$24)),'Rate Schedule'!$A$5:$A$24,0)),0),0))))</f>
        <v/>
      </c>
      <c r="P1839" s="25">
        <f>IF(OR(M1839="",O1839=""),"",ROUND(N1839*O1839,0)/100)</f>
        <v/>
      </c>
      <c r="Q1839" s="26">
        <f>IF(AND(A1839="",B1839="",C1839="",D1839="",E1839="",J1839="",H1839=""),"",IF(A1839="","Add a date",IF(A1839&gt;AsOf,"After as-of date: not counted yet",IF(B1839="","Add a vehicle",IF(COUNTIF(VName,B1839)=0,"Vehicle not on Vehicles sheet",IF(E1839="","Add a purpose",IF(AND(E1839&lt;&gt;"Business",E1839&lt;&gt;"Medical",E1839&lt;&gt;"Charitable",E1839&lt;&gt;"Personal"),"Purpose must be Business/Medical/Charitable/Personal",IF(AND(ISNUMBER(H1839),ISNUMBER(I1839),I1839&lt;H1839),"Odometer end is before start",IF(AND(NOT(ISNUMBER(H1839)),NOT(ISNUMBER(I1839)),NOT(ISNUMBER(J1839))),"Add odometer readings or typed miles",IF(AND(ISNUMBER(H1839),ISNUMBER(I1839),ISNUMBER(J1839),ABS((I1839-H1839)-J1839)&gt;0.05),"Odometer and typed miles disagree",IF(AND(N1839&gt;0,O1839=0),"No rate for this date — check Rate Schedule",IF(AND(OR(E1839="Business",E1839="Medical",E1839="Charitable"),F1839&lt;&gt;"Yes",K1839=""),"Add purpose detail for substantiation",""))))))))))))</f>
        <v/>
      </c>
      <c r="R1839" s="27">
        <f>IF(OR(A1839="",M1839=""),"",IFERROR(INDEX('Rate Schedule'!$A$5:$A$24,MATCH(SUMPRODUCT(MAX(('Rate Schedule'!$A$5:$A$24&lt;=A1839)*('Rate Schedule'!$A$5:$A$24&lt;&gt;"")*'Rate Schedule'!$A$5:$A$24)),'Rate Schedule'!$A$5:$A$24,0)),""))</f>
        <v/>
      </c>
    </row>
    <row r="1840">
      <c r="A1840" s="22" t="n"/>
      <c r="B1840" s="10" t="n"/>
      <c r="C1840" s="10" t="n"/>
      <c r="D1840" s="10" t="n"/>
      <c r="E1840" s="10" t="n"/>
      <c r="F1840" s="10" t="n"/>
      <c r="G1840" s="10" t="n"/>
      <c r="H1840" s="23" t="n"/>
      <c r="I1840" s="23" t="n"/>
      <c r="J1840" s="23" t="n"/>
      <c r="K1840" s="10" t="n"/>
      <c r="L1840" s="10" t="n"/>
      <c r="M1840" s="24">
        <f>IF(AND(A1840="",B1840="",J1840="",H1840=""),"",ROUND(IF(G1840="Yes",2,1)*IF(AND(ISNUMBER(H1840),ISNUMBER(I1840),I1840&gt;=H1840),I1840-H1840,IF(ISNUMBER(J1840),J1840,0)),1))</f>
        <v/>
      </c>
      <c r="N1840" s="24">
        <f>IF(M1840="","",IF(OR(E1840="Personal",E1840="",F1840="Yes"),0,M1840))</f>
        <v/>
      </c>
      <c r="O1840" s="24">
        <f>IF(OR(A1840="",M1840=""),"",IF(E1840="Business",IFERROR(INDEX('Rate Schedule'!$B$5:$B$24,MATCH(SUMPRODUCT(MAX(('Rate Schedule'!$A$5:$A$24&lt;=A1840)*('Rate Schedule'!$A$5:$A$24&lt;&gt;"")*'Rate Schedule'!$A$5:$A$24)),'Rate Schedule'!$A$5:$A$24,0)),0),IF(E1840="Medical",IFERROR(INDEX('Rate Schedule'!$C$5:$C$24,MATCH(SUMPRODUCT(MAX(('Rate Schedule'!$A$5:$A$24&lt;=A1840)*('Rate Schedule'!$A$5:$A$24&lt;&gt;"")*'Rate Schedule'!$A$5:$A$24)),'Rate Schedule'!$A$5:$A$24,0)),0),IF(E1840="Charitable",IFERROR(INDEX('Rate Schedule'!$D$5:$D$24,MATCH(SUMPRODUCT(MAX(('Rate Schedule'!$A$5:$A$24&lt;=A1840)*('Rate Schedule'!$A$5:$A$24&lt;&gt;"")*'Rate Schedule'!$A$5:$A$24)),'Rate Schedule'!$A$5:$A$24,0)),0),0))))</f>
        <v/>
      </c>
      <c r="P1840" s="25">
        <f>IF(OR(M1840="",O1840=""),"",ROUND(N1840*O1840,0)/100)</f>
        <v/>
      </c>
      <c r="Q1840" s="26">
        <f>IF(AND(A1840="",B1840="",C1840="",D1840="",E1840="",J1840="",H1840=""),"",IF(A1840="","Add a date",IF(A1840&gt;AsOf,"After as-of date: not counted yet",IF(B1840="","Add a vehicle",IF(COUNTIF(VName,B1840)=0,"Vehicle not on Vehicles sheet",IF(E1840="","Add a purpose",IF(AND(E1840&lt;&gt;"Business",E1840&lt;&gt;"Medical",E1840&lt;&gt;"Charitable",E1840&lt;&gt;"Personal"),"Purpose must be Business/Medical/Charitable/Personal",IF(AND(ISNUMBER(H1840),ISNUMBER(I1840),I1840&lt;H1840),"Odometer end is before start",IF(AND(NOT(ISNUMBER(H1840)),NOT(ISNUMBER(I1840)),NOT(ISNUMBER(J1840))),"Add odometer readings or typed miles",IF(AND(ISNUMBER(H1840),ISNUMBER(I1840),ISNUMBER(J1840),ABS((I1840-H1840)-J1840)&gt;0.05),"Odometer and typed miles disagree",IF(AND(N1840&gt;0,O1840=0),"No rate for this date — check Rate Schedule",IF(AND(OR(E1840="Business",E1840="Medical",E1840="Charitable"),F1840&lt;&gt;"Yes",K1840=""),"Add purpose detail for substantiation",""))))))))))))</f>
        <v/>
      </c>
      <c r="R1840" s="27">
        <f>IF(OR(A1840="",M1840=""),"",IFERROR(INDEX('Rate Schedule'!$A$5:$A$24,MATCH(SUMPRODUCT(MAX(('Rate Schedule'!$A$5:$A$24&lt;=A1840)*('Rate Schedule'!$A$5:$A$24&lt;&gt;"")*'Rate Schedule'!$A$5:$A$24)),'Rate Schedule'!$A$5:$A$24,0)),""))</f>
        <v/>
      </c>
    </row>
    <row r="1841">
      <c r="A1841" s="22" t="n"/>
      <c r="B1841" s="10" t="n"/>
      <c r="C1841" s="10" t="n"/>
      <c r="D1841" s="10" t="n"/>
      <c r="E1841" s="10" t="n"/>
      <c r="F1841" s="10" t="n"/>
      <c r="G1841" s="10" t="n"/>
      <c r="H1841" s="23" t="n"/>
      <c r="I1841" s="23" t="n"/>
      <c r="J1841" s="23" t="n"/>
      <c r="K1841" s="10" t="n"/>
      <c r="L1841" s="10" t="n"/>
      <c r="M1841" s="24">
        <f>IF(AND(A1841="",B1841="",J1841="",H1841=""),"",ROUND(IF(G1841="Yes",2,1)*IF(AND(ISNUMBER(H1841),ISNUMBER(I1841),I1841&gt;=H1841),I1841-H1841,IF(ISNUMBER(J1841),J1841,0)),1))</f>
        <v/>
      </c>
      <c r="N1841" s="24">
        <f>IF(M1841="","",IF(OR(E1841="Personal",E1841="",F1841="Yes"),0,M1841))</f>
        <v/>
      </c>
      <c r="O1841" s="24">
        <f>IF(OR(A1841="",M1841=""),"",IF(E1841="Business",IFERROR(INDEX('Rate Schedule'!$B$5:$B$24,MATCH(SUMPRODUCT(MAX(('Rate Schedule'!$A$5:$A$24&lt;=A1841)*('Rate Schedule'!$A$5:$A$24&lt;&gt;"")*'Rate Schedule'!$A$5:$A$24)),'Rate Schedule'!$A$5:$A$24,0)),0),IF(E1841="Medical",IFERROR(INDEX('Rate Schedule'!$C$5:$C$24,MATCH(SUMPRODUCT(MAX(('Rate Schedule'!$A$5:$A$24&lt;=A1841)*('Rate Schedule'!$A$5:$A$24&lt;&gt;"")*'Rate Schedule'!$A$5:$A$24)),'Rate Schedule'!$A$5:$A$24,0)),0),IF(E1841="Charitable",IFERROR(INDEX('Rate Schedule'!$D$5:$D$24,MATCH(SUMPRODUCT(MAX(('Rate Schedule'!$A$5:$A$24&lt;=A1841)*('Rate Schedule'!$A$5:$A$24&lt;&gt;"")*'Rate Schedule'!$A$5:$A$24)),'Rate Schedule'!$A$5:$A$24,0)),0),0))))</f>
        <v/>
      </c>
      <c r="P1841" s="25">
        <f>IF(OR(M1841="",O1841=""),"",ROUND(N1841*O1841,0)/100)</f>
        <v/>
      </c>
      <c r="Q1841" s="26">
        <f>IF(AND(A1841="",B1841="",C1841="",D1841="",E1841="",J1841="",H1841=""),"",IF(A1841="","Add a date",IF(A1841&gt;AsOf,"After as-of date: not counted yet",IF(B1841="","Add a vehicle",IF(COUNTIF(VName,B1841)=0,"Vehicle not on Vehicles sheet",IF(E1841="","Add a purpose",IF(AND(E1841&lt;&gt;"Business",E1841&lt;&gt;"Medical",E1841&lt;&gt;"Charitable",E1841&lt;&gt;"Personal"),"Purpose must be Business/Medical/Charitable/Personal",IF(AND(ISNUMBER(H1841),ISNUMBER(I1841),I1841&lt;H1841),"Odometer end is before start",IF(AND(NOT(ISNUMBER(H1841)),NOT(ISNUMBER(I1841)),NOT(ISNUMBER(J1841))),"Add odometer readings or typed miles",IF(AND(ISNUMBER(H1841),ISNUMBER(I1841),ISNUMBER(J1841),ABS((I1841-H1841)-J1841)&gt;0.05),"Odometer and typed miles disagree",IF(AND(N1841&gt;0,O1841=0),"No rate for this date — check Rate Schedule",IF(AND(OR(E1841="Business",E1841="Medical",E1841="Charitable"),F1841&lt;&gt;"Yes",K1841=""),"Add purpose detail for substantiation",""))))))))))))</f>
        <v/>
      </c>
      <c r="R1841" s="27">
        <f>IF(OR(A1841="",M1841=""),"",IFERROR(INDEX('Rate Schedule'!$A$5:$A$24,MATCH(SUMPRODUCT(MAX(('Rate Schedule'!$A$5:$A$24&lt;=A1841)*('Rate Schedule'!$A$5:$A$24&lt;&gt;"")*'Rate Schedule'!$A$5:$A$24)),'Rate Schedule'!$A$5:$A$24,0)),""))</f>
        <v/>
      </c>
    </row>
    <row r="1842">
      <c r="A1842" s="22" t="n"/>
      <c r="B1842" s="10" t="n"/>
      <c r="C1842" s="10" t="n"/>
      <c r="D1842" s="10" t="n"/>
      <c r="E1842" s="10" t="n"/>
      <c r="F1842" s="10" t="n"/>
      <c r="G1842" s="10" t="n"/>
      <c r="H1842" s="23" t="n"/>
      <c r="I1842" s="23" t="n"/>
      <c r="J1842" s="23" t="n"/>
      <c r="K1842" s="10" t="n"/>
      <c r="L1842" s="10" t="n"/>
      <c r="M1842" s="24">
        <f>IF(AND(A1842="",B1842="",J1842="",H1842=""),"",ROUND(IF(G1842="Yes",2,1)*IF(AND(ISNUMBER(H1842),ISNUMBER(I1842),I1842&gt;=H1842),I1842-H1842,IF(ISNUMBER(J1842),J1842,0)),1))</f>
        <v/>
      </c>
      <c r="N1842" s="24">
        <f>IF(M1842="","",IF(OR(E1842="Personal",E1842="",F1842="Yes"),0,M1842))</f>
        <v/>
      </c>
      <c r="O1842" s="24">
        <f>IF(OR(A1842="",M1842=""),"",IF(E1842="Business",IFERROR(INDEX('Rate Schedule'!$B$5:$B$24,MATCH(SUMPRODUCT(MAX(('Rate Schedule'!$A$5:$A$24&lt;=A1842)*('Rate Schedule'!$A$5:$A$24&lt;&gt;"")*'Rate Schedule'!$A$5:$A$24)),'Rate Schedule'!$A$5:$A$24,0)),0),IF(E1842="Medical",IFERROR(INDEX('Rate Schedule'!$C$5:$C$24,MATCH(SUMPRODUCT(MAX(('Rate Schedule'!$A$5:$A$24&lt;=A1842)*('Rate Schedule'!$A$5:$A$24&lt;&gt;"")*'Rate Schedule'!$A$5:$A$24)),'Rate Schedule'!$A$5:$A$24,0)),0),IF(E1842="Charitable",IFERROR(INDEX('Rate Schedule'!$D$5:$D$24,MATCH(SUMPRODUCT(MAX(('Rate Schedule'!$A$5:$A$24&lt;=A1842)*('Rate Schedule'!$A$5:$A$24&lt;&gt;"")*'Rate Schedule'!$A$5:$A$24)),'Rate Schedule'!$A$5:$A$24,0)),0),0))))</f>
        <v/>
      </c>
      <c r="P1842" s="25">
        <f>IF(OR(M1842="",O1842=""),"",ROUND(N1842*O1842,0)/100)</f>
        <v/>
      </c>
      <c r="Q1842" s="26">
        <f>IF(AND(A1842="",B1842="",C1842="",D1842="",E1842="",J1842="",H1842=""),"",IF(A1842="","Add a date",IF(A1842&gt;AsOf,"After as-of date: not counted yet",IF(B1842="","Add a vehicle",IF(COUNTIF(VName,B1842)=0,"Vehicle not on Vehicles sheet",IF(E1842="","Add a purpose",IF(AND(E1842&lt;&gt;"Business",E1842&lt;&gt;"Medical",E1842&lt;&gt;"Charitable",E1842&lt;&gt;"Personal"),"Purpose must be Business/Medical/Charitable/Personal",IF(AND(ISNUMBER(H1842),ISNUMBER(I1842),I1842&lt;H1842),"Odometer end is before start",IF(AND(NOT(ISNUMBER(H1842)),NOT(ISNUMBER(I1842)),NOT(ISNUMBER(J1842))),"Add odometer readings or typed miles",IF(AND(ISNUMBER(H1842),ISNUMBER(I1842),ISNUMBER(J1842),ABS((I1842-H1842)-J1842)&gt;0.05),"Odometer and typed miles disagree",IF(AND(N1842&gt;0,O1842=0),"No rate for this date — check Rate Schedule",IF(AND(OR(E1842="Business",E1842="Medical",E1842="Charitable"),F1842&lt;&gt;"Yes",K1842=""),"Add purpose detail for substantiation",""))))))))))))</f>
        <v/>
      </c>
      <c r="R1842" s="27">
        <f>IF(OR(A1842="",M1842=""),"",IFERROR(INDEX('Rate Schedule'!$A$5:$A$24,MATCH(SUMPRODUCT(MAX(('Rate Schedule'!$A$5:$A$24&lt;=A1842)*('Rate Schedule'!$A$5:$A$24&lt;&gt;"")*'Rate Schedule'!$A$5:$A$24)),'Rate Schedule'!$A$5:$A$24,0)),""))</f>
        <v/>
      </c>
    </row>
    <row r="1843">
      <c r="A1843" s="22" t="n"/>
      <c r="B1843" s="10" t="n"/>
      <c r="C1843" s="10" t="n"/>
      <c r="D1843" s="10" t="n"/>
      <c r="E1843" s="10" t="n"/>
      <c r="F1843" s="10" t="n"/>
      <c r="G1843" s="10" t="n"/>
      <c r="H1843" s="23" t="n"/>
      <c r="I1843" s="23" t="n"/>
      <c r="J1843" s="23" t="n"/>
      <c r="K1843" s="10" t="n"/>
      <c r="L1843" s="10" t="n"/>
      <c r="M1843" s="24">
        <f>IF(AND(A1843="",B1843="",J1843="",H1843=""),"",ROUND(IF(G1843="Yes",2,1)*IF(AND(ISNUMBER(H1843),ISNUMBER(I1843),I1843&gt;=H1843),I1843-H1843,IF(ISNUMBER(J1843),J1843,0)),1))</f>
        <v/>
      </c>
      <c r="N1843" s="24">
        <f>IF(M1843="","",IF(OR(E1843="Personal",E1843="",F1843="Yes"),0,M1843))</f>
        <v/>
      </c>
      <c r="O1843" s="24">
        <f>IF(OR(A1843="",M1843=""),"",IF(E1843="Business",IFERROR(INDEX('Rate Schedule'!$B$5:$B$24,MATCH(SUMPRODUCT(MAX(('Rate Schedule'!$A$5:$A$24&lt;=A1843)*('Rate Schedule'!$A$5:$A$24&lt;&gt;"")*'Rate Schedule'!$A$5:$A$24)),'Rate Schedule'!$A$5:$A$24,0)),0),IF(E1843="Medical",IFERROR(INDEX('Rate Schedule'!$C$5:$C$24,MATCH(SUMPRODUCT(MAX(('Rate Schedule'!$A$5:$A$24&lt;=A1843)*('Rate Schedule'!$A$5:$A$24&lt;&gt;"")*'Rate Schedule'!$A$5:$A$24)),'Rate Schedule'!$A$5:$A$24,0)),0),IF(E1843="Charitable",IFERROR(INDEX('Rate Schedule'!$D$5:$D$24,MATCH(SUMPRODUCT(MAX(('Rate Schedule'!$A$5:$A$24&lt;=A1843)*('Rate Schedule'!$A$5:$A$24&lt;&gt;"")*'Rate Schedule'!$A$5:$A$24)),'Rate Schedule'!$A$5:$A$24,0)),0),0))))</f>
        <v/>
      </c>
      <c r="P1843" s="25">
        <f>IF(OR(M1843="",O1843=""),"",ROUND(N1843*O1843,0)/100)</f>
        <v/>
      </c>
      <c r="Q1843" s="26">
        <f>IF(AND(A1843="",B1843="",C1843="",D1843="",E1843="",J1843="",H1843=""),"",IF(A1843="","Add a date",IF(A1843&gt;AsOf,"After as-of date: not counted yet",IF(B1843="","Add a vehicle",IF(COUNTIF(VName,B1843)=0,"Vehicle not on Vehicles sheet",IF(E1843="","Add a purpose",IF(AND(E1843&lt;&gt;"Business",E1843&lt;&gt;"Medical",E1843&lt;&gt;"Charitable",E1843&lt;&gt;"Personal"),"Purpose must be Business/Medical/Charitable/Personal",IF(AND(ISNUMBER(H1843),ISNUMBER(I1843),I1843&lt;H1843),"Odometer end is before start",IF(AND(NOT(ISNUMBER(H1843)),NOT(ISNUMBER(I1843)),NOT(ISNUMBER(J1843))),"Add odometer readings or typed miles",IF(AND(ISNUMBER(H1843),ISNUMBER(I1843),ISNUMBER(J1843),ABS((I1843-H1843)-J1843)&gt;0.05),"Odometer and typed miles disagree",IF(AND(N1843&gt;0,O1843=0),"No rate for this date — check Rate Schedule",IF(AND(OR(E1843="Business",E1843="Medical",E1843="Charitable"),F1843&lt;&gt;"Yes",K1843=""),"Add purpose detail for substantiation",""))))))))))))</f>
        <v/>
      </c>
      <c r="R1843" s="27">
        <f>IF(OR(A1843="",M1843=""),"",IFERROR(INDEX('Rate Schedule'!$A$5:$A$24,MATCH(SUMPRODUCT(MAX(('Rate Schedule'!$A$5:$A$24&lt;=A1843)*('Rate Schedule'!$A$5:$A$24&lt;&gt;"")*'Rate Schedule'!$A$5:$A$24)),'Rate Schedule'!$A$5:$A$24,0)),""))</f>
        <v/>
      </c>
    </row>
    <row r="1844">
      <c r="A1844" s="22" t="n"/>
      <c r="B1844" s="10" t="n"/>
      <c r="C1844" s="10" t="n"/>
      <c r="D1844" s="10" t="n"/>
      <c r="E1844" s="10" t="n"/>
      <c r="F1844" s="10" t="n"/>
      <c r="G1844" s="10" t="n"/>
      <c r="H1844" s="23" t="n"/>
      <c r="I1844" s="23" t="n"/>
      <c r="J1844" s="23" t="n"/>
      <c r="K1844" s="10" t="n"/>
      <c r="L1844" s="10" t="n"/>
      <c r="M1844" s="24">
        <f>IF(AND(A1844="",B1844="",J1844="",H1844=""),"",ROUND(IF(G1844="Yes",2,1)*IF(AND(ISNUMBER(H1844),ISNUMBER(I1844),I1844&gt;=H1844),I1844-H1844,IF(ISNUMBER(J1844),J1844,0)),1))</f>
        <v/>
      </c>
      <c r="N1844" s="24">
        <f>IF(M1844="","",IF(OR(E1844="Personal",E1844="",F1844="Yes"),0,M1844))</f>
        <v/>
      </c>
      <c r="O1844" s="24">
        <f>IF(OR(A1844="",M1844=""),"",IF(E1844="Business",IFERROR(INDEX('Rate Schedule'!$B$5:$B$24,MATCH(SUMPRODUCT(MAX(('Rate Schedule'!$A$5:$A$24&lt;=A1844)*('Rate Schedule'!$A$5:$A$24&lt;&gt;"")*'Rate Schedule'!$A$5:$A$24)),'Rate Schedule'!$A$5:$A$24,0)),0),IF(E1844="Medical",IFERROR(INDEX('Rate Schedule'!$C$5:$C$24,MATCH(SUMPRODUCT(MAX(('Rate Schedule'!$A$5:$A$24&lt;=A1844)*('Rate Schedule'!$A$5:$A$24&lt;&gt;"")*'Rate Schedule'!$A$5:$A$24)),'Rate Schedule'!$A$5:$A$24,0)),0),IF(E1844="Charitable",IFERROR(INDEX('Rate Schedule'!$D$5:$D$24,MATCH(SUMPRODUCT(MAX(('Rate Schedule'!$A$5:$A$24&lt;=A1844)*('Rate Schedule'!$A$5:$A$24&lt;&gt;"")*'Rate Schedule'!$A$5:$A$24)),'Rate Schedule'!$A$5:$A$24,0)),0),0))))</f>
        <v/>
      </c>
      <c r="P1844" s="25">
        <f>IF(OR(M1844="",O1844=""),"",ROUND(N1844*O1844,0)/100)</f>
        <v/>
      </c>
      <c r="Q1844" s="26">
        <f>IF(AND(A1844="",B1844="",C1844="",D1844="",E1844="",J1844="",H1844=""),"",IF(A1844="","Add a date",IF(A1844&gt;AsOf,"After as-of date: not counted yet",IF(B1844="","Add a vehicle",IF(COUNTIF(VName,B1844)=0,"Vehicle not on Vehicles sheet",IF(E1844="","Add a purpose",IF(AND(E1844&lt;&gt;"Business",E1844&lt;&gt;"Medical",E1844&lt;&gt;"Charitable",E1844&lt;&gt;"Personal"),"Purpose must be Business/Medical/Charitable/Personal",IF(AND(ISNUMBER(H1844),ISNUMBER(I1844),I1844&lt;H1844),"Odometer end is before start",IF(AND(NOT(ISNUMBER(H1844)),NOT(ISNUMBER(I1844)),NOT(ISNUMBER(J1844))),"Add odometer readings or typed miles",IF(AND(ISNUMBER(H1844),ISNUMBER(I1844),ISNUMBER(J1844),ABS((I1844-H1844)-J1844)&gt;0.05),"Odometer and typed miles disagree",IF(AND(N1844&gt;0,O1844=0),"No rate for this date — check Rate Schedule",IF(AND(OR(E1844="Business",E1844="Medical",E1844="Charitable"),F1844&lt;&gt;"Yes",K1844=""),"Add purpose detail for substantiation",""))))))))))))</f>
        <v/>
      </c>
      <c r="R1844" s="27">
        <f>IF(OR(A1844="",M1844=""),"",IFERROR(INDEX('Rate Schedule'!$A$5:$A$24,MATCH(SUMPRODUCT(MAX(('Rate Schedule'!$A$5:$A$24&lt;=A1844)*('Rate Schedule'!$A$5:$A$24&lt;&gt;"")*'Rate Schedule'!$A$5:$A$24)),'Rate Schedule'!$A$5:$A$24,0)),""))</f>
        <v/>
      </c>
    </row>
    <row r="1845">
      <c r="A1845" s="22" t="n"/>
      <c r="B1845" s="10" t="n"/>
      <c r="C1845" s="10" t="n"/>
      <c r="D1845" s="10" t="n"/>
      <c r="E1845" s="10" t="n"/>
      <c r="F1845" s="10" t="n"/>
      <c r="G1845" s="10" t="n"/>
      <c r="H1845" s="23" t="n"/>
      <c r="I1845" s="23" t="n"/>
      <c r="J1845" s="23" t="n"/>
      <c r="K1845" s="10" t="n"/>
      <c r="L1845" s="10" t="n"/>
      <c r="M1845" s="24">
        <f>IF(AND(A1845="",B1845="",J1845="",H1845=""),"",ROUND(IF(G1845="Yes",2,1)*IF(AND(ISNUMBER(H1845),ISNUMBER(I1845),I1845&gt;=H1845),I1845-H1845,IF(ISNUMBER(J1845),J1845,0)),1))</f>
        <v/>
      </c>
      <c r="N1845" s="24">
        <f>IF(M1845="","",IF(OR(E1845="Personal",E1845="",F1845="Yes"),0,M1845))</f>
        <v/>
      </c>
      <c r="O1845" s="24">
        <f>IF(OR(A1845="",M1845=""),"",IF(E1845="Business",IFERROR(INDEX('Rate Schedule'!$B$5:$B$24,MATCH(SUMPRODUCT(MAX(('Rate Schedule'!$A$5:$A$24&lt;=A1845)*('Rate Schedule'!$A$5:$A$24&lt;&gt;"")*'Rate Schedule'!$A$5:$A$24)),'Rate Schedule'!$A$5:$A$24,0)),0),IF(E1845="Medical",IFERROR(INDEX('Rate Schedule'!$C$5:$C$24,MATCH(SUMPRODUCT(MAX(('Rate Schedule'!$A$5:$A$24&lt;=A1845)*('Rate Schedule'!$A$5:$A$24&lt;&gt;"")*'Rate Schedule'!$A$5:$A$24)),'Rate Schedule'!$A$5:$A$24,0)),0),IF(E1845="Charitable",IFERROR(INDEX('Rate Schedule'!$D$5:$D$24,MATCH(SUMPRODUCT(MAX(('Rate Schedule'!$A$5:$A$24&lt;=A1845)*('Rate Schedule'!$A$5:$A$24&lt;&gt;"")*'Rate Schedule'!$A$5:$A$24)),'Rate Schedule'!$A$5:$A$24,0)),0),0))))</f>
        <v/>
      </c>
      <c r="P1845" s="25">
        <f>IF(OR(M1845="",O1845=""),"",ROUND(N1845*O1845,0)/100)</f>
        <v/>
      </c>
      <c r="Q1845" s="26">
        <f>IF(AND(A1845="",B1845="",C1845="",D1845="",E1845="",J1845="",H1845=""),"",IF(A1845="","Add a date",IF(A1845&gt;AsOf,"After as-of date: not counted yet",IF(B1845="","Add a vehicle",IF(COUNTIF(VName,B1845)=0,"Vehicle not on Vehicles sheet",IF(E1845="","Add a purpose",IF(AND(E1845&lt;&gt;"Business",E1845&lt;&gt;"Medical",E1845&lt;&gt;"Charitable",E1845&lt;&gt;"Personal"),"Purpose must be Business/Medical/Charitable/Personal",IF(AND(ISNUMBER(H1845),ISNUMBER(I1845),I1845&lt;H1845),"Odometer end is before start",IF(AND(NOT(ISNUMBER(H1845)),NOT(ISNUMBER(I1845)),NOT(ISNUMBER(J1845))),"Add odometer readings or typed miles",IF(AND(ISNUMBER(H1845),ISNUMBER(I1845),ISNUMBER(J1845),ABS((I1845-H1845)-J1845)&gt;0.05),"Odometer and typed miles disagree",IF(AND(N1845&gt;0,O1845=0),"No rate for this date — check Rate Schedule",IF(AND(OR(E1845="Business",E1845="Medical",E1845="Charitable"),F1845&lt;&gt;"Yes",K1845=""),"Add purpose detail for substantiation",""))))))))))))</f>
        <v/>
      </c>
      <c r="R1845" s="27">
        <f>IF(OR(A1845="",M1845=""),"",IFERROR(INDEX('Rate Schedule'!$A$5:$A$24,MATCH(SUMPRODUCT(MAX(('Rate Schedule'!$A$5:$A$24&lt;=A1845)*('Rate Schedule'!$A$5:$A$24&lt;&gt;"")*'Rate Schedule'!$A$5:$A$24)),'Rate Schedule'!$A$5:$A$24,0)),""))</f>
        <v/>
      </c>
    </row>
    <row r="1846">
      <c r="A1846" s="22" t="n"/>
      <c r="B1846" s="10" t="n"/>
      <c r="C1846" s="10" t="n"/>
      <c r="D1846" s="10" t="n"/>
      <c r="E1846" s="10" t="n"/>
      <c r="F1846" s="10" t="n"/>
      <c r="G1846" s="10" t="n"/>
      <c r="H1846" s="23" t="n"/>
      <c r="I1846" s="23" t="n"/>
      <c r="J1846" s="23" t="n"/>
      <c r="K1846" s="10" t="n"/>
      <c r="L1846" s="10" t="n"/>
      <c r="M1846" s="24">
        <f>IF(AND(A1846="",B1846="",J1846="",H1846=""),"",ROUND(IF(G1846="Yes",2,1)*IF(AND(ISNUMBER(H1846),ISNUMBER(I1846),I1846&gt;=H1846),I1846-H1846,IF(ISNUMBER(J1846),J1846,0)),1))</f>
        <v/>
      </c>
      <c r="N1846" s="24">
        <f>IF(M1846="","",IF(OR(E1846="Personal",E1846="",F1846="Yes"),0,M1846))</f>
        <v/>
      </c>
      <c r="O1846" s="24">
        <f>IF(OR(A1846="",M1846=""),"",IF(E1846="Business",IFERROR(INDEX('Rate Schedule'!$B$5:$B$24,MATCH(SUMPRODUCT(MAX(('Rate Schedule'!$A$5:$A$24&lt;=A1846)*('Rate Schedule'!$A$5:$A$24&lt;&gt;"")*'Rate Schedule'!$A$5:$A$24)),'Rate Schedule'!$A$5:$A$24,0)),0),IF(E1846="Medical",IFERROR(INDEX('Rate Schedule'!$C$5:$C$24,MATCH(SUMPRODUCT(MAX(('Rate Schedule'!$A$5:$A$24&lt;=A1846)*('Rate Schedule'!$A$5:$A$24&lt;&gt;"")*'Rate Schedule'!$A$5:$A$24)),'Rate Schedule'!$A$5:$A$24,0)),0),IF(E1846="Charitable",IFERROR(INDEX('Rate Schedule'!$D$5:$D$24,MATCH(SUMPRODUCT(MAX(('Rate Schedule'!$A$5:$A$24&lt;=A1846)*('Rate Schedule'!$A$5:$A$24&lt;&gt;"")*'Rate Schedule'!$A$5:$A$24)),'Rate Schedule'!$A$5:$A$24,0)),0),0))))</f>
        <v/>
      </c>
      <c r="P1846" s="25">
        <f>IF(OR(M1846="",O1846=""),"",ROUND(N1846*O1846,0)/100)</f>
        <v/>
      </c>
      <c r="Q1846" s="26">
        <f>IF(AND(A1846="",B1846="",C1846="",D1846="",E1846="",J1846="",H1846=""),"",IF(A1846="","Add a date",IF(A1846&gt;AsOf,"After as-of date: not counted yet",IF(B1846="","Add a vehicle",IF(COUNTIF(VName,B1846)=0,"Vehicle not on Vehicles sheet",IF(E1846="","Add a purpose",IF(AND(E1846&lt;&gt;"Business",E1846&lt;&gt;"Medical",E1846&lt;&gt;"Charitable",E1846&lt;&gt;"Personal"),"Purpose must be Business/Medical/Charitable/Personal",IF(AND(ISNUMBER(H1846),ISNUMBER(I1846),I1846&lt;H1846),"Odometer end is before start",IF(AND(NOT(ISNUMBER(H1846)),NOT(ISNUMBER(I1846)),NOT(ISNUMBER(J1846))),"Add odometer readings or typed miles",IF(AND(ISNUMBER(H1846),ISNUMBER(I1846),ISNUMBER(J1846),ABS((I1846-H1846)-J1846)&gt;0.05),"Odometer and typed miles disagree",IF(AND(N1846&gt;0,O1846=0),"No rate for this date — check Rate Schedule",IF(AND(OR(E1846="Business",E1846="Medical",E1846="Charitable"),F1846&lt;&gt;"Yes",K1846=""),"Add purpose detail for substantiation",""))))))))))))</f>
        <v/>
      </c>
      <c r="R1846" s="27">
        <f>IF(OR(A1846="",M1846=""),"",IFERROR(INDEX('Rate Schedule'!$A$5:$A$24,MATCH(SUMPRODUCT(MAX(('Rate Schedule'!$A$5:$A$24&lt;=A1846)*('Rate Schedule'!$A$5:$A$24&lt;&gt;"")*'Rate Schedule'!$A$5:$A$24)),'Rate Schedule'!$A$5:$A$24,0)),""))</f>
        <v/>
      </c>
    </row>
    <row r="1847">
      <c r="A1847" s="22" t="n"/>
      <c r="B1847" s="10" t="n"/>
      <c r="C1847" s="10" t="n"/>
      <c r="D1847" s="10" t="n"/>
      <c r="E1847" s="10" t="n"/>
      <c r="F1847" s="10" t="n"/>
      <c r="G1847" s="10" t="n"/>
      <c r="H1847" s="23" t="n"/>
      <c r="I1847" s="23" t="n"/>
      <c r="J1847" s="23" t="n"/>
      <c r="K1847" s="10" t="n"/>
      <c r="L1847" s="10" t="n"/>
      <c r="M1847" s="24">
        <f>IF(AND(A1847="",B1847="",J1847="",H1847=""),"",ROUND(IF(G1847="Yes",2,1)*IF(AND(ISNUMBER(H1847),ISNUMBER(I1847),I1847&gt;=H1847),I1847-H1847,IF(ISNUMBER(J1847),J1847,0)),1))</f>
        <v/>
      </c>
      <c r="N1847" s="24">
        <f>IF(M1847="","",IF(OR(E1847="Personal",E1847="",F1847="Yes"),0,M1847))</f>
        <v/>
      </c>
      <c r="O1847" s="24">
        <f>IF(OR(A1847="",M1847=""),"",IF(E1847="Business",IFERROR(INDEX('Rate Schedule'!$B$5:$B$24,MATCH(SUMPRODUCT(MAX(('Rate Schedule'!$A$5:$A$24&lt;=A1847)*('Rate Schedule'!$A$5:$A$24&lt;&gt;"")*'Rate Schedule'!$A$5:$A$24)),'Rate Schedule'!$A$5:$A$24,0)),0),IF(E1847="Medical",IFERROR(INDEX('Rate Schedule'!$C$5:$C$24,MATCH(SUMPRODUCT(MAX(('Rate Schedule'!$A$5:$A$24&lt;=A1847)*('Rate Schedule'!$A$5:$A$24&lt;&gt;"")*'Rate Schedule'!$A$5:$A$24)),'Rate Schedule'!$A$5:$A$24,0)),0),IF(E1847="Charitable",IFERROR(INDEX('Rate Schedule'!$D$5:$D$24,MATCH(SUMPRODUCT(MAX(('Rate Schedule'!$A$5:$A$24&lt;=A1847)*('Rate Schedule'!$A$5:$A$24&lt;&gt;"")*'Rate Schedule'!$A$5:$A$24)),'Rate Schedule'!$A$5:$A$24,0)),0),0))))</f>
        <v/>
      </c>
      <c r="P1847" s="25">
        <f>IF(OR(M1847="",O1847=""),"",ROUND(N1847*O1847,0)/100)</f>
        <v/>
      </c>
      <c r="Q1847" s="26">
        <f>IF(AND(A1847="",B1847="",C1847="",D1847="",E1847="",J1847="",H1847=""),"",IF(A1847="","Add a date",IF(A1847&gt;AsOf,"After as-of date: not counted yet",IF(B1847="","Add a vehicle",IF(COUNTIF(VName,B1847)=0,"Vehicle not on Vehicles sheet",IF(E1847="","Add a purpose",IF(AND(E1847&lt;&gt;"Business",E1847&lt;&gt;"Medical",E1847&lt;&gt;"Charitable",E1847&lt;&gt;"Personal"),"Purpose must be Business/Medical/Charitable/Personal",IF(AND(ISNUMBER(H1847),ISNUMBER(I1847),I1847&lt;H1847),"Odometer end is before start",IF(AND(NOT(ISNUMBER(H1847)),NOT(ISNUMBER(I1847)),NOT(ISNUMBER(J1847))),"Add odometer readings or typed miles",IF(AND(ISNUMBER(H1847),ISNUMBER(I1847),ISNUMBER(J1847),ABS((I1847-H1847)-J1847)&gt;0.05),"Odometer and typed miles disagree",IF(AND(N1847&gt;0,O1847=0),"No rate for this date — check Rate Schedule",IF(AND(OR(E1847="Business",E1847="Medical",E1847="Charitable"),F1847&lt;&gt;"Yes",K1847=""),"Add purpose detail for substantiation",""))))))))))))</f>
        <v/>
      </c>
      <c r="R1847" s="27">
        <f>IF(OR(A1847="",M1847=""),"",IFERROR(INDEX('Rate Schedule'!$A$5:$A$24,MATCH(SUMPRODUCT(MAX(('Rate Schedule'!$A$5:$A$24&lt;=A1847)*('Rate Schedule'!$A$5:$A$24&lt;&gt;"")*'Rate Schedule'!$A$5:$A$24)),'Rate Schedule'!$A$5:$A$24,0)),""))</f>
        <v/>
      </c>
    </row>
    <row r="1848">
      <c r="A1848" s="22" t="n"/>
      <c r="B1848" s="10" t="n"/>
      <c r="C1848" s="10" t="n"/>
      <c r="D1848" s="10" t="n"/>
      <c r="E1848" s="10" t="n"/>
      <c r="F1848" s="10" t="n"/>
      <c r="G1848" s="10" t="n"/>
      <c r="H1848" s="23" t="n"/>
      <c r="I1848" s="23" t="n"/>
      <c r="J1848" s="23" t="n"/>
      <c r="K1848" s="10" t="n"/>
      <c r="L1848" s="10" t="n"/>
      <c r="M1848" s="24">
        <f>IF(AND(A1848="",B1848="",J1848="",H1848=""),"",ROUND(IF(G1848="Yes",2,1)*IF(AND(ISNUMBER(H1848),ISNUMBER(I1848),I1848&gt;=H1848),I1848-H1848,IF(ISNUMBER(J1848),J1848,0)),1))</f>
        <v/>
      </c>
      <c r="N1848" s="24">
        <f>IF(M1848="","",IF(OR(E1848="Personal",E1848="",F1848="Yes"),0,M1848))</f>
        <v/>
      </c>
      <c r="O1848" s="24">
        <f>IF(OR(A1848="",M1848=""),"",IF(E1848="Business",IFERROR(INDEX('Rate Schedule'!$B$5:$B$24,MATCH(SUMPRODUCT(MAX(('Rate Schedule'!$A$5:$A$24&lt;=A1848)*('Rate Schedule'!$A$5:$A$24&lt;&gt;"")*'Rate Schedule'!$A$5:$A$24)),'Rate Schedule'!$A$5:$A$24,0)),0),IF(E1848="Medical",IFERROR(INDEX('Rate Schedule'!$C$5:$C$24,MATCH(SUMPRODUCT(MAX(('Rate Schedule'!$A$5:$A$24&lt;=A1848)*('Rate Schedule'!$A$5:$A$24&lt;&gt;"")*'Rate Schedule'!$A$5:$A$24)),'Rate Schedule'!$A$5:$A$24,0)),0),IF(E1848="Charitable",IFERROR(INDEX('Rate Schedule'!$D$5:$D$24,MATCH(SUMPRODUCT(MAX(('Rate Schedule'!$A$5:$A$24&lt;=A1848)*('Rate Schedule'!$A$5:$A$24&lt;&gt;"")*'Rate Schedule'!$A$5:$A$24)),'Rate Schedule'!$A$5:$A$24,0)),0),0))))</f>
        <v/>
      </c>
      <c r="P1848" s="25">
        <f>IF(OR(M1848="",O1848=""),"",ROUND(N1848*O1848,0)/100)</f>
        <v/>
      </c>
      <c r="Q1848" s="26">
        <f>IF(AND(A1848="",B1848="",C1848="",D1848="",E1848="",J1848="",H1848=""),"",IF(A1848="","Add a date",IF(A1848&gt;AsOf,"After as-of date: not counted yet",IF(B1848="","Add a vehicle",IF(COUNTIF(VName,B1848)=0,"Vehicle not on Vehicles sheet",IF(E1848="","Add a purpose",IF(AND(E1848&lt;&gt;"Business",E1848&lt;&gt;"Medical",E1848&lt;&gt;"Charitable",E1848&lt;&gt;"Personal"),"Purpose must be Business/Medical/Charitable/Personal",IF(AND(ISNUMBER(H1848),ISNUMBER(I1848),I1848&lt;H1848),"Odometer end is before start",IF(AND(NOT(ISNUMBER(H1848)),NOT(ISNUMBER(I1848)),NOT(ISNUMBER(J1848))),"Add odometer readings or typed miles",IF(AND(ISNUMBER(H1848),ISNUMBER(I1848),ISNUMBER(J1848),ABS((I1848-H1848)-J1848)&gt;0.05),"Odometer and typed miles disagree",IF(AND(N1848&gt;0,O1848=0),"No rate for this date — check Rate Schedule",IF(AND(OR(E1848="Business",E1848="Medical",E1848="Charitable"),F1848&lt;&gt;"Yes",K1848=""),"Add purpose detail for substantiation",""))))))))))))</f>
        <v/>
      </c>
      <c r="R1848" s="27">
        <f>IF(OR(A1848="",M1848=""),"",IFERROR(INDEX('Rate Schedule'!$A$5:$A$24,MATCH(SUMPRODUCT(MAX(('Rate Schedule'!$A$5:$A$24&lt;=A1848)*('Rate Schedule'!$A$5:$A$24&lt;&gt;"")*'Rate Schedule'!$A$5:$A$24)),'Rate Schedule'!$A$5:$A$24,0)),""))</f>
        <v/>
      </c>
    </row>
    <row r="1849">
      <c r="A1849" s="22" t="n"/>
      <c r="B1849" s="10" t="n"/>
      <c r="C1849" s="10" t="n"/>
      <c r="D1849" s="10" t="n"/>
      <c r="E1849" s="10" t="n"/>
      <c r="F1849" s="10" t="n"/>
      <c r="G1849" s="10" t="n"/>
      <c r="H1849" s="23" t="n"/>
      <c r="I1849" s="23" t="n"/>
      <c r="J1849" s="23" t="n"/>
      <c r="K1849" s="10" t="n"/>
      <c r="L1849" s="10" t="n"/>
      <c r="M1849" s="24">
        <f>IF(AND(A1849="",B1849="",J1849="",H1849=""),"",ROUND(IF(G1849="Yes",2,1)*IF(AND(ISNUMBER(H1849),ISNUMBER(I1849),I1849&gt;=H1849),I1849-H1849,IF(ISNUMBER(J1849),J1849,0)),1))</f>
        <v/>
      </c>
      <c r="N1849" s="24">
        <f>IF(M1849="","",IF(OR(E1849="Personal",E1849="",F1849="Yes"),0,M1849))</f>
        <v/>
      </c>
      <c r="O1849" s="24">
        <f>IF(OR(A1849="",M1849=""),"",IF(E1849="Business",IFERROR(INDEX('Rate Schedule'!$B$5:$B$24,MATCH(SUMPRODUCT(MAX(('Rate Schedule'!$A$5:$A$24&lt;=A1849)*('Rate Schedule'!$A$5:$A$24&lt;&gt;"")*'Rate Schedule'!$A$5:$A$24)),'Rate Schedule'!$A$5:$A$24,0)),0),IF(E1849="Medical",IFERROR(INDEX('Rate Schedule'!$C$5:$C$24,MATCH(SUMPRODUCT(MAX(('Rate Schedule'!$A$5:$A$24&lt;=A1849)*('Rate Schedule'!$A$5:$A$24&lt;&gt;"")*'Rate Schedule'!$A$5:$A$24)),'Rate Schedule'!$A$5:$A$24,0)),0),IF(E1849="Charitable",IFERROR(INDEX('Rate Schedule'!$D$5:$D$24,MATCH(SUMPRODUCT(MAX(('Rate Schedule'!$A$5:$A$24&lt;=A1849)*('Rate Schedule'!$A$5:$A$24&lt;&gt;"")*'Rate Schedule'!$A$5:$A$24)),'Rate Schedule'!$A$5:$A$24,0)),0),0))))</f>
        <v/>
      </c>
      <c r="P1849" s="25">
        <f>IF(OR(M1849="",O1849=""),"",ROUND(N1849*O1849,0)/100)</f>
        <v/>
      </c>
      <c r="Q1849" s="26">
        <f>IF(AND(A1849="",B1849="",C1849="",D1849="",E1849="",J1849="",H1849=""),"",IF(A1849="","Add a date",IF(A1849&gt;AsOf,"After as-of date: not counted yet",IF(B1849="","Add a vehicle",IF(COUNTIF(VName,B1849)=0,"Vehicle not on Vehicles sheet",IF(E1849="","Add a purpose",IF(AND(E1849&lt;&gt;"Business",E1849&lt;&gt;"Medical",E1849&lt;&gt;"Charitable",E1849&lt;&gt;"Personal"),"Purpose must be Business/Medical/Charitable/Personal",IF(AND(ISNUMBER(H1849),ISNUMBER(I1849),I1849&lt;H1849),"Odometer end is before start",IF(AND(NOT(ISNUMBER(H1849)),NOT(ISNUMBER(I1849)),NOT(ISNUMBER(J1849))),"Add odometer readings or typed miles",IF(AND(ISNUMBER(H1849),ISNUMBER(I1849),ISNUMBER(J1849),ABS((I1849-H1849)-J1849)&gt;0.05),"Odometer and typed miles disagree",IF(AND(N1849&gt;0,O1849=0),"No rate for this date — check Rate Schedule",IF(AND(OR(E1849="Business",E1849="Medical",E1849="Charitable"),F1849&lt;&gt;"Yes",K1849=""),"Add purpose detail for substantiation",""))))))))))))</f>
        <v/>
      </c>
      <c r="R1849" s="27">
        <f>IF(OR(A1849="",M1849=""),"",IFERROR(INDEX('Rate Schedule'!$A$5:$A$24,MATCH(SUMPRODUCT(MAX(('Rate Schedule'!$A$5:$A$24&lt;=A1849)*('Rate Schedule'!$A$5:$A$24&lt;&gt;"")*'Rate Schedule'!$A$5:$A$24)),'Rate Schedule'!$A$5:$A$24,0)),""))</f>
        <v/>
      </c>
    </row>
    <row r="1850">
      <c r="A1850" s="22" t="n"/>
      <c r="B1850" s="10" t="n"/>
      <c r="C1850" s="10" t="n"/>
      <c r="D1850" s="10" t="n"/>
      <c r="E1850" s="10" t="n"/>
      <c r="F1850" s="10" t="n"/>
      <c r="G1850" s="10" t="n"/>
      <c r="H1850" s="23" t="n"/>
      <c r="I1850" s="23" t="n"/>
      <c r="J1850" s="23" t="n"/>
      <c r="K1850" s="10" t="n"/>
      <c r="L1850" s="10" t="n"/>
      <c r="M1850" s="24">
        <f>IF(AND(A1850="",B1850="",J1850="",H1850=""),"",ROUND(IF(G1850="Yes",2,1)*IF(AND(ISNUMBER(H1850),ISNUMBER(I1850),I1850&gt;=H1850),I1850-H1850,IF(ISNUMBER(J1850),J1850,0)),1))</f>
        <v/>
      </c>
      <c r="N1850" s="24">
        <f>IF(M1850="","",IF(OR(E1850="Personal",E1850="",F1850="Yes"),0,M1850))</f>
        <v/>
      </c>
      <c r="O1850" s="24">
        <f>IF(OR(A1850="",M1850=""),"",IF(E1850="Business",IFERROR(INDEX('Rate Schedule'!$B$5:$B$24,MATCH(SUMPRODUCT(MAX(('Rate Schedule'!$A$5:$A$24&lt;=A1850)*('Rate Schedule'!$A$5:$A$24&lt;&gt;"")*'Rate Schedule'!$A$5:$A$24)),'Rate Schedule'!$A$5:$A$24,0)),0),IF(E1850="Medical",IFERROR(INDEX('Rate Schedule'!$C$5:$C$24,MATCH(SUMPRODUCT(MAX(('Rate Schedule'!$A$5:$A$24&lt;=A1850)*('Rate Schedule'!$A$5:$A$24&lt;&gt;"")*'Rate Schedule'!$A$5:$A$24)),'Rate Schedule'!$A$5:$A$24,0)),0),IF(E1850="Charitable",IFERROR(INDEX('Rate Schedule'!$D$5:$D$24,MATCH(SUMPRODUCT(MAX(('Rate Schedule'!$A$5:$A$24&lt;=A1850)*('Rate Schedule'!$A$5:$A$24&lt;&gt;"")*'Rate Schedule'!$A$5:$A$24)),'Rate Schedule'!$A$5:$A$24,0)),0),0))))</f>
        <v/>
      </c>
      <c r="P1850" s="25">
        <f>IF(OR(M1850="",O1850=""),"",ROUND(N1850*O1850,0)/100)</f>
        <v/>
      </c>
      <c r="Q1850" s="26">
        <f>IF(AND(A1850="",B1850="",C1850="",D1850="",E1850="",J1850="",H1850=""),"",IF(A1850="","Add a date",IF(A1850&gt;AsOf,"After as-of date: not counted yet",IF(B1850="","Add a vehicle",IF(COUNTIF(VName,B1850)=0,"Vehicle not on Vehicles sheet",IF(E1850="","Add a purpose",IF(AND(E1850&lt;&gt;"Business",E1850&lt;&gt;"Medical",E1850&lt;&gt;"Charitable",E1850&lt;&gt;"Personal"),"Purpose must be Business/Medical/Charitable/Personal",IF(AND(ISNUMBER(H1850),ISNUMBER(I1850),I1850&lt;H1850),"Odometer end is before start",IF(AND(NOT(ISNUMBER(H1850)),NOT(ISNUMBER(I1850)),NOT(ISNUMBER(J1850))),"Add odometer readings or typed miles",IF(AND(ISNUMBER(H1850),ISNUMBER(I1850),ISNUMBER(J1850),ABS((I1850-H1850)-J1850)&gt;0.05),"Odometer and typed miles disagree",IF(AND(N1850&gt;0,O1850=0),"No rate for this date — check Rate Schedule",IF(AND(OR(E1850="Business",E1850="Medical",E1850="Charitable"),F1850&lt;&gt;"Yes",K1850=""),"Add purpose detail for substantiation",""))))))))))))</f>
        <v/>
      </c>
      <c r="R1850" s="27">
        <f>IF(OR(A1850="",M1850=""),"",IFERROR(INDEX('Rate Schedule'!$A$5:$A$24,MATCH(SUMPRODUCT(MAX(('Rate Schedule'!$A$5:$A$24&lt;=A1850)*('Rate Schedule'!$A$5:$A$24&lt;&gt;"")*'Rate Schedule'!$A$5:$A$24)),'Rate Schedule'!$A$5:$A$24,0)),""))</f>
        <v/>
      </c>
    </row>
    <row r="1851">
      <c r="A1851" s="22" t="n"/>
      <c r="B1851" s="10" t="n"/>
      <c r="C1851" s="10" t="n"/>
      <c r="D1851" s="10" t="n"/>
      <c r="E1851" s="10" t="n"/>
      <c r="F1851" s="10" t="n"/>
      <c r="G1851" s="10" t="n"/>
      <c r="H1851" s="23" t="n"/>
      <c r="I1851" s="23" t="n"/>
      <c r="J1851" s="23" t="n"/>
      <c r="K1851" s="10" t="n"/>
      <c r="L1851" s="10" t="n"/>
      <c r="M1851" s="24">
        <f>IF(AND(A1851="",B1851="",J1851="",H1851=""),"",ROUND(IF(G1851="Yes",2,1)*IF(AND(ISNUMBER(H1851),ISNUMBER(I1851),I1851&gt;=H1851),I1851-H1851,IF(ISNUMBER(J1851),J1851,0)),1))</f>
        <v/>
      </c>
      <c r="N1851" s="24">
        <f>IF(M1851="","",IF(OR(E1851="Personal",E1851="",F1851="Yes"),0,M1851))</f>
        <v/>
      </c>
      <c r="O1851" s="24">
        <f>IF(OR(A1851="",M1851=""),"",IF(E1851="Business",IFERROR(INDEX('Rate Schedule'!$B$5:$B$24,MATCH(SUMPRODUCT(MAX(('Rate Schedule'!$A$5:$A$24&lt;=A1851)*('Rate Schedule'!$A$5:$A$24&lt;&gt;"")*'Rate Schedule'!$A$5:$A$24)),'Rate Schedule'!$A$5:$A$24,0)),0),IF(E1851="Medical",IFERROR(INDEX('Rate Schedule'!$C$5:$C$24,MATCH(SUMPRODUCT(MAX(('Rate Schedule'!$A$5:$A$24&lt;=A1851)*('Rate Schedule'!$A$5:$A$24&lt;&gt;"")*'Rate Schedule'!$A$5:$A$24)),'Rate Schedule'!$A$5:$A$24,0)),0),IF(E1851="Charitable",IFERROR(INDEX('Rate Schedule'!$D$5:$D$24,MATCH(SUMPRODUCT(MAX(('Rate Schedule'!$A$5:$A$24&lt;=A1851)*('Rate Schedule'!$A$5:$A$24&lt;&gt;"")*'Rate Schedule'!$A$5:$A$24)),'Rate Schedule'!$A$5:$A$24,0)),0),0))))</f>
        <v/>
      </c>
      <c r="P1851" s="25">
        <f>IF(OR(M1851="",O1851=""),"",ROUND(N1851*O1851,0)/100)</f>
        <v/>
      </c>
      <c r="Q1851" s="26">
        <f>IF(AND(A1851="",B1851="",C1851="",D1851="",E1851="",J1851="",H1851=""),"",IF(A1851="","Add a date",IF(A1851&gt;AsOf,"After as-of date: not counted yet",IF(B1851="","Add a vehicle",IF(COUNTIF(VName,B1851)=0,"Vehicle not on Vehicles sheet",IF(E1851="","Add a purpose",IF(AND(E1851&lt;&gt;"Business",E1851&lt;&gt;"Medical",E1851&lt;&gt;"Charitable",E1851&lt;&gt;"Personal"),"Purpose must be Business/Medical/Charitable/Personal",IF(AND(ISNUMBER(H1851),ISNUMBER(I1851),I1851&lt;H1851),"Odometer end is before start",IF(AND(NOT(ISNUMBER(H1851)),NOT(ISNUMBER(I1851)),NOT(ISNUMBER(J1851))),"Add odometer readings or typed miles",IF(AND(ISNUMBER(H1851),ISNUMBER(I1851),ISNUMBER(J1851),ABS((I1851-H1851)-J1851)&gt;0.05),"Odometer and typed miles disagree",IF(AND(N1851&gt;0,O1851=0),"No rate for this date — check Rate Schedule",IF(AND(OR(E1851="Business",E1851="Medical",E1851="Charitable"),F1851&lt;&gt;"Yes",K1851=""),"Add purpose detail for substantiation",""))))))))))))</f>
        <v/>
      </c>
      <c r="R1851" s="27">
        <f>IF(OR(A1851="",M1851=""),"",IFERROR(INDEX('Rate Schedule'!$A$5:$A$24,MATCH(SUMPRODUCT(MAX(('Rate Schedule'!$A$5:$A$24&lt;=A1851)*('Rate Schedule'!$A$5:$A$24&lt;&gt;"")*'Rate Schedule'!$A$5:$A$24)),'Rate Schedule'!$A$5:$A$24,0)),""))</f>
        <v/>
      </c>
    </row>
    <row r="1852">
      <c r="A1852" s="22" t="n"/>
      <c r="B1852" s="10" t="n"/>
      <c r="C1852" s="10" t="n"/>
      <c r="D1852" s="10" t="n"/>
      <c r="E1852" s="10" t="n"/>
      <c r="F1852" s="10" t="n"/>
      <c r="G1852" s="10" t="n"/>
      <c r="H1852" s="23" t="n"/>
      <c r="I1852" s="23" t="n"/>
      <c r="J1852" s="23" t="n"/>
      <c r="K1852" s="10" t="n"/>
      <c r="L1852" s="10" t="n"/>
      <c r="M1852" s="24">
        <f>IF(AND(A1852="",B1852="",J1852="",H1852=""),"",ROUND(IF(G1852="Yes",2,1)*IF(AND(ISNUMBER(H1852),ISNUMBER(I1852),I1852&gt;=H1852),I1852-H1852,IF(ISNUMBER(J1852),J1852,0)),1))</f>
        <v/>
      </c>
      <c r="N1852" s="24">
        <f>IF(M1852="","",IF(OR(E1852="Personal",E1852="",F1852="Yes"),0,M1852))</f>
        <v/>
      </c>
      <c r="O1852" s="24">
        <f>IF(OR(A1852="",M1852=""),"",IF(E1852="Business",IFERROR(INDEX('Rate Schedule'!$B$5:$B$24,MATCH(SUMPRODUCT(MAX(('Rate Schedule'!$A$5:$A$24&lt;=A1852)*('Rate Schedule'!$A$5:$A$24&lt;&gt;"")*'Rate Schedule'!$A$5:$A$24)),'Rate Schedule'!$A$5:$A$24,0)),0),IF(E1852="Medical",IFERROR(INDEX('Rate Schedule'!$C$5:$C$24,MATCH(SUMPRODUCT(MAX(('Rate Schedule'!$A$5:$A$24&lt;=A1852)*('Rate Schedule'!$A$5:$A$24&lt;&gt;"")*'Rate Schedule'!$A$5:$A$24)),'Rate Schedule'!$A$5:$A$24,0)),0),IF(E1852="Charitable",IFERROR(INDEX('Rate Schedule'!$D$5:$D$24,MATCH(SUMPRODUCT(MAX(('Rate Schedule'!$A$5:$A$24&lt;=A1852)*('Rate Schedule'!$A$5:$A$24&lt;&gt;"")*'Rate Schedule'!$A$5:$A$24)),'Rate Schedule'!$A$5:$A$24,0)),0),0))))</f>
        <v/>
      </c>
      <c r="P1852" s="25">
        <f>IF(OR(M1852="",O1852=""),"",ROUND(N1852*O1852,0)/100)</f>
        <v/>
      </c>
      <c r="Q1852" s="26">
        <f>IF(AND(A1852="",B1852="",C1852="",D1852="",E1852="",J1852="",H1852=""),"",IF(A1852="","Add a date",IF(A1852&gt;AsOf,"After as-of date: not counted yet",IF(B1852="","Add a vehicle",IF(COUNTIF(VName,B1852)=0,"Vehicle not on Vehicles sheet",IF(E1852="","Add a purpose",IF(AND(E1852&lt;&gt;"Business",E1852&lt;&gt;"Medical",E1852&lt;&gt;"Charitable",E1852&lt;&gt;"Personal"),"Purpose must be Business/Medical/Charitable/Personal",IF(AND(ISNUMBER(H1852),ISNUMBER(I1852),I1852&lt;H1852),"Odometer end is before start",IF(AND(NOT(ISNUMBER(H1852)),NOT(ISNUMBER(I1852)),NOT(ISNUMBER(J1852))),"Add odometer readings or typed miles",IF(AND(ISNUMBER(H1852),ISNUMBER(I1852),ISNUMBER(J1852),ABS((I1852-H1852)-J1852)&gt;0.05),"Odometer and typed miles disagree",IF(AND(N1852&gt;0,O1852=0),"No rate for this date — check Rate Schedule",IF(AND(OR(E1852="Business",E1852="Medical",E1852="Charitable"),F1852&lt;&gt;"Yes",K1852=""),"Add purpose detail for substantiation",""))))))))))))</f>
        <v/>
      </c>
      <c r="R1852" s="27">
        <f>IF(OR(A1852="",M1852=""),"",IFERROR(INDEX('Rate Schedule'!$A$5:$A$24,MATCH(SUMPRODUCT(MAX(('Rate Schedule'!$A$5:$A$24&lt;=A1852)*('Rate Schedule'!$A$5:$A$24&lt;&gt;"")*'Rate Schedule'!$A$5:$A$24)),'Rate Schedule'!$A$5:$A$24,0)),""))</f>
        <v/>
      </c>
    </row>
    <row r="1853">
      <c r="A1853" s="22" t="n"/>
      <c r="B1853" s="10" t="n"/>
      <c r="C1853" s="10" t="n"/>
      <c r="D1853" s="10" t="n"/>
      <c r="E1853" s="10" t="n"/>
      <c r="F1853" s="10" t="n"/>
      <c r="G1853" s="10" t="n"/>
      <c r="H1853" s="23" t="n"/>
      <c r="I1853" s="23" t="n"/>
      <c r="J1853" s="23" t="n"/>
      <c r="K1853" s="10" t="n"/>
      <c r="L1853" s="10" t="n"/>
      <c r="M1853" s="24">
        <f>IF(AND(A1853="",B1853="",J1853="",H1853=""),"",ROUND(IF(G1853="Yes",2,1)*IF(AND(ISNUMBER(H1853),ISNUMBER(I1853),I1853&gt;=H1853),I1853-H1853,IF(ISNUMBER(J1853),J1853,0)),1))</f>
        <v/>
      </c>
      <c r="N1853" s="24">
        <f>IF(M1853="","",IF(OR(E1853="Personal",E1853="",F1853="Yes"),0,M1853))</f>
        <v/>
      </c>
      <c r="O1853" s="24">
        <f>IF(OR(A1853="",M1853=""),"",IF(E1853="Business",IFERROR(INDEX('Rate Schedule'!$B$5:$B$24,MATCH(SUMPRODUCT(MAX(('Rate Schedule'!$A$5:$A$24&lt;=A1853)*('Rate Schedule'!$A$5:$A$24&lt;&gt;"")*'Rate Schedule'!$A$5:$A$24)),'Rate Schedule'!$A$5:$A$24,0)),0),IF(E1853="Medical",IFERROR(INDEX('Rate Schedule'!$C$5:$C$24,MATCH(SUMPRODUCT(MAX(('Rate Schedule'!$A$5:$A$24&lt;=A1853)*('Rate Schedule'!$A$5:$A$24&lt;&gt;"")*'Rate Schedule'!$A$5:$A$24)),'Rate Schedule'!$A$5:$A$24,0)),0),IF(E1853="Charitable",IFERROR(INDEX('Rate Schedule'!$D$5:$D$24,MATCH(SUMPRODUCT(MAX(('Rate Schedule'!$A$5:$A$24&lt;=A1853)*('Rate Schedule'!$A$5:$A$24&lt;&gt;"")*'Rate Schedule'!$A$5:$A$24)),'Rate Schedule'!$A$5:$A$24,0)),0),0))))</f>
        <v/>
      </c>
      <c r="P1853" s="25">
        <f>IF(OR(M1853="",O1853=""),"",ROUND(N1853*O1853,0)/100)</f>
        <v/>
      </c>
      <c r="Q1853" s="26">
        <f>IF(AND(A1853="",B1853="",C1853="",D1853="",E1853="",J1853="",H1853=""),"",IF(A1853="","Add a date",IF(A1853&gt;AsOf,"After as-of date: not counted yet",IF(B1853="","Add a vehicle",IF(COUNTIF(VName,B1853)=0,"Vehicle not on Vehicles sheet",IF(E1853="","Add a purpose",IF(AND(E1853&lt;&gt;"Business",E1853&lt;&gt;"Medical",E1853&lt;&gt;"Charitable",E1853&lt;&gt;"Personal"),"Purpose must be Business/Medical/Charitable/Personal",IF(AND(ISNUMBER(H1853),ISNUMBER(I1853),I1853&lt;H1853),"Odometer end is before start",IF(AND(NOT(ISNUMBER(H1853)),NOT(ISNUMBER(I1853)),NOT(ISNUMBER(J1853))),"Add odometer readings or typed miles",IF(AND(ISNUMBER(H1853),ISNUMBER(I1853),ISNUMBER(J1853),ABS((I1853-H1853)-J1853)&gt;0.05),"Odometer and typed miles disagree",IF(AND(N1853&gt;0,O1853=0),"No rate for this date — check Rate Schedule",IF(AND(OR(E1853="Business",E1853="Medical",E1853="Charitable"),F1853&lt;&gt;"Yes",K1853=""),"Add purpose detail for substantiation",""))))))))))))</f>
        <v/>
      </c>
      <c r="R1853" s="27">
        <f>IF(OR(A1853="",M1853=""),"",IFERROR(INDEX('Rate Schedule'!$A$5:$A$24,MATCH(SUMPRODUCT(MAX(('Rate Schedule'!$A$5:$A$24&lt;=A1853)*('Rate Schedule'!$A$5:$A$24&lt;&gt;"")*'Rate Schedule'!$A$5:$A$24)),'Rate Schedule'!$A$5:$A$24,0)),""))</f>
        <v/>
      </c>
    </row>
    <row r="1854">
      <c r="A1854" s="22" t="n"/>
      <c r="B1854" s="10" t="n"/>
      <c r="C1854" s="10" t="n"/>
      <c r="D1854" s="10" t="n"/>
      <c r="E1854" s="10" t="n"/>
      <c r="F1854" s="10" t="n"/>
      <c r="G1854" s="10" t="n"/>
      <c r="H1854" s="23" t="n"/>
      <c r="I1854" s="23" t="n"/>
      <c r="J1854" s="23" t="n"/>
      <c r="K1854" s="10" t="n"/>
      <c r="L1854" s="10" t="n"/>
      <c r="M1854" s="24">
        <f>IF(AND(A1854="",B1854="",J1854="",H1854=""),"",ROUND(IF(G1854="Yes",2,1)*IF(AND(ISNUMBER(H1854),ISNUMBER(I1854),I1854&gt;=H1854),I1854-H1854,IF(ISNUMBER(J1854),J1854,0)),1))</f>
        <v/>
      </c>
      <c r="N1854" s="24">
        <f>IF(M1854="","",IF(OR(E1854="Personal",E1854="",F1854="Yes"),0,M1854))</f>
        <v/>
      </c>
      <c r="O1854" s="24">
        <f>IF(OR(A1854="",M1854=""),"",IF(E1854="Business",IFERROR(INDEX('Rate Schedule'!$B$5:$B$24,MATCH(SUMPRODUCT(MAX(('Rate Schedule'!$A$5:$A$24&lt;=A1854)*('Rate Schedule'!$A$5:$A$24&lt;&gt;"")*'Rate Schedule'!$A$5:$A$24)),'Rate Schedule'!$A$5:$A$24,0)),0),IF(E1854="Medical",IFERROR(INDEX('Rate Schedule'!$C$5:$C$24,MATCH(SUMPRODUCT(MAX(('Rate Schedule'!$A$5:$A$24&lt;=A1854)*('Rate Schedule'!$A$5:$A$24&lt;&gt;"")*'Rate Schedule'!$A$5:$A$24)),'Rate Schedule'!$A$5:$A$24,0)),0),IF(E1854="Charitable",IFERROR(INDEX('Rate Schedule'!$D$5:$D$24,MATCH(SUMPRODUCT(MAX(('Rate Schedule'!$A$5:$A$24&lt;=A1854)*('Rate Schedule'!$A$5:$A$24&lt;&gt;"")*'Rate Schedule'!$A$5:$A$24)),'Rate Schedule'!$A$5:$A$24,0)),0),0))))</f>
        <v/>
      </c>
      <c r="P1854" s="25">
        <f>IF(OR(M1854="",O1854=""),"",ROUND(N1854*O1854,0)/100)</f>
        <v/>
      </c>
      <c r="Q1854" s="26">
        <f>IF(AND(A1854="",B1854="",C1854="",D1854="",E1854="",J1854="",H1854=""),"",IF(A1854="","Add a date",IF(A1854&gt;AsOf,"After as-of date: not counted yet",IF(B1854="","Add a vehicle",IF(COUNTIF(VName,B1854)=0,"Vehicle not on Vehicles sheet",IF(E1854="","Add a purpose",IF(AND(E1854&lt;&gt;"Business",E1854&lt;&gt;"Medical",E1854&lt;&gt;"Charitable",E1854&lt;&gt;"Personal"),"Purpose must be Business/Medical/Charitable/Personal",IF(AND(ISNUMBER(H1854),ISNUMBER(I1854),I1854&lt;H1854),"Odometer end is before start",IF(AND(NOT(ISNUMBER(H1854)),NOT(ISNUMBER(I1854)),NOT(ISNUMBER(J1854))),"Add odometer readings or typed miles",IF(AND(ISNUMBER(H1854),ISNUMBER(I1854),ISNUMBER(J1854),ABS((I1854-H1854)-J1854)&gt;0.05),"Odometer and typed miles disagree",IF(AND(N1854&gt;0,O1854=0),"No rate for this date — check Rate Schedule",IF(AND(OR(E1854="Business",E1854="Medical",E1854="Charitable"),F1854&lt;&gt;"Yes",K1854=""),"Add purpose detail for substantiation",""))))))))))))</f>
        <v/>
      </c>
      <c r="R1854" s="27">
        <f>IF(OR(A1854="",M1854=""),"",IFERROR(INDEX('Rate Schedule'!$A$5:$A$24,MATCH(SUMPRODUCT(MAX(('Rate Schedule'!$A$5:$A$24&lt;=A1854)*('Rate Schedule'!$A$5:$A$24&lt;&gt;"")*'Rate Schedule'!$A$5:$A$24)),'Rate Schedule'!$A$5:$A$24,0)),""))</f>
        <v/>
      </c>
    </row>
    <row r="1855">
      <c r="A1855" s="22" t="n"/>
      <c r="B1855" s="10" t="n"/>
      <c r="C1855" s="10" t="n"/>
      <c r="D1855" s="10" t="n"/>
      <c r="E1855" s="10" t="n"/>
      <c r="F1855" s="10" t="n"/>
      <c r="G1855" s="10" t="n"/>
      <c r="H1855" s="23" t="n"/>
      <c r="I1855" s="23" t="n"/>
      <c r="J1855" s="23" t="n"/>
      <c r="K1855" s="10" t="n"/>
      <c r="L1855" s="10" t="n"/>
      <c r="M1855" s="24">
        <f>IF(AND(A1855="",B1855="",J1855="",H1855=""),"",ROUND(IF(G1855="Yes",2,1)*IF(AND(ISNUMBER(H1855),ISNUMBER(I1855),I1855&gt;=H1855),I1855-H1855,IF(ISNUMBER(J1855),J1855,0)),1))</f>
        <v/>
      </c>
      <c r="N1855" s="24">
        <f>IF(M1855="","",IF(OR(E1855="Personal",E1855="",F1855="Yes"),0,M1855))</f>
        <v/>
      </c>
      <c r="O1855" s="24">
        <f>IF(OR(A1855="",M1855=""),"",IF(E1855="Business",IFERROR(INDEX('Rate Schedule'!$B$5:$B$24,MATCH(SUMPRODUCT(MAX(('Rate Schedule'!$A$5:$A$24&lt;=A1855)*('Rate Schedule'!$A$5:$A$24&lt;&gt;"")*'Rate Schedule'!$A$5:$A$24)),'Rate Schedule'!$A$5:$A$24,0)),0),IF(E1855="Medical",IFERROR(INDEX('Rate Schedule'!$C$5:$C$24,MATCH(SUMPRODUCT(MAX(('Rate Schedule'!$A$5:$A$24&lt;=A1855)*('Rate Schedule'!$A$5:$A$24&lt;&gt;"")*'Rate Schedule'!$A$5:$A$24)),'Rate Schedule'!$A$5:$A$24,0)),0),IF(E1855="Charitable",IFERROR(INDEX('Rate Schedule'!$D$5:$D$24,MATCH(SUMPRODUCT(MAX(('Rate Schedule'!$A$5:$A$24&lt;=A1855)*('Rate Schedule'!$A$5:$A$24&lt;&gt;"")*'Rate Schedule'!$A$5:$A$24)),'Rate Schedule'!$A$5:$A$24,0)),0),0))))</f>
        <v/>
      </c>
      <c r="P1855" s="25">
        <f>IF(OR(M1855="",O1855=""),"",ROUND(N1855*O1855,0)/100)</f>
        <v/>
      </c>
      <c r="Q1855" s="26">
        <f>IF(AND(A1855="",B1855="",C1855="",D1855="",E1855="",J1855="",H1855=""),"",IF(A1855="","Add a date",IF(A1855&gt;AsOf,"After as-of date: not counted yet",IF(B1855="","Add a vehicle",IF(COUNTIF(VName,B1855)=0,"Vehicle not on Vehicles sheet",IF(E1855="","Add a purpose",IF(AND(E1855&lt;&gt;"Business",E1855&lt;&gt;"Medical",E1855&lt;&gt;"Charitable",E1855&lt;&gt;"Personal"),"Purpose must be Business/Medical/Charitable/Personal",IF(AND(ISNUMBER(H1855),ISNUMBER(I1855),I1855&lt;H1855),"Odometer end is before start",IF(AND(NOT(ISNUMBER(H1855)),NOT(ISNUMBER(I1855)),NOT(ISNUMBER(J1855))),"Add odometer readings or typed miles",IF(AND(ISNUMBER(H1855),ISNUMBER(I1855),ISNUMBER(J1855),ABS((I1855-H1855)-J1855)&gt;0.05),"Odometer and typed miles disagree",IF(AND(N1855&gt;0,O1855=0),"No rate for this date — check Rate Schedule",IF(AND(OR(E1855="Business",E1855="Medical",E1855="Charitable"),F1855&lt;&gt;"Yes",K1855=""),"Add purpose detail for substantiation",""))))))))))))</f>
        <v/>
      </c>
      <c r="R1855" s="27">
        <f>IF(OR(A1855="",M1855=""),"",IFERROR(INDEX('Rate Schedule'!$A$5:$A$24,MATCH(SUMPRODUCT(MAX(('Rate Schedule'!$A$5:$A$24&lt;=A1855)*('Rate Schedule'!$A$5:$A$24&lt;&gt;"")*'Rate Schedule'!$A$5:$A$24)),'Rate Schedule'!$A$5:$A$24,0)),""))</f>
        <v/>
      </c>
    </row>
    <row r="1856">
      <c r="A1856" s="22" t="n"/>
      <c r="B1856" s="10" t="n"/>
      <c r="C1856" s="10" t="n"/>
      <c r="D1856" s="10" t="n"/>
      <c r="E1856" s="10" t="n"/>
      <c r="F1856" s="10" t="n"/>
      <c r="G1856" s="10" t="n"/>
      <c r="H1856" s="23" t="n"/>
      <c r="I1856" s="23" t="n"/>
      <c r="J1856" s="23" t="n"/>
      <c r="K1856" s="10" t="n"/>
      <c r="L1856" s="10" t="n"/>
      <c r="M1856" s="24">
        <f>IF(AND(A1856="",B1856="",J1856="",H1856=""),"",ROUND(IF(G1856="Yes",2,1)*IF(AND(ISNUMBER(H1856),ISNUMBER(I1856),I1856&gt;=H1856),I1856-H1856,IF(ISNUMBER(J1856),J1856,0)),1))</f>
        <v/>
      </c>
      <c r="N1856" s="24">
        <f>IF(M1856="","",IF(OR(E1856="Personal",E1856="",F1856="Yes"),0,M1856))</f>
        <v/>
      </c>
      <c r="O1856" s="24">
        <f>IF(OR(A1856="",M1856=""),"",IF(E1856="Business",IFERROR(INDEX('Rate Schedule'!$B$5:$B$24,MATCH(SUMPRODUCT(MAX(('Rate Schedule'!$A$5:$A$24&lt;=A1856)*('Rate Schedule'!$A$5:$A$24&lt;&gt;"")*'Rate Schedule'!$A$5:$A$24)),'Rate Schedule'!$A$5:$A$24,0)),0),IF(E1856="Medical",IFERROR(INDEX('Rate Schedule'!$C$5:$C$24,MATCH(SUMPRODUCT(MAX(('Rate Schedule'!$A$5:$A$24&lt;=A1856)*('Rate Schedule'!$A$5:$A$24&lt;&gt;"")*'Rate Schedule'!$A$5:$A$24)),'Rate Schedule'!$A$5:$A$24,0)),0),IF(E1856="Charitable",IFERROR(INDEX('Rate Schedule'!$D$5:$D$24,MATCH(SUMPRODUCT(MAX(('Rate Schedule'!$A$5:$A$24&lt;=A1856)*('Rate Schedule'!$A$5:$A$24&lt;&gt;"")*'Rate Schedule'!$A$5:$A$24)),'Rate Schedule'!$A$5:$A$24,0)),0),0))))</f>
        <v/>
      </c>
      <c r="P1856" s="25">
        <f>IF(OR(M1856="",O1856=""),"",ROUND(N1856*O1856,0)/100)</f>
        <v/>
      </c>
      <c r="Q1856" s="26">
        <f>IF(AND(A1856="",B1856="",C1856="",D1856="",E1856="",J1856="",H1856=""),"",IF(A1856="","Add a date",IF(A1856&gt;AsOf,"After as-of date: not counted yet",IF(B1856="","Add a vehicle",IF(COUNTIF(VName,B1856)=0,"Vehicle not on Vehicles sheet",IF(E1856="","Add a purpose",IF(AND(E1856&lt;&gt;"Business",E1856&lt;&gt;"Medical",E1856&lt;&gt;"Charitable",E1856&lt;&gt;"Personal"),"Purpose must be Business/Medical/Charitable/Personal",IF(AND(ISNUMBER(H1856),ISNUMBER(I1856),I1856&lt;H1856),"Odometer end is before start",IF(AND(NOT(ISNUMBER(H1856)),NOT(ISNUMBER(I1856)),NOT(ISNUMBER(J1856))),"Add odometer readings or typed miles",IF(AND(ISNUMBER(H1856),ISNUMBER(I1856),ISNUMBER(J1856),ABS((I1856-H1856)-J1856)&gt;0.05),"Odometer and typed miles disagree",IF(AND(N1856&gt;0,O1856=0),"No rate for this date — check Rate Schedule",IF(AND(OR(E1856="Business",E1856="Medical",E1856="Charitable"),F1856&lt;&gt;"Yes",K1856=""),"Add purpose detail for substantiation",""))))))))))))</f>
        <v/>
      </c>
      <c r="R1856" s="27">
        <f>IF(OR(A1856="",M1856=""),"",IFERROR(INDEX('Rate Schedule'!$A$5:$A$24,MATCH(SUMPRODUCT(MAX(('Rate Schedule'!$A$5:$A$24&lt;=A1856)*('Rate Schedule'!$A$5:$A$24&lt;&gt;"")*'Rate Schedule'!$A$5:$A$24)),'Rate Schedule'!$A$5:$A$24,0)),""))</f>
        <v/>
      </c>
    </row>
    <row r="1857">
      <c r="A1857" s="22" t="n"/>
      <c r="B1857" s="10" t="n"/>
      <c r="C1857" s="10" t="n"/>
      <c r="D1857" s="10" t="n"/>
      <c r="E1857" s="10" t="n"/>
      <c r="F1857" s="10" t="n"/>
      <c r="G1857" s="10" t="n"/>
      <c r="H1857" s="23" t="n"/>
      <c r="I1857" s="23" t="n"/>
      <c r="J1857" s="23" t="n"/>
      <c r="K1857" s="10" t="n"/>
      <c r="L1857" s="10" t="n"/>
      <c r="M1857" s="24">
        <f>IF(AND(A1857="",B1857="",J1857="",H1857=""),"",ROUND(IF(G1857="Yes",2,1)*IF(AND(ISNUMBER(H1857),ISNUMBER(I1857),I1857&gt;=H1857),I1857-H1857,IF(ISNUMBER(J1857),J1857,0)),1))</f>
        <v/>
      </c>
      <c r="N1857" s="24">
        <f>IF(M1857="","",IF(OR(E1857="Personal",E1857="",F1857="Yes"),0,M1857))</f>
        <v/>
      </c>
      <c r="O1857" s="24">
        <f>IF(OR(A1857="",M1857=""),"",IF(E1857="Business",IFERROR(INDEX('Rate Schedule'!$B$5:$B$24,MATCH(SUMPRODUCT(MAX(('Rate Schedule'!$A$5:$A$24&lt;=A1857)*('Rate Schedule'!$A$5:$A$24&lt;&gt;"")*'Rate Schedule'!$A$5:$A$24)),'Rate Schedule'!$A$5:$A$24,0)),0),IF(E1857="Medical",IFERROR(INDEX('Rate Schedule'!$C$5:$C$24,MATCH(SUMPRODUCT(MAX(('Rate Schedule'!$A$5:$A$24&lt;=A1857)*('Rate Schedule'!$A$5:$A$24&lt;&gt;"")*'Rate Schedule'!$A$5:$A$24)),'Rate Schedule'!$A$5:$A$24,0)),0),IF(E1857="Charitable",IFERROR(INDEX('Rate Schedule'!$D$5:$D$24,MATCH(SUMPRODUCT(MAX(('Rate Schedule'!$A$5:$A$24&lt;=A1857)*('Rate Schedule'!$A$5:$A$24&lt;&gt;"")*'Rate Schedule'!$A$5:$A$24)),'Rate Schedule'!$A$5:$A$24,0)),0),0))))</f>
        <v/>
      </c>
      <c r="P1857" s="25">
        <f>IF(OR(M1857="",O1857=""),"",ROUND(N1857*O1857,0)/100)</f>
        <v/>
      </c>
      <c r="Q1857" s="26">
        <f>IF(AND(A1857="",B1857="",C1857="",D1857="",E1857="",J1857="",H1857=""),"",IF(A1857="","Add a date",IF(A1857&gt;AsOf,"After as-of date: not counted yet",IF(B1857="","Add a vehicle",IF(COUNTIF(VName,B1857)=0,"Vehicle not on Vehicles sheet",IF(E1857="","Add a purpose",IF(AND(E1857&lt;&gt;"Business",E1857&lt;&gt;"Medical",E1857&lt;&gt;"Charitable",E1857&lt;&gt;"Personal"),"Purpose must be Business/Medical/Charitable/Personal",IF(AND(ISNUMBER(H1857),ISNUMBER(I1857),I1857&lt;H1857),"Odometer end is before start",IF(AND(NOT(ISNUMBER(H1857)),NOT(ISNUMBER(I1857)),NOT(ISNUMBER(J1857))),"Add odometer readings or typed miles",IF(AND(ISNUMBER(H1857),ISNUMBER(I1857),ISNUMBER(J1857),ABS((I1857-H1857)-J1857)&gt;0.05),"Odometer and typed miles disagree",IF(AND(N1857&gt;0,O1857=0),"No rate for this date — check Rate Schedule",IF(AND(OR(E1857="Business",E1857="Medical",E1857="Charitable"),F1857&lt;&gt;"Yes",K1857=""),"Add purpose detail for substantiation",""))))))))))))</f>
        <v/>
      </c>
      <c r="R1857" s="27">
        <f>IF(OR(A1857="",M1857=""),"",IFERROR(INDEX('Rate Schedule'!$A$5:$A$24,MATCH(SUMPRODUCT(MAX(('Rate Schedule'!$A$5:$A$24&lt;=A1857)*('Rate Schedule'!$A$5:$A$24&lt;&gt;"")*'Rate Schedule'!$A$5:$A$24)),'Rate Schedule'!$A$5:$A$24,0)),""))</f>
        <v/>
      </c>
    </row>
    <row r="1858">
      <c r="A1858" s="22" t="n"/>
      <c r="B1858" s="10" t="n"/>
      <c r="C1858" s="10" t="n"/>
      <c r="D1858" s="10" t="n"/>
      <c r="E1858" s="10" t="n"/>
      <c r="F1858" s="10" t="n"/>
      <c r="G1858" s="10" t="n"/>
      <c r="H1858" s="23" t="n"/>
      <c r="I1858" s="23" t="n"/>
      <c r="J1858" s="23" t="n"/>
      <c r="K1858" s="10" t="n"/>
      <c r="L1858" s="10" t="n"/>
      <c r="M1858" s="24">
        <f>IF(AND(A1858="",B1858="",J1858="",H1858=""),"",ROUND(IF(G1858="Yes",2,1)*IF(AND(ISNUMBER(H1858),ISNUMBER(I1858),I1858&gt;=H1858),I1858-H1858,IF(ISNUMBER(J1858),J1858,0)),1))</f>
        <v/>
      </c>
      <c r="N1858" s="24">
        <f>IF(M1858="","",IF(OR(E1858="Personal",E1858="",F1858="Yes"),0,M1858))</f>
        <v/>
      </c>
      <c r="O1858" s="24">
        <f>IF(OR(A1858="",M1858=""),"",IF(E1858="Business",IFERROR(INDEX('Rate Schedule'!$B$5:$B$24,MATCH(SUMPRODUCT(MAX(('Rate Schedule'!$A$5:$A$24&lt;=A1858)*('Rate Schedule'!$A$5:$A$24&lt;&gt;"")*'Rate Schedule'!$A$5:$A$24)),'Rate Schedule'!$A$5:$A$24,0)),0),IF(E1858="Medical",IFERROR(INDEX('Rate Schedule'!$C$5:$C$24,MATCH(SUMPRODUCT(MAX(('Rate Schedule'!$A$5:$A$24&lt;=A1858)*('Rate Schedule'!$A$5:$A$24&lt;&gt;"")*'Rate Schedule'!$A$5:$A$24)),'Rate Schedule'!$A$5:$A$24,0)),0),IF(E1858="Charitable",IFERROR(INDEX('Rate Schedule'!$D$5:$D$24,MATCH(SUMPRODUCT(MAX(('Rate Schedule'!$A$5:$A$24&lt;=A1858)*('Rate Schedule'!$A$5:$A$24&lt;&gt;"")*'Rate Schedule'!$A$5:$A$24)),'Rate Schedule'!$A$5:$A$24,0)),0),0))))</f>
        <v/>
      </c>
      <c r="P1858" s="25">
        <f>IF(OR(M1858="",O1858=""),"",ROUND(N1858*O1858,0)/100)</f>
        <v/>
      </c>
      <c r="Q1858" s="26">
        <f>IF(AND(A1858="",B1858="",C1858="",D1858="",E1858="",J1858="",H1858=""),"",IF(A1858="","Add a date",IF(A1858&gt;AsOf,"After as-of date: not counted yet",IF(B1858="","Add a vehicle",IF(COUNTIF(VName,B1858)=0,"Vehicle not on Vehicles sheet",IF(E1858="","Add a purpose",IF(AND(E1858&lt;&gt;"Business",E1858&lt;&gt;"Medical",E1858&lt;&gt;"Charitable",E1858&lt;&gt;"Personal"),"Purpose must be Business/Medical/Charitable/Personal",IF(AND(ISNUMBER(H1858),ISNUMBER(I1858),I1858&lt;H1858),"Odometer end is before start",IF(AND(NOT(ISNUMBER(H1858)),NOT(ISNUMBER(I1858)),NOT(ISNUMBER(J1858))),"Add odometer readings or typed miles",IF(AND(ISNUMBER(H1858),ISNUMBER(I1858),ISNUMBER(J1858),ABS((I1858-H1858)-J1858)&gt;0.05),"Odometer and typed miles disagree",IF(AND(N1858&gt;0,O1858=0),"No rate for this date — check Rate Schedule",IF(AND(OR(E1858="Business",E1858="Medical",E1858="Charitable"),F1858&lt;&gt;"Yes",K1858=""),"Add purpose detail for substantiation",""))))))))))))</f>
        <v/>
      </c>
      <c r="R1858" s="27">
        <f>IF(OR(A1858="",M1858=""),"",IFERROR(INDEX('Rate Schedule'!$A$5:$A$24,MATCH(SUMPRODUCT(MAX(('Rate Schedule'!$A$5:$A$24&lt;=A1858)*('Rate Schedule'!$A$5:$A$24&lt;&gt;"")*'Rate Schedule'!$A$5:$A$24)),'Rate Schedule'!$A$5:$A$24,0)),""))</f>
        <v/>
      </c>
    </row>
    <row r="1859">
      <c r="A1859" s="22" t="n"/>
      <c r="B1859" s="10" t="n"/>
      <c r="C1859" s="10" t="n"/>
      <c r="D1859" s="10" t="n"/>
      <c r="E1859" s="10" t="n"/>
      <c r="F1859" s="10" t="n"/>
      <c r="G1859" s="10" t="n"/>
      <c r="H1859" s="23" t="n"/>
      <c r="I1859" s="23" t="n"/>
      <c r="J1859" s="23" t="n"/>
      <c r="K1859" s="10" t="n"/>
      <c r="L1859" s="10" t="n"/>
      <c r="M1859" s="24">
        <f>IF(AND(A1859="",B1859="",J1859="",H1859=""),"",ROUND(IF(G1859="Yes",2,1)*IF(AND(ISNUMBER(H1859),ISNUMBER(I1859),I1859&gt;=H1859),I1859-H1859,IF(ISNUMBER(J1859),J1859,0)),1))</f>
        <v/>
      </c>
      <c r="N1859" s="24">
        <f>IF(M1859="","",IF(OR(E1859="Personal",E1859="",F1859="Yes"),0,M1859))</f>
        <v/>
      </c>
      <c r="O1859" s="24">
        <f>IF(OR(A1859="",M1859=""),"",IF(E1859="Business",IFERROR(INDEX('Rate Schedule'!$B$5:$B$24,MATCH(SUMPRODUCT(MAX(('Rate Schedule'!$A$5:$A$24&lt;=A1859)*('Rate Schedule'!$A$5:$A$24&lt;&gt;"")*'Rate Schedule'!$A$5:$A$24)),'Rate Schedule'!$A$5:$A$24,0)),0),IF(E1859="Medical",IFERROR(INDEX('Rate Schedule'!$C$5:$C$24,MATCH(SUMPRODUCT(MAX(('Rate Schedule'!$A$5:$A$24&lt;=A1859)*('Rate Schedule'!$A$5:$A$24&lt;&gt;"")*'Rate Schedule'!$A$5:$A$24)),'Rate Schedule'!$A$5:$A$24,0)),0),IF(E1859="Charitable",IFERROR(INDEX('Rate Schedule'!$D$5:$D$24,MATCH(SUMPRODUCT(MAX(('Rate Schedule'!$A$5:$A$24&lt;=A1859)*('Rate Schedule'!$A$5:$A$24&lt;&gt;"")*'Rate Schedule'!$A$5:$A$24)),'Rate Schedule'!$A$5:$A$24,0)),0),0))))</f>
        <v/>
      </c>
      <c r="P1859" s="25">
        <f>IF(OR(M1859="",O1859=""),"",ROUND(N1859*O1859,0)/100)</f>
        <v/>
      </c>
      <c r="Q1859" s="26">
        <f>IF(AND(A1859="",B1859="",C1859="",D1859="",E1859="",J1859="",H1859=""),"",IF(A1859="","Add a date",IF(A1859&gt;AsOf,"After as-of date: not counted yet",IF(B1859="","Add a vehicle",IF(COUNTIF(VName,B1859)=0,"Vehicle not on Vehicles sheet",IF(E1859="","Add a purpose",IF(AND(E1859&lt;&gt;"Business",E1859&lt;&gt;"Medical",E1859&lt;&gt;"Charitable",E1859&lt;&gt;"Personal"),"Purpose must be Business/Medical/Charitable/Personal",IF(AND(ISNUMBER(H1859),ISNUMBER(I1859),I1859&lt;H1859),"Odometer end is before start",IF(AND(NOT(ISNUMBER(H1859)),NOT(ISNUMBER(I1859)),NOT(ISNUMBER(J1859))),"Add odometer readings or typed miles",IF(AND(ISNUMBER(H1859),ISNUMBER(I1859),ISNUMBER(J1859),ABS((I1859-H1859)-J1859)&gt;0.05),"Odometer and typed miles disagree",IF(AND(N1859&gt;0,O1859=0),"No rate for this date — check Rate Schedule",IF(AND(OR(E1859="Business",E1859="Medical",E1859="Charitable"),F1859&lt;&gt;"Yes",K1859=""),"Add purpose detail for substantiation",""))))))))))))</f>
        <v/>
      </c>
      <c r="R1859" s="27">
        <f>IF(OR(A1859="",M1859=""),"",IFERROR(INDEX('Rate Schedule'!$A$5:$A$24,MATCH(SUMPRODUCT(MAX(('Rate Schedule'!$A$5:$A$24&lt;=A1859)*('Rate Schedule'!$A$5:$A$24&lt;&gt;"")*'Rate Schedule'!$A$5:$A$24)),'Rate Schedule'!$A$5:$A$24,0)),""))</f>
        <v/>
      </c>
    </row>
    <row r="1860">
      <c r="A1860" s="22" t="n"/>
      <c r="B1860" s="10" t="n"/>
      <c r="C1860" s="10" t="n"/>
      <c r="D1860" s="10" t="n"/>
      <c r="E1860" s="10" t="n"/>
      <c r="F1860" s="10" t="n"/>
      <c r="G1860" s="10" t="n"/>
      <c r="H1860" s="23" t="n"/>
      <c r="I1860" s="23" t="n"/>
      <c r="J1860" s="23" t="n"/>
      <c r="K1860" s="10" t="n"/>
      <c r="L1860" s="10" t="n"/>
      <c r="M1860" s="24">
        <f>IF(AND(A1860="",B1860="",J1860="",H1860=""),"",ROUND(IF(G1860="Yes",2,1)*IF(AND(ISNUMBER(H1860),ISNUMBER(I1860),I1860&gt;=H1860),I1860-H1860,IF(ISNUMBER(J1860),J1860,0)),1))</f>
        <v/>
      </c>
      <c r="N1860" s="24">
        <f>IF(M1860="","",IF(OR(E1860="Personal",E1860="",F1860="Yes"),0,M1860))</f>
        <v/>
      </c>
      <c r="O1860" s="24">
        <f>IF(OR(A1860="",M1860=""),"",IF(E1860="Business",IFERROR(INDEX('Rate Schedule'!$B$5:$B$24,MATCH(SUMPRODUCT(MAX(('Rate Schedule'!$A$5:$A$24&lt;=A1860)*('Rate Schedule'!$A$5:$A$24&lt;&gt;"")*'Rate Schedule'!$A$5:$A$24)),'Rate Schedule'!$A$5:$A$24,0)),0),IF(E1860="Medical",IFERROR(INDEX('Rate Schedule'!$C$5:$C$24,MATCH(SUMPRODUCT(MAX(('Rate Schedule'!$A$5:$A$24&lt;=A1860)*('Rate Schedule'!$A$5:$A$24&lt;&gt;"")*'Rate Schedule'!$A$5:$A$24)),'Rate Schedule'!$A$5:$A$24,0)),0),IF(E1860="Charitable",IFERROR(INDEX('Rate Schedule'!$D$5:$D$24,MATCH(SUMPRODUCT(MAX(('Rate Schedule'!$A$5:$A$24&lt;=A1860)*('Rate Schedule'!$A$5:$A$24&lt;&gt;"")*'Rate Schedule'!$A$5:$A$24)),'Rate Schedule'!$A$5:$A$24,0)),0),0))))</f>
        <v/>
      </c>
      <c r="P1860" s="25">
        <f>IF(OR(M1860="",O1860=""),"",ROUND(N1860*O1860,0)/100)</f>
        <v/>
      </c>
      <c r="Q1860" s="26">
        <f>IF(AND(A1860="",B1860="",C1860="",D1860="",E1860="",J1860="",H1860=""),"",IF(A1860="","Add a date",IF(A1860&gt;AsOf,"After as-of date: not counted yet",IF(B1860="","Add a vehicle",IF(COUNTIF(VName,B1860)=0,"Vehicle not on Vehicles sheet",IF(E1860="","Add a purpose",IF(AND(E1860&lt;&gt;"Business",E1860&lt;&gt;"Medical",E1860&lt;&gt;"Charitable",E1860&lt;&gt;"Personal"),"Purpose must be Business/Medical/Charitable/Personal",IF(AND(ISNUMBER(H1860),ISNUMBER(I1860),I1860&lt;H1860),"Odometer end is before start",IF(AND(NOT(ISNUMBER(H1860)),NOT(ISNUMBER(I1860)),NOT(ISNUMBER(J1860))),"Add odometer readings or typed miles",IF(AND(ISNUMBER(H1860),ISNUMBER(I1860),ISNUMBER(J1860),ABS((I1860-H1860)-J1860)&gt;0.05),"Odometer and typed miles disagree",IF(AND(N1860&gt;0,O1860=0),"No rate for this date — check Rate Schedule",IF(AND(OR(E1860="Business",E1860="Medical",E1860="Charitable"),F1860&lt;&gt;"Yes",K1860=""),"Add purpose detail for substantiation",""))))))))))))</f>
        <v/>
      </c>
      <c r="R1860" s="27">
        <f>IF(OR(A1860="",M1860=""),"",IFERROR(INDEX('Rate Schedule'!$A$5:$A$24,MATCH(SUMPRODUCT(MAX(('Rate Schedule'!$A$5:$A$24&lt;=A1860)*('Rate Schedule'!$A$5:$A$24&lt;&gt;"")*'Rate Schedule'!$A$5:$A$24)),'Rate Schedule'!$A$5:$A$24,0)),""))</f>
        <v/>
      </c>
    </row>
    <row r="1861">
      <c r="A1861" s="22" t="n"/>
      <c r="B1861" s="10" t="n"/>
      <c r="C1861" s="10" t="n"/>
      <c r="D1861" s="10" t="n"/>
      <c r="E1861" s="10" t="n"/>
      <c r="F1861" s="10" t="n"/>
      <c r="G1861" s="10" t="n"/>
      <c r="H1861" s="23" t="n"/>
      <c r="I1861" s="23" t="n"/>
      <c r="J1861" s="23" t="n"/>
      <c r="K1861" s="10" t="n"/>
      <c r="L1861" s="10" t="n"/>
      <c r="M1861" s="24">
        <f>IF(AND(A1861="",B1861="",J1861="",H1861=""),"",ROUND(IF(G1861="Yes",2,1)*IF(AND(ISNUMBER(H1861),ISNUMBER(I1861),I1861&gt;=H1861),I1861-H1861,IF(ISNUMBER(J1861),J1861,0)),1))</f>
        <v/>
      </c>
      <c r="N1861" s="24">
        <f>IF(M1861="","",IF(OR(E1861="Personal",E1861="",F1861="Yes"),0,M1861))</f>
        <v/>
      </c>
      <c r="O1861" s="24">
        <f>IF(OR(A1861="",M1861=""),"",IF(E1861="Business",IFERROR(INDEX('Rate Schedule'!$B$5:$B$24,MATCH(SUMPRODUCT(MAX(('Rate Schedule'!$A$5:$A$24&lt;=A1861)*('Rate Schedule'!$A$5:$A$24&lt;&gt;"")*'Rate Schedule'!$A$5:$A$24)),'Rate Schedule'!$A$5:$A$24,0)),0),IF(E1861="Medical",IFERROR(INDEX('Rate Schedule'!$C$5:$C$24,MATCH(SUMPRODUCT(MAX(('Rate Schedule'!$A$5:$A$24&lt;=A1861)*('Rate Schedule'!$A$5:$A$24&lt;&gt;"")*'Rate Schedule'!$A$5:$A$24)),'Rate Schedule'!$A$5:$A$24,0)),0),IF(E1861="Charitable",IFERROR(INDEX('Rate Schedule'!$D$5:$D$24,MATCH(SUMPRODUCT(MAX(('Rate Schedule'!$A$5:$A$24&lt;=A1861)*('Rate Schedule'!$A$5:$A$24&lt;&gt;"")*'Rate Schedule'!$A$5:$A$24)),'Rate Schedule'!$A$5:$A$24,0)),0),0))))</f>
        <v/>
      </c>
      <c r="P1861" s="25">
        <f>IF(OR(M1861="",O1861=""),"",ROUND(N1861*O1861,0)/100)</f>
        <v/>
      </c>
      <c r="Q1861" s="26">
        <f>IF(AND(A1861="",B1861="",C1861="",D1861="",E1861="",J1861="",H1861=""),"",IF(A1861="","Add a date",IF(A1861&gt;AsOf,"After as-of date: not counted yet",IF(B1861="","Add a vehicle",IF(COUNTIF(VName,B1861)=0,"Vehicle not on Vehicles sheet",IF(E1861="","Add a purpose",IF(AND(E1861&lt;&gt;"Business",E1861&lt;&gt;"Medical",E1861&lt;&gt;"Charitable",E1861&lt;&gt;"Personal"),"Purpose must be Business/Medical/Charitable/Personal",IF(AND(ISNUMBER(H1861),ISNUMBER(I1861),I1861&lt;H1861),"Odometer end is before start",IF(AND(NOT(ISNUMBER(H1861)),NOT(ISNUMBER(I1861)),NOT(ISNUMBER(J1861))),"Add odometer readings or typed miles",IF(AND(ISNUMBER(H1861),ISNUMBER(I1861),ISNUMBER(J1861),ABS((I1861-H1861)-J1861)&gt;0.05),"Odometer and typed miles disagree",IF(AND(N1861&gt;0,O1861=0),"No rate for this date — check Rate Schedule",IF(AND(OR(E1861="Business",E1861="Medical",E1861="Charitable"),F1861&lt;&gt;"Yes",K1861=""),"Add purpose detail for substantiation",""))))))))))))</f>
        <v/>
      </c>
      <c r="R1861" s="27">
        <f>IF(OR(A1861="",M1861=""),"",IFERROR(INDEX('Rate Schedule'!$A$5:$A$24,MATCH(SUMPRODUCT(MAX(('Rate Schedule'!$A$5:$A$24&lt;=A1861)*('Rate Schedule'!$A$5:$A$24&lt;&gt;"")*'Rate Schedule'!$A$5:$A$24)),'Rate Schedule'!$A$5:$A$24,0)),""))</f>
        <v/>
      </c>
    </row>
    <row r="1862">
      <c r="A1862" s="22" t="n"/>
      <c r="B1862" s="10" t="n"/>
      <c r="C1862" s="10" t="n"/>
      <c r="D1862" s="10" t="n"/>
      <c r="E1862" s="10" t="n"/>
      <c r="F1862" s="10" t="n"/>
      <c r="G1862" s="10" t="n"/>
      <c r="H1862" s="23" t="n"/>
      <c r="I1862" s="23" t="n"/>
      <c r="J1862" s="23" t="n"/>
      <c r="K1862" s="10" t="n"/>
      <c r="L1862" s="10" t="n"/>
      <c r="M1862" s="24">
        <f>IF(AND(A1862="",B1862="",J1862="",H1862=""),"",ROUND(IF(G1862="Yes",2,1)*IF(AND(ISNUMBER(H1862),ISNUMBER(I1862),I1862&gt;=H1862),I1862-H1862,IF(ISNUMBER(J1862),J1862,0)),1))</f>
        <v/>
      </c>
      <c r="N1862" s="24">
        <f>IF(M1862="","",IF(OR(E1862="Personal",E1862="",F1862="Yes"),0,M1862))</f>
        <v/>
      </c>
      <c r="O1862" s="24">
        <f>IF(OR(A1862="",M1862=""),"",IF(E1862="Business",IFERROR(INDEX('Rate Schedule'!$B$5:$B$24,MATCH(SUMPRODUCT(MAX(('Rate Schedule'!$A$5:$A$24&lt;=A1862)*('Rate Schedule'!$A$5:$A$24&lt;&gt;"")*'Rate Schedule'!$A$5:$A$24)),'Rate Schedule'!$A$5:$A$24,0)),0),IF(E1862="Medical",IFERROR(INDEX('Rate Schedule'!$C$5:$C$24,MATCH(SUMPRODUCT(MAX(('Rate Schedule'!$A$5:$A$24&lt;=A1862)*('Rate Schedule'!$A$5:$A$24&lt;&gt;"")*'Rate Schedule'!$A$5:$A$24)),'Rate Schedule'!$A$5:$A$24,0)),0),IF(E1862="Charitable",IFERROR(INDEX('Rate Schedule'!$D$5:$D$24,MATCH(SUMPRODUCT(MAX(('Rate Schedule'!$A$5:$A$24&lt;=A1862)*('Rate Schedule'!$A$5:$A$24&lt;&gt;"")*'Rate Schedule'!$A$5:$A$24)),'Rate Schedule'!$A$5:$A$24,0)),0),0))))</f>
        <v/>
      </c>
      <c r="P1862" s="25">
        <f>IF(OR(M1862="",O1862=""),"",ROUND(N1862*O1862,0)/100)</f>
        <v/>
      </c>
      <c r="Q1862" s="26">
        <f>IF(AND(A1862="",B1862="",C1862="",D1862="",E1862="",J1862="",H1862=""),"",IF(A1862="","Add a date",IF(A1862&gt;AsOf,"After as-of date: not counted yet",IF(B1862="","Add a vehicle",IF(COUNTIF(VName,B1862)=0,"Vehicle not on Vehicles sheet",IF(E1862="","Add a purpose",IF(AND(E1862&lt;&gt;"Business",E1862&lt;&gt;"Medical",E1862&lt;&gt;"Charitable",E1862&lt;&gt;"Personal"),"Purpose must be Business/Medical/Charitable/Personal",IF(AND(ISNUMBER(H1862),ISNUMBER(I1862),I1862&lt;H1862),"Odometer end is before start",IF(AND(NOT(ISNUMBER(H1862)),NOT(ISNUMBER(I1862)),NOT(ISNUMBER(J1862))),"Add odometer readings or typed miles",IF(AND(ISNUMBER(H1862),ISNUMBER(I1862),ISNUMBER(J1862),ABS((I1862-H1862)-J1862)&gt;0.05),"Odometer and typed miles disagree",IF(AND(N1862&gt;0,O1862=0),"No rate for this date — check Rate Schedule",IF(AND(OR(E1862="Business",E1862="Medical",E1862="Charitable"),F1862&lt;&gt;"Yes",K1862=""),"Add purpose detail for substantiation",""))))))))))))</f>
        <v/>
      </c>
      <c r="R1862" s="27">
        <f>IF(OR(A1862="",M1862=""),"",IFERROR(INDEX('Rate Schedule'!$A$5:$A$24,MATCH(SUMPRODUCT(MAX(('Rate Schedule'!$A$5:$A$24&lt;=A1862)*('Rate Schedule'!$A$5:$A$24&lt;&gt;"")*'Rate Schedule'!$A$5:$A$24)),'Rate Schedule'!$A$5:$A$24,0)),""))</f>
        <v/>
      </c>
    </row>
    <row r="1863">
      <c r="A1863" s="22" t="n"/>
      <c r="B1863" s="10" t="n"/>
      <c r="C1863" s="10" t="n"/>
      <c r="D1863" s="10" t="n"/>
      <c r="E1863" s="10" t="n"/>
      <c r="F1863" s="10" t="n"/>
      <c r="G1863" s="10" t="n"/>
      <c r="H1863" s="23" t="n"/>
      <c r="I1863" s="23" t="n"/>
      <c r="J1863" s="23" t="n"/>
      <c r="K1863" s="10" t="n"/>
      <c r="L1863" s="10" t="n"/>
      <c r="M1863" s="24">
        <f>IF(AND(A1863="",B1863="",J1863="",H1863=""),"",ROUND(IF(G1863="Yes",2,1)*IF(AND(ISNUMBER(H1863),ISNUMBER(I1863),I1863&gt;=H1863),I1863-H1863,IF(ISNUMBER(J1863),J1863,0)),1))</f>
        <v/>
      </c>
      <c r="N1863" s="24">
        <f>IF(M1863="","",IF(OR(E1863="Personal",E1863="",F1863="Yes"),0,M1863))</f>
        <v/>
      </c>
      <c r="O1863" s="24">
        <f>IF(OR(A1863="",M1863=""),"",IF(E1863="Business",IFERROR(INDEX('Rate Schedule'!$B$5:$B$24,MATCH(SUMPRODUCT(MAX(('Rate Schedule'!$A$5:$A$24&lt;=A1863)*('Rate Schedule'!$A$5:$A$24&lt;&gt;"")*'Rate Schedule'!$A$5:$A$24)),'Rate Schedule'!$A$5:$A$24,0)),0),IF(E1863="Medical",IFERROR(INDEX('Rate Schedule'!$C$5:$C$24,MATCH(SUMPRODUCT(MAX(('Rate Schedule'!$A$5:$A$24&lt;=A1863)*('Rate Schedule'!$A$5:$A$24&lt;&gt;"")*'Rate Schedule'!$A$5:$A$24)),'Rate Schedule'!$A$5:$A$24,0)),0),IF(E1863="Charitable",IFERROR(INDEX('Rate Schedule'!$D$5:$D$24,MATCH(SUMPRODUCT(MAX(('Rate Schedule'!$A$5:$A$24&lt;=A1863)*('Rate Schedule'!$A$5:$A$24&lt;&gt;"")*'Rate Schedule'!$A$5:$A$24)),'Rate Schedule'!$A$5:$A$24,0)),0),0))))</f>
        <v/>
      </c>
      <c r="P1863" s="25">
        <f>IF(OR(M1863="",O1863=""),"",ROUND(N1863*O1863,0)/100)</f>
        <v/>
      </c>
      <c r="Q1863" s="26">
        <f>IF(AND(A1863="",B1863="",C1863="",D1863="",E1863="",J1863="",H1863=""),"",IF(A1863="","Add a date",IF(A1863&gt;AsOf,"After as-of date: not counted yet",IF(B1863="","Add a vehicle",IF(COUNTIF(VName,B1863)=0,"Vehicle not on Vehicles sheet",IF(E1863="","Add a purpose",IF(AND(E1863&lt;&gt;"Business",E1863&lt;&gt;"Medical",E1863&lt;&gt;"Charitable",E1863&lt;&gt;"Personal"),"Purpose must be Business/Medical/Charitable/Personal",IF(AND(ISNUMBER(H1863),ISNUMBER(I1863),I1863&lt;H1863),"Odometer end is before start",IF(AND(NOT(ISNUMBER(H1863)),NOT(ISNUMBER(I1863)),NOT(ISNUMBER(J1863))),"Add odometer readings or typed miles",IF(AND(ISNUMBER(H1863),ISNUMBER(I1863),ISNUMBER(J1863),ABS((I1863-H1863)-J1863)&gt;0.05),"Odometer and typed miles disagree",IF(AND(N1863&gt;0,O1863=0),"No rate for this date — check Rate Schedule",IF(AND(OR(E1863="Business",E1863="Medical",E1863="Charitable"),F1863&lt;&gt;"Yes",K1863=""),"Add purpose detail for substantiation",""))))))))))))</f>
        <v/>
      </c>
      <c r="R1863" s="27">
        <f>IF(OR(A1863="",M1863=""),"",IFERROR(INDEX('Rate Schedule'!$A$5:$A$24,MATCH(SUMPRODUCT(MAX(('Rate Schedule'!$A$5:$A$24&lt;=A1863)*('Rate Schedule'!$A$5:$A$24&lt;&gt;"")*'Rate Schedule'!$A$5:$A$24)),'Rate Schedule'!$A$5:$A$24,0)),""))</f>
        <v/>
      </c>
    </row>
    <row r="1864">
      <c r="A1864" s="22" t="n"/>
      <c r="B1864" s="10" t="n"/>
      <c r="C1864" s="10" t="n"/>
      <c r="D1864" s="10" t="n"/>
      <c r="E1864" s="10" t="n"/>
      <c r="F1864" s="10" t="n"/>
      <c r="G1864" s="10" t="n"/>
      <c r="H1864" s="23" t="n"/>
      <c r="I1864" s="23" t="n"/>
      <c r="J1864" s="23" t="n"/>
      <c r="K1864" s="10" t="n"/>
      <c r="L1864" s="10" t="n"/>
      <c r="M1864" s="24">
        <f>IF(AND(A1864="",B1864="",J1864="",H1864=""),"",ROUND(IF(G1864="Yes",2,1)*IF(AND(ISNUMBER(H1864),ISNUMBER(I1864),I1864&gt;=H1864),I1864-H1864,IF(ISNUMBER(J1864),J1864,0)),1))</f>
        <v/>
      </c>
      <c r="N1864" s="24">
        <f>IF(M1864="","",IF(OR(E1864="Personal",E1864="",F1864="Yes"),0,M1864))</f>
        <v/>
      </c>
      <c r="O1864" s="24">
        <f>IF(OR(A1864="",M1864=""),"",IF(E1864="Business",IFERROR(INDEX('Rate Schedule'!$B$5:$B$24,MATCH(SUMPRODUCT(MAX(('Rate Schedule'!$A$5:$A$24&lt;=A1864)*('Rate Schedule'!$A$5:$A$24&lt;&gt;"")*'Rate Schedule'!$A$5:$A$24)),'Rate Schedule'!$A$5:$A$24,0)),0),IF(E1864="Medical",IFERROR(INDEX('Rate Schedule'!$C$5:$C$24,MATCH(SUMPRODUCT(MAX(('Rate Schedule'!$A$5:$A$24&lt;=A1864)*('Rate Schedule'!$A$5:$A$24&lt;&gt;"")*'Rate Schedule'!$A$5:$A$24)),'Rate Schedule'!$A$5:$A$24,0)),0),IF(E1864="Charitable",IFERROR(INDEX('Rate Schedule'!$D$5:$D$24,MATCH(SUMPRODUCT(MAX(('Rate Schedule'!$A$5:$A$24&lt;=A1864)*('Rate Schedule'!$A$5:$A$24&lt;&gt;"")*'Rate Schedule'!$A$5:$A$24)),'Rate Schedule'!$A$5:$A$24,0)),0),0))))</f>
        <v/>
      </c>
      <c r="P1864" s="25">
        <f>IF(OR(M1864="",O1864=""),"",ROUND(N1864*O1864,0)/100)</f>
        <v/>
      </c>
      <c r="Q1864" s="26">
        <f>IF(AND(A1864="",B1864="",C1864="",D1864="",E1864="",J1864="",H1864=""),"",IF(A1864="","Add a date",IF(A1864&gt;AsOf,"After as-of date: not counted yet",IF(B1864="","Add a vehicle",IF(COUNTIF(VName,B1864)=0,"Vehicle not on Vehicles sheet",IF(E1864="","Add a purpose",IF(AND(E1864&lt;&gt;"Business",E1864&lt;&gt;"Medical",E1864&lt;&gt;"Charitable",E1864&lt;&gt;"Personal"),"Purpose must be Business/Medical/Charitable/Personal",IF(AND(ISNUMBER(H1864),ISNUMBER(I1864),I1864&lt;H1864),"Odometer end is before start",IF(AND(NOT(ISNUMBER(H1864)),NOT(ISNUMBER(I1864)),NOT(ISNUMBER(J1864))),"Add odometer readings or typed miles",IF(AND(ISNUMBER(H1864),ISNUMBER(I1864),ISNUMBER(J1864),ABS((I1864-H1864)-J1864)&gt;0.05),"Odometer and typed miles disagree",IF(AND(N1864&gt;0,O1864=0),"No rate for this date — check Rate Schedule",IF(AND(OR(E1864="Business",E1864="Medical",E1864="Charitable"),F1864&lt;&gt;"Yes",K1864=""),"Add purpose detail for substantiation",""))))))))))))</f>
        <v/>
      </c>
      <c r="R1864" s="27">
        <f>IF(OR(A1864="",M1864=""),"",IFERROR(INDEX('Rate Schedule'!$A$5:$A$24,MATCH(SUMPRODUCT(MAX(('Rate Schedule'!$A$5:$A$24&lt;=A1864)*('Rate Schedule'!$A$5:$A$24&lt;&gt;"")*'Rate Schedule'!$A$5:$A$24)),'Rate Schedule'!$A$5:$A$24,0)),""))</f>
        <v/>
      </c>
    </row>
    <row r="1865">
      <c r="A1865" s="22" t="n"/>
      <c r="B1865" s="10" t="n"/>
      <c r="C1865" s="10" t="n"/>
      <c r="D1865" s="10" t="n"/>
      <c r="E1865" s="10" t="n"/>
      <c r="F1865" s="10" t="n"/>
      <c r="G1865" s="10" t="n"/>
      <c r="H1865" s="23" t="n"/>
      <c r="I1865" s="23" t="n"/>
      <c r="J1865" s="23" t="n"/>
      <c r="K1865" s="10" t="n"/>
      <c r="L1865" s="10" t="n"/>
      <c r="M1865" s="24">
        <f>IF(AND(A1865="",B1865="",J1865="",H1865=""),"",ROUND(IF(G1865="Yes",2,1)*IF(AND(ISNUMBER(H1865),ISNUMBER(I1865),I1865&gt;=H1865),I1865-H1865,IF(ISNUMBER(J1865),J1865,0)),1))</f>
        <v/>
      </c>
      <c r="N1865" s="24">
        <f>IF(M1865="","",IF(OR(E1865="Personal",E1865="",F1865="Yes"),0,M1865))</f>
        <v/>
      </c>
      <c r="O1865" s="24">
        <f>IF(OR(A1865="",M1865=""),"",IF(E1865="Business",IFERROR(INDEX('Rate Schedule'!$B$5:$B$24,MATCH(SUMPRODUCT(MAX(('Rate Schedule'!$A$5:$A$24&lt;=A1865)*('Rate Schedule'!$A$5:$A$24&lt;&gt;"")*'Rate Schedule'!$A$5:$A$24)),'Rate Schedule'!$A$5:$A$24,0)),0),IF(E1865="Medical",IFERROR(INDEX('Rate Schedule'!$C$5:$C$24,MATCH(SUMPRODUCT(MAX(('Rate Schedule'!$A$5:$A$24&lt;=A1865)*('Rate Schedule'!$A$5:$A$24&lt;&gt;"")*'Rate Schedule'!$A$5:$A$24)),'Rate Schedule'!$A$5:$A$24,0)),0),IF(E1865="Charitable",IFERROR(INDEX('Rate Schedule'!$D$5:$D$24,MATCH(SUMPRODUCT(MAX(('Rate Schedule'!$A$5:$A$24&lt;=A1865)*('Rate Schedule'!$A$5:$A$24&lt;&gt;"")*'Rate Schedule'!$A$5:$A$24)),'Rate Schedule'!$A$5:$A$24,0)),0),0))))</f>
        <v/>
      </c>
      <c r="P1865" s="25">
        <f>IF(OR(M1865="",O1865=""),"",ROUND(N1865*O1865,0)/100)</f>
        <v/>
      </c>
      <c r="Q1865" s="26">
        <f>IF(AND(A1865="",B1865="",C1865="",D1865="",E1865="",J1865="",H1865=""),"",IF(A1865="","Add a date",IF(A1865&gt;AsOf,"After as-of date: not counted yet",IF(B1865="","Add a vehicle",IF(COUNTIF(VName,B1865)=0,"Vehicle not on Vehicles sheet",IF(E1865="","Add a purpose",IF(AND(E1865&lt;&gt;"Business",E1865&lt;&gt;"Medical",E1865&lt;&gt;"Charitable",E1865&lt;&gt;"Personal"),"Purpose must be Business/Medical/Charitable/Personal",IF(AND(ISNUMBER(H1865),ISNUMBER(I1865),I1865&lt;H1865),"Odometer end is before start",IF(AND(NOT(ISNUMBER(H1865)),NOT(ISNUMBER(I1865)),NOT(ISNUMBER(J1865))),"Add odometer readings or typed miles",IF(AND(ISNUMBER(H1865),ISNUMBER(I1865),ISNUMBER(J1865),ABS((I1865-H1865)-J1865)&gt;0.05),"Odometer and typed miles disagree",IF(AND(N1865&gt;0,O1865=0),"No rate for this date — check Rate Schedule",IF(AND(OR(E1865="Business",E1865="Medical",E1865="Charitable"),F1865&lt;&gt;"Yes",K1865=""),"Add purpose detail for substantiation",""))))))))))))</f>
        <v/>
      </c>
      <c r="R1865" s="27">
        <f>IF(OR(A1865="",M1865=""),"",IFERROR(INDEX('Rate Schedule'!$A$5:$A$24,MATCH(SUMPRODUCT(MAX(('Rate Schedule'!$A$5:$A$24&lt;=A1865)*('Rate Schedule'!$A$5:$A$24&lt;&gt;"")*'Rate Schedule'!$A$5:$A$24)),'Rate Schedule'!$A$5:$A$24,0)),""))</f>
        <v/>
      </c>
    </row>
    <row r="1866">
      <c r="A1866" s="22" t="n"/>
      <c r="B1866" s="10" t="n"/>
      <c r="C1866" s="10" t="n"/>
      <c r="D1866" s="10" t="n"/>
      <c r="E1866" s="10" t="n"/>
      <c r="F1866" s="10" t="n"/>
      <c r="G1866" s="10" t="n"/>
      <c r="H1866" s="23" t="n"/>
      <c r="I1866" s="23" t="n"/>
      <c r="J1866" s="23" t="n"/>
      <c r="K1866" s="10" t="n"/>
      <c r="L1866" s="10" t="n"/>
      <c r="M1866" s="24">
        <f>IF(AND(A1866="",B1866="",J1866="",H1866=""),"",ROUND(IF(G1866="Yes",2,1)*IF(AND(ISNUMBER(H1866),ISNUMBER(I1866),I1866&gt;=H1866),I1866-H1866,IF(ISNUMBER(J1866),J1866,0)),1))</f>
        <v/>
      </c>
      <c r="N1866" s="24">
        <f>IF(M1866="","",IF(OR(E1866="Personal",E1866="",F1866="Yes"),0,M1866))</f>
        <v/>
      </c>
      <c r="O1866" s="24">
        <f>IF(OR(A1866="",M1866=""),"",IF(E1866="Business",IFERROR(INDEX('Rate Schedule'!$B$5:$B$24,MATCH(SUMPRODUCT(MAX(('Rate Schedule'!$A$5:$A$24&lt;=A1866)*('Rate Schedule'!$A$5:$A$24&lt;&gt;"")*'Rate Schedule'!$A$5:$A$24)),'Rate Schedule'!$A$5:$A$24,0)),0),IF(E1866="Medical",IFERROR(INDEX('Rate Schedule'!$C$5:$C$24,MATCH(SUMPRODUCT(MAX(('Rate Schedule'!$A$5:$A$24&lt;=A1866)*('Rate Schedule'!$A$5:$A$24&lt;&gt;"")*'Rate Schedule'!$A$5:$A$24)),'Rate Schedule'!$A$5:$A$24,0)),0),IF(E1866="Charitable",IFERROR(INDEX('Rate Schedule'!$D$5:$D$24,MATCH(SUMPRODUCT(MAX(('Rate Schedule'!$A$5:$A$24&lt;=A1866)*('Rate Schedule'!$A$5:$A$24&lt;&gt;"")*'Rate Schedule'!$A$5:$A$24)),'Rate Schedule'!$A$5:$A$24,0)),0),0))))</f>
        <v/>
      </c>
      <c r="P1866" s="25">
        <f>IF(OR(M1866="",O1866=""),"",ROUND(N1866*O1866,0)/100)</f>
        <v/>
      </c>
      <c r="Q1866" s="26">
        <f>IF(AND(A1866="",B1866="",C1866="",D1866="",E1866="",J1866="",H1866=""),"",IF(A1866="","Add a date",IF(A1866&gt;AsOf,"After as-of date: not counted yet",IF(B1866="","Add a vehicle",IF(COUNTIF(VName,B1866)=0,"Vehicle not on Vehicles sheet",IF(E1866="","Add a purpose",IF(AND(E1866&lt;&gt;"Business",E1866&lt;&gt;"Medical",E1866&lt;&gt;"Charitable",E1866&lt;&gt;"Personal"),"Purpose must be Business/Medical/Charitable/Personal",IF(AND(ISNUMBER(H1866),ISNUMBER(I1866),I1866&lt;H1866),"Odometer end is before start",IF(AND(NOT(ISNUMBER(H1866)),NOT(ISNUMBER(I1866)),NOT(ISNUMBER(J1866))),"Add odometer readings or typed miles",IF(AND(ISNUMBER(H1866),ISNUMBER(I1866),ISNUMBER(J1866),ABS((I1866-H1866)-J1866)&gt;0.05),"Odometer and typed miles disagree",IF(AND(N1866&gt;0,O1866=0),"No rate for this date — check Rate Schedule",IF(AND(OR(E1866="Business",E1866="Medical",E1866="Charitable"),F1866&lt;&gt;"Yes",K1866=""),"Add purpose detail for substantiation",""))))))))))))</f>
        <v/>
      </c>
      <c r="R1866" s="27">
        <f>IF(OR(A1866="",M1866=""),"",IFERROR(INDEX('Rate Schedule'!$A$5:$A$24,MATCH(SUMPRODUCT(MAX(('Rate Schedule'!$A$5:$A$24&lt;=A1866)*('Rate Schedule'!$A$5:$A$24&lt;&gt;"")*'Rate Schedule'!$A$5:$A$24)),'Rate Schedule'!$A$5:$A$24,0)),""))</f>
        <v/>
      </c>
    </row>
    <row r="1867">
      <c r="A1867" s="22" t="n"/>
      <c r="B1867" s="10" t="n"/>
      <c r="C1867" s="10" t="n"/>
      <c r="D1867" s="10" t="n"/>
      <c r="E1867" s="10" t="n"/>
      <c r="F1867" s="10" t="n"/>
      <c r="G1867" s="10" t="n"/>
      <c r="H1867" s="23" t="n"/>
      <c r="I1867" s="23" t="n"/>
      <c r="J1867" s="23" t="n"/>
      <c r="K1867" s="10" t="n"/>
      <c r="L1867" s="10" t="n"/>
      <c r="M1867" s="24">
        <f>IF(AND(A1867="",B1867="",J1867="",H1867=""),"",ROUND(IF(G1867="Yes",2,1)*IF(AND(ISNUMBER(H1867),ISNUMBER(I1867),I1867&gt;=H1867),I1867-H1867,IF(ISNUMBER(J1867),J1867,0)),1))</f>
        <v/>
      </c>
      <c r="N1867" s="24">
        <f>IF(M1867="","",IF(OR(E1867="Personal",E1867="",F1867="Yes"),0,M1867))</f>
        <v/>
      </c>
      <c r="O1867" s="24">
        <f>IF(OR(A1867="",M1867=""),"",IF(E1867="Business",IFERROR(INDEX('Rate Schedule'!$B$5:$B$24,MATCH(SUMPRODUCT(MAX(('Rate Schedule'!$A$5:$A$24&lt;=A1867)*('Rate Schedule'!$A$5:$A$24&lt;&gt;"")*'Rate Schedule'!$A$5:$A$24)),'Rate Schedule'!$A$5:$A$24,0)),0),IF(E1867="Medical",IFERROR(INDEX('Rate Schedule'!$C$5:$C$24,MATCH(SUMPRODUCT(MAX(('Rate Schedule'!$A$5:$A$24&lt;=A1867)*('Rate Schedule'!$A$5:$A$24&lt;&gt;"")*'Rate Schedule'!$A$5:$A$24)),'Rate Schedule'!$A$5:$A$24,0)),0),IF(E1867="Charitable",IFERROR(INDEX('Rate Schedule'!$D$5:$D$24,MATCH(SUMPRODUCT(MAX(('Rate Schedule'!$A$5:$A$24&lt;=A1867)*('Rate Schedule'!$A$5:$A$24&lt;&gt;"")*'Rate Schedule'!$A$5:$A$24)),'Rate Schedule'!$A$5:$A$24,0)),0),0))))</f>
        <v/>
      </c>
      <c r="P1867" s="25">
        <f>IF(OR(M1867="",O1867=""),"",ROUND(N1867*O1867,0)/100)</f>
        <v/>
      </c>
      <c r="Q1867" s="26">
        <f>IF(AND(A1867="",B1867="",C1867="",D1867="",E1867="",J1867="",H1867=""),"",IF(A1867="","Add a date",IF(A1867&gt;AsOf,"After as-of date: not counted yet",IF(B1867="","Add a vehicle",IF(COUNTIF(VName,B1867)=0,"Vehicle not on Vehicles sheet",IF(E1867="","Add a purpose",IF(AND(E1867&lt;&gt;"Business",E1867&lt;&gt;"Medical",E1867&lt;&gt;"Charitable",E1867&lt;&gt;"Personal"),"Purpose must be Business/Medical/Charitable/Personal",IF(AND(ISNUMBER(H1867),ISNUMBER(I1867),I1867&lt;H1867),"Odometer end is before start",IF(AND(NOT(ISNUMBER(H1867)),NOT(ISNUMBER(I1867)),NOT(ISNUMBER(J1867))),"Add odometer readings or typed miles",IF(AND(ISNUMBER(H1867),ISNUMBER(I1867),ISNUMBER(J1867),ABS((I1867-H1867)-J1867)&gt;0.05),"Odometer and typed miles disagree",IF(AND(N1867&gt;0,O1867=0),"No rate for this date — check Rate Schedule",IF(AND(OR(E1867="Business",E1867="Medical",E1867="Charitable"),F1867&lt;&gt;"Yes",K1867=""),"Add purpose detail for substantiation",""))))))))))))</f>
        <v/>
      </c>
      <c r="R1867" s="27">
        <f>IF(OR(A1867="",M1867=""),"",IFERROR(INDEX('Rate Schedule'!$A$5:$A$24,MATCH(SUMPRODUCT(MAX(('Rate Schedule'!$A$5:$A$24&lt;=A1867)*('Rate Schedule'!$A$5:$A$24&lt;&gt;"")*'Rate Schedule'!$A$5:$A$24)),'Rate Schedule'!$A$5:$A$24,0)),""))</f>
        <v/>
      </c>
    </row>
    <row r="1868">
      <c r="A1868" s="22" t="n"/>
      <c r="B1868" s="10" t="n"/>
      <c r="C1868" s="10" t="n"/>
      <c r="D1868" s="10" t="n"/>
      <c r="E1868" s="10" t="n"/>
      <c r="F1868" s="10" t="n"/>
      <c r="G1868" s="10" t="n"/>
      <c r="H1868" s="23" t="n"/>
      <c r="I1868" s="23" t="n"/>
      <c r="J1868" s="23" t="n"/>
      <c r="K1868" s="10" t="n"/>
      <c r="L1868" s="10" t="n"/>
      <c r="M1868" s="24">
        <f>IF(AND(A1868="",B1868="",J1868="",H1868=""),"",ROUND(IF(G1868="Yes",2,1)*IF(AND(ISNUMBER(H1868),ISNUMBER(I1868),I1868&gt;=H1868),I1868-H1868,IF(ISNUMBER(J1868),J1868,0)),1))</f>
        <v/>
      </c>
      <c r="N1868" s="24">
        <f>IF(M1868="","",IF(OR(E1868="Personal",E1868="",F1868="Yes"),0,M1868))</f>
        <v/>
      </c>
      <c r="O1868" s="24">
        <f>IF(OR(A1868="",M1868=""),"",IF(E1868="Business",IFERROR(INDEX('Rate Schedule'!$B$5:$B$24,MATCH(SUMPRODUCT(MAX(('Rate Schedule'!$A$5:$A$24&lt;=A1868)*('Rate Schedule'!$A$5:$A$24&lt;&gt;"")*'Rate Schedule'!$A$5:$A$24)),'Rate Schedule'!$A$5:$A$24,0)),0),IF(E1868="Medical",IFERROR(INDEX('Rate Schedule'!$C$5:$C$24,MATCH(SUMPRODUCT(MAX(('Rate Schedule'!$A$5:$A$24&lt;=A1868)*('Rate Schedule'!$A$5:$A$24&lt;&gt;"")*'Rate Schedule'!$A$5:$A$24)),'Rate Schedule'!$A$5:$A$24,0)),0),IF(E1868="Charitable",IFERROR(INDEX('Rate Schedule'!$D$5:$D$24,MATCH(SUMPRODUCT(MAX(('Rate Schedule'!$A$5:$A$24&lt;=A1868)*('Rate Schedule'!$A$5:$A$24&lt;&gt;"")*'Rate Schedule'!$A$5:$A$24)),'Rate Schedule'!$A$5:$A$24,0)),0),0))))</f>
        <v/>
      </c>
      <c r="P1868" s="25">
        <f>IF(OR(M1868="",O1868=""),"",ROUND(N1868*O1868,0)/100)</f>
        <v/>
      </c>
      <c r="Q1868" s="26">
        <f>IF(AND(A1868="",B1868="",C1868="",D1868="",E1868="",J1868="",H1868=""),"",IF(A1868="","Add a date",IF(A1868&gt;AsOf,"After as-of date: not counted yet",IF(B1868="","Add a vehicle",IF(COUNTIF(VName,B1868)=0,"Vehicle not on Vehicles sheet",IF(E1868="","Add a purpose",IF(AND(E1868&lt;&gt;"Business",E1868&lt;&gt;"Medical",E1868&lt;&gt;"Charitable",E1868&lt;&gt;"Personal"),"Purpose must be Business/Medical/Charitable/Personal",IF(AND(ISNUMBER(H1868),ISNUMBER(I1868),I1868&lt;H1868),"Odometer end is before start",IF(AND(NOT(ISNUMBER(H1868)),NOT(ISNUMBER(I1868)),NOT(ISNUMBER(J1868))),"Add odometer readings or typed miles",IF(AND(ISNUMBER(H1868),ISNUMBER(I1868),ISNUMBER(J1868),ABS((I1868-H1868)-J1868)&gt;0.05),"Odometer and typed miles disagree",IF(AND(N1868&gt;0,O1868=0),"No rate for this date — check Rate Schedule",IF(AND(OR(E1868="Business",E1868="Medical",E1868="Charitable"),F1868&lt;&gt;"Yes",K1868=""),"Add purpose detail for substantiation",""))))))))))))</f>
        <v/>
      </c>
      <c r="R1868" s="27">
        <f>IF(OR(A1868="",M1868=""),"",IFERROR(INDEX('Rate Schedule'!$A$5:$A$24,MATCH(SUMPRODUCT(MAX(('Rate Schedule'!$A$5:$A$24&lt;=A1868)*('Rate Schedule'!$A$5:$A$24&lt;&gt;"")*'Rate Schedule'!$A$5:$A$24)),'Rate Schedule'!$A$5:$A$24,0)),""))</f>
        <v/>
      </c>
    </row>
    <row r="1869">
      <c r="A1869" s="22" t="n"/>
      <c r="B1869" s="10" t="n"/>
      <c r="C1869" s="10" t="n"/>
      <c r="D1869" s="10" t="n"/>
      <c r="E1869" s="10" t="n"/>
      <c r="F1869" s="10" t="n"/>
      <c r="G1869" s="10" t="n"/>
      <c r="H1869" s="23" t="n"/>
      <c r="I1869" s="23" t="n"/>
      <c r="J1869" s="23" t="n"/>
      <c r="K1869" s="10" t="n"/>
      <c r="L1869" s="10" t="n"/>
      <c r="M1869" s="24">
        <f>IF(AND(A1869="",B1869="",J1869="",H1869=""),"",ROUND(IF(G1869="Yes",2,1)*IF(AND(ISNUMBER(H1869),ISNUMBER(I1869),I1869&gt;=H1869),I1869-H1869,IF(ISNUMBER(J1869),J1869,0)),1))</f>
        <v/>
      </c>
      <c r="N1869" s="24">
        <f>IF(M1869="","",IF(OR(E1869="Personal",E1869="",F1869="Yes"),0,M1869))</f>
        <v/>
      </c>
      <c r="O1869" s="24">
        <f>IF(OR(A1869="",M1869=""),"",IF(E1869="Business",IFERROR(INDEX('Rate Schedule'!$B$5:$B$24,MATCH(SUMPRODUCT(MAX(('Rate Schedule'!$A$5:$A$24&lt;=A1869)*('Rate Schedule'!$A$5:$A$24&lt;&gt;"")*'Rate Schedule'!$A$5:$A$24)),'Rate Schedule'!$A$5:$A$24,0)),0),IF(E1869="Medical",IFERROR(INDEX('Rate Schedule'!$C$5:$C$24,MATCH(SUMPRODUCT(MAX(('Rate Schedule'!$A$5:$A$24&lt;=A1869)*('Rate Schedule'!$A$5:$A$24&lt;&gt;"")*'Rate Schedule'!$A$5:$A$24)),'Rate Schedule'!$A$5:$A$24,0)),0),IF(E1869="Charitable",IFERROR(INDEX('Rate Schedule'!$D$5:$D$24,MATCH(SUMPRODUCT(MAX(('Rate Schedule'!$A$5:$A$24&lt;=A1869)*('Rate Schedule'!$A$5:$A$24&lt;&gt;"")*'Rate Schedule'!$A$5:$A$24)),'Rate Schedule'!$A$5:$A$24,0)),0),0))))</f>
        <v/>
      </c>
      <c r="P1869" s="25">
        <f>IF(OR(M1869="",O1869=""),"",ROUND(N1869*O1869,0)/100)</f>
        <v/>
      </c>
      <c r="Q1869" s="26">
        <f>IF(AND(A1869="",B1869="",C1869="",D1869="",E1869="",J1869="",H1869=""),"",IF(A1869="","Add a date",IF(A1869&gt;AsOf,"After as-of date: not counted yet",IF(B1869="","Add a vehicle",IF(COUNTIF(VName,B1869)=0,"Vehicle not on Vehicles sheet",IF(E1869="","Add a purpose",IF(AND(E1869&lt;&gt;"Business",E1869&lt;&gt;"Medical",E1869&lt;&gt;"Charitable",E1869&lt;&gt;"Personal"),"Purpose must be Business/Medical/Charitable/Personal",IF(AND(ISNUMBER(H1869),ISNUMBER(I1869),I1869&lt;H1869),"Odometer end is before start",IF(AND(NOT(ISNUMBER(H1869)),NOT(ISNUMBER(I1869)),NOT(ISNUMBER(J1869))),"Add odometer readings or typed miles",IF(AND(ISNUMBER(H1869),ISNUMBER(I1869),ISNUMBER(J1869),ABS((I1869-H1869)-J1869)&gt;0.05),"Odometer and typed miles disagree",IF(AND(N1869&gt;0,O1869=0),"No rate for this date — check Rate Schedule",IF(AND(OR(E1869="Business",E1869="Medical",E1869="Charitable"),F1869&lt;&gt;"Yes",K1869=""),"Add purpose detail for substantiation",""))))))))))))</f>
        <v/>
      </c>
      <c r="R1869" s="27">
        <f>IF(OR(A1869="",M1869=""),"",IFERROR(INDEX('Rate Schedule'!$A$5:$A$24,MATCH(SUMPRODUCT(MAX(('Rate Schedule'!$A$5:$A$24&lt;=A1869)*('Rate Schedule'!$A$5:$A$24&lt;&gt;"")*'Rate Schedule'!$A$5:$A$24)),'Rate Schedule'!$A$5:$A$24,0)),""))</f>
        <v/>
      </c>
    </row>
    <row r="1870">
      <c r="A1870" s="22" t="n"/>
      <c r="B1870" s="10" t="n"/>
      <c r="C1870" s="10" t="n"/>
      <c r="D1870" s="10" t="n"/>
      <c r="E1870" s="10" t="n"/>
      <c r="F1870" s="10" t="n"/>
      <c r="G1870" s="10" t="n"/>
      <c r="H1870" s="23" t="n"/>
      <c r="I1870" s="23" t="n"/>
      <c r="J1870" s="23" t="n"/>
      <c r="K1870" s="10" t="n"/>
      <c r="L1870" s="10" t="n"/>
      <c r="M1870" s="24">
        <f>IF(AND(A1870="",B1870="",J1870="",H1870=""),"",ROUND(IF(G1870="Yes",2,1)*IF(AND(ISNUMBER(H1870),ISNUMBER(I1870),I1870&gt;=H1870),I1870-H1870,IF(ISNUMBER(J1870),J1870,0)),1))</f>
        <v/>
      </c>
      <c r="N1870" s="24">
        <f>IF(M1870="","",IF(OR(E1870="Personal",E1870="",F1870="Yes"),0,M1870))</f>
        <v/>
      </c>
      <c r="O1870" s="24">
        <f>IF(OR(A1870="",M1870=""),"",IF(E1870="Business",IFERROR(INDEX('Rate Schedule'!$B$5:$B$24,MATCH(SUMPRODUCT(MAX(('Rate Schedule'!$A$5:$A$24&lt;=A1870)*('Rate Schedule'!$A$5:$A$24&lt;&gt;"")*'Rate Schedule'!$A$5:$A$24)),'Rate Schedule'!$A$5:$A$24,0)),0),IF(E1870="Medical",IFERROR(INDEX('Rate Schedule'!$C$5:$C$24,MATCH(SUMPRODUCT(MAX(('Rate Schedule'!$A$5:$A$24&lt;=A1870)*('Rate Schedule'!$A$5:$A$24&lt;&gt;"")*'Rate Schedule'!$A$5:$A$24)),'Rate Schedule'!$A$5:$A$24,0)),0),IF(E1870="Charitable",IFERROR(INDEX('Rate Schedule'!$D$5:$D$24,MATCH(SUMPRODUCT(MAX(('Rate Schedule'!$A$5:$A$24&lt;=A1870)*('Rate Schedule'!$A$5:$A$24&lt;&gt;"")*'Rate Schedule'!$A$5:$A$24)),'Rate Schedule'!$A$5:$A$24,0)),0),0))))</f>
        <v/>
      </c>
      <c r="P1870" s="25">
        <f>IF(OR(M1870="",O1870=""),"",ROUND(N1870*O1870,0)/100)</f>
        <v/>
      </c>
      <c r="Q1870" s="26">
        <f>IF(AND(A1870="",B1870="",C1870="",D1870="",E1870="",J1870="",H1870=""),"",IF(A1870="","Add a date",IF(A1870&gt;AsOf,"After as-of date: not counted yet",IF(B1870="","Add a vehicle",IF(COUNTIF(VName,B1870)=0,"Vehicle not on Vehicles sheet",IF(E1870="","Add a purpose",IF(AND(E1870&lt;&gt;"Business",E1870&lt;&gt;"Medical",E1870&lt;&gt;"Charitable",E1870&lt;&gt;"Personal"),"Purpose must be Business/Medical/Charitable/Personal",IF(AND(ISNUMBER(H1870),ISNUMBER(I1870),I1870&lt;H1870),"Odometer end is before start",IF(AND(NOT(ISNUMBER(H1870)),NOT(ISNUMBER(I1870)),NOT(ISNUMBER(J1870))),"Add odometer readings or typed miles",IF(AND(ISNUMBER(H1870),ISNUMBER(I1870),ISNUMBER(J1870),ABS((I1870-H1870)-J1870)&gt;0.05),"Odometer and typed miles disagree",IF(AND(N1870&gt;0,O1870=0),"No rate for this date — check Rate Schedule",IF(AND(OR(E1870="Business",E1870="Medical",E1870="Charitable"),F1870&lt;&gt;"Yes",K1870=""),"Add purpose detail for substantiation",""))))))))))))</f>
        <v/>
      </c>
      <c r="R1870" s="27">
        <f>IF(OR(A1870="",M1870=""),"",IFERROR(INDEX('Rate Schedule'!$A$5:$A$24,MATCH(SUMPRODUCT(MAX(('Rate Schedule'!$A$5:$A$24&lt;=A1870)*('Rate Schedule'!$A$5:$A$24&lt;&gt;"")*'Rate Schedule'!$A$5:$A$24)),'Rate Schedule'!$A$5:$A$24,0)),""))</f>
        <v/>
      </c>
    </row>
    <row r="1871">
      <c r="A1871" s="22" t="n"/>
      <c r="B1871" s="10" t="n"/>
      <c r="C1871" s="10" t="n"/>
      <c r="D1871" s="10" t="n"/>
      <c r="E1871" s="10" t="n"/>
      <c r="F1871" s="10" t="n"/>
      <c r="G1871" s="10" t="n"/>
      <c r="H1871" s="23" t="n"/>
      <c r="I1871" s="23" t="n"/>
      <c r="J1871" s="23" t="n"/>
      <c r="K1871" s="10" t="n"/>
      <c r="L1871" s="10" t="n"/>
      <c r="M1871" s="24">
        <f>IF(AND(A1871="",B1871="",J1871="",H1871=""),"",ROUND(IF(G1871="Yes",2,1)*IF(AND(ISNUMBER(H1871),ISNUMBER(I1871),I1871&gt;=H1871),I1871-H1871,IF(ISNUMBER(J1871),J1871,0)),1))</f>
        <v/>
      </c>
      <c r="N1871" s="24">
        <f>IF(M1871="","",IF(OR(E1871="Personal",E1871="",F1871="Yes"),0,M1871))</f>
        <v/>
      </c>
      <c r="O1871" s="24">
        <f>IF(OR(A1871="",M1871=""),"",IF(E1871="Business",IFERROR(INDEX('Rate Schedule'!$B$5:$B$24,MATCH(SUMPRODUCT(MAX(('Rate Schedule'!$A$5:$A$24&lt;=A1871)*('Rate Schedule'!$A$5:$A$24&lt;&gt;"")*'Rate Schedule'!$A$5:$A$24)),'Rate Schedule'!$A$5:$A$24,0)),0),IF(E1871="Medical",IFERROR(INDEX('Rate Schedule'!$C$5:$C$24,MATCH(SUMPRODUCT(MAX(('Rate Schedule'!$A$5:$A$24&lt;=A1871)*('Rate Schedule'!$A$5:$A$24&lt;&gt;"")*'Rate Schedule'!$A$5:$A$24)),'Rate Schedule'!$A$5:$A$24,0)),0),IF(E1871="Charitable",IFERROR(INDEX('Rate Schedule'!$D$5:$D$24,MATCH(SUMPRODUCT(MAX(('Rate Schedule'!$A$5:$A$24&lt;=A1871)*('Rate Schedule'!$A$5:$A$24&lt;&gt;"")*'Rate Schedule'!$A$5:$A$24)),'Rate Schedule'!$A$5:$A$24,0)),0),0))))</f>
        <v/>
      </c>
      <c r="P1871" s="25">
        <f>IF(OR(M1871="",O1871=""),"",ROUND(N1871*O1871,0)/100)</f>
        <v/>
      </c>
      <c r="Q1871" s="26">
        <f>IF(AND(A1871="",B1871="",C1871="",D1871="",E1871="",J1871="",H1871=""),"",IF(A1871="","Add a date",IF(A1871&gt;AsOf,"After as-of date: not counted yet",IF(B1871="","Add a vehicle",IF(COUNTIF(VName,B1871)=0,"Vehicle not on Vehicles sheet",IF(E1871="","Add a purpose",IF(AND(E1871&lt;&gt;"Business",E1871&lt;&gt;"Medical",E1871&lt;&gt;"Charitable",E1871&lt;&gt;"Personal"),"Purpose must be Business/Medical/Charitable/Personal",IF(AND(ISNUMBER(H1871),ISNUMBER(I1871),I1871&lt;H1871),"Odometer end is before start",IF(AND(NOT(ISNUMBER(H1871)),NOT(ISNUMBER(I1871)),NOT(ISNUMBER(J1871))),"Add odometer readings or typed miles",IF(AND(ISNUMBER(H1871),ISNUMBER(I1871),ISNUMBER(J1871),ABS((I1871-H1871)-J1871)&gt;0.05),"Odometer and typed miles disagree",IF(AND(N1871&gt;0,O1871=0),"No rate for this date — check Rate Schedule",IF(AND(OR(E1871="Business",E1871="Medical",E1871="Charitable"),F1871&lt;&gt;"Yes",K1871=""),"Add purpose detail for substantiation",""))))))))))))</f>
        <v/>
      </c>
      <c r="R1871" s="27">
        <f>IF(OR(A1871="",M1871=""),"",IFERROR(INDEX('Rate Schedule'!$A$5:$A$24,MATCH(SUMPRODUCT(MAX(('Rate Schedule'!$A$5:$A$24&lt;=A1871)*('Rate Schedule'!$A$5:$A$24&lt;&gt;"")*'Rate Schedule'!$A$5:$A$24)),'Rate Schedule'!$A$5:$A$24,0)),""))</f>
        <v/>
      </c>
    </row>
    <row r="1872">
      <c r="A1872" s="22" t="n"/>
      <c r="B1872" s="10" t="n"/>
      <c r="C1872" s="10" t="n"/>
      <c r="D1872" s="10" t="n"/>
      <c r="E1872" s="10" t="n"/>
      <c r="F1872" s="10" t="n"/>
      <c r="G1872" s="10" t="n"/>
      <c r="H1872" s="23" t="n"/>
      <c r="I1872" s="23" t="n"/>
      <c r="J1872" s="23" t="n"/>
      <c r="K1872" s="10" t="n"/>
      <c r="L1872" s="10" t="n"/>
      <c r="M1872" s="24">
        <f>IF(AND(A1872="",B1872="",J1872="",H1872=""),"",ROUND(IF(G1872="Yes",2,1)*IF(AND(ISNUMBER(H1872),ISNUMBER(I1872),I1872&gt;=H1872),I1872-H1872,IF(ISNUMBER(J1872),J1872,0)),1))</f>
        <v/>
      </c>
      <c r="N1872" s="24">
        <f>IF(M1872="","",IF(OR(E1872="Personal",E1872="",F1872="Yes"),0,M1872))</f>
        <v/>
      </c>
      <c r="O1872" s="24">
        <f>IF(OR(A1872="",M1872=""),"",IF(E1872="Business",IFERROR(INDEX('Rate Schedule'!$B$5:$B$24,MATCH(SUMPRODUCT(MAX(('Rate Schedule'!$A$5:$A$24&lt;=A1872)*('Rate Schedule'!$A$5:$A$24&lt;&gt;"")*'Rate Schedule'!$A$5:$A$24)),'Rate Schedule'!$A$5:$A$24,0)),0),IF(E1872="Medical",IFERROR(INDEX('Rate Schedule'!$C$5:$C$24,MATCH(SUMPRODUCT(MAX(('Rate Schedule'!$A$5:$A$24&lt;=A1872)*('Rate Schedule'!$A$5:$A$24&lt;&gt;"")*'Rate Schedule'!$A$5:$A$24)),'Rate Schedule'!$A$5:$A$24,0)),0),IF(E1872="Charitable",IFERROR(INDEX('Rate Schedule'!$D$5:$D$24,MATCH(SUMPRODUCT(MAX(('Rate Schedule'!$A$5:$A$24&lt;=A1872)*('Rate Schedule'!$A$5:$A$24&lt;&gt;"")*'Rate Schedule'!$A$5:$A$24)),'Rate Schedule'!$A$5:$A$24,0)),0),0))))</f>
        <v/>
      </c>
      <c r="P1872" s="25">
        <f>IF(OR(M1872="",O1872=""),"",ROUND(N1872*O1872,0)/100)</f>
        <v/>
      </c>
      <c r="Q1872" s="26">
        <f>IF(AND(A1872="",B1872="",C1872="",D1872="",E1872="",J1872="",H1872=""),"",IF(A1872="","Add a date",IF(A1872&gt;AsOf,"After as-of date: not counted yet",IF(B1872="","Add a vehicle",IF(COUNTIF(VName,B1872)=0,"Vehicle not on Vehicles sheet",IF(E1872="","Add a purpose",IF(AND(E1872&lt;&gt;"Business",E1872&lt;&gt;"Medical",E1872&lt;&gt;"Charitable",E1872&lt;&gt;"Personal"),"Purpose must be Business/Medical/Charitable/Personal",IF(AND(ISNUMBER(H1872),ISNUMBER(I1872),I1872&lt;H1872),"Odometer end is before start",IF(AND(NOT(ISNUMBER(H1872)),NOT(ISNUMBER(I1872)),NOT(ISNUMBER(J1872))),"Add odometer readings or typed miles",IF(AND(ISNUMBER(H1872),ISNUMBER(I1872),ISNUMBER(J1872),ABS((I1872-H1872)-J1872)&gt;0.05),"Odometer and typed miles disagree",IF(AND(N1872&gt;0,O1872=0),"No rate for this date — check Rate Schedule",IF(AND(OR(E1872="Business",E1872="Medical",E1872="Charitable"),F1872&lt;&gt;"Yes",K1872=""),"Add purpose detail for substantiation",""))))))))))))</f>
        <v/>
      </c>
      <c r="R1872" s="27">
        <f>IF(OR(A1872="",M1872=""),"",IFERROR(INDEX('Rate Schedule'!$A$5:$A$24,MATCH(SUMPRODUCT(MAX(('Rate Schedule'!$A$5:$A$24&lt;=A1872)*('Rate Schedule'!$A$5:$A$24&lt;&gt;"")*'Rate Schedule'!$A$5:$A$24)),'Rate Schedule'!$A$5:$A$24,0)),""))</f>
        <v/>
      </c>
    </row>
    <row r="1873">
      <c r="A1873" s="22" t="n"/>
      <c r="B1873" s="10" t="n"/>
      <c r="C1873" s="10" t="n"/>
      <c r="D1873" s="10" t="n"/>
      <c r="E1873" s="10" t="n"/>
      <c r="F1873" s="10" t="n"/>
      <c r="G1873" s="10" t="n"/>
      <c r="H1873" s="23" t="n"/>
      <c r="I1873" s="23" t="n"/>
      <c r="J1873" s="23" t="n"/>
      <c r="K1873" s="10" t="n"/>
      <c r="L1873" s="10" t="n"/>
      <c r="M1873" s="24">
        <f>IF(AND(A1873="",B1873="",J1873="",H1873=""),"",ROUND(IF(G1873="Yes",2,1)*IF(AND(ISNUMBER(H1873),ISNUMBER(I1873),I1873&gt;=H1873),I1873-H1873,IF(ISNUMBER(J1873),J1873,0)),1))</f>
        <v/>
      </c>
      <c r="N1873" s="24">
        <f>IF(M1873="","",IF(OR(E1873="Personal",E1873="",F1873="Yes"),0,M1873))</f>
        <v/>
      </c>
      <c r="O1873" s="24">
        <f>IF(OR(A1873="",M1873=""),"",IF(E1873="Business",IFERROR(INDEX('Rate Schedule'!$B$5:$B$24,MATCH(SUMPRODUCT(MAX(('Rate Schedule'!$A$5:$A$24&lt;=A1873)*('Rate Schedule'!$A$5:$A$24&lt;&gt;"")*'Rate Schedule'!$A$5:$A$24)),'Rate Schedule'!$A$5:$A$24,0)),0),IF(E1873="Medical",IFERROR(INDEX('Rate Schedule'!$C$5:$C$24,MATCH(SUMPRODUCT(MAX(('Rate Schedule'!$A$5:$A$24&lt;=A1873)*('Rate Schedule'!$A$5:$A$24&lt;&gt;"")*'Rate Schedule'!$A$5:$A$24)),'Rate Schedule'!$A$5:$A$24,0)),0),IF(E1873="Charitable",IFERROR(INDEX('Rate Schedule'!$D$5:$D$24,MATCH(SUMPRODUCT(MAX(('Rate Schedule'!$A$5:$A$24&lt;=A1873)*('Rate Schedule'!$A$5:$A$24&lt;&gt;"")*'Rate Schedule'!$A$5:$A$24)),'Rate Schedule'!$A$5:$A$24,0)),0),0))))</f>
        <v/>
      </c>
      <c r="P1873" s="25">
        <f>IF(OR(M1873="",O1873=""),"",ROUND(N1873*O1873,0)/100)</f>
        <v/>
      </c>
      <c r="Q1873" s="26">
        <f>IF(AND(A1873="",B1873="",C1873="",D1873="",E1873="",J1873="",H1873=""),"",IF(A1873="","Add a date",IF(A1873&gt;AsOf,"After as-of date: not counted yet",IF(B1873="","Add a vehicle",IF(COUNTIF(VName,B1873)=0,"Vehicle not on Vehicles sheet",IF(E1873="","Add a purpose",IF(AND(E1873&lt;&gt;"Business",E1873&lt;&gt;"Medical",E1873&lt;&gt;"Charitable",E1873&lt;&gt;"Personal"),"Purpose must be Business/Medical/Charitable/Personal",IF(AND(ISNUMBER(H1873),ISNUMBER(I1873),I1873&lt;H1873),"Odometer end is before start",IF(AND(NOT(ISNUMBER(H1873)),NOT(ISNUMBER(I1873)),NOT(ISNUMBER(J1873))),"Add odometer readings or typed miles",IF(AND(ISNUMBER(H1873),ISNUMBER(I1873),ISNUMBER(J1873),ABS((I1873-H1873)-J1873)&gt;0.05),"Odometer and typed miles disagree",IF(AND(N1873&gt;0,O1873=0),"No rate for this date — check Rate Schedule",IF(AND(OR(E1873="Business",E1873="Medical",E1873="Charitable"),F1873&lt;&gt;"Yes",K1873=""),"Add purpose detail for substantiation",""))))))))))))</f>
        <v/>
      </c>
      <c r="R1873" s="27">
        <f>IF(OR(A1873="",M1873=""),"",IFERROR(INDEX('Rate Schedule'!$A$5:$A$24,MATCH(SUMPRODUCT(MAX(('Rate Schedule'!$A$5:$A$24&lt;=A1873)*('Rate Schedule'!$A$5:$A$24&lt;&gt;"")*'Rate Schedule'!$A$5:$A$24)),'Rate Schedule'!$A$5:$A$24,0)),""))</f>
        <v/>
      </c>
    </row>
    <row r="1874">
      <c r="A1874" s="22" t="n"/>
      <c r="B1874" s="10" t="n"/>
      <c r="C1874" s="10" t="n"/>
      <c r="D1874" s="10" t="n"/>
      <c r="E1874" s="10" t="n"/>
      <c r="F1874" s="10" t="n"/>
      <c r="G1874" s="10" t="n"/>
      <c r="H1874" s="23" t="n"/>
      <c r="I1874" s="23" t="n"/>
      <c r="J1874" s="23" t="n"/>
      <c r="K1874" s="10" t="n"/>
      <c r="L1874" s="10" t="n"/>
      <c r="M1874" s="24">
        <f>IF(AND(A1874="",B1874="",J1874="",H1874=""),"",ROUND(IF(G1874="Yes",2,1)*IF(AND(ISNUMBER(H1874),ISNUMBER(I1874),I1874&gt;=H1874),I1874-H1874,IF(ISNUMBER(J1874),J1874,0)),1))</f>
        <v/>
      </c>
      <c r="N1874" s="24">
        <f>IF(M1874="","",IF(OR(E1874="Personal",E1874="",F1874="Yes"),0,M1874))</f>
        <v/>
      </c>
      <c r="O1874" s="24">
        <f>IF(OR(A1874="",M1874=""),"",IF(E1874="Business",IFERROR(INDEX('Rate Schedule'!$B$5:$B$24,MATCH(SUMPRODUCT(MAX(('Rate Schedule'!$A$5:$A$24&lt;=A1874)*('Rate Schedule'!$A$5:$A$24&lt;&gt;"")*'Rate Schedule'!$A$5:$A$24)),'Rate Schedule'!$A$5:$A$24,0)),0),IF(E1874="Medical",IFERROR(INDEX('Rate Schedule'!$C$5:$C$24,MATCH(SUMPRODUCT(MAX(('Rate Schedule'!$A$5:$A$24&lt;=A1874)*('Rate Schedule'!$A$5:$A$24&lt;&gt;"")*'Rate Schedule'!$A$5:$A$24)),'Rate Schedule'!$A$5:$A$24,0)),0),IF(E1874="Charitable",IFERROR(INDEX('Rate Schedule'!$D$5:$D$24,MATCH(SUMPRODUCT(MAX(('Rate Schedule'!$A$5:$A$24&lt;=A1874)*('Rate Schedule'!$A$5:$A$24&lt;&gt;"")*'Rate Schedule'!$A$5:$A$24)),'Rate Schedule'!$A$5:$A$24,0)),0),0))))</f>
        <v/>
      </c>
      <c r="P1874" s="25">
        <f>IF(OR(M1874="",O1874=""),"",ROUND(N1874*O1874,0)/100)</f>
        <v/>
      </c>
      <c r="Q1874" s="26">
        <f>IF(AND(A1874="",B1874="",C1874="",D1874="",E1874="",J1874="",H1874=""),"",IF(A1874="","Add a date",IF(A1874&gt;AsOf,"After as-of date: not counted yet",IF(B1874="","Add a vehicle",IF(COUNTIF(VName,B1874)=0,"Vehicle not on Vehicles sheet",IF(E1874="","Add a purpose",IF(AND(E1874&lt;&gt;"Business",E1874&lt;&gt;"Medical",E1874&lt;&gt;"Charitable",E1874&lt;&gt;"Personal"),"Purpose must be Business/Medical/Charitable/Personal",IF(AND(ISNUMBER(H1874),ISNUMBER(I1874),I1874&lt;H1874),"Odometer end is before start",IF(AND(NOT(ISNUMBER(H1874)),NOT(ISNUMBER(I1874)),NOT(ISNUMBER(J1874))),"Add odometer readings or typed miles",IF(AND(ISNUMBER(H1874),ISNUMBER(I1874),ISNUMBER(J1874),ABS((I1874-H1874)-J1874)&gt;0.05),"Odometer and typed miles disagree",IF(AND(N1874&gt;0,O1874=0),"No rate for this date — check Rate Schedule",IF(AND(OR(E1874="Business",E1874="Medical",E1874="Charitable"),F1874&lt;&gt;"Yes",K1874=""),"Add purpose detail for substantiation",""))))))))))))</f>
        <v/>
      </c>
      <c r="R1874" s="27">
        <f>IF(OR(A1874="",M1874=""),"",IFERROR(INDEX('Rate Schedule'!$A$5:$A$24,MATCH(SUMPRODUCT(MAX(('Rate Schedule'!$A$5:$A$24&lt;=A1874)*('Rate Schedule'!$A$5:$A$24&lt;&gt;"")*'Rate Schedule'!$A$5:$A$24)),'Rate Schedule'!$A$5:$A$24,0)),""))</f>
        <v/>
      </c>
    </row>
    <row r="1875">
      <c r="A1875" s="22" t="n"/>
      <c r="B1875" s="10" t="n"/>
      <c r="C1875" s="10" t="n"/>
      <c r="D1875" s="10" t="n"/>
      <c r="E1875" s="10" t="n"/>
      <c r="F1875" s="10" t="n"/>
      <c r="G1875" s="10" t="n"/>
      <c r="H1875" s="23" t="n"/>
      <c r="I1875" s="23" t="n"/>
      <c r="J1875" s="23" t="n"/>
      <c r="K1875" s="10" t="n"/>
      <c r="L1875" s="10" t="n"/>
      <c r="M1875" s="24">
        <f>IF(AND(A1875="",B1875="",J1875="",H1875=""),"",ROUND(IF(G1875="Yes",2,1)*IF(AND(ISNUMBER(H1875),ISNUMBER(I1875),I1875&gt;=H1875),I1875-H1875,IF(ISNUMBER(J1875),J1875,0)),1))</f>
        <v/>
      </c>
      <c r="N1875" s="24">
        <f>IF(M1875="","",IF(OR(E1875="Personal",E1875="",F1875="Yes"),0,M1875))</f>
        <v/>
      </c>
      <c r="O1875" s="24">
        <f>IF(OR(A1875="",M1875=""),"",IF(E1875="Business",IFERROR(INDEX('Rate Schedule'!$B$5:$B$24,MATCH(SUMPRODUCT(MAX(('Rate Schedule'!$A$5:$A$24&lt;=A1875)*('Rate Schedule'!$A$5:$A$24&lt;&gt;"")*'Rate Schedule'!$A$5:$A$24)),'Rate Schedule'!$A$5:$A$24,0)),0),IF(E1875="Medical",IFERROR(INDEX('Rate Schedule'!$C$5:$C$24,MATCH(SUMPRODUCT(MAX(('Rate Schedule'!$A$5:$A$24&lt;=A1875)*('Rate Schedule'!$A$5:$A$24&lt;&gt;"")*'Rate Schedule'!$A$5:$A$24)),'Rate Schedule'!$A$5:$A$24,0)),0),IF(E1875="Charitable",IFERROR(INDEX('Rate Schedule'!$D$5:$D$24,MATCH(SUMPRODUCT(MAX(('Rate Schedule'!$A$5:$A$24&lt;=A1875)*('Rate Schedule'!$A$5:$A$24&lt;&gt;"")*'Rate Schedule'!$A$5:$A$24)),'Rate Schedule'!$A$5:$A$24,0)),0),0))))</f>
        <v/>
      </c>
      <c r="P1875" s="25">
        <f>IF(OR(M1875="",O1875=""),"",ROUND(N1875*O1875,0)/100)</f>
        <v/>
      </c>
      <c r="Q1875" s="26">
        <f>IF(AND(A1875="",B1875="",C1875="",D1875="",E1875="",J1875="",H1875=""),"",IF(A1875="","Add a date",IF(A1875&gt;AsOf,"After as-of date: not counted yet",IF(B1875="","Add a vehicle",IF(COUNTIF(VName,B1875)=0,"Vehicle not on Vehicles sheet",IF(E1875="","Add a purpose",IF(AND(E1875&lt;&gt;"Business",E1875&lt;&gt;"Medical",E1875&lt;&gt;"Charitable",E1875&lt;&gt;"Personal"),"Purpose must be Business/Medical/Charitable/Personal",IF(AND(ISNUMBER(H1875),ISNUMBER(I1875),I1875&lt;H1875),"Odometer end is before start",IF(AND(NOT(ISNUMBER(H1875)),NOT(ISNUMBER(I1875)),NOT(ISNUMBER(J1875))),"Add odometer readings or typed miles",IF(AND(ISNUMBER(H1875),ISNUMBER(I1875),ISNUMBER(J1875),ABS((I1875-H1875)-J1875)&gt;0.05),"Odometer and typed miles disagree",IF(AND(N1875&gt;0,O1875=0),"No rate for this date — check Rate Schedule",IF(AND(OR(E1875="Business",E1875="Medical",E1875="Charitable"),F1875&lt;&gt;"Yes",K1875=""),"Add purpose detail for substantiation",""))))))))))))</f>
        <v/>
      </c>
      <c r="R1875" s="27">
        <f>IF(OR(A1875="",M1875=""),"",IFERROR(INDEX('Rate Schedule'!$A$5:$A$24,MATCH(SUMPRODUCT(MAX(('Rate Schedule'!$A$5:$A$24&lt;=A1875)*('Rate Schedule'!$A$5:$A$24&lt;&gt;"")*'Rate Schedule'!$A$5:$A$24)),'Rate Schedule'!$A$5:$A$24,0)),""))</f>
        <v/>
      </c>
    </row>
    <row r="1876">
      <c r="A1876" s="22" t="n"/>
      <c r="B1876" s="10" t="n"/>
      <c r="C1876" s="10" t="n"/>
      <c r="D1876" s="10" t="n"/>
      <c r="E1876" s="10" t="n"/>
      <c r="F1876" s="10" t="n"/>
      <c r="G1876" s="10" t="n"/>
      <c r="H1876" s="23" t="n"/>
      <c r="I1876" s="23" t="n"/>
      <c r="J1876" s="23" t="n"/>
      <c r="K1876" s="10" t="n"/>
      <c r="L1876" s="10" t="n"/>
      <c r="M1876" s="24">
        <f>IF(AND(A1876="",B1876="",J1876="",H1876=""),"",ROUND(IF(G1876="Yes",2,1)*IF(AND(ISNUMBER(H1876),ISNUMBER(I1876),I1876&gt;=H1876),I1876-H1876,IF(ISNUMBER(J1876),J1876,0)),1))</f>
        <v/>
      </c>
      <c r="N1876" s="24">
        <f>IF(M1876="","",IF(OR(E1876="Personal",E1876="",F1876="Yes"),0,M1876))</f>
        <v/>
      </c>
      <c r="O1876" s="24">
        <f>IF(OR(A1876="",M1876=""),"",IF(E1876="Business",IFERROR(INDEX('Rate Schedule'!$B$5:$B$24,MATCH(SUMPRODUCT(MAX(('Rate Schedule'!$A$5:$A$24&lt;=A1876)*('Rate Schedule'!$A$5:$A$24&lt;&gt;"")*'Rate Schedule'!$A$5:$A$24)),'Rate Schedule'!$A$5:$A$24,0)),0),IF(E1876="Medical",IFERROR(INDEX('Rate Schedule'!$C$5:$C$24,MATCH(SUMPRODUCT(MAX(('Rate Schedule'!$A$5:$A$24&lt;=A1876)*('Rate Schedule'!$A$5:$A$24&lt;&gt;"")*'Rate Schedule'!$A$5:$A$24)),'Rate Schedule'!$A$5:$A$24,0)),0),IF(E1876="Charitable",IFERROR(INDEX('Rate Schedule'!$D$5:$D$24,MATCH(SUMPRODUCT(MAX(('Rate Schedule'!$A$5:$A$24&lt;=A1876)*('Rate Schedule'!$A$5:$A$24&lt;&gt;"")*'Rate Schedule'!$A$5:$A$24)),'Rate Schedule'!$A$5:$A$24,0)),0),0))))</f>
        <v/>
      </c>
      <c r="P1876" s="25">
        <f>IF(OR(M1876="",O1876=""),"",ROUND(N1876*O1876,0)/100)</f>
        <v/>
      </c>
      <c r="Q1876" s="26">
        <f>IF(AND(A1876="",B1876="",C1876="",D1876="",E1876="",J1876="",H1876=""),"",IF(A1876="","Add a date",IF(A1876&gt;AsOf,"After as-of date: not counted yet",IF(B1876="","Add a vehicle",IF(COUNTIF(VName,B1876)=0,"Vehicle not on Vehicles sheet",IF(E1876="","Add a purpose",IF(AND(E1876&lt;&gt;"Business",E1876&lt;&gt;"Medical",E1876&lt;&gt;"Charitable",E1876&lt;&gt;"Personal"),"Purpose must be Business/Medical/Charitable/Personal",IF(AND(ISNUMBER(H1876),ISNUMBER(I1876),I1876&lt;H1876),"Odometer end is before start",IF(AND(NOT(ISNUMBER(H1876)),NOT(ISNUMBER(I1876)),NOT(ISNUMBER(J1876))),"Add odometer readings or typed miles",IF(AND(ISNUMBER(H1876),ISNUMBER(I1876),ISNUMBER(J1876),ABS((I1876-H1876)-J1876)&gt;0.05),"Odometer and typed miles disagree",IF(AND(N1876&gt;0,O1876=0),"No rate for this date — check Rate Schedule",IF(AND(OR(E1876="Business",E1876="Medical",E1876="Charitable"),F1876&lt;&gt;"Yes",K1876=""),"Add purpose detail for substantiation",""))))))))))))</f>
        <v/>
      </c>
      <c r="R1876" s="27">
        <f>IF(OR(A1876="",M1876=""),"",IFERROR(INDEX('Rate Schedule'!$A$5:$A$24,MATCH(SUMPRODUCT(MAX(('Rate Schedule'!$A$5:$A$24&lt;=A1876)*('Rate Schedule'!$A$5:$A$24&lt;&gt;"")*'Rate Schedule'!$A$5:$A$24)),'Rate Schedule'!$A$5:$A$24,0)),""))</f>
        <v/>
      </c>
    </row>
    <row r="1877">
      <c r="A1877" s="22" t="n"/>
      <c r="B1877" s="10" t="n"/>
      <c r="C1877" s="10" t="n"/>
      <c r="D1877" s="10" t="n"/>
      <c r="E1877" s="10" t="n"/>
      <c r="F1877" s="10" t="n"/>
      <c r="G1877" s="10" t="n"/>
      <c r="H1877" s="23" t="n"/>
      <c r="I1877" s="23" t="n"/>
      <c r="J1877" s="23" t="n"/>
      <c r="K1877" s="10" t="n"/>
      <c r="L1877" s="10" t="n"/>
      <c r="M1877" s="24">
        <f>IF(AND(A1877="",B1877="",J1877="",H1877=""),"",ROUND(IF(G1877="Yes",2,1)*IF(AND(ISNUMBER(H1877),ISNUMBER(I1877),I1877&gt;=H1877),I1877-H1877,IF(ISNUMBER(J1877),J1877,0)),1))</f>
        <v/>
      </c>
      <c r="N1877" s="24">
        <f>IF(M1877="","",IF(OR(E1877="Personal",E1877="",F1877="Yes"),0,M1877))</f>
        <v/>
      </c>
      <c r="O1877" s="24">
        <f>IF(OR(A1877="",M1877=""),"",IF(E1877="Business",IFERROR(INDEX('Rate Schedule'!$B$5:$B$24,MATCH(SUMPRODUCT(MAX(('Rate Schedule'!$A$5:$A$24&lt;=A1877)*('Rate Schedule'!$A$5:$A$24&lt;&gt;"")*'Rate Schedule'!$A$5:$A$24)),'Rate Schedule'!$A$5:$A$24,0)),0),IF(E1877="Medical",IFERROR(INDEX('Rate Schedule'!$C$5:$C$24,MATCH(SUMPRODUCT(MAX(('Rate Schedule'!$A$5:$A$24&lt;=A1877)*('Rate Schedule'!$A$5:$A$24&lt;&gt;"")*'Rate Schedule'!$A$5:$A$24)),'Rate Schedule'!$A$5:$A$24,0)),0),IF(E1877="Charitable",IFERROR(INDEX('Rate Schedule'!$D$5:$D$24,MATCH(SUMPRODUCT(MAX(('Rate Schedule'!$A$5:$A$24&lt;=A1877)*('Rate Schedule'!$A$5:$A$24&lt;&gt;"")*'Rate Schedule'!$A$5:$A$24)),'Rate Schedule'!$A$5:$A$24,0)),0),0))))</f>
        <v/>
      </c>
      <c r="P1877" s="25">
        <f>IF(OR(M1877="",O1877=""),"",ROUND(N1877*O1877,0)/100)</f>
        <v/>
      </c>
      <c r="Q1877" s="26">
        <f>IF(AND(A1877="",B1877="",C1877="",D1877="",E1877="",J1877="",H1877=""),"",IF(A1877="","Add a date",IF(A1877&gt;AsOf,"After as-of date: not counted yet",IF(B1877="","Add a vehicle",IF(COUNTIF(VName,B1877)=0,"Vehicle not on Vehicles sheet",IF(E1877="","Add a purpose",IF(AND(E1877&lt;&gt;"Business",E1877&lt;&gt;"Medical",E1877&lt;&gt;"Charitable",E1877&lt;&gt;"Personal"),"Purpose must be Business/Medical/Charitable/Personal",IF(AND(ISNUMBER(H1877),ISNUMBER(I1877),I1877&lt;H1877),"Odometer end is before start",IF(AND(NOT(ISNUMBER(H1877)),NOT(ISNUMBER(I1877)),NOT(ISNUMBER(J1877))),"Add odometer readings or typed miles",IF(AND(ISNUMBER(H1877),ISNUMBER(I1877),ISNUMBER(J1877),ABS((I1877-H1877)-J1877)&gt;0.05),"Odometer and typed miles disagree",IF(AND(N1877&gt;0,O1877=0),"No rate for this date — check Rate Schedule",IF(AND(OR(E1877="Business",E1877="Medical",E1877="Charitable"),F1877&lt;&gt;"Yes",K1877=""),"Add purpose detail for substantiation",""))))))))))))</f>
        <v/>
      </c>
      <c r="R1877" s="27">
        <f>IF(OR(A1877="",M1877=""),"",IFERROR(INDEX('Rate Schedule'!$A$5:$A$24,MATCH(SUMPRODUCT(MAX(('Rate Schedule'!$A$5:$A$24&lt;=A1877)*('Rate Schedule'!$A$5:$A$24&lt;&gt;"")*'Rate Schedule'!$A$5:$A$24)),'Rate Schedule'!$A$5:$A$24,0)),""))</f>
        <v/>
      </c>
    </row>
    <row r="1878">
      <c r="A1878" s="22" t="n"/>
      <c r="B1878" s="10" t="n"/>
      <c r="C1878" s="10" t="n"/>
      <c r="D1878" s="10" t="n"/>
      <c r="E1878" s="10" t="n"/>
      <c r="F1878" s="10" t="n"/>
      <c r="G1878" s="10" t="n"/>
      <c r="H1878" s="23" t="n"/>
      <c r="I1878" s="23" t="n"/>
      <c r="J1878" s="23" t="n"/>
      <c r="K1878" s="10" t="n"/>
      <c r="L1878" s="10" t="n"/>
      <c r="M1878" s="24">
        <f>IF(AND(A1878="",B1878="",J1878="",H1878=""),"",ROUND(IF(G1878="Yes",2,1)*IF(AND(ISNUMBER(H1878),ISNUMBER(I1878),I1878&gt;=H1878),I1878-H1878,IF(ISNUMBER(J1878),J1878,0)),1))</f>
        <v/>
      </c>
      <c r="N1878" s="24">
        <f>IF(M1878="","",IF(OR(E1878="Personal",E1878="",F1878="Yes"),0,M1878))</f>
        <v/>
      </c>
      <c r="O1878" s="24">
        <f>IF(OR(A1878="",M1878=""),"",IF(E1878="Business",IFERROR(INDEX('Rate Schedule'!$B$5:$B$24,MATCH(SUMPRODUCT(MAX(('Rate Schedule'!$A$5:$A$24&lt;=A1878)*('Rate Schedule'!$A$5:$A$24&lt;&gt;"")*'Rate Schedule'!$A$5:$A$24)),'Rate Schedule'!$A$5:$A$24,0)),0),IF(E1878="Medical",IFERROR(INDEX('Rate Schedule'!$C$5:$C$24,MATCH(SUMPRODUCT(MAX(('Rate Schedule'!$A$5:$A$24&lt;=A1878)*('Rate Schedule'!$A$5:$A$24&lt;&gt;"")*'Rate Schedule'!$A$5:$A$24)),'Rate Schedule'!$A$5:$A$24,0)),0),IF(E1878="Charitable",IFERROR(INDEX('Rate Schedule'!$D$5:$D$24,MATCH(SUMPRODUCT(MAX(('Rate Schedule'!$A$5:$A$24&lt;=A1878)*('Rate Schedule'!$A$5:$A$24&lt;&gt;"")*'Rate Schedule'!$A$5:$A$24)),'Rate Schedule'!$A$5:$A$24,0)),0),0))))</f>
        <v/>
      </c>
      <c r="P1878" s="25">
        <f>IF(OR(M1878="",O1878=""),"",ROUND(N1878*O1878,0)/100)</f>
        <v/>
      </c>
      <c r="Q1878" s="26">
        <f>IF(AND(A1878="",B1878="",C1878="",D1878="",E1878="",J1878="",H1878=""),"",IF(A1878="","Add a date",IF(A1878&gt;AsOf,"After as-of date: not counted yet",IF(B1878="","Add a vehicle",IF(COUNTIF(VName,B1878)=0,"Vehicle not on Vehicles sheet",IF(E1878="","Add a purpose",IF(AND(E1878&lt;&gt;"Business",E1878&lt;&gt;"Medical",E1878&lt;&gt;"Charitable",E1878&lt;&gt;"Personal"),"Purpose must be Business/Medical/Charitable/Personal",IF(AND(ISNUMBER(H1878),ISNUMBER(I1878),I1878&lt;H1878),"Odometer end is before start",IF(AND(NOT(ISNUMBER(H1878)),NOT(ISNUMBER(I1878)),NOT(ISNUMBER(J1878))),"Add odometer readings or typed miles",IF(AND(ISNUMBER(H1878),ISNUMBER(I1878),ISNUMBER(J1878),ABS((I1878-H1878)-J1878)&gt;0.05),"Odometer and typed miles disagree",IF(AND(N1878&gt;0,O1878=0),"No rate for this date — check Rate Schedule",IF(AND(OR(E1878="Business",E1878="Medical",E1878="Charitable"),F1878&lt;&gt;"Yes",K1878=""),"Add purpose detail for substantiation",""))))))))))))</f>
        <v/>
      </c>
      <c r="R1878" s="27">
        <f>IF(OR(A1878="",M1878=""),"",IFERROR(INDEX('Rate Schedule'!$A$5:$A$24,MATCH(SUMPRODUCT(MAX(('Rate Schedule'!$A$5:$A$24&lt;=A1878)*('Rate Schedule'!$A$5:$A$24&lt;&gt;"")*'Rate Schedule'!$A$5:$A$24)),'Rate Schedule'!$A$5:$A$24,0)),""))</f>
        <v/>
      </c>
    </row>
    <row r="1879">
      <c r="A1879" s="22" t="n"/>
      <c r="B1879" s="10" t="n"/>
      <c r="C1879" s="10" t="n"/>
      <c r="D1879" s="10" t="n"/>
      <c r="E1879" s="10" t="n"/>
      <c r="F1879" s="10" t="n"/>
      <c r="G1879" s="10" t="n"/>
      <c r="H1879" s="23" t="n"/>
      <c r="I1879" s="23" t="n"/>
      <c r="J1879" s="23" t="n"/>
      <c r="K1879" s="10" t="n"/>
      <c r="L1879" s="10" t="n"/>
      <c r="M1879" s="24">
        <f>IF(AND(A1879="",B1879="",J1879="",H1879=""),"",ROUND(IF(G1879="Yes",2,1)*IF(AND(ISNUMBER(H1879),ISNUMBER(I1879),I1879&gt;=H1879),I1879-H1879,IF(ISNUMBER(J1879),J1879,0)),1))</f>
        <v/>
      </c>
      <c r="N1879" s="24">
        <f>IF(M1879="","",IF(OR(E1879="Personal",E1879="",F1879="Yes"),0,M1879))</f>
        <v/>
      </c>
      <c r="O1879" s="24">
        <f>IF(OR(A1879="",M1879=""),"",IF(E1879="Business",IFERROR(INDEX('Rate Schedule'!$B$5:$B$24,MATCH(SUMPRODUCT(MAX(('Rate Schedule'!$A$5:$A$24&lt;=A1879)*('Rate Schedule'!$A$5:$A$24&lt;&gt;"")*'Rate Schedule'!$A$5:$A$24)),'Rate Schedule'!$A$5:$A$24,0)),0),IF(E1879="Medical",IFERROR(INDEX('Rate Schedule'!$C$5:$C$24,MATCH(SUMPRODUCT(MAX(('Rate Schedule'!$A$5:$A$24&lt;=A1879)*('Rate Schedule'!$A$5:$A$24&lt;&gt;"")*'Rate Schedule'!$A$5:$A$24)),'Rate Schedule'!$A$5:$A$24,0)),0),IF(E1879="Charitable",IFERROR(INDEX('Rate Schedule'!$D$5:$D$24,MATCH(SUMPRODUCT(MAX(('Rate Schedule'!$A$5:$A$24&lt;=A1879)*('Rate Schedule'!$A$5:$A$24&lt;&gt;"")*'Rate Schedule'!$A$5:$A$24)),'Rate Schedule'!$A$5:$A$24,0)),0),0))))</f>
        <v/>
      </c>
      <c r="P1879" s="25">
        <f>IF(OR(M1879="",O1879=""),"",ROUND(N1879*O1879,0)/100)</f>
        <v/>
      </c>
      <c r="Q1879" s="26">
        <f>IF(AND(A1879="",B1879="",C1879="",D1879="",E1879="",J1879="",H1879=""),"",IF(A1879="","Add a date",IF(A1879&gt;AsOf,"After as-of date: not counted yet",IF(B1879="","Add a vehicle",IF(COUNTIF(VName,B1879)=0,"Vehicle not on Vehicles sheet",IF(E1879="","Add a purpose",IF(AND(E1879&lt;&gt;"Business",E1879&lt;&gt;"Medical",E1879&lt;&gt;"Charitable",E1879&lt;&gt;"Personal"),"Purpose must be Business/Medical/Charitable/Personal",IF(AND(ISNUMBER(H1879),ISNUMBER(I1879),I1879&lt;H1879),"Odometer end is before start",IF(AND(NOT(ISNUMBER(H1879)),NOT(ISNUMBER(I1879)),NOT(ISNUMBER(J1879))),"Add odometer readings or typed miles",IF(AND(ISNUMBER(H1879),ISNUMBER(I1879),ISNUMBER(J1879),ABS((I1879-H1879)-J1879)&gt;0.05),"Odometer and typed miles disagree",IF(AND(N1879&gt;0,O1879=0),"No rate for this date — check Rate Schedule",IF(AND(OR(E1879="Business",E1879="Medical",E1879="Charitable"),F1879&lt;&gt;"Yes",K1879=""),"Add purpose detail for substantiation",""))))))))))))</f>
        <v/>
      </c>
      <c r="R1879" s="27">
        <f>IF(OR(A1879="",M1879=""),"",IFERROR(INDEX('Rate Schedule'!$A$5:$A$24,MATCH(SUMPRODUCT(MAX(('Rate Schedule'!$A$5:$A$24&lt;=A1879)*('Rate Schedule'!$A$5:$A$24&lt;&gt;"")*'Rate Schedule'!$A$5:$A$24)),'Rate Schedule'!$A$5:$A$24,0)),""))</f>
        <v/>
      </c>
    </row>
    <row r="1880">
      <c r="A1880" s="22" t="n"/>
      <c r="B1880" s="10" t="n"/>
      <c r="C1880" s="10" t="n"/>
      <c r="D1880" s="10" t="n"/>
      <c r="E1880" s="10" t="n"/>
      <c r="F1880" s="10" t="n"/>
      <c r="G1880" s="10" t="n"/>
      <c r="H1880" s="23" t="n"/>
      <c r="I1880" s="23" t="n"/>
      <c r="J1880" s="23" t="n"/>
      <c r="K1880" s="10" t="n"/>
      <c r="L1880" s="10" t="n"/>
      <c r="M1880" s="24">
        <f>IF(AND(A1880="",B1880="",J1880="",H1880=""),"",ROUND(IF(G1880="Yes",2,1)*IF(AND(ISNUMBER(H1880),ISNUMBER(I1880),I1880&gt;=H1880),I1880-H1880,IF(ISNUMBER(J1880),J1880,0)),1))</f>
        <v/>
      </c>
      <c r="N1880" s="24">
        <f>IF(M1880="","",IF(OR(E1880="Personal",E1880="",F1880="Yes"),0,M1880))</f>
        <v/>
      </c>
      <c r="O1880" s="24">
        <f>IF(OR(A1880="",M1880=""),"",IF(E1880="Business",IFERROR(INDEX('Rate Schedule'!$B$5:$B$24,MATCH(SUMPRODUCT(MAX(('Rate Schedule'!$A$5:$A$24&lt;=A1880)*('Rate Schedule'!$A$5:$A$24&lt;&gt;"")*'Rate Schedule'!$A$5:$A$24)),'Rate Schedule'!$A$5:$A$24,0)),0),IF(E1880="Medical",IFERROR(INDEX('Rate Schedule'!$C$5:$C$24,MATCH(SUMPRODUCT(MAX(('Rate Schedule'!$A$5:$A$24&lt;=A1880)*('Rate Schedule'!$A$5:$A$24&lt;&gt;"")*'Rate Schedule'!$A$5:$A$24)),'Rate Schedule'!$A$5:$A$24,0)),0),IF(E1880="Charitable",IFERROR(INDEX('Rate Schedule'!$D$5:$D$24,MATCH(SUMPRODUCT(MAX(('Rate Schedule'!$A$5:$A$24&lt;=A1880)*('Rate Schedule'!$A$5:$A$24&lt;&gt;"")*'Rate Schedule'!$A$5:$A$24)),'Rate Schedule'!$A$5:$A$24,0)),0),0))))</f>
        <v/>
      </c>
      <c r="P1880" s="25">
        <f>IF(OR(M1880="",O1880=""),"",ROUND(N1880*O1880,0)/100)</f>
        <v/>
      </c>
      <c r="Q1880" s="26">
        <f>IF(AND(A1880="",B1880="",C1880="",D1880="",E1880="",J1880="",H1880=""),"",IF(A1880="","Add a date",IF(A1880&gt;AsOf,"After as-of date: not counted yet",IF(B1880="","Add a vehicle",IF(COUNTIF(VName,B1880)=0,"Vehicle not on Vehicles sheet",IF(E1880="","Add a purpose",IF(AND(E1880&lt;&gt;"Business",E1880&lt;&gt;"Medical",E1880&lt;&gt;"Charitable",E1880&lt;&gt;"Personal"),"Purpose must be Business/Medical/Charitable/Personal",IF(AND(ISNUMBER(H1880),ISNUMBER(I1880),I1880&lt;H1880),"Odometer end is before start",IF(AND(NOT(ISNUMBER(H1880)),NOT(ISNUMBER(I1880)),NOT(ISNUMBER(J1880))),"Add odometer readings or typed miles",IF(AND(ISNUMBER(H1880),ISNUMBER(I1880),ISNUMBER(J1880),ABS((I1880-H1880)-J1880)&gt;0.05),"Odometer and typed miles disagree",IF(AND(N1880&gt;0,O1880=0),"No rate for this date — check Rate Schedule",IF(AND(OR(E1880="Business",E1880="Medical",E1880="Charitable"),F1880&lt;&gt;"Yes",K1880=""),"Add purpose detail for substantiation",""))))))))))))</f>
        <v/>
      </c>
      <c r="R1880" s="27">
        <f>IF(OR(A1880="",M1880=""),"",IFERROR(INDEX('Rate Schedule'!$A$5:$A$24,MATCH(SUMPRODUCT(MAX(('Rate Schedule'!$A$5:$A$24&lt;=A1880)*('Rate Schedule'!$A$5:$A$24&lt;&gt;"")*'Rate Schedule'!$A$5:$A$24)),'Rate Schedule'!$A$5:$A$24,0)),""))</f>
        <v/>
      </c>
    </row>
    <row r="1881">
      <c r="A1881" s="22" t="n"/>
      <c r="B1881" s="10" t="n"/>
      <c r="C1881" s="10" t="n"/>
      <c r="D1881" s="10" t="n"/>
      <c r="E1881" s="10" t="n"/>
      <c r="F1881" s="10" t="n"/>
      <c r="G1881" s="10" t="n"/>
      <c r="H1881" s="23" t="n"/>
      <c r="I1881" s="23" t="n"/>
      <c r="J1881" s="23" t="n"/>
      <c r="K1881" s="10" t="n"/>
      <c r="L1881" s="10" t="n"/>
      <c r="M1881" s="24">
        <f>IF(AND(A1881="",B1881="",J1881="",H1881=""),"",ROUND(IF(G1881="Yes",2,1)*IF(AND(ISNUMBER(H1881),ISNUMBER(I1881),I1881&gt;=H1881),I1881-H1881,IF(ISNUMBER(J1881),J1881,0)),1))</f>
        <v/>
      </c>
      <c r="N1881" s="24">
        <f>IF(M1881="","",IF(OR(E1881="Personal",E1881="",F1881="Yes"),0,M1881))</f>
        <v/>
      </c>
      <c r="O1881" s="24">
        <f>IF(OR(A1881="",M1881=""),"",IF(E1881="Business",IFERROR(INDEX('Rate Schedule'!$B$5:$B$24,MATCH(SUMPRODUCT(MAX(('Rate Schedule'!$A$5:$A$24&lt;=A1881)*('Rate Schedule'!$A$5:$A$24&lt;&gt;"")*'Rate Schedule'!$A$5:$A$24)),'Rate Schedule'!$A$5:$A$24,0)),0),IF(E1881="Medical",IFERROR(INDEX('Rate Schedule'!$C$5:$C$24,MATCH(SUMPRODUCT(MAX(('Rate Schedule'!$A$5:$A$24&lt;=A1881)*('Rate Schedule'!$A$5:$A$24&lt;&gt;"")*'Rate Schedule'!$A$5:$A$24)),'Rate Schedule'!$A$5:$A$24,0)),0),IF(E1881="Charitable",IFERROR(INDEX('Rate Schedule'!$D$5:$D$24,MATCH(SUMPRODUCT(MAX(('Rate Schedule'!$A$5:$A$24&lt;=A1881)*('Rate Schedule'!$A$5:$A$24&lt;&gt;"")*'Rate Schedule'!$A$5:$A$24)),'Rate Schedule'!$A$5:$A$24,0)),0),0))))</f>
        <v/>
      </c>
      <c r="P1881" s="25">
        <f>IF(OR(M1881="",O1881=""),"",ROUND(N1881*O1881,0)/100)</f>
        <v/>
      </c>
      <c r="Q1881" s="26">
        <f>IF(AND(A1881="",B1881="",C1881="",D1881="",E1881="",J1881="",H1881=""),"",IF(A1881="","Add a date",IF(A1881&gt;AsOf,"After as-of date: not counted yet",IF(B1881="","Add a vehicle",IF(COUNTIF(VName,B1881)=0,"Vehicle not on Vehicles sheet",IF(E1881="","Add a purpose",IF(AND(E1881&lt;&gt;"Business",E1881&lt;&gt;"Medical",E1881&lt;&gt;"Charitable",E1881&lt;&gt;"Personal"),"Purpose must be Business/Medical/Charitable/Personal",IF(AND(ISNUMBER(H1881),ISNUMBER(I1881),I1881&lt;H1881),"Odometer end is before start",IF(AND(NOT(ISNUMBER(H1881)),NOT(ISNUMBER(I1881)),NOT(ISNUMBER(J1881))),"Add odometer readings or typed miles",IF(AND(ISNUMBER(H1881),ISNUMBER(I1881),ISNUMBER(J1881),ABS((I1881-H1881)-J1881)&gt;0.05),"Odometer and typed miles disagree",IF(AND(N1881&gt;0,O1881=0),"No rate for this date — check Rate Schedule",IF(AND(OR(E1881="Business",E1881="Medical",E1881="Charitable"),F1881&lt;&gt;"Yes",K1881=""),"Add purpose detail for substantiation",""))))))))))))</f>
        <v/>
      </c>
      <c r="R1881" s="27">
        <f>IF(OR(A1881="",M1881=""),"",IFERROR(INDEX('Rate Schedule'!$A$5:$A$24,MATCH(SUMPRODUCT(MAX(('Rate Schedule'!$A$5:$A$24&lt;=A1881)*('Rate Schedule'!$A$5:$A$24&lt;&gt;"")*'Rate Schedule'!$A$5:$A$24)),'Rate Schedule'!$A$5:$A$24,0)),""))</f>
        <v/>
      </c>
    </row>
    <row r="1882">
      <c r="A1882" s="22" t="n"/>
      <c r="B1882" s="10" t="n"/>
      <c r="C1882" s="10" t="n"/>
      <c r="D1882" s="10" t="n"/>
      <c r="E1882" s="10" t="n"/>
      <c r="F1882" s="10" t="n"/>
      <c r="G1882" s="10" t="n"/>
      <c r="H1882" s="23" t="n"/>
      <c r="I1882" s="23" t="n"/>
      <c r="J1882" s="23" t="n"/>
      <c r="K1882" s="10" t="n"/>
      <c r="L1882" s="10" t="n"/>
      <c r="M1882" s="24">
        <f>IF(AND(A1882="",B1882="",J1882="",H1882=""),"",ROUND(IF(G1882="Yes",2,1)*IF(AND(ISNUMBER(H1882),ISNUMBER(I1882),I1882&gt;=H1882),I1882-H1882,IF(ISNUMBER(J1882),J1882,0)),1))</f>
        <v/>
      </c>
      <c r="N1882" s="24">
        <f>IF(M1882="","",IF(OR(E1882="Personal",E1882="",F1882="Yes"),0,M1882))</f>
        <v/>
      </c>
      <c r="O1882" s="24">
        <f>IF(OR(A1882="",M1882=""),"",IF(E1882="Business",IFERROR(INDEX('Rate Schedule'!$B$5:$B$24,MATCH(SUMPRODUCT(MAX(('Rate Schedule'!$A$5:$A$24&lt;=A1882)*('Rate Schedule'!$A$5:$A$24&lt;&gt;"")*'Rate Schedule'!$A$5:$A$24)),'Rate Schedule'!$A$5:$A$24,0)),0),IF(E1882="Medical",IFERROR(INDEX('Rate Schedule'!$C$5:$C$24,MATCH(SUMPRODUCT(MAX(('Rate Schedule'!$A$5:$A$24&lt;=A1882)*('Rate Schedule'!$A$5:$A$24&lt;&gt;"")*'Rate Schedule'!$A$5:$A$24)),'Rate Schedule'!$A$5:$A$24,0)),0),IF(E1882="Charitable",IFERROR(INDEX('Rate Schedule'!$D$5:$D$24,MATCH(SUMPRODUCT(MAX(('Rate Schedule'!$A$5:$A$24&lt;=A1882)*('Rate Schedule'!$A$5:$A$24&lt;&gt;"")*'Rate Schedule'!$A$5:$A$24)),'Rate Schedule'!$A$5:$A$24,0)),0),0))))</f>
        <v/>
      </c>
      <c r="P1882" s="25">
        <f>IF(OR(M1882="",O1882=""),"",ROUND(N1882*O1882,0)/100)</f>
        <v/>
      </c>
      <c r="Q1882" s="26">
        <f>IF(AND(A1882="",B1882="",C1882="",D1882="",E1882="",J1882="",H1882=""),"",IF(A1882="","Add a date",IF(A1882&gt;AsOf,"After as-of date: not counted yet",IF(B1882="","Add a vehicle",IF(COUNTIF(VName,B1882)=0,"Vehicle not on Vehicles sheet",IF(E1882="","Add a purpose",IF(AND(E1882&lt;&gt;"Business",E1882&lt;&gt;"Medical",E1882&lt;&gt;"Charitable",E1882&lt;&gt;"Personal"),"Purpose must be Business/Medical/Charitable/Personal",IF(AND(ISNUMBER(H1882),ISNUMBER(I1882),I1882&lt;H1882),"Odometer end is before start",IF(AND(NOT(ISNUMBER(H1882)),NOT(ISNUMBER(I1882)),NOT(ISNUMBER(J1882))),"Add odometer readings or typed miles",IF(AND(ISNUMBER(H1882),ISNUMBER(I1882),ISNUMBER(J1882),ABS((I1882-H1882)-J1882)&gt;0.05),"Odometer and typed miles disagree",IF(AND(N1882&gt;0,O1882=0),"No rate for this date — check Rate Schedule",IF(AND(OR(E1882="Business",E1882="Medical",E1882="Charitable"),F1882&lt;&gt;"Yes",K1882=""),"Add purpose detail for substantiation",""))))))))))))</f>
        <v/>
      </c>
      <c r="R1882" s="27">
        <f>IF(OR(A1882="",M1882=""),"",IFERROR(INDEX('Rate Schedule'!$A$5:$A$24,MATCH(SUMPRODUCT(MAX(('Rate Schedule'!$A$5:$A$24&lt;=A1882)*('Rate Schedule'!$A$5:$A$24&lt;&gt;"")*'Rate Schedule'!$A$5:$A$24)),'Rate Schedule'!$A$5:$A$24,0)),""))</f>
        <v/>
      </c>
    </row>
    <row r="1883">
      <c r="A1883" s="22" t="n"/>
      <c r="B1883" s="10" t="n"/>
      <c r="C1883" s="10" t="n"/>
      <c r="D1883" s="10" t="n"/>
      <c r="E1883" s="10" t="n"/>
      <c r="F1883" s="10" t="n"/>
      <c r="G1883" s="10" t="n"/>
      <c r="H1883" s="23" t="n"/>
      <c r="I1883" s="23" t="n"/>
      <c r="J1883" s="23" t="n"/>
      <c r="K1883" s="10" t="n"/>
      <c r="L1883" s="10" t="n"/>
      <c r="M1883" s="24">
        <f>IF(AND(A1883="",B1883="",J1883="",H1883=""),"",ROUND(IF(G1883="Yes",2,1)*IF(AND(ISNUMBER(H1883),ISNUMBER(I1883),I1883&gt;=H1883),I1883-H1883,IF(ISNUMBER(J1883),J1883,0)),1))</f>
        <v/>
      </c>
      <c r="N1883" s="24">
        <f>IF(M1883="","",IF(OR(E1883="Personal",E1883="",F1883="Yes"),0,M1883))</f>
        <v/>
      </c>
      <c r="O1883" s="24">
        <f>IF(OR(A1883="",M1883=""),"",IF(E1883="Business",IFERROR(INDEX('Rate Schedule'!$B$5:$B$24,MATCH(SUMPRODUCT(MAX(('Rate Schedule'!$A$5:$A$24&lt;=A1883)*('Rate Schedule'!$A$5:$A$24&lt;&gt;"")*'Rate Schedule'!$A$5:$A$24)),'Rate Schedule'!$A$5:$A$24,0)),0),IF(E1883="Medical",IFERROR(INDEX('Rate Schedule'!$C$5:$C$24,MATCH(SUMPRODUCT(MAX(('Rate Schedule'!$A$5:$A$24&lt;=A1883)*('Rate Schedule'!$A$5:$A$24&lt;&gt;"")*'Rate Schedule'!$A$5:$A$24)),'Rate Schedule'!$A$5:$A$24,0)),0),IF(E1883="Charitable",IFERROR(INDEX('Rate Schedule'!$D$5:$D$24,MATCH(SUMPRODUCT(MAX(('Rate Schedule'!$A$5:$A$24&lt;=A1883)*('Rate Schedule'!$A$5:$A$24&lt;&gt;"")*'Rate Schedule'!$A$5:$A$24)),'Rate Schedule'!$A$5:$A$24,0)),0),0))))</f>
        <v/>
      </c>
      <c r="P1883" s="25">
        <f>IF(OR(M1883="",O1883=""),"",ROUND(N1883*O1883,0)/100)</f>
        <v/>
      </c>
      <c r="Q1883" s="26">
        <f>IF(AND(A1883="",B1883="",C1883="",D1883="",E1883="",J1883="",H1883=""),"",IF(A1883="","Add a date",IF(A1883&gt;AsOf,"After as-of date: not counted yet",IF(B1883="","Add a vehicle",IF(COUNTIF(VName,B1883)=0,"Vehicle not on Vehicles sheet",IF(E1883="","Add a purpose",IF(AND(E1883&lt;&gt;"Business",E1883&lt;&gt;"Medical",E1883&lt;&gt;"Charitable",E1883&lt;&gt;"Personal"),"Purpose must be Business/Medical/Charitable/Personal",IF(AND(ISNUMBER(H1883),ISNUMBER(I1883),I1883&lt;H1883),"Odometer end is before start",IF(AND(NOT(ISNUMBER(H1883)),NOT(ISNUMBER(I1883)),NOT(ISNUMBER(J1883))),"Add odometer readings or typed miles",IF(AND(ISNUMBER(H1883),ISNUMBER(I1883),ISNUMBER(J1883),ABS((I1883-H1883)-J1883)&gt;0.05),"Odometer and typed miles disagree",IF(AND(N1883&gt;0,O1883=0),"No rate for this date — check Rate Schedule",IF(AND(OR(E1883="Business",E1883="Medical",E1883="Charitable"),F1883&lt;&gt;"Yes",K1883=""),"Add purpose detail for substantiation",""))))))))))))</f>
        <v/>
      </c>
      <c r="R1883" s="27">
        <f>IF(OR(A1883="",M1883=""),"",IFERROR(INDEX('Rate Schedule'!$A$5:$A$24,MATCH(SUMPRODUCT(MAX(('Rate Schedule'!$A$5:$A$24&lt;=A1883)*('Rate Schedule'!$A$5:$A$24&lt;&gt;"")*'Rate Schedule'!$A$5:$A$24)),'Rate Schedule'!$A$5:$A$24,0)),""))</f>
        <v/>
      </c>
    </row>
    <row r="1884">
      <c r="A1884" s="22" t="n"/>
      <c r="B1884" s="10" t="n"/>
      <c r="C1884" s="10" t="n"/>
      <c r="D1884" s="10" t="n"/>
      <c r="E1884" s="10" t="n"/>
      <c r="F1884" s="10" t="n"/>
      <c r="G1884" s="10" t="n"/>
      <c r="H1884" s="23" t="n"/>
      <c r="I1884" s="23" t="n"/>
      <c r="J1884" s="23" t="n"/>
      <c r="K1884" s="10" t="n"/>
      <c r="L1884" s="10" t="n"/>
      <c r="M1884" s="24">
        <f>IF(AND(A1884="",B1884="",J1884="",H1884=""),"",ROUND(IF(G1884="Yes",2,1)*IF(AND(ISNUMBER(H1884),ISNUMBER(I1884),I1884&gt;=H1884),I1884-H1884,IF(ISNUMBER(J1884),J1884,0)),1))</f>
        <v/>
      </c>
      <c r="N1884" s="24">
        <f>IF(M1884="","",IF(OR(E1884="Personal",E1884="",F1884="Yes"),0,M1884))</f>
        <v/>
      </c>
      <c r="O1884" s="24">
        <f>IF(OR(A1884="",M1884=""),"",IF(E1884="Business",IFERROR(INDEX('Rate Schedule'!$B$5:$B$24,MATCH(SUMPRODUCT(MAX(('Rate Schedule'!$A$5:$A$24&lt;=A1884)*('Rate Schedule'!$A$5:$A$24&lt;&gt;"")*'Rate Schedule'!$A$5:$A$24)),'Rate Schedule'!$A$5:$A$24,0)),0),IF(E1884="Medical",IFERROR(INDEX('Rate Schedule'!$C$5:$C$24,MATCH(SUMPRODUCT(MAX(('Rate Schedule'!$A$5:$A$24&lt;=A1884)*('Rate Schedule'!$A$5:$A$24&lt;&gt;"")*'Rate Schedule'!$A$5:$A$24)),'Rate Schedule'!$A$5:$A$24,0)),0),IF(E1884="Charitable",IFERROR(INDEX('Rate Schedule'!$D$5:$D$24,MATCH(SUMPRODUCT(MAX(('Rate Schedule'!$A$5:$A$24&lt;=A1884)*('Rate Schedule'!$A$5:$A$24&lt;&gt;"")*'Rate Schedule'!$A$5:$A$24)),'Rate Schedule'!$A$5:$A$24,0)),0),0))))</f>
        <v/>
      </c>
      <c r="P1884" s="25">
        <f>IF(OR(M1884="",O1884=""),"",ROUND(N1884*O1884,0)/100)</f>
        <v/>
      </c>
      <c r="Q1884" s="26">
        <f>IF(AND(A1884="",B1884="",C1884="",D1884="",E1884="",J1884="",H1884=""),"",IF(A1884="","Add a date",IF(A1884&gt;AsOf,"After as-of date: not counted yet",IF(B1884="","Add a vehicle",IF(COUNTIF(VName,B1884)=0,"Vehicle not on Vehicles sheet",IF(E1884="","Add a purpose",IF(AND(E1884&lt;&gt;"Business",E1884&lt;&gt;"Medical",E1884&lt;&gt;"Charitable",E1884&lt;&gt;"Personal"),"Purpose must be Business/Medical/Charitable/Personal",IF(AND(ISNUMBER(H1884),ISNUMBER(I1884),I1884&lt;H1884),"Odometer end is before start",IF(AND(NOT(ISNUMBER(H1884)),NOT(ISNUMBER(I1884)),NOT(ISNUMBER(J1884))),"Add odometer readings or typed miles",IF(AND(ISNUMBER(H1884),ISNUMBER(I1884),ISNUMBER(J1884),ABS((I1884-H1884)-J1884)&gt;0.05),"Odometer and typed miles disagree",IF(AND(N1884&gt;0,O1884=0),"No rate for this date — check Rate Schedule",IF(AND(OR(E1884="Business",E1884="Medical",E1884="Charitable"),F1884&lt;&gt;"Yes",K1884=""),"Add purpose detail for substantiation",""))))))))))))</f>
        <v/>
      </c>
      <c r="R1884" s="27">
        <f>IF(OR(A1884="",M1884=""),"",IFERROR(INDEX('Rate Schedule'!$A$5:$A$24,MATCH(SUMPRODUCT(MAX(('Rate Schedule'!$A$5:$A$24&lt;=A1884)*('Rate Schedule'!$A$5:$A$24&lt;&gt;"")*'Rate Schedule'!$A$5:$A$24)),'Rate Schedule'!$A$5:$A$24,0)),""))</f>
        <v/>
      </c>
    </row>
    <row r="1885">
      <c r="A1885" s="22" t="n"/>
      <c r="B1885" s="10" t="n"/>
      <c r="C1885" s="10" t="n"/>
      <c r="D1885" s="10" t="n"/>
      <c r="E1885" s="10" t="n"/>
      <c r="F1885" s="10" t="n"/>
      <c r="G1885" s="10" t="n"/>
      <c r="H1885" s="23" t="n"/>
      <c r="I1885" s="23" t="n"/>
      <c r="J1885" s="23" t="n"/>
      <c r="K1885" s="10" t="n"/>
      <c r="L1885" s="10" t="n"/>
      <c r="M1885" s="24">
        <f>IF(AND(A1885="",B1885="",J1885="",H1885=""),"",ROUND(IF(G1885="Yes",2,1)*IF(AND(ISNUMBER(H1885),ISNUMBER(I1885),I1885&gt;=H1885),I1885-H1885,IF(ISNUMBER(J1885),J1885,0)),1))</f>
        <v/>
      </c>
      <c r="N1885" s="24">
        <f>IF(M1885="","",IF(OR(E1885="Personal",E1885="",F1885="Yes"),0,M1885))</f>
        <v/>
      </c>
      <c r="O1885" s="24">
        <f>IF(OR(A1885="",M1885=""),"",IF(E1885="Business",IFERROR(INDEX('Rate Schedule'!$B$5:$B$24,MATCH(SUMPRODUCT(MAX(('Rate Schedule'!$A$5:$A$24&lt;=A1885)*('Rate Schedule'!$A$5:$A$24&lt;&gt;"")*'Rate Schedule'!$A$5:$A$24)),'Rate Schedule'!$A$5:$A$24,0)),0),IF(E1885="Medical",IFERROR(INDEX('Rate Schedule'!$C$5:$C$24,MATCH(SUMPRODUCT(MAX(('Rate Schedule'!$A$5:$A$24&lt;=A1885)*('Rate Schedule'!$A$5:$A$24&lt;&gt;"")*'Rate Schedule'!$A$5:$A$24)),'Rate Schedule'!$A$5:$A$24,0)),0),IF(E1885="Charitable",IFERROR(INDEX('Rate Schedule'!$D$5:$D$24,MATCH(SUMPRODUCT(MAX(('Rate Schedule'!$A$5:$A$24&lt;=A1885)*('Rate Schedule'!$A$5:$A$24&lt;&gt;"")*'Rate Schedule'!$A$5:$A$24)),'Rate Schedule'!$A$5:$A$24,0)),0),0))))</f>
        <v/>
      </c>
      <c r="P1885" s="25">
        <f>IF(OR(M1885="",O1885=""),"",ROUND(N1885*O1885,0)/100)</f>
        <v/>
      </c>
      <c r="Q1885" s="26">
        <f>IF(AND(A1885="",B1885="",C1885="",D1885="",E1885="",J1885="",H1885=""),"",IF(A1885="","Add a date",IF(A1885&gt;AsOf,"After as-of date: not counted yet",IF(B1885="","Add a vehicle",IF(COUNTIF(VName,B1885)=0,"Vehicle not on Vehicles sheet",IF(E1885="","Add a purpose",IF(AND(E1885&lt;&gt;"Business",E1885&lt;&gt;"Medical",E1885&lt;&gt;"Charitable",E1885&lt;&gt;"Personal"),"Purpose must be Business/Medical/Charitable/Personal",IF(AND(ISNUMBER(H1885),ISNUMBER(I1885),I1885&lt;H1885),"Odometer end is before start",IF(AND(NOT(ISNUMBER(H1885)),NOT(ISNUMBER(I1885)),NOT(ISNUMBER(J1885))),"Add odometer readings or typed miles",IF(AND(ISNUMBER(H1885),ISNUMBER(I1885),ISNUMBER(J1885),ABS((I1885-H1885)-J1885)&gt;0.05),"Odometer and typed miles disagree",IF(AND(N1885&gt;0,O1885=0),"No rate for this date — check Rate Schedule",IF(AND(OR(E1885="Business",E1885="Medical",E1885="Charitable"),F1885&lt;&gt;"Yes",K1885=""),"Add purpose detail for substantiation",""))))))))))))</f>
        <v/>
      </c>
      <c r="R1885" s="27">
        <f>IF(OR(A1885="",M1885=""),"",IFERROR(INDEX('Rate Schedule'!$A$5:$A$24,MATCH(SUMPRODUCT(MAX(('Rate Schedule'!$A$5:$A$24&lt;=A1885)*('Rate Schedule'!$A$5:$A$24&lt;&gt;"")*'Rate Schedule'!$A$5:$A$24)),'Rate Schedule'!$A$5:$A$24,0)),""))</f>
        <v/>
      </c>
    </row>
    <row r="1886">
      <c r="A1886" s="22" t="n"/>
      <c r="B1886" s="10" t="n"/>
      <c r="C1886" s="10" t="n"/>
      <c r="D1886" s="10" t="n"/>
      <c r="E1886" s="10" t="n"/>
      <c r="F1886" s="10" t="n"/>
      <c r="G1886" s="10" t="n"/>
      <c r="H1886" s="23" t="n"/>
      <c r="I1886" s="23" t="n"/>
      <c r="J1886" s="23" t="n"/>
      <c r="K1886" s="10" t="n"/>
      <c r="L1886" s="10" t="n"/>
      <c r="M1886" s="24">
        <f>IF(AND(A1886="",B1886="",J1886="",H1886=""),"",ROUND(IF(G1886="Yes",2,1)*IF(AND(ISNUMBER(H1886),ISNUMBER(I1886),I1886&gt;=H1886),I1886-H1886,IF(ISNUMBER(J1886),J1886,0)),1))</f>
        <v/>
      </c>
      <c r="N1886" s="24">
        <f>IF(M1886="","",IF(OR(E1886="Personal",E1886="",F1886="Yes"),0,M1886))</f>
        <v/>
      </c>
      <c r="O1886" s="24">
        <f>IF(OR(A1886="",M1886=""),"",IF(E1886="Business",IFERROR(INDEX('Rate Schedule'!$B$5:$B$24,MATCH(SUMPRODUCT(MAX(('Rate Schedule'!$A$5:$A$24&lt;=A1886)*('Rate Schedule'!$A$5:$A$24&lt;&gt;"")*'Rate Schedule'!$A$5:$A$24)),'Rate Schedule'!$A$5:$A$24,0)),0),IF(E1886="Medical",IFERROR(INDEX('Rate Schedule'!$C$5:$C$24,MATCH(SUMPRODUCT(MAX(('Rate Schedule'!$A$5:$A$24&lt;=A1886)*('Rate Schedule'!$A$5:$A$24&lt;&gt;"")*'Rate Schedule'!$A$5:$A$24)),'Rate Schedule'!$A$5:$A$24,0)),0),IF(E1886="Charitable",IFERROR(INDEX('Rate Schedule'!$D$5:$D$24,MATCH(SUMPRODUCT(MAX(('Rate Schedule'!$A$5:$A$24&lt;=A1886)*('Rate Schedule'!$A$5:$A$24&lt;&gt;"")*'Rate Schedule'!$A$5:$A$24)),'Rate Schedule'!$A$5:$A$24,0)),0),0))))</f>
        <v/>
      </c>
      <c r="P1886" s="25">
        <f>IF(OR(M1886="",O1886=""),"",ROUND(N1886*O1886,0)/100)</f>
        <v/>
      </c>
      <c r="Q1886" s="26">
        <f>IF(AND(A1886="",B1886="",C1886="",D1886="",E1886="",J1886="",H1886=""),"",IF(A1886="","Add a date",IF(A1886&gt;AsOf,"After as-of date: not counted yet",IF(B1886="","Add a vehicle",IF(COUNTIF(VName,B1886)=0,"Vehicle not on Vehicles sheet",IF(E1886="","Add a purpose",IF(AND(E1886&lt;&gt;"Business",E1886&lt;&gt;"Medical",E1886&lt;&gt;"Charitable",E1886&lt;&gt;"Personal"),"Purpose must be Business/Medical/Charitable/Personal",IF(AND(ISNUMBER(H1886),ISNUMBER(I1886),I1886&lt;H1886),"Odometer end is before start",IF(AND(NOT(ISNUMBER(H1886)),NOT(ISNUMBER(I1886)),NOT(ISNUMBER(J1886))),"Add odometer readings or typed miles",IF(AND(ISNUMBER(H1886),ISNUMBER(I1886),ISNUMBER(J1886),ABS((I1886-H1886)-J1886)&gt;0.05),"Odometer and typed miles disagree",IF(AND(N1886&gt;0,O1886=0),"No rate for this date — check Rate Schedule",IF(AND(OR(E1886="Business",E1886="Medical",E1886="Charitable"),F1886&lt;&gt;"Yes",K1886=""),"Add purpose detail for substantiation",""))))))))))))</f>
        <v/>
      </c>
      <c r="R1886" s="27">
        <f>IF(OR(A1886="",M1886=""),"",IFERROR(INDEX('Rate Schedule'!$A$5:$A$24,MATCH(SUMPRODUCT(MAX(('Rate Schedule'!$A$5:$A$24&lt;=A1886)*('Rate Schedule'!$A$5:$A$24&lt;&gt;"")*'Rate Schedule'!$A$5:$A$24)),'Rate Schedule'!$A$5:$A$24,0)),""))</f>
        <v/>
      </c>
    </row>
    <row r="1887">
      <c r="A1887" s="22" t="n"/>
      <c r="B1887" s="10" t="n"/>
      <c r="C1887" s="10" t="n"/>
      <c r="D1887" s="10" t="n"/>
      <c r="E1887" s="10" t="n"/>
      <c r="F1887" s="10" t="n"/>
      <c r="G1887" s="10" t="n"/>
      <c r="H1887" s="23" t="n"/>
      <c r="I1887" s="23" t="n"/>
      <c r="J1887" s="23" t="n"/>
      <c r="K1887" s="10" t="n"/>
      <c r="L1887" s="10" t="n"/>
      <c r="M1887" s="24">
        <f>IF(AND(A1887="",B1887="",J1887="",H1887=""),"",ROUND(IF(G1887="Yes",2,1)*IF(AND(ISNUMBER(H1887),ISNUMBER(I1887),I1887&gt;=H1887),I1887-H1887,IF(ISNUMBER(J1887),J1887,0)),1))</f>
        <v/>
      </c>
      <c r="N1887" s="24">
        <f>IF(M1887="","",IF(OR(E1887="Personal",E1887="",F1887="Yes"),0,M1887))</f>
        <v/>
      </c>
      <c r="O1887" s="24">
        <f>IF(OR(A1887="",M1887=""),"",IF(E1887="Business",IFERROR(INDEX('Rate Schedule'!$B$5:$B$24,MATCH(SUMPRODUCT(MAX(('Rate Schedule'!$A$5:$A$24&lt;=A1887)*('Rate Schedule'!$A$5:$A$24&lt;&gt;"")*'Rate Schedule'!$A$5:$A$24)),'Rate Schedule'!$A$5:$A$24,0)),0),IF(E1887="Medical",IFERROR(INDEX('Rate Schedule'!$C$5:$C$24,MATCH(SUMPRODUCT(MAX(('Rate Schedule'!$A$5:$A$24&lt;=A1887)*('Rate Schedule'!$A$5:$A$24&lt;&gt;"")*'Rate Schedule'!$A$5:$A$24)),'Rate Schedule'!$A$5:$A$24,0)),0),IF(E1887="Charitable",IFERROR(INDEX('Rate Schedule'!$D$5:$D$24,MATCH(SUMPRODUCT(MAX(('Rate Schedule'!$A$5:$A$24&lt;=A1887)*('Rate Schedule'!$A$5:$A$24&lt;&gt;"")*'Rate Schedule'!$A$5:$A$24)),'Rate Schedule'!$A$5:$A$24,0)),0),0))))</f>
        <v/>
      </c>
      <c r="P1887" s="25">
        <f>IF(OR(M1887="",O1887=""),"",ROUND(N1887*O1887,0)/100)</f>
        <v/>
      </c>
      <c r="Q1887" s="26">
        <f>IF(AND(A1887="",B1887="",C1887="",D1887="",E1887="",J1887="",H1887=""),"",IF(A1887="","Add a date",IF(A1887&gt;AsOf,"After as-of date: not counted yet",IF(B1887="","Add a vehicle",IF(COUNTIF(VName,B1887)=0,"Vehicle not on Vehicles sheet",IF(E1887="","Add a purpose",IF(AND(E1887&lt;&gt;"Business",E1887&lt;&gt;"Medical",E1887&lt;&gt;"Charitable",E1887&lt;&gt;"Personal"),"Purpose must be Business/Medical/Charitable/Personal",IF(AND(ISNUMBER(H1887),ISNUMBER(I1887),I1887&lt;H1887),"Odometer end is before start",IF(AND(NOT(ISNUMBER(H1887)),NOT(ISNUMBER(I1887)),NOT(ISNUMBER(J1887))),"Add odometer readings or typed miles",IF(AND(ISNUMBER(H1887),ISNUMBER(I1887),ISNUMBER(J1887),ABS((I1887-H1887)-J1887)&gt;0.05),"Odometer and typed miles disagree",IF(AND(N1887&gt;0,O1887=0),"No rate for this date — check Rate Schedule",IF(AND(OR(E1887="Business",E1887="Medical",E1887="Charitable"),F1887&lt;&gt;"Yes",K1887=""),"Add purpose detail for substantiation",""))))))))))))</f>
        <v/>
      </c>
      <c r="R1887" s="27">
        <f>IF(OR(A1887="",M1887=""),"",IFERROR(INDEX('Rate Schedule'!$A$5:$A$24,MATCH(SUMPRODUCT(MAX(('Rate Schedule'!$A$5:$A$24&lt;=A1887)*('Rate Schedule'!$A$5:$A$24&lt;&gt;"")*'Rate Schedule'!$A$5:$A$24)),'Rate Schedule'!$A$5:$A$24,0)),""))</f>
        <v/>
      </c>
    </row>
    <row r="1888">
      <c r="A1888" s="22" t="n"/>
      <c r="B1888" s="10" t="n"/>
      <c r="C1888" s="10" t="n"/>
      <c r="D1888" s="10" t="n"/>
      <c r="E1888" s="10" t="n"/>
      <c r="F1888" s="10" t="n"/>
      <c r="G1888" s="10" t="n"/>
      <c r="H1888" s="23" t="n"/>
      <c r="I1888" s="23" t="n"/>
      <c r="J1888" s="23" t="n"/>
      <c r="K1888" s="10" t="n"/>
      <c r="L1888" s="10" t="n"/>
      <c r="M1888" s="24">
        <f>IF(AND(A1888="",B1888="",J1888="",H1888=""),"",ROUND(IF(G1888="Yes",2,1)*IF(AND(ISNUMBER(H1888),ISNUMBER(I1888),I1888&gt;=H1888),I1888-H1888,IF(ISNUMBER(J1888),J1888,0)),1))</f>
        <v/>
      </c>
      <c r="N1888" s="24">
        <f>IF(M1888="","",IF(OR(E1888="Personal",E1888="",F1888="Yes"),0,M1888))</f>
        <v/>
      </c>
      <c r="O1888" s="24">
        <f>IF(OR(A1888="",M1888=""),"",IF(E1888="Business",IFERROR(INDEX('Rate Schedule'!$B$5:$B$24,MATCH(SUMPRODUCT(MAX(('Rate Schedule'!$A$5:$A$24&lt;=A1888)*('Rate Schedule'!$A$5:$A$24&lt;&gt;"")*'Rate Schedule'!$A$5:$A$24)),'Rate Schedule'!$A$5:$A$24,0)),0),IF(E1888="Medical",IFERROR(INDEX('Rate Schedule'!$C$5:$C$24,MATCH(SUMPRODUCT(MAX(('Rate Schedule'!$A$5:$A$24&lt;=A1888)*('Rate Schedule'!$A$5:$A$24&lt;&gt;"")*'Rate Schedule'!$A$5:$A$24)),'Rate Schedule'!$A$5:$A$24,0)),0),IF(E1888="Charitable",IFERROR(INDEX('Rate Schedule'!$D$5:$D$24,MATCH(SUMPRODUCT(MAX(('Rate Schedule'!$A$5:$A$24&lt;=A1888)*('Rate Schedule'!$A$5:$A$24&lt;&gt;"")*'Rate Schedule'!$A$5:$A$24)),'Rate Schedule'!$A$5:$A$24,0)),0),0))))</f>
        <v/>
      </c>
      <c r="P1888" s="25">
        <f>IF(OR(M1888="",O1888=""),"",ROUND(N1888*O1888,0)/100)</f>
        <v/>
      </c>
      <c r="Q1888" s="26">
        <f>IF(AND(A1888="",B1888="",C1888="",D1888="",E1888="",J1888="",H1888=""),"",IF(A1888="","Add a date",IF(A1888&gt;AsOf,"After as-of date: not counted yet",IF(B1888="","Add a vehicle",IF(COUNTIF(VName,B1888)=0,"Vehicle not on Vehicles sheet",IF(E1888="","Add a purpose",IF(AND(E1888&lt;&gt;"Business",E1888&lt;&gt;"Medical",E1888&lt;&gt;"Charitable",E1888&lt;&gt;"Personal"),"Purpose must be Business/Medical/Charitable/Personal",IF(AND(ISNUMBER(H1888),ISNUMBER(I1888),I1888&lt;H1888),"Odometer end is before start",IF(AND(NOT(ISNUMBER(H1888)),NOT(ISNUMBER(I1888)),NOT(ISNUMBER(J1888))),"Add odometer readings or typed miles",IF(AND(ISNUMBER(H1888),ISNUMBER(I1888),ISNUMBER(J1888),ABS((I1888-H1888)-J1888)&gt;0.05),"Odometer and typed miles disagree",IF(AND(N1888&gt;0,O1888=0),"No rate for this date — check Rate Schedule",IF(AND(OR(E1888="Business",E1888="Medical",E1888="Charitable"),F1888&lt;&gt;"Yes",K1888=""),"Add purpose detail for substantiation",""))))))))))))</f>
        <v/>
      </c>
      <c r="R1888" s="27">
        <f>IF(OR(A1888="",M1888=""),"",IFERROR(INDEX('Rate Schedule'!$A$5:$A$24,MATCH(SUMPRODUCT(MAX(('Rate Schedule'!$A$5:$A$24&lt;=A1888)*('Rate Schedule'!$A$5:$A$24&lt;&gt;"")*'Rate Schedule'!$A$5:$A$24)),'Rate Schedule'!$A$5:$A$24,0)),""))</f>
        <v/>
      </c>
    </row>
    <row r="1889">
      <c r="A1889" s="22" t="n"/>
      <c r="B1889" s="10" t="n"/>
      <c r="C1889" s="10" t="n"/>
      <c r="D1889" s="10" t="n"/>
      <c r="E1889" s="10" t="n"/>
      <c r="F1889" s="10" t="n"/>
      <c r="G1889" s="10" t="n"/>
      <c r="H1889" s="23" t="n"/>
      <c r="I1889" s="23" t="n"/>
      <c r="J1889" s="23" t="n"/>
      <c r="K1889" s="10" t="n"/>
      <c r="L1889" s="10" t="n"/>
      <c r="M1889" s="24">
        <f>IF(AND(A1889="",B1889="",J1889="",H1889=""),"",ROUND(IF(G1889="Yes",2,1)*IF(AND(ISNUMBER(H1889),ISNUMBER(I1889),I1889&gt;=H1889),I1889-H1889,IF(ISNUMBER(J1889),J1889,0)),1))</f>
        <v/>
      </c>
      <c r="N1889" s="24">
        <f>IF(M1889="","",IF(OR(E1889="Personal",E1889="",F1889="Yes"),0,M1889))</f>
        <v/>
      </c>
      <c r="O1889" s="24">
        <f>IF(OR(A1889="",M1889=""),"",IF(E1889="Business",IFERROR(INDEX('Rate Schedule'!$B$5:$B$24,MATCH(SUMPRODUCT(MAX(('Rate Schedule'!$A$5:$A$24&lt;=A1889)*('Rate Schedule'!$A$5:$A$24&lt;&gt;"")*'Rate Schedule'!$A$5:$A$24)),'Rate Schedule'!$A$5:$A$24,0)),0),IF(E1889="Medical",IFERROR(INDEX('Rate Schedule'!$C$5:$C$24,MATCH(SUMPRODUCT(MAX(('Rate Schedule'!$A$5:$A$24&lt;=A1889)*('Rate Schedule'!$A$5:$A$24&lt;&gt;"")*'Rate Schedule'!$A$5:$A$24)),'Rate Schedule'!$A$5:$A$24,0)),0),IF(E1889="Charitable",IFERROR(INDEX('Rate Schedule'!$D$5:$D$24,MATCH(SUMPRODUCT(MAX(('Rate Schedule'!$A$5:$A$24&lt;=A1889)*('Rate Schedule'!$A$5:$A$24&lt;&gt;"")*'Rate Schedule'!$A$5:$A$24)),'Rate Schedule'!$A$5:$A$24,0)),0),0))))</f>
        <v/>
      </c>
      <c r="P1889" s="25">
        <f>IF(OR(M1889="",O1889=""),"",ROUND(N1889*O1889,0)/100)</f>
        <v/>
      </c>
      <c r="Q1889" s="26">
        <f>IF(AND(A1889="",B1889="",C1889="",D1889="",E1889="",J1889="",H1889=""),"",IF(A1889="","Add a date",IF(A1889&gt;AsOf,"After as-of date: not counted yet",IF(B1889="","Add a vehicle",IF(COUNTIF(VName,B1889)=0,"Vehicle not on Vehicles sheet",IF(E1889="","Add a purpose",IF(AND(E1889&lt;&gt;"Business",E1889&lt;&gt;"Medical",E1889&lt;&gt;"Charitable",E1889&lt;&gt;"Personal"),"Purpose must be Business/Medical/Charitable/Personal",IF(AND(ISNUMBER(H1889),ISNUMBER(I1889),I1889&lt;H1889),"Odometer end is before start",IF(AND(NOT(ISNUMBER(H1889)),NOT(ISNUMBER(I1889)),NOT(ISNUMBER(J1889))),"Add odometer readings or typed miles",IF(AND(ISNUMBER(H1889),ISNUMBER(I1889),ISNUMBER(J1889),ABS((I1889-H1889)-J1889)&gt;0.05),"Odometer and typed miles disagree",IF(AND(N1889&gt;0,O1889=0),"No rate for this date — check Rate Schedule",IF(AND(OR(E1889="Business",E1889="Medical",E1889="Charitable"),F1889&lt;&gt;"Yes",K1889=""),"Add purpose detail for substantiation",""))))))))))))</f>
        <v/>
      </c>
      <c r="R1889" s="27">
        <f>IF(OR(A1889="",M1889=""),"",IFERROR(INDEX('Rate Schedule'!$A$5:$A$24,MATCH(SUMPRODUCT(MAX(('Rate Schedule'!$A$5:$A$24&lt;=A1889)*('Rate Schedule'!$A$5:$A$24&lt;&gt;"")*'Rate Schedule'!$A$5:$A$24)),'Rate Schedule'!$A$5:$A$24,0)),""))</f>
        <v/>
      </c>
    </row>
    <row r="1890">
      <c r="A1890" s="22" t="n"/>
      <c r="B1890" s="10" t="n"/>
      <c r="C1890" s="10" t="n"/>
      <c r="D1890" s="10" t="n"/>
      <c r="E1890" s="10" t="n"/>
      <c r="F1890" s="10" t="n"/>
      <c r="G1890" s="10" t="n"/>
      <c r="H1890" s="23" t="n"/>
      <c r="I1890" s="23" t="n"/>
      <c r="J1890" s="23" t="n"/>
      <c r="K1890" s="10" t="n"/>
      <c r="L1890" s="10" t="n"/>
      <c r="M1890" s="24">
        <f>IF(AND(A1890="",B1890="",J1890="",H1890=""),"",ROUND(IF(G1890="Yes",2,1)*IF(AND(ISNUMBER(H1890),ISNUMBER(I1890),I1890&gt;=H1890),I1890-H1890,IF(ISNUMBER(J1890),J1890,0)),1))</f>
        <v/>
      </c>
      <c r="N1890" s="24">
        <f>IF(M1890="","",IF(OR(E1890="Personal",E1890="",F1890="Yes"),0,M1890))</f>
        <v/>
      </c>
      <c r="O1890" s="24">
        <f>IF(OR(A1890="",M1890=""),"",IF(E1890="Business",IFERROR(INDEX('Rate Schedule'!$B$5:$B$24,MATCH(SUMPRODUCT(MAX(('Rate Schedule'!$A$5:$A$24&lt;=A1890)*('Rate Schedule'!$A$5:$A$24&lt;&gt;"")*'Rate Schedule'!$A$5:$A$24)),'Rate Schedule'!$A$5:$A$24,0)),0),IF(E1890="Medical",IFERROR(INDEX('Rate Schedule'!$C$5:$C$24,MATCH(SUMPRODUCT(MAX(('Rate Schedule'!$A$5:$A$24&lt;=A1890)*('Rate Schedule'!$A$5:$A$24&lt;&gt;"")*'Rate Schedule'!$A$5:$A$24)),'Rate Schedule'!$A$5:$A$24,0)),0),IF(E1890="Charitable",IFERROR(INDEX('Rate Schedule'!$D$5:$D$24,MATCH(SUMPRODUCT(MAX(('Rate Schedule'!$A$5:$A$24&lt;=A1890)*('Rate Schedule'!$A$5:$A$24&lt;&gt;"")*'Rate Schedule'!$A$5:$A$24)),'Rate Schedule'!$A$5:$A$24,0)),0),0))))</f>
        <v/>
      </c>
      <c r="P1890" s="25">
        <f>IF(OR(M1890="",O1890=""),"",ROUND(N1890*O1890,0)/100)</f>
        <v/>
      </c>
      <c r="Q1890" s="26">
        <f>IF(AND(A1890="",B1890="",C1890="",D1890="",E1890="",J1890="",H1890=""),"",IF(A1890="","Add a date",IF(A1890&gt;AsOf,"After as-of date: not counted yet",IF(B1890="","Add a vehicle",IF(COUNTIF(VName,B1890)=0,"Vehicle not on Vehicles sheet",IF(E1890="","Add a purpose",IF(AND(E1890&lt;&gt;"Business",E1890&lt;&gt;"Medical",E1890&lt;&gt;"Charitable",E1890&lt;&gt;"Personal"),"Purpose must be Business/Medical/Charitable/Personal",IF(AND(ISNUMBER(H1890),ISNUMBER(I1890),I1890&lt;H1890),"Odometer end is before start",IF(AND(NOT(ISNUMBER(H1890)),NOT(ISNUMBER(I1890)),NOT(ISNUMBER(J1890))),"Add odometer readings or typed miles",IF(AND(ISNUMBER(H1890),ISNUMBER(I1890),ISNUMBER(J1890),ABS((I1890-H1890)-J1890)&gt;0.05),"Odometer and typed miles disagree",IF(AND(N1890&gt;0,O1890=0),"No rate for this date — check Rate Schedule",IF(AND(OR(E1890="Business",E1890="Medical",E1890="Charitable"),F1890&lt;&gt;"Yes",K1890=""),"Add purpose detail for substantiation",""))))))))))))</f>
        <v/>
      </c>
      <c r="R1890" s="27">
        <f>IF(OR(A1890="",M1890=""),"",IFERROR(INDEX('Rate Schedule'!$A$5:$A$24,MATCH(SUMPRODUCT(MAX(('Rate Schedule'!$A$5:$A$24&lt;=A1890)*('Rate Schedule'!$A$5:$A$24&lt;&gt;"")*'Rate Schedule'!$A$5:$A$24)),'Rate Schedule'!$A$5:$A$24,0)),""))</f>
        <v/>
      </c>
    </row>
    <row r="1891">
      <c r="A1891" s="22" t="n"/>
      <c r="B1891" s="10" t="n"/>
      <c r="C1891" s="10" t="n"/>
      <c r="D1891" s="10" t="n"/>
      <c r="E1891" s="10" t="n"/>
      <c r="F1891" s="10" t="n"/>
      <c r="G1891" s="10" t="n"/>
      <c r="H1891" s="23" t="n"/>
      <c r="I1891" s="23" t="n"/>
      <c r="J1891" s="23" t="n"/>
      <c r="K1891" s="10" t="n"/>
      <c r="L1891" s="10" t="n"/>
      <c r="M1891" s="24">
        <f>IF(AND(A1891="",B1891="",J1891="",H1891=""),"",ROUND(IF(G1891="Yes",2,1)*IF(AND(ISNUMBER(H1891),ISNUMBER(I1891),I1891&gt;=H1891),I1891-H1891,IF(ISNUMBER(J1891),J1891,0)),1))</f>
        <v/>
      </c>
      <c r="N1891" s="24">
        <f>IF(M1891="","",IF(OR(E1891="Personal",E1891="",F1891="Yes"),0,M1891))</f>
        <v/>
      </c>
      <c r="O1891" s="24">
        <f>IF(OR(A1891="",M1891=""),"",IF(E1891="Business",IFERROR(INDEX('Rate Schedule'!$B$5:$B$24,MATCH(SUMPRODUCT(MAX(('Rate Schedule'!$A$5:$A$24&lt;=A1891)*('Rate Schedule'!$A$5:$A$24&lt;&gt;"")*'Rate Schedule'!$A$5:$A$24)),'Rate Schedule'!$A$5:$A$24,0)),0),IF(E1891="Medical",IFERROR(INDEX('Rate Schedule'!$C$5:$C$24,MATCH(SUMPRODUCT(MAX(('Rate Schedule'!$A$5:$A$24&lt;=A1891)*('Rate Schedule'!$A$5:$A$24&lt;&gt;"")*'Rate Schedule'!$A$5:$A$24)),'Rate Schedule'!$A$5:$A$24,0)),0),IF(E1891="Charitable",IFERROR(INDEX('Rate Schedule'!$D$5:$D$24,MATCH(SUMPRODUCT(MAX(('Rate Schedule'!$A$5:$A$24&lt;=A1891)*('Rate Schedule'!$A$5:$A$24&lt;&gt;"")*'Rate Schedule'!$A$5:$A$24)),'Rate Schedule'!$A$5:$A$24,0)),0),0))))</f>
        <v/>
      </c>
      <c r="P1891" s="25">
        <f>IF(OR(M1891="",O1891=""),"",ROUND(N1891*O1891,0)/100)</f>
        <v/>
      </c>
      <c r="Q1891" s="26">
        <f>IF(AND(A1891="",B1891="",C1891="",D1891="",E1891="",J1891="",H1891=""),"",IF(A1891="","Add a date",IF(A1891&gt;AsOf,"After as-of date: not counted yet",IF(B1891="","Add a vehicle",IF(COUNTIF(VName,B1891)=0,"Vehicle not on Vehicles sheet",IF(E1891="","Add a purpose",IF(AND(E1891&lt;&gt;"Business",E1891&lt;&gt;"Medical",E1891&lt;&gt;"Charitable",E1891&lt;&gt;"Personal"),"Purpose must be Business/Medical/Charitable/Personal",IF(AND(ISNUMBER(H1891),ISNUMBER(I1891),I1891&lt;H1891),"Odometer end is before start",IF(AND(NOT(ISNUMBER(H1891)),NOT(ISNUMBER(I1891)),NOT(ISNUMBER(J1891))),"Add odometer readings or typed miles",IF(AND(ISNUMBER(H1891),ISNUMBER(I1891),ISNUMBER(J1891),ABS((I1891-H1891)-J1891)&gt;0.05),"Odometer and typed miles disagree",IF(AND(N1891&gt;0,O1891=0),"No rate for this date — check Rate Schedule",IF(AND(OR(E1891="Business",E1891="Medical",E1891="Charitable"),F1891&lt;&gt;"Yes",K1891=""),"Add purpose detail for substantiation",""))))))))))))</f>
        <v/>
      </c>
      <c r="R1891" s="27">
        <f>IF(OR(A1891="",M1891=""),"",IFERROR(INDEX('Rate Schedule'!$A$5:$A$24,MATCH(SUMPRODUCT(MAX(('Rate Schedule'!$A$5:$A$24&lt;=A1891)*('Rate Schedule'!$A$5:$A$24&lt;&gt;"")*'Rate Schedule'!$A$5:$A$24)),'Rate Schedule'!$A$5:$A$24,0)),""))</f>
        <v/>
      </c>
    </row>
    <row r="1892">
      <c r="A1892" s="22" t="n"/>
      <c r="B1892" s="10" t="n"/>
      <c r="C1892" s="10" t="n"/>
      <c r="D1892" s="10" t="n"/>
      <c r="E1892" s="10" t="n"/>
      <c r="F1892" s="10" t="n"/>
      <c r="G1892" s="10" t="n"/>
      <c r="H1892" s="23" t="n"/>
      <c r="I1892" s="23" t="n"/>
      <c r="J1892" s="23" t="n"/>
      <c r="K1892" s="10" t="n"/>
      <c r="L1892" s="10" t="n"/>
      <c r="M1892" s="24">
        <f>IF(AND(A1892="",B1892="",J1892="",H1892=""),"",ROUND(IF(G1892="Yes",2,1)*IF(AND(ISNUMBER(H1892),ISNUMBER(I1892),I1892&gt;=H1892),I1892-H1892,IF(ISNUMBER(J1892),J1892,0)),1))</f>
        <v/>
      </c>
      <c r="N1892" s="24">
        <f>IF(M1892="","",IF(OR(E1892="Personal",E1892="",F1892="Yes"),0,M1892))</f>
        <v/>
      </c>
      <c r="O1892" s="24">
        <f>IF(OR(A1892="",M1892=""),"",IF(E1892="Business",IFERROR(INDEX('Rate Schedule'!$B$5:$B$24,MATCH(SUMPRODUCT(MAX(('Rate Schedule'!$A$5:$A$24&lt;=A1892)*('Rate Schedule'!$A$5:$A$24&lt;&gt;"")*'Rate Schedule'!$A$5:$A$24)),'Rate Schedule'!$A$5:$A$24,0)),0),IF(E1892="Medical",IFERROR(INDEX('Rate Schedule'!$C$5:$C$24,MATCH(SUMPRODUCT(MAX(('Rate Schedule'!$A$5:$A$24&lt;=A1892)*('Rate Schedule'!$A$5:$A$24&lt;&gt;"")*'Rate Schedule'!$A$5:$A$24)),'Rate Schedule'!$A$5:$A$24,0)),0),IF(E1892="Charitable",IFERROR(INDEX('Rate Schedule'!$D$5:$D$24,MATCH(SUMPRODUCT(MAX(('Rate Schedule'!$A$5:$A$24&lt;=A1892)*('Rate Schedule'!$A$5:$A$24&lt;&gt;"")*'Rate Schedule'!$A$5:$A$24)),'Rate Schedule'!$A$5:$A$24,0)),0),0))))</f>
        <v/>
      </c>
      <c r="P1892" s="25">
        <f>IF(OR(M1892="",O1892=""),"",ROUND(N1892*O1892,0)/100)</f>
        <v/>
      </c>
      <c r="Q1892" s="26">
        <f>IF(AND(A1892="",B1892="",C1892="",D1892="",E1892="",J1892="",H1892=""),"",IF(A1892="","Add a date",IF(A1892&gt;AsOf,"After as-of date: not counted yet",IF(B1892="","Add a vehicle",IF(COUNTIF(VName,B1892)=0,"Vehicle not on Vehicles sheet",IF(E1892="","Add a purpose",IF(AND(E1892&lt;&gt;"Business",E1892&lt;&gt;"Medical",E1892&lt;&gt;"Charitable",E1892&lt;&gt;"Personal"),"Purpose must be Business/Medical/Charitable/Personal",IF(AND(ISNUMBER(H1892),ISNUMBER(I1892),I1892&lt;H1892),"Odometer end is before start",IF(AND(NOT(ISNUMBER(H1892)),NOT(ISNUMBER(I1892)),NOT(ISNUMBER(J1892))),"Add odometer readings or typed miles",IF(AND(ISNUMBER(H1892),ISNUMBER(I1892),ISNUMBER(J1892),ABS((I1892-H1892)-J1892)&gt;0.05),"Odometer and typed miles disagree",IF(AND(N1892&gt;0,O1892=0),"No rate for this date — check Rate Schedule",IF(AND(OR(E1892="Business",E1892="Medical",E1892="Charitable"),F1892&lt;&gt;"Yes",K1892=""),"Add purpose detail for substantiation",""))))))))))))</f>
        <v/>
      </c>
      <c r="R1892" s="27">
        <f>IF(OR(A1892="",M1892=""),"",IFERROR(INDEX('Rate Schedule'!$A$5:$A$24,MATCH(SUMPRODUCT(MAX(('Rate Schedule'!$A$5:$A$24&lt;=A1892)*('Rate Schedule'!$A$5:$A$24&lt;&gt;"")*'Rate Schedule'!$A$5:$A$24)),'Rate Schedule'!$A$5:$A$24,0)),""))</f>
        <v/>
      </c>
    </row>
    <row r="1893">
      <c r="A1893" s="22" t="n"/>
      <c r="B1893" s="10" t="n"/>
      <c r="C1893" s="10" t="n"/>
      <c r="D1893" s="10" t="n"/>
      <c r="E1893" s="10" t="n"/>
      <c r="F1893" s="10" t="n"/>
      <c r="G1893" s="10" t="n"/>
      <c r="H1893" s="23" t="n"/>
      <c r="I1893" s="23" t="n"/>
      <c r="J1893" s="23" t="n"/>
      <c r="K1893" s="10" t="n"/>
      <c r="L1893" s="10" t="n"/>
      <c r="M1893" s="24">
        <f>IF(AND(A1893="",B1893="",J1893="",H1893=""),"",ROUND(IF(G1893="Yes",2,1)*IF(AND(ISNUMBER(H1893),ISNUMBER(I1893),I1893&gt;=H1893),I1893-H1893,IF(ISNUMBER(J1893),J1893,0)),1))</f>
        <v/>
      </c>
      <c r="N1893" s="24">
        <f>IF(M1893="","",IF(OR(E1893="Personal",E1893="",F1893="Yes"),0,M1893))</f>
        <v/>
      </c>
      <c r="O1893" s="24">
        <f>IF(OR(A1893="",M1893=""),"",IF(E1893="Business",IFERROR(INDEX('Rate Schedule'!$B$5:$B$24,MATCH(SUMPRODUCT(MAX(('Rate Schedule'!$A$5:$A$24&lt;=A1893)*('Rate Schedule'!$A$5:$A$24&lt;&gt;"")*'Rate Schedule'!$A$5:$A$24)),'Rate Schedule'!$A$5:$A$24,0)),0),IF(E1893="Medical",IFERROR(INDEX('Rate Schedule'!$C$5:$C$24,MATCH(SUMPRODUCT(MAX(('Rate Schedule'!$A$5:$A$24&lt;=A1893)*('Rate Schedule'!$A$5:$A$24&lt;&gt;"")*'Rate Schedule'!$A$5:$A$24)),'Rate Schedule'!$A$5:$A$24,0)),0),IF(E1893="Charitable",IFERROR(INDEX('Rate Schedule'!$D$5:$D$24,MATCH(SUMPRODUCT(MAX(('Rate Schedule'!$A$5:$A$24&lt;=A1893)*('Rate Schedule'!$A$5:$A$24&lt;&gt;"")*'Rate Schedule'!$A$5:$A$24)),'Rate Schedule'!$A$5:$A$24,0)),0),0))))</f>
        <v/>
      </c>
      <c r="P1893" s="25">
        <f>IF(OR(M1893="",O1893=""),"",ROUND(N1893*O1893,0)/100)</f>
        <v/>
      </c>
      <c r="Q1893" s="26">
        <f>IF(AND(A1893="",B1893="",C1893="",D1893="",E1893="",J1893="",H1893=""),"",IF(A1893="","Add a date",IF(A1893&gt;AsOf,"After as-of date: not counted yet",IF(B1893="","Add a vehicle",IF(COUNTIF(VName,B1893)=0,"Vehicle not on Vehicles sheet",IF(E1893="","Add a purpose",IF(AND(E1893&lt;&gt;"Business",E1893&lt;&gt;"Medical",E1893&lt;&gt;"Charitable",E1893&lt;&gt;"Personal"),"Purpose must be Business/Medical/Charitable/Personal",IF(AND(ISNUMBER(H1893),ISNUMBER(I1893),I1893&lt;H1893),"Odometer end is before start",IF(AND(NOT(ISNUMBER(H1893)),NOT(ISNUMBER(I1893)),NOT(ISNUMBER(J1893))),"Add odometer readings or typed miles",IF(AND(ISNUMBER(H1893),ISNUMBER(I1893),ISNUMBER(J1893),ABS((I1893-H1893)-J1893)&gt;0.05),"Odometer and typed miles disagree",IF(AND(N1893&gt;0,O1893=0),"No rate for this date — check Rate Schedule",IF(AND(OR(E1893="Business",E1893="Medical",E1893="Charitable"),F1893&lt;&gt;"Yes",K1893=""),"Add purpose detail for substantiation",""))))))))))))</f>
        <v/>
      </c>
      <c r="R1893" s="27">
        <f>IF(OR(A1893="",M1893=""),"",IFERROR(INDEX('Rate Schedule'!$A$5:$A$24,MATCH(SUMPRODUCT(MAX(('Rate Schedule'!$A$5:$A$24&lt;=A1893)*('Rate Schedule'!$A$5:$A$24&lt;&gt;"")*'Rate Schedule'!$A$5:$A$24)),'Rate Schedule'!$A$5:$A$24,0)),""))</f>
        <v/>
      </c>
    </row>
    <row r="1894">
      <c r="A1894" s="22" t="n"/>
      <c r="B1894" s="10" t="n"/>
      <c r="C1894" s="10" t="n"/>
      <c r="D1894" s="10" t="n"/>
      <c r="E1894" s="10" t="n"/>
      <c r="F1894" s="10" t="n"/>
      <c r="G1894" s="10" t="n"/>
      <c r="H1894" s="23" t="n"/>
      <c r="I1894" s="23" t="n"/>
      <c r="J1894" s="23" t="n"/>
      <c r="K1894" s="10" t="n"/>
      <c r="L1894" s="10" t="n"/>
      <c r="M1894" s="24">
        <f>IF(AND(A1894="",B1894="",J1894="",H1894=""),"",ROUND(IF(G1894="Yes",2,1)*IF(AND(ISNUMBER(H1894),ISNUMBER(I1894),I1894&gt;=H1894),I1894-H1894,IF(ISNUMBER(J1894),J1894,0)),1))</f>
        <v/>
      </c>
      <c r="N1894" s="24">
        <f>IF(M1894="","",IF(OR(E1894="Personal",E1894="",F1894="Yes"),0,M1894))</f>
        <v/>
      </c>
      <c r="O1894" s="24">
        <f>IF(OR(A1894="",M1894=""),"",IF(E1894="Business",IFERROR(INDEX('Rate Schedule'!$B$5:$B$24,MATCH(SUMPRODUCT(MAX(('Rate Schedule'!$A$5:$A$24&lt;=A1894)*('Rate Schedule'!$A$5:$A$24&lt;&gt;"")*'Rate Schedule'!$A$5:$A$24)),'Rate Schedule'!$A$5:$A$24,0)),0),IF(E1894="Medical",IFERROR(INDEX('Rate Schedule'!$C$5:$C$24,MATCH(SUMPRODUCT(MAX(('Rate Schedule'!$A$5:$A$24&lt;=A1894)*('Rate Schedule'!$A$5:$A$24&lt;&gt;"")*'Rate Schedule'!$A$5:$A$24)),'Rate Schedule'!$A$5:$A$24,0)),0),IF(E1894="Charitable",IFERROR(INDEX('Rate Schedule'!$D$5:$D$24,MATCH(SUMPRODUCT(MAX(('Rate Schedule'!$A$5:$A$24&lt;=A1894)*('Rate Schedule'!$A$5:$A$24&lt;&gt;"")*'Rate Schedule'!$A$5:$A$24)),'Rate Schedule'!$A$5:$A$24,0)),0),0))))</f>
        <v/>
      </c>
      <c r="P1894" s="25">
        <f>IF(OR(M1894="",O1894=""),"",ROUND(N1894*O1894,0)/100)</f>
        <v/>
      </c>
      <c r="Q1894" s="26">
        <f>IF(AND(A1894="",B1894="",C1894="",D1894="",E1894="",J1894="",H1894=""),"",IF(A1894="","Add a date",IF(A1894&gt;AsOf,"After as-of date: not counted yet",IF(B1894="","Add a vehicle",IF(COUNTIF(VName,B1894)=0,"Vehicle not on Vehicles sheet",IF(E1894="","Add a purpose",IF(AND(E1894&lt;&gt;"Business",E1894&lt;&gt;"Medical",E1894&lt;&gt;"Charitable",E1894&lt;&gt;"Personal"),"Purpose must be Business/Medical/Charitable/Personal",IF(AND(ISNUMBER(H1894),ISNUMBER(I1894),I1894&lt;H1894),"Odometer end is before start",IF(AND(NOT(ISNUMBER(H1894)),NOT(ISNUMBER(I1894)),NOT(ISNUMBER(J1894))),"Add odometer readings or typed miles",IF(AND(ISNUMBER(H1894),ISNUMBER(I1894),ISNUMBER(J1894),ABS((I1894-H1894)-J1894)&gt;0.05),"Odometer and typed miles disagree",IF(AND(N1894&gt;0,O1894=0),"No rate for this date — check Rate Schedule",IF(AND(OR(E1894="Business",E1894="Medical",E1894="Charitable"),F1894&lt;&gt;"Yes",K1894=""),"Add purpose detail for substantiation",""))))))))))))</f>
        <v/>
      </c>
      <c r="R1894" s="27">
        <f>IF(OR(A1894="",M1894=""),"",IFERROR(INDEX('Rate Schedule'!$A$5:$A$24,MATCH(SUMPRODUCT(MAX(('Rate Schedule'!$A$5:$A$24&lt;=A1894)*('Rate Schedule'!$A$5:$A$24&lt;&gt;"")*'Rate Schedule'!$A$5:$A$24)),'Rate Schedule'!$A$5:$A$24,0)),""))</f>
        <v/>
      </c>
    </row>
    <row r="1895">
      <c r="A1895" s="22" t="n"/>
      <c r="B1895" s="10" t="n"/>
      <c r="C1895" s="10" t="n"/>
      <c r="D1895" s="10" t="n"/>
      <c r="E1895" s="10" t="n"/>
      <c r="F1895" s="10" t="n"/>
      <c r="G1895" s="10" t="n"/>
      <c r="H1895" s="23" t="n"/>
      <c r="I1895" s="23" t="n"/>
      <c r="J1895" s="23" t="n"/>
      <c r="K1895" s="10" t="n"/>
      <c r="L1895" s="10" t="n"/>
      <c r="M1895" s="24">
        <f>IF(AND(A1895="",B1895="",J1895="",H1895=""),"",ROUND(IF(G1895="Yes",2,1)*IF(AND(ISNUMBER(H1895),ISNUMBER(I1895),I1895&gt;=H1895),I1895-H1895,IF(ISNUMBER(J1895),J1895,0)),1))</f>
        <v/>
      </c>
      <c r="N1895" s="24">
        <f>IF(M1895="","",IF(OR(E1895="Personal",E1895="",F1895="Yes"),0,M1895))</f>
        <v/>
      </c>
      <c r="O1895" s="24">
        <f>IF(OR(A1895="",M1895=""),"",IF(E1895="Business",IFERROR(INDEX('Rate Schedule'!$B$5:$B$24,MATCH(SUMPRODUCT(MAX(('Rate Schedule'!$A$5:$A$24&lt;=A1895)*('Rate Schedule'!$A$5:$A$24&lt;&gt;"")*'Rate Schedule'!$A$5:$A$24)),'Rate Schedule'!$A$5:$A$24,0)),0),IF(E1895="Medical",IFERROR(INDEX('Rate Schedule'!$C$5:$C$24,MATCH(SUMPRODUCT(MAX(('Rate Schedule'!$A$5:$A$24&lt;=A1895)*('Rate Schedule'!$A$5:$A$24&lt;&gt;"")*'Rate Schedule'!$A$5:$A$24)),'Rate Schedule'!$A$5:$A$24,0)),0),IF(E1895="Charitable",IFERROR(INDEX('Rate Schedule'!$D$5:$D$24,MATCH(SUMPRODUCT(MAX(('Rate Schedule'!$A$5:$A$24&lt;=A1895)*('Rate Schedule'!$A$5:$A$24&lt;&gt;"")*'Rate Schedule'!$A$5:$A$24)),'Rate Schedule'!$A$5:$A$24,0)),0),0))))</f>
        <v/>
      </c>
      <c r="P1895" s="25">
        <f>IF(OR(M1895="",O1895=""),"",ROUND(N1895*O1895,0)/100)</f>
        <v/>
      </c>
      <c r="Q1895" s="26">
        <f>IF(AND(A1895="",B1895="",C1895="",D1895="",E1895="",J1895="",H1895=""),"",IF(A1895="","Add a date",IF(A1895&gt;AsOf,"After as-of date: not counted yet",IF(B1895="","Add a vehicle",IF(COUNTIF(VName,B1895)=0,"Vehicle not on Vehicles sheet",IF(E1895="","Add a purpose",IF(AND(E1895&lt;&gt;"Business",E1895&lt;&gt;"Medical",E1895&lt;&gt;"Charitable",E1895&lt;&gt;"Personal"),"Purpose must be Business/Medical/Charitable/Personal",IF(AND(ISNUMBER(H1895),ISNUMBER(I1895),I1895&lt;H1895),"Odometer end is before start",IF(AND(NOT(ISNUMBER(H1895)),NOT(ISNUMBER(I1895)),NOT(ISNUMBER(J1895))),"Add odometer readings or typed miles",IF(AND(ISNUMBER(H1895),ISNUMBER(I1895),ISNUMBER(J1895),ABS((I1895-H1895)-J1895)&gt;0.05),"Odometer and typed miles disagree",IF(AND(N1895&gt;0,O1895=0),"No rate for this date — check Rate Schedule",IF(AND(OR(E1895="Business",E1895="Medical",E1895="Charitable"),F1895&lt;&gt;"Yes",K1895=""),"Add purpose detail for substantiation",""))))))))))))</f>
        <v/>
      </c>
      <c r="R1895" s="27">
        <f>IF(OR(A1895="",M1895=""),"",IFERROR(INDEX('Rate Schedule'!$A$5:$A$24,MATCH(SUMPRODUCT(MAX(('Rate Schedule'!$A$5:$A$24&lt;=A1895)*('Rate Schedule'!$A$5:$A$24&lt;&gt;"")*'Rate Schedule'!$A$5:$A$24)),'Rate Schedule'!$A$5:$A$24,0)),""))</f>
        <v/>
      </c>
    </row>
    <row r="1896">
      <c r="A1896" s="22" t="n"/>
      <c r="B1896" s="10" t="n"/>
      <c r="C1896" s="10" t="n"/>
      <c r="D1896" s="10" t="n"/>
      <c r="E1896" s="10" t="n"/>
      <c r="F1896" s="10" t="n"/>
      <c r="G1896" s="10" t="n"/>
      <c r="H1896" s="23" t="n"/>
      <c r="I1896" s="23" t="n"/>
      <c r="J1896" s="23" t="n"/>
      <c r="K1896" s="10" t="n"/>
      <c r="L1896" s="10" t="n"/>
      <c r="M1896" s="24">
        <f>IF(AND(A1896="",B1896="",J1896="",H1896=""),"",ROUND(IF(G1896="Yes",2,1)*IF(AND(ISNUMBER(H1896),ISNUMBER(I1896),I1896&gt;=H1896),I1896-H1896,IF(ISNUMBER(J1896),J1896,0)),1))</f>
        <v/>
      </c>
      <c r="N1896" s="24">
        <f>IF(M1896="","",IF(OR(E1896="Personal",E1896="",F1896="Yes"),0,M1896))</f>
        <v/>
      </c>
      <c r="O1896" s="24">
        <f>IF(OR(A1896="",M1896=""),"",IF(E1896="Business",IFERROR(INDEX('Rate Schedule'!$B$5:$B$24,MATCH(SUMPRODUCT(MAX(('Rate Schedule'!$A$5:$A$24&lt;=A1896)*('Rate Schedule'!$A$5:$A$24&lt;&gt;"")*'Rate Schedule'!$A$5:$A$24)),'Rate Schedule'!$A$5:$A$24,0)),0),IF(E1896="Medical",IFERROR(INDEX('Rate Schedule'!$C$5:$C$24,MATCH(SUMPRODUCT(MAX(('Rate Schedule'!$A$5:$A$24&lt;=A1896)*('Rate Schedule'!$A$5:$A$24&lt;&gt;"")*'Rate Schedule'!$A$5:$A$24)),'Rate Schedule'!$A$5:$A$24,0)),0),IF(E1896="Charitable",IFERROR(INDEX('Rate Schedule'!$D$5:$D$24,MATCH(SUMPRODUCT(MAX(('Rate Schedule'!$A$5:$A$24&lt;=A1896)*('Rate Schedule'!$A$5:$A$24&lt;&gt;"")*'Rate Schedule'!$A$5:$A$24)),'Rate Schedule'!$A$5:$A$24,0)),0),0))))</f>
        <v/>
      </c>
      <c r="P1896" s="25">
        <f>IF(OR(M1896="",O1896=""),"",ROUND(N1896*O1896,0)/100)</f>
        <v/>
      </c>
      <c r="Q1896" s="26">
        <f>IF(AND(A1896="",B1896="",C1896="",D1896="",E1896="",J1896="",H1896=""),"",IF(A1896="","Add a date",IF(A1896&gt;AsOf,"After as-of date: not counted yet",IF(B1896="","Add a vehicle",IF(COUNTIF(VName,B1896)=0,"Vehicle not on Vehicles sheet",IF(E1896="","Add a purpose",IF(AND(E1896&lt;&gt;"Business",E1896&lt;&gt;"Medical",E1896&lt;&gt;"Charitable",E1896&lt;&gt;"Personal"),"Purpose must be Business/Medical/Charitable/Personal",IF(AND(ISNUMBER(H1896),ISNUMBER(I1896),I1896&lt;H1896),"Odometer end is before start",IF(AND(NOT(ISNUMBER(H1896)),NOT(ISNUMBER(I1896)),NOT(ISNUMBER(J1896))),"Add odometer readings or typed miles",IF(AND(ISNUMBER(H1896),ISNUMBER(I1896),ISNUMBER(J1896),ABS((I1896-H1896)-J1896)&gt;0.05),"Odometer and typed miles disagree",IF(AND(N1896&gt;0,O1896=0),"No rate for this date — check Rate Schedule",IF(AND(OR(E1896="Business",E1896="Medical",E1896="Charitable"),F1896&lt;&gt;"Yes",K1896=""),"Add purpose detail for substantiation",""))))))))))))</f>
        <v/>
      </c>
      <c r="R1896" s="27">
        <f>IF(OR(A1896="",M1896=""),"",IFERROR(INDEX('Rate Schedule'!$A$5:$A$24,MATCH(SUMPRODUCT(MAX(('Rate Schedule'!$A$5:$A$24&lt;=A1896)*('Rate Schedule'!$A$5:$A$24&lt;&gt;"")*'Rate Schedule'!$A$5:$A$24)),'Rate Schedule'!$A$5:$A$24,0)),""))</f>
        <v/>
      </c>
    </row>
    <row r="1897">
      <c r="A1897" s="22" t="n"/>
      <c r="B1897" s="10" t="n"/>
      <c r="C1897" s="10" t="n"/>
      <c r="D1897" s="10" t="n"/>
      <c r="E1897" s="10" t="n"/>
      <c r="F1897" s="10" t="n"/>
      <c r="G1897" s="10" t="n"/>
      <c r="H1897" s="23" t="n"/>
      <c r="I1897" s="23" t="n"/>
      <c r="J1897" s="23" t="n"/>
      <c r="K1897" s="10" t="n"/>
      <c r="L1897" s="10" t="n"/>
      <c r="M1897" s="24">
        <f>IF(AND(A1897="",B1897="",J1897="",H1897=""),"",ROUND(IF(G1897="Yes",2,1)*IF(AND(ISNUMBER(H1897),ISNUMBER(I1897),I1897&gt;=H1897),I1897-H1897,IF(ISNUMBER(J1897),J1897,0)),1))</f>
        <v/>
      </c>
      <c r="N1897" s="24">
        <f>IF(M1897="","",IF(OR(E1897="Personal",E1897="",F1897="Yes"),0,M1897))</f>
        <v/>
      </c>
      <c r="O1897" s="24">
        <f>IF(OR(A1897="",M1897=""),"",IF(E1897="Business",IFERROR(INDEX('Rate Schedule'!$B$5:$B$24,MATCH(SUMPRODUCT(MAX(('Rate Schedule'!$A$5:$A$24&lt;=A1897)*('Rate Schedule'!$A$5:$A$24&lt;&gt;"")*'Rate Schedule'!$A$5:$A$24)),'Rate Schedule'!$A$5:$A$24,0)),0),IF(E1897="Medical",IFERROR(INDEX('Rate Schedule'!$C$5:$C$24,MATCH(SUMPRODUCT(MAX(('Rate Schedule'!$A$5:$A$24&lt;=A1897)*('Rate Schedule'!$A$5:$A$24&lt;&gt;"")*'Rate Schedule'!$A$5:$A$24)),'Rate Schedule'!$A$5:$A$24,0)),0),IF(E1897="Charitable",IFERROR(INDEX('Rate Schedule'!$D$5:$D$24,MATCH(SUMPRODUCT(MAX(('Rate Schedule'!$A$5:$A$24&lt;=A1897)*('Rate Schedule'!$A$5:$A$24&lt;&gt;"")*'Rate Schedule'!$A$5:$A$24)),'Rate Schedule'!$A$5:$A$24,0)),0),0))))</f>
        <v/>
      </c>
      <c r="P1897" s="25">
        <f>IF(OR(M1897="",O1897=""),"",ROUND(N1897*O1897,0)/100)</f>
        <v/>
      </c>
      <c r="Q1897" s="26">
        <f>IF(AND(A1897="",B1897="",C1897="",D1897="",E1897="",J1897="",H1897=""),"",IF(A1897="","Add a date",IF(A1897&gt;AsOf,"After as-of date: not counted yet",IF(B1897="","Add a vehicle",IF(COUNTIF(VName,B1897)=0,"Vehicle not on Vehicles sheet",IF(E1897="","Add a purpose",IF(AND(E1897&lt;&gt;"Business",E1897&lt;&gt;"Medical",E1897&lt;&gt;"Charitable",E1897&lt;&gt;"Personal"),"Purpose must be Business/Medical/Charitable/Personal",IF(AND(ISNUMBER(H1897),ISNUMBER(I1897),I1897&lt;H1897),"Odometer end is before start",IF(AND(NOT(ISNUMBER(H1897)),NOT(ISNUMBER(I1897)),NOT(ISNUMBER(J1897))),"Add odometer readings or typed miles",IF(AND(ISNUMBER(H1897),ISNUMBER(I1897),ISNUMBER(J1897),ABS((I1897-H1897)-J1897)&gt;0.05),"Odometer and typed miles disagree",IF(AND(N1897&gt;0,O1897=0),"No rate for this date — check Rate Schedule",IF(AND(OR(E1897="Business",E1897="Medical",E1897="Charitable"),F1897&lt;&gt;"Yes",K1897=""),"Add purpose detail for substantiation",""))))))))))))</f>
        <v/>
      </c>
      <c r="R1897" s="27">
        <f>IF(OR(A1897="",M1897=""),"",IFERROR(INDEX('Rate Schedule'!$A$5:$A$24,MATCH(SUMPRODUCT(MAX(('Rate Schedule'!$A$5:$A$24&lt;=A1897)*('Rate Schedule'!$A$5:$A$24&lt;&gt;"")*'Rate Schedule'!$A$5:$A$24)),'Rate Schedule'!$A$5:$A$24,0)),""))</f>
        <v/>
      </c>
    </row>
    <row r="1898">
      <c r="A1898" s="22" t="n"/>
      <c r="B1898" s="10" t="n"/>
      <c r="C1898" s="10" t="n"/>
      <c r="D1898" s="10" t="n"/>
      <c r="E1898" s="10" t="n"/>
      <c r="F1898" s="10" t="n"/>
      <c r="G1898" s="10" t="n"/>
      <c r="H1898" s="23" t="n"/>
      <c r="I1898" s="23" t="n"/>
      <c r="J1898" s="23" t="n"/>
      <c r="K1898" s="10" t="n"/>
      <c r="L1898" s="10" t="n"/>
      <c r="M1898" s="24">
        <f>IF(AND(A1898="",B1898="",J1898="",H1898=""),"",ROUND(IF(G1898="Yes",2,1)*IF(AND(ISNUMBER(H1898),ISNUMBER(I1898),I1898&gt;=H1898),I1898-H1898,IF(ISNUMBER(J1898),J1898,0)),1))</f>
        <v/>
      </c>
      <c r="N1898" s="24">
        <f>IF(M1898="","",IF(OR(E1898="Personal",E1898="",F1898="Yes"),0,M1898))</f>
        <v/>
      </c>
      <c r="O1898" s="24">
        <f>IF(OR(A1898="",M1898=""),"",IF(E1898="Business",IFERROR(INDEX('Rate Schedule'!$B$5:$B$24,MATCH(SUMPRODUCT(MAX(('Rate Schedule'!$A$5:$A$24&lt;=A1898)*('Rate Schedule'!$A$5:$A$24&lt;&gt;"")*'Rate Schedule'!$A$5:$A$24)),'Rate Schedule'!$A$5:$A$24,0)),0),IF(E1898="Medical",IFERROR(INDEX('Rate Schedule'!$C$5:$C$24,MATCH(SUMPRODUCT(MAX(('Rate Schedule'!$A$5:$A$24&lt;=A1898)*('Rate Schedule'!$A$5:$A$24&lt;&gt;"")*'Rate Schedule'!$A$5:$A$24)),'Rate Schedule'!$A$5:$A$24,0)),0),IF(E1898="Charitable",IFERROR(INDEX('Rate Schedule'!$D$5:$D$24,MATCH(SUMPRODUCT(MAX(('Rate Schedule'!$A$5:$A$24&lt;=A1898)*('Rate Schedule'!$A$5:$A$24&lt;&gt;"")*'Rate Schedule'!$A$5:$A$24)),'Rate Schedule'!$A$5:$A$24,0)),0),0))))</f>
        <v/>
      </c>
      <c r="P1898" s="25">
        <f>IF(OR(M1898="",O1898=""),"",ROUND(N1898*O1898,0)/100)</f>
        <v/>
      </c>
      <c r="Q1898" s="26">
        <f>IF(AND(A1898="",B1898="",C1898="",D1898="",E1898="",J1898="",H1898=""),"",IF(A1898="","Add a date",IF(A1898&gt;AsOf,"After as-of date: not counted yet",IF(B1898="","Add a vehicle",IF(COUNTIF(VName,B1898)=0,"Vehicle not on Vehicles sheet",IF(E1898="","Add a purpose",IF(AND(E1898&lt;&gt;"Business",E1898&lt;&gt;"Medical",E1898&lt;&gt;"Charitable",E1898&lt;&gt;"Personal"),"Purpose must be Business/Medical/Charitable/Personal",IF(AND(ISNUMBER(H1898),ISNUMBER(I1898),I1898&lt;H1898),"Odometer end is before start",IF(AND(NOT(ISNUMBER(H1898)),NOT(ISNUMBER(I1898)),NOT(ISNUMBER(J1898))),"Add odometer readings or typed miles",IF(AND(ISNUMBER(H1898),ISNUMBER(I1898),ISNUMBER(J1898),ABS((I1898-H1898)-J1898)&gt;0.05),"Odometer and typed miles disagree",IF(AND(N1898&gt;0,O1898=0),"No rate for this date — check Rate Schedule",IF(AND(OR(E1898="Business",E1898="Medical",E1898="Charitable"),F1898&lt;&gt;"Yes",K1898=""),"Add purpose detail for substantiation",""))))))))))))</f>
        <v/>
      </c>
      <c r="R1898" s="27">
        <f>IF(OR(A1898="",M1898=""),"",IFERROR(INDEX('Rate Schedule'!$A$5:$A$24,MATCH(SUMPRODUCT(MAX(('Rate Schedule'!$A$5:$A$24&lt;=A1898)*('Rate Schedule'!$A$5:$A$24&lt;&gt;"")*'Rate Schedule'!$A$5:$A$24)),'Rate Schedule'!$A$5:$A$24,0)),""))</f>
        <v/>
      </c>
    </row>
    <row r="1899">
      <c r="A1899" s="22" t="n"/>
      <c r="B1899" s="10" t="n"/>
      <c r="C1899" s="10" t="n"/>
      <c r="D1899" s="10" t="n"/>
      <c r="E1899" s="10" t="n"/>
      <c r="F1899" s="10" t="n"/>
      <c r="G1899" s="10" t="n"/>
      <c r="H1899" s="23" t="n"/>
      <c r="I1899" s="23" t="n"/>
      <c r="J1899" s="23" t="n"/>
      <c r="K1899" s="10" t="n"/>
      <c r="L1899" s="10" t="n"/>
      <c r="M1899" s="24">
        <f>IF(AND(A1899="",B1899="",J1899="",H1899=""),"",ROUND(IF(G1899="Yes",2,1)*IF(AND(ISNUMBER(H1899),ISNUMBER(I1899),I1899&gt;=H1899),I1899-H1899,IF(ISNUMBER(J1899),J1899,0)),1))</f>
        <v/>
      </c>
      <c r="N1899" s="24">
        <f>IF(M1899="","",IF(OR(E1899="Personal",E1899="",F1899="Yes"),0,M1899))</f>
        <v/>
      </c>
      <c r="O1899" s="24">
        <f>IF(OR(A1899="",M1899=""),"",IF(E1899="Business",IFERROR(INDEX('Rate Schedule'!$B$5:$B$24,MATCH(SUMPRODUCT(MAX(('Rate Schedule'!$A$5:$A$24&lt;=A1899)*('Rate Schedule'!$A$5:$A$24&lt;&gt;"")*'Rate Schedule'!$A$5:$A$24)),'Rate Schedule'!$A$5:$A$24,0)),0),IF(E1899="Medical",IFERROR(INDEX('Rate Schedule'!$C$5:$C$24,MATCH(SUMPRODUCT(MAX(('Rate Schedule'!$A$5:$A$24&lt;=A1899)*('Rate Schedule'!$A$5:$A$24&lt;&gt;"")*'Rate Schedule'!$A$5:$A$24)),'Rate Schedule'!$A$5:$A$24,0)),0),IF(E1899="Charitable",IFERROR(INDEX('Rate Schedule'!$D$5:$D$24,MATCH(SUMPRODUCT(MAX(('Rate Schedule'!$A$5:$A$24&lt;=A1899)*('Rate Schedule'!$A$5:$A$24&lt;&gt;"")*'Rate Schedule'!$A$5:$A$24)),'Rate Schedule'!$A$5:$A$24,0)),0),0))))</f>
        <v/>
      </c>
      <c r="P1899" s="25">
        <f>IF(OR(M1899="",O1899=""),"",ROUND(N1899*O1899,0)/100)</f>
        <v/>
      </c>
      <c r="Q1899" s="26">
        <f>IF(AND(A1899="",B1899="",C1899="",D1899="",E1899="",J1899="",H1899=""),"",IF(A1899="","Add a date",IF(A1899&gt;AsOf,"After as-of date: not counted yet",IF(B1899="","Add a vehicle",IF(COUNTIF(VName,B1899)=0,"Vehicle not on Vehicles sheet",IF(E1899="","Add a purpose",IF(AND(E1899&lt;&gt;"Business",E1899&lt;&gt;"Medical",E1899&lt;&gt;"Charitable",E1899&lt;&gt;"Personal"),"Purpose must be Business/Medical/Charitable/Personal",IF(AND(ISNUMBER(H1899),ISNUMBER(I1899),I1899&lt;H1899),"Odometer end is before start",IF(AND(NOT(ISNUMBER(H1899)),NOT(ISNUMBER(I1899)),NOT(ISNUMBER(J1899))),"Add odometer readings or typed miles",IF(AND(ISNUMBER(H1899),ISNUMBER(I1899),ISNUMBER(J1899),ABS((I1899-H1899)-J1899)&gt;0.05),"Odometer and typed miles disagree",IF(AND(N1899&gt;0,O1899=0),"No rate for this date — check Rate Schedule",IF(AND(OR(E1899="Business",E1899="Medical",E1899="Charitable"),F1899&lt;&gt;"Yes",K1899=""),"Add purpose detail for substantiation",""))))))))))))</f>
        <v/>
      </c>
      <c r="R1899" s="27">
        <f>IF(OR(A1899="",M1899=""),"",IFERROR(INDEX('Rate Schedule'!$A$5:$A$24,MATCH(SUMPRODUCT(MAX(('Rate Schedule'!$A$5:$A$24&lt;=A1899)*('Rate Schedule'!$A$5:$A$24&lt;&gt;"")*'Rate Schedule'!$A$5:$A$24)),'Rate Schedule'!$A$5:$A$24,0)),""))</f>
        <v/>
      </c>
    </row>
    <row r="1900">
      <c r="A1900" s="22" t="n"/>
      <c r="B1900" s="10" t="n"/>
      <c r="C1900" s="10" t="n"/>
      <c r="D1900" s="10" t="n"/>
      <c r="E1900" s="10" t="n"/>
      <c r="F1900" s="10" t="n"/>
      <c r="G1900" s="10" t="n"/>
      <c r="H1900" s="23" t="n"/>
      <c r="I1900" s="23" t="n"/>
      <c r="J1900" s="23" t="n"/>
      <c r="K1900" s="10" t="n"/>
      <c r="L1900" s="10" t="n"/>
      <c r="M1900" s="24">
        <f>IF(AND(A1900="",B1900="",J1900="",H1900=""),"",ROUND(IF(G1900="Yes",2,1)*IF(AND(ISNUMBER(H1900),ISNUMBER(I1900),I1900&gt;=H1900),I1900-H1900,IF(ISNUMBER(J1900),J1900,0)),1))</f>
        <v/>
      </c>
      <c r="N1900" s="24">
        <f>IF(M1900="","",IF(OR(E1900="Personal",E1900="",F1900="Yes"),0,M1900))</f>
        <v/>
      </c>
      <c r="O1900" s="24">
        <f>IF(OR(A1900="",M1900=""),"",IF(E1900="Business",IFERROR(INDEX('Rate Schedule'!$B$5:$B$24,MATCH(SUMPRODUCT(MAX(('Rate Schedule'!$A$5:$A$24&lt;=A1900)*('Rate Schedule'!$A$5:$A$24&lt;&gt;"")*'Rate Schedule'!$A$5:$A$24)),'Rate Schedule'!$A$5:$A$24,0)),0),IF(E1900="Medical",IFERROR(INDEX('Rate Schedule'!$C$5:$C$24,MATCH(SUMPRODUCT(MAX(('Rate Schedule'!$A$5:$A$24&lt;=A1900)*('Rate Schedule'!$A$5:$A$24&lt;&gt;"")*'Rate Schedule'!$A$5:$A$24)),'Rate Schedule'!$A$5:$A$24,0)),0),IF(E1900="Charitable",IFERROR(INDEX('Rate Schedule'!$D$5:$D$24,MATCH(SUMPRODUCT(MAX(('Rate Schedule'!$A$5:$A$24&lt;=A1900)*('Rate Schedule'!$A$5:$A$24&lt;&gt;"")*'Rate Schedule'!$A$5:$A$24)),'Rate Schedule'!$A$5:$A$24,0)),0),0))))</f>
        <v/>
      </c>
      <c r="P1900" s="25">
        <f>IF(OR(M1900="",O1900=""),"",ROUND(N1900*O1900,0)/100)</f>
        <v/>
      </c>
      <c r="Q1900" s="26">
        <f>IF(AND(A1900="",B1900="",C1900="",D1900="",E1900="",J1900="",H1900=""),"",IF(A1900="","Add a date",IF(A1900&gt;AsOf,"After as-of date: not counted yet",IF(B1900="","Add a vehicle",IF(COUNTIF(VName,B1900)=0,"Vehicle not on Vehicles sheet",IF(E1900="","Add a purpose",IF(AND(E1900&lt;&gt;"Business",E1900&lt;&gt;"Medical",E1900&lt;&gt;"Charitable",E1900&lt;&gt;"Personal"),"Purpose must be Business/Medical/Charitable/Personal",IF(AND(ISNUMBER(H1900),ISNUMBER(I1900),I1900&lt;H1900),"Odometer end is before start",IF(AND(NOT(ISNUMBER(H1900)),NOT(ISNUMBER(I1900)),NOT(ISNUMBER(J1900))),"Add odometer readings or typed miles",IF(AND(ISNUMBER(H1900),ISNUMBER(I1900),ISNUMBER(J1900),ABS((I1900-H1900)-J1900)&gt;0.05),"Odometer and typed miles disagree",IF(AND(N1900&gt;0,O1900=0),"No rate for this date — check Rate Schedule",IF(AND(OR(E1900="Business",E1900="Medical",E1900="Charitable"),F1900&lt;&gt;"Yes",K1900=""),"Add purpose detail for substantiation",""))))))))))))</f>
        <v/>
      </c>
      <c r="R1900" s="27">
        <f>IF(OR(A1900="",M1900=""),"",IFERROR(INDEX('Rate Schedule'!$A$5:$A$24,MATCH(SUMPRODUCT(MAX(('Rate Schedule'!$A$5:$A$24&lt;=A1900)*('Rate Schedule'!$A$5:$A$24&lt;&gt;"")*'Rate Schedule'!$A$5:$A$24)),'Rate Schedule'!$A$5:$A$24,0)),""))</f>
        <v/>
      </c>
    </row>
    <row r="1901">
      <c r="A1901" s="22" t="n"/>
      <c r="B1901" s="10" t="n"/>
      <c r="C1901" s="10" t="n"/>
      <c r="D1901" s="10" t="n"/>
      <c r="E1901" s="10" t="n"/>
      <c r="F1901" s="10" t="n"/>
      <c r="G1901" s="10" t="n"/>
      <c r="H1901" s="23" t="n"/>
      <c r="I1901" s="23" t="n"/>
      <c r="J1901" s="23" t="n"/>
      <c r="K1901" s="10" t="n"/>
      <c r="L1901" s="10" t="n"/>
      <c r="M1901" s="24">
        <f>IF(AND(A1901="",B1901="",J1901="",H1901=""),"",ROUND(IF(G1901="Yes",2,1)*IF(AND(ISNUMBER(H1901),ISNUMBER(I1901),I1901&gt;=H1901),I1901-H1901,IF(ISNUMBER(J1901),J1901,0)),1))</f>
        <v/>
      </c>
      <c r="N1901" s="24">
        <f>IF(M1901="","",IF(OR(E1901="Personal",E1901="",F1901="Yes"),0,M1901))</f>
        <v/>
      </c>
      <c r="O1901" s="24">
        <f>IF(OR(A1901="",M1901=""),"",IF(E1901="Business",IFERROR(INDEX('Rate Schedule'!$B$5:$B$24,MATCH(SUMPRODUCT(MAX(('Rate Schedule'!$A$5:$A$24&lt;=A1901)*('Rate Schedule'!$A$5:$A$24&lt;&gt;"")*'Rate Schedule'!$A$5:$A$24)),'Rate Schedule'!$A$5:$A$24,0)),0),IF(E1901="Medical",IFERROR(INDEX('Rate Schedule'!$C$5:$C$24,MATCH(SUMPRODUCT(MAX(('Rate Schedule'!$A$5:$A$24&lt;=A1901)*('Rate Schedule'!$A$5:$A$24&lt;&gt;"")*'Rate Schedule'!$A$5:$A$24)),'Rate Schedule'!$A$5:$A$24,0)),0),IF(E1901="Charitable",IFERROR(INDEX('Rate Schedule'!$D$5:$D$24,MATCH(SUMPRODUCT(MAX(('Rate Schedule'!$A$5:$A$24&lt;=A1901)*('Rate Schedule'!$A$5:$A$24&lt;&gt;"")*'Rate Schedule'!$A$5:$A$24)),'Rate Schedule'!$A$5:$A$24,0)),0),0))))</f>
        <v/>
      </c>
      <c r="P1901" s="25">
        <f>IF(OR(M1901="",O1901=""),"",ROUND(N1901*O1901,0)/100)</f>
        <v/>
      </c>
      <c r="Q1901" s="26">
        <f>IF(AND(A1901="",B1901="",C1901="",D1901="",E1901="",J1901="",H1901=""),"",IF(A1901="","Add a date",IF(A1901&gt;AsOf,"After as-of date: not counted yet",IF(B1901="","Add a vehicle",IF(COUNTIF(VName,B1901)=0,"Vehicle not on Vehicles sheet",IF(E1901="","Add a purpose",IF(AND(E1901&lt;&gt;"Business",E1901&lt;&gt;"Medical",E1901&lt;&gt;"Charitable",E1901&lt;&gt;"Personal"),"Purpose must be Business/Medical/Charitable/Personal",IF(AND(ISNUMBER(H1901),ISNUMBER(I1901),I1901&lt;H1901),"Odometer end is before start",IF(AND(NOT(ISNUMBER(H1901)),NOT(ISNUMBER(I1901)),NOT(ISNUMBER(J1901))),"Add odometer readings or typed miles",IF(AND(ISNUMBER(H1901),ISNUMBER(I1901),ISNUMBER(J1901),ABS((I1901-H1901)-J1901)&gt;0.05),"Odometer and typed miles disagree",IF(AND(N1901&gt;0,O1901=0),"No rate for this date — check Rate Schedule",IF(AND(OR(E1901="Business",E1901="Medical",E1901="Charitable"),F1901&lt;&gt;"Yes",K1901=""),"Add purpose detail for substantiation",""))))))))))))</f>
        <v/>
      </c>
      <c r="R1901" s="27">
        <f>IF(OR(A1901="",M1901=""),"",IFERROR(INDEX('Rate Schedule'!$A$5:$A$24,MATCH(SUMPRODUCT(MAX(('Rate Schedule'!$A$5:$A$24&lt;=A1901)*('Rate Schedule'!$A$5:$A$24&lt;&gt;"")*'Rate Schedule'!$A$5:$A$24)),'Rate Schedule'!$A$5:$A$24,0)),""))</f>
        <v/>
      </c>
    </row>
    <row r="1902">
      <c r="A1902" s="22" t="n"/>
      <c r="B1902" s="10" t="n"/>
      <c r="C1902" s="10" t="n"/>
      <c r="D1902" s="10" t="n"/>
      <c r="E1902" s="10" t="n"/>
      <c r="F1902" s="10" t="n"/>
      <c r="G1902" s="10" t="n"/>
      <c r="H1902" s="23" t="n"/>
      <c r="I1902" s="23" t="n"/>
      <c r="J1902" s="23" t="n"/>
      <c r="K1902" s="10" t="n"/>
      <c r="L1902" s="10" t="n"/>
      <c r="M1902" s="24">
        <f>IF(AND(A1902="",B1902="",J1902="",H1902=""),"",ROUND(IF(G1902="Yes",2,1)*IF(AND(ISNUMBER(H1902),ISNUMBER(I1902),I1902&gt;=H1902),I1902-H1902,IF(ISNUMBER(J1902),J1902,0)),1))</f>
        <v/>
      </c>
      <c r="N1902" s="24">
        <f>IF(M1902="","",IF(OR(E1902="Personal",E1902="",F1902="Yes"),0,M1902))</f>
        <v/>
      </c>
      <c r="O1902" s="24">
        <f>IF(OR(A1902="",M1902=""),"",IF(E1902="Business",IFERROR(INDEX('Rate Schedule'!$B$5:$B$24,MATCH(SUMPRODUCT(MAX(('Rate Schedule'!$A$5:$A$24&lt;=A1902)*('Rate Schedule'!$A$5:$A$24&lt;&gt;"")*'Rate Schedule'!$A$5:$A$24)),'Rate Schedule'!$A$5:$A$24,0)),0),IF(E1902="Medical",IFERROR(INDEX('Rate Schedule'!$C$5:$C$24,MATCH(SUMPRODUCT(MAX(('Rate Schedule'!$A$5:$A$24&lt;=A1902)*('Rate Schedule'!$A$5:$A$24&lt;&gt;"")*'Rate Schedule'!$A$5:$A$24)),'Rate Schedule'!$A$5:$A$24,0)),0),IF(E1902="Charitable",IFERROR(INDEX('Rate Schedule'!$D$5:$D$24,MATCH(SUMPRODUCT(MAX(('Rate Schedule'!$A$5:$A$24&lt;=A1902)*('Rate Schedule'!$A$5:$A$24&lt;&gt;"")*'Rate Schedule'!$A$5:$A$24)),'Rate Schedule'!$A$5:$A$24,0)),0),0))))</f>
        <v/>
      </c>
      <c r="P1902" s="25">
        <f>IF(OR(M1902="",O1902=""),"",ROUND(N1902*O1902,0)/100)</f>
        <v/>
      </c>
      <c r="Q1902" s="26">
        <f>IF(AND(A1902="",B1902="",C1902="",D1902="",E1902="",J1902="",H1902=""),"",IF(A1902="","Add a date",IF(A1902&gt;AsOf,"After as-of date: not counted yet",IF(B1902="","Add a vehicle",IF(COUNTIF(VName,B1902)=0,"Vehicle not on Vehicles sheet",IF(E1902="","Add a purpose",IF(AND(E1902&lt;&gt;"Business",E1902&lt;&gt;"Medical",E1902&lt;&gt;"Charitable",E1902&lt;&gt;"Personal"),"Purpose must be Business/Medical/Charitable/Personal",IF(AND(ISNUMBER(H1902),ISNUMBER(I1902),I1902&lt;H1902),"Odometer end is before start",IF(AND(NOT(ISNUMBER(H1902)),NOT(ISNUMBER(I1902)),NOT(ISNUMBER(J1902))),"Add odometer readings or typed miles",IF(AND(ISNUMBER(H1902),ISNUMBER(I1902),ISNUMBER(J1902),ABS((I1902-H1902)-J1902)&gt;0.05),"Odometer and typed miles disagree",IF(AND(N1902&gt;0,O1902=0),"No rate for this date — check Rate Schedule",IF(AND(OR(E1902="Business",E1902="Medical",E1902="Charitable"),F1902&lt;&gt;"Yes",K1902=""),"Add purpose detail for substantiation",""))))))))))))</f>
        <v/>
      </c>
      <c r="R1902" s="27">
        <f>IF(OR(A1902="",M1902=""),"",IFERROR(INDEX('Rate Schedule'!$A$5:$A$24,MATCH(SUMPRODUCT(MAX(('Rate Schedule'!$A$5:$A$24&lt;=A1902)*('Rate Schedule'!$A$5:$A$24&lt;&gt;"")*'Rate Schedule'!$A$5:$A$24)),'Rate Schedule'!$A$5:$A$24,0)),""))</f>
        <v/>
      </c>
    </row>
    <row r="1903">
      <c r="A1903" s="22" t="n"/>
      <c r="B1903" s="10" t="n"/>
      <c r="C1903" s="10" t="n"/>
      <c r="D1903" s="10" t="n"/>
      <c r="E1903" s="10" t="n"/>
      <c r="F1903" s="10" t="n"/>
      <c r="G1903" s="10" t="n"/>
      <c r="H1903" s="23" t="n"/>
      <c r="I1903" s="23" t="n"/>
      <c r="J1903" s="23" t="n"/>
      <c r="K1903" s="10" t="n"/>
      <c r="L1903" s="10" t="n"/>
      <c r="M1903" s="24">
        <f>IF(AND(A1903="",B1903="",J1903="",H1903=""),"",ROUND(IF(G1903="Yes",2,1)*IF(AND(ISNUMBER(H1903),ISNUMBER(I1903),I1903&gt;=H1903),I1903-H1903,IF(ISNUMBER(J1903),J1903,0)),1))</f>
        <v/>
      </c>
      <c r="N1903" s="24">
        <f>IF(M1903="","",IF(OR(E1903="Personal",E1903="",F1903="Yes"),0,M1903))</f>
        <v/>
      </c>
      <c r="O1903" s="24">
        <f>IF(OR(A1903="",M1903=""),"",IF(E1903="Business",IFERROR(INDEX('Rate Schedule'!$B$5:$B$24,MATCH(SUMPRODUCT(MAX(('Rate Schedule'!$A$5:$A$24&lt;=A1903)*('Rate Schedule'!$A$5:$A$24&lt;&gt;"")*'Rate Schedule'!$A$5:$A$24)),'Rate Schedule'!$A$5:$A$24,0)),0),IF(E1903="Medical",IFERROR(INDEX('Rate Schedule'!$C$5:$C$24,MATCH(SUMPRODUCT(MAX(('Rate Schedule'!$A$5:$A$24&lt;=A1903)*('Rate Schedule'!$A$5:$A$24&lt;&gt;"")*'Rate Schedule'!$A$5:$A$24)),'Rate Schedule'!$A$5:$A$24,0)),0),IF(E1903="Charitable",IFERROR(INDEX('Rate Schedule'!$D$5:$D$24,MATCH(SUMPRODUCT(MAX(('Rate Schedule'!$A$5:$A$24&lt;=A1903)*('Rate Schedule'!$A$5:$A$24&lt;&gt;"")*'Rate Schedule'!$A$5:$A$24)),'Rate Schedule'!$A$5:$A$24,0)),0),0))))</f>
        <v/>
      </c>
      <c r="P1903" s="25">
        <f>IF(OR(M1903="",O1903=""),"",ROUND(N1903*O1903,0)/100)</f>
        <v/>
      </c>
      <c r="Q1903" s="26">
        <f>IF(AND(A1903="",B1903="",C1903="",D1903="",E1903="",J1903="",H1903=""),"",IF(A1903="","Add a date",IF(A1903&gt;AsOf,"After as-of date: not counted yet",IF(B1903="","Add a vehicle",IF(COUNTIF(VName,B1903)=0,"Vehicle not on Vehicles sheet",IF(E1903="","Add a purpose",IF(AND(E1903&lt;&gt;"Business",E1903&lt;&gt;"Medical",E1903&lt;&gt;"Charitable",E1903&lt;&gt;"Personal"),"Purpose must be Business/Medical/Charitable/Personal",IF(AND(ISNUMBER(H1903),ISNUMBER(I1903),I1903&lt;H1903),"Odometer end is before start",IF(AND(NOT(ISNUMBER(H1903)),NOT(ISNUMBER(I1903)),NOT(ISNUMBER(J1903))),"Add odometer readings or typed miles",IF(AND(ISNUMBER(H1903),ISNUMBER(I1903),ISNUMBER(J1903),ABS((I1903-H1903)-J1903)&gt;0.05),"Odometer and typed miles disagree",IF(AND(N1903&gt;0,O1903=0),"No rate for this date — check Rate Schedule",IF(AND(OR(E1903="Business",E1903="Medical",E1903="Charitable"),F1903&lt;&gt;"Yes",K1903=""),"Add purpose detail for substantiation",""))))))))))))</f>
        <v/>
      </c>
      <c r="R1903" s="27">
        <f>IF(OR(A1903="",M1903=""),"",IFERROR(INDEX('Rate Schedule'!$A$5:$A$24,MATCH(SUMPRODUCT(MAX(('Rate Schedule'!$A$5:$A$24&lt;=A1903)*('Rate Schedule'!$A$5:$A$24&lt;&gt;"")*'Rate Schedule'!$A$5:$A$24)),'Rate Schedule'!$A$5:$A$24,0)),""))</f>
        <v/>
      </c>
    </row>
    <row r="1904">
      <c r="A1904" s="22" t="n"/>
      <c r="B1904" s="10" t="n"/>
      <c r="C1904" s="10" t="n"/>
      <c r="D1904" s="10" t="n"/>
      <c r="E1904" s="10" t="n"/>
      <c r="F1904" s="10" t="n"/>
      <c r="G1904" s="10" t="n"/>
      <c r="H1904" s="23" t="n"/>
      <c r="I1904" s="23" t="n"/>
      <c r="J1904" s="23" t="n"/>
      <c r="K1904" s="10" t="n"/>
      <c r="L1904" s="10" t="n"/>
      <c r="M1904" s="24">
        <f>IF(AND(A1904="",B1904="",J1904="",H1904=""),"",ROUND(IF(G1904="Yes",2,1)*IF(AND(ISNUMBER(H1904),ISNUMBER(I1904),I1904&gt;=H1904),I1904-H1904,IF(ISNUMBER(J1904),J1904,0)),1))</f>
        <v/>
      </c>
      <c r="N1904" s="24">
        <f>IF(M1904="","",IF(OR(E1904="Personal",E1904="",F1904="Yes"),0,M1904))</f>
        <v/>
      </c>
      <c r="O1904" s="24">
        <f>IF(OR(A1904="",M1904=""),"",IF(E1904="Business",IFERROR(INDEX('Rate Schedule'!$B$5:$B$24,MATCH(SUMPRODUCT(MAX(('Rate Schedule'!$A$5:$A$24&lt;=A1904)*('Rate Schedule'!$A$5:$A$24&lt;&gt;"")*'Rate Schedule'!$A$5:$A$24)),'Rate Schedule'!$A$5:$A$24,0)),0),IF(E1904="Medical",IFERROR(INDEX('Rate Schedule'!$C$5:$C$24,MATCH(SUMPRODUCT(MAX(('Rate Schedule'!$A$5:$A$24&lt;=A1904)*('Rate Schedule'!$A$5:$A$24&lt;&gt;"")*'Rate Schedule'!$A$5:$A$24)),'Rate Schedule'!$A$5:$A$24,0)),0),IF(E1904="Charitable",IFERROR(INDEX('Rate Schedule'!$D$5:$D$24,MATCH(SUMPRODUCT(MAX(('Rate Schedule'!$A$5:$A$24&lt;=A1904)*('Rate Schedule'!$A$5:$A$24&lt;&gt;"")*'Rate Schedule'!$A$5:$A$24)),'Rate Schedule'!$A$5:$A$24,0)),0),0))))</f>
        <v/>
      </c>
      <c r="P1904" s="25">
        <f>IF(OR(M1904="",O1904=""),"",ROUND(N1904*O1904,0)/100)</f>
        <v/>
      </c>
      <c r="Q1904" s="26">
        <f>IF(AND(A1904="",B1904="",C1904="",D1904="",E1904="",J1904="",H1904=""),"",IF(A1904="","Add a date",IF(A1904&gt;AsOf,"After as-of date: not counted yet",IF(B1904="","Add a vehicle",IF(COUNTIF(VName,B1904)=0,"Vehicle not on Vehicles sheet",IF(E1904="","Add a purpose",IF(AND(E1904&lt;&gt;"Business",E1904&lt;&gt;"Medical",E1904&lt;&gt;"Charitable",E1904&lt;&gt;"Personal"),"Purpose must be Business/Medical/Charitable/Personal",IF(AND(ISNUMBER(H1904),ISNUMBER(I1904),I1904&lt;H1904),"Odometer end is before start",IF(AND(NOT(ISNUMBER(H1904)),NOT(ISNUMBER(I1904)),NOT(ISNUMBER(J1904))),"Add odometer readings or typed miles",IF(AND(ISNUMBER(H1904),ISNUMBER(I1904),ISNUMBER(J1904),ABS((I1904-H1904)-J1904)&gt;0.05),"Odometer and typed miles disagree",IF(AND(N1904&gt;0,O1904=0),"No rate for this date — check Rate Schedule",IF(AND(OR(E1904="Business",E1904="Medical",E1904="Charitable"),F1904&lt;&gt;"Yes",K1904=""),"Add purpose detail for substantiation",""))))))))))))</f>
        <v/>
      </c>
      <c r="R1904" s="27">
        <f>IF(OR(A1904="",M1904=""),"",IFERROR(INDEX('Rate Schedule'!$A$5:$A$24,MATCH(SUMPRODUCT(MAX(('Rate Schedule'!$A$5:$A$24&lt;=A1904)*('Rate Schedule'!$A$5:$A$24&lt;&gt;"")*'Rate Schedule'!$A$5:$A$24)),'Rate Schedule'!$A$5:$A$24,0)),""))</f>
        <v/>
      </c>
    </row>
    <row r="1905">
      <c r="A1905" s="22" t="n"/>
      <c r="B1905" s="10" t="n"/>
      <c r="C1905" s="10" t="n"/>
      <c r="D1905" s="10" t="n"/>
      <c r="E1905" s="10" t="n"/>
      <c r="F1905" s="10" t="n"/>
      <c r="G1905" s="10" t="n"/>
      <c r="H1905" s="23" t="n"/>
      <c r="I1905" s="23" t="n"/>
      <c r="J1905" s="23" t="n"/>
      <c r="K1905" s="10" t="n"/>
      <c r="L1905" s="10" t="n"/>
      <c r="M1905" s="24">
        <f>IF(AND(A1905="",B1905="",J1905="",H1905=""),"",ROUND(IF(G1905="Yes",2,1)*IF(AND(ISNUMBER(H1905),ISNUMBER(I1905),I1905&gt;=H1905),I1905-H1905,IF(ISNUMBER(J1905),J1905,0)),1))</f>
        <v/>
      </c>
      <c r="N1905" s="24">
        <f>IF(M1905="","",IF(OR(E1905="Personal",E1905="",F1905="Yes"),0,M1905))</f>
        <v/>
      </c>
      <c r="O1905" s="24">
        <f>IF(OR(A1905="",M1905=""),"",IF(E1905="Business",IFERROR(INDEX('Rate Schedule'!$B$5:$B$24,MATCH(SUMPRODUCT(MAX(('Rate Schedule'!$A$5:$A$24&lt;=A1905)*('Rate Schedule'!$A$5:$A$24&lt;&gt;"")*'Rate Schedule'!$A$5:$A$24)),'Rate Schedule'!$A$5:$A$24,0)),0),IF(E1905="Medical",IFERROR(INDEX('Rate Schedule'!$C$5:$C$24,MATCH(SUMPRODUCT(MAX(('Rate Schedule'!$A$5:$A$24&lt;=A1905)*('Rate Schedule'!$A$5:$A$24&lt;&gt;"")*'Rate Schedule'!$A$5:$A$24)),'Rate Schedule'!$A$5:$A$24,0)),0),IF(E1905="Charitable",IFERROR(INDEX('Rate Schedule'!$D$5:$D$24,MATCH(SUMPRODUCT(MAX(('Rate Schedule'!$A$5:$A$24&lt;=A1905)*('Rate Schedule'!$A$5:$A$24&lt;&gt;"")*'Rate Schedule'!$A$5:$A$24)),'Rate Schedule'!$A$5:$A$24,0)),0),0))))</f>
        <v/>
      </c>
      <c r="P1905" s="25">
        <f>IF(OR(M1905="",O1905=""),"",ROUND(N1905*O1905,0)/100)</f>
        <v/>
      </c>
      <c r="Q1905" s="26">
        <f>IF(AND(A1905="",B1905="",C1905="",D1905="",E1905="",J1905="",H1905=""),"",IF(A1905="","Add a date",IF(A1905&gt;AsOf,"After as-of date: not counted yet",IF(B1905="","Add a vehicle",IF(COUNTIF(VName,B1905)=0,"Vehicle not on Vehicles sheet",IF(E1905="","Add a purpose",IF(AND(E1905&lt;&gt;"Business",E1905&lt;&gt;"Medical",E1905&lt;&gt;"Charitable",E1905&lt;&gt;"Personal"),"Purpose must be Business/Medical/Charitable/Personal",IF(AND(ISNUMBER(H1905),ISNUMBER(I1905),I1905&lt;H1905),"Odometer end is before start",IF(AND(NOT(ISNUMBER(H1905)),NOT(ISNUMBER(I1905)),NOT(ISNUMBER(J1905))),"Add odometer readings or typed miles",IF(AND(ISNUMBER(H1905),ISNUMBER(I1905),ISNUMBER(J1905),ABS((I1905-H1905)-J1905)&gt;0.05),"Odometer and typed miles disagree",IF(AND(N1905&gt;0,O1905=0),"No rate for this date — check Rate Schedule",IF(AND(OR(E1905="Business",E1905="Medical",E1905="Charitable"),F1905&lt;&gt;"Yes",K1905=""),"Add purpose detail for substantiation",""))))))))))))</f>
        <v/>
      </c>
      <c r="R1905" s="27">
        <f>IF(OR(A1905="",M1905=""),"",IFERROR(INDEX('Rate Schedule'!$A$5:$A$24,MATCH(SUMPRODUCT(MAX(('Rate Schedule'!$A$5:$A$24&lt;=A1905)*('Rate Schedule'!$A$5:$A$24&lt;&gt;"")*'Rate Schedule'!$A$5:$A$24)),'Rate Schedule'!$A$5:$A$24,0)),""))</f>
        <v/>
      </c>
    </row>
    <row r="1906">
      <c r="A1906" s="22" t="n"/>
      <c r="B1906" s="10" t="n"/>
      <c r="C1906" s="10" t="n"/>
      <c r="D1906" s="10" t="n"/>
      <c r="E1906" s="10" t="n"/>
      <c r="F1906" s="10" t="n"/>
      <c r="G1906" s="10" t="n"/>
      <c r="H1906" s="23" t="n"/>
      <c r="I1906" s="23" t="n"/>
      <c r="J1906" s="23" t="n"/>
      <c r="K1906" s="10" t="n"/>
      <c r="L1906" s="10" t="n"/>
      <c r="M1906" s="24">
        <f>IF(AND(A1906="",B1906="",J1906="",H1906=""),"",ROUND(IF(G1906="Yes",2,1)*IF(AND(ISNUMBER(H1906),ISNUMBER(I1906),I1906&gt;=H1906),I1906-H1906,IF(ISNUMBER(J1906),J1906,0)),1))</f>
        <v/>
      </c>
      <c r="N1906" s="24">
        <f>IF(M1906="","",IF(OR(E1906="Personal",E1906="",F1906="Yes"),0,M1906))</f>
        <v/>
      </c>
      <c r="O1906" s="24">
        <f>IF(OR(A1906="",M1906=""),"",IF(E1906="Business",IFERROR(INDEX('Rate Schedule'!$B$5:$B$24,MATCH(SUMPRODUCT(MAX(('Rate Schedule'!$A$5:$A$24&lt;=A1906)*('Rate Schedule'!$A$5:$A$24&lt;&gt;"")*'Rate Schedule'!$A$5:$A$24)),'Rate Schedule'!$A$5:$A$24,0)),0),IF(E1906="Medical",IFERROR(INDEX('Rate Schedule'!$C$5:$C$24,MATCH(SUMPRODUCT(MAX(('Rate Schedule'!$A$5:$A$24&lt;=A1906)*('Rate Schedule'!$A$5:$A$24&lt;&gt;"")*'Rate Schedule'!$A$5:$A$24)),'Rate Schedule'!$A$5:$A$24,0)),0),IF(E1906="Charitable",IFERROR(INDEX('Rate Schedule'!$D$5:$D$24,MATCH(SUMPRODUCT(MAX(('Rate Schedule'!$A$5:$A$24&lt;=A1906)*('Rate Schedule'!$A$5:$A$24&lt;&gt;"")*'Rate Schedule'!$A$5:$A$24)),'Rate Schedule'!$A$5:$A$24,0)),0),0))))</f>
        <v/>
      </c>
      <c r="P1906" s="25">
        <f>IF(OR(M1906="",O1906=""),"",ROUND(N1906*O1906,0)/100)</f>
        <v/>
      </c>
      <c r="Q1906" s="26">
        <f>IF(AND(A1906="",B1906="",C1906="",D1906="",E1906="",J1906="",H1906=""),"",IF(A1906="","Add a date",IF(A1906&gt;AsOf,"After as-of date: not counted yet",IF(B1906="","Add a vehicle",IF(COUNTIF(VName,B1906)=0,"Vehicle not on Vehicles sheet",IF(E1906="","Add a purpose",IF(AND(E1906&lt;&gt;"Business",E1906&lt;&gt;"Medical",E1906&lt;&gt;"Charitable",E1906&lt;&gt;"Personal"),"Purpose must be Business/Medical/Charitable/Personal",IF(AND(ISNUMBER(H1906),ISNUMBER(I1906),I1906&lt;H1906),"Odometer end is before start",IF(AND(NOT(ISNUMBER(H1906)),NOT(ISNUMBER(I1906)),NOT(ISNUMBER(J1906))),"Add odometer readings or typed miles",IF(AND(ISNUMBER(H1906),ISNUMBER(I1906),ISNUMBER(J1906),ABS((I1906-H1906)-J1906)&gt;0.05),"Odometer and typed miles disagree",IF(AND(N1906&gt;0,O1906=0),"No rate for this date — check Rate Schedule",IF(AND(OR(E1906="Business",E1906="Medical",E1906="Charitable"),F1906&lt;&gt;"Yes",K1906=""),"Add purpose detail for substantiation",""))))))))))))</f>
        <v/>
      </c>
      <c r="R1906" s="27">
        <f>IF(OR(A1906="",M1906=""),"",IFERROR(INDEX('Rate Schedule'!$A$5:$A$24,MATCH(SUMPRODUCT(MAX(('Rate Schedule'!$A$5:$A$24&lt;=A1906)*('Rate Schedule'!$A$5:$A$24&lt;&gt;"")*'Rate Schedule'!$A$5:$A$24)),'Rate Schedule'!$A$5:$A$24,0)),""))</f>
        <v/>
      </c>
    </row>
    <row r="1907">
      <c r="A1907" s="22" t="n"/>
      <c r="B1907" s="10" t="n"/>
      <c r="C1907" s="10" t="n"/>
      <c r="D1907" s="10" t="n"/>
      <c r="E1907" s="10" t="n"/>
      <c r="F1907" s="10" t="n"/>
      <c r="G1907" s="10" t="n"/>
      <c r="H1907" s="23" t="n"/>
      <c r="I1907" s="23" t="n"/>
      <c r="J1907" s="23" t="n"/>
      <c r="K1907" s="10" t="n"/>
      <c r="L1907" s="10" t="n"/>
      <c r="M1907" s="24">
        <f>IF(AND(A1907="",B1907="",J1907="",H1907=""),"",ROUND(IF(G1907="Yes",2,1)*IF(AND(ISNUMBER(H1907),ISNUMBER(I1907),I1907&gt;=H1907),I1907-H1907,IF(ISNUMBER(J1907),J1907,0)),1))</f>
        <v/>
      </c>
      <c r="N1907" s="24">
        <f>IF(M1907="","",IF(OR(E1907="Personal",E1907="",F1907="Yes"),0,M1907))</f>
        <v/>
      </c>
      <c r="O1907" s="24">
        <f>IF(OR(A1907="",M1907=""),"",IF(E1907="Business",IFERROR(INDEX('Rate Schedule'!$B$5:$B$24,MATCH(SUMPRODUCT(MAX(('Rate Schedule'!$A$5:$A$24&lt;=A1907)*('Rate Schedule'!$A$5:$A$24&lt;&gt;"")*'Rate Schedule'!$A$5:$A$24)),'Rate Schedule'!$A$5:$A$24,0)),0),IF(E1907="Medical",IFERROR(INDEX('Rate Schedule'!$C$5:$C$24,MATCH(SUMPRODUCT(MAX(('Rate Schedule'!$A$5:$A$24&lt;=A1907)*('Rate Schedule'!$A$5:$A$24&lt;&gt;"")*'Rate Schedule'!$A$5:$A$24)),'Rate Schedule'!$A$5:$A$24,0)),0),IF(E1907="Charitable",IFERROR(INDEX('Rate Schedule'!$D$5:$D$24,MATCH(SUMPRODUCT(MAX(('Rate Schedule'!$A$5:$A$24&lt;=A1907)*('Rate Schedule'!$A$5:$A$24&lt;&gt;"")*'Rate Schedule'!$A$5:$A$24)),'Rate Schedule'!$A$5:$A$24,0)),0),0))))</f>
        <v/>
      </c>
      <c r="P1907" s="25">
        <f>IF(OR(M1907="",O1907=""),"",ROUND(N1907*O1907,0)/100)</f>
        <v/>
      </c>
      <c r="Q1907" s="26">
        <f>IF(AND(A1907="",B1907="",C1907="",D1907="",E1907="",J1907="",H1907=""),"",IF(A1907="","Add a date",IF(A1907&gt;AsOf,"After as-of date: not counted yet",IF(B1907="","Add a vehicle",IF(COUNTIF(VName,B1907)=0,"Vehicle not on Vehicles sheet",IF(E1907="","Add a purpose",IF(AND(E1907&lt;&gt;"Business",E1907&lt;&gt;"Medical",E1907&lt;&gt;"Charitable",E1907&lt;&gt;"Personal"),"Purpose must be Business/Medical/Charitable/Personal",IF(AND(ISNUMBER(H1907),ISNUMBER(I1907),I1907&lt;H1907),"Odometer end is before start",IF(AND(NOT(ISNUMBER(H1907)),NOT(ISNUMBER(I1907)),NOT(ISNUMBER(J1907))),"Add odometer readings or typed miles",IF(AND(ISNUMBER(H1907),ISNUMBER(I1907),ISNUMBER(J1907),ABS((I1907-H1907)-J1907)&gt;0.05),"Odometer and typed miles disagree",IF(AND(N1907&gt;0,O1907=0),"No rate for this date — check Rate Schedule",IF(AND(OR(E1907="Business",E1907="Medical",E1907="Charitable"),F1907&lt;&gt;"Yes",K1907=""),"Add purpose detail for substantiation",""))))))))))))</f>
        <v/>
      </c>
      <c r="R1907" s="27">
        <f>IF(OR(A1907="",M1907=""),"",IFERROR(INDEX('Rate Schedule'!$A$5:$A$24,MATCH(SUMPRODUCT(MAX(('Rate Schedule'!$A$5:$A$24&lt;=A1907)*('Rate Schedule'!$A$5:$A$24&lt;&gt;"")*'Rate Schedule'!$A$5:$A$24)),'Rate Schedule'!$A$5:$A$24,0)),""))</f>
        <v/>
      </c>
    </row>
    <row r="1908">
      <c r="A1908" s="22" t="n"/>
      <c r="B1908" s="10" t="n"/>
      <c r="C1908" s="10" t="n"/>
      <c r="D1908" s="10" t="n"/>
      <c r="E1908" s="10" t="n"/>
      <c r="F1908" s="10" t="n"/>
      <c r="G1908" s="10" t="n"/>
      <c r="H1908" s="23" t="n"/>
      <c r="I1908" s="23" t="n"/>
      <c r="J1908" s="23" t="n"/>
      <c r="K1908" s="10" t="n"/>
      <c r="L1908" s="10" t="n"/>
      <c r="M1908" s="24">
        <f>IF(AND(A1908="",B1908="",J1908="",H1908=""),"",ROUND(IF(G1908="Yes",2,1)*IF(AND(ISNUMBER(H1908),ISNUMBER(I1908),I1908&gt;=H1908),I1908-H1908,IF(ISNUMBER(J1908),J1908,0)),1))</f>
        <v/>
      </c>
      <c r="N1908" s="24">
        <f>IF(M1908="","",IF(OR(E1908="Personal",E1908="",F1908="Yes"),0,M1908))</f>
        <v/>
      </c>
      <c r="O1908" s="24">
        <f>IF(OR(A1908="",M1908=""),"",IF(E1908="Business",IFERROR(INDEX('Rate Schedule'!$B$5:$B$24,MATCH(SUMPRODUCT(MAX(('Rate Schedule'!$A$5:$A$24&lt;=A1908)*('Rate Schedule'!$A$5:$A$24&lt;&gt;"")*'Rate Schedule'!$A$5:$A$24)),'Rate Schedule'!$A$5:$A$24,0)),0),IF(E1908="Medical",IFERROR(INDEX('Rate Schedule'!$C$5:$C$24,MATCH(SUMPRODUCT(MAX(('Rate Schedule'!$A$5:$A$24&lt;=A1908)*('Rate Schedule'!$A$5:$A$24&lt;&gt;"")*'Rate Schedule'!$A$5:$A$24)),'Rate Schedule'!$A$5:$A$24,0)),0),IF(E1908="Charitable",IFERROR(INDEX('Rate Schedule'!$D$5:$D$24,MATCH(SUMPRODUCT(MAX(('Rate Schedule'!$A$5:$A$24&lt;=A1908)*('Rate Schedule'!$A$5:$A$24&lt;&gt;"")*'Rate Schedule'!$A$5:$A$24)),'Rate Schedule'!$A$5:$A$24,0)),0),0))))</f>
        <v/>
      </c>
      <c r="P1908" s="25">
        <f>IF(OR(M1908="",O1908=""),"",ROUND(N1908*O1908,0)/100)</f>
        <v/>
      </c>
      <c r="Q1908" s="26">
        <f>IF(AND(A1908="",B1908="",C1908="",D1908="",E1908="",J1908="",H1908=""),"",IF(A1908="","Add a date",IF(A1908&gt;AsOf,"After as-of date: not counted yet",IF(B1908="","Add a vehicle",IF(COUNTIF(VName,B1908)=0,"Vehicle not on Vehicles sheet",IF(E1908="","Add a purpose",IF(AND(E1908&lt;&gt;"Business",E1908&lt;&gt;"Medical",E1908&lt;&gt;"Charitable",E1908&lt;&gt;"Personal"),"Purpose must be Business/Medical/Charitable/Personal",IF(AND(ISNUMBER(H1908),ISNUMBER(I1908),I1908&lt;H1908),"Odometer end is before start",IF(AND(NOT(ISNUMBER(H1908)),NOT(ISNUMBER(I1908)),NOT(ISNUMBER(J1908))),"Add odometer readings or typed miles",IF(AND(ISNUMBER(H1908),ISNUMBER(I1908),ISNUMBER(J1908),ABS((I1908-H1908)-J1908)&gt;0.05),"Odometer and typed miles disagree",IF(AND(N1908&gt;0,O1908=0),"No rate for this date — check Rate Schedule",IF(AND(OR(E1908="Business",E1908="Medical",E1908="Charitable"),F1908&lt;&gt;"Yes",K1908=""),"Add purpose detail for substantiation",""))))))))))))</f>
        <v/>
      </c>
      <c r="R1908" s="27">
        <f>IF(OR(A1908="",M1908=""),"",IFERROR(INDEX('Rate Schedule'!$A$5:$A$24,MATCH(SUMPRODUCT(MAX(('Rate Schedule'!$A$5:$A$24&lt;=A1908)*('Rate Schedule'!$A$5:$A$24&lt;&gt;"")*'Rate Schedule'!$A$5:$A$24)),'Rate Schedule'!$A$5:$A$24,0)),""))</f>
        <v/>
      </c>
    </row>
    <row r="1909">
      <c r="A1909" s="22" t="n"/>
      <c r="B1909" s="10" t="n"/>
      <c r="C1909" s="10" t="n"/>
      <c r="D1909" s="10" t="n"/>
      <c r="E1909" s="10" t="n"/>
      <c r="F1909" s="10" t="n"/>
      <c r="G1909" s="10" t="n"/>
      <c r="H1909" s="23" t="n"/>
      <c r="I1909" s="23" t="n"/>
      <c r="J1909" s="23" t="n"/>
      <c r="K1909" s="10" t="n"/>
      <c r="L1909" s="10" t="n"/>
      <c r="M1909" s="24">
        <f>IF(AND(A1909="",B1909="",J1909="",H1909=""),"",ROUND(IF(G1909="Yes",2,1)*IF(AND(ISNUMBER(H1909),ISNUMBER(I1909),I1909&gt;=H1909),I1909-H1909,IF(ISNUMBER(J1909),J1909,0)),1))</f>
        <v/>
      </c>
      <c r="N1909" s="24">
        <f>IF(M1909="","",IF(OR(E1909="Personal",E1909="",F1909="Yes"),0,M1909))</f>
        <v/>
      </c>
      <c r="O1909" s="24">
        <f>IF(OR(A1909="",M1909=""),"",IF(E1909="Business",IFERROR(INDEX('Rate Schedule'!$B$5:$B$24,MATCH(SUMPRODUCT(MAX(('Rate Schedule'!$A$5:$A$24&lt;=A1909)*('Rate Schedule'!$A$5:$A$24&lt;&gt;"")*'Rate Schedule'!$A$5:$A$24)),'Rate Schedule'!$A$5:$A$24,0)),0),IF(E1909="Medical",IFERROR(INDEX('Rate Schedule'!$C$5:$C$24,MATCH(SUMPRODUCT(MAX(('Rate Schedule'!$A$5:$A$24&lt;=A1909)*('Rate Schedule'!$A$5:$A$24&lt;&gt;"")*'Rate Schedule'!$A$5:$A$24)),'Rate Schedule'!$A$5:$A$24,0)),0),IF(E1909="Charitable",IFERROR(INDEX('Rate Schedule'!$D$5:$D$24,MATCH(SUMPRODUCT(MAX(('Rate Schedule'!$A$5:$A$24&lt;=A1909)*('Rate Schedule'!$A$5:$A$24&lt;&gt;"")*'Rate Schedule'!$A$5:$A$24)),'Rate Schedule'!$A$5:$A$24,0)),0),0))))</f>
        <v/>
      </c>
      <c r="P1909" s="25">
        <f>IF(OR(M1909="",O1909=""),"",ROUND(N1909*O1909,0)/100)</f>
        <v/>
      </c>
      <c r="Q1909" s="26">
        <f>IF(AND(A1909="",B1909="",C1909="",D1909="",E1909="",J1909="",H1909=""),"",IF(A1909="","Add a date",IF(A1909&gt;AsOf,"After as-of date: not counted yet",IF(B1909="","Add a vehicle",IF(COUNTIF(VName,B1909)=0,"Vehicle not on Vehicles sheet",IF(E1909="","Add a purpose",IF(AND(E1909&lt;&gt;"Business",E1909&lt;&gt;"Medical",E1909&lt;&gt;"Charitable",E1909&lt;&gt;"Personal"),"Purpose must be Business/Medical/Charitable/Personal",IF(AND(ISNUMBER(H1909),ISNUMBER(I1909),I1909&lt;H1909),"Odometer end is before start",IF(AND(NOT(ISNUMBER(H1909)),NOT(ISNUMBER(I1909)),NOT(ISNUMBER(J1909))),"Add odometer readings or typed miles",IF(AND(ISNUMBER(H1909),ISNUMBER(I1909),ISNUMBER(J1909),ABS((I1909-H1909)-J1909)&gt;0.05),"Odometer and typed miles disagree",IF(AND(N1909&gt;0,O1909=0),"No rate for this date — check Rate Schedule",IF(AND(OR(E1909="Business",E1909="Medical",E1909="Charitable"),F1909&lt;&gt;"Yes",K1909=""),"Add purpose detail for substantiation",""))))))))))))</f>
        <v/>
      </c>
      <c r="R1909" s="27">
        <f>IF(OR(A1909="",M1909=""),"",IFERROR(INDEX('Rate Schedule'!$A$5:$A$24,MATCH(SUMPRODUCT(MAX(('Rate Schedule'!$A$5:$A$24&lt;=A1909)*('Rate Schedule'!$A$5:$A$24&lt;&gt;"")*'Rate Schedule'!$A$5:$A$24)),'Rate Schedule'!$A$5:$A$24,0)),""))</f>
        <v/>
      </c>
    </row>
    <row r="1910">
      <c r="A1910" s="22" t="n"/>
      <c r="B1910" s="10" t="n"/>
      <c r="C1910" s="10" t="n"/>
      <c r="D1910" s="10" t="n"/>
      <c r="E1910" s="10" t="n"/>
      <c r="F1910" s="10" t="n"/>
      <c r="G1910" s="10" t="n"/>
      <c r="H1910" s="23" t="n"/>
      <c r="I1910" s="23" t="n"/>
      <c r="J1910" s="23" t="n"/>
      <c r="K1910" s="10" t="n"/>
      <c r="L1910" s="10" t="n"/>
      <c r="M1910" s="24">
        <f>IF(AND(A1910="",B1910="",J1910="",H1910=""),"",ROUND(IF(G1910="Yes",2,1)*IF(AND(ISNUMBER(H1910),ISNUMBER(I1910),I1910&gt;=H1910),I1910-H1910,IF(ISNUMBER(J1910),J1910,0)),1))</f>
        <v/>
      </c>
      <c r="N1910" s="24">
        <f>IF(M1910="","",IF(OR(E1910="Personal",E1910="",F1910="Yes"),0,M1910))</f>
        <v/>
      </c>
      <c r="O1910" s="24">
        <f>IF(OR(A1910="",M1910=""),"",IF(E1910="Business",IFERROR(INDEX('Rate Schedule'!$B$5:$B$24,MATCH(SUMPRODUCT(MAX(('Rate Schedule'!$A$5:$A$24&lt;=A1910)*('Rate Schedule'!$A$5:$A$24&lt;&gt;"")*'Rate Schedule'!$A$5:$A$24)),'Rate Schedule'!$A$5:$A$24,0)),0),IF(E1910="Medical",IFERROR(INDEX('Rate Schedule'!$C$5:$C$24,MATCH(SUMPRODUCT(MAX(('Rate Schedule'!$A$5:$A$24&lt;=A1910)*('Rate Schedule'!$A$5:$A$24&lt;&gt;"")*'Rate Schedule'!$A$5:$A$24)),'Rate Schedule'!$A$5:$A$24,0)),0),IF(E1910="Charitable",IFERROR(INDEX('Rate Schedule'!$D$5:$D$24,MATCH(SUMPRODUCT(MAX(('Rate Schedule'!$A$5:$A$24&lt;=A1910)*('Rate Schedule'!$A$5:$A$24&lt;&gt;"")*'Rate Schedule'!$A$5:$A$24)),'Rate Schedule'!$A$5:$A$24,0)),0),0))))</f>
        <v/>
      </c>
      <c r="P1910" s="25">
        <f>IF(OR(M1910="",O1910=""),"",ROUND(N1910*O1910,0)/100)</f>
        <v/>
      </c>
      <c r="Q1910" s="26">
        <f>IF(AND(A1910="",B1910="",C1910="",D1910="",E1910="",J1910="",H1910=""),"",IF(A1910="","Add a date",IF(A1910&gt;AsOf,"After as-of date: not counted yet",IF(B1910="","Add a vehicle",IF(COUNTIF(VName,B1910)=0,"Vehicle not on Vehicles sheet",IF(E1910="","Add a purpose",IF(AND(E1910&lt;&gt;"Business",E1910&lt;&gt;"Medical",E1910&lt;&gt;"Charitable",E1910&lt;&gt;"Personal"),"Purpose must be Business/Medical/Charitable/Personal",IF(AND(ISNUMBER(H1910),ISNUMBER(I1910),I1910&lt;H1910),"Odometer end is before start",IF(AND(NOT(ISNUMBER(H1910)),NOT(ISNUMBER(I1910)),NOT(ISNUMBER(J1910))),"Add odometer readings or typed miles",IF(AND(ISNUMBER(H1910),ISNUMBER(I1910),ISNUMBER(J1910),ABS((I1910-H1910)-J1910)&gt;0.05),"Odometer and typed miles disagree",IF(AND(N1910&gt;0,O1910=0),"No rate for this date — check Rate Schedule",IF(AND(OR(E1910="Business",E1910="Medical",E1910="Charitable"),F1910&lt;&gt;"Yes",K1910=""),"Add purpose detail for substantiation",""))))))))))))</f>
        <v/>
      </c>
      <c r="R1910" s="27">
        <f>IF(OR(A1910="",M1910=""),"",IFERROR(INDEX('Rate Schedule'!$A$5:$A$24,MATCH(SUMPRODUCT(MAX(('Rate Schedule'!$A$5:$A$24&lt;=A1910)*('Rate Schedule'!$A$5:$A$24&lt;&gt;"")*'Rate Schedule'!$A$5:$A$24)),'Rate Schedule'!$A$5:$A$24,0)),""))</f>
        <v/>
      </c>
    </row>
    <row r="1911">
      <c r="A1911" s="22" t="n"/>
      <c r="B1911" s="10" t="n"/>
      <c r="C1911" s="10" t="n"/>
      <c r="D1911" s="10" t="n"/>
      <c r="E1911" s="10" t="n"/>
      <c r="F1911" s="10" t="n"/>
      <c r="G1911" s="10" t="n"/>
      <c r="H1911" s="23" t="n"/>
      <c r="I1911" s="23" t="n"/>
      <c r="J1911" s="23" t="n"/>
      <c r="K1911" s="10" t="n"/>
      <c r="L1911" s="10" t="n"/>
      <c r="M1911" s="24">
        <f>IF(AND(A1911="",B1911="",J1911="",H1911=""),"",ROUND(IF(G1911="Yes",2,1)*IF(AND(ISNUMBER(H1911),ISNUMBER(I1911),I1911&gt;=H1911),I1911-H1911,IF(ISNUMBER(J1911),J1911,0)),1))</f>
        <v/>
      </c>
      <c r="N1911" s="24">
        <f>IF(M1911="","",IF(OR(E1911="Personal",E1911="",F1911="Yes"),0,M1911))</f>
        <v/>
      </c>
      <c r="O1911" s="24">
        <f>IF(OR(A1911="",M1911=""),"",IF(E1911="Business",IFERROR(INDEX('Rate Schedule'!$B$5:$B$24,MATCH(SUMPRODUCT(MAX(('Rate Schedule'!$A$5:$A$24&lt;=A1911)*('Rate Schedule'!$A$5:$A$24&lt;&gt;"")*'Rate Schedule'!$A$5:$A$24)),'Rate Schedule'!$A$5:$A$24,0)),0),IF(E1911="Medical",IFERROR(INDEX('Rate Schedule'!$C$5:$C$24,MATCH(SUMPRODUCT(MAX(('Rate Schedule'!$A$5:$A$24&lt;=A1911)*('Rate Schedule'!$A$5:$A$24&lt;&gt;"")*'Rate Schedule'!$A$5:$A$24)),'Rate Schedule'!$A$5:$A$24,0)),0),IF(E1911="Charitable",IFERROR(INDEX('Rate Schedule'!$D$5:$D$24,MATCH(SUMPRODUCT(MAX(('Rate Schedule'!$A$5:$A$24&lt;=A1911)*('Rate Schedule'!$A$5:$A$24&lt;&gt;"")*'Rate Schedule'!$A$5:$A$24)),'Rate Schedule'!$A$5:$A$24,0)),0),0))))</f>
        <v/>
      </c>
      <c r="P1911" s="25">
        <f>IF(OR(M1911="",O1911=""),"",ROUND(N1911*O1911,0)/100)</f>
        <v/>
      </c>
      <c r="Q1911" s="26">
        <f>IF(AND(A1911="",B1911="",C1911="",D1911="",E1911="",J1911="",H1911=""),"",IF(A1911="","Add a date",IF(A1911&gt;AsOf,"After as-of date: not counted yet",IF(B1911="","Add a vehicle",IF(COUNTIF(VName,B1911)=0,"Vehicle not on Vehicles sheet",IF(E1911="","Add a purpose",IF(AND(E1911&lt;&gt;"Business",E1911&lt;&gt;"Medical",E1911&lt;&gt;"Charitable",E1911&lt;&gt;"Personal"),"Purpose must be Business/Medical/Charitable/Personal",IF(AND(ISNUMBER(H1911),ISNUMBER(I1911),I1911&lt;H1911),"Odometer end is before start",IF(AND(NOT(ISNUMBER(H1911)),NOT(ISNUMBER(I1911)),NOT(ISNUMBER(J1911))),"Add odometer readings or typed miles",IF(AND(ISNUMBER(H1911),ISNUMBER(I1911),ISNUMBER(J1911),ABS((I1911-H1911)-J1911)&gt;0.05),"Odometer and typed miles disagree",IF(AND(N1911&gt;0,O1911=0),"No rate for this date — check Rate Schedule",IF(AND(OR(E1911="Business",E1911="Medical",E1911="Charitable"),F1911&lt;&gt;"Yes",K1911=""),"Add purpose detail for substantiation",""))))))))))))</f>
        <v/>
      </c>
      <c r="R1911" s="27">
        <f>IF(OR(A1911="",M1911=""),"",IFERROR(INDEX('Rate Schedule'!$A$5:$A$24,MATCH(SUMPRODUCT(MAX(('Rate Schedule'!$A$5:$A$24&lt;=A1911)*('Rate Schedule'!$A$5:$A$24&lt;&gt;"")*'Rate Schedule'!$A$5:$A$24)),'Rate Schedule'!$A$5:$A$24,0)),""))</f>
        <v/>
      </c>
    </row>
    <row r="1912">
      <c r="A1912" s="22" t="n"/>
      <c r="B1912" s="10" t="n"/>
      <c r="C1912" s="10" t="n"/>
      <c r="D1912" s="10" t="n"/>
      <c r="E1912" s="10" t="n"/>
      <c r="F1912" s="10" t="n"/>
      <c r="G1912" s="10" t="n"/>
      <c r="H1912" s="23" t="n"/>
      <c r="I1912" s="23" t="n"/>
      <c r="J1912" s="23" t="n"/>
      <c r="K1912" s="10" t="n"/>
      <c r="L1912" s="10" t="n"/>
      <c r="M1912" s="24">
        <f>IF(AND(A1912="",B1912="",J1912="",H1912=""),"",ROUND(IF(G1912="Yes",2,1)*IF(AND(ISNUMBER(H1912),ISNUMBER(I1912),I1912&gt;=H1912),I1912-H1912,IF(ISNUMBER(J1912),J1912,0)),1))</f>
        <v/>
      </c>
      <c r="N1912" s="24">
        <f>IF(M1912="","",IF(OR(E1912="Personal",E1912="",F1912="Yes"),0,M1912))</f>
        <v/>
      </c>
      <c r="O1912" s="24">
        <f>IF(OR(A1912="",M1912=""),"",IF(E1912="Business",IFERROR(INDEX('Rate Schedule'!$B$5:$B$24,MATCH(SUMPRODUCT(MAX(('Rate Schedule'!$A$5:$A$24&lt;=A1912)*('Rate Schedule'!$A$5:$A$24&lt;&gt;"")*'Rate Schedule'!$A$5:$A$24)),'Rate Schedule'!$A$5:$A$24,0)),0),IF(E1912="Medical",IFERROR(INDEX('Rate Schedule'!$C$5:$C$24,MATCH(SUMPRODUCT(MAX(('Rate Schedule'!$A$5:$A$24&lt;=A1912)*('Rate Schedule'!$A$5:$A$24&lt;&gt;"")*'Rate Schedule'!$A$5:$A$24)),'Rate Schedule'!$A$5:$A$24,0)),0),IF(E1912="Charitable",IFERROR(INDEX('Rate Schedule'!$D$5:$D$24,MATCH(SUMPRODUCT(MAX(('Rate Schedule'!$A$5:$A$24&lt;=A1912)*('Rate Schedule'!$A$5:$A$24&lt;&gt;"")*'Rate Schedule'!$A$5:$A$24)),'Rate Schedule'!$A$5:$A$24,0)),0),0))))</f>
        <v/>
      </c>
      <c r="P1912" s="25">
        <f>IF(OR(M1912="",O1912=""),"",ROUND(N1912*O1912,0)/100)</f>
        <v/>
      </c>
      <c r="Q1912" s="26">
        <f>IF(AND(A1912="",B1912="",C1912="",D1912="",E1912="",J1912="",H1912=""),"",IF(A1912="","Add a date",IF(A1912&gt;AsOf,"After as-of date: not counted yet",IF(B1912="","Add a vehicle",IF(COUNTIF(VName,B1912)=0,"Vehicle not on Vehicles sheet",IF(E1912="","Add a purpose",IF(AND(E1912&lt;&gt;"Business",E1912&lt;&gt;"Medical",E1912&lt;&gt;"Charitable",E1912&lt;&gt;"Personal"),"Purpose must be Business/Medical/Charitable/Personal",IF(AND(ISNUMBER(H1912),ISNUMBER(I1912),I1912&lt;H1912),"Odometer end is before start",IF(AND(NOT(ISNUMBER(H1912)),NOT(ISNUMBER(I1912)),NOT(ISNUMBER(J1912))),"Add odometer readings or typed miles",IF(AND(ISNUMBER(H1912),ISNUMBER(I1912),ISNUMBER(J1912),ABS((I1912-H1912)-J1912)&gt;0.05),"Odometer and typed miles disagree",IF(AND(N1912&gt;0,O1912=0),"No rate for this date — check Rate Schedule",IF(AND(OR(E1912="Business",E1912="Medical",E1912="Charitable"),F1912&lt;&gt;"Yes",K1912=""),"Add purpose detail for substantiation",""))))))))))))</f>
        <v/>
      </c>
      <c r="R1912" s="27">
        <f>IF(OR(A1912="",M1912=""),"",IFERROR(INDEX('Rate Schedule'!$A$5:$A$24,MATCH(SUMPRODUCT(MAX(('Rate Schedule'!$A$5:$A$24&lt;=A1912)*('Rate Schedule'!$A$5:$A$24&lt;&gt;"")*'Rate Schedule'!$A$5:$A$24)),'Rate Schedule'!$A$5:$A$24,0)),""))</f>
        <v/>
      </c>
    </row>
    <row r="1913">
      <c r="A1913" s="22" t="n"/>
      <c r="B1913" s="10" t="n"/>
      <c r="C1913" s="10" t="n"/>
      <c r="D1913" s="10" t="n"/>
      <c r="E1913" s="10" t="n"/>
      <c r="F1913" s="10" t="n"/>
      <c r="G1913" s="10" t="n"/>
      <c r="H1913" s="23" t="n"/>
      <c r="I1913" s="23" t="n"/>
      <c r="J1913" s="23" t="n"/>
      <c r="K1913" s="10" t="n"/>
      <c r="L1913" s="10" t="n"/>
      <c r="M1913" s="24">
        <f>IF(AND(A1913="",B1913="",J1913="",H1913=""),"",ROUND(IF(G1913="Yes",2,1)*IF(AND(ISNUMBER(H1913),ISNUMBER(I1913),I1913&gt;=H1913),I1913-H1913,IF(ISNUMBER(J1913),J1913,0)),1))</f>
        <v/>
      </c>
      <c r="N1913" s="24">
        <f>IF(M1913="","",IF(OR(E1913="Personal",E1913="",F1913="Yes"),0,M1913))</f>
        <v/>
      </c>
      <c r="O1913" s="24">
        <f>IF(OR(A1913="",M1913=""),"",IF(E1913="Business",IFERROR(INDEX('Rate Schedule'!$B$5:$B$24,MATCH(SUMPRODUCT(MAX(('Rate Schedule'!$A$5:$A$24&lt;=A1913)*('Rate Schedule'!$A$5:$A$24&lt;&gt;"")*'Rate Schedule'!$A$5:$A$24)),'Rate Schedule'!$A$5:$A$24,0)),0),IF(E1913="Medical",IFERROR(INDEX('Rate Schedule'!$C$5:$C$24,MATCH(SUMPRODUCT(MAX(('Rate Schedule'!$A$5:$A$24&lt;=A1913)*('Rate Schedule'!$A$5:$A$24&lt;&gt;"")*'Rate Schedule'!$A$5:$A$24)),'Rate Schedule'!$A$5:$A$24,0)),0),IF(E1913="Charitable",IFERROR(INDEX('Rate Schedule'!$D$5:$D$24,MATCH(SUMPRODUCT(MAX(('Rate Schedule'!$A$5:$A$24&lt;=A1913)*('Rate Schedule'!$A$5:$A$24&lt;&gt;"")*'Rate Schedule'!$A$5:$A$24)),'Rate Schedule'!$A$5:$A$24,0)),0),0))))</f>
        <v/>
      </c>
      <c r="P1913" s="25">
        <f>IF(OR(M1913="",O1913=""),"",ROUND(N1913*O1913,0)/100)</f>
        <v/>
      </c>
      <c r="Q1913" s="26">
        <f>IF(AND(A1913="",B1913="",C1913="",D1913="",E1913="",J1913="",H1913=""),"",IF(A1913="","Add a date",IF(A1913&gt;AsOf,"After as-of date: not counted yet",IF(B1913="","Add a vehicle",IF(COUNTIF(VName,B1913)=0,"Vehicle not on Vehicles sheet",IF(E1913="","Add a purpose",IF(AND(E1913&lt;&gt;"Business",E1913&lt;&gt;"Medical",E1913&lt;&gt;"Charitable",E1913&lt;&gt;"Personal"),"Purpose must be Business/Medical/Charitable/Personal",IF(AND(ISNUMBER(H1913),ISNUMBER(I1913),I1913&lt;H1913),"Odometer end is before start",IF(AND(NOT(ISNUMBER(H1913)),NOT(ISNUMBER(I1913)),NOT(ISNUMBER(J1913))),"Add odometer readings or typed miles",IF(AND(ISNUMBER(H1913),ISNUMBER(I1913),ISNUMBER(J1913),ABS((I1913-H1913)-J1913)&gt;0.05),"Odometer and typed miles disagree",IF(AND(N1913&gt;0,O1913=0),"No rate for this date — check Rate Schedule",IF(AND(OR(E1913="Business",E1913="Medical",E1913="Charitable"),F1913&lt;&gt;"Yes",K1913=""),"Add purpose detail for substantiation",""))))))))))))</f>
        <v/>
      </c>
      <c r="R1913" s="27">
        <f>IF(OR(A1913="",M1913=""),"",IFERROR(INDEX('Rate Schedule'!$A$5:$A$24,MATCH(SUMPRODUCT(MAX(('Rate Schedule'!$A$5:$A$24&lt;=A1913)*('Rate Schedule'!$A$5:$A$24&lt;&gt;"")*'Rate Schedule'!$A$5:$A$24)),'Rate Schedule'!$A$5:$A$24,0)),""))</f>
        <v/>
      </c>
    </row>
    <row r="1914">
      <c r="A1914" s="22" t="n"/>
      <c r="B1914" s="10" t="n"/>
      <c r="C1914" s="10" t="n"/>
      <c r="D1914" s="10" t="n"/>
      <c r="E1914" s="10" t="n"/>
      <c r="F1914" s="10" t="n"/>
      <c r="G1914" s="10" t="n"/>
      <c r="H1914" s="23" t="n"/>
      <c r="I1914" s="23" t="n"/>
      <c r="J1914" s="23" t="n"/>
      <c r="K1914" s="10" t="n"/>
      <c r="L1914" s="10" t="n"/>
      <c r="M1914" s="24">
        <f>IF(AND(A1914="",B1914="",J1914="",H1914=""),"",ROUND(IF(G1914="Yes",2,1)*IF(AND(ISNUMBER(H1914),ISNUMBER(I1914),I1914&gt;=H1914),I1914-H1914,IF(ISNUMBER(J1914),J1914,0)),1))</f>
        <v/>
      </c>
      <c r="N1914" s="24">
        <f>IF(M1914="","",IF(OR(E1914="Personal",E1914="",F1914="Yes"),0,M1914))</f>
        <v/>
      </c>
      <c r="O1914" s="24">
        <f>IF(OR(A1914="",M1914=""),"",IF(E1914="Business",IFERROR(INDEX('Rate Schedule'!$B$5:$B$24,MATCH(SUMPRODUCT(MAX(('Rate Schedule'!$A$5:$A$24&lt;=A1914)*('Rate Schedule'!$A$5:$A$24&lt;&gt;"")*'Rate Schedule'!$A$5:$A$24)),'Rate Schedule'!$A$5:$A$24,0)),0),IF(E1914="Medical",IFERROR(INDEX('Rate Schedule'!$C$5:$C$24,MATCH(SUMPRODUCT(MAX(('Rate Schedule'!$A$5:$A$24&lt;=A1914)*('Rate Schedule'!$A$5:$A$24&lt;&gt;"")*'Rate Schedule'!$A$5:$A$24)),'Rate Schedule'!$A$5:$A$24,0)),0),IF(E1914="Charitable",IFERROR(INDEX('Rate Schedule'!$D$5:$D$24,MATCH(SUMPRODUCT(MAX(('Rate Schedule'!$A$5:$A$24&lt;=A1914)*('Rate Schedule'!$A$5:$A$24&lt;&gt;"")*'Rate Schedule'!$A$5:$A$24)),'Rate Schedule'!$A$5:$A$24,0)),0),0))))</f>
        <v/>
      </c>
      <c r="P1914" s="25">
        <f>IF(OR(M1914="",O1914=""),"",ROUND(N1914*O1914,0)/100)</f>
        <v/>
      </c>
      <c r="Q1914" s="26">
        <f>IF(AND(A1914="",B1914="",C1914="",D1914="",E1914="",J1914="",H1914=""),"",IF(A1914="","Add a date",IF(A1914&gt;AsOf,"After as-of date: not counted yet",IF(B1914="","Add a vehicle",IF(COUNTIF(VName,B1914)=0,"Vehicle not on Vehicles sheet",IF(E1914="","Add a purpose",IF(AND(E1914&lt;&gt;"Business",E1914&lt;&gt;"Medical",E1914&lt;&gt;"Charitable",E1914&lt;&gt;"Personal"),"Purpose must be Business/Medical/Charitable/Personal",IF(AND(ISNUMBER(H1914),ISNUMBER(I1914),I1914&lt;H1914),"Odometer end is before start",IF(AND(NOT(ISNUMBER(H1914)),NOT(ISNUMBER(I1914)),NOT(ISNUMBER(J1914))),"Add odometer readings or typed miles",IF(AND(ISNUMBER(H1914),ISNUMBER(I1914),ISNUMBER(J1914),ABS((I1914-H1914)-J1914)&gt;0.05),"Odometer and typed miles disagree",IF(AND(N1914&gt;0,O1914=0),"No rate for this date — check Rate Schedule",IF(AND(OR(E1914="Business",E1914="Medical",E1914="Charitable"),F1914&lt;&gt;"Yes",K1914=""),"Add purpose detail for substantiation",""))))))))))))</f>
        <v/>
      </c>
      <c r="R1914" s="27">
        <f>IF(OR(A1914="",M1914=""),"",IFERROR(INDEX('Rate Schedule'!$A$5:$A$24,MATCH(SUMPRODUCT(MAX(('Rate Schedule'!$A$5:$A$24&lt;=A1914)*('Rate Schedule'!$A$5:$A$24&lt;&gt;"")*'Rate Schedule'!$A$5:$A$24)),'Rate Schedule'!$A$5:$A$24,0)),""))</f>
        <v/>
      </c>
    </row>
    <row r="1915">
      <c r="A1915" s="22" t="n"/>
      <c r="B1915" s="10" t="n"/>
      <c r="C1915" s="10" t="n"/>
      <c r="D1915" s="10" t="n"/>
      <c r="E1915" s="10" t="n"/>
      <c r="F1915" s="10" t="n"/>
      <c r="G1915" s="10" t="n"/>
      <c r="H1915" s="23" t="n"/>
      <c r="I1915" s="23" t="n"/>
      <c r="J1915" s="23" t="n"/>
      <c r="K1915" s="10" t="n"/>
      <c r="L1915" s="10" t="n"/>
      <c r="M1915" s="24">
        <f>IF(AND(A1915="",B1915="",J1915="",H1915=""),"",ROUND(IF(G1915="Yes",2,1)*IF(AND(ISNUMBER(H1915),ISNUMBER(I1915),I1915&gt;=H1915),I1915-H1915,IF(ISNUMBER(J1915),J1915,0)),1))</f>
        <v/>
      </c>
      <c r="N1915" s="24">
        <f>IF(M1915="","",IF(OR(E1915="Personal",E1915="",F1915="Yes"),0,M1915))</f>
        <v/>
      </c>
      <c r="O1915" s="24">
        <f>IF(OR(A1915="",M1915=""),"",IF(E1915="Business",IFERROR(INDEX('Rate Schedule'!$B$5:$B$24,MATCH(SUMPRODUCT(MAX(('Rate Schedule'!$A$5:$A$24&lt;=A1915)*('Rate Schedule'!$A$5:$A$24&lt;&gt;"")*'Rate Schedule'!$A$5:$A$24)),'Rate Schedule'!$A$5:$A$24,0)),0),IF(E1915="Medical",IFERROR(INDEX('Rate Schedule'!$C$5:$C$24,MATCH(SUMPRODUCT(MAX(('Rate Schedule'!$A$5:$A$24&lt;=A1915)*('Rate Schedule'!$A$5:$A$24&lt;&gt;"")*'Rate Schedule'!$A$5:$A$24)),'Rate Schedule'!$A$5:$A$24,0)),0),IF(E1915="Charitable",IFERROR(INDEX('Rate Schedule'!$D$5:$D$24,MATCH(SUMPRODUCT(MAX(('Rate Schedule'!$A$5:$A$24&lt;=A1915)*('Rate Schedule'!$A$5:$A$24&lt;&gt;"")*'Rate Schedule'!$A$5:$A$24)),'Rate Schedule'!$A$5:$A$24,0)),0),0))))</f>
        <v/>
      </c>
      <c r="P1915" s="25">
        <f>IF(OR(M1915="",O1915=""),"",ROUND(N1915*O1915,0)/100)</f>
        <v/>
      </c>
      <c r="Q1915" s="26">
        <f>IF(AND(A1915="",B1915="",C1915="",D1915="",E1915="",J1915="",H1915=""),"",IF(A1915="","Add a date",IF(A1915&gt;AsOf,"After as-of date: not counted yet",IF(B1915="","Add a vehicle",IF(COUNTIF(VName,B1915)=0,"Vehicle not on Vehicles sheet",IF(E1915="","Add a purpose",IF(AND(E1915&lt;&gt;"Business",E1915&lt;&gt;"Medical",E1915&lt;&gt;"Charitable",E1915&lt;&gt;"Personal"),"Purpose must be Business/Medical/Charitable/Personal",IF(AND(ISNUMBER(H1915),ISNUMBER(I1915),I1915&lt;H1915),"Odometer end is before start",IF(AND(NOT(ISNUMBER(H1915)),NOT(ISNUMBER(I1915)),NOT(ISNUMBER(J1915))),"Add odometer readings or typed miles",IF(AND(ISNUMBER(H1915),ISNUMBER(I1915),ISNUMBER(J1915),ABS((I1915-H1915)-J1915)&gt;0.05),"Odometer and typed miles disagree",IF(AND(N1915&gt;0,O1915=0),"No rate for this date — check Rate Schedule",IF(AND(OR(E1915="Business",E1915="Medical",E1915="Charitable"),F1915&lt;&gt;"Yes",K1915=""),"Add purpose detail for substantiation",""))))))))))))</f>
        <v/>
      </c>
      <c r="R1915" s="27">
        <f>IF(OR(A1915="",M1915=""),"",IFERROR(INDEX('Rate Schedule'!$A$5:$A$24,MATCH(SUMPRODUCT(MAX(('Rate Schedule'!$A$5:$A$24&lt;=A1915)*('Rate Schedule'!$A$5:$A$24&lt;&gt;"")*'Rate Schedule'!$A$5:$A$24)),'Rate Schedule'!$A$5:$A$24,0)),""))</f>
        <v/>
      </c>
    </row>
    <row r="1916">
      <c r="A1916" s="22" t="n"/>
      <c r="B1916" s="10" t="n"/>
      <c r="C1916" s="10" t="n"/>
      <c r="D1916" s="10" t="n"/>
      <c r="E1916" s="10" t="n"/>
      <c r="F1916" s="10" t="n"/>
      <c r="G1916" s="10" t="n"/>
      <c r="H1916" s="23" t="n"/>
      <c r="I1916" s="23" t="n"/>
      <c r="J1916" s="23" t="n"/>
      <c r="K1916" s="10" t="n"/>
      <c r="L1916" s="10" t="n"/>
      <c r="M1916" s="24">
        <f>IF(AND(A1916="",B1916="",J1916="",H1916=""),"",ROUND(IF(G1916="Yes",2,1)*IF(AND(ISNUMBER(H1916),ISNUMBER(I1916),I1916&gt;=H1916),I1916-H1916,IF(ISNUMBER(J1916),J1916,0)),1))</f>
        <v/>
      </c>
      <c r="N1916" s="24">
        <f>IF(M1916="","",IF(OR(E1916="Personal",E1916="",F1916="Yes"),0,M1916))</f>
        <v/>
      </c>
      <c r="O1916" s="24">
        <f>IF(OR(A1916="",M1916=""),"",IF(E1916="Business",IFERROR(INDEX('Rate Schedule'!$B$5:$B$24,MATCH(SUMPRODUCT(MAX(('Rate Schedule'!$A$5:$A$24&lt;=A1916)*('Rate Schedule'!$A$5:$A$24&lt;&gt;"")*'Rate Schedule'!$A$5:$A$24)),'Rate Schedule'!$A$5:$A$24,0)),0),IF(E1916="Medical",IFERROR(INDEX('Rate Schedule'!$C$5:$C$24,MATCH(SUMPRODUCT(MAX(('Rate Schedule'!$A$5:$A$24&lt;=A1916)*('Rate Schedule'!$A$5:$A$24&lt;&gt;"")*'Rate Schedule'!$A$5:$A$24)),'Rate Schedule'!$A$5:$A$24,0)),0),IF(E1916="Charitable",IFERROR(INDEX('Rate Schedule'!$D$5:$D$24,MATCH(SUMPRODUCT(MAX(('Rate Schedule'!$A$5:$A$24&lt;=A1916)*('Rate Schedule'!$A$5:$A$24&lt;&gt;"")*'Rate Schedule'!$A$5:$A$24)),'Rate Schedule'!$A$5:$A$24,0)),0),0))))</f>
        <v/>
      </c>
      <c r="P1916" s="25">
        <f>IF(OR(M1916="",O1916=""),"",ROUND(N1916*O1916,0)/100)</f>
        <v/>
      </c>
      <c r="Q1916" s="26">
        <f>IF(AND(A1916="",B1916="",C1916="",D1916="",E1916="",J1916="",H1916=""),"",IF(A1916="","Add a date",IF(A1916&gt;AsOf,"After as-of date: not counted yet",IF(B1916="","Add a vehicle",IF(COUNTIF(VName,B1916)=0,"Vehicle not on Vehicles sheet",IF(E1916="","Add a purpose",IF(AND(E1916&lt;&gt;"Business",E1916&lt;&gt;"Medical",E1916&lt;&gt;"Charitable",E1916&lt;&gt;"Personal"),"Purpose must be Business/Medical/Charitable/Personal",IF(AND(ISNUMBER(H1916),ISNUMBER(I1916),I1916&lt;H1916),"Odometer end is before start",IF(AND(NOT(ISNUMBER(H1916)),NOT(ISNUMBER(I1916)),NOT(ISNUMBER(J1916))),"Add odometer readings or typed miles",IF(AND(ISNUMBER(H1916),ISNUMBER(I1916),ISNUMBER(J1916),ABS((I1916-H1916)-J1916)&gt;0.05),"Odometer and typed miles disagree",IF(AND(N1916&gt;0,O1916=0),"No rate for this date — check Rate Schedule",IF(AND(OR(E1916="Business",E1916="Medical",E1916="Charitable"),F1916&lt;&gt;"Yes",K1916=""),"Add purpose detail for substantiation",""))))))))))))</f>
        <v/>
      </c>
      <c r="R1916" s="27">
        <f>IF(OR(A1916="",M1916=""),"",IFERROR(INDEX('Rate Schedule'!$A$5:$A$24,MATCH(SUMPRODUCT(MAX(('Rate Schedule'!$A$5:$A$24&lt;=A1916)*('Rate Schedule'!$A$5:$A$24&lt;&gt;"")*'Rate Schedule'!$A$5:$A$24)),'Rate Schedule'!$A$5:$A$24,0)),""))</f>
        <v/>
      </c>
    </row>
    <row r="1917">
      <c r="A1917" s="22" t="n"/>
      <c r="B1917" s="10" t="n"/>
      <c r="C1917" s="10" t="n"/>
      <c r="D1917" s="10" t="n"/>
      <c r="E1917" s="10" t="n"/>
      <c r="F1917" s="10" t="n"/>
      <c r="G1917" s="10" t="n"/>
      <c r="H1917" s="23" t="n"/>
      <c r="I1917" s="23" t="n"/>
      <c r="J1917" s="23" t="n"/>
      <c r="K1917" s="10" t="n"/>
      <c r="L1917" s="10" t="n"/>
      <c r="M1917" s="24">
        <f>IF(AND(A1917="",B1917="",J1917="",H1917=""),"",ROUND(IF(G1917="Yes",2,1)*IF(AND(ISNUMBER(H1917),ISNUMBER(I1917),I1917&gt;=H1917),I1917-H1917,IF(ISNUMBER(J1917),J1917,0)),1))</f>
        <v/>
      </c>
      <c r="N1917" s="24">
        <f>IF(M1917="","",IF(OR(E1917="Personal",E1917="",F1917="Yes"),0,M1917))</f>
        <v/>
      </c>
      <c r="O1917" s="24">
        <f>IF(OR(A1917="",M1917=""),"",IF(E1917="Business",IFERROR(INDEX('Rate Schedule'!$B$5:$B$24,MATCH(SUMPRODUCT(MAX(('Rate Schedule'!$A$5:$A$24&lt;=A1917)*('Rate Schedule'!$A$5:$A$24&lt;&gt;"")*'Rate Schedule'!$A$5:$A$24)),'Rate Schedule'!$A$5:$A$24,0)),0),IF(E1917="Medical",IFERROR(INDEX('Rate Schedule'!$C$5:$C$24,MATCH(SUMPRODUCT(MAX(('Rate Schedule'!$A$5:$A$24&lt;=A1917)*('Rate Schedule'!$A$5:$A$24&lt;&gt;"")*'Rate Schedule'!$A$5:$A$24)),'Rate Schedule'!$A$5:$A$24,0)),0),IF(E1917="Charitable",IFERROR(INDEX('Rate Schedule'!$D$5:$D$24,MATCH(SUMPRODUCT(MAX(('Rate Schedule'!$A$5:$A$24&lt;=A1917)*('Rate Schedule'!$A$5:$A$24&lt;&gt;"")*'Rate Schedule'!$A$5:$A$24)),'Rate Schedule'!$A$5:$A$24,0)),0),0))))</f>
        <v/>
      </c>
      <c r="P1917" s="25">
        <f>IF(OR(M1917="",O1917=""),"",ROUND(N1917*O1917,0)/100)</f>
        <v/>
      </c>
      <c r="Q1917" s="26">
        <f>IF(AND(A1917="",B1917="",C1917="",D1917="",E1917="",J1917="",H1917=""),"",IF(A1917="","Add a date",IF(A1917&gt;AsOf,"After as-of date: not counted yet",IF(B1917="","Add a vehicle",IF(COUNTIF(VName,B1917)=0,"Vehicle not on Vehicles sheet",IF(E1917="","Add a purpose",IF(AND(E1917&lt;&gt;"Business",E1917&lt;&gt;"Medical",E1917&lt;&gt;"Charitable",E1917&lt;&gt;"Personal"),"Purpose must be Business/Medical/Charitable/Personal",IF(AND(ISNUMBER(H1917),ISNUMBER(I1917),I1917&lt;H1917),"Odometer end is before start",IF(AND(NOT(ISNUMBER(H1917)),NOT(ISNUMBER(I1917)),NOT(ISNUMBER(J1917))),"Add odometer readings or typed miles",IF(AND(ISNUMBER(H1917),ISNUMBER(I1917),ISNUMBER(J1917),ABS((I1917-H1917)-J1917)&gt;0.05),"Odometer and typed miles disagree",IF(AND(N1917&gt;0,O1917=0),"No rate for this date — check Rate Schedule",IF(AND(OR(E1917="Business",E1917="Medical",E1917="Charitable"),F1917&lt;&gt;"Yes",K1917=""),"Add purpose detail for substantiation",""))))))))))))</f>
        <v/>
      </c>
      <c r="R1917" s="27">
        <f>IF(OR(A1917="",M1917=""),"",IFERROR(INDEX('Rate Schedule'!$A$5:$A$24,MATCH(SUMPRODUCT(MAX(('Rate Schedule'!$A$5:$A$24&lt;=A1917)*('Rate Schedule'!$A$5:$A$24&lt;&gt;"")*'Rate Schedule'!$A$5:$A$24)),'Rate Schedule'!$A$5:$A$24,0)),""))</f>
        <v/>
      </c>
    </row>
    <row r="1918">
      <c r="A1918" s="22" t="n"/>
      <c r="B1918" s="10" t="n"/>
      <c r="C1918" s="10" t="n"/>
      <c r="D1918" s="10" t="n"/>
      <c r="E1918" s="10" t="n"/>
      <c r="F1918" s="10" t="n"/>
      <c r="G1918" s="10" t="n"/>
      <c r="H1918" s="23" t="n"/>
      <c r="I1918" s="23" t="n"/>
      <c r="J1918" s="23" t="n"/>
      <c r="K1918" s="10" t="n"/>
      <c r="L1918" s="10" t="n"/>
      <c r="M1918" s="24">
        <f>IF(AND(A1918="",B1918="",J1918="",H1918=""),"",ROUND(IF(G1918="Yes",2,1)*IF(AND(ISNUMBER(H1918),ISNUMBER(I1918),I1918&gt;=H1918),I1918-H1918,IF(ISNUMBER(J1918),J1918,0)),1))</f>
        <v/>
      </c>
      <c r="N1918" s="24">
        <f>IF(M1918="","",IF(OR(E1918="Personal",E1918="",F1918="Yes"),0,M1918))</f>
        <v/>
      </c>
      <c r="O1918" s="24">
        <f>IF(OR(A1918="",M1918=""),"",IF(E1918="Business",IFERROR(INDEX('Rate Schedule'!$B$5:$B$24,MATCH(SUMPRODUCT(MAX(('Rate Schedule'!$A$5:$A$24&lt;=A1918)*('Rate Schedule'!$A$5:$A$24&lt;&gt;"")*'Rate Schedule'!$A$5:$A$24)),'Rate Schedule'!$A$5:$A$24,0)),0),IF(E1918="Medical",IFERROR(INDEX('Rate Schedule'!$C$5:$C$24,MATCH(SUMPRODUCT(MAX(('Rate Schedule'!$A$5:$A$24&lt;=A1918)*('Rate Schedule'!$A$5:$A$24&lt;&gt;"")*'Rate Schedule'!$A$5:$A$24)),'Rate Schedule'!$A$5:$A$24,0)),0),IF(E1918="Charitable",IFERROR(INDEX('Rate Schedule'!$D$5:$D$24,MATCH(SUMPRODUCT(MAX(('Rate Schedule'!$A$5:$A$24&lt;=A1918)*('Rate Schedule'!$A$5:$A$24&lt;&gt;"")*'Rate Schedule'!$A$5:$A$24)),'Rate Schedule'!$A$5:$A$24,0)),0),0))))</f>
        <v/>
      </c>
      <c r="P1918" s="25">
        <f>IF(OR(M1918="",O1918=""),"",ROUND(N1918*O1918,0)/100)</f>
        <v/>
      </c>
      <c r="Q1918" s="26">
        <f>IF(AND(A1918="",B1918="",C1918="",D1918="",E1918="",J1918="",H1918=""),"",IF(A1918="","Add a date",IF(A1918&gt;AsOf,"After as-of date: not counted yet",IF(B1918="","Add a vehicle",IF(COUNTIF(VName,B1918)=0,"Vehicle not on Vehicles sheet",IF(E1918="","Add a purpose",IF(AND(E1918&lt;&gt;"Business",E1918&lt;&gt;"Medical",E1918&lt;&gt;"Charitable",E1918&lt;&gt;"Personal"),"Purpose must be Business/Medical/Charitable/Personal",IF(AND(ISNUMBER(H1918),ISNUMBER(I1918),I1918&lt;H1918),"Odometer end is before start",IF(AND(NOT(ISNUMBER(H1918)),NOT(ISNUMBER(I1918)),NOT(ISNUMBER(J1918))),"Add odometer readings or typed miles",IF(AND(ISNUMBER(H1918),ISNUMBER(I1918),ISNUMBER(J1918),ABS((I1918-H1918)-J1918)&gt;0.05),"Odometer and typed miles disagree",IF(AND(N1918&gt;0,O1918=0),"No rate for this date — check Rate Schedule",IF(AND(OR(E1918="Business",E1918="Medical",E1918="Charitable"),F1918&lt;&gt;"Yes",K1918=""),"Add purpose detail for substantiation",""))))))))))))</f>
        <v/>
      </c>
      <c r="R1918" s="27">
        <f>IF(OR(A1918="",M1918=""),"",IFERROR(INDEX('Rate Schedule'!$A$5:$A$24,MATCH(SUMPRODUCT(MAX(('Rate Schedule'!$A$5:$A$24&lt;=A1918)*('Rate Schedule'!$A$5:$A$24&lt;&gt;"")*'Rate Schedule'!$A$5:$A$24)),'Rate Schedule'!$A$5:$A$24,0)),""))</f>
        <v/>
      </c>
    </row>
    <row r="1919">
      <c r="A1919" s="22" t="n"/>
      <c r="B1919" s="10" t="n"/>
      <c r="C1919" s="10" t="n"/>
      <c r="D1919" s="10" t="n"/>
      <c r="E1919" s="10" t="n"/>
      <c r="F1919" s="10" t="n"/>
      <c r="G1919" s="10" t="n"/>
      <c r="H1919" s="23" t="n"/>
      <c r="I1919" s="23" t="n"/>
      <c r="J1919" s="23" t="n"/>
      <c r="K1919" s="10" t="n"/>
      <c r="L1919" s="10" t="n"/>
      <c r="M1919" s="24">
        <f>IF(AND(A1919="",B1919="",J1919="",H1919=""),"",ROUND(IF(G1919="Yes",2,1)*IF(AND(ISNUMBER(H1919),ISNUMBER(I1919),I1919&gt;=H1919),I1919-H1919,IF(ISNUMBER(J1919),J1919,0)),1))</f>
        <v/>
      </c>
      <c r="N1919" s="24">
        <f>IF(M1919="","",IF(OR(E1919="Personal",E1919="",F1919="Yes"),0,M1919))</f>
        <v/>
      </c>
      <c r="O1919" s="24">
        <f>IF(OR(A1919="",M1919=""),"",IF(E1919="Business",IFERROR(INDEX('Rate Schedule'!$B$5:$B$24,MATCH(SUMPRODUCT(MAX(('Rate Schedule'!$A$5:$A$24&lt;=A1919)*('Rate Schedule'!$A$5:$A$24&lt;&gt;"")*'Rate Schedule'!$A$5:$A$24)),'Rate Schedule'!$A$5:$A$24,0)),0),IF(E1919="Medical",IFERROR(INDEX('Rate Schedule'!$C$5:$C$24,MATCH(SUMPRODUCT(MAX(('Rate Schedule'!$A$5:$A$24&lt;=A1919)*('Rate Schedule'!$A$5:$A$24&lt;&gt;"")*'Rate Schedule'!$A$5:$A$24)),'Rate Schedule'!$A$5:$A$24,0)),0),IF(E1919="Charitable",IFERROR(INDEX('Rate Schedule'!$D$5:$D$24,MATCH(SUMPRODUCT(MAX(('Rate Schedule'!$A$5:$A$24&lt;=A1919)*('Rate Schedule'!$A$5:$A$24&lt;&gt;"")*'Rate Schedule'!$A$5:$A$24)),'Rate Schedule'!$A$5:$A$24,0)),0),0))))</f>
        <v/>
      </c>
      <c r="P1919" s="25">
        <f>IF(OR(M1919="",O1919=""),"",ROUND(N1919*O1919,0)/100)</f>
        <v/>
      </c>
      <c r="Q1919" s="26">
        <f>IF(AND(A1919="",B1919="",C1919="",D1919="",E1919="",J1919="",H1919=""),"",IF(A1919="","Add a date",IF(A1919&gt;AsOf,"After as-of date: not counted yet",IF(B1919="","Add a vehicle",IF(COUNTIF(VName,B1919)=0,"Vehicle not on Vehicles sheet",IF(E1919="","Add a purpose",IF(AND(E1919&lt;&gt;"Business",E1919&lt;&gt;"Medical",E1919&lt;&gt;"Charitable",E1919&lt;&gt;"Personal"),"Purpose must be Business/Medical/Charitable/Personal",IF(AND(ISNUMBER(H1919),ISNUMBER(I1919),I1919&lt;H1919),"Odometer end is before start",IF(AND(NOT(ISNUMBER(H1919)),NOT(ISNUMBER(I1919)),NOT(ISNUMBER(J1919))),"Add odometer readings or typed miles",IF(AND(ISNUMBER(H1919),ISNUMBER(I1919),ISNUMBER(J1919),ABS((I1919-H1919)-J1919)&gt;0.05),"Odometer and typed miles disagree",IF(AND(N1919&gt;0,O1919=0),"No rate for this date — check Rate Schedule",IF(AND(OR(E1919="Business",E1919="Medical",E1919="Charitable"),F1919&lt;&gt;"Yes",K1919=""),"Add purpose detail for substantiation",""))))))))))))</f>
        <v/>
      </c>
      <c r="R1919" s="27">
        <f>IF(OR(A1919="",M1919=""),"",IFERROR(INDEX('Rate Schedule'!$A$5:$A$24,MATCH(SUMPRODUCT(MAX(('Rate Schedule'!$A$5:$A$24&lt;=A1919)*('Rate Schedule'!$A$5:$A$24&lt;&gt;"")*'Rate Schedule'!$A$5:$A$24)),'Rate Schedule'!$A$5:$A$24,0)),""))</f>
        <v/>
      </c>
    </row>
    <row r="1920">
      <c r="A1920" s="22" t="n"/>
      <c r="B1920" s="10" t="n"/>
      <c r="C1920" s="10" t="n"/>
      <c r="D1920" s="10" t="n"/>
      <c r="E1920" s="10" t="n"/>
      <c r="F1920" s="10" t="n"/>
      <c r="G1920" s="10" t="n"/>
      <c r="H1920" s="23" t="n"/>
      <c r="I1920" s="23" t="n"/>
      <c r="J1920" s="23" t="n"/>
      <c r="K1920" s="10" t="n"/>
      <c r="L1920" s="10" t="n"/>
      <c r="M1920" s="24">
        <f>IF(AND(A1920="",B1920="",J1920="",H1920=""),"",ROUND(IF(G1920="Yes",2,1)*IF(AND(ISNUMBER(H1920),ISNUMBER(I1920),I1920&gt;=H1920),I1920-H1920,IF(ISNUMBER(J1920),J1920,0)),1))</f>
        <v/>
      </c>
      <c r="N1920" s="24">
        <f>IF(M1920="","",IF(OR(E1920="Personal",E1920="",F1920="Yes"),0,M1920))</f>
        <v/>
      </c>
      <c r="O1920" s="24">
        <f>IF(OR(A1920="",M1920=""),"",IF(E1920="Business",IFERROR(INDEX('Rate Schedule'!$B$5:$B$24,MATCH(SUMPRODUCT(MAX(('Rate Schedule'!$A$5:$A$24&lt;=A1920)*('Rate Schedule'!$A$5:$A$24&lt;&gt;"")*'Rate Schedule'!$A$5:$A$24)),'Rate Schedule'!$A$5:$A$24,0)),0),IF(E1920="Medical",IFERROR(INDEX('Rate Schedule'!$C$5:$C$24,MATCH(SUMPRODUCT(MAX(('Rate Schedule'!$A$5:$A$24&lt;=A1920)*('Rate Schedule'!$A$5:$A$24&lt;&gt;"")*'Rate Schedule'!$A$5:$A$24)),'Rate Schedule'!$A$5:$A$24,0)),0),IF(E1920="Charitable",IFERROR(INDEX('Rate Schedule'!$D$5:$D$24,MATCH(SUMPRODUCT(MAX(('Rate Schedule'!$A$5:$A$24&lt;=A1920)*('Rate Schedule'!$A$5:$A$24&lt;&gt;"")*'Rate Schedule'!$A$5:$A$24)),'Rate Schedule'!$A$5:$A$24,0)),0),0))))</f>
        <v/>
      </c>
      <c r="P1920" s="25">
        <f>IF(OR(M1920="",O1920=""),"",ROUND(N1920*O1920,0)/100)</f>
        <v/>
      </c>
      <c r="Q1920" s="26">
        <f>IF(AND(A1920="",B1920="",C1920="",D1920="",E1920="",J1920="",H1920=""),"",IF(A1920="","Add a date",IF(A1920&gt;AsOf,"After as-of date: not counted yet",IF(B1920="","Add a vehicle",IF(COUNTIF(VName,B1920)=0,"Vehicle not on Vehicles sheet",IF(E1920="","Add a purpose",IF(AND(E1920&lt;&gt;"Business",E1920&lt;&gt;"Medical",E1920&lt;&gt;"Charitable",E1920&lt;&gt;"Personal"),"Purpose must be Business/Medical/Charitable/Personal",IF(AND(ISNUMBER(H1920),ISNUMBER(I1920),I1920&lt;H1920),"Odometer end is before start",IF(AND(NOT(ISNUMBER(H1920)),NOT(ISNUMBER(I1920)),NOT(ISNUMBER(J1920))),"Add odometer readings or typed miles",IF(AND(ISNUMBER(H1920),ISNUMBER(I1920),ISNUMBER(J1920),ABS((I1920-H1920)-J1920)&gt;0.05),"Odometer and typed miles disagree",IF(AND(N1920&gt;0,O1920=0),"No rate for this date — check Rate Schedule",IF(AND(OR(E1920="Business",E1920="Medical",E1920="Charitable"),F1920&lt;&gt;"Yes",K1920=""),"Add purpose detail for substantiation",""))))))))))))</f>
        <v/>
      </c>
      <c r="R1920" s="27">
        <f>IF(OR(A1920="",M1920=""),"",IFERROR(INDEX('Rate Schedule'!$A$5:$A$24,MATCH(SUMPRODUCT(MAX(('Rate Schedule'!$A$5:$A$24&lt;=A1920)*('Rate Schedule'!$A$5:$A$24&lt;&gt;"")*'Rate Schedule'!$A$5:$A$24)),'Rate Schedule'!$A$5:$A$24,0)),""))</f>
        <v/>
      </c>
    </row>
    <row r="1921">
      <c r="A1921" s="22" t="n"/>
      <c r="B1921" s="10" t="n"/>
      <c r="C1921" s="10" t="n"/>
      <c r="D1921" s="10" t="n"/>
      <c r="E1921" s="10" t="n"/>
      <c r="F1921" s="10" t="n"/>
      <c r="G1921" s="10" t="n"/>
      <c r="H1921" s="23" t="n"/>
      <c r="I1921" s="23" t="n"/>
      <c r="J1921" s="23" t="n"/>
      <c r="K1921" s="10" t="n"/>
      <c r="L1921" s="10" t="n"/>
      <c r="M1921" s="24">
        <f>IF(AND(A1921="",B1921="",J1921="",H1921=""),"",ROUND(IF(G1921="Yes",2,1)*IF(AND(ISNUMBER(H1921),ISNUMBER(I1921),I1921&gt;=H1921),I1921-H1921,IF(ISNUMBER(J1921),J1921,0)),1))</f>
        <v/>
      </c>
      <c r="N1921" s="24">
        <f>IF(M1921="","",IF(OR(E1921="Personal",E1921="",F1921="Yes"),0,M1921))</f>
        <v/>
      </c>
      <c r="O1921" s="24">
        <f>IF(OR(A1921="",M1921=""),"",IF(E1921="Business",IFERROR(INDEX('Rate Schedule'!$B$5:$B$24,MATCH(SUMPRODUCT(MAX(('Rate Schedule'!$A$5:$A$24&lt;=A1921)*('Rate Schedule'!$A$5:$A$24&lt;&gt;"")*'Rate Schedule'!$A$5:$A$24)),'Rate Schedule'!$A$5:$A$24,0)),0),IF(E1921="Medical",IFERROR(INDEX('Rate Schedule'!$C$5:$C$24,MATCH(SUMPRODUCT(MAX(('Rate Schedule'!$A$5:$A$24&lt;=A1921)*('Rate Schedule'!$A$5:$A$24&lt;&gt;"")*'Rate Schedule'!$A$5:$A$24)),'Rate Schedule'!$A$5:$A$24,0)),0),IF(E1921="Charitable",IFERROR(INDEX('Rate Schedule'!$D$5:$D$24,MATCH(SUMPRODUCT(MAX(('Rate Schedule'!$A$5:$A$24&lt;=A1921)*('Rate Schedule'!$A$5:$A$24&lt;&gt;"")*'Rate Schedule'!$A$5:$A$24)),'Rate Schedule'!$A$5:$A$24,0)),0),0))))</f>
        <v/>
      </c>
      <c r="P1921" s="25">
        <f>IF(OR(M1921="",O1921=""),"",ROUND(N1921*O1921,0)/100)</f>
        <v/>
      </c>
      <c r="Q1921" s="26">
        <f>IF(AND(A1921="",B1921="",C1921="",D1921="",E1921="",J1921="",H1921=""),"",IF(A1921="","Add a date",IF(A1921&gt;AsOf,"After as-of date: not counted yet",IF(B1921="","Add a vehicle",IF(COUNTIF(VName,B1921)=0,"Vehicle not on Vehicles sheet",IF(E1921="","Add a purpose",IF(AND(E1921&lt;&gt;"Business",E1921&lt;&gt;"Medical",E1921&lt;&gt;"Charitable",E1921&lt;&gt;"Personal"),"Purpose must be Business/Medical/Charitable/Personal",IF(AND(ISNUMBER(H1921),ISNUMBER(I1921),I1921&lt;H1921),"Odometer end is before start",IF(AND(NOT(ISNUMBER(H1921)),NOT(ISNUMBER(I1921)),NOT(ISNUMBER(J1921))),"Add odometer readings or typed miles",IF(AND(ISNUMBER(H1921),ISNUMBER(I1921),ISNUMBER(J1921),ABS((I1921-H1921)-J1921)&gt;0.05),"Odometer and typed miles disagree",IF(AND(N1921&gt;0,O1921=0),"No rate for this date — check Rate Schedule",IF(AND(OR(E1921="Business",E1921="Medical",E1921="Charitable"),F1921&lt;&gt;"Yes",K1921=""),"Add purpose detail for substantiation",""))))))))))))</f>
        <v/>
      </c>
      <c r="R1921" s="27">
        <f>IF(OR(A1921="",M1921=""),"",IFERROR(INDEX('Rate Schedule'!$A$5:$A$24,MATCH(SUMPRODUCT(MAX(('Rate Schedule'!$A$5:$A$24&lt;=A1921)*('Rate Schedule'!$A$5:$A$24&lt;&gt;"")*'Rate Schedule'!$A$5:$A$24)),'Rate Schedule'!$A$5:$A$24,0)),""))</f>
        <v/>
      </c>
    </row>
    <row r="1922">
      <c r="A1922" s="22" t="n"/>
      <c r="B1922" s="10" t="n"/>
      <c r="C1922" s="10" t="n"/>
      <c r="D1922" s="10" t="n"/>
      <c r="E1922" s="10" t="n"/>
      <c r="F1922" s="10" t="n"/>
      <c r="G1922" s="10" t="n"/>
      <c r="H1922" s="23" t="n"/>
      <c r="I1922" s="23" t="n"/>
      <c r="J1922" s="23" t="n"/>
      <c r="K1922" s="10" t="n"/>
      <c r="L1922" s="10" t="n"/>
      <c r="M1922" s="24">
        <f>IF(AND(A1922="",B1922="",J1922="",H1922=""),"",ROUND(IF(G1922="Yes",2,1)*IF(AND(ISNUMBER(H1922),ISNUMBER(I1922),I1922&gt;=H1922),I1922-H1922,IF(ISNUMBER(J1922),J1922,0)),1))</f>
        <v/>
      </c>
      <c r="N1922" s="24">
        <f>IF(M1922="","",IF(OR(E1922="Personal",E1922="",F1922="Yes"),0,M1922))</f>
        <v/>
      </c>
      <c r="O1922" s="24">
        <f>IF(OR(A1922="",M1922=""),"",IF(E1922="Business",IFERROR(INDEX('Rate Schedule'!$B$5:$B$24,MATCH(SUMPRODUCT(MAX(('Rate Schedule'!$A$5:$A$24&lt;=A1922)*('Rate Schedule'!$A$5:$A$24&lt;&gt;"")*'Rate Schedule'!$A$5:$A$24)),'Rate Schedule'!$A$5:$A$24,0)),0),IF(E1922="Medical",IFERROR(INDEX('Rate Schedule'!$C$5:$C$24,MATCH(SUMPRODUCT(MAX(('Rate Schedule'!$A$5:$A$24&lt;=A1922)*('Rate Schedule'!$A$5:$A$24&lt;&gt;"")*'Rate Schedule'!$A$5:$A$24)),'Rate Schedule'!$A$5:$A$24,0)),0),IF(E1922="Charitable",IFERROR(INDEX('Rate Schedule'!$D$5:$D$24,MATCH(SUMPRODUCT(MAX(('Rate Schedule'!$A$5:$A$24&lt;=A1922)*('Rate Schedule'!$A$5:$A$24&lt;&gt;"")*'Rate Schedule'!$A$5:$A$24)),'Rate Schedule'!$A$5:$A$24,0)),0),0))))</f>
        <v/>
      </c>
      <c r="P1922" s="25">
        <f>IF(OR(M1922="",O1922=""),"",ROUND(N1922*O1922,0)/100)</f>
        <v/>
      </c>
      <c r="Q1922" s="26">
        <f>IF(AND(A1922="",B1922="",C1922="",D1922="",E1922="",J1922="",H1922=""),"",IF(A1922="","Add a date",IF(A1922&gt;AsOf,"After as-of date: not counted yet",IF(B1922="","Add a vehicle",IF(COUNTIF(VName,B1922)=0,"Vehicle not on Vehicles sheet",IF(E1922="","Add a purpose",IF(AND(E1922&lt;&gt;"Business",E1922&lt;&gt;"Medical",E1922&lt;&gt;"Charitable",E1922&lt;&gt;"Personal"),"Purpose must be Business/Medical/Charitable/Personal",IF(AND(ISNUMBER(H1922),ISNUMBER(I1922),I1922&lt;H1922),"Odometer end is before start",IF(AND(NOT(ISNUMBER(H1922)),NOT(ISNUMBER(I1922)),NOT(ISNUMBER(J1922))),"Add odometer readings or typed miles",IF(AND(ISNUMBER(H1922),ISNUMBER(I1922),ISNUMBER(J1922),ABS((I1922-H1922)-J1922)&gt;0.05),"Odometer and typed miles disagree",IF(AND(N1922&gt;0,O1922=0),"No rate for this date — check Rate Schedule",IF(AND(OR(E1922="Business",E1922="Medical",E1922="Charitable"),F1922&lt;&gt;"Yes",K1922=""),"Add purpose detail for substantiation",""))))))))))))</f>
        <v/>
      </c>
      <c r="R1922" s="27">
        <f>IF(OR(A1922="",M1922=""),"",IFERROR(INDEX('Rate Schedule'!$A$5:$A$24,MATCH(SUMPRODUCT(MAX(('Rate Schedule'!$A$5:$A$24&lt;=A1922)*('Rate Schedule'!$A$5:$A$24&lt;&gt;"")*'Rate Schedule'!$A$5:$A$24)),'Rate Schedule'!$A$5:$A$24,0)),""))</f>
        <v/>
      </c>
    </row>
    <row r="1923">
      <c r="A1923" s="22" t="n"/>
      <c r="B1923" s="10" t="n"/>
      <c r="C1923" s="10" t="n"/>
      <c r="D1923" s="10" t="n"/>
      <c r="E1923" s="10" t="n"/>
      <c r="F1923" s="10" t="n"/>
      <c r="G1923" s="10" t="n"/>
      <c r="H1923" s="23" t="n"/>
      <c r="I1923" s="23" t="n"/>
      <c r="J1923" s="23" t="n"/>
      <c r="K1923" s="10" t="n"/>
      <c r="L1923" s="10" t="n"/>
      <c r="M1923" s="24">
        <f>IF(AND(A1923="",B1923="",J1923="",H1923=""),"",ROUND(IF(G1923="Yes",2,1)*IF(AND(ISNUMBER(H1923),ISNUMBER(I1923),I1923&gt;=H1923),I1923-H1923,IF(ISNUMBER(J1923),J1923,0)),1))</f>
        <v/>
      </c>
      <c r="N1923" s="24">
        <f>IF(M1923="","",IF(OR(E1923="Personal",E1923="",F1923="Yes"),0,M1923))</f>
        <v/>
      </c>
      <c r="O1923" s="24">
        <f>IF(OR(A1923="",M1923=""),"",IF(E1923="Business",IFERROR(INDEX('Rate Schedule'!$B$5:$B$24,MATCH(SUMPRODUCT(MAX(('Rate Schedule'!$A$5:$A$24&lt;=A1923)*('Rate Schedule'!$A$5:$A$24&lt;&gt;"")*'Rate Schedule'!$A$5:$A$24)),'Rate Schedule'!$A$5:$A$24,0)),0),IF(E1923="Medical",IFERROR(INDEX('Rate Schedule'!$C$5:$C$24,MATCH(SUMPRODUCT(MAX(('Rate Schedule'!$A$5:$A$24&lt;=A1923)*('Rate Schedule'!$A$5:$A$24&lt;&gt;"")*'Rate Schedule'!$A$5:$A$24)),'Rate Schedule'!$A$5:$A$24,0)),0),IF(E1923="Charitable",IFERROR(INDEX('Rate Schedule'!$D$5:$D$24,MATCH(SUMPRODUCT(MAX(('Rate Schedule'!$A$5:$A$24&lt;=A1923)*('Rate Schedule'!$A$5:$A$24&lt;&gt;"")*'Rate Schedule'!$A$5:$A$24)),'Rate Schedule'!$A$5:$A$24,0)),0),0))))</f>
        <v/>
      </c>
      <c r="P1923" s="25">
        <f>IF(OR(M1923="",O1923=""),"",ROUND(N1923*O1923,0)/100)</f>
        <v/>
      </c>
      <c r="Q1923" s="26">
        <f>IF(AND(A1923="",B1923="",C1923="",D1923="",E1923="",J1923="",H1923=""),"",IF(A1923="","Add a date",IF(A1923&gt;AsOf,"After as-of date: not counted yet",IF(B1923="","Add a vehicle",IF(COUNTIF(VName,B1923)=0,"Vehicle not on Vehicles sheet",IF(E1923="","Add a purpose",IF(AND(E1923&lt;&gt;"Business",E1923&lt;&gt;"Medical",E1923&lt;&gt;"Charitable",E1923&lt;&gt;"Personal"),"Purpose must be Business/Medical/Charitable/Personal",IF(AND(ISNUMBER(H1923),ISNUMBER(I1923),I1923&lt;H1923),"Odometer end is before start",IF(AND(NOT(ISNUMBER(H1923)),NOT(ISNUMBER(I1923)),NOT(ISNUMBER(J1923))),"Add odometer readings or typed miles",IF(AND(ISNUMBER(H1923),ISNUMBER(I1923),ISNUMBER(J1923),ABS((I1923-H1923)-J1923)&gt;0.05),"Odometer and typed miles disagree",IF(AND(N1923&gt;0,O1923=0),"No rate for this date — check Rate Schedule",IF(AND(OR(E1923="Business",E1923="Medical",E1923="Charitable"),F1923&lt;&gt;"Yes",K1923=""),"Add purpose detail for substantiation",""))))))))))))</f>
        <v/>
      </c>
      <c r="R1923" s="27">
        <f>IF(OR(A1923="",M1923=""),"",IFERROR(INDEX('Rate Schedule'!$A$5:$A$24,MATCH(SUMPRODUCT(MAX(('Rate Schedule'!$A$5:$A$24&lt;=A1923)*('Rate Schedule'!$A$5:$A$24&lt;&gt;"")*'Rate Schedule'!$A$5:$A$24)),'Rate Schedule'!$A$5:$A$24,0)),""))</f>
        <v/>
      </c>
    </row>
    <row r="1924">
      <c r="A1924" s="22" t="n"/>
      <c r="B1924" s="10" t="n"/>
      <c r="C1924" s="10" t="n"/>
      <c r="D1924" s="10" t="n"/>
      <c r="E1924" s="10" t="n"/>
      <c r="F1924" s="10" t="n"/>
      <c r="G1924" s="10" t="n"/>
      <c r="H1924" s="23" t="n"/>
      <c r="I1924" s="23" t="n"/>
      <c r="J1924" s="23" t="n"/>
      <c r="K1924" s="10" t="n"/>
      <c r="L1924" s="10" t="n"/>
      <c r="M1924" s="24">
        <f>IF(AND(A1924="",B1924="",J1924="",H1924=""),"",ROUND(IF(G1924="Yes",2,1)*IF(AND(ISNUMBER(H1924),ISNUMBER(I1924),I1924&gt;=H1924),I1924-H1924,IF(ISNUMBER(J1924),J1924,0)),1))</f>
        <v/>
      </c>
      <c r="N1924" s="24">
        <f>IF(M1924="","",IF(OR(E1924="Personal",E1924="",F1924="Yes"),0,M1924))</f>
        <v/>
      </c>
      <c r="O1924" s="24">
        <f>IF(OR(A1924="",M1924=""),"",IF(E1924="Business",IFERROR(INDEX('Rate Schedule'!$B$5:$B$24,MATCH(SUMPRODUCT(MAX(('Rate Schedule'!$A$5:$A$24&lt;=A1924)*('Rate Schedule'!$A$5:$A$24&lt;&gt;"")*'Rate Schedule'!$A$5:$A$24)),'Rate Schedule'!$A$5:$A$24,0)),0),IF(E1924="Medical",IFERROR(INDEX('Rate Schedule'!$C$5:$C$24,MATCH(SUMPRODUCT(MAX(('Rate Schedule'!$A$5:$A$24&lt;=A1924)*('Rate Schedule'!$A$5:$A$24&lt;&gt;"")*'Rate Schedule'!$A$5:$A$24)),'Rate Schedule'!$A$5:$A$24,0)),0),IF(E1924="Charitable",IFERROR(INDEX('Rate Schedule'!$D$5:$D$24,MATCH(SUMPRODUCT(MAX(('Rate Schedule'!$A$5:$A$24&lt;=A1924)*('Rate Schedule'!$A$5:$A$24&lt;&gt;"")*'Rate Schedule'!$A$5:$A$24)),'Rate Schedule'!$A$5:$A$24,0)),0),0))))</f>
        <v/>
      </c>
      <c r="P1924" s="25">
        <f>IF(OR(M1924="",O1924=""),"",ROUND(N1924*O1924,0)/100)</f>
        <v/>
      </c>
      <c r="Q1924" s="26">
        <f>IF(AND(A1924="",B1924="",C1924="",D1924="",E1924="",J1924="",H1924=""),"",IF(A1924="","Add a date",IF(A1924&gt;AsOf,"After as-of date: not counted yet",IF(B1924="","Add a vehicle",IF(COUNTIF(VName,B1924)=0,"Vehicle not on Vehicles sheet",IF(E1924="","Add a purpose",IF(AND(E1924&lt;&gt;"Business",E1924&lt;&gt;"Medical",E1924&lt;&gt;"Charitable",E1924&lt;&gt;"Personal"),"Purpose must be Business/Medical/Charitable/Personal",IF(AND(ISNUMBER(H1924),ISNUMBER(I1924),I1924&lt;H1924),"Odometer end is before start",IF(AND(NOT(ISNUMBER(H1924)),NOT(ISNUMBER(I1924)),NOT(ISNUMBER(J1924))),"Add odometer readings or typed miles",IF(AND(ISNUMBER(H1924),ISNUMBER(I1924),ISNUMBER(J1924),ABS((I1924-H1924)-J1924)&gt;0.05),"Odometer and typed miles disagree",IF(AND(N1924&gt;0,O1924=0),"No rate for this date — check Rate Schedule",IF(AND(OR(E1924="Business",E1924="Medical",E1924="Charitable"),F1924&lt;&gt;"Yes",K1924=""),"Add purpose detail for substantiation",""))))))))))))</f>
        <v/>
      </c>
      <c r="R1924" s="27">
        <f>IF(OR(A1924="",M1924=""),"",IFERROR(INDEX('Rate Schedule'!$A$5:$A$24,MATCH(SUMPRODUCT(MAX(('Rate Schedule'!$A$5:$A$24&lt;=A1924)*('Rate Schedule'!$A$5:$A$24&lt;&gt;"")*'Rate Schedule'!$A$5:$A$24)),'Rate Schedule'!$A$5:$A$24,0)),""))</f>
        <v/>
      </c>
    </row>
    <row r="1925">
      <c r="A1925" s="22" t="n"/>
      <c r="B1925" s="10" t="n"/>
      <c r="C1925" s="10" t="n"/>
      <c r="D1925" s="10" t="n"/>
      <c r="E1925" s="10" t="n"/>
      <c r="F1925" s="10" t="n"/>
      <c r="G1925" s="10" t="n"/>
      <c r="H1925" s="23" t="n"/>
      <c r="I1925" s="23" t="n"/>
      <c r="J1925" s="23" t="n"/>
      <c r="K1925" s="10" t="n"/>
      <c r="L1925" s="10" t="n"/>
      <c r="M1925" s="24">
        <f>IF(AND(A1925="",B1925="",J1925="",H1925=""),"",ROUND(IF(G1925="Yes",2,1)*IF(AND(ISNUMBER(H1925),ISNUMBER(I1925),I1925&gt;=H1925),I1925-H1925,IF(ISNUMBER(J1925),J1925,0)),1))</f>
        <v/>
      </c>
      <c r="N1925" s="24">
        <f>IF(M1925="","",IF(OR(E1925="Personal",E1925="",F1925="Yes"),0,M1925))</f>
        <v/>
      </c>
      <c r="O1925" s="24">
        <f>IF(OR(A1925="",M1925=""),"",IF(E1925="Business",IFERROR(INDEX('Rate Schedule'!$B$5:$B$24,MATCH(SUMPRODUCT(MAX(('Rate Schedule'!$A$5:$A$24&lt;=A1925)*('Rate Schedule'!$A$5:$A$24&lt;&gt;"")*'Rate Schedule'!$A$5:$A$24)),'Rate Schedule'!$A$5:$A$24,0)),0),IF(E1925="Medical",IFERROR(INDEX('Rate Schedule'!$C$5:$C$24,MATCH(SUMPRODUCT(MAX(('Rate Schedule'!$A$5:$A$24&lt;=A1925)*('Rate Schedule'!$A$5:$A$24&lt;&gt;"")*'Rate Schedule'!$A$5:$A$24)),'Rate Schedule'!$A$5:$A$24,0)),0),IF(E1925="Charitable",IFERROR(INDEX('Rate Schedule'!$D$5:$D$24,MATCH(SUMPRODUCT(MAX(('Rate Schedule'!$A$5:$A$24&lt;=A1925)*('Rate Schedule'!$A$5:$A$24&lt;&gt;"")*'Rate Schedule'!$A$5:$A$24)),'Rate Schedule'!$A$5:$A$24,0)),0),0))))</f>
        <v/>
      </c>
      <c r="P1925" s="25">
        <f>IF(OR(M1925="",O1925=""),"",ROUND(N1925*O1925,0)/100)</f>
        <v/>
      </c>
      <c r="Q1925" s="26">
        <f>IF(AND(A1925="",B1925="",C1925="",D1925="",E1925="",J1925="",H1925=""),"",IF(A1925="","Add a date",IF(A1925&gt;AsOf,"After as-of date: not counted yet",IF(B1925="","Add a vehicle",IF(COUNTIF(VName,B1925)=0,"Vehicle not on Vehicles sheet",IF(E1925="","Add a purpose",IF(AND(E1925&lt;&gt;"Business",E1925&lt;&gt;"Medical",E1925&lt;&gt;"Charitable",E1925&lt;&gt;"Personal"),"Purpose must be Business/Medical/Charitable/Personal",IF(AND(ISNUMBER(H1925),ISNUMBER(I1925),I1925&lt;H1925),"Odometer end is before start",IF(AND(NOT(ISNUMBER(H1925)),NOT(ISNUMBER(I1925)),NOT(ISNUMBER(J1925))),"Add odometer readings or typed miles",IF(AND(ISNUMBER(H1925),ISNUMBER(I1925),ISNUMBER(J1925),ABS((I1925-H1925)-J1925)&gt;0.05),"Odometer and typed miles disagree",IF(AND(N1925&gt;0,O1925=0),"No rate for this date — check Rate Schedule",IF(AND(OR(E1925="Business",E1925="Medical",E1925="Charitable"),F1925&lt;&gt;"Yes",K1925=""),"Add purpose detail for substantiation",""))))))))))))</f>
        <v/>
      </c>
      <c r="R1925" s="27">
        <f>IF(OR(A1925="",M1925=""),"",IFERROR(INDEX('Rate Schedule'!$A$5:$A$24,MATCH(SUMPRODUCT(MAX(('Rate Schedule'!$A$5:$A$24&lt;=A1925)*('Rate Schedule'!$A$5:$A$24&lt;&gt;"")*'Rate Schedule'!$A$5:$A$24)),'Rate Schedule'!$A$5:$A$24,0)),""))</f>
        <v/>
      </c>
    </row>
    <row r="1926">
      <c r="A1926" s="22" t="n"/>
      <c r="B1926" s="10" t="n"/>
      <c r="C1926" s="10" t="n"/>
      <c r="D1926" s="10" t="n"/>
      <c r="E1926" s="10" t="n"/>
      <c r="F1926" s="10" t="n"/>
      <c r="G1926" s="10" t="n"/>
      <c r="H1926" s="23" t="n"/>
      <c r="I1926" s="23" t="n"/>
      <c r="J1926" s="23" t="n"/>
      <c r="K1926" s="10" t="n"/>
      <c r="L1926" s="10" t="n"/>
      <c r="M1926" s="24">
        <f>IF(AND(A1926="",B1926="",J1926="",H1926=""),"",ROUND(IF(G1926="Yes",2,1)*IF(AND(ISNUMBER(H1926),ISNUMBER(I1926),I1926&gt;=H1926),I1926-H1926,IF(ISNUMBER(J1926),J1926,0)),1))</f>
        <v/>
      </c>
      <c r="N1926" s="24">
        <f>IF(M1926="","",IF(OR(E1926="Personal",E1926="",F1926="Yes"),0,M1926))</f>
        <v/>
      </c>
      <c r="O1926" s="24">
        <f>IF(OR(A1926="",M1926=""),"",IF(E1926="Business",IFERROR(INDEX('Rate Schedule'!$B$5:$B$24,MATCH(SUMPRODUCT(MAX(('Rate Schedule'!$A$5:$A$24&lt;=A1926)*('Rate Schedule'!$A$5:$A$24&lt;&gt;"")*'Rate Schedule'!$A$5:$A$24)),'Rate Schedule'!$A$5:$A$24,0)),0),IF(E1926="Medical",IFERROR(INDEX('Rate Schedule'!$C$5:$C$24,MATCH(SUMPRODUCT(MAX(('Rate Schedule'!$A$5:$A$24&lt;=A1926)*('Rate Schedule'!$A$5:$A$24&lt;&gt;"")*'Rate Schedule'!$A$5:$A$24)),'Rate Schedule'!$A$5:$A$24,0)),0),IF(E1926="Charitable",IFERROR(INDEX('Rate Schedule'!$D$5:$D$24,MATCH(SUMPRODUCT(MAX(('Rate Schedule'!$A$5:$A$24&lt;=A1926)*('Rate Schedule'!$A$5:$A$24&lt;&gt;"")*'Rate Schedule'!$A$5:$A$24)),'Rate Schedule'!$A$5:$A$24,0)),0),0))))</f>
        <v/>
      </c>
      <c r="P1926" s="25">
        <f>IF(OR(M1926="",O1926=""),"",ROUND(N1926*O1926,0)/100)</f>
        <v/>
      </c>
      <c r="Q1926" s="26">
        <f>IF(AND(A1926="",B1926="",C1926="",D1926="",E1926="",J1926="",H1926=""),"",IF(A1926="","Add a date",IF(A1926&gt;AsOf,"After as-of date: not counted yet",IF(B1926="","Add a vehicle",IF(COUNTIF(VName,B1926)=0,"Vehicle not on Vehicles sheet",IF(E1926="","Add a purpose",IF(AND(E1926&lt;&gt;"Business",E1926&lt;&gt;"Medical",E1926&lt;&gt;"Charitable",E1926&lt;&gt;"Personal"),"Purpose must be Business/Medical/Charitable/Personal",IF(AND(ISNUMBER(H1926),ISNUMBER(I1926),I1926&lt;H1926),"Odometer end is before start",IF(AND(NOT(ISNUMBER(H1926)),NOT(ISNUMBER(I1926)),NOT(ISNUMBER(J1926))),"Add odometer readings or typed miles",IF(AND(ISNUMBER(H1926),ISNUMBER(I1926),ISNUMBER(J1926),ABS((I1926-H1926)-J1926)&gt;0.05),"Odometer and typed miles disagree",IF(AND(N1926&gt;0,O1926=0),"No rate for this date — check Rate Schedule",IF(AND(OR(E1926="Business",E1926="Medical",E1926="Charitable"),F1926&lt;&gt;"Yes",K1926=""),"Add purpose detail for substantiation",""))))))))))))</f>
        <v/>
      </c>
      <c r="R1926" s="27">
        <f>IF(OR(A1926="",M1926=""),"",IFERROR(INDEX('Rate Schedule'!$A$5:$A$24,MATCH(SUMPRODUCT(MAX(('Rate Schedule'!$A$5:$A$24&lt;=A1926)*('Rate Schedule'!$A$5:$A$24&lt;&gt;"")*'Rate Schedule'!$A$5:$A$24)),'Rate Schedule'!$A$5:$A$24,0)),""))</f>
        <v/>
      </c>
    </row>
    <row r="1927">
      <c r="A1927" s="22" t="n"/>
      <c r="B1927" s="10" t="n"/>
      <c r="C1927" s="10" t="n"/>
      <c r="D1927" s="10" t="n"/>
      <c r="E1927" s="10" t="n"/>
      <c r="F1927" s="10" t="n"/>
      <c r="G1927" s="10" t="n"/>
      <c r="H1927" s="23" t="n"/>
      <c r="I1927" s="23" t="n"/>
      <c r="J1927" s="23" t="n"/>
      <c r="K1927" s="10" t="n"/>
      <c r="L1927" s="10" t="n"/>
      <c r="M1927" s="24">
        <f>IF(AND(A1927="",B1927="",J1927="",H1927=""),"",ROUND(IF(G1927="Yes",2,1)*IF(AND(ISNUMBER(H1927),ISNUMBER(I1927),I1927&gt;=H1927),I1927-H1927,IF(ISNUMBER(J1927),J1927,0)),1))</f>
        <v/>
      </c>
      <c r="N1927" s="24">
        <f>IF(M1927="","",IF(OR(E1927="Personal",E1927="",F1927="Yes"),0,M1927))</f>
        <v/>
      </c>
      <c r="O1927" s="24">
        <f>IF(OR(A1927="",M1927=""),"",IF(E1927="Business",IFERROR(INDEX('Rate Schedule'!$B$5:$B$24,MATCH(SUMPRODUCT(MAX(('Rate Schedule'!$A$5:$A$24&lt;=A1927)*('Rate Schedule'!$A$5:$A$24&lt;&gt;"")*'Rate Schedule'!$A$5:$A$24)),'Rate Schedule'!$A$5:$A$24,0)),0),IF(E1927="Medical",IFERROR(INDEX('Rate Schedule'!$C$5:$C$24,MATCH(SUMPRODUCT(MAX(('Rate Schedule'!$A$5:$A$24&lt;=A1927)*('Rate Schedule'!$A$5:$A$24&lt;&gt;"")*'Rate Schedule'!$A$5:$A$24)),'Rate Schedule'!$A$5:$A$24,0)),0),IF(E1927="Charitable",IFERROR(INDEX('Rate Schedule'!$D$5:$D$24,MATCH(SUMPRODUCT(MAX(('Rate Schedule'!$A$5:$A$24&lt;=A1927)*('Rate Schedule'!$A$5:$A$24&lt;&gt;"")*'Rate Schedule'!$A$5:$A$24)),'Rate Schedule'!$A$5:$A$24,0)),0),0))))</f>
        <v/>
      </c>
      <c r="P1927" s="25">
        <f>IF(OR(M1927="",O1927=""),"",ROUND(N1927*O1927,0)/100)</f>
        <v/>
      </c>
      <c r="Q1927" s="26">
        <f>IF(AND(A1927="",B1927="",C1927="",D1927="",E1927="",J1927="",H1927=""),"",IF(A1927="","Add a date",IF(A1927&gt;AsOf,"After as-of date: not counted yet",IF(B1927="","Add a vehicle",IF(COUNTIF(VName,B1927)=0,"Vehicle not on Vehicles sheet",IF(E1927="","Add a purpose",IF(AND(E1927&lt;&gt;"Business",E1927&lt;&gt;"Medical",E1927&lt;&gt;"Charitable",E1927&lt;&gt;"Personal"),"Purpose must be Business/Medical/Charitable/Personal",IF(AND(ISNUMBER(H1927),ISNUMBER(I1927),I1927&lt;H1927),"Odometer end is before start",IF(AND(NOT(ISNUMBER(H1927)),NOT(ISNUMBER(I1927)),NOT(ISNUMBER(J1927))),"Add odometer readings or typed miles",IF(AND(ISNUMBER(H1927),ISNUMBER(I1927),ISNUMBER(J1927),ABS((I1927-H1927)-J1927)&gt;0.05),"Odometer and typed miles disagree",IF(AND(N1927&gt;0,O1927=0),"No rate for this date — check Rate Schedule",IF(AND(OR(E1927="Business",E1927="Medical",E1927="Charitable"),F1927&lt;&gt;"Yes",K1927=""),"Add purpose detail for substantiation",""))))))))))))</f>
        <v/>
      </c>
      <c r="R1927" s="27">
        <f>IF(OR(A1927="",M1927=""),"",IFERROR(INDEX('Rate Schedule'!$A$5:$A$24,MATCH(SUMPRODUCT(MAX(('Rate Schedule'!$A$5:$A$24&lt;=A1927)*('Rate Schedule'!$A$5:$A$24&lt;&gt;"")*'Rate Schedule'!$A$5:$A$24)),'Rate Schedule'!$A$5:$A$24,0)),""))</f>
        <v/>
      </c>
    </row>
    <row r="1928">
      <c r="A1928" s="22" t="n"/>
      <c r="B1928" s="10" t="n"/>
      <c r="C1928" s="10" t="n"/>
      <c r="D1928" s="10" t="n"/>
      <c r="E1928" s="10" t="n"/>
      <c r="F1928" s="10" t="n"/>
      <c r="G1928" s="10" t="n"/>
      <c r="H1928" s="23" t="n"/>
      <c r="I1928" s="23" t="n"/>
      <c r="J1928" s="23" t="n"/>
      <c r="K1928" s="10" t="n"/>
      <c r="L1928" s="10" t="n"/>
      <c r="M1928" s="24">
        <f>IF(AND(A1928="",B1928="",J1928="",H1928=""),"",ROUND(IF(G1928="Yes",2,1)*IF(AND(ISNUMBER(H1928),ISNUMBER(I1928),I1928&gt;=H1928),I1928-H1928,IF(ISNUMBER(J1928),J1928,0)),1))</f>
        <v/>
      </c>
      <c r="N1928" s="24">
        <f>IF(M1928="","",IF(OR(E1928="Personal",E1928="",F1928="Yes"),0,M1928))</f>
        <v/>
      </c>
      <c r="O1928" s="24">
        <f>IF(OR(A1928="",M1928=""),"",IF(E1928="Business",IFERROR(INDEX('Rate Schedule'!$B$5:$B$24,MATCH(SUMPRODUCT(MAX(('Rate Schedule'!$A$5:$A$24&lt;=A1928)*('Rate Schedule'!$A$5:$A$24&lt;&gt;"")*'Rate Schedule'!$A$5:$A$24)),'Rate Schedule'!$A$5:$A$24,0)),0),IF(E1928="Medical",IFERROR(INDEX('Rate Schedule'!$C$5:$C$24,MATCH(SUMPRODUCT(MAX(('Rate Schedule'!$A$5:$A$24&lt;=A1928)*('Rate Schedule'!$A$5:$A$24&lt;&gt;"")*'Rate Schedule'!$A$5:$A$24)),'Rate Schedule'!$A$5:$A$24,0)),0),IF(E1928="Charitable",IFERROR(INDEX('Rate Schedule'!$D$5:$D$24,MATCH(SUMPRODUCT(MAX(('Rate Schedule'!$A$5:$A$24&lt;=A1928)*('Rate Schedule'!$A$5:$A$24&lt;&gt;"")*'Rate Schedule'!$A$5:$A$24)),'Rate Schedule'!$A$5:$A$24,0)),0),0))))</f>
        <v/>
      </c>
      <c r="P1928" s="25">
        <f>IF(OR(M1928="",O1928=""),"",ROUND(N1928*O1928,0)/100)</f>
        <v/>
      </c>
      <c r="Q1928" s="26">
        <f>IF(AND(A1928="",B1928="",C1928="",D1928="",E1928="",J1928="",H1928=""),"",IF(A1928="","Add a date",IF(A1928&gt;AsOf,"After as-of date: not counted yet",IF(B1928="","Add a vehicle",IF(COUNTIF(VName,B1928)=0,"Vehicle not on Vehicles sheet",IF(E1928="","Add a purpose",IF(AND(E1928&lt;&gt;"Business",E1928&lt;&gt;"Medical",E1928&lt;&gt;"Charitable",E1928&lt;&gt;"Personal"),"Purpose must be Business/Medical/Charitable/Personal",IF(AND(ISNUMBER(H1928),ISNUMBER(I1928),I1928&lt;H1928),"Odometer end is before start",IF(AND(NOT(ISNUMBER(H1928)),NOT(ISNUMBER(I1928)),NOT(ISNUMBER(J1928))),"Add odometer readings or typed miles",IF(AND(ISNUMBER(H1928),ISNUMBER(I1928),ISNUMBER(J1928),ABS((I1928-H1928)-J1928)&gt;0.05),"Odometer and typed miles disagree",IF(AND(N1928&gt;0,O1928=0),"No rate for this date — check Rate Schedule",IF(AND(OR(E1928="Business",E1928="Medical",E1928="Charitable"),F1928&lt;&gt;"Yes",K1928=""),"Add purpose detail for substantiation",""))))))))))))</f>
        <v/>
      </c>
      <c r="R1928" s="27">
        <f>IF(OR(A1928="",M1928=""),"",IFERROR(INDEX('Rate Schedule'!$A$5:$A$24,MATCH(SUMPRODUCT(MAX(('Rate Schedule'!$A$5:$A$24&lt;=A1928)*('Rate Schedule'!$A$5:$A$24&lt;&gt;"")*'Rate Schedule'!$A$5:$A$24)),'Rate Schedule'!$A$5:$A$24,0)),""))</f>
        <v/>
      </c>
    </row>
    <row r="1929">
      <c r="A1929" s="22" t="n"/>
      <c r="B1929" s="10" t="n"/>
      <c r="C1929" s="10" t="n"/>
      <c r="D1929" s="10" t="n"/>
      <c r="E1929" s="10" t="n"/>
      <c r="F1929" s="10" t="n"/>
      <c r="G1929" s="10" t="n"/>
      <c r="H1929" s="23" t="n"/>
      <c r="I1929" s="23" t="n"/>
      <c r="J1929" s="23" t="n"/>
      <c r="K1929" s="10" t="n"/>
      <c r="L1929" s="10" t="n"/>
      <c r="M1929" s="24">
        <f>IF(AND(A1929="",B1929="",J1929="",H1929=""),"",ROUND(IF(G1929="Yes",2,1)*IF(AND(ISNUMBER(H1929),ISNUMBER(I1929),I1929&gt;=H1929),I1929-H1929,IF(ISNUMBER(J1929),J1929,0)),1))</f>
        <v/>
      </c>
      <c r="N1929" s="24">
        <f>IF(M1929="","",IF(OR(E1929="Personal",E1929="",F1929="Yes"),0,M1929))</f>
        <v/>
      </c>
      <c r="O1929" s="24">
        <f>IF(OR(A1929="",M1929=""),"",IF(E1929="Business",IFERROR(INDEX('Rate Schedule'!$B$5:$B$24,MATCH(SUMPRODUCT(MAX(('Rate Schedule'!$A$5:$A$24&lt;=A1929)*('Rate Schedule'!$A$5:$A$24&lt;&gt;"")*'Rate Schedule'!$A$5:$A$24)),'Rate Schedule'!$A$5:$A$24,0)),0),IF(E1929="Medical",IFERROR(INDEX('Rate Schedule'!$C$5:$C$24,MATCH(SUMPRODUCT(MAX(('Rate Schedule'!$A$5:$A$24&lt;=A1929)*('Rate Schedule'!$A$5:$A$24&lt;&gt;"")*'Rate Schedule'!$A$5:$A$24)),'Rate Schedule'!$A$5:$A$24,0)),0),IF(E1929="Charitable",IFERROR(INDEX('Rate Schedule'!$D$5:$D$24,MATCH(SUMPRODUCT(MAX(('Rate Schedule'!$A$5:$A$24&lt;=A1929)*('Rate Schedule'!$A$5:$A$24&lt;&gt;"")*'Rate Schedule'!$A$5:$A$24)),'Rate Schedule'!$A$5:$A$24,0)),0),0))))</f>
        <v/>
      </c>
      <c r="P1929" s="25">
        <f>IF(OR(M1929="",O1929=""),"",ROUND(N1929*O1929,0)/100)</f>
        <v/>
      </c>
      <c r="Q1929" s="26">
        <f>IF(AND(A1929="",B1929="",C1929="",D1929="",E1929="",J1929="",H1929=""),"",IF(A1929="","Add a date",IF(A1929&gt;AsOf,"After as-of date: not counted yet",IF(B1929="","Add a vehicle",IF(COUNTIF(VName,B1929)=0,"Vehicle not on Vehicles sheet",IF(E1929="","Add a purpose",IF(AND(E1929&lt;&gt;"Business",E1929&lt;&gt;"Medical",E1929&lt;&gt;"Charitable",E1929&lt;&gt;"Personal"),"Purpose must be Business/Medical/Charitable/Personal",IF(AND(ISNUMBER(H1929),ISNUMBER(I1929),I1929&lt;H1929),"Odometer end is before start",IF(AND(NOT(ISNUMBER(H1929)),NOT(ISNUMBER(I1929)),NOT(ISNUMBER(J1929))),"Add odometer readings or typed miles",IF(AND(ISNUMBER(H1929),ISNUMBER(I1929),ISNUMBER(J1929),ABS((I1929-H1929)-J1929)&gt;0.05),"Odometer and typed miles disagree",IF(AND(N1929&gt;0,O1929=0),"No rate for this date — check Rate Schedule",IF(AND(OR(E1929="Business",E1929="Medical",E1929="Charitable"),F1929&lt;&gt;"Yes",K1929=""),"Add purpose detail for substantiation",""))))))))))))</f>
        <v/>
      </c>
      <c r="R1929" s="27">
        <f>IF(OR(A1929="",M1929=""),"",IFERROR(INDEX('Rate Schedule'!$A$5:$A$24,MATCH(SUMPRODUCT(MAX(('Rate Schedule'!$A$5:$A$24&lt;=A1929)*('Rate Schedule'!$A$5:$A$24&lt;&gt;"")*'Rate Schedule'!$A$5:$A$24)),'Rate Schedule'!$A$5:$A$24,0)),""))</f>
        <v/>
      </c>
    </row>
    <row r="1930">
      <c r="A1930" s="22" t="n"/>
      <c r="B1930" s="10" t="n"/>
      <c r="C1930" s="10" t="n"/>
      <c r="D1930" s="10" t="n"/>
      <c r="E1930" s="10" t="n"/>
      <c r="F1930" s="10" t="n"/>
      <c r="G1930" s="10" t="n"/>
      <c r="H1930" s="23" t="n"/>
      <c r="I1930" s="23" t="n"/>
      <c r="J1930" s="23" t="n"/>
      <c r="K1930" s="10" t="n"/>
      <c r="L1930" s="10" t="n"/>
      <c r="M1930" s="24">
        <f>IF(AND(A1930="",B1930="",J1930="",H1930=""),"",ROUND(IF(G1930="Yes",2,1)*IF(AND(ISNUMBER(H1930),ISNUMBER(I1930),I1930&gt;=H1930),I1930-H1930,IF(ISNUMBER(J1930),J1930,0)),1))</f>
        <v/>
      </c>
      <c r="N1930" s="24">
        <f>IF(M1930="","",IF(OR(E1930="Personal",E1930="",F1930="Yes"),0,M1930))</f>
        <v/>
      </c>
      <c r="O1930" s="24">
        <f>IF(OR(A1930="",M1930=""),"",IF(E1930="Business",IFERROR(INDEX('Rate Schedule'!$B$5:$B$24,MATCH(SUMPRODUCT(MAX(('Rate Schedule'!$A$5:$A$24&lt;=A1930)*('Rate Schedule'!$A$5:$A$24&lt;&gt;"")*'Rate Schedule'!$A$5:$A$24)),'Rate Schedule'!$A$5:$A$24,0)),0),IF(E1930="Medical",IFERROR(INDEX('Rate Schedule'!$C$5:$C$24,MATCH(SUMPRODUCT(MAX(('Rate Schedule'!$A$5:$A$24&lt;=A1930)*('Rate Schedule'!$A$5:$A$24&lt;&gt;"")*'Rate Schedule'!$A$5:$A$24)),'Rate Schedule'!$A$5:$A$24,0)),0),IF(E1930="Charitable",IFERROR(INDEX('Rate Schedule'!$D$5:$D$24,MATCH(SUMPRODUCT(MAX(('Rate Schedule'!$A$5:$A$24&lt;=A1930)*('Rate Schedule'!$A$5:$A$24&lt;&gt;"")*'Rate Schedule'!$A$5:$A$24)),'Rate Schedule'!$A$5:$A$24,0)),0),0))))</f>
        <v/>
      </c>
      <c r="P1930" s="25">
        <f>IF(OR(M1930="",O1930=""),"",ROUND(N1930*O1930,0)/100)</f>
        <v/>
      </c>
      <c r="Q1930" s="26">
        <f>IF(AND(A1930="",B1930="",C1930="",D1930="",E1930="",J1930="",H1930=""),"",IF(A1930="","Add a date",IF(A1930&gt;AsOf,"After as-of date: not counted yet",IF(B1930="","Add a vehicle",IF(COUNTIF(VName,B1930)=0,"Vehicle not on Vehicles sheet",IF(E1930="","Add a purpose",IF(AND(E1930&lt;&gt;"Business",E1930&lt;&gt;"Medical",E1930&lt;&gt;"Charitable",E1930&lt;&gt;"Personal"),"Purpose must be Business/Medical/Charitable/Personal",IF(AND(ISNUMBER(H1930),ISNUMBER(I1930),I1930&lt;H1930),"Odometer end is before start",IF(AND(NOT(ISNUMBER(H1930)),NOT(ISNUMBER(I1930)),NOT(ISNUMBER(J1930))),"Add odometer readings or typed miles",IF(AND(ISNUMBER(H1930),ISNUMBER(I1930),ISNUMBER(J1930),ABS((I1930-H1930)-J1930)&gt;0.05),"Odometer and typed miles disagree",IF(AND(N1930&gt;0,O1930=0),"No rate for this date — check Rate Schedule",IF(AND(OR(E1930="Business",E1930="Medical",E1930="Charitable"),F1930&lt;&gt;"Yes",K1930=""),"Add purpose detail for substantiation",""))))))))))))</f>
        <v/>
      </c>
      <c r="R1930" s="27">
        <f>IF(OR(A1930="",M1930=""),"",IFERROR(INDEX('Rate Schedule'!$A$5:$A$24,MATCH(SUMPRODUCT(MAX(('Rate Schedule'!$A$5:$A$24&lt;=A1930)*('Rate Schedule'!$A$5:$A$24&lt;&gt;"")*'Rate Schedule'!$A$5:$A$24)),'Rate Schedule'!$A$5:$A$24,0)),""))</f>
        <v/>
      </c>
    </row>
    <row r="1931">
      <c r="A1931" s="22" t="n"/>
      <c r="B1931" s="10" t="n"/>
      <c r="C1931" s="10" t="n"/>
      <c r="D1931" s="10" t="n"/>
      <c r="E1931" s="10" t="n"/>
      <c r="F1931" s="10" t="n"/>
      <c r="G1931" s="10" t="n"/>
      <c r="H1931" s="23" t="n"/>
      <c r="I1931" s="23" t="n"/>
      <c r="J1931" s="23" t="n"/>
      <c r="K1931" s="10" t="n"/>
      <c r="L1931" s="10" t="n"/>
      <c r="M1931" s="24">
        <f>IF(AND(A1931="",B1931="",J1931="",H1931=""),"",ROUND(IF(G1931="Yes",2,1)*IF(AND(ISNUMBER(H1931),ISNUMBER(I1931),I1931&gt;=H1931),I1931-H1931,IF(ISNUMBER(J1931),J1931,0)),1))</f>
        <v/>
      </c>
      <c r="N1931" s="24">
        <f>IF(M1931="","",IF(OR(E1931="Personal",E1931="",F1931="Yes"),0,M1931))</f>
        <v/>
      </c>
      <c r="O1931" s="24">
        <f>IF(OR(A1931="",M1931=""),"",IF(E1931="Business",IFERROR(INDEX('Rate Schedule'!$B$5:$B$24,MATCH(SUMPRODUCT(MAX(('Rate Schedule'!$A$5:$A$24&lt;=A1931)*('Rate Schedule'!$A$5:$A$24&lt;&gt;"")*'Rate Schedule'!$A$5:$A$24)),'Rate Schedule'!$A$5:$A$24,0)),0),IF(E1931="Medical",IFERROR(INDEX('Rate Schedule'!$C$5:$C$24,MATCH(SUMPRODUCT(MAX(('Rate Schedule'!$A$5:$A$24&lt;=A1931)*('Rate Schedule'!$A$5:$A$24&lt;&gt;"")*'Rate Schedule'!$A$5:$A$24)),'Rate Schedule'!$A$5:$A$24,0)),0),IF(E1931="Charitable",IFERROR(INDEX('Rate Schedule'!$D$5:$D$24,MATCH(SUMPRODUCT(MAX(('Rate Schedule'!$A$5:$A$24&lt;=A1931)*('Rate Schedule'!$A$5:$A$24&lt;&gt;"")*'Rate Schedule'!$A$5:$A$24)),'Rate Schedule'!$A$5:$A$24,0)),0),0))))</f>
        <v/>
      </c>
      <c r="P1931" s="25">
        <f>IF(OR(M1931="",O1931=""),"",ROUND(N1931*O1931,0)/100)</f>
        <v/>
      </c>
      <c r="Q1931" s="26">
        <f>IF(AND(A1931="",B1931="",C1931="",D1931="",E1931="",J1931="",H1931=""),"",IF(A1931="","Add a date",IF(A1931&gt;AsOf,"After as-of date: not counted yet",IF(B1931="","Add a vehicle",IF(COUNTIF(VName,B1931)=0,"Vehicle not on Vehicles sheet",IF(E1931="","Add a purpose",IF(AND(E1931&lt;&gt;"Business",E1931&lt;&gt;"Medical",E1931&lt;&gt;"Charitable",E1931&lt;&gt;"Personal"),"Purpose must be Business/Medical/Charitable/Personal",IF(AND(ISNUMBER(H1931),ISNUMBER(I1931),I1931&lt;H1931),"Odometer end is before start",IF(AND(NOT(ISNUMBER(H1931)),NOT(ISNUMBER(I1931)),NOT(ISNUMBER(J1931))),"Add odometer readings or typed miles",IF(AND(ISNUMBER(H1931),ISNUMBER(I1931),ISNUMBER(J1931),ABS((I1931-H1931)-J1931)&gt;0.05),"Odometer and typed miles disagree",IF(AND(N1931&gt;0,O1931=0),"No rate for this date — check Rate Schedule",IF(AND(OR(E1931="Business",E1931="Medical",E1931="Charitable"),F1931&lt;&gt;"Yes",K1931=""),"Add purpose detail for substantiation",""))))))))))))</f>
        <v/>
      </c>
      <c r="R1931" s="27">
        <f>IF(OR(A1931="",M1931=""),"",IFERROR(INDEX('Rate Schedule'!$A$5:$A$24,MATCH(SUMPRODUCT(MAX(('Rate Schedule'!$A$5:$A$24&lt;=A1931)*('Rate Schedule'!$A$5:$A$24&lt;&gt;"")*'Rate Schedule'!$A$5:$A$24)),'Rate Schedule'!$A$5:$A$24,0)),""))</f>
        <v/>
      </c>
    </row>
    <row r="1932">
      <c r="A1932" s="22" t="n"/>
      <c r="B1932" s="10" t="n"/>
      <c r="C1932" s="10" t="n"/>
      <c r="D1932" s="10" t="n"/>
      <c r="E1932" s="10" t="n"/>
      <c r="F1932" s="10" t="n"/>
      <c r="G1932" s="10" t="n"/>
      <c r="H1932" s="23" t="n"/>
      <c r="I1932" s="23" t="n"/>
      <c r="J1932" s="23" t="n"/>
      <c r="K1932" s="10" t="n"/>
      <c r="L1932" s="10" t="n"/>
      <c r="M1932" s="24">
        <f>IF(AND(A1932="",B1932="",J1932="",H1932=""),"",ROUND(IF(G1932="Yes",2,1)*IF(AND(ISNUMBER(H1932),ISNUMBER(I1932),I1932&gt;=H1932),I1932-H1932,IF(ISNUMBER(J1932),J1932,0)),1))</f>
        <v/>
      </c>
      <c r="N1932" s="24">
        <f>IF(M1932="","",IF(OR(E1932="Personal",E1932="",F1932="Yes"),0,M1932))</f>
        <v/>
      </c>
      <c r="O1932" s="24">
        <f>IF(OR(A1932="",M1932=""),"",IF(E1932="Business",IFERROR(INDEX('Rate Schedule'!$B$5:$B$24,MATCH(SUMPRODUCT(MAX(('Rate Schedule'!$A$5:$A$24&lt;=A1932)*('Rate Schedule'!$A$5:$A$24&lt;&gt;"")*'Rate Schedule'!$A$5:$A$24)),'Rate Schedule'!$A$5:$A$24,0)),0),IF(E1932="Medical",IFERROR(INDEX('Rate Schedule'!$C$5:$C$24,MATCH(SUMPRODUCT(MAX(('Rate Schedule'!$A$5:$A$24&lt;=A1932)*('Rate Schedule'!$A$5:$A$24&lt;&gt;"")*'Rate Schedule'!$A$5:$A$24)),'Rate Schedule'!$A$5:$A$24,0)),0),IF(E1932="Charitable",IFERROR(INDEX('Rate Schedule'!$D$5:$D$24,MATCH(SUMPRODUCT(MAX(('Rate Schedule'!$A$5:$A$24&lt;=A1932)*('Rate Schedule'!$A$5:$A$24&lt;&gt;"")*'Rate Schedule'!$A$5:$A$24)),'Rate Schedule'!$A$5:$A$24,0)),0),0))))</f>
        <v/>
      </c>
      <c r="P1932" s="25">
        <f>IF(OR(M1932="",O1932=""),"",ROUND(N1932*O1932,0)/100)</f>
        <v/>
      </c>
      <c r="Q1932" s="26">
        <f>IF(AND(A1932="",B1932="",C1932="",D1932="",E1932="",J1932="",H1932=""),"",IF(A1932="","Add a date",IF(A1932&gt;AsOf,"After as-of date: not counted yet",IF(B1932="","Add a vehicle",IF(COUNTIF(VName,B1932)=0,"Vehicle not on Vehicles sheet",IF(E1932="","Add a purpose",IF(AND(E1932&lt;&gt;"Business",E1932&lt;&gt;"Medical",E1932&lt;&gt;"Charitable",E1932&lt;&gt;"Personal"),"Purpose must be Business/Medical/Charitable/Personal",IF(AND(ISNUMBER(H1932),ISNUMBER(I1932),I1932&lt;H1932),"Odometer end is before start",IF(AND(NOT(ISNUMBER(H1932)),NOT(ISNUMBER(I1932)),NOT(ISNUMBER(J1932))),"Add odometer readings or typed miles",IF(AND(ISNUMBER(H1932),ISNUMBER(I1932),ISNUMBER(J1932),ABS((I1932-H1932)-J1932)&gt;0.05),"Odometer and typed miles disagree",IF(AND(N1932&gt;0,O1932=0),"No rate for this date — check Rate Schedule",IF(AND(OR(E1932="Business",E1932="Medical",E1932="Charitable"),F1932&lt;&gt;"Yes",K1932=""),"Add purpose detail for substantiation",""))))))))))))</f>
        <v/>
      </c>
      <c r="R1932" s="27">
        <f>IF(OR(A1932="",M1932=""),"",IFERROR(INDEX('Rate Schedule'!$A$5:$A$24,MATCH(SUMPRODUCT(MAX(('Rate Schedule'!$A$5:$A$24&lt;=A1932)*('Rate Schedule'!$A$5:$A$24&lt;&gt;"")*'Rate Schedule'!$A$5:$A$24)),'Rate Schedule'!$A$5:$A$24,0)),""))</f>
        <v/>
      </c>
    </row>
    <row r="1933">
      <c r="A1933" s="22" t="n"/>
      <c r="B1933" s="10" t="n"/>
      <c r="C1933" s="10" t="n"/>
      <c r="D1933" s="10" t="n"/>
      <c r="E1933" s="10" t="n"/>
      <c r="F1933" s="10" t="n"/>
      <c r="G1933" s="10" t="n"/>
      <c r="H1933" s="23" t="n"/>
      <c r="I1933" s="23" t="n"/>
      <c r="J1933" s="23" t="n"/>
      <c r="K1933" s="10" t="n"/>
      <c r="L1933" s="10" t="n"/>
      <c r="M1933" s="24">
        <f>IF(AND(A1933="",B1933="",J1933="",H1933=""),"",ROUND(IF(G1933="Yes",2,1)*IF(AND(ISNUMBER(H1933),ISNUMBER(I1933),I1933&gt;=H1933),I1933-H1933,IF(ISNUMBER(J1933),J1933,0)),1))</f>
        <v/>
      </c>
      <c r="N1933" s="24">
        <f>IF(M1933="","",IF(OR(E1933="Personal",E1933="",F1933="Yes"),0,M1933))</f>
        <v/>
      </c>
      <c r="O1933" s="24">
        <f>IF(OR(A1933="",M1933=""),"",IF(E1933="Business",IFERROR(INDEX('Rate Schedule'!$B$5:$B$24,MATCH(SUMPRODUCT(MAX(('Rate Schedule'!$A$5:$A$24&lt;=A1933)*('Rate Schedule'!$A$5:$A$24&lt;&gt;"")*'Rate Schedule'!$A$5:$A$24)),'Rate Schedule'!$A$5:$A$24,0)),0),IF(E1933="Medical",IFERROR(INDEX('Rate Schedule'!$C$5:$C$24,MATCH(SUMPRODUCT(MAX(('Rate Schedule'!$A$5:$A$24&lt;=A1933)*('Rate Schedule'!$A$5:$A$24&lt;&gt;"")*'Rate Schedule'!$A$5:$A$24)),'Rate Schedule'!$A$5:$A$24,0)),0),IF(E1933="Charitable",IFERROR(INDEX('Rate Schedule'!$D$5:$D$24,MATCH(SUMPRODUCT(MAX(('Rate Schedule'!$A$5:$A$24&lt;=A1933)*('Rate Schedule'!$A$5:$A$24&lt;&gt;"")*'Rate Schedule'!$A$5:$A$24)),'Rate Schedule'!$A$5:$A$24,0)),0),0))))</f>
        <v/>
      </c>
      <c r="P1933" s="25">
        <f>IF(OR(M1933="",O1933=""),"",ROUND(N1933*O1933,0)/100)</f>
        <v/>
      </c>
      <c r="Q1933" s="26">
        <f>IF(AND(A1933="",B1933="",C1933="",D1933="",E1933="",J1933="",H1933=""),"",IF(A1933="","Add a date",IF(A1933&gt;AsOf,"After as-of date: not counted yet",IF(B1933="","Add a vehicle",IF(COUNTIF(VName,B1933)=0,"Vehicle not on Vehicles sheet",IF(E1933="","Add a purpose",IF(AND(E1933&lt;&gt;"Business",E1933&lt;&gt;"Medical",E1933&lt;&gt;"Charitable",E1933&lt;&gt;"Personal"),"Purpose must be Business/Medical/Charitable/Personal",IF(AND(ISNUMBER(H1933),ISNUMBER(I1933),I1933&lt;H1933),"Odometer end is before start",IF(AND(NOT(ISNUMBER(H1933)),NOT(ISNUMBER(I1933)),NOT(ISNUMBER(J1933))),"Add odometer readings or typed miles",IF(AND(ISNUMBER(H1933),ISNUMBER(I1933),ISNUMBER(J1933),ABS((I1933-H1933)-J1933)&gt;0.05),"Odometer and typed miles disagree",IF(AND(N1933&gt;0,O1933=0),"No rate for this date — check Rate Schedule",IF(AND(OR(E1933="Business",E1933="Medical",E1933="Charitable"),F1933&lt;&gt;"Yes",K1933=""),"Add purpose detail for substantiation",""))))))))))))</f>
        <v/>
      </c>
      <c r="R1933" s="27">
        <f>IF(OR(A1933="",M1933=""),"",IFERROR(INDEX('Rate Schedule'!$A$5:$A$24,MATCH(SUMPRODUCT(MAX(('Rate Schedule'!$A$5:$A$24&lt;=A1933)*('Rate Schedule'!$A$5:$A$24&lt;&gt;"")*'Rate Schedule'!$A$5:$A$24)),'Rate Schedule'!$A$5:$A$24,0)),""))</f>
        <v/>
      </c>
    </row>
    <row r="1934">
      <c r="A1934" s="22" t="n"/>
      <c r="B1934" s="10" t="n"/>
      <c r="C1934" s="10" t="n"/>
      <c r="D1934" s="10" t="n"/>
      <c r="E1934" s="10" t="n"/>
      <c r="F1934" s="10" t="n"/>
      <c r="G1934" s="10" t="n"/>
      <c r="H1934" s="23" t="n"/>
      <c r="I1934" s="23" t="n"/>
      <c r="J1934" s="23" t="n"/>
      <c r="K1934" s="10" t="n"/>
      <c r="L1934" s="10" t="n"/>
      <c r="M1934" s="24">
        <f>IF(AND(A1934="",B1934="",J1934="",H1934=""),"",ROUND(IF(G1934="Yes",2,1)*IF(AND(ISNUMBER(H1934),ISNUMBER(I1934),I1934&gt;=H1934),I1934-H1934,IF(ISNUMBER(J1934),J1934,0)),1))</f>
        <v/>
      </c>
      <c r="N1934" s="24">
        <f>IF(M1934="","",IF(OR(E1934="Personal",E1934="",F1934="Yes"),0,M1934))</f>
        <v/>
      </c>
      <c r="O1934" s="24">
        <f>IF(OR(A1934="",M1934=""),"",IF(E1934="Business",IFERROR(INDEX('Rate Schedule'!$B$5:$B$24,MATCH(SUMPRODUCT(MAX(('Rate Schedule'!$A$5:$A$24&lt;=A1934)*('Rate Schedule'!$A$5:$A$24&lt;&gt;"")*'Rate Schedule'!$A$5:$A$24)),'Rate Schedule'!$A$5:$A$24,0)),0),IF(E1934="Medical",IFERROR(INDEX('Rate Schedule'!$C$5:$C$24,MATCH(SUMPRODUCT(MAX(('Rate Schedule'!$A$5:$A$24&lt;=A1934)*('Rate Schedule'!$A$5:$A$24&lt;&gt;"")*'Rate Schedule'!$A$5:$A$24)),'Rate Schedule'!$A$5:$A$24,0)),0),IF(E1934="Charitable",IFERROR(INDEX('Rate Schedule'!$D$5:$D$24,MATCH(SUMPRODUCT(MAX(('Rate Schedule'!$A$5:$A$24&lt;=A1934)*('Rate Schedule'!$A$5:$A$24&lt;&gt;"")*'Rate Schedule'!$A$5:$A$24)),'Rate Schedule'!$A$5:$A$24,0)),0),0))))</f>
        <v/>
      </c>
      <c r="P1934" s="25">
        <f>IF(OR(M1934="",O1934=""),"",ROUND(N1934*O1934,0)/100)</f>
        <v/>
      </c>
      <c r="Q1934" s="26">
        <f>IF(AND(A1934="",B1934="",C1934="",D1934="",E1934="",J1934="",H1934=""),"",IF(A1934="","Add a date",IF(A1934&gt;AsOf,"After as-of date: not counted yet",IF(B1934="","Add a vehicle",IF(COUNTIF(VName,B1934)=0,"Vehicle not on Vehicles sheet",IF(E1934="","Add a purpose",IF(AND(E1934&lt;&gt;"Business",E1934&lt;&gt;"Medical",E1934&lt;&gt;"Charitable",E1934&lt;&gt;"Personal"),"Purpose must be Business/Medical/Charitable/Personal",IF(AND(ISNUMBER(H1934),ISNUMBER(I1934),I1934&lt;H1934),"Odometer end is before start",IF(AND(NOT(ISNUMBER(H1934)),NOT(ISNUMBER(I1934)),NOT(ISNUMBER(J1934))),"Add odometer readings or typed miles",IF(AND(ISNUMBER(H1934),ISNUMBER(I1934),ISNUMBER(J1934),ABS((I1934-H1934)-J1934)&gt;0.05),"Odometer and typed miles disagree",IF(AND(N1934&gt;0,O1934=0),"No rate for this date — check Rate Schedule",IF(AND(OR(E1934="Business",E1934="Medical",E1934="Charitable"),F1934&lt;&gt;"Yes",K1934=""),"Add purpose detail for substantiation",""))))))))))))</f>
        <v/>
      </c>
      <c r="R1934" s="27">
        <f>IF(OR(A1934="",M1934=""),"",IFERROR(INDEX('Rate Schedule'!$A$5:$A$24,MATCH(SUMPRODUCT(MAX(('Rate Schedule'!$A$5:$A$24&lt;=A1934)*('Rate Schedule'!$A$5:$A$24&lt;&gt;"")*'Rate Schedule'!$A$5:$A$24)),'Rate Schedule'!$A$5:$A$24,0)),""))</f>
        <v/>
      </c>
    </row>
    <row r="1935">
      <c r="A1935" s="22" t="n"/>
      <c r="B1935" s="10" t="n"/>
      <c r="C1935" s="10" t="n"/>
      <c r="D1935" s="10" t="n"/>
      <c r="E1935" s="10" t="n"/>
      <c r="F1935" s="10" t="n"/>
      <c r="G1935" s="10" t="n"/>
      <c r="H1935" s="23" t="n"/>
      <c r="I1935" s="23" t="n"/>
      <c r="J1935" s="23" t="n"/>
      <c r="K1935" s="10" t="n"/>
      <c r="L1935" s="10" t="n"/>
      <c r="M1935" s="24">
        <f>IF(AND(A1935="",B1935="",J1935="",H1935=""),"",ROUND(IF(G1935="Yes",2,1)*IF(AND(ISNUMBER(H1935),ISNUMBER(I1935),I1935&gt;=H1935),I1935-H1935,IF(ISNUMBER(J1935),J1935,0)),1))</f>
        <v/>
      </c>
      <c r="N1935" s="24">
        <f>IF(M1935="","",IF(OR(E1935="Personal",E1935="",F1935="Yes"),0,M1935))</f>
        <v/>
      </c>
      <c r="O1935" s="24">
        <f>IF(OR(A1935="",M1935=""),"",IF(E1935="Business",IFERROR(INDEX('Rate Schedule'!$B$5:$B$24,MATCH(SUMPRODUCT(MAX(('Rate Schedule'!$A$5:$A$24&lt;=A1935)*('Rate Schedule'!$A$5:$A$24&lt;&gt;"")*'Rate Schedule'!$A$5:$A$24)),'Rate Schedule'!$A$5:$A$24,0)),0),IF(E1935="Medical",IFERROR(INDEX('Rate Schedule'!$C$5:$C$24,MATCH(SUMPRODUCT(MAX(('Rate Schedule'!$A$5:$A$24&lt;=A1935)*('Rate Schedule'!$A$5:$A$24&lt;&gt;"")*'Rate Schedule'!$A$5:$A$24)),'Rate Schedule'!$A$5:$A$24,0)),0),IF(E1935="Charitable",IFERROR(INDEX('Rate Schedule'!$D$5:$D$24,MATCH(SUMPRODUCT(MAX(('Rate Schedule'!$A$5:$A$24&lt;=A1935)*('Rate Schedule'!$A$5:$A$24&lt;&gt;"")*'Rate Schedule'!$A$5:$A$24)),'Rate Schedule'!$A$5:$A$24,0)),0),0))))</f>
        <v/>
      </c>
      <c r="P1935" s="25">
        <f>IF(OR(M1935="",O1935=""),"",ROUND(N1935*O1935,0)/100)</f>
        <v/>
      </c>
      <c r="Q1935" s="26">
        <f>IF(AND(A1935="",B1935="",C1935="",D1935="",E1935="",J1935="",H1935=""),"",IF(A1935="","Add a date",IF(A1935&gt;AsOf,"After as-of date: not counted yet",IF(B1935="","Add a vehicle",IF(COUNTIF(VName,B1935)=0,"Vehicle not on Vehicles sheet",IF(E1935="","Add a purpose",IF(AND(E1935&lt;&gt;"Business",E1935&lt;&gt;"Medical",E1935&lt;&gt;"Charitable",E1935&lt;&gt;"Personal"),"Purpose must be Business/Medical/Charitable/Personal",IF(AND(ISNUMBER(H1935),ISNUMBER(I1935),I1935&lt;H1935),"Odometer end is before start",IF(AND(NOT(ISNUMBER(H1935)),NOT(ISNUMBER(I1935)),NOT(ISNUMBER(J1935))),"Add odometer readings or typed miles",IF(AND(ISNUMBER(H1935),ISNUMBER(I1935),ISNUMBER(J1935),ABS((I1935-H1935)-J1935)&gt;0.05),"Odometer and typed miles disagree",IF(AND(N1935&gt;0,O1935=0),"No rate for this date — check Rate Schedule",IF(AND(OR(E1935="Business",E1935="Medical",E1935="Charitable"),F1935&lt;&gt;"Yes",K1935=""),"Add purpose detail for substantiation",""))))))))))))</f>
        <v/>
      </c>
      <c r="R1935" s="27">
        <f>IF(OR(A1935="",M1935=""),"",IFERROR(INDEX('Rate Schedule'!$A$5:$A$24,MATCH(SUMPRODUCT(MAX(('Rate Schedule'!$A$5:$A$24&lt;=A1935)*('Rate Schedule'!$A$5:$A$24&lt;&gt;"")*'Rate Schedule'!$A$5:$A$24)),'Rate Schedule'!$A$5:$A$24,0)),""))</f>
        <v/>
      </c>
    </row>
    <row r="1936">
      <c r="A1936" s="22" t="n"/>
      <c r="B1936" s="10" t="n"/>
      <c r="C1936" s="10" t="n"/>
      <c r="D1936" s="10" t="n"/>
      <c r="E1936" s="10" t="n"/>
      <c r="F1936" s="10" t="n"/>
      <c r="G1936" s="10" t="n"/>
      <c r="H1936" s="23" t="n"/>
      <c r="I1936" s="23" t="n"/>
      <c r="J1936" s="23" t="n"/>
      <c r="K1936" s="10" t="n"/>
      <c r="L1936" s="10" t="n"/>
      <c r="M1936" s="24">
        <f>IF(AND(A1936="",B1936="",J1936="",H1936=""),"",ROUND(IF(G1936="Yes",2,1)*IF(AND(ISNUMBER(H1936),ISNUMBER(I1936),I1936&gt;=H1936),I1936-H1936,IF(ISNUMBER(J1936),J1936,0)),1))</f>
        <v/>
      </c>
      <c r="N1936" s="24">
        <f>IF(M1936="","",IF(OR(E1936="Personal",E1936="",F1936="Yes"),0,M1936))</f>
        <v/>
      </c>
      <c r="O1936" s="24">
        <f>IF(OR(A1936="",M1936=""),"",IF(E1936="Business",IFERROR(INDEX('Rate Schedule'!$B$5:$B$24,MATCH(SUMPRODUCT(MAX(('Rate Schedule'!$A$5:$A$24&lt;=A1936)*('Rate Schedule'!$A$5:$A$24&lt;&gt;"")*'Rate Schedule'!$A$5:$A$24)),'Rate Schedule'!$A$5:$A$24,0)),0),IF(E1936="Medical",IFERROR(INDEX('Rate Schedule'!$C$5:$C$24,MATCH(SUMPRODUCT(MAX(('Rate Schedule'!$A$5:$A$24&lt;=A1936)*('Rate Schedule'!$A$5:$A$24&lt;&gt;"")*'Rate Schedule'!$A$5:$A$24)),'Rate Schedule'!$A$5:$A$24,0)),0),IF(E1936="Charitable",IFERROR(INDEX('Rate Schedule'!$D$5:$D$24,MATCH(SUMPRODUCT(MAX(('Rate Schedule'!$A$5:$A$24&lt;=A1936)*('Rate Schedule'!$A$5:$A$24&lt;&gt;"")*'Rate Schedule'!$A$5:$A$24)),'Rate Schedule'!$A$5:$A$24,0)),0),0))))</f>
        <v/>
      </c>
      <c r="P1936" s="25">
        <f>IF(OR(M1936="",O1936=""),"",ROUND(N1936*O1936,0)/100)</f>
        <v/>
      </c>
      <c r="Q1936" s="26">
        <f>IF(AND(A1936="",B1936="",C1936="",D1936="",E1936="",J1936="",H1936=""),"",IF(A1936="","Add a date",IF(A1936&gt;AsOf,"After as-of date: not counted yet",IF(B1936="","Add a vehicle",IF(COUNTIF(VName,B1936)=0,"Vehicle not on Vehicles sheet",IF(E1936="","Add a purpose",IF(AND(E1936&lt;&gt;"Business",E1936&lt;&gt;"Medical",E1936&lt;&gt;"Charitable",E1936&lt;&gt;"Personal"),"Purpose must be Business/Medical/Charitable/Personal",IF(AND(ISNUMBER(H1936),ISNUMBER(I1936),I1936&lt;H1936),"Odometer end is before start",IF(AND(NOT(ISNUMBER(H1936)),NOT(ISNUMBER(I1936)),NOT(ISNUMBER(J1936))),"Add odometer readings or typed miles",IF(AND(ISNUMBER(H1936),ISNUMBER(I1936),ISNUMBER(J1936),ABS((I1936-H1936)-J1936)&gt;0.05),"Odometer and typed miles disagree",IF(AND(N1936&gt;0,O1936=0),"No rate for this date — check Rate Schedule",IF(AND(OR(E1936="Business",E1936="Medical",E1936="Charitable"),F1936&lt;&gt;"Yes",K1936=""),"Add purpose detail for substantiation",""))))))))))))</f>
        <v/>
      </c>
      <c r="R1936" s="27">
        <f>IF(OR(A1936="",M1936=""),"",IFERROR(INDEX('Rate Schedule'!$A$5:$A$24,MATCH(SUMPRODUCT(MAX(('Rate Schedule'!$A$5:$A$24&lt;=A1936)*('Rate Schedule'!$A$5:$A$24&lt;&gt;"")*'Rate Schedule'!$A$5:$A$24)),'Rate Schedule'!$A$5:$A$24,0)),""))</f>
        <v/>
      </c>
    </row>
    <row r="1937">
      <c r="A1937" s="22" t="n"/>
      <c r="B1937" s="10" t="n"/>
      <c r="C1937" s="10" t="n"/>
      <c r="D1937" s="10" t="n"/>
      <c r="E1937" s="10" t="n"/>
      <c r="F1937" s="10" t="n"/>
      <c r="G1937" s="10" t="n"/>
      <c r="H1937" s="23" t="n"/>
      <c r="I1937" s="23" t="n"/>
      <c r="J1937" s="23" t="n"/>
      <c r="K1937" s="10" t="n"/>
      <c r="L1937" s="10" t="n"/>
      <c r="M1937" s="24">
        <f>IF(AND(A1937="",B1937="",J1937="",H1937=""),"",ROUND(IF(G1937="Yes",2,1)*IF(AND(ISNUMBER(H1937),ISNUMBER(I1937),I1937&gt;=H1937),I1937-H1937,IF(ISNUMBER(J1937),J1937,0)),1))</f>
        <v/>
      </c>
      <c r="N1937" s="24">
        <f>IF(M1937="","",IF(OR(E1937="Personal",E1937="",F1937="Yes"),0,M1937))</f>
        <v/>
      </c>
      <c r="O1937" s="24">
        <f>IF(OR(A1937="",M1937=""),"",IF(E1937="Business",IFERROR(INDEX('Rate Schedule'!$B$5:$B$24,MATCH(SUMPRODUCT(MAX(('Rate Schedule'!$A$5:$A$24&lt;=A1937)*('Rate Schedule'!$A$5:$A$24&lt;&gt;"")*'Rate Schedule'!$A$5:$A$24)),'Rate Schedule'!$A$5:$A$24,0)),0),IF(E1937="Medical",IFERROR(INDEX('Rate Schedule'!$C$5:$C$24,MATCH(SUMPRODUCT(MAX(('Rate Schedule'!$A$5:$A$24&lt;=A1937)*('Rate Schedule'!$A$5:$A$24&lt;&gt;"")*'Rate Schedule'!$A$5:$A$24)),'Rate Schedule'!$A$5:$A$24,0)),0),IF(E1937="Charitable",IFERROR(INDEX('Rate Schedule'!$D$5:$D$24,MATCH(SUMPRODUCT(MAX(('Rate Schedule'!$A$5:$A$24&lt;=A1937)*('Rate Schedule'!$A$5:$A$24&lt;&gt;"")*'Rate Schedule'!$A$5:$A$24)),'Rate Schedule'!$A$5:$A$24,0)),0),0))))</f>
        <v/>
      </c>
      <c r="P1937" s="25">
        <f>IF(OR(M1937="",O1937=""),"",ROUND(N1937*O1937,0)/100)</f>
        <v/>
      </c>
      <c r="Q1937" s="26">
        <f>IF(AND(A1937="",B1937="",C1937="",D1937="",E1937="",J1937="",H1937=""),"",IF(A1937="","Add a date",IF(A1937&gt;AsOf,"After as-of date: not counted yet",IF(B1937="","Add a vehicle",IF(COUNTIF(VName,B1937)=0,"Vehicle not on Vehicles sheet",IF(E1937="","Add a purpose",IF(AND(E1937&lt;&gt;"Business",E1937&lt;&gt;"Medical",E1937&lt;&gt;"Charitable",E1937&lt;&gt;"Personal"),"Purpose must be Business/Medical/Charitable/Personal",IF(AND(ISNUMBER(H1937),ISNUMBER(I1937),I1937&lt;H1937),"Odometer end is before start",IF(AND(NOT(ISNUMBER(H1937)),NOT(ISNUMBER(I1937)),NOT(ISNUMBER(J1937))),"Add odometer readings or typed miles",IF(AND(ISNUMBER(H1937),ISNUMBER(I1937),ISNUMBER(J1937),ABS((I1937-H1937)-J1937)&gt;0.05),"Odometer and typed miles disagree",IF(AND(N1937&gt;0,O1937=0),"No rate for this date — check Rate Schedule",IF(AND(OR(E1937="Business",E1937="Medical",E1937="Charitable"),F1937&lt;&gt;"Yes",K1937=""),"Add purpose detail for substantiation",""))))))))))))</f>
        <v/>
      </c>
      <c r="R1937" s="27">
        <f>IF(OR(A1937="",M1937=""),"",IFERROR(INDEX('Rate Schedule'!$A$5:$A$24,MATCH(SUMPRODUCT(MAX(('Rate Schedule'!$A$5:$A$24&lt;=A1937)*('Rate Schedule'!$A$5:$A$24&lt;&gt;"")*'Rate Schedule'!$A$5:$A$24)),'Rate Schedule'!$A$5:$A$24,0)),""))</f>
        <v/>
      </c>
    </row>
    <row r="1938">
      <c r="A1938" s="22" t="n"/>
      <c r="B1938" s="10" t="n"/>
      <c r="C1938" s="10" t="n"/>
      <c r="D1938" s="10" t="n"/>
      <c r="E1938" s="10" t="n"/>
      <c r="F1938" s="10" t="n"/>
      <c r="G1938" s="10" t="n"/>
      <c r="H1938" s="23" t="n"/>
      <c r="I1938" s="23" t="n"/>
      <c r="J1938" s="23" t="n"/>
      <c r="K1938" s="10" t="n"/>
      <c r="L1938" s="10" t="n"/>
      <c r="M1938" s="24">
        <f>IF(AND(A1938="",B1938="",J1938="",H1938=""),"",ROUND(IF(G1938="Yes",2,1)*IF(AND(ISNUMBER(H1938),ISNUMBER(I1938),I1938&gt;=H1938),I1938-H1938,IF(ISNUMBER(J1938),J1938,0)),1))</f>
        <v/>
      </c>
      <c r="N1938" s="24">
        <f>IF(M1938="","",IF(OR(E1938="Personal",E1938="",F1938="Yes"),0,M1938))</f>
        <v/>
      </c>
      <c r="O1938" s="24">
        <f>IF(OR(A1938="",M1938=""),"",IF(E1938="Business",IFERROR(INDEX('Rate Schedule'!$B$5:$B$24,MATCH(SUMPRODUCT(MAX(('Rate Schedule'!$A$5:$A$24&lt;=A1938)*('Rate Schedule'!$A$5:$A$24&lt;&gt;"")*'Rate Schedule'!$A$5:$A$24)),'Rate Schedule'!$A$5:$A$24,0)),0),IF(E1938="Medical",IFERROR(INDEX('Rate Schedule'!$C$5:$C$24,MATCH(SUMPRODUCT(MAX(('Rate Schedule'!$A$5:$A$24&lt;=A1938)*('Rate Schedule'!$A$5:$A$24&lt;&gt;"")*'Rate Schedule'!$A$5:$A$24)),'Rate Schedule'!$A$5:$A$24,0)),0),IF(E1938="Charitable",IFERROR(INDEX('Rate Schedule'!$D$5:$D$24,MATCH(SUMPRODUCT(MAX(('Rate Schedule'!$A$5:$A$24&lt;=A1938)*('Rate Schedule'!$A$5:$A$24&lt;&gt;"")*'Rate Schedule'!$A$5:$A$24)),'Rate Schedule'!$A$5:$A$24,0)),0),0))))</f>
        <v/>
      </c>
      <c r="P1938" s="25">
        <f>IF(OR(M1938="",O1938=""),"",ROUND(N1938*O1938,0)/100)</f>
        <v/>
      </c>
      <c r="Q1938" s="26">
        <f>IF(AND(A1938="",B1938="",C1938="",D1938="",E1938="",J1938="",H1938=""),"",IF(A1938="","Add a date",IF(A1938&gt;AsOf,"After as-of date: not counted yet",IF(B1938="","Add a vehicle",IF(COUNTIF(VName,B1938)=0,"Vehicle not on Vehicles sheet",IF(E1938="","Add a purpose",IF(AND(E1938&lt;&gt;"Business",E1938&lt;&gt;"Medical",E1938&lt;&gt;"Charitable",E1938&lt;&gt;"Personal"),"Purpose must be Business/Medical/Charitable/Personal",IF(AND(ISNUMBER(H1938),ISNUMBER(I1938),I1938&lt;H1938),"Odometer end is before start",IF(AND(NOT(ISNUMBER(H1938)),NOT(ISNUMBER(I1938)),NOT(ISNUMBER(J1938))),"Add odometer readings or typed miles",IF(AND(ISNUMBER(H1938),ISNUMBER(I1938),ISNUMBER(J1938),ABS((I1938-H1938)-J1938)&gt;0.05),"Odometer and typed miles disagree",IF(AND(N1938&gt;0,O1938=0),"No rate for this date — check Rate Schedule",IF(AND(OR(E1938="Business",E1938="Medical",E1938="Charitable"),F1938&lt;&gt;"Yes",K1938=""),"Add purpose detail for substantiation",""))))))))))))</f>
        <v/>
      </c>
      <c r="R1938" s="27">
        <f>IF(OR(A1938="",M1938=""),"",IFERROR(INDEX('Rate Schedule'!$A$5:$A$24,MATCH(SUMPRODUCT(MAX(('Rate Schedule'!$A$5:$A$24&lt;=A1938)*('Rate Schedule'!$A$5:$A$24&lt;&gt;"")*'Rate Schedule'!$A$5:$A$24)),'Rate Schedule'!$A$5:$A$24,0)),""))</f>
        <v/>
      </c>
    </row>
    <row r="1939">
      <c r="A1939" s="22" t="n"/>
      <c r="B1939" s="10" t="n"/>
      <c r="C1939" s="10" t="n"/>
      <c r="D1939" s="10" t="n"/>
      <c r="E1939" s="10" t="n"/>
      <c r="F1939" s="10" t="n"/>
      <c r="G1939" s="10" t="n"/>
      <c r="H1939" s="23" t="n"/>
      <c r="I1939" s="23" t="n"/>
      <c r="J1939" s="23" t="n"/>
      <c r="K1939" s="10" t="n"/>
      <c r="L1939" s="10" t="n"/>
      <c r="M1939" s="24">
        <f>IF(AND(A1939="",B1939="",J1939="",H1939=""),"",ROUND(IF(G1939="Yes",2,1)*IF(AND(ISNUMBER(H1939),ISNUMBER(I1939),I1939&gt;=H1939),I1939-H1939,IF(ISNUMBER(J1939),J1939,0)),1))</f>
        <v/>
      </c>
      <c r="N1939" s="24">
        <f>IF(M1939="","",IF(OR(E1939="Personal",E1939="",F1939="Yes"),0,M1939))</f>
        <v/>
      </c>
      <c r="O1939" s="24">
        <f>IF(OR(A1939="",M1939=""),"",IF(E1939="Business",IFERROR(INDEX('Rate Schedule'!$B$5:$B$24,MATCH(SUMPRODUCT(MAX(('Rate Schedule'!$A$5:$A$24&lt;=A1939)*('Rate Schedule'!$A$5:$A$24&lt;&gt;"")*'Rate Schedule'!$A$5:$A$24)),'Rate Schedule'!$A$5:$A$24,0)),0),IF(E1939="Medical",IFERROR(INDEX('Rate Schedule'!$C$5:$C$24,MATCH(SUMPRODUCT(MAX(('Rate Schedule'!$A$5:$A$24&lt;=A1939)*('Rate Schedule'!$A$5:$A$24&lt;&gt;"")*'Rate Schedule'!$A$5:$A$24)),'Rate Schedule'!$A$5:$A$24,0)),0),IF(E1939="Charitable",IFERROR(INDEX('Rate Schedule'!$D$5:$D$24,MATCH(SUMPRODUCT(MAX(('Rate Schedule'!$A$5:$A$24&lt;=A1939)*('Rate Schedule'!$A$5:$A$24&lt;&gt;"")*'Rate Schedule'!$A$5:$A$24)),'Rate Schedule'!$A$5:$A$24,0)),0),0))))</f>
        <v/>
      </c>
      <c r="P1939" s="25">
        <f>IF(OR(M1939="",O1939=""),"",ROUND(N1939*O1939,0)/100)</f>
        <v/>
      </c>
      <c r="Q1939" s="26">
        <f>IF(AND(A1939="",B1939="",C1939="",D1939="",E1939="",J1939="",H1939=""),"",IF(A1939="","Add a date",IF(A1939&gt;AsOf,"After as-of date: not counted yet",IF(B1939="","Add a vehicle",IF(COUNTIF(VName,B1939)=0,"Vehicle not on Vehicles sheet",IF(E1939="","Add a purpose",IF(AND(E1939&lt;&gt;"Business",E1939&lt;&gt;"Medical",E1939&lt;&gt;"Charitable",E1939&lt;&gt;"Personal"),"Purpose must be Business/Medical/Charitable/Personal",IF(AND(ISNUMBER(H1939),ISNUMBER(I1939),I1939&lt;H1939),"Odometer end is before start",IF(AND(NOT(ISNUMBER(H1939)),NOT(ISNUMBER(I1939)),NOT(ISNUMBER(J1939))),"Add odometer readings or typed miles",IF(AND(ISNUMBER(H1939),ISNUMBER(I1939),ISNUMBER(J1939),ABS((I1939-H1939)-J1939)&gt;0.05),"Odometer and typed miles disagree",IF(AND(N1939&gt;0,O1939=0),"No rate for this date — check Rate Schedule",IF(AND(OR(E1939="Business",E1939="Medical",E1939="Charitable"),F1939&lt;&gt;"Yes",K1939=""),"Add purpose detail for substantiation",""))))))))))))</f>
        <v/>
      </c>
      <c r="R1939" s="27">
        <f>IF(OR(A1939="",M1939=""),"",IFERROR(INDEX('Rate Schedule'!$A$5:$A$24,MATCH(SUMPRODUCT(MAX(('Rate Schedule'!$A$5:$A$24&lt;=A1939)*('Rate Schedule'!$A$5:$A$24&lt;&gt;"")*'Rate Schedule'!$A$5:$A$24)),'Rate Schedule'!$A$5:$A$24,0)),""))</f>
        <v/>
      </c>
    </row>
    <row r="1940">
      <c r="A1940" s="22" t="n"/>
      <c r="B1940" s="10" t="n"/>
      <c r="C1940" s="10" t="n"/>
      <c r="D1940" s="10" t="n"/>
      <c r="E1940" s="10" t="n"/>
      <c r="F1940" s="10" t="n"/>
      <c r="G1940" s="10" t="n"/>
      <c r="H1940" s="23" t="n"/>
      <c r="I1940" s="23" t="n"/>
      <c r="J1940" s="23" t="n"/>
      <c r="K1940" s="10" t="n"/>
      <c r="L1940" s="10" t="n"/>
      <c r="M1940" s="24">
        <f>IF(AND(A1940="",B1940="",J1940="",H1940=""),"",ROUND(IF(G1940="Yes",2,1)*IF(AND(ISNUMBER(H1940),ISNUMBER(I1940),I1940&gt;=H1940),I1940-H1940,IF(ISNUMBER(J1940),J1940,0)),1))</f>
        <v/>
      </c>
      <c r="N1940" s="24">
        <f>IF(M1940="","",IF(OR(E1940="Personal",E1940="",F1940="Yes"),0,M1940))</f>
        <v/>
      </c>
      <c r="O1940" s="24">
        <f>IF(OR(A1940="",M1940=""),"",IF(E1940="Business",IFERROR(INDEX('Rate Schedule'!$B$5:$B$24,MATCH(SUMPRODUCT(MAX(('Rate Schedule'!$A$5:$A$24&lt;=A1940)*('Rate Schedule'!$A$5:$A$24&lt;&gt;"")*'Rate Schedule'!$A$5:$A$24)),'Rate Schedule'!$A$5:$A$24,0)),0),IF(E1940="Medical",IFERROR(INDEX('Rate Schedule'!$C$5:$C$24,MATCH(SUMPRODUCT(MAX(('Rate Schedule'!$A$5:$A$24&lt;=A1940)*('Rate Schedule'!$A$5:$A$24&lt;&gt;"")*'Rate Schedule'!$A$5:$A$24)),'Rate Schedule'!$A$5:$A$24,0)),0),IF(E1940="Charitable",IFERROR(INDEX('Rate Schedule'!$D$5:$D$24,MATCH(SUMPRODUCT(MAX(('Rate Schedule'!$A$5:$A$24&lt;=A1940)*('Rate Schedule'!$A$5:$A$24&lt;&gt;"")*'Rate Schedule'!$A$5:$A$24)),'Rate Schedule'!$A$5:$A$24,0)),0),0))))</f>
        <v/>
      </c>
      <c r="P1940" s="25">
        <f>IF(OR(M1940="",O1940=""),"",ROUND(N1940*O1940,0)/100)</f>
        <v/>
      </c>
      <c r="Q1940" s="26">
        <f>IF(AND(A1940="",B1940="",C1940="",D1940="",E1940="",J1940="",H1940=""),"",IF(A1940="","Add a date",IF(A1940&gt;AsOf,"After as-of date: not counted yet",IF(B1940="","Add a vehicle",IF(COUNTIF(VName,B1940)=0,"Vehicle not on Vehicles sheet",IF(E1940="","Add a purpose",IF(AND(E1940&lt;&gt;"Business",E1940&lt;&gt;"Medical",E1940&lt;&gt;"Charitable",E1940&lt;&gt;"Personal"),"Purpose must be Business/Medical/Charitable/Personal",IF(AND(ISNUMBER(H1940),ISNUMBER(I1940),I1940&lt;H1940),"Odometer end is before start",IF(AND(NOT(ISNUMBER(H1940)),NOT(ISNUMBER(I1940)),NOT(ISNUMBER(J1940))),"Add odometer readings or typed miles",IF(AND(ISNUMBER(H1940),ISNUMBER(I1940),ISNUMBER(J1940),ABS((I1940-H1940)-J1940)&gt;0.05),"Odometer and typed miles disagree",IF(AND(N1940&gt;0,O1940=0),"No rate for this date — check Rate Schedule",IF(AND(OR(E1940="Business",E1940="Medical",E1940="Charitable"),F1940&lt;&gt;"Yes",K1940=""),"Add purpose detail for substantiation",""))))))))))))</f>
        <v/>
      </c>
      <c r="R1940" s="27">
        <f>IF(OR(A1940="",M1940=""),"",IFERROR(INDEX('Rate Schedule'!$A$5:$A$24,MATCH(SUMPRODUCT(MAX(('Rate Schedule'!$A$5:$A$24&lt;=A1940)*('Rate Schedule'!$A$5:$A$24&lt;&gt;"")*'Rate Schedule'!$A$5:$A$24)),'Rate Schedule'!$A$5:$A$24,0)),""))</f>
        <v/>
      </c>
    </row>
    <row r="1941">
      <c r="A1941" s="22" t="n"/>
      <c r="B1941" s="10" t="n"/>
      <c r="C1941" s="10" t="n"/>
      <c r="D1941" s="10" t="n"/>
      <c r="E1941" s="10" t="n"/>
      <c r="F1941" s="10" t="n"/>
      <c r="G1941" s="10" t="n"/>
      <c r="H1941" s="23" t="n"/>
      <c r="I1941" s="23" t="n"/>
      <c r="J1941" s="23" t="n"/>
      <c r="K1941" s="10" t="n"/>
      <c r="L1941" s="10" t="n"/>
      <c r="M1941" s="24">
        <f>IF(AND(A1941="",B1941="",J1941="",H1941=""),"",ROUND(IF(G1941="Yes",2,1)*IF(AND(ISNUMBER(H1941),ISNUMBER(I1941),I1941&gt;=H1941),I1941-H1941,IF(ISNUMBER(J1941),J1941,0)),1))</f>
        <v/>
      </c>
      <c r="N1941" s="24">
        <f>IF(M1941="","",IF(OR(E1941="Personal",E1941="",F1941="Yes"),0,M1941))</f>
        <v/>
      </c>
      <c r="O1941" s="24">
        <f>IF(OR(A1941="",M1941=""),"",IF(E1941="Business",IFERROR(INDEX('Rate Schedule'!$B$5:$B$24,MATCH(SUMPRODUCT(MAX(('Rate Schedule'!$A$5:$A$24&lt;=A1941)*('Rate Schedule'!$A$5:$A$24&lt;&gt;"")*'Rate Schedule'!$A$5:$A$24)),'Rate Schedule'!$A$5:$A$24,0)),0),IF(E1941="Medical",IFERROR(INDEX('Rate Schedule'!$C$5:$C$24,MATCH(SUMPRODUCT(MAX(('Rate Schedule'!$A$5:$A$24&lt;=A1941)*('Rate Schedule'!$A$5:$A$24&lt;&gt;"")*'Rate Schedule'!$A$5:$A$24)),'Rate Schedule'!$A$5:$A$24,0)),0),IF(E1941="Charitable",IFERROR(INDEX('Rate Schedule'!$D$5:$D$24,MATCH(SUMPRODUCT(MAX(('Rate Schedule'!$A$5:$A$24&lt;=A1941)*('Rate Schedule'!$A$5:$A$24&lt;&gt;"")*'Rate Schedule'!$A$5:$A$24)),'Rate Schedule'!$A$5:$A$24,0)),0),0))))</f>
        <v/>
      </c>
      <c r="P1941" s="25">
        <f>IF(OR(M1941="",O1941=""),"",ROUND(N1941*O1941,0)/100)</f>
        <v/>
      </c>
      <c r="Q1941" s="26">
        <f>IF(AND(A1941="",B1941="",C1941="",D1941="",E1941="",J1941="",H1941=""),"",IF(A1941="","Add a date",IF(A1941&gt;AsOf,"After as-of date: not counted yet",IF(B1941="","Add a vehicle",IF(COUNTIF(VName,B1941)=0,"Vehicle not on Vehicles sheet",IF(E1941="","Add a purpose",IF(AND(E1941&lt;&gt;"Business",E1941&lt;&gt;"Medical",E1941&lt;&gt;"Charitable",E1941&lt;&gt;"Personal"),"Purpose must be Business/Medical/Charitable/Personal",IF(AND(ISNUMBER(H1941),ISNUMBER(I1941),I1941&lt;H1941),"Odometer end is before start",IF(AND(NOT(ISNUMBER(H1941)),NOT(ISNUMBER(I1941)),NOT(ISNUMBER(J1941))),"Add odometer readings or typed miles",IF(AND(ISNUMBER(H1941),ISNUMBER(I1941),ISNUMBER(J1941),ABS((I1941-H1941)-J1941)&gt;0.05),"Odometer and typed miles disagree",IF(AND(N1941&gt;0,O1941=0),"No rate for this date — check Rate Schedule",IF(AND(OR(E1941="Business",E1941="Medical",E1941="Charitable"),F1941&lt;&gt;"Yes",K1941=""),"Add purpose detail for substantiation",""))))))))))))</f>
        <v/>
      </c>
      <c r="R1941" s="27">
        <f>IF(OR(A1941="",M1941=""),"",IFERROR(INDEX('Rate Schedule'!$A$5:$A$24,MATCH(SUMPRODUCT(MAX(('Rate Schedule'!$A$5:$A$24&lt;=A1941)*('Rate Schedule'!$A$5:$A$24&lt;&gt;"")*'Rate Schedule'!$A$5:$A$24)),'Rate Schedule'!$A$5:$A$24,0)),""))</f>
        <v/>
      </c>
    </row>
    <row r="1942">
      <c r="A1942" s="22" t="n"/>
      <c r="B1942" s="10" t="n"/>
      <c r="C1942" s="10" t="n"/>
      <c r="D1942" s="10" t="n"/>
      <c r="E1942" s="10" t="n"/>
      <c r="F1942" s="10" t="n"/>
      <c r="G1942" s="10" t="n"/>
      <c r="H1942" s="23" t="n"/>
      <c r="I1942" s="23" t="n"/>
      <c r="J1942" s="23" t="n"/>
      <c r="K1942" s="10" t="n"/>
      <c r="L1942" s="10" t="n"/>
      <c r="M1942" s="24">
        <f>IF(AND(A1942="",B1942="",J1942="",H1942=""),"",ROUND(IF(G1942="Yes",2,1)*IF(AND(ISNUMBER(H1942),ISNUMBER(I1942),I1942&gt;=H1942),I1942-H1942,IF(ISNUMBER(J1942),J1942,0)),1))</f>
        <v/>
      </c>
      <c r="N1942" s="24">
        <f>IF(M1942="","",IF(OR(E1942="Personal",E1942="",F1942="Yes"),0,M1942))</f>
        <v/>
      </c>
      <c r="O1942" s="24">
        <f>IF(OR(A1942="",M1942=""),"",IF(E1942="Business",IFERROR(INDEX('Rate Schedule'!$B$5:$B$24,MATCH(SUMPRODUCT(MAX(('Rate Schedule'!$A$5:$A$24&lt;=A1942)*('Rate Schedule'!$A$5:$A$24&lt;&gt;"")*'Rate Schedule'!$A$5:$A$24)),'Rate Schedule'!$A$5:$A$24,0)),0),IF(E1942="Medical",IFERROR(INDEX('Rate Schedule'!$C$5:$C$24,MATCH(SUMPRODUCT(MAX(('Rate Schedule'!$A$5:$A$24&lt;=A1942)*('Rate Schedule'!$A$5:$A$24&lt;&gt;"")*'Rate Schedule'!$A$5:$A$24)),'Rate Schedule'!$A$5:$A$24,0)),0),IF(E1942="Charitable",IFERROR(INDEX('Rate Schedule'!$D$5:$D$24,MATCH(SUMPRODUCT(MAX(('Rate Schedule'!$A$5:$A$24&lt;=A1942)*('Rate Schedule'!$A$5:$A$24&lt;&gt;"")*'Rate Schedule'!$A$5:$A$24)),'Rate Schedule'!$A$5:$A$24,0)),0),0))))</f>
        <v/>
      </c>
      <c r="P1942" s="25">
        <f>IF(OR(M1942="",O1942=""),"",ROUND(N1942*O1942,0)/100)</f>
        <v/>
      </c>
      <c r="Q1942" s="26">
        <f>IF(AND(A1942="",B1942="",C1942="",D1942="",E1942="",J1942="",H1942=""),"",IF(A1942="","Add a date",IF(A1942&gt;AsOf,"After as-of date: not counted yet",IF(B1942="","Add a vehicle",IF(COUNTIF(VName,B1942)=0,"Vehicle not on Vehicles sheet",IF(E1942="","Add a purpose",IF(AND(E1942&lt;&gt;"Business",E1942&lt;&gt;"Medical",E1942&lt;&gt;"Charitable",E1942&lt;&gt;"Personal"),"Purpose must be Business/Medical/Charitable/Personal",IF(AND(ISNUMBER(H1942),ISNUMBER(I1942),I1942&lt;H1942),"Odometer end is before start",IF(AND(NOT(ISNUMBER(H1942)),NOT(ISNUMBER(I1942)),NOT(ISNUMBER(J1942))),"Add odometer readings or typed miles",IF(AND(ISNUMBER(H1942),ISNUMBER(I1942),ISNUMBER(J1942),ABS((I1942-H1942)-J1942)&gt;0.05),"Odometer and typed miles disagree",IF(AND(N1942&gt;0,O1942=0),"No rate for this date — check Rate Schedule",IF(AND(OR(E1942="Business",E1942="Medical",E1942="Charitable"),F1942&lt;&gt;"Yes",K1942=""),"Add purpose detail for substantiation",""))))))))))))</f>
        <v/>
      </c>
      <c r="R1942" s="27">
        <f>IF(OR(A1942="",M1942=""),"",IFERROR(INDEX('Rate Schedule'!$A$5:$A$24,MATCH(SUMPRODUCT(MAX(('Rate Schedule'!$A$5:$A$24&lt;=A1942)*('Rate Schedule'!$A$5:$A$24&lt;&gt;"")*'Rate Schedule'!$A$5:$A$24)),'Rate Schedule'!$A$5:$A$24,0)),""))</f>
        <v/>
      </c>
    </row>
    <row r="1943">
      <c r="A1943" s="22" t="n"/>
      <c r="B1943" s="10" t="n"/>
      <c r="C1943" s="10" t="n"/>
      <c r="D1943" s="10" t="n"/>
      <c r="E1943" s="10" t="n"/>
      <c r="F1943" s="10" t="n"/>
      <c r="G1943" s="10" t="n"/>
      <c r="H1943" s="23" t="n"/>
      <c r="I1943" s="23" t="n"/>
      <c r="J1943" s="23" t="n"/>
      <c r="K1943" s="10" t="n"/>
      <c r="L1943" s="10" t="n"/>
      <c r="M1943" s="24">
        <f>IF(AND(A1943="",B1943="",J1943="",H1943=""),"",ROUND(IF(G1943="Yes",2,1)*IF(AND(ISNUMBER(H1943),ISNUMBER(I1943),I1943&gt;=H1943),I1943-H1943,IF(ISNUMBER(J1943),J1943,0)),1))</f>
        <v/>
      </c>
      <c r="N1943" s="24">
        <f>IF(M1943="","",IF(OR(E1943="Personal",E1943="",F1943="Yes"),0,M1943))</f>
        <v/>
      </c>
      <c r="O1943" s="24">
        <f>IF(OR(A1943="",M1943=""),"",IF(E1943="Business",IFERROR(INDEX('Rate Schedule'!$B$5:$B$24,MATCH(SUMPRODUCT(MAX(('Rate Schedule'!$A$5:$A$24&lt;=A1943)*('Rate Schedule'!$A$5:$A$24&lt;&gt;"")*'Rate Schedule'!$A$5:$A$24)),'Rate Schedule'!$A$5:$A$24,0)),0),IF(E1943="Medical",IFERROR(INDEX('Rate Schedule'!$C$5:$C$24,MATCH(SUMPRODUCT(MAX(('Rate Schedule'!$A$5:$A$24&lt;=A1943)*('Rate Schedule'!$A$5:$A$24&lt;&gt;"")*'Rate Schedule'!$A$5:$A$24)),'Rate Schedule'!$A$5:$A$24,0)),0),IF(E1943="Charitable",IFERROR(INDEX('Rate Schedule'!$D$5:$D$24,MATCH(SUMPRODUCT(MAX(('Rate Schedule'!$A$5:$A$24&lt;=A1943)*('Rate Schedule'!$A$5:$A$24&lt;&gt;"")*'Rate Schedule'!$A$5:$A$24)),'Rate Schedule'!$A$5:$A$24,0)),0),0))))</f>
        <v/>
      </c>
      <c r="P1943" s="25">
        <f>IF(OR(M1943="",O1943=""),"",ROUND(N1943*O1943,0)/100)</f>
        <v/>
      </c>
      <c r="Q1943" s="26">
        <f>IF(AND(A1943="",B1943="",C1943="",D1943="",E1943="",J1943="",H1943=""),"",IF(A1943="","Add a date",IF(A1943&gt;AsOf,"After as-of date: not counted yet",IF(B1943="","Add a vehicle",IF(COUNTIF(VName,B1943)=0,"Vehicle not on Vehicles sheet",IF(E1943="","Add a purpose",IF(AND(E1943&lt;&gt;"Business",E1943&lt;&gt;"Medical",E1943&lt;&gt;"Charitable",E1943&lt;&gt;"Personal"),"Purpose must be Business/Medical/Charitable/Personal",IF(AND(ISNUMBER(H1943),ISNUMBER(I1943),I1943&lt;H1943),"Odometer end is before start",IF(AND(NOT(ISNUMBER(H1943)),NOT(ISNUMBER(I1943)),NOT(ISNUMBER(J1943))),"Add odometer readings or typed miles",IF(AND(ISNUMBER(H1943),ISNUMBER(I1943),ISNUMBER(J1943),ABS((I1943-H1943)-J1943)&gt;0.05),"Odometer and typed miles disagree",IF(AND(N1943&gt;0,O1943=0),"No rate for this date — check Rate Schedule",IF(AND(OR(E1943="Business",E1943="Medical",E1943="Charitable"),F1943&lt;&gt;"Yes",K1943=""),"Add purpose detail for substantiation",""))))))))))))</f>
        <v/>
      </c>
      <c r="R1943" s="27">
        <f>IF(OR(A1943="",M1943=""),"",IFERROR(INDEX('Rate Schedule'!$A$5:$A$24,MATCH(SUMPRODUCT(MAX(('Rate Schedule'!$A$5:$A$24&lt;=A1943)*('Rate Schedule'!$A$5:$A$24&lt;&gt;"")*'Rate Schedule'!$A$5:$A$24)),'Rate Schedule'!$A$5:$A$24,0)),""))</f>
        <v/>
      </c>
    </row>
    <row r="1944">
      <c r="A1944" s="22" t="n"/>
      <c r="B1944" s="10" t="n"/>
      <c r="C1944" s="10" t="n"/>
      <c r="D1944" s="10" t="n"/>
      <c r="E1944" s="10" t="n"/>
      <c r="F1944" s="10" t="n"/>
      <c r="G1944" s="10" t="n"/>
      <c r="H1944" s="23" t="n"/>
      <c r="I1944" s="23" t="n"/>
      <c r="J1944" s="23" t="n"/>
      <c r="K1944" s="10" t="n"/>
      <c r="L1944" s="10" t="n"/>
      <c r="M1944" s="24">
        <f>IF(AND(A1944="",B1944="",J1944="",H1944=""),"",ROUND(IF(G1944="Yes",2,1)*IF(AND(ISNUMBER(H1944),ISNUMBER(I1944),I1944&gt;=H1944),I1944-H1944,IF(ISNUMBER(J1944),J1944,0)),1))</f>
        <v/>
      </c>
      <c r="N1944" s="24">
        <f>IF(M1944="","",IF(OR(E1944="Personal",E1944="",F1944="Yes"),0,M1944))</f>
        <v/>
      </c>
      <c r="O1944" s="24">
        <f>IF(OR(A1944="",M1944=""),"",IF(E1944="Business",IFERROR(INDEX('Rate Schedule'!$B$5:$B$24,MATCH(SUMPRODUCT(MAX(('Rate Schedule'!$A$5:$A$24&lt;=A1944)*('Rate Schedule'!$A$5:$A$24&lt;&gt;"")*'Rate Schedule'!$A$5:$A$24)),'Rate Schedule'!$A$5:$A$24,0)),0),IF(E1944="Medical",IFERROR(INDEX('Rate Schedule'!$C$5:$C$24,MATCH(SUMPRODUCT(MAX(('Rate Schedule'!$A$5:$A$24&lt;=A1944)*('Rate Schedule'!$A$5:$A$24&lt;&gt;"")*'Rate Schedule'!$A$5:$A$24)),'Rate Schedule'!$A$5:$A$24,0)),0),IF(E1944="Charitable",IFERROR(INDEX('Rate Schedule'!$D$5:$D$24,MATCH(SUMPRODUCT(MAX(('Rate Schedule'!$A$5:$A$24&lt;=A1944)*('Rate Schedule'!$A$5:$A$24&lt;&gt;"")*'Rate Schedule'!$A$5:$A$24)),'Rate Schedule'!$A$5:$A$24,0)),0),0))))</f>
        <v/>
      </c>
      <c r="P1944" s="25">
        <f>IF(OR(M1944="",O1944=""),"",ROUND(N1944*O1944,0)/100)</f>
        <v/>
      </c>
      <c r="Q1944" s="26">
        <f>IF(AND(A1944="",B1944="",C1944="",D1944="",E1944="",J1944="",H1944=""),"",IF(A1944="","Add a date",IF(A1944&gt;AsOf,"After as-of date: not counted yet",IF(B1944="","Add a vehicle",IF(COUNTIF(VName,B1944)=0,"Vehicle not on Vehicles sheet",IF(E1944="","Add a purpose",IF(AND(E1944&lt;&gt;"Business",E1944&lt;&gt;"Medical",E1944&lt;&gt;"Charitable",E1944&lt;&gt;"Personal"),"Purpose must be Business/Medical/Charitable/Personal",IF(AND(ISNUMBER(H1944),ISNUMBER(I1944),I1944&lt;H1944),"Odometer end is before start",IF(AND(NOT(ISNUMBER(H1944)),NOT(ISNUMBER(I1944)),NOT(ISNUMBER(J1944))),"Add odometer readings or typed miles",IF(AND(ISNUMBER(H1944),ISNUMBER(I1944),ISNUMBER(J1944),ABS((I1944-H1944)-J1944)&gt;0.05),"Odometer and typed miles disagree",IF(AND(N1944&gt;0,O1944=0),"No rate for this date — check Rate Schedule",IF(AND(OR(E1944="Business",E1944="Medical",E1944="Charitable"),F1944&lt;&gt;"Yes",K1944=""),"Add purpose detail for substantiation",""))))))))))))</f>
        <v/>
      </c>
      <c r="R1944" s="27">
        <f>IF(OR(A1944="",M1944=""),"",IFERROR(INDEX('Rate Schedule'!$A$5:$A$24,MATCH(SUMPRODUCT(MAX(('Rate Schedule'!$A$5:$A$24&lt;=A1944)*('Rate Schedule'!$A$5:$A$24&lt;&gt;"")*'Rate Schedule'!$A$5:$A$24)),'Rate Schedule'!$A$5:$A$24,0)),""))</f>
        <v/>
      </c>
    </row>
    <row r="1945">
      <c r="A1945" s="22" t="n"/>
      <c r="B1945" s="10" t="n"/>
      <c r="C1945" s="10" t="n"/>
      <c r="D1945" s="10" t="n"/>
      <c r="E1945" s="10" t="n"/>
      <c r="F1945" s="10" t="n"/>
      <c r="G1945" s="10" t="n"/>
      <c r="H1945" s="23" t="n"/>
      <c r="I1945" s="23" t="n"/>
      <c r="J1945" s="23" t="n"/>
      <c r="K1945" s="10" t="n"/>
      <c r="L1945" s="10" t="n"/>
      <c r="M1945" s="24">
        <f>IF(AND(A1945="",B1945="",J1945="",H1945=""),"",ROUND(IF(G1945="Yes",2,1)*IF(AND(ISNUMBER(H1945),ISNUMBER(I1945),I1945&gt;=H1945),I1945-H1945,IF(ISNUMBER(J1945),J1945,0)),1))</f>
        <v/>
      </c>
      <c r="N1945" s="24">
        <f>IF(M1945="","",IF(OR(E1945="Personal",E1945="",F1945="Yes"),0,M1945))</f>
        <v/>
      </c>
      <c r="O1945" s="24">
        <f>IF(OR(A1945="",M1945=""),"",IF(E1945="Business",IFERROR(INDEX('Rate Schedule'!$B$5:$B$24,MATCH(SUMPRODUCT(MAX(('Rate Schedule'!$A$5:$A$24&lt;=A1945)*('Rate Schedule'!$A$5:$A$24&lt;&gt;"")*'Rate Schedule'!$A$5:$A$24)),'Rate Schedule'!$A$5:$A$24,0)),0),IF(E1945="Medical",IFERROR(INDEX('Rate Schedule'!$C$5:$C$24,MATCH(SUMPRODUCT(MAX(('Rate Schedule'!$A$5:$A$24&lt;=A1945)*('Rate Schedule'!$A$5:$A$24&lt;&gt;"")*'Rate Schedule'!$A$5:$A$24)),'Rate Schedule'!$A$5:$A$24,0)),0),IF(E1945="Charitable",IFERROR(INDEX('Rate Schedule'!$D$5:$D$24,MATCH(SUMPRODUCT(MAX(('Rate Schedule'!$A$5:$A$24&lt;=A1945)*('Rate Schedule'!$A$5:$A$24&lt;&gt;"")*'Rate Schedule'!$A$5:$A$24)),'Rate Schedule'!$A$5:$A$24,0)),0),0))))</f>
        <v/>
      </c>
      <c r="P1945" s="25">
        <f>IF(OR(M1945="",O1945=""),"",ROUND(N1945*O1945,0)/100)</f>
        <v/>
      </c>
      <c r="Q1945" s="26">
        <f>IF(AND(A1945="",B1945="",C1945="",D1945="",E1945="",J1945="",H1945=""),"",IF(A1945="","Add a date",IF(A1945&gt;AsOf,"After as-of date: not counted yet",IF(B1945="","Add a vehicle",IF(COUNTIF(VName,B1945)=0,"Vehicle not on Vehicles sheet",IF(E1945="","Add a purpose",IF(AND(E1945&lt;&gt;"Business",E1945&lt;&gt;"Medical",E1945&lt;&gt;"Charitable",E1945&lt;&gt;"Personal"),"Purpose must be Business/Medical/Charitable/Personal",IF(AND(ISNUMBER(H1945),ISNUMBER(I1945),I1945&lt;H1945),"Odometer end is before start",IF(AND(NOT(ISNUMBER(H1945)),NOT(ISNUMBER(I1945)),NOT(ISNUMBER(J1945))),"Add odometer readings or typed miles",IF(AND(ISNUMBER(H1945),ISNUMBER(I1945),ISNUMBER(J1945),ABS((I1945-H1945)-J1945)&gt;0.05),"Odometer and typed miles disagree",IF(AND(N1945&gt;0,O1945=0),"No rate for this date — check Rate Schedule",IF(AND(OR(E1945="Business",E1945="Medical",E1945="Charitable"),F1945&lt;&gt;"Yes",K1945=""),"Add purpose detail for substantiation",""))))))))))))</f>
        <v/>
      </c>
      <c r="R1945" s="27">
        <f>IF(OR(A1945="",M1945=""),"",IFERROR(INDEX('Rate Schedule'!$A$5:$A$24,MATCH(SUMPRODUCT(MAX(('Rate Schedule'!$A$5:$A$24&lt;=A1945)*('Rate Schedule'!$A$5:$A$24&lt;&gt;"")*'Rate Schedule'!$A$5:$A$24)),'Rate Schedule'!$A$5:$A$24,0)),""))</f>
        <v/>
      </c>
    </row>
    <row r="1946">
      <c r="A1946" s="22" t="n"/>
      <c r="B1946" s="10" t="n"/>
      <c r="C1946" s="10" t="n"/>
      <c r="D1946" s="10" t="n"/>
      <c r="E1946" s="10" t="n"/>
      <c r="F1946" s="10" t="n"/>
      <c r="G1946" s="10" t="n"/>
      <c r="H1946" s="23" t="n"/>
      <c r="I1946" s="23" t="n"/>
      <c r="J1946" s="23" t="n"/>
      <c r="K1946" s="10" t="n"/>
      <c r="L1946" s="10" t="n"/>
      <c r="M1946" s="24">
        <f>IF(AND(A1946="",B1946="",J1946="",H1946=""),"",ROUND(IF(G1946="Yes",2,1)*IF(AND(ISNUMBER(H1946),ISNUMBER(I1946),I1946&gt;=H1946),I1946-H1946,IF(ISNUMBER(J1946),J1946,0)),1))</f>
        <v/>
      </c>
      <c r="N1946" s="24">
        <f>IF(M1946="","",IF(OR(E1946="Personal",E1946="",F1946="Yes"),0,M1946))</f>
        <v/>
      </c>
      <c r="O1946" s="24">
        <f>IF(OR(A1946="",M1946=""),"",IF(E1946="Business",IFERROR(INDEX('Rate Schedule'!$B$5:$B$24,MATCH(SUMPRODUCT(MAX(('Rate Schedule'!$A$5:$A$24&lt;=A1946)*('Rate Schedule'!$A$5:$A$24&lt;&gt;"")*'Rate Schedule'!$A$5:$A$24)),'Rate Schedule'!$A$5:$A$24,0)),0),IF(E1946="Medical",IFERROR(INDEX('Rate Schedule'!$C$5:$C$24,MATCH(SUMPRODUCT(MAX(('Rate Schedule'!$A$5:$A$24&lt;=A1946)*('Rate Schedule'!$A$5:$A$24&lt;&gt;"")*'Rate Schedule'!$A$5:$A$24)),'Rate Schedule'!$A$5:$A$24,0)),0),IF(E1946="Charitable",IFERROR(INDEX('Rate Schedule'!$D$5:$D$24,MATCH(SUMPRODUCT(MAX(('Rate Schedule'!$A$5:$A$24&lt;=A1946)*('Rate Schedule'!$A$5:$A$24&lt;&gt;"")*'Rate Schedule'!$A$5:$A$24)),'Rate Schedule'!$A$5:$A$24,0)),0),0))))</f>
        <v/>
      </c>
      <c r="P1946" s="25">
        <f>IF(OR(M1946="",O1946=""),"",ROUND(N1946*O1946,0)/100)</f>
        <v/>
      </c>
      <c r="Q1946" s="26">
        <f>IF(AND(A1946="",B1946="",C1946="",D1946="",E1946="",J1946="",H1946=""),"",IF(A1946="","Add a date",IF(A1946&gt;AsOf,"After as-of date: not counted yet",IF(B1946="","Add a vehicle",IF(COUNTIF(VName,B1946)=0,"Vehicle not on Vehicles sheet",IF(E1946="","Add a purpose",IF(AND(E1946&lt;&gt;"Business",E1946&lt;&gt;"Medical",E1946&lt;&gt;"Charitable",E1946&lt;&gt;"Personal"),"Purpose must be Business/Medical/Charitable/Personal",IF(AND(ISNUMBER(H1946),ISNUMBER(I1946),I1946&lt;H1946),"Odometer end is before start",IF(AND(NOT(ISNUMBER(H1946)),NOT(ISNUMBER(I1946)),NOT(ISNUMBER(J1946))),"Add odometer readings or typed miles",IF(AND(ISNUMBER(H1946),ISNUMBER(I1946),ISNUMBER(J1946),ABS((I1946-H1946)-J1946)&gt;0.05),"Odometer and typed miles disagree",IF(AND(N1946&gt;0,O1946=0),"No rate for this date — check Rate Schedule",IF(AND(OR(E1946="Business",E1946="Medical",E1946="Charitable"),F1946&lt;&gt;"Yes",K1946=""),"Add purpose detail for substantiation",""))))))))))))</f>
        <v/>
      </c>
      <c r="R1946" s="27">
        <f>IF(OR(A1946="",M1946=""),"",IFERROR(INDEX('Rate Schedule'!$A$5:$A$24,MATCH(SUMPRODUCT(MAX(('Rate Schedule'!$A$5:$A$24&lt;=A1946)*('Rate Schedule'!$A$5:$A$24&lt;&gt;"")*'Rate Schedule'!$A$5:$A$24)),'Rate Schedule'!$A$5:$A$24,0)),""))</f>
        <v/>
      </c>
    </row>
    <row r="1947">
      <c r="A1947" s="22" t="n"/>
      <c r="B1947" s="10" t="n"/>
      <c r="C1947" s="10" t="n"/>
      <c r="D1947" s="10" t="n"/>
      <c r="E1947" s="10" t="n"/>
      <c r="F1947" s="10" t="n"/>
      <c r="G1947" s="10" t="n"/>
      <c r="H1947" s="23" t="n"/>
      <c r="I1947" s="23" t="n"/>
      <c r="J1947" s="23" t="n"/>
      <c r="K1947" s="10" t="n"/>
      <c r="L1947" s="10" t="n"/>
      <c r="M1947" s="24">
        <f>IF(AND(A1947="",B1947="",J1947="",H1947=""),"",ROUND(IF(G1947="Yes",2,1)*IF(AND(ISNUMBER(H1947),ISNUMBER(I1947),I1947&gt;=H1947),I1947-H1947,IF(ISNUMBER(J1947),J1947,0)),1))</f>
        <v/>
      </c>
      <c r="N1947" s="24">
        <f>IF(M1947="","",IF(OR(E1947="Personal",E1947="",F1947="Yes"),0,M1947))</f>
        <v/>
      </c>
      <c r="O1947" s="24">
        <f>IF(OR(A1947="",M1947=""),"",IF(E1947="Business",IFERROR(INDEX('Rate Schedule'!$B$5:$B$24,MATCH(SUMPRODUCT(MAX(('Rate Schedule'!$A$5:$A$24&lt;=A1947)*('Rate Schedule'!$A$5:$A$24&lt;&gt;"")*'Rate Schedule'!$A$5:$A$24)),'Rate Schedule'!$A$5:$A$24,0)),0),IF(E1947="Medical",IFERROR(INDEX('Rate Schedule'!$C$5:$C$24,MATCH(SUMPRODUCT(MAX(('Rate Schedule'!$A$5:$A$24&lt;=A1947)*('Rate Schedule'!$A$5:$A$24&lt;&gt;"")*'Rate Schedule'!$A$5:$A$24)),'Rate Schedule'!$A$5:$A$24,0)),0),IF(E1947="Charitable",IFERROR(INDEX('Rate Schedule'!$D$5:$D$24,MATCH(SUMPRODUCT(MAX(('Rate Schedule'!$A$5:$A$24&lt;=A1947)*('Rate Schedule'!$A$5:$A$24&lt;&gt;"")*'Rate Schedule'!$A$5:$A$24)),'Rate Schedule'!$A$5:$A$24,0)),0),0))))</f>
        <v/>
      </c>
      <c r="P1947" s="25">
        <f>IF(OR(M1947="",O1947=""),"",ROUND(N1947*O1947,0)/100)</f>
        <v/>
      </c>
      <c r="Q1947" s="26">
        <f>IF(AND(A1947="",B1947="",C1947="",D1947="",E1947="",J1947="",H1947=""),"",IF(A1947="","Add a date",IF(A1947&gt;AsOf,"After as-of date: not counted yet",IF(B1947="","Add a vehicle",IF(COUNTIF(VName,B1947)=0,"Vehicle not on Vehicles sheet",IF(E1947="","Add a purpose",IF(AND(E1947&lt;&gt;"Business",E1947&lt;&gt;"Medical",E1947&lt;&gt;"Charitable",E1947&lt;&gt;"Personal"),"Purpose must be Business/Medical/Charitable/Personal",IF(AND(ISNUMBER(H1947),ISNUMBER(I1947),I1947&lt;H1947),"Odometer end is before start",IF(AND(NOT(ISNUMBER(H1947)),NOT(ISNUMBER(I1947)),NOT(ISNUMBER(J1947))),"Add odometer readings or typed miles",IF(AND(ISNUMBER(H1947),ISNUMBER(I1947),ISNUMBER(J1947),ABS((I1947-H1947)-J1947)&gt;0.05),"Odometer and typed miles disagree",IF(AND(N1947&gt;0,O1947=0),"No rate for this date — check Rate Schedule",IF(AND(OR(E1947="Business",E1947="Medical",E1947="Charitable"),F1947&lt;&gt;"Yes",K1947=""),"Add purpose detail for substantiation",""))))))))))))</f>
        <v/>
      </c>
      <c r="R1947" s="27">
        <f>IF(OR(A1947="",M1947=""),"",IFERROR(INDEX('Rate Schedule'!$A$5:$A$24,MATCH(SUMPRODUCT(MAX(('Rate Schedule'!$A$5:$A$24&lt;=A1947)*('Rate Schedule'!$A$5:$A$24&lt;&gt;"")*'Rate Schedule'!$A$5:$A$24)),'Rate Schedule'!$A$5:$A$24,0)),""))</f>
        <v/>
      </c>
    </row>
    <row r="1948">
      <c r="A1948" s="22" t="n"/>
      <c r="B1948" s="10" t="n"/>
      <c r="C1948" s="10" t="n"/>
      <c r="D1948" s="10" t="n"/>
      <c r="E1948" s="10" t="n"/>
      <c r="F1948" s="10" t="n"/>
      <c r="G1948" s="10" t="n"/>
      <c r="H1948" s="23" t="n"/>
      <c r="I1948" s="23" t="n"/>
      <c r="J1948" s="23" t="n"/>
      <c r="K1948" s="10" t="n"/>
      <c r="L1948" s="10" t="n"/>
      <c r="M1948" s="24">
        <f>IF(AND(A1948="",B1948="",J1948="",H1948=""),"",ROUND(IF(G1948="Yes",2,1)*IF(AND(ISNUMBER(H1948),ISNUMBER(I1948),I1948&gt;=H1948),I1948-H1948,IF(ISNUMBER(J1948),J1948,0)),1))</f>
        <v/>
      </c>
      <c r="N1948" s="24">
        <f>IF(M1948="","",IF(OR(E1948="Personal",E1948="",F1948="Yes"),0,M1948))</f>
        <v/>
      </c>
      <c r="O1948" s="24">
        <f>IF(OR(A1948="",M1948=""),"",IF(E1948="Business",IFERROR(INDEX('Rate Schedule'!$B$5:$B$24,MATCH(SUMPRODUCT(MAX(('Rate Schedule'!$A$5:$A$24&lt;=A1948)*('Rate Schedule'!$A$5:$A$24&lt;&gt;"")*'Rate Schedule'!$A$5:$A$24)),'Rate Schedule'!$A$5:$A$24,0)),0),IF(E1948="Medical",IFERROR(INDEX('Rate Schedule'!$C$5:$C$24,MATCH(SUMPRODUCT(MAX(('Rate Schedule'!$A$5:$A$24&lt;=A1948)*('Rate Schedule'!$A$5:$A$24&lt;&gt;"")*'Rate Schedule'!$A$5:$A$24)),'Rate Schedule'!$A$5:$A$24,0)),0),IF(E1948="Charitable",IFERROR(INDEX('Rate Schedule'!$D$5:$D$24,MATCH(SUMPRODUCT(MAX(('Rate Schedule'!$A$5:$A$24&lt;=A1948)*('Rate Schedule'!$A$5:$A$24&lt;&gt;"")*'Rate Schedule'!$A$5:$A$24)),'Rate Schedule'!$A$5:$A$24,0)),0),0))))</f>
        <v/>
      </c>
      <c r="P1948" s="25">
        <f>IF(OR(M1948="",O1948=""),"",ROUND(N1948*O1948,0)/100)</f>
        <v/>
      </c>
      <c r="Q1948" s="26">
        <f>IF(AND(A1948="",B1948="",C1948="",D1948="",E1948="",J1948="",H1948=""),"",IF(A1948="","Add a date",IF(A1948&gt;AsOf,"After as-of date: not counted yet",IF(B1948="","Add a vehicle",IF(COUNTIF(VName,B1948)=0,"Vehicle not on Vehicles sheet",IF(E1948="","Add a purpose",IF(AND(E1948&lt;&gt;"Business",E1948&lt;&gt;"Medical",E1948&lt;&gt;"Charitable",E1948&lt;&gt;"Personal"),"Purpose must be Business/Medical/Charitable/Personal",IF(AND(ISNUMBER(H1948),ISNUMBER(I1948),I1948&lt;H1948),"Odometer end is before start",IF(AND(NOT(ISNUMBER(H1948)),NOT(ISNUMBER(I1948)),NOT(ISNUMBER(J1948))),"Add odometer readings or typed miles",IF(AND(ISNUMBER(H1948),ISNUMBER(I1948),ISNUMBER(J1948),ABS((I1948-H1948)-J1948)&gt;0.05),"Odometer and typed miles disagree",IF(AND(N1948&gt;0,O1948=0),"No rate for this date — check Rate Schedule",IF(AND(OR(E1948="Business",E1948="Medical",E1948="Charitable"),F1948&lt;&gt;"Yes",K1948=""),"Add purpose detail for substantiation",""))))))))))))</f>
        <v/>
      </c>
      <c r="R1948" s="27">
        <f>IF(OR(A1948="",M1948=""),"",IFERROR(INDEX('Rate Schedule'!$A$5:$A$24,MATCH(SUMPRODUCT(MAX(('Rate Schedule'!$A$5:$A$24&lt;=A1948)*('Rate Schedule'!$A$5:$A$24&lt;&gt;"")*'Rate Schedule'!$A$5:$A$24)),'Rate Schedule'!$A$5:$A$24,0)),""))</f>
        <v/>
      </c>
    </row>
    <row r="1949">
      <c r="A1949" s="22" t="n"/>
      <c r="B1949" s="10" t="n"/>
      <c r="C1949" s="10" t="n"/>
      <c r="D1949" s="10" t="n"/>
      <c r="E1949" s="10" t="n"/>
      <c r="F1949" s="10" t="n"/>
      <c r="G1949" s="10" t="n"/>
      <c r="H1949" s="23" t="n"/>
      <c r="I1949" s="23" t="n"/>
      <c r="J1949" s="23" t="n"/>
      <c r="K1949" s="10" t="n"/>
      <c r="L1949" s="10" t="n"/>
      <c r="M1949" s="24">
        <f>IF(AND(A1949="",B1949="",J1949="",H1949=""),"",ROUND(IF(G1949="Yes",2,1)*IF(AND(ISNUMBER(H1949),ISNUMBER(I1949),I1949&gt;=H1949),I1949-H1949,IF(ISNUMBER(J1949),J1949,0)),1))</f>
        <v/>
      </c>
      <c r="N1949" s="24">
        <f>IF(M1949="","",IF(OR(E1949="Personal",E1949="",F1949="Yes"),0,M1949))</f>
        <v/>
      </c>
      <c r="O1949" s="24">
        <f>IF(OR(A1949="",M1949=""),"",IF(E1949="Business",IFERROR(INDEX('Rate Schedule'!$B$5:$B$24,MATCH(SUMPRODUCT(MAX(('Rate Schedule'!$A$5:$A$24&lt;=A1949)*('Rate Schedule'!$A$5:$A$24&lt;&gt;"")*'Rate Schedule'!$A$5:$A$24)),'Rate Schedule'!$A$5:$A$24,0)),0),IF(E1949="Medical",IFERROR(INDEX('Rate Schedule'!$C$5:$C$24,MATCH(SUMPRODUCT(MAX(('Rate Schedule'!$A$5:$A$24&lt;=A1949)*('Rate Schedule'!$A$5:$A$24&lt;&gt;"")*'Rate Schedule'!$A$5:$A$24)),'Rate Schedule'!$A$5:$A$24,0)),0),IF(E1949="Charitable",IFERROR(INDEX('Rate Schedule'!$D$5:$D$24,MATCH(SUMPRODUCT(MAX(('Rate Schedule'!$A$5:$A$24&lt;=A1949)*('Rate Schedule'!$A$5:$A$24&lt;&gt;"")*'Rate Schedule'!$A$5:$A$24)),'Rate Schedule'!$A$5:$A$24,0)),0),0))))</f>
        <v/>
      </c>
      <c r="P1949" s="25">
        <f>IF(OR(M1949="",O1949=""),"",ROUND(N1949*O1949,0)/100)</f>
        <v/>
      </c>
      <c r="Q1949" s="26">
        <f>IF(AND(A1949="",B1949="",C1949="",D1949="",E1949="",J1949="",H1949=""),"",IF(A1949="","Add a date",IF(A1949&gt;AsOf,"After as-of date: not counted yet",IF(B1949="","Add a vehicle",IF(COUNTIF(VName,B1949)=0,"Vehicle not on Vehicles sheet",IF(E1949="","Add a purpose",IF(AND(E1949&lt;&gt;"Business",E1949&lt;&gt;"Medical",E1949&lt;&gt;"Charitable",E1949&lt;&gt;"Personal"),"Purpose must be Business/Medical/Charitable/Personal",IF(AND(ISNUMBER(H1949),ISNUMBER(I1949),I1949&lt;H1949),"Odometer end is before start",IF(AND(NOT(ISNUMBER(H1949)),NOT(ISNUMBER(I1949)),NOT(ISNUMBER(J1949))),"Add odometer readings or typed miles",IF(AND(ISNUMBER(H1949),ISNUMBER(I1949),ISNUMBER(J1949),ABS((I1949-H1949)-J1949)&gt;0.05),"Odometer and typed miles disagree",IF(AND(N1949&gt;0,O1949=0),"No rate for this date — check Rate Schedule",IF(AND(OR(E1949="Business",E1949="Medical",E1949="Charitable"),F1949&lt;&gt;"Yes",K1949=""),"Add purpose detail for substantiation",""))))))))))))</f>
        <v/>
      </c>
      <c r="R1949" s="27">
        <f>IF(OR(A1949="",M1949=""),"",IFERROR(INDEX('Rate Schedule'!$A$5:$A$24,MATCH(SUMPRODUCT(MAX(('Rate Schedule'!$A$5:$A$24&lt;=A1949)*('Rate Schedule'!$A$5:$A$24&lt;&gt;"")*'Rate Schedule'!$A$5:$A$24)),'Rate Schedule'!$A$5:$A$24,0)),""))</f>
        <v/>
      </c>
    </row>
    <row r="1950">
      <c r="A1950" s="22" t="n"/>
      <c r="B1950" s="10" t="n"/>
      <c r="C1950" s="10" t="n"/>
      <c r="D1950" s="10" t="n"/>
      <c r="E1950" s="10" t="n"/>
      <c r="F1950" s="10" t="n"/>
      <c r="G1950" s="10" t="n"/>
      <c r="H1950" s="23" t="n"/>
      <c r="I1950" s="23" t="n"/>
      <c r="J1950" s="23" t="n"/>
      <c r="K1950" s="10" t="n"/>
      <c r="L1950" s="10" t="n"/>
      <c r="M1950" s="24">
        <f>IF(AND(A1950="",B1950="",J1950="",H1950=""),"",ROUND(IF(G1950="Yes",2,1)*IF(AND(ISNUMBER(H1950),ISNUMBER(I1950),I1950&gt;=H1950),I1950-H1950,IF(ISNUMBER(J1950),J1950,0)),1))</f>
        <v/>
      </c>
      <c r="N1950" s="24">
        <f>IF(M1950="","",IF(OR(E1950="Personal",E1950="",F1950="Yes"),0,M1950))</f>
        <v/>
      </c>
      <c r="O1950" s="24">
        <f>IF(OR(A1950="",M1950=""),"",IF(E1950="Business",IFERROR(INDEX('Rate Schedule'!$B$5:$B$24,MATCH(SUMPRODUCT(MAX(('Rate Schedule'!$A$5:$A$24&lt;=A1950)*('Rate Schedule'!$A$5:$A$24&lt;&gt;"")*'Rate Schedule'!$A$5:$A$24)),'Rate Schedule'!$A$5:$A$24,0)),0),IF(E1950="Medical",IFERROR(INDEX('Rate Schedule'!$C$5:$C$24,MATCH(SUMPRODUCT(MAX(('Rate Schedule'!$A$5:$A$24&lt;=A1950)*('Rate Schedule'!$A$5:$A$24&lt;&gt;"")*'Rate Schedule'!$A$5:$A$24)),'Rate Schedule'!$A$5:$A$24,0)),0),IF(E1950="Charitable",IFERROR(INDEX('Rate Schedule'!$D$5:$D$24,MATCH(SUMPRODUCT(MAX(('Rate Schedule'!$A$5:$A$24&lt;=A1950)*('Rate Schedule'!$A$5:$A$24&lt;&gt;"")*'Rate Schedule'!$A$5:$A$24)),'Rate Schedule'!$A$5:$A$24,0)),0),0))))</f>
        <v/>
      </c>
      <c r="P1950" s="25">
        <f>IF(OR(M1950="",O1950=""),"",ROUND(N1950*O1950,0)/100)</f>
        <v/>
      </c>
      <c r="Q1950" s="26">
        <f>IF(AND(A1950="",B1950="",C1950="",D1950="",E1950="",J1950="",H1950=""),"",IF(A1950="","Add a date",IF(A1950&gt;AsOf,"After as-of date: not counted yet",IF(B1950="","Add a vehicle",IF(COUNTIF(VName,B1950)=0,"Vehicle not on Vehicles sheet",IF(E1950="","Add a purpose",IF(AND(E1950&lt;&gt;"Business",E1950&lt;&gt;"Medical",E1950&lt;&gt;"Charitable",E1950&lt;&gt;"Personal"),"Purpose must be Business/Medical/Charitable/Personal",IF(AND(ISNUMBER(H1950),ISNUMBER(I1950),I1950&lt;H1950),"Odometer end is before start",IF(AND(NOT(ISNUMBER(H1950)),NOT(ISNUMBER(I1950)),NOT(ISNUMBER(J1950))),"Add odometer readings or typed miles",IF(AND(ISNUMBER(H1950),ISNUMBER(I1950),ISNUMBER(J1950),ABS((I1950-H1950)-J1950)&gt;0.05),"Odometer and typed miles disagree",IF(AND(N1950&gt;0,O1950=0),"No rate for this date — check Rate Schedule",IF(AND(OR(E1950="Business",E1950="Medical",E1950="Charitable"),F1950&lt;&gt;"Yes",K1950=""),"Add purpose detail for substantiation",""))))))))))))</f>
        <v/>
      </c>
      <c r="R1950" s="27">
        <f>IF(OR(A1950="",M1950=""),"",IFERROR(INDEX('Rate Schedule'!$A$5:$A$24,MATCH(SUMPRODUCT(MAX(('Rate Schedule'!$A$5:$A$24&lt;=A1950)*('Rate Schedule'!$A$5:$A$24&lt;&gt;"")*'Rate Schedule'!$A$5:$A$24)),'Rate Schedule'!$A$5:$A$24,0)),""))</f>
        <v/>
      </c>
    </row>
    <row r="1951">
      <c r="A1951" s="22" t="n"/>
      <c r="B1951" s="10" t="n"/>
      <c r="C1951" s="10" t="n"/>
      <c r="D1951" s="10" t="n"/>
      <c r="E1951" s="10" t="n"/>
      <c r="F1951" s="10" t="n"/>
      <c r="G1951" s="10" t="n"/>
      <c r="H1951" s="23" t="n"/>
      <c r="I1951" s="23" t="n"/>
      <c r="J1951" s="23" t="n"/>
      <c r="K1951" s="10" t="n"/>
      <c r="L1951" s="10" t="n"/>
      <c r="M1951" s="24">
        <f>IF(AND(A1951="",B1951="",J1951="",H1951=""),"",ROUND(IF(G1951="Yes",2,1)*IF(AND(ISNUMBER(H1951),ISNUMBER(I1951),I1951&gt;=H1951),I1951-H1951,IF(ISNUMBER(J1951),J1951,0)),1))</f>
        <v/>
      </c>
      <c r="N1951" s="24">
        <f>IF(M1951="","",IF(OR(E1951="Personal",E1951="",F1951="Yes"),0,M1951))</f>
        <v/>
      </c>
      <c r="O1951" s="24">
        <f>IF(OR(A1951="",M1951=""),"",IF(E1951="Business",IFERROR(INDEX('Rate Schedule'!$B$5:$B$24,MATCH(SUMPRODUCT(MAX(('Rate Schedule'!$A$5:$A$24&lt;=A1951)*('Rate Schedule'!$A$5:$A$24&lt;&gt;"")*'Rate Schedule'!$A$5:$A$24)),'Rate Schedule'!$A$5:$A$24,0)),0),IF(E1951="Medical",IFERROR(INDEX('Rate Schedule'!$C$5:$C$24,MATCH(SUMPRODUCT(MAX(('Rate Schedule'!$A$5:$A$24&lt;=A1951)*('Rate Schedule'!$A$5:$A$24&lt;&gt;"")*'Rate Schedule'!$A$5:$A$24)),'Rate Schedule'!$A$5:$A$24,0)),0),IF(E1951="Charitable",IFERROR(INDEX('Rate Schedule'!$D$5:$D$24,MATCH(SUMPRODUCT(MAX(('Rate Schedule'!$A$5:$A$24&lt;=A1951)*('Rate Schedule'!$A$5:$A$24&lt;&gt;"")*'Rate Schedule'!$A$5:$A$24)),'Rate Schedule'!$A$5:$A$24,0)),0),0))))</f>
        <v/>
      </c>
      <c r="P1951" s="25">
        <f>IF(OR(M1951="",O1951=""),"",ROUND(N1951*O1951,0)/100)</f>
        <v/>
      </c>
      <c r="Q1951" s="26">
        <f>IF(AND(A1951="",B1951="",C1951="",D1951="",E1951="",J1951="",H1951=""),"",IF(A1951="","Add a date",IF(A1951&gt;AsOf,"After as-of date: not counted yet",IF(B1951="","Add a vehicle",IF(COUNTIF(VName,B1951)=0,"Vehicle not on Vehicles sheet",IF(E1951="","Add a purpose",IF(AND(E1951&lt;&gt;"Business",E1951&lt;&gt;"Medical",E1951&lt;&gt;"Charitable",E1951&lt;&gt;"Personal"),"Purpose must be Business/Medical/Charitable/Personal",IF(AND(ISNUMBER(H1951),ISNUMBER(I1951),I1951&lt;H1951),"Odometer end is before start",IF(AND(NOT(ISNUMBER(H1951)),NOT(ISNUMBER(I1951)),NOT(ISNUMBER(J1951))),"Add odometer readings or typed miles",IF(AND(ISNUMBER(H1951),ISNUMBER(I1951),ISNUMBER(J1951),ABS((I1951-H1951)-J1951)&gt;0.05),"Odometer and typed miles disagree",IF(AND(N1951&gt;0,O1951=0),"No rate for this date — check Rate Schedule",IF(AND(OR(E1951="Business",E1951="Medical",E1951="Charitable"),F1951&lt;&gt;"Yes",K1951=""),"Add purpose detail for substantiation",""))))))))))))</f>
        <v/>
      </c>
      <c r="R1951" s="27">
        <f>IF(OR(A1951="",M1951=""),"",IFERROR(INDEX('Rate Schedule'!$A$5:$A$24,MATCH(SUMPRODUCT(MAX(('Rate Schedule'!$A$5:$A$24&lt;=A1951)*('Rate Schedule'!$A$5:$A$24&lt;&gt;"")*'Rate Schedule'!$A$5:$A$24)),'Rate Schedule'!$A$5:$A$24,0)),""))</f>
        <v/>
      </c>
    </row>
    <row r="1952">
      <c r="A1952" s="22" t="n"/>
      <c r="B1952" s="10" t="n"/>
      <c r="C1952" s="10" t="n"/>
      <c r="D1952" s="10" t="n"/>
      <c r="E1952" s="10" t="n"/>
      <c r="F1952" s="10" t="n"/>
      <c r="G1952" s="10" t="n"/>
      <c r="H1952" s="23" t="n"/>
      <c r="I1952" s="23" t="n"/>
      <c r="J1952" s="23" t="n"/>
      <c r="K1952" s="10" t="n"/>
      <c r="L1952" s="10" t="n"/>
      <c r="M1952" s="24">
        <f>IF(AND(A1952="",B1952="",J1952="",H1952=""),"",ROUND(IF(G1952="Yes",2,1)*IF(AND(ISNUMBER(H1952),ISNUMBER(I1952),I1952&gt;=H1952),I1952-H1952,IF(ISNUMBER(J1952),J1952,0)),1))</f>
        <v/>
      </c>
      <c r="N1952" s="24">
        <f>IF(M1952="","",IF(OR(E1952="Personal",E1952="",F1952="Yes"),0,M1952))</f>
        <v/>
      </c>
      <c r="O1952" s="24">
        <f>IF(OR(A1952="",M1952=""),"",IF(E1952="Business",IFERROR(INDEX('Rate Schedule'!$B$5:$B$24,MATCH(SUMPRODUCT(MAX(('Rate Schedule'!$A$5:$A$24&lt;=A1952)*('Rate Schedule'!$A$5:$A$24&lt;&gt;"")*'Rate Schedule'!$A$5:$A$24)),'Rate Schedule'!$A$5:$A$24,0)),0),IF(E1952="Medical",IFERROR(INDEX('Rate Schedule'!$C$5:$C$24,MATCH(SUMPRODUCT(MAX(('Rate Schedule'!$A$5:$A$24&lt;=A1952)*('Rate Schedule'!$A$5:$A$24&lt;&gt;"")*'Rate Schedule'!$A$5:$A$24)),'Rate Schedule'!$A$5:$A$24,0)),0),IF(E1952="Charitable",IFERROR(INDEX('Rate Schedule'!$D$5:$D$24,MATCH(SUMPRODUCT(MAX(('Rate Schedule'!$A$5:$A$24&lt;=A1952)*('Rate Schedule'!$A$5:$A$24&lt;&gt;"")*'Rate Schedule'!$A$5:$A$24)),'Rate Schedule'!$A$5:$A$24,0)),0),0))))</f>
        <v/>
      </c>
      <c r="P1952" s="25">
        <f>IF(OR(M1952="",O1952=""),"",ROUND(N1952*O1952,0)/100)</f>
        <v/>
      </c>
      <c r="Q1952" s="26">
        <f>IF(AND(A1952="",B1952="",C1952="",D1952="",E1952="",J1952="",H1952=""),"",IF(A1952="","Add a date",IF(A1952&gt;AsOf,"After as-of date: not counted yet",IF(B1952="","Add a vehicle",IF(COUNTIF(VName,B1952)=0,"Vehicle not on Vehicles sheet",IF(E1952="","Add a purpose",IF(AND(E1952&lt;&gt;"Business",E1952&lt;&gt;"Medical",E1952&lt;&gt;"Charitable",E1952&lt;&gt;"Personal"),"Purpose must be Business/Medical/Charitable/Personal",IF(AND(ISNUMBER(H1952),ISNUMBER(I1952),I1952&lt;H1952),"Odometer end is before start",IF(AND(NOT(ISNUMBER(H1952)),NOT(ISNUMBER(I1952)),NOT(ISNUMBER(J1952))),"Add odometer readings or typed miles",IF(AND(ISNUMBER(H1952),ISNUMBER(I1952),ISNUMBER(J1952),ABS((I1952-H1952)-J1952)&gt;0.05),"Odometer and typed miles disagree",IF(AND(N1952&gt;0,O1952=0),"No rate for this date — check Rate Schedule",IF(AND(OR(E1952="Business",E1952="Medical",E1952="Charitable"),F1952&lt;&gt;"Yes",K1952=""),"Add purpose detail for substantiation",""))))))))))))</f>
        <v/>
      </c>
      <c r="R1952" s="27">
        <f>IF(OR(A1952="",M1952=""),"",IFERROR(INDEX('Rate Schedule'!$A$5:$A$24,MATCH(SUMPRODUCT(MAX(('Rate Schedule'!$A$5:$A$24&lt;=A1952)*('Rate Schedule'!$A$5:$A$24&lt;&gt;"")*'Rate Schedule'!$A$5:$A$24)),'Rate Schedule'!$A$5:$A$24,0)),""))</f>
        <v/>
      </c>
    </row>
    <row r="1953">
      <c r="A1953" s="22" t="n"/>
      <c r="B1953" s="10" t="n"/>
      <c r="C1953" s="10" t="n"/>
      <c r="D1953" s="10" t="n"/>
      <c r="E1953" s="10" t="n"/>
      <c r="F1953" s="10" t="n"/>
      <c r="G1953" s="10" t="n"/>
      <c r="H1953" s="23" t="n"/>
      <c r="I1953" s="23" t="n"/>
      <c r="J1953" s="23" t="n"/>
      <c r="K1953" s="10" t="n"/>
      <c r="L1953" s="10" t="n"/>
      <c r="M1953" s="24">
        <f>IF(AND(A1953="",B1953="",J1953="",H1953=""),"",ROUND(IF(G1953="Yes",2,1)*IF(AND(ISNUMBER(H1953),ISNUMBER(I1953),I1953&gt;=H1953),I1953-H1953,IF(ISNUMBER(J1953),J1953,0)),1))</f>
        <v/>
      </c>
      <c r="N1953" s="24">
        <f>IF(M1953="","",IF(OR(E1953="Personal",E1953="",F1953="Yes"),0,M1953))</f>
        <v/>
      </c>
      <c r="O1953" s="24">
        <f>IF(OR(A1953="",M1953=""),"",IF(E1953="Business",IFERROR(INDEX('Rate Schedule'!$B$5:$B$24,MATCH(SUMPRODUCT(MAX(('Rate Schedule'!$A$5:$A$24&lt;=A1953)*('Rate Schedule'!$A$5:$A$24&lt;&gt;"")*'Rate Schedule'!$A$5:$A$24)),'Rate Schedule'!$A$5:$A$24,0)),0),IF(E1953="Medical",IFERROR(INDEX('Rate Schedule'!$C$5:$C$24,MATCH(SUMPRODUCT(MAX(('Rate Schedule'!$A$5:$A$24&lt;=A1953)*('Rate Schedule'!$A$5:$A$24&lt;&gt;"")*'Rate Schedule'!$A$5:$A$24)),'Rate Schedule'!$A$5:$A$24,0)),0),IF(E1953="Charitable",IFERROR(INDEX('Rate Schedule'!$D$5:$D$24,MATCH(SUMPRODUCT(MAX(('Rate Schedule'!$A$5:$A$24&lt;=A1953)*('Rate Schedule'!$A$5:$A$24&lt;&gt;"")*'Rate Schedule'!$A$5:$A$24)),'Rate Schedule'!$A$5:$A$24,0)),0),0))))</f>
        <v/>
      </c>
      <c r="P1953" s="25">
        <f>IF(OR(M1953="",O1953=""),"",ROUND(N1953*O1953,0)/100)</f>
        <v/>
      </c>
      <c r="Q1953" s="26">
        <f>IF(AND(A1953="",B1953="",C1953="",D1953="",E1953="",J1953="",H1953=""),"",IF(A1953="","Add a date",IF(A1953&gt;AsOf,"After as-of date: not counted yet",IF(B1953="","Add a vehicle",IF(COUNTIF(VName,B1953)=0,"Vehicle not on Vehicles sheet",IF(E1953="","Add a purpose",IF(AND(E1953&lt;&gt;"Business",E1953&lt;&gt;"Medical",E1953&lt;&gt;"Charitable",E1953&lt;&gt;"Personal"),"Purpose must be Business/Medical/Charitable/Personal",IF(AND(ISNUMBER(H1953),ISNUMBER(I1953),I1953&lt;H1953),"Odometer end is before start",IF(AND(NOT(ISNUMBER(H1953)),NOT(ISNUMBER(I1953)),NOT(ISNUMBER(J1953))),"Add odometer readings or typed miles",IF(AND(ISNUMBER(H1953),ISNUMBER(I1953),ISNUMBER(J1953),ABS((I1953-H1953)-J1953)&gt;0.05),"Odometer and typed miles disagree",IF(AND(N1953&gt;0,O1953=0),"No rate for this date — check Rate Schedule",IF(AND(OR(E1953="Business",E1953="Medical",E1953="Charitable"),F1953&lt;&gt;"Yes",K1953=""),"Add purpose detail for substantiation",""))))))))))))</f>
        <v/>
      </c>
      <c r="R1953" s="27">
        <f>IF(OR(A1953="",M1953=""),"",IFERROR(INDEX('Rate Schedule'!$A$5:$A$24,MATCH(SUMPRODUCT(MAX(('Rate Schedule'!$A$5:$A$24&lt;=A1953)*('Rate Schedule'!$A$5:$A$24&lt;&gt;"")*'Rate Schedule'!$A$5:$A$24)),'Rate Schedule'!$A$5:$A$24,0)),""))</f>
        <v/>
      </c>
    </row>
    <row r="1954">
      <c r="A1954" s="22" t="n"/>
      <c r="B1954" s="10" t="n"/>
      <c r="C1954" s="10" t="n"/>
      <c r="D1954" s="10" t="n"/>
      <c r="E1954" s="10" t="n"/>
      <c r="F1954" s="10" t="n"/>
      <c r="G1954" s="10" t="n"/>
      <c r="H1954" s="23" t="n"/>
      <c r="I1954" s="23" t="n"/>
      <c r="J1954" s="23" t="n"/>
      <c r="K1954" s="10" t="n"/>
      <c r="L1954" s="10" t="n"/>
      <c r="M1954" s="24">
        <f>IF(AND(A1954="",B1954="",J1954="",H1954=""),"",ROUND(IF(G1954="Yes",2,1)*IF(AND(ISNUMBER(H1954),ISNUMBER(I1954),I1954&gt;=H1954),I1954-H1954,IF(ISNUMBER(J1954),J1954,0)),1))</f>
        <v/>
      </c>
      <c r="N1954" s="24">
        <f>IF(M1954="","",IF(OR(E1954="Personal",E1954="",F1954="Yes"),0,M1954))</f>
        <v/>
      </c>
      <c r="O1954" s="24">
        <f>IF(OR(A1954="",M1954=""),"",IF(E1954="Business",IFERROR(INDEX('Rate Schedule'!$B$5:$B$24,MATCH(SUMPRODUCT(MAX(('Rate Schedule'!$A$5:$A$24&lt;=A1954)*('Rate Schedule'!$A$5:$A$24&lt;&gt;"")*'Rate Schedule'!$A$5:$A$24)),'Rate Schedule'!$A$5:$A$24,0)),0),IF(E1954="Medical",IFERROR(INDEX('Rate Schedule'!$C$5:$C$24,MATCH(SUMPRODUCT(MAX(('Rate Schedule'!$A$5:$A$24&lt;=A1954)*('Rate Schedule'!$A$5:$A$24&lt;&gt;"")*'Rate Schedule'!$A$5:$A$24)),'Rate Schedule'!$A$5:$A$24,0)),0),IF(E1954="Charitable",IFERROR(INDEX('Rate Schedule'!$D$5:$D$24,MATCH(SUMPRODUCT(MAX(('Rate Schedule'!$A$5:$A$24&lt;=A1954)*('Rate Schedule'!$A$5:$A$24&lt;&gt;"")*'Rate Schedule'!$A$5:$A$24)),'Rate Schedule'!$A$5:$A$24,0)),0),0))))</f>
        <v/>
      </c>
      <c r="P1954" s="25">
        <f>IF(OR(M1954="",O1954=""),"",ROUND(N1954*O1954,0)/100)</f>
        <v/>
      </c>
      <c r="Q1954" s="26">
        <f>IF(AND(A1954="",B1954="",C1954="",D1954="",E1954="",J1954="",H1954=""),"",IF(A1954="","Add a date",IF(A1954&gt;AsOf,"After as-of date: not counted yet",IF(B1954="","Add a vehicle",IF(COUNTIF(VName,B1954)=0,"Vehicle not on Vehicles sheet",IF(E1954="","Add a purpose",IF(AND(E1954&lt;&gt;"Business",E1954&lt;&gt;"Medical",E1954&lt;&gt;"Charitable",E1954&lt;&gt;"Personal"),"Purpose must be Business/Medical/Charitable/Personal",IF(AND(ISNUMBER(H1954),ISNUMBER(I1954),I1954&lt;H1954),"Odometer end is before start",IF(AND(NOT(ISNUMBER(H1954)),NOT(ISNUMBER(I1954)),NOT(ISNUMBER(J1954))),"Add odometer readings or typed miles",IF(AND(ISNUMBER(H1954),ISNUMBER(I1954),ISNUMBER(J1954),ABS((I1954-H1954)-J1954)&gt;0.05),"Odometer and typed miles disagree",IF(AND(N1954&gt;0,O1954=0),"No rate for this date — check Rate Schedule",IF(AND(OR(E1954="Business",E1954="Medical",E1954="Charitable"),F1954&lt;&gt;"Yes",K1954=""),"Add purpose detail for substantiation",""))))))))))))</f>
        <v/>
      </c>
      <c r="R1954" s="27">
        <f>IF(OR(A1954="",M1954=""),"",IFERROR(INDEX('Rate Schedule'!$A$5:$A$24,MATCH(SUMPRODUCT(MAX(('Rate Schedule'!$A$5:$A$24&lt;=A1954)*('Rate Schedule'!$A$5:$A$24&lt;&gt;"")*'Rate Schedule'!$A$5:$A$24)),'Rate Schedule'!$A$5:$A$24,0)),""))</f>
        <v/>
      </c>
    </row>
    <row r="1955">
      <c r="A1955" s="22" t="n"/>
      <c r="B1955" s="10" t="n"/>
      <c r="C1955" s="10" t="n"/>
      <c r="D1955" s="10" t="n"/>
      <c r="E1955" s="10" t="n"/>
      <c r="F1955" s="10" t="n"/>
      <c r="G1955" s="10" t="n"/>
      <c r="H1955" s="23" t="n"/>
      <c r="I1955" s="23" t="n"/>
      <c r="J1955" s="23" t="n"/>
      <c r="K1955" s="10" t="n"/>
      <c r="L1955" s="10" t="n"/>
      <c r="M1955" s="24">
        <f>IF(AND(A1955="",B1955="",J1955="",H1955=""),"",ROUND(IF(G1955="Yes",2,1)*IF(AND(ISNUMBER(H1955),ISNUMBER(I1955),I1955&gt;=H1955),I1955-H1955,IF(ISNUMBER(J1955),J1955,0)),1))</f>
        <v/>
      </c>
      <c r="N1955" s="24">
        <f>IF(M1955="","",IF(OR(E1955="Personal",E1955="",F1955="Yes"),0,M1955))</f>
        <v/>
      </c>
      <c r="O1955" s="24">
        <f>IF(OR(A1955="",M1955=""),"",IF(E1955="Business",IFERROR(INDEX('Rate Schedule'!$B$5:$B$24,MATCH(SUMPRODUCT(MAX(('Rate Schedule'!$A$5:$A$24&lt;=A1955)*('Rate Schedule'!$A$5:$A$24&lt;&gt;"")*'Rate Schedule'!$A$5:$A$24)),'Rate Schedule'!$A$5:$A$24,0)),0),IF(E1955="Medical",IFERROR(INDEX('Rate Schedule'!$C$5:$C$24,MATCH(SUMPRODUCT(MAX(('Rate Schedule'!$A$5:$A$24&lt;=A1955)*('Rate Schedule'!$A$5:$A$24&lt;&gt;"")*'Rate Schedule'!$A$5:$A$24)),'Rate Schedule'!$A$5:$A$24,0)),0),IF(E1955="Charitable",IFERROR(INDEX('Rate Schedule'!$D$5:$D$24,MATCH(SUMPRODUCT(MAX(('Rate Schedule'!$A$5:$A$24&lt;=A1955)*('Rate Schedule'!$A$5:$A$24&lt;&gt;"")*'Rate Schedule'!$A$5:$A$24)),'Rate Schedule'!$A$5:$A$24,0)),0),0))))</f>
        <v/>
      </c>
      <c r="P1955" s="25">
        <f>IF(OR(M1955="",O1955=""),"",ROUND(N1955*O1955,0)/100)</f>
        <v/>
      </c>
      <c r="Q1955" s="26">
        <f>IF(AND(A1955="",B1955="",C1955="",D1955="",E1955="",J1955="",H1955=""),"",IF(A1955="","Add a date",IF(A1955&gt;AsOf,"After as-of date: not counted yet",IF(B1955="","Add a vehicle",IF(COUNTIF(VName,B1955)=0,"Vehicle not on Vehicles sheet",IF(E1955="","Add a purpose",IF(AND(E1955&lt;&gt;"Business",E1955&lt;&gt;"Medical",E1955&lt;&gt;"Charitable",E1955&lt;&gt;"Personal"),"Purpose must be Business/Medical/Charitable/Personal",IF(AND(ISNUMBER(H1955),ISNUMBER(I1955),I1955&lt;H1955),"Odometer end is before start",IF(AND(NOT(ISNUMBER(H1955)),NOT(ISNUMBER(I1955)),NOT(ISNUMBER(J1955))),"Add odometer readings or typed miles",IF(AND(ISNUMBER(H1955),ISNUMBER(I1955),ISNUMBER(J1955),ABS((I1955-H1955)-J1955)&gt;0.05),"Odometer and typed miles disagree",IF(AND(N1955&gt;0,O1955=0),"No rate for this date — check Rate Schedule",IF(AND(OR(E1955="Business",E1955="Medical",E1955="Charitable"),F1955&lt;&gt;"Yes",K1955=""),"Add purpose detail for substantiation",""))))))))))))</f>
        <v/>
      </c>
      <c r="R1955" s="27">
        <f>IF(OR(A1955="",M1955=""),"",IFERROR(INDEX('Rate Schedule'!$A$5:$A$24,MATCH(SUMPRODUCT(MAX(('Rate Schedule'!$A$5:$A$24&lt;=A1955)*('Rate Schedule'!$A$5:$A$24&lt;&gt;"")*'Rate Schedule'!$A$5:$A$24)),'Rate Schedule'!$A$5:$A$24,0)),""))</f>
        <v/>
      </c>
    </row>
    <row r="1956">
      <c r="A1956" s="22" t="n"/>
      <c r="B1956" s="10" t="n"/>
      <c r="C1956" s="10" t="n"/>
      <c r="D1956" s="10" t="n"/>
      <c r="E1956" s="10" t="n"/>
      <c r="F1956" s="10" t="n"/>
      <c r="G1956" s="10" t="n"/>
      <c r="H1956" s="23" t="n"/>
      <c r="I1956" s="23" t="n"/>
      <c r="J1956" s="23" t="n"/>
      <c r="K1956" s="10" t="n"/>
      <c r="L1956" s="10" t="n"/>
      <c r="M1956" s="24">
        <f>IF(AND(A1956="",B1956="",J1956="",H1956=""),"",ROUND(IF(G1956="Yes",2,1)*IF(AND(ISNUMBER(H1956),ISNUMBER(I1956),I1956&gt;=H1956),I1956-H1956,IF(ISNUMBER(J1956),J1956,0)),1))</f>
        <v/>
      </c>
      <c r="N1956" s="24">
        <f>IF(M1956="","",IF(OR(E1956="Personal",E1956="",F1956="Yes"),0,M1956))</f>
        <v/>
      </c>
      <c r="O1956" s="24">
        <f>IF(OR(A1956="",M1956=""),"",IF(E1956="Business",IFERROR(INDEX('Rate Schedule'!$B$5:$B$24,MATCH(SUMPRODUCT(MAX(('Rate Schedule'!$A$5:$A$24&lt;=A1956)*('Rate Schedule'!$A$5:$A$24&lt;&gt;"")*'Rate Schedule'!$A$5:$A$24)),'Rate Schedule'!$A$5:$A$24,0)),0),IF(E1956="Medical",IFERROR(INDEX('Rate Schedule'!$C$5:$C$24,MATCH(SUMPRODUCT(MAX(('Rate Schedule'!$A$5:$A$24&lt;=A1956)*('Rate Schedule'!$A$5:$A$24&lt;&gt;"")*'Rate Schedule'!$A$5:$A$24)),'Rate Schedule'!$A$5:$A$24,0)),0),IF(E1956="Charitable",IFERROR(INDEX('Rate Schedule'!$D$5:$D$24,MATCH(SUMPRODUCT(MAX(('Rate Schedule'!$A$5:$A$24&lt;=A1956)*('Rate Schedule'!$A$5:$A$24&lt;&gt;"")*'Rate Schedule'!$A$5:$A$24)),'Rate Schedule'!$A$5:$A$24,0)),0),0))))</f>
        <v/>
      </c>
      <c r="P1956" s="25">
        <f>IF(OR(M1956="",O1956=""),"",ROUND(N1956*O1956,0)/100)</f>
        <v/>
      </c>
      <c r="Q1956" s="26">
        <f>IF(AND(A1956="",B1956="",C1956="",D1956="",E1956="",J1956="",H1956=""),"",IF(A1956="","Add a date",IF(A1956&gt;AsOf,"After as-of date: not counted yet",IF(B1956="","Add a vehicle",IF(COUNTIF(VName,B1956)=0,"Vehicle not on Vehicles sheet",IF(E1956="","Add a purpose",IF(AND(E1956&lt;&gt;"Business",E1956&lt;&gt;"Medical",E1956&lt;&gt;"Charitable",E1956&lt;&gt;"Personal"),"Purpose must be Business/Medical/Charitable/Personal",IF(AND(ISNUMBER(H1956),ISNUMBER(I1956),I1956&lt;H1956),"Odometer end is before start",IF(AND(NOT(ISNUMBER(H1956)),NOT(ISNUMBER(I1956)),NOT(ISNUMBER(J1956))),"Add odometer readings or typed miles",IF(AND(ISNUMBER(H1956),ISNUMBER(I1956),ISNUMBER(J1956),ABS((I1956-H1956)-J1956)&gt;0.05),"Odometer and typed miles disagree",IF(AND(N1956&gt;0,O1956=0),"No rate for this date — check Rate Schedule",IF(AND(OR(E1956="Business",E1956="Medical",E1956="Charitable"),F1956&lt;&gt;"Yes",K1956=""),"Add purpose detail for substantiation",""))))))))))))</f>
        <v/>
      </c>
      <c r="R1956" s="27">
        <f>IF(OR(A1956="",M1956=""),"",IFERROR(INDEX('Rate Schedule'!$A$5:$A$24,MATCH(SUMPRODUCT(MAX(('Rate Schedule'!$A$5:$A$24&lt;=A1956)*('Rate Schedule'!$A$5:$A$24&lt;&gt;"")*'Rate Schedule'!$A$5:$A$24)),'Rate Schedule'!$A$5:$A$24,0)),""))</f>
        <v/>
      </c>
    </row>
    <row r="1957">
      <c r="A1957" s="22" t="n"/>
      <c r="B1957" s="10" t="n"/>
      <c r="C1957" s="10" t="n"/>
      <c r="D1957" s="10" t="n"/>
      <c r="E1957" s="10" t="n"/>
      <c r="F1957" s="10" t="n"/>
      <c r="G1957" s="10" t="n"/>
      <c r="H1957" s="23" t="n"/>
      <c r="I1957" s="23" t="n"/>
      <c r="J1957" s="23" t="n"/>
      <c r="K1957" s="10" t="n"/>
      <c r="L1957" s="10" t="n"/>
      <c r="M1957" s="24">
        <f>IF(AND(A1957="",B1957="",J1957="",H1957=""),"",ROUND(IF(G1957="Yes",2,1)*IF(AND(ISNUMBER(H1957),ISNUMBER(I1957),I1957&gt;=H1957),I1957-H1957,IF(ISNUMBER(J1957),J1957,0)),1))</f>
        <v/>
      </c>
      <c r="N1957" s="24">
        <f>IF(M1957="","",IF(OR(E1957="Personal",E1957="",F1957="Yes"),0,M1957))</f>
        <v/>
      </c>
      <c r="O1957" s="24">
        <f>IF(OR(A1957="",M1957=""),"",IF(E1957="Business",IFERROR(INDEX('Rate Schedule'!$B$5:$B$24,MATCH(SUMPRODUCT(MAX(('Rate Schedule'!$A$5:$A$24&lt;=A1957)*('Rate Schedule'!$A$5:$A$24&lt;&gt;"")*'Rate Schedule'!$A$5:$A$24)),'Rate Schedule'!$A$5:$A$24,0)),0),IF(E1957="Medical",IFERROR(INDEX('Rate Schedule'!$C$5:$C$24,MATCH(SUMPRODUCT(MAX(('Rate Schedule'!$A$5:$A$24&lt;=A1957)*('Rate Schedule'!$A$5:$A$24&lt;&gt;"")*'Rate Schedule'!$A$5:$A$24)),'Rate Schedule'!$A$5:$A$24,0)),0),IF(E1957="Charitable",IFERROR(INDEX('Rate Schedule'!$D$5:$D$24,MATCH(SUMPRODUCT(MAX(('Rate Schedule'!$A$5:$A$24&lt;=A1957)*('Rate Schedule'!$A$5:$A$24&lt;&gt;"")*'Rate Schedule'!$A$5:$A$24)),'Rate Schedule'!$A$5:$A$24,0)),0),0))))</f>
        <v/>
      </c>
      <c r="P1957" s="25">
        <f>IF(OR(M1957="",O1957=""),"",ROUND(N1957*O1957,0)/100)</f>
        <v/>
      </c>
      <c r="Q1957" s="26">
        <f>IF(AND(A1957="",B1957="",C1957="",D1957="",E1957="",J1957="",H1957=""),"",IF(A1957="","Add a date",IF(A1957&gt;AsOf,"After as-of date: not counted yet",IF(B1957="","Add a vehicle",IF(COUNTIF(VName,B1957)=0,"Vehicle not on Vehicles sheet",IF(E1957="","Add a purpose",IF(AND(E1957&lt;&gt;"Business",E1957&lt;&gt;"Medical",E1957&lt;&gt;"Charitable",E1957&lt;&gt;"Personal"),"Purpose must be Business/Medical/Charitable/Personal",IF(AND(ISNUMBER(H1957),ISNUMBER(I1957),I1957&lt;H1957),"Odometer end is before start",IF(AND(NOT(ISNUMBER(H1957)),NOT(ISNUMBER(I1957)),NOT(ISNUMBER(J1957))),"Add odometer readings or typed miles",IF(AND(ISNUMBER(H1957),ISNUMBER(I1957),ISNUMBER(J1957),ABS((I1957-H1957)-J1957)&gt;0.05),"Odometer and typed miles disagree",IF(AND(N1957&gt;0,O1957=0),"No rate for this date — check Rate Schedule",IF(AND(OR(E1957="Business",E1957="Medical",E1957="Charitable"),F1957&lt;&gt;"Yes",K1957=""),"Add purpose detail for substantiation",""))))))))))))</f>
        <v/>
      </c>
      <c r="R1957" s="27">
        <f>IF(OR(A1957="",M1957=""),"",IFERROR(INDEX('Rate Schedule'!$A$5:$A$24,MATCH(SUMPRODUCT(MAX(('Rate Schedule'!$A$5:$A$24&lt;=A1957)*('Rate Schedule'!$A$5:$A$24&lt;&gt;"")*'Rate Schedule'!$A$5:$A$24)),'Rate Schedule'!$A$5:$A$24,0)),""))</f>
        <v/>
      </c>
    </row>
    <row r="1958">
      <c r="A1958" s="22" t="n"/>
      <c r="B1958" s="10" t="n"/>
      <c r="C1958" s="10" t="n"/>
      <c r="D1958" s="10" t="n"/>
      <c r="E1958" s="10" t="n"/>
      <c r="F1958" s="10" t="n"/>
      <c r="G1958" s="10" t="n"/>
      <c r="H1958" s="23" t="n"/>
      <c r="I1958" s="23" t="n"/>
      <c r="J1958" s="23" t="n"/>
      <c r="K1958" s="10" t="n"/>
      <c r="L1958" s="10" t="n"/>
      <c r="M1958" s="24">
        <f>IF(AND(A1958="",B1958="",J1958="",H1958=""),"",ROUND(IF(G1958="Yes",2,1)*IF(AND(ISNUMBER(H1958),ISNUMBER(I1958),I1958&gt;=H1958),I1958-H1958,IF(ISNUMBER(J1958),J1958,0)),1))</f>
        <v/>
      </c>
      <c r="N1958" s="24">
        <f>IF(M1958="","",IF(OR(E1958="Personal",E1958="",F1958="Yes"),0,M1958))</f>
        <v/>
      </c>
      <c r="O1958" s="24">
        <f>IF(OR(A1958="",M1958=""),"",IF(E1958="Business",IFERROR(INDEX('Rate Schedule'!$B$5:$B$24,MATCH(SUMPRODUCT(MAX(('Rate Schedule'!$A$5:$A$24&lt;=A1958)*('Rate Schedule'!$A$5:$A$24&lt;&gt;"")*'Rate Schedule'!$A$5:$A$24)),'Rate Schedule'!$A$5:$A$24,0)),0),IF(E1958="Medical",IFERROR(INDEX('Rate Schedule'!$C$5:$C$24,MATCH(SUMPRODUCT(MAX(('Rate Schedule'!$A$5:$A$24&lt;=A1958)*('Rate Schedule'!$A$5:$A$24&lt;&gt;"")*'Rate Schedule'!$A$5:$A$24)),'Rate Schedule'!$A$5:$A$24,0)),0),IF(E1958="Charitable",IFERROR(INDEX('Rate Schedule'!$D$5:$D$24,MATCH(SUMPRODUCT(MAX(('Rate Schedule'!$A$5:$A$24&lt;=A1958)*('Rate Schedule'!$A$5:$A$24&lt;&gt;"")*'Rate Schedule'!$A$5:$A$24)),'Rate Schedule'!$A$5:$A$24,0)),0),0))))</f>
        <v/>
      </c>
      <c r="P1958" s="25">
        <f>IF(OR(M1958="",O1958=""),"",ROUND(N1958*O1958,0)/100)</f>
        <v/>
      </c>
      <c r="Q1958" s="26">
        <f>IF(AND(A1958="",B1958="",C1958="",D1958="",E1958="",J1958="",H1958=""),"",IF(A1958="","Add a date",IF(A1958&gt;AsOf,"After as-of date: not counted yet",IF(B1958="","Add a vehicle",IF(COUNTIF(VName,B1958)=0,"Vehicle not on Vehicles sheet",IF(E1958="","Add a purpose",IF(AND(E1958&lt;&gt;"Business",E1958&lt;&gt;"Medical",E1958&lt;&gt;"Charitable",E1958&lt;&gt;"Personal"),"Purpose must be Business/Medical/Charitable/Personal",IF(AND(ISNUMBER(H1958),ISNUMBER(I1958),I1958&lt;H1958),"Odometer end is before start",IF(AND(NOT(ISNUMBER(H1958)),NOT(ISNUMBER(I1958)),NOT(ISNUMBER(J1958))),"Add odometer readings or typed miles",IF(AND(ISNUMBER(H1958),ISNUMBER(I1958),ISNUMBER(J1958),ABS((I1958-H1958)-J1958)&gt;0.05),"Odometer and typed miles disagree",IF(AND(N1958&gt;0,O1958=0),"No rate for this date — check Rate Schedule",IF(AND(OR(E1958="Business",E1958="Medical",E1958="Charitable"),F1958&lt;&gt;"Yes",K1958=""),"Add purpose detail for substantiation",""))))))))))))</f>
        <v/>
      </c>
      <c r="R1958" s="27">
        <f>IF(OR(A1958="",M1958=""),"",IFERROR(INDEX('Rate Schedule'!$A$5:$A$24,MATCH(SUMPRODUCT(MAX(('Rate Schedule'!$A$5:$A$24&lt;=A1958)*('Rate Schedule'!$A$5:$A$24&lt;&gt;"")*'Rate Schedule'!$A$5:$A$24)),'Rate Schedule'!$A$5:$A$24,0)),""))</f>
        <v/>
      </c>
    </row>
    <row r="1959">
      <c r="A1959" s="22" t="n"/>
      <c r="B1959" s="10" t="n"/>
      <c r="C1959" s="10" t="n"/>
      <c r="D1959" s="10" t="n"/>
      <c r="E1959" s="10" t="n"/>
      <c r="F1959" s="10" t="n"/>
      <c r="G1959" s="10" t="n"/>
      <c r="H1959" s="23" t="n"/>
      <c r="I1959" s="23" t="n"/>
      <c r="J1959" s="23" t="n"/>
      <c r="K1959" s="10" t="n"/>
      <c r="L1959" s="10" t="n"/>
      <c r="M1959" s="24">
        <f>IF(AND(A1959="",B1959="",J1959="",H1959=""),"",ROUND(IF(G1959="Yes",2,1)*IF(AND(ISNUMBER(H1959),ISNUMBER(I1959),I1959&gt;=H1959),I1959-H1959,IF(ISNUMBER(J1959),J1959,0)),1))</f>
        <v/>
      </c>
      <c r="N1959" s="24">
        <f>IF(M1959="","",IF(OR(E1959="Personal",E1959="",F1959="Yes"),0,M1959))</f>
        <v/>
      </c>
      <c r="O1959" s="24">
        <f>IF(OR(A1959="",M1959=""),"",IF(E1959="Business",IFERROR(INDEX('Rate Schedule'!$B$5:$B$24,MATCH(SUMPRODUCT(MAX(('Rate Schedule'!$A$5:$A$24&lt;=A1959)*('Rate Schedule'!$A$5:$A$24&lt;&gt;"")*'Rate Schedule'!$A$5:$A$24)),'Rate Schedule'!$A$5:$A$24,0)),0),IF(E1959="Medical",IFERROR(INDEX('Rate Schedule'!$C$5:$C$24,MATCH(SUMPRODUCT(MAX(('Rate Schedule'!$A$5:$A$24&lt;=A1959)*('Rate Schedule'!$A$5:$A$24&lt;&gt;"")*'Rate Schedule'!$A$5:$A$24)),'Rate Schedule'!$A$5:$A$24,0)),0),IF(E1959="Charitable",IFERROR(INDEX('Rate Schedule'!$D$5:$D$24,MATCH(SUMPRODUCT(MAX(('Rate Schedule'!$A$5:$A$24&lt;=A1959)*('Rate Schedule'!$A$5:$A$24&lt;&gt;"")*'Rate Schedule'!$A$5:$A$24)),'Rate Schedule'!$A$5:$A$24,0)),0),0))))</f>
        <v/>
      </c>
      <c r="P1959" s="25">
        <f>IF(OR(M1959="",O1959=""),"",ROUND(N1959*O1959,0)/100)</f>
        <v/>
      </c>
      <c r="Q1959" s="26">
        <f>IF(AND(A1959="",B1959="",C1959="",D1959="",E1959="",J1959="",H1959=""),"",IF(A1959="","Add a date",IF(A1959&gt;AsOf,"After as-of date: not counted yet",IF(B1959="","Add a vehicle",IF(COUNTIF(VName,B1959)=0,"Vehicle not on Vehicles sheet",IF(E1959="","Add a purpose",IF(AND(E1959&lt;&gt;"Business",E1959&lt;&gt;"Medical",E1959&lt;&gt;"Charitable",E1959&lt;&gt;"Personal"),"Purpose must be Business/Medical/Charitable/Personal",IF(AND(ISNUMBER(H1959),ISNUMBER(I1959),I1959&lt;H1959),"Odometer end is before start",IF(AND(NOT(ISNUMBER(H1959)),NOT(ISNUMBER(I1959)),NOT(ISNUMBER(J1959))),"Add odometer readings or typed miles",IF(AND(ISNUMBER(H1959),ISNUMBER(I1959),ISNUMBER(J1959),ABS((I1959-H1959)-J1959)&gt;0.05),"Odometer and typed miles disagree",IF(AND(N1959&gt;0,O1959=0),"No rate for this date — check Rate Schedule",IF(AND(OR(E1959="Business",E1959="Medical",E1959="Charitable"),F1959&lt;&gt;"Yes",K1959=""),"Add purpose detail for substantiation",""))))))))))))</f>
        <v/>
      </c>
      <c r="R1959" s="27">
        <f>IF(OR(A1959="",M1959=""),"",IFERROR(INDEX('Rate Schedule'!$A$5:$A$24,MATCH(SUMPRODUCT(MAX(('Rate Schedule'!$A$5:$A$24&lt;=A1959)*('Rate Schedule'!$A$5:$A$24&lt;&gt;"")*'Rate Schedule'!$A$5:$A$24)),'Rate Schedule'!$A$5:$A$24,0)),""))</f>
        <v/>
      </c>
    </row>
    <row r="1960">
      <c r="A1960" s="22" t="n"/>
      <c r="B1960" s="10" t="n"/>
      <c r="C1960" s="10" t="n"/>
      <c r="D1960" s="10" t="n"/>
      <c r="E1960" s="10" t="n"/>
      <c r="F1960" s="10" t="n"/>
      <c r="G1960" s="10" t="n"/>
      <c r="H1960" s="23" t="n"/>
      <c r="I1960" s="23" t="n"/>
      <c r="J1960" s="23" t="n"/>
      <c r="K1960" s="10" t="n"/>
      <c r="L1960" s="10" t="n"/>
      <c r="M1960" s="24">
        <f>IF(AND(A1960="",B1960="",J1960="",H1960=""),"",ROUND(IF(G1960="Yes",2,1)*IF(AND(ISNUMBER(H1960),ISNUMBER(I1960),I1960&gt;=H1960),I1960-H1960,IF(ISNUMBER(J1960),J1960,0)),1))</f>
        <v/>
      </c>
      <c r="N1960" s="24">
        <f>IF(M1960="","",IF(OR(E1960="Personal",E1960="",F1960="Yes"),0,M1960))</f>
        <v/>
      </c>
      <c r="O1960" s="24">
        <f>IF(OR(A1960="",M1960=""),"",IF(E1960="Business",IFERROR(INDEX('Rate Schedule'!$B$5:$B$24,MATCH(SUMPRODUCT(MAX(('Rate Schedule'!$A$5:$A$24&lt;=A1960)*('Rate Schedule'!$A$5:$A$24&lt;&gt;"")*'Rate Schedule'!$A$5:$A$24)),'Rate Schedule'!$A$5:$A$24,0)),0),IF(E1960="Medical",IFERROR(INDEX('Rate Schedule'!$C$5:$C$24,MATCH(SUMPRODUCT(MAX(('Rate Schedule'!$A$5:$A$24&lt;=A1960)*('Rate Schedule'!$A$5:$A$24&lt;&gt;"")*'Rate Schedule'!$A$5:$A$24)),'Rate Schedule'!$A$5:$A$24,0)),0),IF(E1960="Charitable",IFERROR(INDEX('Rate Schedule'!$D$5:$D$24,MATCH(SUMPRODUCT(MAX(('Rate Schedule'!$A$5:$A$24&lt;=A1960)*('Rate Schedule'!$A$5:$A$24&lt;&gt;"")*'Rate Schedule'!$A$5:$A$24)),'Rate Schedule'!$A$5:$A$24,0)),0),0))))</f>
        <v/>
      </c>
      <c r="P1960" s="25">
        <f>IF(OR(M1960="",O1960=""),"",ROUND(N1960*O1960,0)/100)</f>
        <v/>
      </c>
      <c r="Q1960" s="26">
        <f>IF(AND(A1960="",B1960="",C1960="",D1960="",E1960="",J1960="",H1960=""),"",IF(A1960="","Add a date",IF(A1960&gt;AsOf,"After as-of date: not counted yet",IF(B1960="","Add a vehicle",IF(COUNTIF(VName,B1960)=0,"Vehicle not on Vehicles sheet",IF(E1960="","Add a purpose",IF(AND(E1960&lt;&gt;"Business",E1960&lt;&gt;"Medical",E1960&lt;&gt;"Charitable",E1960&lt;&gt;"Personal"),"Purpose must be Business/Medical/Charitable/Personal",IF(AND(ISNUMBER(H1960),ISNUMBER(I1960),I1960&lt;H1960),"Odometer end is before start",IF(AND(NOT(ISNUMBER(H1960)),NOT(ISNUMBER(I1960)),NOT(ISNUMBER(J1960))),"Add odometer readings or typed miles",IF(AND(ISNUMBER(H1960),ISNUMBER(I1960),ISNUMBER(J1960),ABS((I1960-H1960)-J1960)&gt;0.05),"Odometer and typed miles disagree",IF(AND(N1960&gt;0,O1960=0),"No rate for this date — check Rate Schedule",IF(AND(OR(E1960="Business",E1960="Medical",E1960="Charitable"),F1960&lt;&gt;"Yes",K1960=""),"Add purpose detail for substantiation",""))))))))))))</f>
        <v/>
      </c>
      <c r="R1960" s="27">
        <f>IF(OR(A1960="",M1960=""),"",IFERROR(INDEX('Rate Schedule'!$A$5:$A$24,MATCH(SUMPRODUCT(MAX(('Rate Schedule'!$A$5:$A$24&lt;=A1960)*('Rate Schedule'!$A$5:$A$24&lt;&gt;"")*'Rate Schedule'!$A$5:$A$24)),'Rate Schedule'!$A$5:$A$24,0)),""))</f>
        <v/>
      </c>
    </row>
    <row r="1961">
      <c r="A1961" s="22" t="n"/>
      <c r="B1961" s="10" t="n"/>
      <c r="C1961" s="10" t="n"/>
      <c r="D1961" s="10" t="n"/>
      <c r="E1961" s="10" t="n"/>
      <c r="F1961" s="10" t="n"/>
      <c r="G1961" s="10" t="n"/>
      <c r="H1961" s="23" t="n"/>
      <c r="I1961" s="23" t="n"/>
      <c r="J1961" s="23" t="n"/>
      <c r="K1961" s="10" t="n"/>
      <c r="L1961" s="10" t="n"/>
      <c r="M1961" s="24">
        <f>IF(AND(A1961="",B1961="",J1961="",H1961=""),"",ROUND(IF(G1961="Yes",2,1)*IF(AND(ISNUMBER(H1961),ISNUMBER(I1961),I1961&gt;=H1961),I1961-H1961,IF(ISNUMBER(J1961),J1961,0)),1))</f>
        <v/>
      </c>
      <c r="N1961" s="24">
        <f>IF(M1961="","",IF(OR(E1961="Personal",E1961="",F1961="Yes"),0,M1961))</f>
        <v/>
      </c>
      <c r="O1961" s="24">
        <f>IF(OR(A1961="",M1961=""),"",IF(E1961="Business",IFERROR(INDEX('Rate Schedule'!$B$5:$B$24,MATCH(SUMPRODUCT(MAX(('Rate Schedule'!$A$5:$A$24&lt;=A1961)*('Rate Schedule'!$A$5:$A$24&lt;&gt;"")*'Rate Schedule'!$A$5:$A$24)),'Rate Schedule'!$A$5:$A$24,0)),0),IF(E1961="Medical",IFERROR(INDEX('Rate Schedule'!$C$5:$C$24,MATCH(SUMPRODUCT(MAX(('Rate Schedule'!$A$5:$A$24&lt;=A1961)*('Rate Schedule'!$A$5:$A$24&lt;&gt;"")*'Rate Schedule'!$A$5:$A$24)),'Rate Schedule'!$A$5:$A$24,0)),0),IF(E1961="Charitable",IFERROR(INDEX('Rate Schedule'!$D$5:$D$24,MATCH(SUMPRODUCT(MAX(('Rate Schedule'!$A$5:$A$24&lt;=A1961)*('Rate Schedule'!$A$5:$A$24&lt;&gt;"")*'Rate Schedule'!$A$5:$A$24)),'Rate Schedule'!$A$5:$A$24,0)),0),0))))</f>
        <v/>
      </c>
      <c r="P1961" s="25">
        <f>IF(OR(M1961="",O1961=""),"",ROUND(N1961*O1961,0)/100)</f>
        <v/>
      </c>
      <c r="Q1961" s="26">
        <f>IF(AND(A1961="",B1961="",C1961="",D1961="",E1961="",J1961="",H1961=""),"",IF(A1961="","Add a date",IF(A1961&gt;AsOf,"After as-of date: not counted yet",IF(B1961="","Add a vehicle",IF(COUNTIF(VName,B1961)=0,"Vehicle not on Vehicles sheet",IF(E1961="","Add a purpose",IF(AND(E1961&lt;&gt;"Business",E1961&lt;&gt;"Medical",E1961&lt;&gt;"Charitable",E1961&lt;&gt;"Personal"),"Purpose must be Business/Medical/Charitable/Personal",IF(AND(ISNUMBER(H1961),ISNUMBER(I1961),I1961&lt;H1961),"Odometer end is before start",IF(AND(NOT(ISNUMBER(H1961)),NOT(ISNUMBER(I1961)),NOT(ISNUMBER(J1961))),"Add odometer readings or typed miles",IF(AND(ISNUMBER(H1961),ISNUMBER(I1961),ISNUMBER(J1961),ABS((I1961-H1961)-J1961)&gt;0.05),"Odometer and typed miles disagree",IF(AND(N1961&gt;0,O1961=0),"No rate for this date — check Rate Schedule",IF(AND(OR(E1961="Business",E1961="Medical",E1961="Charitable"),F1961&lt;&gt;"Yes",K1961=""),"Add purpose detail for substantiation",""))))))))))))</f>
        <v/>
      </c>
      <c r="R1961" s="27">
        <f>IF(OR(A1961="",M1961=""),"",IFERROR(INDEX('Rate Schedule'!$A$5:$A$24,MATCH(SUMPRODUCT(MAX(('Rate Schedule'!$A$5:$A$24&lt;=A1961)*('Rate Schedule'!$A$5:$A$24&lt;&gt;"")*'Rate Schedule'!$A$5:$A$24)),'Rate Schedule'!$A$5:$A$24,0)),""))</f>
        <v/>
      </c>
    </row>
    <row r="1962">
      <c r="A1962" s="22" t="n"/>
      <c r="B1962" s="10" t="n"/>
      <c r="C1962" s="10" t="n"/>
      <c r="D1962" s="10" t="n"/>
      <c r="E1962" s="10" t="n"/>
      <c r="F1962" s="10" t="n"/>
      <c r="G1962" s="10" t="n"/>
      <c r="H1962" s="23" t="n"/>
      <c r="I1962" s="23" t="n"/>
      <c r="J1962" s="23" t="n"/>
      <c r="K1962" s="10" t="n"/>
      <c r="L1962" s="10" t="n"/>
      <c r="M1962" s="24">
        <f>IF(AND(A1962="",B1962="",J1962="",H1962=""),"",ROUND(IF(G1962="Yes",2,1)*IF(AND(ISNUMBER(H1962),ISNUMBER(I1962),I1962&gt;=H1962),I1962-H1962,IF(ISNUMBER(J1962),J1962,0)),1))</f>
        <v/>
      </c>
      <c r="N1962" s="24">
        <f>IF(M1962="","",IF(OR(E1962="Personal",E1962="",F1962="Yes"),0,M1962))</f>
        <v/>
      </c>
      <c r="O1962" s="24">
        <f>IF(OR(A1962="",M1962=""),"",IF(E1962="Business",IFERROR(INDEX('Rate Schedule'!$B$5:$B$24,MATCH(SUMPRODUCT(MAX(('Rate Schedule'!$A$5:$A$24&lt;=A1962)*('Rate Schedule'!$A$5:$A$24&lt;&gt;"")*'Rate Schedule'!$A$5:$A$24)),'Rate Schedule'!$A$5:$A$24,0)),0),IF(E1962="Medical",IFERROR(INDEX('Rate Schedule'!$C$5:$C$24,MATCH(SUMPRODUCT(MAX(('Rate Schedule'!$A$5:$A$24&lt;=A1962)*('Rate Schedule'!$A$5:$A$24&lt;&gt;"")*'Rate Schedule'!$A$5:$A$24)),'Rate Schedule'!$A$5:$A$24,0)),0),IF(E1962="Charitable",IFERROR(INDEX('Rate Schedule'!$D$5:$D$24,MATCH(SUMPRODUCT(MAX(('Rate Schedule'!$A$5:$A$24&lt;=A1962)*('Rate Schedule'!$A$5:$A$24&lt;&gt;"")*'Rate Schedule'!$A$5:$A$24)),'Rate Schedule'!$A$5:$A$24,0)),0),0))))</f>
        <v/>
      </c>
      <c r="P1962" s="25">
        <f>IF(OR(M1962="",O1962=""),"",ROUND(N1962*O1962,0)/100)</f>
        <v/>
      </c>
      <c r="Q1962" s="26">
        <f>IF(AND(A1962="",B1962="",C1962="",D1962="",E1962="",J1962="",H1962=""),"",IF(A1962="","Add a date",IF(A1962&gt;AsOf,"After as-of date: not counted yet",IF(B1962="","Add a vehicle",IF(COUNTIF(VName,B1962)=0,"Vehicle not on Vehicles sheet",IF(E1962="","Add a purpose",IF(AND(E1962&lt;&gt;"Business",E1962&lt;&gt;"Medical",E1962&lt;&gt;"Charitable",E1962&lt;&gt;"Personal"),"Purpose must be Business/Medical/Charitable/Personal",IF(AND(ISNUMBER(H1962),ISNUMBER(I1962),I1962&lt;H1962),"Odometer end is before start",IF(AND(NOT(ISNUMBER(H1962)),NOT(ISNUMBER(I1962)),NOT(ISNUMBER(J1962))),"Add odometer readings or typed miles",IF(AND(ISNUMBER(H1962),ISNUMBER(I1962),ISNUMBER(J1962),ABS((I1962-H1962)-J1962)&gt;0.05),"Odometer and typed miles disagree",IF(AND(N1962&gt;0,O1962=0),"No rate for this date — check Rate Schedule",IF(AND(OR(E1962="Business",E1962="Medical",E1962="Charitable"),F1962&lt;&gt;"Yes",K1962=""),"Add purpose detail for substantiation",""))))))))))))</f>
        <v/>
      </c>
      <c r="R1962" s="27">
        <f>IF(OR(A1962="",M1962=""),"",IFERROR(INDEX('Rate Schedule'!$A$5:$A$24,MATCH(SUMPRODUCT(MAX(('Rate Schedule'!$A$5:$A$24&lt;=A1962)*('Rate Schedule'!$A$5:$A$24&lt;&gt;"")*'Rate Schedule'!$A$5:$A$24)),'Rate Schedule'!$A$5:$A$24,0)),""))</f>
        <v/>
      </c>
    </row>
    <row r="1963">
      <c r="A1963" s="22" t="n"/>
      <c r="B1963" s="10" t="n"/>
      <c r="C1963" s="10" t="n"/>
      <c r="D1963" s="10" t="n"/>
      <c r="E1963" s="10" t="n"/>
      <c r="F1963" s="10" t="n"/>
      <c r="G1963" s="10" t="n"/>
      <c r="H1963" s="23" t="n"/>
      <c r="I1963" s="23" t="n"/>
      <c r="J1963" s="23" t="n"/>
      <c r="K1963" s="10" t="n"/>
      <c r="L1963" s="10" t="n"/>
      <c r="M1963" s="24">
        <f>IF(AND(A1963="",B1963="",J1963="",H1963=""),"",ROUND(IF(G1963="Yes",2,1)*IF(AND(ISNUMBER(H1963),ISNUMBER(I1963),I1963&gt;=H1963),I1963-H1963,IF(ISNUMBER(J1963),J1963,0)),1))</f>
        <v/>
      </c>
      <c r="N1963" s="24">
        <f>IF(M1963="","",IF(OR(E1963="Personal",E1963="",F1963="Yes"),0,M1963))</f>
        <v/>
      </c>
      <c r="O1963" s="24">
        <f>IF(OR(A1963="",M1963=""),"",IF(E1963="Business",IFERROR(INDEX('Rate Schedule'!$B$5:$B$24,MATCH(SUMPRODUCT(MAX(('Rate Schedule'!$A$5:$A$24&lt;=A1963)*('Rate Schedule'!$A$5:$A$24&lt;&gt;"")*'Rate Schedule'!$A$5:$A$24)),'Rate Schedule'!$A$5:$A$24,0)),0),IF(E1963="Medical",IFERROR(INDEX('Rate Schedule'!$C$5:$C$24,MATCH(SUMPRODUCT(MAX(('Rate Schedule'!$A$5:$A$24&lt;=A1963)*('Rate Schedule'!$A$5:$A$24&lt;&gt;"")*'Rate Schedule'!$A$5:$A$24)),'Rate Schedule'!$A$5:$A$24,0)),0),IF(E1963="Charitable",IFERROR(INDEX('Rate Schedule'!$D$5:$D$24,MATCH(SUMPRODUCT(MAX(('Rate Schedule'!$A$5:$A$24&lt;=A1963)*('Rate Schedule'!$A$5:$A$24&lt;&gt;"")*'Rate Schedule'!$A$5:$A$24)),'Rate Schedule'!$A$5:$A$24,0)),0),0))))</f>
        <v/>
      </c>
      <c r="P1963" s="25">
        <f>IF(OR(M1963="",O1963=""),"",ROUND(N1963*O1963,0)/100)</f>
        <v/>
      </c>
      <c r="Q1963" s="26">
        <f>IF(AND(A1963="",B1963="",C1963="",D1963="",E1963="",J1963="",H1963=""),"",IF(A1963="","Add a date",IF(A1963&gt;AsOf,"After as-of date: not counted yet",IF(B1963="","Add a vehicle",IF(COUNTIF(VName,B1963)=0,"Vehicle not on Vehicles sheet",IF(E1963="","Add a purpose",IF(AND(E1963&lt;&gt;"Business",E1963&lt;&gt;"Medical",E1963&lt;&gt;"Charitable",E1963&lt;&gt;"Personal"),"Purpose must be Business/Medical/Charitable/Personal",IF(AND(ISNUMBER(H1963),ISNUMBER(I1963),I1963&lt;H1963),"Odometer end is before start",IF(AND(NOT(ISNUMBER(H1963)),NOT(ISNUMBER(I1963)),NOT(ISNUMBER(J1963))),"Add odometer readings or typed miles",IF(AND(ISNUMBER(H1963),ISNUMBER(I1963),ISNUMBER(J1963),ABS((I1963-H1963)-J1963)&gt;0.05),"Odometer and typed miles disagree",IF(AND(N1963&gt;0,O1963=0),"No rate for this date — check Rate Schedule",IF(AND(OR(E1963="Business",E1963="Medical",E1963="Charitable"),F1963&lt;&gt;"Yes",K1963=""),"Add purpose detail for substantiation",""))))))))))))</f>
        <v/>
      </c>
      <c r="R1963" s="27">
        <f>IF(OR(A1963="",M1963=""),"",IFERROR(INDEX('Rate Schedule'!$A$5:$A$24,MATCH(SUMPRODUCT(MAX(('Rate Schedule'!$A$5:$A$24&lt;=A1963)*('Rate Schedule'!$A$5:$A$24&lt;&gt;"")*'Rate Schedule'!$A$5:$A$24)),'Rate Schedule'!$A$5:$A$24,0)),""))</f>
        <v/>
      </c>
    </row>
    <row r="1964">
      <c r="A1964" s="22" t="n"/>
      <c r="B1964" s="10" t="n"/>
      <c r="C1964" s="10" t="n"/>
      <c r="D1964" s="10" t="n"/>
      <c r="E1964" s="10" t="n"/>
      <c r="F1964" s="10" t="n"/>
      <c r="G1964" s="10" t="n"/>
      <c r="H1964" s="23" t="n"/>
      <c r="I1964" s="23" t="n"/>
      <c r="J1964" s="23" t="n"/>
      <c r="K1964" s="10" t="n"/>
      <c r="L1964" s="10" t="n"/>
      <c r="M1964" s="24">
        <f>IF(AND(A1964="",B1964="",J1964="",H1964=""),"",ROUND(IF(G1964="Yes",2,1)*IF(AND(ISNUMBER(H1964),ISNUMBER(I1964),I1964&gt;=H1964),I1964-H1964,IF(ISNUMBER(J1964),J1964,0)),1))</f>
        <v/>
      </c>
      <c r="N1964" s="24">
        <f>IF(M1964="","",IF(OR(E1964="Personal",E1964="",F1964="Yes"),0,M1964))</f>
        <v/>
      </c>
      <c r="O1964" s="24">
        <f>IF(OR(A1964="",M1964=""),"",IF(E1964="Business",IFERROR(INDEX('Rate Schedule'!$B$5:$B$24,MATCH(SUMPRODUCT(MAX(('Rate Schedule'!$A$5:$A$24&lt;=A1964)*('Rate Schedule'!$A$5:$A$24&lt;&gt;"")*'Rate Schedule'!$A$5:$A$24)),'Rate Schedule'!$A$5:$A$24,0)),0),IF(E1964="Medical",IFERROR(INDEX('Rate Schedule'!$C$5:$C$24,MATCH(SUMPRODUCT(MAX(('Rate Schedule'!$A$5:$A$24&lt;=A1964)*('Rate Schedule'!$A$5:$A$24&lt;&gt;"")*'Rate Schedule'!$A$5:$A$24)),'Rate Schedule'!$A$5:$A$24,0)),0),IF(E1964="Charitable",IFERROR(INDEX('Rate Schedule'!$D$5:$D$24,MATCH(SUMPRODUCT(MAX(('Rate Schedule'!$A$5:$A$24&lt;=A1964)*('Rate Schedule'!$A$5:$A$24&lt;&gt;"")*'Rate Schedule'!$A$5:$A$24)),'Rate Schedule'!$A$5:$A$24,0)),0),0))))</f>
        <v/>
      </c>
      <c r="P1964" s="25">
        <f>IF(OR(M1964="",O1964=""),"",ROUND(N1964*O1964,0)/100)</f>
        <v/>
      </c>
      <c r="Q1964" s="26">
        <f>IF(AND(A1964="",B1964="",C1964="",D1964="",E1964="",J1964="",H1964=""),"",IF(A1964="","Add a date",IF(A1964&gt;AsOf,"After as-of date: not counted yet",IF(B1964="","Add a vehicle",IF(COUNTIF(VName,B1964)=0,"Vehicle not on Vehicles sheet",IF(E1964="","Add a purpose",IF(AND(E1964&lt;&gt;"Business",E1964&lt;&gt;"Medical",E1964&lt;&gt;"Charitable",E1964&lt;&gt;"Personal"),"Purpose must be Business/Medical/Charitable/Personal",IF(AND(ISNUMBER(H1964),ISNUMBER(I1964),I1964&lt;H1964),"Odometer end is before start",IF(AND(NOT(ISNUMBER(H1964)),NOT(ISNUMBER(I1964)),NOT(ISNUMBER(J1964))),"Add odometer readings or typed miles",IF(AND(ISNUMBER(H1964),ISNUMBER(I1964),ISNUMBER(J1964),ABS((I1964-H1964)-J1964)&gt;0.05),"Odometer and typed miles disagree",IF(AND(N1964&gt;0,O1964=0),"No rate for this date — check Rate Schedule",IF(AND(OR(E1964="Business",E1964="Medical",E1964="Charitable"),F1964&lt;&gt;"Yes",K1964=""),"Add purpose detail for substantiation",""))))))))))))</f>
        <v/>
      </c>
      <c r="R1964" s="27">
        <f>IF(OR(A1964="",M1964=""),"",IFERROR(INDEX('Rate Schedule'!$A$5:$A$24,MATCH(SUMPRODUCT(MAX(('Rate Schedule'!$A$5:$A$24&lt;=A1964)*('Rate Schedule'!$A$5:$A$24&lt;&gt;"")*'Rate Schedule'!$A$5:$A$24)),'Rate Schedule'!$A$5:$A$24,0)),""))</f>
        <v/>
      </c>
    </row>
    <row r="1965">
      <c r="A1965" s="22" t="n"/>
      <c r="B1965" s="10" t="n"/>
      <c r="C1965" s="10" t="n"/>
      <c r="D1965" s="10" t="n"/>
      <c r="E1965" s="10" t="n"/>
      <c r="F1965" s="10" t="n"/>
      <c r="G1965" s="10" t="n"/>
      <c r="H1965" s="23" t="n"/>
      <c r="I1965" s="23" t="n"/>
      <c r="J1965" s="23" t="n"/>
      <c r="K1965" s="10" t="n"/>
      <c r="L1965" s="10" t="n"/>
      <c r="M1965" s="24">
        <f>IF(AND(A1965="",B1965="",J1965="",H1965=""),"",ROUND(IF(G1965="Yes",2,1)*IF(AND(ISNUMBER(H1965),ISNUMBER(I1965),I1965&gt;=H1965),I1965-H1965,IF(ISNUMBER(J1965),J1965,0)),1))</f>
        <v/>
      </c>
      <c r="N1965" s="24">
        <f>IF(M1965="","",IF(OR(E1965="Personal",E1965="",F1965="Yes"),0,M1965))</f>
        <v/>
      </c>
      <c r="O1965" s="24">
        <f>IF(OR(A1965="",M1965=""),"",IF(E1965="Business",IFERROR(INDEX('Rate Schedule'!$B$5:$B$24,MATCH(SUMPRODUCT(MAX(('Rate Schedule'!$A$5:$A$24&lt;=A1965)*('Rate Schedule'!$A$5:$A$24&lt;&gt;"")*'Rate Schedule'!$A$5:$A$24)),'Rate Schedule'!$A$5:$A$24,0)),0),IF(E1965="Medical",IFERROR(INDEX('Rate Schedule'!$C$5:$C$24,MATCH(SUMPRODUCT(MAX(('Rate Schedule'!$A$5:$A$24&lt;=A1965)*('Rate Schedule'!$A$5:$A$24&lt;&gt;"")*'Rate Schedule'!$A$5:$A$24)),'Rate Schedule'!$A$5:$A$24,0)),0),IF(E1965="Charitable",IFERROR(INDEX('Rate Schedule'!$D$5:$D$24,MATCH(SUMPRODUCT(MAX(('Rate Schedule'!$A$5:$A$24&lt;=A1965)*('Rate Schedule'!$A$5:$A$24&lt;&gt;"")*'Rate Schedule'!$A$5:$A$24)),'Rate Schedule'!$A$5:$A$24,0)),0),0))))</f>
        <v/>
      </c>
      <c r="P1965" s="25">
        <f>IF(OR(M1965="",O1965=""),"",ROUND(N1965*O1965,0)/100)</f>
        <v/>
      </c>
      <c r="Q1965" s="26">
        <f>IF(AND(A1965="",B1965="",C1965="",D1965="",E1965="",J1965="",H1965=""),"",IF(A1965="","Add a date",IF(A1965&gt;AsOf,"After as-of date: not counted yet",IF(B1965="","Add a vehicle",IF(COUNTIF(VName,B1965)=0,"Vehicle not on Vehicles sheet",IF(E1965="","Add a purpose",IF(AND(E1965&lt;&gt;"Business",E1965&lt;&gt;"Medical",E1965&lt;&gt;"Charitable",E1965&lt;&gt;"Personal"),"Purpose must be Business/Medical/Charitable/Personal",IF(AND(ISNUMBER(H1965),ISNUMBER(I1965),I1965&lt;H1965),"Odometer end is before start",IF(AND(NOT(ISNUMBER(H1965)),NOT(ISNUMBER(I1965)),NOT(ISNUMBER(J1965))),"Add odometer readings or typed miles",IF(AND(ISNUMBER(H1965),ISNUMBER(I1965),ISNUMBER(J1965),ABS((I1965-H1965)-J1965)&gt;0.05),"Odometer and typed miles disagree",IF(AND(N1965&gt;0,O1965=0),"No rate for this date — check Rate Schedule",IF(AND(OR(E1965="Business",E1965="Medical",E1965="Charitable"),F1965&lt;&gt;"Yes",K1965=""),"Add purpose detail for substantiation",""))))))))))))</f>
        <v/>
      </c>
      <c r="R1965" s="27">
        <f>IF(OR(A1965="",M1965=""),"",IFERROR(INDEX('Rate Schedule'!$A$5:$A$24,MATCH(SUMPRODUCT(MAX(('Rate Schedule'!$A$5:$A$24&lt;=A1965)*('Rate Schedule'!$A$5:$A$24&lt;&gt;"")*'Rate Schedule'!$A$5:$A$24)),'Rate Schedule'!$A$5:$A$24,0)),""))</f>
        <v/>
      </c>
    </row>
    <row r="1966">
      <c r="A1966" s="22" t="n"/>
      <c r="B1966" s="10" t="n"/>
      <c r="C1966" s="10" t="n"/>
      <c r="D1966" s="10" t="n"/>
      <c r="E1966" s="10" t="n"/>
      <c r="F1966" s="10" t="n"/>
      <c r="G1966" s="10" t="n"/>
      <c r="H1966" s="23" t="n"/>
      <c r="I1966" s="23" t="n"/>
      <c r="J1966" s="23" t="n"/>
      <c r="K1966" s="10" t="n"/>
      <c r="L1966" s="10" t="n"/>
      <c r="M1966" s="24">
        <f>IF(AND(A1966="",B1966="",J1966="",H1966=""),"",ROUND(IF(G1966="Yes",2,1)*IF(AND(ISNUMBER(H1966),ISNUMBER(I1966),I1966&gt;=H1966),I1966-H1966,IF(ISNUMBER(J1966),J1966,0)),1))</f>
        <v/>
      </c>
      <c r="N1966" s="24">
        <f>IF(M1966="","",IF(OR(E1966="Personal",E1966="",F1966="Yes"),0,M1966))</f>
        <v/>
      </c>
      <c r="O1966" s="24">
        <f>IF(OR(A1966="",M1966=""),"",IF(E1966="Business",IFERROR(INDEX('Rate Schedule'!$B$5:$B$24,MATCH(SUMPRODUCT(MAX(('Rate Schedule'!$A$5:$A$24&lt;=A1966)*('Rate Schedule'!$A$5:$A$24&lt;&gt;"")*'Rate Schedule'!$A$5:$A$24)),'Rate Schedule'!$A$5:$A$24,0)),0),IF(E1966="Medical",IFERROR(INDEX('Rate Schedule'!$C$5:$C$24,MATCH(SUMPRODUCT(MAX(('Rate Schedule'!$A$5:$A$24&lt;=A1966)*('Rate Schedule'!$A$5:$A$24&lt;&gt;"")*'Rate Schedule'!$A$5:$A$24)),'Rate Schedule'!$A$5:$A$24,0)),0),IF(E1966="Charitable",IFERROR(INDEX('Rate Schedule'!$D$5:$D$24,MATCH(SUMPRODUCT(MAX(('Rate Schedule'!$A$5:$A$24&lt;=A1966)*('Rate Schedule'!$A$5:$A$24&lt;&gt;"")*'Rate Schedule'!$A$5:$A$24)),'Rate Schedule'!$A$5:$A$24,0)),0),0))))</f>
        <v/>
      </c>
      <c r="P1966" s="25">
        <f>IF(OR(M1966="",O1966=""),"",ROUND(N1966*O1966,0)/100)</f>
        <v/>
      </c>
      <c r="Q1966" s="26">
        <f>IF(AND(A1966="",B1966="",C1966="",D1966="",E1966="",J1966="",H1966=""),"",IF(A1966="","Add a date",IF(A1966&gt;AsOf,"After as-of date: not counted yet",IF(B1966="","Add a vehicle",IF(COUNTIF(VName,B1966)=0,"Vehicle not on Vehicles sheet",IF(E1966="","Add a purpose",IF(AND(E1966&lt;&gt;"Business",E1966&lt;&gt;"Medical",E1966&lt;&gt;"Charitable",E1966&lt;&gt;"Personal"),"Purpose must be Business/Medical/Charitable/Personal",IF(AND(ISNUMBER(H1966),ISNUMBER(I1966),I1966&lt;H1966),"Odometer end is before start",IF(AND(NOT(ISNUMBER(H1966)),NOT(ISNUMBER(I1966)),NOT(ISNUMBER(J1966))),"Add odometer readings or typed miles",IF(AND(ISNUMBER(H1966),ISNUMBER(I1966),ISNUMBER(J1966),ABS((I1966-H1966)-J1966)&gt;0.05),"Odometer and typed miles disagree",IF(AND(N1966&gt;0,O1966=0),"No rate for this date — check Rate Schedule",IF(AND(OR(E1966="Business",E1966="Medical",E1966="Charitable"),F1966&lt;&gt;"Yes",K1966=""),"Add purpose detail for substantiation",""))))))))))))</f>
        <v/>
      </c>
      <c r="R1966" s="27">
        <f>IF(OR(A1966="",M1966=""),"",IFERROR(INDEX('Rate Schedule'!$A$5:$A$24,MATCH(SUMPRODUCT(MAX(('Rate Schedule'!$A$5:$A$24&lt;=A1966)*('Rate Schedule'!$A$5:$A$24&lt;&gt;"")*'Rate Schedule'!$A$5:$A$24)),'Rate Schedule'!$A$5:$A$24,0)),""))</f>
        <v/>
      </c>
    </row>
    <row r="1967">
      <c r="A1967" s="22" t="n"/>
      <c r="B1967" s="10" t="n"/>
      <c r="C1967" s="10" t="n"/>
      <c r="D1967" s="10" t="n"/>
      <c r="E1967" s="10" t="n"/>
      <c r="F1967" s="10" t="n"/>
      <c r="G1967" s="10" t="n"/>
      <c r="H1967" s="23" t="n"/>
      <c r="I1967" s="23" t="n"/>
      <c r="J1967" s="23" t="n"/>
      <c r="K1967" s="10" t="n"/>
      <c r="L1967" s="10" t="n"/>
      <c r="M1967" s="24">
        <f>IF(AND(A1967="",B1967="",J1967="",H1967=""),"",ROUND(IF(G1967="Yes",2,1)*IF(AND(ISNUMBER(H1967),ISNUMBER(I1967),I1967&gt;=H1967),I1967-H1967,IF(ISNUMBER(J1967),J1967,0)),1))</f>
        <v/>
      </c>
      <c r="N1967" s="24">
        <f>IF(M1967="","",IF(OR(E1967="Personal",E1967="",F1967="Yes"),0,M1967))</f>
        <v/>
      </c>
      <c r="O1967" s="24">
        <f>IF(OR(A1967="",M1967=""),"",IF(E1967="Business",IFERROR(INDEX('Rate Schedule'!$B$5:$B$24,MATCH(SUMPRODUCT(MAX(('Rate Schedule'!$A$5:$A$24&lt;=A1967)*('Rate Schedule'!$A$5:$A$24&lt;&gt;"")*'Rate Schedule'!$A$5:$A$24)),'Rate Schedule'!$A$5:$A$24,0)),0),IF(E1967="Medical",IFERROR(INDEX('Rate Schedule'!$C$5:$C$24,MATCH(SUMPRODUCT(MAX(('Rate Schedule'!$A$5:$A$24&lt;=A1967)*('Rate Schedule'!$A$5:$A$24&lt;&gt;"")*'Rate Schedule'!$A$5:$A$24)),'Rate Schedule'!$A$5:$A$24,0)),0),IF(E1967="Charitable",IFERROR(INDEX('Rate Schedule'!$D$5:$D$24,MATCH(SUMPRODUCT(MAX(('Rate Schedule'!$A$5:$A$24&lt;=A1967)*('Rate Schedule'!$A$5:$A$24&lt;&gt;"")*'Rate Schedule'!$A$5:$A$24)),'Rate Schedule'!$A$5:$A$24,0)),0),0))))</f>
        <v/>
      </c>
      <c r="P1967" s="25">
        <f>IF(OR(M1967="",O1967=""),"",ROUND(N1967*O1967,0)/100)</f>
        <v/>
      </c>
      <c r="Q1967" s="26">
        <f>IF(AND(A1967="",B1967="",C1967="",D1967="",E1967="",J1967="",H1967=""),"",IF(A1967="","Add a date",IF(A1967&gt;AsOf,"After as-of date: not counted yet",IF(B1967="","Add a vehicle",IF(COUNTIF(VName,B1967)=0,"Vehicle not on Vehicles sheet",IF(E1967="","Add a purpose",IF(AND(E1967&lt;&gt;"Business",E1967&lt;&gt;"Medical",E1967&lt;&gt;"Charitable",E1967&lt;&gt;"Personal"),"Purpose must be Business/Medical/Charitable/Personal",IF(AND(ISNUMBER(H1967),ISNUMBER(I1967),I1967&lt;H1967),"Odometer end is before start",IF(AND(NOT(ISNUMBER(H1967)),NOT(ISNUMBER(I1967)),NOT(ISNUMBER(J1967))),"Add odometer readings or typed miles",IF(AND(ISNUMBER(H1967),ISNUMBER(I1967),ISNUMBER(J1967),ABS((I1967-H1967)-J1967)&gt;0.05),"Odometer and typed miles disagree",IF(AND(N1967&gt;0,O1967=0),"No rate for this date — check Rate Schedule",IF(AND(OR(E1967="Business",E1967="Medical",E1967="Charitable"),F1967&lt;&gt;"Yes",K1967=""),"Add purpose detail for substantiation",""))))))))))))</f>
        <v/>
      </c>
      <c r="R1967" s="27">
        <f>IF(OR(A1967="",M1967=""),"",IFERROR(INDEX('Rate Schedule'!$A$5:$A$24,MATCH(SUMPRODUCT(MAX(('Rate Schedule'!$A$5:$A$24&lt;=A1967)*('Rate Schedule'!$A$5:$A$24&lt;&gt;"")*'Rate Schedule'!$A$5:$A$24)),'Rate Schedule'!$A$5:$A$24,0)),""))</f>
        <v/>
      </c>
    </row>
    <row r="1968">
      <c r="A1968" s="22" t="n"/>
      <c r="B1968" s="10" t="n"/>
      <c r="C1968" s="10" t="n"/>
      <c r="D1968" s="10" t="n"/>
      <c r="E1968" s="10" t="n"/>
      <c r="F1968" s="10" t="n"/>
      <c r="G1968" s="10" t="n"/>
      <c r="H1968" s="23" t="n"/>
      <c r="I1968" s="23" t="n"/>
      <c r="J1968" s="23" t="n"/>
      <c r="K1968" s="10" t="n"/>
      <c r="L1968" s="10" t="n"/>
      <c r="M1968" s="24">
        <f>IF(AND(A1968="",B1968="",J1968="",H1968=""),"",ROUND(IF(G1968="Yes",2,1)*IF(AND(ISNUMBER(H1968),ISNUMBER(I1968),I1968&gt;=H1968),I1968-H1968,IF(ISNUMBER(J1968),J1968,0)),1))</f>
        <v/>
      </c>
      <c r="N1968" s="24">
        <f>IF(M1968="","",IF(OR(E1968="Personal",E1968="",F1968="Yes"),0,M1968))</f>
        <v/>
      </c>
      <c r="O1968" s="24">
        <f>IF(OR(A1968="",M1968=""),"",IF(E1968="Business",IFERROR(INDEX('Rate Schedule'!$B$5:$B$24,MATCH(SUMPRODUCT(MAX(('Rate Schedule'!$A$5:$A$24&lt;=A1968)*('Rate Schedule'!$A$5:$A$24&lt;&gt;"")*'Rate Schedule'!$A$5:$A$24)),'Rate Schedule'!$A$5:$A$24,0)),0),IF(E1968="Medical",IFERROR(INDEX('Rate Schedule'!$C$5:$C$24,MATCH(SUMPRODUCT(MAX(('Rate Schedule'!$A$5:$A$24&lt;=A1968)*('Rate Schedule'!$A$5:$A$24&lt;&gt;"")*'Rate Schedule'!$A$5:$A$24)),'Rate Schedule'!$A$5:$A$24,0)),0),IF(E1968="Charitable",IFERROR(INDEX('Rate Schedule'!$D$5:$D$24,MATCH(SUMPRODUCT(MAX(('Rate Schedule'!$A$5:$A$24&lt;=A1968)*('Rate Schedule'!$A$5:$A$24&lt;&gt;"")*'Rate Schedule'!$A$5:$A$24)),'Rate Schedule'!$A$5:$A$24,0)),0),0))))</f>
        <v/>
      </c>
      <c r="P1968" s="25">
        <f>IF(OR(M1968="",O1968=""),"",ROUND(N1968*O1968,0)/100)</f>
        <v/>
      </c>
      <c r="Q1968" s="26">
        <f>IF(AND(A1968="",B1968="",C1968="",D1968="",E1968="",J1968="",H1968=""),"",IF(A1968="","Add a date",IF(A1968&gt;AsOf,"After as-of date: not counted yet",IF(B1968="","Add a vehicle",IF(COUNTIF(VName,B1968)=0,"Vehicle not on Vehicles sheet",IF(E1968="","Add a purpose",IF(AND(E1968&lt;&gt;"Business",E1968&lt;&gt;"Medical",E1968&lt;&gt;"Charitable",E1968&lt;&gt;"Personal"),"Purpose must be Business/Medical/Charitable/Personal",IF(AND(ISNUMBER(H1968),ISNUMBER(I1968),I1968&lt;H1968),"Odometer end is before start",IF(AND(NOT(ISNUMBER(H1968)),NOT(ISNUMBER(I1968)),NOT(ISNUMBER(J1968))),"Add odometer readings or typed miles",IF(AND(ISNUMBER(H1968),ISNUMBER(I1968),ISNUMBER(J1968),ABS((I1968-H1968)-J1968)&gt;0.05),"Odometer and typed miles disagree",IF(AND(N1968&gt;0,O1968=0),"No rate for this date — check Rate Schedule",IF(AND(OR(E1968="Business",E1968="Medical",E1968="Charitable"),F1968&lt;&gt;"Yes",K1968=""),"Add purpose detail for substantiation",""))))))))))))</f>
        <v/>
      </c>
      <c r="R1968" s="27">
        <f>IF(OR(A1968="",M1968=""),"",IFERROR(INDEX('Rate Schedule'!$A$5:$A$24,MATCH(SUMPRODUCT(MAX(('Rate Schedule'!$A$5:$A$24&lt;=A1968)*('Rate Schedule'!$A$5:$A$24&lt;&gt;"")*'Rate Schedule'!$A$5:$A$24)),'Rate Schedule'!$A$5:$A$24,0)),""))</f>
        <v/>
      </c>
    </row>
    <row r="1969">
      <c r="A1969" s="22" t="n"/>
      <c r="B1969" s="10" t="n"/>
      <c r="C1969" s="10" t="n"/>
      <c r="D1969" s="10" t="n"/>
      <c r="E1969" s="10" t="n"/>
      <c r="F1969" s="10" t="n"/>
      <c r="G1969" s="10" t="n"/>
      <c r="H1969" s="23" t="n"/>
      <c r="I1969" s="23" t="n"/>
      <c r="J1969" s="23" t="n"/>
      <c r="K1969" s="10" t="n"/>
      <c r="L1969" s="10" t="n"/>
      <c r="M1969" s="24">
        <f>IF(AND(A1969="",B1969="",J1969="",H1969=""),"",ROUND(IF(G1969="Yes",2,1)*IF(AND(ISNUMBER(H1969),ISNUMBER(I1969),I1969&gt;=H1969),I1969-H1969,IF(ISNUMBER(J1969),J1969,0)),1))</f>
        <v/>
      </c>
      <c r="N1969" s="24">
        <f>IF(M1969="","",IF(OR(E1969="Personal",E1969="",F1969="Yes"),0,M1969))</f>
        <v/>
      </c>
      <c r="O1969" s="24">
        <f>IF(OR(A1969="",M1969=""),"",IF(E1969="Business",IFERROR(INDEX('Rate Schedule'!$B$5:$B$24,MATCH(SUMPRODUCT(MAX(('Rate Schedule'!$A$5:$A$24&lt;=A1969)*('Rate Schedule'!$A$5:$A$24&lt;&gt;"")*'Rate Schedule'!$A$5:$A$24)),'Rate Schedule'!$A$5:$A$24,0)),0),IF(E1969="Medical",IFERROR(INDEX('Rate Schedule'!$C$5:$C$24,MATCH(SUMPRODUCT(MAX(('Rate Schedule'!$A$5:$A$24&lt;=A1969)*('Rate Schedule'!$A$5:$A$24&lt;&gt;"")*'Rate Schedule'!$A$5:$A$24)),'Rate Schedule'!$A$5:$A$24,0)),0),IF(E1969="Charitable",IFERROR(INDEX('Rate Schedule'!$D$5:$D$24,MATCH(SUMPRODUCT(MAX(('Rate Schedule'!$A$5:$A$24&lt;=A1969)*('Rate Schedule'!$A$5:$A$24&lt;&gt;"")*'Rate Schedule'!$A$5:$A$24)),'Rate Schedule'!$A$5:$A$24,0)),0),0))))</f>
        <v/>
      </c>
      <c r="P1969" s="25">
        <f>IF(OR(M1969="",O1969=""),"",ROUND(N1969*O1969,0)/100)</f>
        <v/>
      </c>
      <c r="Q1969" s="26">
        <f>IF(AND(A1969="",B1969="",C1969="",D1969="",E1969="",J1969="",H1969=""),"",IF(A1969="","Add a date",IF(A1969&gt;AsOf,"After as-of date: not counted yet",IF(B1969="","Add a vehicle",IF(COUNTIF(VName,B1969)=0,"Vehicle not on Vehicles sheet",IF(E1969="","Add a purpose",IF(AND(E1969&lt;&gt;"Business",E1969&lt;&gt;"Medical",E1969&lt;&gt;"Charitable",E1969&lt;&gt;"Personal"),"Purpose must be Business/Medical/Charitable/Personal",IF(AND(ISNUMBER(H1969),ISNUMBER(I1969),I1969&lt;H1969),"Odometer end is before start",IF(AND(NOT(ISNUMBER(H1969)),NOT(ISNUMBER(I1969)),NOT(ISNUMBER(J1969))),"Add odometer readings or typed miles",IF(AND(ISNUMBER(H1969),ISNUMBER(I1969),ISNUMBER(J1969),ABS((I1969-H1969)-J1969)&gt;0.05),"Odometer and typed miles disagree",IF(AND(N1969&gt;0,O1969=0),"No rate for this date — check Rate Schedule",IF(AND(OR(E1969="Business",E1969="Medical",E1969="Charitable"),F1969&lt;&gt;"Yes",K1969=""),"Add purpose detail for substantiation",""))))))))))))</f>
        <v/>
      </c>
      <c r="R1969" s="27">
        <f>IF(OR(A1969="",M1969=""),"",IFERROR(INDEX('Rate Schedule'!$A$5:$A$24,MATCH(SUMPRODUCT(MAX(('Rate Schedule'!$A$5:$A$24&lt;=A1969)*('Rate Schedule'!$A$5:$A$24&lt;&gt;"")*'Rate Schedule'!$A$5:$A$24)),'Rate Schedule'!$A$5:$A$24,0)),""))</f>
        <v/>
      </c>
    </row>
    <row r="1970">
      <c r="A1970" s="22" t="n"/>
      <c r="B1970" s="10" t="n"/>
      <c r="C1970" s="10" t="n"/>
      <c r="D1970" s="10" t="n"/>
      <c r="E1970" s="10" t="n"/>
      <c r="F1970" s="10" t="n"/>
      <c r="G1970" s="10" t="n"/>
      <c r="H1970" s="23" t="n"/>
      <c r="I1970" s="23" t="n"/>
      <c r="J1970" s="23" t="n"/>
      <c r="K1970" s="10" t="n"/>
      <c r="L1970" s="10" t="n"/>
      <c r="M1970" s="24">
        <f>IF(AND(A1970="",B1970="",J1970="",H1970=""),"",ROUND(IF(G1970="Yes",2,1)*IF(AND(ISNUMBER(H1970),ISNUMBER(I1970),I1970&gt;=H1970),I1970-H1970,IF(ISNUMBER(J1970),J1970,0)),1))</f>
        <v/>
      </c>
      <c r="N1970" s="24">
        <f>IF(M1970="","",IF(OR(E1970="Personal",E1970="",F1970="Yes"),0,M1970))</f>
        <v/>
      </c>
      <c r="O1970" s="24">
        <f>IF(OR(A1970="",M1970=""),"",IF(E1970="Business",IFERROR(INDEX('Rate Schedule'!$B$5:$B$24,MATCH(SUMPRODUCT(MAX(('Rate Schedule'!$A$5:$A$24&lt;=A1970)*('Rate Schedule'!$A$5:$A$24&lt;&gt;"")*'Rate Schedule'!$A$5:$A$24)),'Rate Schedule'!$A$5:$A$24,0)),0),IF(E1970="Medical",IFERROR(INDEX('Rate Schedule'!$C$5:$C$24,MATCH(SUMPRODUCT(MAX(('Rate Schedule'!$A$5:$A$24&lt;=A1970)*('Rate Schedule'!$A$5:$A$24&lt;&gt;"")*'Rate Schedule'!$A$5:$A$24)),'Rate Schedule'!$A$5:$A$24,0)),0),IF(E1970="Charitable",IFERROR(INDEX('Rate Schedule'!$D$5:$D$24,MATCH(SUMPRODUCT(MAX(('Rate Schedule'!$A$5:$A$24&lt;=A1970)*('Rate Schedule'!$A$5:$A$24&lt;&gt;"")*'Rate Schedule'!$A$5:$A$24)),'Rate Schedule'!$A$5:$A$24,0)),0),0))))</f>
        <v/>
      </c>
      <c r="P1970" s="25">
        <f>IF(OR(M1970="",O1970=""),"",ROUND(N1970*O1970,0)/100)</f>
        <v/>
      </c>
      <c r="Q1970" s="26">
        <f>IF(AND(A1970="",B1970="",C1970="",D1970="",E1970="",J1970="",H1970=""),"",IF(A1970="","Add a date",IF(A1970&gt;AsOf,"After as-of date: not counted yet",IF(B1970="","Add a vehicle",IF(COUNTIF(VName,B1970)=0,"Vehicle not on Vehicles sheet",IF(E1970="","Add a purpose",IF(AND(E1970&lt;&gt;"Business",E1970&lt;&gt;"Medical",E1970&lt;&gt;"Charitable",E1970&lt;&gt;"Personal"),"Purpose must be Business/Medical/Charitable/Personal",IF(AND(ISNUMBER(H1970),ISNUMBER(I1970),I1970&lt;H1970),"Odometer end is before start",IF(AND(NOT(ISNUMBER(H1970)),NOT(ISNUMBER(I1970)),NOT(ISNUMBER(J1970))),"Add odometer readings or typed miles",IF(AND(ISNUMBER(H1970),ISNUMBER(I1970),ISNUMBER(J1970),ABS((I1970-H1970)-J1970)&gt;0.05),"Odometer and typed miles disagree",IF(AND(N1970&gt;0,O1970=0),"No rate for this date — check Rate Schedule",IF(AND(OR(E1970="Business",E1970="Medical",E1970="Charitable"),F1970&lt;&gt;"Yes",K1970=""),"Add purpose detail for substantiation",""))))))))))))</f>
        <v/>
      </c>
      <c r="R1970" s="27">
        <f>IF(OR(A1970="",M1970=""),"",IFERROR(INDEX('Rate Schedule'!$A$5:$A$24,MATCH(SUMPRODUCT(MAX(('Rate Schedule'!$A$5:$A$24&lt;=A1970)*('Rate Schedule'!$A$5:$A$24&lt;&gt;"")*'Rate Schedule'!$A$5:$A$24)),'Rate Schedule'!$A$5:$A$24,0)),""))</f>
        <v/>
      </c>
    </row>
    <row r="1971">
      <c r="A1971" s="22" t="n"/>
      <c r="B1971" s="10" t="n"/>
      <c r="C1971" s="10" t="n"/>
      <c r="D1971" s="10" t="n"/>
      <c r="E1971" s="10" t="n"/>
      <c r="F1971" s="10" t="n"/>
      <c r="G1971" s="10" t="n"/>
      <c r="H1971" s="23" t="n"/>
      <c r="I1971" s="23" t="n"/>
      <c r="J1971" s="23" t="n"/>
      <c r="K1971" s="10" t="n"/>
      <c r="L1971" s="10" t="n"/>
      <c r="M1971" s="24">
        <f>IF(AND(A1971="",B1971="",J1971="",H1971=""),"",ROUND(IF(G1971="Yes",2,1)*IF(AND(ISNUMBER(H1971),ISNUMBER(I1971),I1971&gt;=H1971),I1971-H1971,IF(ISNUMBER(J1971),J1971,0)),1))</f>
        <v/>
      </c>
      <c r="N1971" s="24">
        <f>IF(M1971="","",IF(OR(E1971="Personal",E1971="",F1971="Yes"),0,M1971))</f>
        <v/>
      </c>
      <c r="O1971" s="24">
        <f>IF(OR(A1971="",M1971=""),"",IF(E1971="Business",IFERROR(INDEX('Rate Schedule'!$B$5:$B$24,MATCH(SUMPRODUCT(MAX(('Rate Schedule'!$A$5:$A$24&lt;=A1971)*('Rate Schedule'!$A$5:$A$24&lt;&gt;"")*'Rate Schedule'!$A$5:$A$24)),'Rate Schedule'!$A$5:$A$24,0)),0),IF(E1971="Medical",IFERROR(INDEX('Rate Schedule'!$C$5:$C$24,MATCH(SUMPRODUCT(MAX(('Rate Schedule'!$A$5:$A$24&lt;=A1971)*('Rate Schedule'!$A$5:$A$24&lt;&gt;"")*'Rate Schedule'!$A$5:$A$24)),'Rate Schedule'!$A$5:$A$24,0)),0),IF(E1971="Charitable",IFERROR(INDEX('Rate Schedule'!$D$5:$D$24,MATCH(SUMPRODUCT(MAX(('Rate Schedule'!$A$5:$A$24&lt;=A1971)*('Rate Schedule'!$A$5:$A$24&lt;&gt;"")*'Rate Schedule'!$A$5:$A$24)),'Rate Schedule'!$A$5:$A$24,0)),0),0))))</f>
        <v/>
      </c>
      <c r="P1971" s="25">
        <f>IF(OR(M1971="",O1971=""),"",ROUND(N1971*O1971,0)/100)</f>
        <v/>
      </c>
      <c r="Q1971" s="26">
        <f>IF(AND(A1971="",B1971="",C1971="",D1971="",E1971="",J1971="",H1971=""),"",IF(A1971="","Add a date",IF(A1971&gt;AsOf,"After as-of date: not counted yet",IF(B1971="","Add a vehicle",IF(COUNTIF(VName,B1971)=0,"Vehicle not on Vehicles sheet",IF(E1971="","Add a purpose",IF(AND(E1971&lt;&gt;"Business",E1971&lt;&gt;"Medical",E1971&lt;&gt;"Charitable",E1971&lt;&gt;"Personal"),"Purpose must be Business/Medical/Charitable/Personal",IF(AND(ISNUMBER(H1971),ISNUMBER(I1971),I1971&lt;H1971),"Odometer end is before start",IF(AND(NOT(ISNUMBER(H1971)),NOT(ISNUMBER(I1971)),NOT(ISNUMBER(J1971))),"Add odometer readings or typed miles",IF(AND(ISNUMBER(H1971),ISNUMBER(I1971),ISNUMBER(J1971),ABS((I1971-H1971)-J1971)&gt;0.05),"Odometer and typed miles disagree",IF(AND(N1971&gt;0,O1971=0),"No rate for this date — check Rate Schedule",IF(AND(OR(E1971="Business",E1971="Medical",E1971="Charitable"),F1971&lt;&gt;"Yes",K1971=""),"Add purpose detail for substantiation",""))))))))))))</f>
        <v/>
      </c>
      <c r="R1971" s="27">
        <f>IF(OR(A1971="",M1971=""),"",IFERROR(INDEX('Rate Schedule'!$A$5:$A$24,MATCH(SUMPRODUCT(MAX(('Rate Schedule'!$A$5:$A$24&lt;=A1971)*('Rate Schedule'!$A$5:$A$24&lt;&gt;"")*'Rate Schedule'!$A$5:$A$24)),'Rate Schedule'!$A$5:$A$24,0)),""))</f>
        <v/>
      </c>
    </row>
    <row r="1972">
      <c r="A1972" s="22" t="n"/>
      <c r="B1972" s="10" t="n"/>
      <c r="C1972" s="10" t="n"/>
      <c r="D1972" s="10" t="n"/>
      <c r="E1972" s="10" t="n"/>
      <c r="F1972" s="10" t="n"/>
      <c r="G1972" s="10" t="n"/>
      <c r="H1972" s="23" t="n"/>
      <c r="I1972" s="23" t="n"/>
      <c r="J1972" s="23" t="n"/>
      <c r="K1972" s="10" t="n"/>
      <c r="L1972" s="10" t="n"/>
      <c r="M1972" s="24">
        <f>IF(AND(A1972="",B1972="",J1972="",H1972=""),"",ROUND(IF(G1972="Yes",2,1)*IF(AND(ISNUMBER(H1972),ISNUMBER(I1972),I1972&gt;=H1972),I1972-H1972,IF(ISNUMBER(J1972),J1972,0)),1))</f>
        <v/>
      </c>
      <c r="N1972" s="24">
        <f>IF(M1972="","",IF(OR(E1972="Personal",E1972="",F1972="Yes"),0,M1972))</f>
        <v/>
      </c>
      <c r="O1972" s="24">
        <f>IF(OR(A1972="",M1972=""),"",IF(E1972="Business",IFERROR(INDEX('Rate Schedule'!$B$5:$B$24,MATCH(SUMPRODUCT(MAX(('Rate Schedule'!$A$5:$A$24&lt;=A1972)*('Rate Schedule'!$A$5:$A$24&lt;&gt;"")*'Rate Schedule'!$A$5:$A$24)),'Rate Schedule'!$A$5:$A$24,0)),0),IF(E1972="Medical",IFERROR(INDEX('Rate Schedule'!$C$5:$C$24,MATCH(SUMPRODUCT(MAX(('Rate Schedule'!$A$5:$A$24&lt;=A1972)*('Rate Schedule'!$A$5:$A$24&lt;&gt;"")*'Rate Schedule'!$A$5:$A$24)),'Rate Schedule'!$A$5:$A$24,0)),0),IF(E1972="Charitable",IFERROR(INDEX('Rate Schedule'!$D$5:$D$24,MATCH(SUMPRODUCT(MAX(('Rate Schedule'!$A$5:$A$24&lt;=A1972)*('Rate Schedule'!$A$5:$A$24&lt;&gt;"")*'Rate Schedule'!$A$5:$A$24)),'Rate Schedule'!$A$5:$A$24,0)),0),0))))</f>
        <v/>
      </c>
      <c r="P1972" s="25">
        <f>IF(OR(M1972="",O1972=""),"",ROUND(N1972*O1972,0)/100)</f>
        <v/>
      </c>
      <c r="Q1972" s="26">
        <f>IF(AND(A1972="",B1972="",C1972="",D1972="",E1972="",J1972="",H1972=""),"",IF(A1972="","Add a date",IF(A1972&gt;AsOf,"After as-of date: not counted yet",IF(B1972="","Add a vehicle",IF(COUNTIF(VName,B1972)=0,"Vehicle not on Vehicles sheet",IF(E1972="","Add a purpose",IF(AND(E1972&lt;&gt;"Business",E1972&lt;&gt;"Medical",E1972&lt;&gt;"Charitable",E1972&lt;&gt;"Personal"),"Purpose must be Business/Medical/Charitable/Personal",IF(AND(ISNUMBER(H1972),ISNUMBER(I1972),I1972&lt;H1972),"Odometer end is before start",IF(AND(NOT(ISNUMBER(H1972)),NOT(ISNUMBER(I1972)),NOT(ISNUMBER(J1972))),"Add odometer readings or typed miles",IF(AND(ISNUMBER(H1972),ISNUMBER(I1972),ISNUMBER(J1972),ABS((I1972-H1972)-J1972)&gt;0.05),"Odometer and typed miles disagree",IF(AND(N1972&gt;0,O1972=0),"No rate for this date — check Rate Schedule",IF(AND(OR(E1972="Business",E1972="Medical",E1972="Charitable"),F1972&lt;&gt;"Yes",K1972=""),"Add purpose detail for substantiation",""))))))))))))</f>
        <v/>
      </c>
      <c r="R1972" s="27">
        <f>IF(OR(A1972="",M1972=""),"",IFERROR(INDEX('Rate Schedule'!$A$5:$A$24,MATCH(SUMPRODUCT(MAX(('Rate Schedule'!$A$5:$A$24&lt;=A1972)*('Rate Schedule'!$A$5:$A$24&lt;&gt;"")*'Rate Schedule'!$A$5:$A$24)),'Rate Schedule'!$A$5:$A$24,0)),""))</f>
        <v/>
      </c>
    </row>
    <row r="1973">
      <c r="A1973" s="22" t="n"/>
      <c r="B1973" s="10" t="n"/>
      <c r="C1973" s="10" t="n"/>
      <c r="D1973" s="10" t="n"/>
      <c r="E1973" s="10" t="n"/>
      <c r="F1973" s="10" t="n"/>
      <c r="G1973" s="10" t="n"/>
      <c r="H1973" s="23" t="n"/>
      <c r="I1973" s="23" t="n"/>
      <c r="J1973" s="23" t="n"/>
      <c r="K1973" s="10" t="n"/>
      <c r="L1973" s="10" t="n"/>
      <c r="M1973" s="24">
        <f>IF(AND(A1973="",B1973="",J1973="",H1973=""),"",ROUND(IF(G1973="Yes",2,1)*IF(AND(ISNUMBER(H1973),ISNUMBER(I1973),I1973&gt;=H1973),I1973-H1973,IF(ISNUMBER(J1973),J1973,0)),1))</f>
        <v/>
      </c>
      <c r="N1973" s="24">
        <f>IF(M1973="","",IF(OR(E1973="Personal",E1973="",F1973="Yes"),0,M1973))</f>
        <v/>
      </c>
      <c r="O1973" s="24">
        <f>IF(OR(A1973="",M1973=""),"",IF(E1973="Business",IFERROR(INDEX('Rate Schedule'!$B$5:$B$24,MATCH(SUMPRODUCT(MAX(('Rate Schedule'!$A$5:$A$24&lt;=A1973)*('Rate Schedule'!$A$5:$A$24&lt;&gt;"")*'Rate Schedule'!$A$5:$A$24)),'Rate Schedule'!$A$5:$A$24,0)),0),IF(E1973="Medical",IFERROR(INDEX('Rate Schedule'!$C$5:$C$24,MATCH(SUMPRODUCT(MAX(('Rate Schedule'!$A$5:$A$24&lt;=A1973)*('Rate Schedule'!$A$5:$A$24&lt;&gt;"")*'Rate Schedule'!$A$5:$A$24)),'Rate Schedule'!$A$5:$A$24,0)),0),IF(E1973="Charitable",IFERROR(INDEX('Rate Schedule'!$D$5:$D$24,MATCH(SUMPRODUCT(MAX(('Rate Schedule'!$A$5:$A$24&lt;=A1973)*('Rate Schedule'!$A$5:$A$24&lt;&gt;"")*'Rate Schedule'!$A$5:$A$24)),'Rate Schedule'!$A$5:$A$24,0)),0),0))))</f>
        <v/>
      </c>
      <c r="P1973" s="25">
        <f>IF(OR(M1973="",O1973=""),"",ROUND(N1973*O1973,0)/100)</f>
        <v/>
      </c>
      <c r="Q1973" s="26">
        <f>IF(AND(A1973="",B1973="",C1973="",D1973="",E1973="",J1973="",H1973=""),"",IF(A1973="","Add a date",IF(A1973&gt;AsOf,"After as-of date: not counted yet",IF(B1973="","Add a vehicle",IF(COUNTIF(VName,B1973)=0,"Vehicle not on Vehicles sheet",IF(E1973="","Add a purpose",IF(AND(E1973&lt;&gt;"Business",E1973&lt;&gt;"Medical",E1973&lt;&gt;"Charitable",E1973&lt;&gt;"Personal"),"Purpose must be Business/Medical/Charitable/Personal",IF(AND(ISNUMBER(H1973),ISNUMBER(I1973),I1973&lt;H1973),"Odometer end is before start",IF(AND(NOT(ISNUMBER(H1973)),NOT(ISNUMBER(I1973)),NOT(ISNUMBER(J1973))),"Add odometer readings or typed miles",IF(AND(ISNUMBER(H1973),ISNUMBER(I1973),ISNUMBER(J1973),ABS((I1973-H1973)-J1973)&gt;0.05),"Odometer and typed miles disagree",IF(AND(N1973&gt;0,O1973=0),"No rate for this date — check Rate Schedule",IF(AND(OR(E1973="Business",E1973="Medical",E1973="Charitable"),F1973&lt;&gt;"Yes",K1973=""),"Add purpose detail for substantiation",""))))))))))))</f>
        <v/>
      </c>
      <c r="R1973" s="27">
        <f>IF(OR(A1973="",M1973=""),"",IFERROR(INDEX('Rate Schedule'!$A$5:$A$24,MATCH(SUMPRODUCT(MAX(('Rate Schedule'!$A$5:$A$24&lt;=A1973)*('Rate Schedule'!$A$5:$A$24&lt;&gt;"")*'Rate Schedule'!$A$5:$A$24)),'Rate Schedule'!$A$5:$A$24,0)),""))</f>
        <v/>
      </c>
    </row>
    <row r="1974">
      <c r="A1974" s="22" t="n"/>
      <c r="B1974" s="10" t="n"/>
      <c r="C1974" s="10" t="n"/>
      <c r="D1974" s="10" t="n"/>
      <c r="E1974" s="10" t="n"/>
      <c r="F1974" s="10" t="n"/>
      <c r="G1974" s="10" t="n"/>
      <c r="H1974" s="23" t="n"/>
      <c r="I1974" s="23" t="n"/>
      <c r="J1974" s="23" t="n"/>
      <c r="K1974" s="10" t="n"/>
      <c r="L1974" s="10" t="n"/>
      <c r="M1974" s="24">
        <f>IF(AND(A1974="",B1974="",J1974="",H1974=""),"",ROUND(IF(G1974="Yes",2,1)*IF(AND(ISNUMBER(H1974),ISNUMBER(I1974),I1974&gt;=H1974),I1974-H1974,IF(ISNUMBER(J1974),J1974,0)),1))</f>
        <v/>
      </c>
      <c r="N1974" s="24">
        <f>IF(M1974="","",IF(OR(E1974="Personal",E1974="",F1974="Yes"),0,M1974))</f>
        <v/>
      </c>
      <c r="O1974" s="24">
        <f>IF(OR(A1974="",M1974=""),"",IF(E1974="Business",IFERROR(INDEX('Rate Schedule'!$B$5:$B$24,MATCH(SUMPRODUCT(MAX(('Rate Schedule'!$A$5:$A$24&lt;=A1974)*('Rate Schedule'!$A$5:$A$24&lt;&gt;"")*'Rate Schedule'!$A$5:$A$24)),'Rate Schedule'!$A$5:$A$24,0)),0),IF(E1974="Medical",IFERROR(INDEX('Rate Schedule'!$C$5:$C$24,MATCH(SUMPRODUCT(MAX(('Rate Schedule'!$A$5:$A$24&lt;=A1974)*('Rate Schedule'!$A$5:$A$24&lt;&gt;"")*'Rate Schedule'!$A$5:$A$24)),'Rate Schedule'!$A$5:$A$24,0)),0),IF(E1974="Charitable",IFERROR(INDEX('Rate Schedule'!$D$5:$D$24,MATCH(SUMPRODUCT(MAX(('Rate Schedule'!$A$5:$A$24&lt;=A1974)*('Rate Schedule'!$A$5:$A$24&lt;&gt;"")*'Rate Schedule'!$A$5:$A$24)),'Rate Schedule'!$A$5:$A$24,0)),0),0))))</f>
        <v/>
      </c>
      <c r="P1974" s="25">
        <f>IF(OR(M1974="",O1974=""),"",ROUND(N1974*O1974,0)/100)</f>
        <v/>
      </c>
      <c r="Q1974" s="26">
        <f>IF(AND(A1974="",B1974="",C1974="",D1974="",E1974="",J1974="",H1974=""),"",IF(A1974="","Add a date",IF(A1974&gt;AsOf,"After as-of date: not counted yet",IF(B1974="","Add a vehicle",IF(COUNTIF(VName,B1974)=0,"Vehicle not on Vehicles sheet",IF(E1974="","Add a purpose",IF(AND(E1974&lt;&gt;"Business",E1974&lt;&gt;"Medical",E1974&lt;&gt;"Charitable",E1974&lt;&gt;"Personal"),"Purpose must be Business/Medical/Charitable/Personal",IF(AND(ISNUMBER(H1974),ISNUMBER(I1974),I1974&lt;H1974),"Odometer end is before start",IF(AND(NOT(ISNUMBER(H1974)),NOT(ISNUMBER(I1974)),NOT(ISNUMBER(J1974))),"Add odometer readings or typed miles",IF(AND(ISNUMBER(H1974),ISNUMBER(I1974),ISNUMBER(J1974),ABS((I1974-H1974)-J1974)&gt;0.05),"Odometer and typed miles disagree",IF(AND(N1974&gt;0,O1974=0),"No rate for this date — check Rate Schedule",IF(AND(OR(E1974="Business",E1974="Medical",E1974="Charitable"),F1974&lt;&gt;"Yes",K1974=""),"Add purpose detail for substantiation",""))))))))))))</f>
        <v/>
      </c>
      <c r="R1974" s="27">
        <f>IF(OR(A1974="",M1974=""),"",IFERROR(INDEX('Rate Schedule'!$A$5:$A$24,MATCH(SUMPRODUCT(MAX(('Rate Schedule'!$A$5:$A$24&lt;=A1974)*('Rate Schedule'!$A$5:$A$24&lt;&gt;"")*'Rate Schedule'!$A$5:$A$24)),'Rate Schedule'!$A$5:$A$24,0)),""))</f>
        <v/>
      </c>
    </row>
    <row r="1975">
      <c r="A1975" s="22" t="n"/>
      <c r="B1975" s="10" t="n"/>
      <c r="C1975" s="10" t="n"/>
      <c r="D1975" s="10" t="n"/>
      <c r="E1975" s="10" t="n"/>
      <c r="F1975" s="10" t="n"/>
      <c r="G1975" s="10" t="n"/>
      <c r="H1975" s="23" t="n"/>
      <c r="I1975" s="23" t="n"/>
      <c r="J1975" s="23" t="n"/>
      <c r="K1975" s="10" t="n"/>
      <c r="L1975" s="10" t="n"/>
      <c r="M1975" s="24">
        <f>IF(AND(A1975="",B1975="",J1975="",H1975=""),"",ROUND(IF(G1975="Yes",2,1)*IF(AND(ISNUMBER(H1975),ISNUMBER(I1975),I1975&gt;=H1975),I1975-H1975,IF(ISNUMBER(J1975),J1975,0)),1))</f>
        <v/>
      </c>
      <c r="N1975" s="24">
        <f>IF(M1975="","",IF(OR(E1975="Personal",E1975="",F1975="Yes"),0,M1975))</f>
        <v/>
      </c>
      <c r="O1975" s="24">
        <f>IF(OR(A1975="",M1975=""),"",IF(E1975="Business",IFERROR(INDEX('Rate Schedule'!$B$5:$B$24,MATCH(SUMPRODUCT(MAX(('Rate Schedule'!$A$5:$A$24&lt;=A1975)*('Rate Schedule'!$A$5:$A$24&lt;&gt;"")*'Rate Schedule'!$A$5:$A$24)),'Rate Schedule'!$A$5:$A$24,0)),0),IF(E1975="Medical",IFERROR(INDEX('Rate Schedule'!$C$5:$C$24,MATCH(SUMPRODUCT(MAX(('Rate Schedule'!$A$5:$A$24&lt;=A1975)*('Rate Schedule'!$A$5:$A$24&lt;&gt;"")*'Rate Schedule'!$A$5:$A$24)),'Rate Schedule'!$A$5:$A$24,0)),0),IF(E1975="Charitable",IFERROR(INDEX('Rate Schedule'!$D$5:$D$24,MATCH(SUMPRODUCT(MAX(('Rate Schedule'!$A$5:$A$24&lt;=A1975)*('Rate Schedule'!$A$5:$A$24&lt;&gt;"")*'Rate Schedule'!$A$5:$A$24)),'Rate Schedule'!$A$5:$A$24,0)),0),0))))</f>
        <v/>
      </c>
      <c r="P1975" s="25">
        <f>IF(OR(M1975="",O1975=""),"",ROUND(N1975*O1975,0)/100)</f>
        <v/>
      </c>
      <c r="Q1975" s="26">
        <f>IF(AND(A1975="",B1975="",C1975="",D1975="",E1975="",J1975="",H1975=""),"",IF(A1975="","Add a date",IF(A1975&gt;AsOf,"After as-of date: not counted yet",IF(B1975="","Add a vehicle",IF(COUNTIF(VName,B1975)=0,"Vehicle not on Vehicles sheet",IF(E1975="","Add a purpose",IF(AND(E1975&lt;&gt;"Business",E1975&lt;&gt;"Medical",E1975&lt;&gt;"Charitable",E1975&lt;&gt;"Personal"),"Purpose must be Business/Medical/Charitable/Personal",IF(AND(ISNUMBER(H1975),ISNUMBER(I1975),I1975&lt;H1975),"Odometer end is before start",IF(AND(NOT(ISNUMBER(H1975)),NOT(ISNUMBER(I1975)),NOT(ISNUMBER(J1975))),"Add odometer readings or typed miles",IF(AND(ISNUMBER(H1975),ISNUMBER(I1975),ISNUMBER(J1975),ABS((I1975-H1975)-J1975)&gt;0.05),"Odometer and typed miles disagree",IF(AND(N1975&gt;0,O1975=0),"No rate for this date — check Rate Schedule",IF(AND(OR(E1975="Business",E1975="Medical",E1975="Charitable"),F1975&lt;&gt;"Yes",K1975=""),"Add purpose detail for substantiation",""))))))))))))</f>
        <v/>
      </c>
      <c r="R1975" s="27">
        <f>IF(OR(A1975="",M1975=""),"",IFERROR(INDEX('Rate Schedule'!$A$5:$A$24,MATCH(SUMPRODUCT(MAX(('Rate Schedule'!$A$5:$A$24&lt;=A1975)*('Rate Schedule'!$A$5:$A$24&lt;&gt;"")*'Rate Schedule'!$A$5:$A$24)),'Rate Schedule'!$A$5:$A$24,0)),""))</f>
        <v/>
      </c>
    </row>
    <row r="1976">
      <c r="A1976" s="22" t="n"/>
      <c r="B1976" s="10" t="n"/>
      <c r="C1976" s="10" t="n"/>
      <c r="D1976" s="10" t="n"/>
      <c r="E1976" s="10" t="n"/>
      <c r="F1976" s="10" t="n"/>
      <c r="G1976" s="10" t="n"/>
      <c r="H1976" s="23" t="n"/>
      <c r="I1976" s="23" t="n"/>
      <c r="J1976" s="23" t="n"/>
      <c r="K1976" s="10" t="n"/>
      <c r="L1976" s="10" t="n"/>
      <c r="M1976" s="24">
        <f>IF(AND(A1976="",B1976="",J1976="",H1976=""),"",ROUND(IF(G1976="Yes",2,1)*IF(AND(ISNUMBER(H1976),ISNUMBER(I1976),I1976&gt;=H1976),I1976-H1976,IF(ISNUMBER(J1976),J1976,0)),1))</f>
        <v/>
      </c>
      <c r="N1976" s="24">
        <f>IF(M1976="","",IF(OR(E1976="Personal",E1976="",F1976="Yes"),0,M1976))</f>
        <v/>
      </c>
      <c r="O1976" s="24">
        <f>IF(OR(A1976="",M1976=""),"",IF(E1976="Business",IFERROR(INDEX('Rate Schedule'!$B$5:$B$24,MATCH(SUMPRODUCT(MAX(('Rate Schedule'!$A$5:$A$24&lt;=A1976)*('Rate Schedule'!$A$5:$A$24&lt;&gt;"")*'Rate Schedule'!$A$5:$A$24)),'Rate Schedule'!$A$5:$A$24,0)),0),IF(E1976="Medical",IFERROR(INDEX('Rate Schedule'!$C$5:$C$24,MATCH(SUMPRODUCT(MAX(('Rate Schedule'!$A$5:$A$24&lt;=A1976)*('Rate Schedule'!$A$5:$A$24&lt;&gt;"")*'Rate Schedule'!$A$5:$A$24)),'Rate Schedule'!$A$5:$A$24,0)),0),IF(E1976="Charitable",IFERROR(INDEX('Rate Schedule'!$D$5:$D$24,MATCH(SUMPRODUCT(MAX(('Rate Schedule'!$A$5:$A$24&lt;=A1976)*('Rate Schedule'!$A$5:$A$24&lt;&gt;"")*'Rate Schedule'!$A$5:$A$24)),'Rate Schedule'!$A$5:$A$24,0)),0),0))))</f>
        <v/>
      </c>
      <c r="P1976" s="25">
        <f>IF(OR(M1976="",O1976=""),"",ROUND(N1976*O1976,0)/100)</f>
        <v/>
      </c>
      <c r="Q1976" s="26">
        <f>IF(AND(A1976="",B1976="",C1976="",D1976="",E1976="",J1976="",H1976=""),"",IF(A1976="","Add a date",IF(A1976&gt;AsOf,"After as-of date: not counted yet",IF(B1976="","Add a vehicle",IF(COUNTIF(VName,B1976)=0,"Vehicle not on Vehicles sheet",IF(E1976="","Add a purpose",IF(AND(E1976&lt;&gt;"Business",E1976&lt;&gt;"Medical",E1976&lt;&gt;"Charitable",E1976&lt;&gt;"Personal"),"Purpose must be Business/Medical/Charitable/Personal",IF(AND(ISNUMBER(H1976),ISNUMBER(I1976),I1976&lt;H1976),"Odometer end is before start",IF(AND(NOT(ISNUMBER(H1976)),NOT(ISNUMBER(I1976)),NOT(ISNUMBER(J1976))),"Add odometer readings or typed miles",IF(AND(ISNUMBER(H1976),ISNUMBER(I1976),ISNUMBER(J1976),ABS((I1976-H1976)-J1976)&gt;0.05),"Odometer and typed miles disagree",IF(AND(N1976&gt;0,O1976=0),"No rate for this date — check Rate Schedule",IF(AND(OR(E1976="Business",E1976="Medical",E1976="Charitable"),F1976&lt;&gt;"Yes",K1976=""),"Add purpose detail for substantiation",""))))))))))))</f>
        <v/>
      </c>
      <c r="R1976" s="27">
        <f>IF(OR(A1976="",M1976=""),"",IFERROR(INDEX('Rate Schedule'!$A$5:$A$24,MATCH(SUMPRODUCT(MAX(('Rate Schedule'!$A$5:$A$24&lt;=A1976)*('Rate Schedule'!$A$5:$A$24&lt;&gt;"")*'Rate Schedule'!$A$5:$A$24)),'Rate Schedule'!$A$5:$A$24,0)),""))</f>
        <v/>
      </c>
    </row>
    <row r="1977">
      <c r="A1977" s="22" t="n"/>
      <c r="B1977" s="10" t="n"/>
      <c r="C1977" s="10" t="n"/>
      <c r="D1977" s="10" t="n"/>
      <c r="E1977" s="10" t="n"/>
      <c r="F1977" s="10" t="n"/>
      <c r="G1977" s="10" t="n"/>
      <c r="H1977" s="23" t="n"/>
      <c r="I1977" s="23" t="n"/>
      <c r="J1977" s="23" t="n"/>
      <c r="K1977" s="10" t="n"/>
      <c r="L1977" s="10" t="n"/>
      <c r="M1977" s="24">
        <f>IF(AND(A1977="",B1977="",J1977="",H1977=""),"",ROUND(IF(G1977="Yes",2,1)*IF(AND(ISNUMBER(H1977),ISNUMBER(I1977),I1977&gt;=H1977),I1977-H1977,IF(ISNUMBER(J1977),J1977,0)),1))</f>
        <v/>
      </c>
      <c r="N1977" s="24">
        <f>IF(M1977="","",IF(OR(E1977="Personal",E1977="",F1977="Yes"),0,M1977))</f>
        <v/>
      </c>
      <c r="O1977" s="24">
        <f>IF(OR(A1977="",M1977=""),"",IF(E1977="Business",IFERROR(INDEX('Rate Schedule'!$B$5:$B$24,MATCH(SUMPRODUCT(MAX(('Rate Schedule'!$A$5:$A$24&lt;=A1977)*('Rate Schedule'!$A$5:$A$24&lt;&gt;"")*'Rate Schedule'!$A$5:$A$24)),'Rate Schedule'!$A$5:$A$24,0)),0),IF(E1977="Medical",IFERROR(INDEX('Rate Schedule'!$C$5:$C$24,MATCH(SUMPRODUCT(MAX(('Rate Schedule'!$A$5:$A$24&lt;=A1977)*('Rate Schedule'!$A$5:$A$24&lt;&gt;"")*'Rate Schedule'!$A$5:$A$24)),'Rate Schedule'!$A$5:$A$24,0)),0),IF(E1977="Charitable",IFERROR(INDEX('Rate Schedule'!$D$5:$D$24,MATCH(SUMPRODUCT(MAX(('Rate Schedule'!$A$5:$A$24&lt;=A1977)*('Rate Schedule'!$A$5:$A$24&lt;&gt;"")*'Rate Schedule'!$A$5:$A$24)),'Rate Schedule'!$A$5:$A$24,0)),0),0))))</f>
        <v/>
      </c>
      <c r="P1977" s="25">
        <f>IF(OR(M1977="",O1977=""),"",ROUND(N1977*O1977,0)/100)</f>
        <v/>
      </c>
      <c r="Q1977" s="26">
        <f>IF(AND(A1977="",B1977="",C1977="",D1977="",E1977="",J1977="",H1977=""),"",IF(A1977="","Add a date",IF(A1977&gt;AsOf,"After as-of date: not counted yet",IF(B1977="","Add a vehicle",IF(COUNTIF(VName,B1977)=0,"Vehicle not on Vehicles sheet",IF(E1977="","Add a purpose",IF(AND(E1977&lt;&gt;"Business",E1977&lt;&gt;"Medical",E1977&lt;&gt;"Charitable",E1977&lt;&gt;"Personal"),"Purpose must be Business/Medical/Charitable/Personal",IF(AND(ISNUMBER(H1977),ISNUMBER(I1977),I1977&lt;H1977),"Odometer end is before start",IF(AND(NOT(ISNUMBER(H1977)),NOT(ISNUMBER(I1977)),NOT(ISNUMBER(J1977))),"Add odometer readings or typed miles",IF(AND(ISNUMBER(H1977),ISNUMBER(I1977),ISNUMBER(J1977),ABS((I1977-H1977)-J1977)&gt;0.05),"Odometer and typed miles disagree",IF(AND(N1977&gt;0,O1977=0),"No rate for this date — check Rate Schedule",IF(AND(OR(E1977="Business",E1977="Medical",E1977="Charitable"),F1977&lt;&gt;"Yes",K1977=""),"Add purpose detail for substantiation",""))))))))))))</f>
        <v/>
      </c>
      <c r="R1977" s="27">
        <f>IF(OR(A1977="",M1977=""),"",IFERROR(INDEX('Rate Schedule'!$A$5:$A$24,MATCH(SUMPRODUCT(MAX(('Rate Schedule'!$A$5:$A$24&lt;=A1977)*('Rate Schedule'!$A$5:$A$24&lt;&gt;"")*'Rate Schedule'!$A$5:$A$24)),'Rate Schedule'!$A$5:$A$24,0)),""))</f>
        <v/>
      </c>
    </row>
    <row r="1978">
      <c r="A1978" s="22" t="n"/>
      <c r="B1978" s="10" t="n"/>
      <c r="C1978" s="10" t="n"/>
      <c r="D1978" s="10" t="n"/>
      <c r="E1978" s="10" t="n"/>
      <c r="F1978" s="10" t="n"/>
      <c r="G1978" s="10" t="n"/>
      <c r="H1978" s="23" t="n"/>
      <c r="I1978" s="23" t="n"/>
      <c r="J1978" s="23" t="n"/>
      <c r="K1978" s="10" t="n"/>
      <c r="L1978" s="10" t="n"/>
      <c r="M1978" s="24">
        <f>IF(AND(A1978="",B1978="",J1978="",H1978=""),"",ROUND(IF(G1978="Yes",2,1)*IF(AND(ISNUMBER(H1978),ISNUMBER(I1978),I1978&gt;=H1978),I1978-H1978,IF(ISNUMBER(J1978),J1978,0)),1))</f>
        <v/>
      </c>
      <c r="N1978" s="24">
        <f>IF(M1978="","",IF(OR(E1978="Personal",E1978="",F1978="Yes"),0,M1978))</f>
        <v/>
      </c>
      <c r="O1978" s="24">
        <f>IF(OR(A1978="",M1978=""),"",IF(E1978="Business",IFERROR(INDEX('Rate Schedule'!$B$5:$B$24,MATCH(SUMPRODUCT(MAX(('Rate Schedule'!$A$5:$A$24&lt;=A1978)*('Rate Schedule'!$A$5:$A$24&lt;&gt;"")*'Rate Schedule'!$A$5:$A$24)),'Rate Schedule'!$A$5:$A$24,0)),0),IF(E1978="Medical",IFERROR(INDEX('Rate Schedule'!$C$5:$C$24,MATCH(SUMPRODUCT(MAX(('Rate Schedule'!$A$5:$A$24&lt;=A1978)*('Rate Schedule'!$A$5:$A$24&lt;&gt;"")*'Rate Schedule'!$A$5:$A$24)),'Rate Schedule'!$A$5:$A$24,0)),0),IF(E1978="Charitable",IFERROR(INDEX('Rate Schedule'!$D$5:$D$24,MATCH(SUMPRODUCT(MAX(('Rate Schedule'!$A$5:$A$24&lt;=A1978)*('Rate Schedule'!$A$5:$A$24&lt;&gt;"")*'Rate Schedule'!$A$5:$A$24)),'Rate Schedule'!$A$5:$A$24,0)),0),0))))</f>
        <v/>
      </c>
      <c r="P1978" s="25">
        <f>IF(OR(M1978="",O1978=""),"",ROUND(N1978*O1978,0)/100)</f>
        <v/>
      </c>
      <c r="Q1978" s="26">
        <f>IF(AND(A1978="",B1978="",C1978="",D1978="",E1978="",J1978="",H1978=""),"",IF(A1978="","Add a date",IF(A1978&gt;AsOf,"After as-of date: not counted yet",IF(B1978="","Add a vehicle",IF(COUNTIF(VName,B1978)=0,"Vehicle not on Vehicles sheet",IF(E1978="","Add a purpose",IF(AND(E1978&lt;&gt;"Business",E1978&lt;&gt;"Medical",E1978&lt;&gt;"Charitable",E1978&lt;&gt;"Personal"),"Purpose must be Business/Medical/Charitable/Personal",IF(AND(ISNUMBER(H1978),ISNUMBER(I1978),I1978&lt;H1978),"Odometer end is before start",IF(AND(NOT(ISNUMBER(H1978)),NOT(ISNUMBER(I1978)),NOT(ISNUMBER(J1978))),"Add odometer readings or typed miles",IF(AND(ISNUMBER(H1978),ISNUMBER(I1978),ISNUMBER(J1978),ABS((I1978-H1978)-J1978)&gt;0.05),"Odometer and typed miles disagree",IF(AND(N1978&gt;0,O1978=0),"No rate for this date — check Rate Schedule",IF(AND(OR(E1978="Business",E1978="Medical",E1978="Charitable"),F1978&lt;&gt;"Yes",K1978=""),"Add purpose detail for substantiation",""))))))))))))</f>
        <v/>
      </c>
      <c r="R1978" s="27">
        <f>IF(OR(A1978="",M1978=""),"",IFERROR(INDEX('Rate Schedule'!$A$5:$A$24,MATCH(SUMPRODUCT(MAX(('Rate Schedule'!$A$5:$A$24&lt;=A1978)*('Rate Schedule'!$A$5:$A$24&lt;&gt;"")*'Rate Schedule'!$A$5:$A$24)),'Rate Schedule'!$A$5:$A$24,0)),""))</f>
        <v/>
      </c>
    </row>
    <row r="1979">
      <c r="A1979" s="22" t="n"/>
      <c r="B1979" s="10" t="n"/>
      <c r="C1979" s="10" t="n"/>
      <c r="D1979" s="10" t="n"/>
      <c r="E1979" s="10" t="n"/>
      <c r="F1979" s="10" t="n"/>
      <c r="G1979" s="10" t="n"/>
      <c r="H1979" s="23" t="n"/>
      <c r="I1979" s="23" t="n"/>
      <c r="J1979" s="23" t="n"/>
      <c r="K1979" s="10" t="n"/>
      <c r="L1979" s="10" t="n"/>
      <c r="M1979" s="24">
        <f>IF(AND(A1979="",B1979="",J1979="",H1979=""),"",ROUND(IF(G1979="Yes",2,1)*IF(AND(ISNUMBER(H1979),ISNUMBER(I1979),I1979&gt;=H1979),I1979-H1979,IF(ISNUMBER(J1979),J1979,0)),1))</f>
        <v/>
      </c>
      <c r="N1979" s="24">
        <f>IF(M1979="","",IF(OR(E1979="Personal",E1979="",F1979="Yes"),0,M1979))</f>
        <v/>
      </c>
      <c r="O1979" s="24">
        <f>IF(OR(A1979="",M1979=""),"",IF(E1979="Business",IFERROR(INDEX('Rate Schedule'!$B$5:$B$24,MATCH(SUMPRODUCT(MAX(('Rate Schedule'!$A$5:$A$24&lt;=A1979)*('Rate Schedule'!$A$5:$A$24&lt;&gt;"")*'Rate Schedule'!$A$5:$A$24)),'Rate Schedule'!$A$5:$A$24,0)),0),IF(E1979="Medical",IFERROR(INDEX('Rate Schedule'!$C$5:$C$24,MATCH(SUMPRODUCT(MAX(('Rate Schedule'!$A$5:$A$24&lt;=A1979)*('Rate Schedule'!$A$5:$A$24&lt;&gt;"")*'Rate Schedule'!$A$5:$A$24)),'Rate Schedule'!$A$5:$A$24,0)),0),IF(E1979="Charitable",IFERROR(INDEX('Rate Schedule'!$D$5:$D$24,MATCH(SUMPRODUCT(MAX(('Rate Schedule'!$A$5:$A$24&lt;=A1979)*('Rate Schedule'!$A$5:$A$24&lt;&gt;"")*'Rate Schedule'!$A$5:$A$24)),'Rate Schedule'!$A$5:$A$24,0)),0),0))))</f>
        <v/>
      </c>
      <c r="P1979" s="25">
        <f>IF(OR(M1979="",O1979=""),"",ROUND(N1979*O1979,0)/100)</f>
        <v/>
      </c>
      <c r="Q1979" s="26">
        <f>IF(AND(A1979="",B1979="",C1979="",D1979="",E1979="",J1979="",H1979=""),"",IF(A1979="","Add a date",IF(A1979&gt;AsOf,"After as-of date: not counted yet",IF(B1979="","Add a vehicle",IF(COUNTIF(VName,B1979)=0,"Vehicle not on Vehicles sheet",IF(E1979="","Add a purpose",IF(AND(E1979&lt;&gt;"Business",E1979&lt;&gt;"Medical",E1979&lt;&gt;"Charitable",E1979&lt;&gt;"Personal"),"Purpose must be Business/Medical/Charitable/Personal",IF(AND(ISNUMBER(H1979),ISNUMBER(I1979),I1979&lt;H1979),"Odometer end is before start",IF(AND(NOT(ISNUMBER(H1979)),NOT(ISNUMBER(I1979)),NOT(ISNUMBER(J1979))),"Add odometer readings or typed miles",IF(AND(ISNUMBER(H1979),ISNUMBER(I1979),ISNUMBER(J1979),ABS((I1979-H1979)-J1979)&gt;0.05),"Odometer and typed miles disagree",IF(AND(N1979&gt;0,O1979=0),"No rate for this date — check Rate Schedule",IF(AND(OR(E1979="Business",E1979="Medical",E1979="Charitable"),F1979&lt;&gt;"Yes",K1979=""),"Add purpose detail for substantiation",""))))))))))))</f>
        <v/>
      </c>
      <c r="R1979" s="27">
        <f>IF(OR(A1979="",M1979=""),"",IFERROR(INDEX('Rate Schedule'!$A$5:$A$24,MATCH(SUMPRODUCT(MAX(('Rate Schedule'!$A$5:$A$24&lt;=A1979)*('Rate Schedule'!$A$5:$A$24&lt;&gt;"")*'Rate Schedule'!$A$5:$A$24)),'Rate Schedule'!$A$5:$A$24,0)),""))</f>
        <v/>
      </c>
    </row>
    <row r="1980">
      <c r="A1980" s="22" t="n"/>
      <c r="B1980" s="10" t="n"/>
      <c r="C1980" s="10" t="n"/>
      <c r="D1980" s="10" t="n"/>
      <c r="E1980" s="10" t="n"/>
      <c r="F1980" s="10" t="n"/>
      <c r="G1980" s="10" t="n"/>
      <c r="H1980" s="23" t="n"/>
      <c r="I1980" s="23" t="n"/>
      <c r="J1980" s="23" t="n"/>
      <c r="K1980" s="10" t="n"/>
      <c r="L1980" s="10" t="n"/>
      <c r="M1980" s="24">
        <f>IF(AND(A1980="",B1980="",J1980="",H1980=""),"",ROUND(IF(G1980="Yes",2,1)*IF(AND(ISNUMBER(H1980),ISNUMBER(I1980),I1980&gt;=H1980),I1980-H1980,IF(ISNUMBER(J1980),J1980,0)),1))</f>
        <v/>
      </c>
      <c r="N1980" s="24">
        <f>IF(M1980="","",IF(OR(E1980="Personal",E1980="",F1980="Yes"),0,M1980))</f>
        <v/>
      </c>
      <c r="O1980" s="24">
        <f>IF(OR(A1980="",M1980=""),"",IF(E1980="Business",IFERROR(INDEX('Rate Schedule'!$B$5:$B$24,MATCH(SUMPRODUCT(MAX(('Rate Schedule'!$A$5:$A$24&lt;=A1980)*('Rate Schedule'!$A$5:$A$24&lt;&gt;"")*'Rate Schedule'!$A$5:$A$24)),'Rate Schedule'!$A$5:$A$24,0)),0),IF(E1980="Medical",IFERROR(INDEX('Rate Schedule'!$C$5:$C$24,MATCH(SUMPRODUCT(MAX(('Rate Schedule'!$A$5:$A$24&lt;=A1980)*('Rate Schedule'!$A$5:$A$24&lt;&gt;"")*'Rate Schedule'!$A$5:$A$24)),'Rate Schedule'!$A$5:$A$24,0)),0),IF(E1980="Charitable",IFERROR(INDEX('Rate Schedule'!$D$5:$D$24,MATCH(SUMPRODUCT(MAX(('Rate Schedule'!$A$5:$A$24&lt;=A1980)*('Rate Schedule'!$A$5:$A$24&lt;&gt;"")*'Rate Schedule'!$A$5:$A$24)),'Rate Schedule'!$A$5:$A$24,0)),0),0))))</f>
        <v/>
      </c>
      <c r="P1980" s="25">
        <f>IF(OR(M1980="",O1980=""),"",ROUND(N1980*O1980,0)/100)</f>
        <v/>
      </c>
      <c r="Q1980" s="26">
        <f>IF(AND(A1980="",B1980="",C1980="",D1980="",E1980="",J1980="",H1980=""),"",IF(A1980="","Add a date",IF(A1980&gt;AsOf,"After as-of date: not counted yet",IF(B1980="","Add a vehicle",IF(COUNTIF(VName,B1980)=0,"Vehicle not on Vehicles sheet",IF(E1980="","Add a purpose",IF(AND(E1980&lt;&gt;"Business",E1980&lt;&gt;"Medical",E1980&lt;&gt;"Charitable",E1980&lt;&gt;"Personal"),"Purpose must be Business/Medical/Charitable/Personal",IF(AND(ISNUMBER(H1980),ISNUMBER(I1980),I1980&lt;H1980),"Odometer end is before start",IF(AND(NOT(ISNUMBER(H1980)),NOT(ISNUMBER(I1980)),NOT(ISNUMBER(J1980))),"Add odometer readings or typed miles",IF(AND(ISNUMBER(H1980),ISNUMBER(I1980),ISNUMBER(J1980),ABS((I1980-H1980)-J1980)&gt;0.05),"Odometer and typed miles disagree",IF(AND(N1980&gt;0,O1980=0),"No rate for this date — check Rate Schedule",IF(AND(OR(E1980="Business",E1980="Medical",E1980="Charitable"),F1980&lt;&gt;"Yes",K1980=""),"Add purpose detail for substantiation",""))))))))))))</f>
        <v/>
      </c>
      <c r="R1980" s="27">
        <f>IF(OR(A1980="",M1980=""),"",IFERROR(INDEX('Rate Schedule'!$A$5:$A$24,MATCH(SUMPRODUCT(MAX(('Rate Schedule'!$A$5:$A$24&lt;=A1980)*('Rate Schedule'!$A$5:$A$24&lt;&gt;"")*'Rate Schedule'!$A$5:$A$24)),'Rate Schedule'!$A$5:$A$24,0)),""))</f>
        <v/>
      </c>
    </row>
    <row r="1981">
      <c r="A1981" s="22" t="n"/>
      <c r="B1981" s="10" t="n"/>
      <c r="C1981" s="10" t="n"/>
      <c r="D1981" s="10" t="n"/>
      <c r="E1981" s="10" t="n"/>
      <c r="F1981" s="10" t="n"/>
      <c r="G1981" s="10" t="n"/>
      <c r="H1981" s="23" t="n"/>
      <c r="I1981" s="23" t="n"/>
      <c r="J1981" s="23" t="n"/>
      <c r="K1981" s="10" t="n"/>
      <c r="L1981" s="10" t="n"/>
      <c r="M1981" s="24">
        <f>IF(AND(A1981="",B1981="",J1981="",H1981=""),"",ROUND(IF(G1981="Yes",2,1)*IF(AND(ISNUMBER(H1981),ISNUMBER(I1981),I1981&gt;=H1981),I1981-H1981,IF(ISNUMBER(J1981),J1981,0)),1))</f>
        <v/>
      </c>
      <c r="N1981" s="24">
        <f>IF(M1981="","",IF(OR(E1981="Personal",E1981="",F1981="Yes"),0,M1981))</f>
        <v/>
      </c>
      <c r="O1981" s="24">
        <f>IF(OR(A1981="",M1981=""),"",IF(E1981="Business",IFERROR(INDEX('Rate Schedule'!$B$5:$B$24,MATCH(SUMPRODUCT(MAX(('Rate Schedule'!$A$5:$A$24&lt;=A1981)*('Rate Schedule'!$A$5:$A$24&lt;&gt;"")*'Rate Schedule'!$A$5:$A$24)),'Rate Schedule'!$A$5:$A$24,0)),0),IF(E1981="Medical",IFERROR(INDEX('Rate Schedule'!$C$5:$C$24,MATCH(SUMPRODUCT(MAX(('Rate Schedule'!$A$5:$A$24&lt;=A1981)*('Rate Schedule'!$A$5:$A$24&lt;&gt;"")*'Rate Schedule'!$A$5:$A$24)),'Rate Schedule'!$A$5:$A$24,0)),0),IF(E1981="Charitable",IFERROR(INDEX('Rate Schedule'!$D$5:$D$24,MATCH(SUMPRODUCT(MAX(('Rate Schedule'!$A$5:$A$24&lt;=A1981)*('Rate Schedule'!$A$5:$A$24&lt;&gt;"")*'Rate Schedule'!$A$5:$A$24)),'Rate Schedule'!$A$5:$A$24,0)),0),0))))</f>
        <v/>
      </c>
      <c r="P1981" s="25">
        <f>IF(OR(M1981="",O1981=""),"",ROUND(N1981*O1981,0)/100)</f>
        <v/>
      </c>
      <c r="Q1981" s="26">
        <f>IF(AND(A1981="",B1981="",C1981="",D1981="",E1981="",J1981="",H1981=""),"",IF(A1981="","Add a date",IF(A1981&gt;AsOf,"After as-of date: not counted yet",IF(B1981="","Add a vehicle",IF(COUNTIF(VName,B1981)=0,"Vehicle not on Vehicles sheet",IF(E1981="","Add a purpose",IF(AND(E1981&lt;&gt;"Business",E1981&lt;&gt;"Medical",E1981&lt;&gt;"Charitable",E1981&lt;&gt;"Personal"),"Purpose must be Business/Medical/Charitable/Personal",IF(AND(ISNUMBER(H1981),ISNUMBER(I1981),I1981&lt;H1981),"Odometer end is before start",IF(AND(NOT(ISNUMBER(H1981)),NOT(ISNUMBER(I1981)),NOT(ISNUMBER(J1981))),"Add odometer readings or typed miles",IF(AND(ISNUMBER(H1981),ISNUMBER(I1981),ISNUMBER(J1981),ABS((I1981-H1981)-J1981)&gt;0.05),"Odometer and typed miles disagree",IF(AND(N1981&gt;0,O1981=0),"No rate for this date — check Rate Schedule",IF(AND(OR(E1981="Business",E1981="Medical",E1981="Charitable"),F1981&lt;&gt;"Yes",K1981=""),"Add purpose detail for substantiation",""))))))))))))</f>
        <v/>
      </c>
      <c r="R1981" s="27">
        <f>IF(OR(A1981="",M1981=""),"",IFERROR(INDEX('Rate Schedule'!$A$5:$A$24,MATCH(SUMPRODUCT(MAX(('Rate Schedule'!$A$5:$A$24&lt;=A1981)*('Rate Schedule'!$A$5:$A$24&lt;&gt;"")*'Rate Schedule'!$A$5:$A$24)),'Rate Schedule'!$A$5:$A$24,0)),""))</f>
        <v/>
      </c>
    </row>
    <row r="1982">
      <c r="A1982" s="22" t="n"/>
      <c r="B1982" s="10" t="n"/>
      <c r="C1982" s="10" t="n"/>
      <c r="D1982" s="10" t="n"/>
      <c r="E1982" s="10" t="n"/>
      <c r="F1982" s="10" t="n"/>
      <c r="G1982" s="10" t="n"/>
      <c r="H1982" s="23" t="n"/>
      <c r="I1982" s="23" t="n"/>
      <c r="J1982" s="23" t="n"/>
      <c r="K1982" s="10" t="n"/>
      <c r="L1982" s="10" t="n"/>
      <c r="M1982" s="24">
        <f>IF(AND(A1982="",B1982="",J1982="",H1982=""),"",ROUND(IF(G1982="Yes",2,1)*IF(AND(ISNUMBER(H1982),ISNUMBER(I1982),I1982&gt;=H1982),I1982-H1982,IF(ISNUMBER(J1982),J1982,0)),1))</f>
        <v/>
      </c>
      <c r="N1982" s="24">
        <f>IF(M1982="","",IF(OR(E1982="Personal",E1982="",F1982="Yes"),0,M1982))</f>
        <v/>
      </c>
      <c r="O1982" s="24">
        <f>IF(OR(A1982="",M1982=""),"",IF(E1982="Business",IFERROR(INDEX('Rate Schedule'!$B$5:$B$24,MATCH(SUMPRODUCT(MAX(('Rate Schedule'!$A$5:$A$24&lt;=A1982)*('Rate Schedule'!$A$5:$A$24&lt;&gt;"")*'Rate Schedule'!$A$5:$A$24)),'Rate Schedule'!$A$5:$A$24,0)),0),IF(E1982="Medical",IFERROR(INDEX('Rate Schedule'!$C$5:$C$24,MATCH(SUMPRODUCT(MAX(('Rate Schedule'!$A$5:$A$24&lt;=A1982)*('Rate Schedule'!$A$5:$A$24&lt;&gt;"")*'Rate Schedule'!$A$5:$A$24)),'Rate Schedule'!$A$5:$A$24,0)),0),IF(E1982="Charitable",IFERROR(INDEX('Rate Schedule'!$D$5:$D$24,MATCH(SUMPRODUCT(MAX(('Rate Schedule'!$A$5:$A$24&lt;=A1982)*('Rate Schedule'!$A$5:$A$24&lt;&gt;"")*'Rate Schedule'!$A$5:$A$24)),'Rate Schedule'!$A$5:$A$24,0)),0),0))))</f>
        <v/>
      </c>
      <c r="P1982" s="25">
        <f>IF(OR(M1982="",O1982=""),"",ROUND(N1982*O1982,0)/100)</f>
        <v/>
      </c>
      <c r="Q1982" s="26">
        <f>IF(AND(A1982="",B1982="",C1982="",D1982="",E1982="",J1982="",H1982=""),"",IF(A1982="","Add a date",IF(A1982&gt;AsOf,"After as-of date: not counted yet",IF(B1982="","Add a vehicle",IF(COUNTIF(VName,B1982)=0,"Vehicle not on Vehicles sheet",IF(E1982="","Add a purpose",IF(AND(E1982&lt;&gt;"Business",E1982&lt;&gt;"Medical",E1982&lt;&gt;"Charitable",E1982&lt;&gt;"Personal"),"Purpose must be Business/Medical/Charitable/Personal",IF(AND(ISNUMBER(H1982),ISNUMBER(I1982),I1982&lt;H1982),"Odometer end is before start",IF(AND(NOT(ISNUMBER(H1982)),NOT(ISNUMBER(I1982)),NOT(ISNUMBER(J1982))),"Add odometer readings or typed miles",IF(AND(ISNUMBER(H1982),ISNUMBER(I1982),ISNUMBER(J1982),ABS((I1982-H1982)-J1982)&gt;0.05),"Odometer and typed miles disagree",IF(AND(N1982&gt;0,O1982=0),"No rate for this date — check Rate Schedule",IF(AND(OR(E1982="Business",E1982="Medical",E1982="Charitable"),F1982&lt;&gt;"Yes",K1982=""),"Add purpose detail for substantiation",""))))))))))))</f>
        <v/>
      </c>
      <c r="R1982" s="27">
        <f>IF(OR(A1982="",M1982=""),"",IFERROR(INDEX('Rate Schedule'!$A$5:$A$24,MATCH(SUMPRODUCT(MAX(('Rate Schedule'!$A$5:$A$24&lt;=A1982)*('Rate Schedule'!$A$5:$A$24&lt;&gt;"")*'Rate Schedule'!$A$5:$A$24)),'Rate Schedule'!$A$5:$A$24,0)),""))</f>
        <v/>
      </c>
    </row>
    <row r="1983">
      <c r="A1983" s="22" t="n"/>
      <c r="B1983" s="10" t="n"/>
      <c r="C1983" s="10" t="n"/>
      <c r="D1983" s="10" t="n"/>
      <c r="E1983" s="10" t="n"/>
      <c r="F1983" s="10" t="n"/>
      <c r="G1983" s="10" t="n"/>
      <c r="H1983" s="23" t="n"/>
      <c r="I1983" s="23" t="n"/>
      <c r="J1983" s="23" t="n"/>
      <c r="K1983" s="10" t="n"/>
      <c r="L1983" s="10" t="n"/>
      <c r="M1983" s="24">
        <f>IF(AND(A1983="",B1983="",J1983="",H1983=""),"",ROUND(IF(G1983="Yes",2,1)*IF(AND(ISNUMBER(H1983),ISNUMBER(I1983),I1983&gt;=H1983),I1983-H1983,IF(ISNUMBER(J1983),J1983,0)),1))</f>
        <v/>
      </c>
      <c r="N1983" s="24">
        <f>IF(M1983="","",IF(OR(E1983="Personal",E1983="",F1983="Yes"),0,M1983))</f>
        <v/>
      </c>
      <c r="O1983" s="24">
        <f>IF(OR(A1983="",M1983=""),"",IF(E1983="Business",IFERROR(INDEX('Rate Schedule'!$B$5:$B$24,MATCH(SUMPRODUCT(MAX(('Rate Schedule'!$A$5:$A$24&lt;=A1983)*('Rate Schedule'!$A$5:$A$24&lt;&gt;"")*'Rate Schedule'!$A$5:$A$24)),'Rate Schedule'!$A$5:$A$24,0)),0),IF(E1983="Medical",IFERROR(INDEX('Rate Schedule'!$C$5:$C$24,MATCH(SUMPRODUCT(MAX(('Rate Schedule'!$A$5:$A$24&lt;=A1983)*('Rate Schedule'!$A$5:$A$24&lt;&gt;"")*'Rate Schedule'!$A$5:$A$24)),'Rate Schedule'!$A$5:$A$24,0)),0),IF(E1983="Charitable",IFERROR(INDEX('Rate Schedule'!$D$5:$D$24,MATCH(SUMPRODUCT(MAX(('Rate Schedule'!$A$5:$A$24&lt;=A1983)*('Rate Schedule'!$A$5:$A$24&lt;&gt;"")*'Rate Schedule'!$A$5:$A$24)),'Rate Schedule'!$A$5:$A$24,0)),0),0))))</f>
        <v/>
      </c>
      <c r="P1983" s="25">
        <f>IF(OR(M1983="",O1983=""),"",ROUND(N1983*O1983,0)/100)</f>
        <v/>
      </c>
      <c r="Q1983" s="26">
        <f>IF(AND(A1983="",B1983="",C1983="",D1983="",E1983="",J1983="",H1983=""),"",IF(A1983="","Add a date",IF(A1983&gt;AsOf,"After as-of date: not counted yet",IF(B1983="","Add a vehicle",IF(COUNTIF(VName,B1983)=0,"Vehicle not on Vehicles sheet",IF(E1983="","Add a purpose",IF(AND(E1983&lt;&gt;"Business",E1983&lt;&gt;"Medical",E1983&lt;&gt;"Charitable",E1983&lt;&gt;"Personal"),"Purpose must be Business/Medical/Charitable/Personal",IF(AND(ISNUMBER(H1983),ISNUMBER(I1983),I1983&lt;H1983),"Odometer end is before start",IF(AND(NOT(ISNUMBER(H1983)),NOT(ISNUMBER(I1983)),NOT(ISNUMBER(J1983))),"Add odometer readings or typed miles",IF(AND(ISNUMBER(H1983),ISNUMBER(I1983),ISNUMBER(J1983),ABS((I1983-H1983)-J1983)&gt;0.05),"Odometer and typed miles disagree",IF(AND(N1983&gt;0,O1983=0),"No rate for this date — check Rate Schedule",IF(AND(OR(E1983="Business",E1983="Medical",E1983="Charitable"),F1983&lt;&gt;"Yes",K1983=""),"Add purpose detail for substantiation",""))))))))))))</f>
        <v/>
      </c>
      <c r="R1983" s="27">
        <f>IF(OR(A1983="",M1983=""),"",IFERROR(INDEX('Rate Schedule'!$A$5:$A$24,MATCH(SUMPRODUCT(MAX(('Rate Schedule'!$A$5:$A$24&lt;=A1983)*('Rate Schedule'!$A$5:$A$24&lt;&gt;"")*'Rate Schedule'!$A$5:$A$24)),'Rate Schedule'!$A$5:$A$24,0)),""))</f>
        <v/>
      </c>
    </row>
    <row r="1984">
      <c r="A1984" s="22" t="n"/>
      <c r="B1984" s="10" t="n"/>
      <c r="C1984" s="10" t="n"/>
      <c r="D1984" s="10" t="n"/>
      <c r="E1984" s="10" t="n"/>
      <c r="F1984" s="10" t="n"/>
      <c r="G1984" s="10" t="n"/>
      <c r="H1984" s="23" t="n"/>
      <c r="I1984" s="23" t="n"/>
      <c r="J1984" s="23" t="n"/>
      <c r="K1984" s="10" t="n"/>
      <c r="L1984" s="10" t="n"/>
      <c r="M1984" s="24">
        <f>IF(AND(A1984="",B1984="",J1984="",H1984=""),"",ROUND(IF(G1984="Yes",2,1)*IF(AND(ISNUMBER(H1984),ISNUMBER(I1984),I1984&gt;=H1984),I1984-H1984,IF(ISNUMBER(J1984),J1984,0)),1))</f>
        <v/>
      </c>
      <c r="N1984" s="24">
        <f>IF(M1984="","",IF(OR(E1984="Personal",E1984="",F1984="Yes"),0,M1984))</f>
        <v/>
      </c>
      <c r="O1984" s="24">
        <f>IF(OR(A1984="",M1984=""),"",IF(E1984="Business",IFERROR(INDEX('Rate Schedule'!$B$5:$B$24,MATCH(SUMPRODUCT(MAX(('Rate Schedule'!$A$5:$A$24&lt;=A1984)*('Rate Schedule'!$A$5:$A$24&lt;&gt;"")*'Rate Schedule'!$A$5:$A$24)),'Rate Schedule'!$A$5:$A$24,0)),0),IF(E1984="Medical",IFERROR(INDEX('Rate Schedule'!$C$5:$C$24,MATCH(SUMPRODUCT(MAX(('Rate Schedule'!$A$5:$A$24&lt;=A1984)*('Rate Schedule'!$A$5:$A$24&lt;&gt;"")*'Rate Schedule'!$A$5:$A$24)),'Rate Schedule'!$A$5:$A$24,0)),0),IF(E1984="Charitable",IFERROR(INDEX('Rate Schedule'!$D$5:$D$24,MATCH(SUMPRODUCT(MAX(('Rate Schedule'!$A$5:$A$24&lt;=A1984)*('Rate Schedule'!$A$5:$A$24&lt;&gt;"")*'Rate Schedule'!$A$5:$A$24)),'Rate Schedule'!$A$5:$A$24,0)),0),0))))</f>
        <v/>
      </c>
      <c r="P1984" s="25">
        <f>IF(OR(M1984="",O1984=""),"",ROUND(N1984*O1984,0)/100)</f>
        <v/>
      </c>
      <c r="Q1984" s="26">
        <f>IF(AND(A1984="",B1984="",C1984="",D1984="",E1984="",J1984="",H1984=""),"",IF(A1984="","Add a date",IF(A1984&gt;AsOf,"After as-of date: not counted yet",IF(B1984="","Add a vehicle",IF(COUNTIF(VName,B1984)=0,"Vehicle not on Vehicles sheet",IF(E1984="","Add a purpose",IF(AND(E1984&lt;&gt;"Business",E1984&lt;&gt;"Medical",E1984&lt;&gt;"Charitable",E1984&lt;&gt;"Personal"),"Purpose must be Business/Medical/Charitable/Personal",IF(AND(ISNUMBER(H1984),ISNUMBER(I1984),I1984&lt;H1984),"Odometer end is before start",IF(AND(NOT(ISNUMBER(H1984)),NOT(ISNUMBER(I1984)),NOT(ISNUMBER(J1984))),"Add odometer readings or typed miles",IF(AND(ISNUMBER(H1984),ISNUMBER(I1984),ISNUMBER(J1984),ABS((I1984-H1984)-J1984)&gt;0.05),"Odometer and typed miles disagree",IF(AND(N1984&gt;0,O1984=0),"No rate for this date — check Rate Schedule",IF(AND(OR(E1984="Business",E1984="Medical",E1984="Charitable"),F1984&lt;&gt;"Yes",K1984=""),"Add purpose detail for substantiation",""))))))))))))</f>
        <v/>
      </c>
      <c r="R1984" s="27">
        <f>IF(OR(A1984="",M1984=""),"",IFERROR(INDEX('Rate Schedule'!$A$5:$A$24,MATCH(SUMPRODUCT(MAX(('Rate Schedule'!$A$5:$A$24&lt;=A1984)*('Rate Schedule'!$A$5:$A$24&lt;&gt;"")*'Rate Schedule'!$A$5:$A$24)),'Rate Schedule'!$A$5:$A$24,0)),""))</f>
        <v/>
      </c>
    </row>
    <row r="1985">
      <c r="A1985" s="22" t="n"/>
      <c r="B1985" s="10" t="n"/>
      <c r="C1985" s="10" t="n"/>
      <c r="D1985" s="10" t="n"/>
      <c r="E1985" s="10" t="n"/>
      <c r="F1985" s="10" t="n"/>
      <c r="G1985" s="10" t="n"/>
      <c r="H1985" s="23" t="n"/>
      <c r="I1985" s="23" t="n"/>
      <c r="J1985" s="23" t="n"/>
      <c r="K1985" s="10" t="n"/>
      <c r="L1985" s="10" t="n"/>
      <c r="M1985" s="24">
        <f>IF(AND(A1985="",B1985="",J1985="",H1985=""),"",ROUND(IF(G1985="Yes",2,1)*IF(AND(ISNUMBER(H1985),ISNUMBER(I1985),I1985&gt;=H1985),I1985-H1985,IF(ISNUMBER(J1985),J1985,0)),1))</f>
        <v/>
      </c>
      <c r="N1985" s="24">
        <f>IF(M1985="","",IF(OR(E1985="Personal",E1985="",F1985="Yes"),0,M1985))</f>
        <v/>
      </c>
      <c r="O1985" s="24">
        <f>IF(OR(A1985="",M1985=""),"",IF(E1985="Business",IFERROR(INDEX('Rate Schedule'!$B$5:$B$24,MATCH(SUMPRODUCT(MAX(('Rate Schedule'!$A$5:$A$24&lt;=A1985)*('Rate Schedule'!$A$5:$A$24&lt;&gt;"")*'Rate Schedule'!$A$5:$A$24)),'Rate Schedule'!$A$5:$A$24,0)),0),IF(E1985="Medical",IFERROR(INDEX('Rate Schedule'!$C$5:$C$24,MATCH(SUMPRODUCT(MAX(('Rate Schedule'!$A$5:$A$24&lt;=A1985)*('Rate Schedule'!$A$5:$A$24&lt;&gt;"")*'Rate Schedule'!$A$5:$A$24)),'Rate Schedule'!$A$5:$A$24,0)),0),IF(E1985="Charitable",IFERROR(INDEX('Rate Schedule'!$D$5:$D$24,MATCH(SUMPRODUCT(MAX(('Rate Schedule'!$A$5:$A$24&lt;=A1985)*('Rate Schedule'!$A$5:$A$24&lt;&gt;"")*'Rate Schedule'!$A$5:$A$24)),'Rate Schedule'!$A$5:$A$24,0)),0),0))))</f>
        <v/>
      </c>
      <c r="P1985" s="25">
        <f>IF(OR(M1985="",O1985=""),"",ROUND(N1985*O1985,0)/100)</f>
        <v/>
      </c>
      <c r="Q1985" s="26">
        <f>IF(AND(A1985="",B1985="",C1985="",D1985="",E1985="",J1985="",H1985=""),"",IF(A1985="","Add a date",IF(A1985&gt;AsOf,"After as-of date: not counted yet",IF(B1985="","Add a vehicle",IF(COUNTIF(VName,B1985)=0,"Vehicle not on Vehicles sheet",IF(E1985="","Add a purpose",IF(AND(E1985&lt;&gt;"Business",E1985&lt;&gt;"Medical",E1985&lt;&gt;"Charitable",E1985&lt;&gt;"Personal"),"Purpose must be Business/Medical/Charitable/Personal",IF(AND(ISNUMBER(H1985),ISNUMBER(I1985),I1985&lt;H1985),"Odometer end is before start",IF(AND(NOT(ISNUMBER(H1985)),NOT(ISNUMBER(I1985)),NOT(ISNUMBER(J1985))),"Add odometer readings or typed miles",IF(AND(ISNUMBER(H1985),ISNUMBER(I1985),ISNUMBER(J1985),ABS((I1985-H1985)-J1985)&gt;0.05),"Odometer and typed miles disagree",IF(AND(N1985&gt;0,O1985=0),"No rate for this date — check Rate Schedule",IF(AND(OR(E1985="Business",E1985="Medical",E1985="Charitable"),F1985&lt;&gt;"Yes",K1985=""),"Add purpose detail for substantiation",""))))))))))))</f>
        <v/>
      </c>
      <c r="R1985" s="27">
        <f>IF(OR(A1985="",M1985=""),"",IFERROR(INDEX('Rate Schedule'!$A$5:$A$24,MATCH(SUMPRODUCT(MAX(('Rate Schedule'!$A$5:$A$24&lt;=A1985)*('Rate Schedule'!$A$5:$A$24&lt;&gt;"")*'Rate Schedule'!$A$5:$A$24)),'Rate Schedule'!$A$5:$A$24,0)),""))</f>
        <v/>
      </c>
    </row>
    <row r="1986">
      <c r="A1986" s="22" t="n"/>
      <c r="B1986" s="10" t="n"/>
      <c r="C1986" s="10" t="n"/>
      <c r="D1986" s="10" t="n"/>
      <c r="E1986" s="10" t="n"/>
      <c r="F1986" s="10" t="n"/>
      <c r="G1986" s="10" t="n"/>
      <c r="H1986" s="23" t="n"/>
      <c r="I1986" s="23" t="n"/>
      <c r="J1986" s="23" t="n"/>
      <c r="K1986" s="10" t="n"/>
      <c r="L1986" s="10" t="n"/>
      <c r="M1986" s="24">
        <f>IF(AND(A1986="",B1986="",J1986="",H1986=""),"",ROUND(IF(G1986="Yes",2,1)*IF(AND(ISNUMBER(H1986),ISNUMBER(I1986),I1986&gt;=H1986),I1986-H1986,IF(ISNUMBER(J1986),J1986,0)),1))</f>
        <v/>
      </c>
      <c r="N1986" s="24">
        <f>IF(M1986="","",IF(OR(E1986="Personal",E1986="",F1986="Yes"),0,M1986))</f>
        <v/>
      </c>
      <c r="O1986" s="24">
        <f>IF(OR(A1986="",M1986=""),"",IF(E1986="Business",IFERROR(INDEX('Rate Schedule'!$B$5:$B$24,MATCH(SUMPRODUCT(MAX(('Rate Schedule'!$A$5:$A$24&lt;=A1986)*('Rate Schedule'!$A$5:$A$24&lt;&gt;"")*'Rate Schedule'!$A$5:$A$24)),'Rate Schedule'!$A$5:$A$24,0)),0),IF(E1986="Medical",IFERROR(INDEX('Rate Schedule'!$C$5:$C$24,MATCH(SUMPRODUCT(MAX(('Rate Schedule'!$A$5:$A$24&lt;=A1986)*('Rate Schedule'!$A$5:$A$24&lt;&gt;"")*'Rate Schedule'!$A$5:$A$24)),'Rate Schedule'!$A$5:$A$24,0)),0),IF(E1986="Charitable",IFERROR(INDEX('Rate Schedule'!$D$5:$D$24,MATCH(SUMPRODUCT(MAX(('Rate Schedule'!$A$5:$A$24&lt;=A1986)*('Rate Schedule'!$A$5:$A$24&lt;&gt;"")*'Rate Schedule'!$A$5:$A$24)),'Rate Schedule'!$A$5:$A$24,0)),0),0))))</f>
        <v/>
      </c>
      <c r="P1986" s="25">
        <f>IF(OR(M1986="",O1986=""),"",ROUND(N1986*O1986,0)/100)</f>
        <v/>
      </c>
      <c r="Q1986" s="26">
        <f>IF(AND(A1986="",B1986="",C1986="",D1986="",E1986="",J1986="",H1986=""),"",IF(A1986="","Add a date",IF(A1986&gt;AsOf,"After as-of date: not counted yet",IF(B1986="","Add a vehicle",IF(COUNTIF(VName,B1986)=0,"Vehicle not on Vehicles sheet",IF(E1986="","Add a purpose",IF(AND(E1986&lt;&gt;"Business",E1986&lt;&gt;"Medical",E1986&lt;&gt;"Charitable",E1986&lt;&gt;"Personal"),"Purpose must be Business/Medical/Charitable/Personal",IF(AND(ISNUMBER(H1986),ISNUMBER(I1986),I1986&lt;H1986),"Odometer end is before start",IF(AND(NOT(ISNUMBER(H1986)),NOT(ISNUMBER(I1986)),NOT(ISNUMBER(J1986))),"Add odometer readings or typed miles",IF(AND(ISNUMBER(H1986),ISNUMBER(I1986),ISNUMBER(J1986),ABS((I1986-H1986)-J1986)&gt;0.05),"Odometer and typed miles disagree",IF(AND(N1986&gt;0,O1986=0),"No rate for this date — check Rate Schedule",IF(AND(OR(E1986="Business",E1986="Medical",E1986="Charitable"),F1986&lt;&gt;"Yes",K1986=""),"Add purpose detail for substantiation",""))))))))))))</f>
        <v/>
      </c>
      <c r="R1986" s="27">
        <f>IF(OR(A1986="",M1986=""),"",IFERROR(INDEX('Rate Schedule'!$A$5:$A$24,MATCH(SUMPRODUCT(MAX(('Rate Schedule'!$A$5:$A$24&lt;=A1986)*('Rate Schedule'!$A$5:$A$24&lt;&gt;"")*'Rate Schedule'!$A$5:$A$24)),'Rate Schedule'!$A$5:$A$24,0)),""))</f>
        <v/>
      </c>
    </row>
    <row r="1987">
      <c r="A1987" s="22" t="n"/>
      <c r="B1987" s="10" t="n"/>
      <c r="C1987" s="10" t="n"/>
      <c r="D1987" s="10" t="n"/>
      <c r="E1987" s="10" t="n"/>
      <c r="F1987" s="10" t="n"/>
      <c r="G1987" s="10" t="n"/>
      <c r="H1987" s="23" t="n"/>
      <c r="I1987" s="23" t="n"/>
      <c r="J1987" s="23" t="n"/>
      <c r="K1987" s="10" t="n"/>
      <c r="L1987" s="10" t="n"/>
      <c r="M1987" s="24">
        <f>IF(AND(A1987="",B1987="",J1987="",H1987=""),"",ROUND(IF(G1987="Yes",2,1)*IF(AND(ISNUMBER(H1987),ISNUMBER(I1987),I1987&gt;=H1987),I1987-H1987,IF(ISNUMBER(J1987),J1987,0)),1))</f>
        <v/>
      </c>
      <c r="N1987" s="24">
        <f>IF(M1987="","",IF(OR(E1987="Personal",E1987="",F1987="Yes"),0,M1987))</f>
        <v/>
      </c>
      <c r="O1987" s="24">
        <f>IF(OR(A1987="",M1987=""),"",IF(E1987="Business",IFERROR(INDEX('Rate Schedule'!$B$5:$B$24,MATCH(SUMPRODUCT(MAX(('Rate Schedule'!$A$5:$A$24&lt;=A1987)*('Rate Schedule'!$A$5:$A$24&lt;&gt;"")*'Rate Schedule'!$A$5:$A$24)),'Rate Schedule'!$A$5:$A$24,0)),0),IF(E1987="Medical",IFERROR(INDEX('Rate Schedule'!$C$5:$C$24,MATCH(SUMPRODUCT(MAX(('Rate Schedule'!$A$5:$A$24&lt;=A1987)*('Rate Schedule'!$A$5:$A$24&lt;&gt;"")*'Rate Schedule'!$A$5:$A$24)),'Rate Schedule'!$A$5:$A$24,0)),0),IF(E1987="Charitable",IFERROR(INDEX('Rate Schedule'!$D$5:$D$24,MATCH(SUMPRODUCT(MAX(('Rate Schedule'!$A$5:$A$24&lt;=A1987)*('Rate Schedule'!$A$5:$A$24&lt;&gt;"")*'Rate Schedule'!$A$5:$A$24)),'Rate Schedule'!$A$5:$A$24,0)),0),0))))</f>
        <v/>
      </c>
      <c r="P1987" s="25">
        <f>IF(OR(M1987="",O1987=""),"",ROUND(N1987*O1987,0)/100)</f>
        <v/>
      </c>
      <c r="Q1987" s="26">
        <f>IF(AND(A1987="",B1987="",C1987="",D1987="",E1987="",J1987="",H1987=""),"",IF(A1987="","Add a date",IF(A1987&gt;AsOf,"After as-of date: not counted yet",IF(B1987="","Add a vehicle",IF(COUNTIF(VName,B1987)=0,"Vehicle not on Vehicles sheet",IF(E1987="","Add a purpose",IF(AND(E1987&lt;&gt;"Business",E1987&lt;&gt;"Medical",E1987&lt;&gt;"Charitable",E1987&lt;&gt;"Personal"),"Purpose must be Business/Medical/Charitable/Personal",IF(AND(ISNUMBER(H1987),ISNUMBER(I1987),I1987&lt;H1987),"Odometer end is before start",IF(AND(NOT(ISNUMBER(H1987)),NOT(ISNUMBER(I1987)),NOT(ISNUMBER(J1987))),"Add odometer readings or typed miles",IF(AND(ISNUMBER(H1987),ISNUMBER(I1987),ISNUMBER(J1987),ABS((I1987-H1987)-J1987)&gt;0.05),"Odometer and typed miles disagree",IF(AND(N1987&gt;0,O1987=0),"No rate for this date — check Rate Schedule",IF(AND(OR(E1987="Business",E1987="Medical",E1987="Charitable"),F1987&lt;&gt;"Yes",K1987=""),"Add purpose detail for substantiation",""))))))))))))</f>
        <v/>
      </c>
      <c r="R1987" s="27">
        <f>IF(OR(A1987="",M1987=""),"",IFERROR(INDEX('Rate Schedule'!$A$5:$A$24,MATCH(SUMPRODUCT(MAX(('Rate Schedule'!$A$5:$A$24&lt;=A1987)*('Rate Schedule'!$A$5:$A$24&lt;&gt;"")*'Rate Schedule'!$A$5:$A$24)),'Rate Schedule'!$A$5:$A$24,0)),""))</f>
        <v/>
      </c>
    </row>
    <row r="1988">
      <c r="A1988" s="22" t="n"/>
      <c r="B1988" s="10" t="n"/>
      <c r="C1988" s="10" t="n"/>
      <c r="D1988" s="10" t="n"/>
      <c r="E1988" s="10" t="n"/>
      <c r="F1988" s="10" t="n"/>
      <c r="G1988" s="10" t="n"/>
      <c r="H1988" s="23" t="n"/>
      <c r="I1988" s="23" t="n"/>
      <c r="J1988" s="23" t="n"/>
      <c r="K1988" s="10" t="n"/>
      <c r="L1988" s="10" t="n"/>
      <c r="M1988" s="24">
        <f>IF(AND(A1988="",B1988="",J1988="",H1988=""),"",ROUND(IF(G1988="Yes",2,1)*IF(AND(ISNUMBER(H1988),ISNUMBER(I1988),I1988&gt;=H1988),I1988-H1988,IF(ISNUMBER(J1988),J1988,0)),1))</f>
        <v/>
      </c>
      <c r="N1988" s="24">
        <f>IF(M1988="","",IF(OR(E1988="Personal",E1988="",F1988="Yes"),0,M1988))</f>
        <v/>
      </c>
      <c r="O1988" s="24">
        <f>IF(OR(A1988="",M1988=""),"",IF(E1988="Business",IFERROR(INDEX('Rate Schedule'!$B$5:$B$24,MATCH(SUMPRODUCT(MAX(('Rate Schedule'!$A$5:$A$24&lt;=A1988)*('Rate Schedule'!$A$5:$A$24&lt;&gt;"")*'Rate Schedule'!$A$5:$A$24)),'Rate Schedule'!$A$5:$A$24,0)),0),IF(E1988="Medical",IFERROR(INDEX('Rate Schedule'!$C$5:$C$24,MATCH(SUMPRODUCT(MAX(('Rate Schedule'!$A$5:$A$24&lt;=A1988)*('Rate Schedule'!$A$5:$A$24&lt;&gt;"")*'Rate Schedule'!$A$5:$A$24)),'Rate Schedule'!$A$5:$A$24,0)),0),IF(E1988="Charitable",IFERROR(INDEX('Rate Schedule'!$D$5:$D$24,MATCH(SUMPRODUCT(MAX(('Rate Schedule'!$A$5:$A$24&lt;=A1988)*('Rate Schedule'!$A$5:$A$24&lt;&gt;"")*'Rate Schedule'!$A$5:$A$24)),'Rate Schedule'!$A$5:$A$24,0)),0),0))))</f>
        <v/>
      </c>
      <c r="P1988" s="25">
        <f>IF(OR(M1988="",O1988=""),"",ROUND(N1988*O1988,0)/100)</f>
        <v/>
      </c>
      <c r="Q1988" s="26">
        <f>IF(AND(A1988="",B1988="",C1988="",D1988="",E1988="",J1988="",H1988=""),"",IF(A1988="","Add a date",IF(A1988&gt;AsOf,"After as-of date: not counted yet",IF(B1988="","Add a vehicle",IF(COUNTIF(VName,B1988)=0,"Vehicle not on Vehicles sheet",IF(E1988="","Add a purpose",IF(AND(E1988&lt;&gt;"Business",E1988&lt;&gt;"Medical",E1988&lt;&gt;"Charitable",E1988&lt;&gt;"Personal"),"Purpose must be Business/Medical/Charitable/Personal",IF(AND(ISNUMBER(H1988),ISNUMBER(I1988),I1988&lt;H1988),"Odometer end is before start",IF(AND(NOT(ISNUMBER(H1988)),NOT(ISNUMBER(I1988)),NOT(ISNUMBER(J1988))),"Add odometer readings or typed miles",IF(AND(ISNUMBER(H1988),ISNUMBER(I1988),ISNUMBER(J1988),ABS((I1988-H1988)-J1988)&gt;0.05),"Odometer and typed miles disagree",IF(AND(N1988&gt;0,O1988=0),"No rate for this date — check Rate Schedule",IF(AND(OR(E1988="Business",E1988="Medical",E1988="Charitable"),F1988&lt;&gt;"Yes",K1988=""),"Add purpose detail for substantiation",""))))))))))))</f>
        <v/>
      </c>
      <c r="R1988" s="27">
        <f>IF(OR(A1988="",M1988=""),"",IFERROR(INDEX('Rate Schedule'!$A$5:$A$24,MATCH(SUMPRODUCT(MAX(('Rate Schedule'!$A$5:$A$24&lt;=A1988)*('Rate Schedule'!$A$5:$A$24&lt;&gt;"")*'Rate Schedule'!$A$5:$A$24)),'Rate Schedule'!$A$5:$A$24,0)),""))</f>
        <v/>
      </c>
    </row>
    <row r="1989">
      <c r="A1989" s="22" t="n"/>
      <c r="B1989" s="10" t="n"/>
      <c r="C1989" s="10" t="n"/>
      <c r="D1989" s="10" t="n"/>
      <c r="E1989" s="10" t="n"/>
      <c r="F1989" s="10" t="n"/>
      <c r="G1989" s="10" t="n"/>
      <c r="H1989" s="23" t="n"/>
      <c r="I1989" s="23" t="n"/>
      <c r="J1989" s="23" t="n"/>
      <c r="K1989" s="10" t="n"/>
      <c r="L1989" s="10" t="n"/>
      <c r="M1989" s="24">
        <f>IF(AND(A1989="",B1989="",J1989="",H1989=""),"",ROUND(IF(G1989="Yes",2,1)*IF(AND(ISNUMBER(H1989),ISNUMBER(I1989),I1989&gt;=H1989),I1989-H1989,IF(ISNUMBER(J1989),J1989,0)),1))</f>
        <v/>
      </c>
      <c r="N1989" s="24">
        <f>IF(M1989="","",IF(OR(E1989="Personal",E1989="",F1989="Yes"),0,M1989))</f>
        <v/>
      </c>
      <c r="O1989" s="24">
        <f>IF(OR(A1989="",M1989=""),"",IF(E1989="Business",IFERROR(INDEX('Rate Schedule'!$B$5:$B$24,MATCH(SUMPRODUCT(MAX(('Rate Schedule'!$A$5:$A$24&lt;=A1989)*('Rate Schedule'!$A$5:$A$24&lt;&gt;"")*'Rate Schedule'!$A$5:$A$24)),'Rate Schedule'!$A$5:$A$24,0)),0),IF(E1989="Medical",IFERROR(INDEX('Rate Schedule'!$C$5:$C$24,MATCH(SUMPRODUCT(MAX(('Rate Schedule'!$A$5:$A$24&lt;=A1989)*('Rate Schedule'!$A$5:$A$24&lt;&gt;"")*'Rate Schedule'!$A$5:$A$24)),'Rate Schedule'!$A$5:$A$24,0)),0),IF(E1989="Charitable",IFERROR(INDEX('Rate Schedule'!$D$5:$D$24,MATCH(SUMPRODUCT(MAX(('Rate Schedule'!$A$5:$A$24&lt;=A1989)*('Rate Schedule'!$A$5:$A$24&lt;&gt;"")*'Rate Schedule'!$A$5:$A$24)),'Rate Schedule'!$A$5:$A$24,0)),0),0))))</f>
        <v/>
      </c>
      <c r="P1989" s="25">
        <f>IF(OR(M1989="",O1989=""),"",ROUND(N1989*O1989,0)/100)</f>
        <v/>
      </c>
      <c r="Q1989" s="26">
        <f>IF(AND(A1989="",B1989="",C1989="",D1989="",E1989="",J1989="",H1989=""),"",IF(A1989="","Add a date",IF(A1989&gt;AsOf,"After as-of date: not counted yet",IF(B1989="","Add a vehicle",IF(COUNTIF(VName,B1989)=0,"Vehicle not on Vehicles sheet",IF(E1989="","Add a purpose",IF(AND(E1989&lt;&gt;"Business",E1989&lt;&gt;"Medical",E1989&lt;&gt;"Charitable",E1989&lt;&gt;"Personal"),"Purpose must be Business/Medical/Charitable/Personal",IF(AND(ISNUMBER(H1989),ISNUMBER(I1989),I1989&lt;H1989),"Odometer end is before start",IF(AND(NOT(ISNUMBER(H1989)),NOT(ISNUMBER(I1989)),NOT(ISNUMBER(J1989))),"Add odometer readings or typed miles",IF(AND(ISNUMBER(H1989),ISNUMBER(I1989),ISNUMBER(J1989),ABS((I1989-H1989)-J1989)&gt;0.05),"Odometer and typed miles disagree",IF(AND(N1989&gt;0,O1989=0),"No rate for this date — check Rate Schedule",IF(AND(OR(E1989="Business",E1989="Medical",E1989="Charitable"),F1989&lt;&gt;"Yes",K1989=""),"Add purpose detail for substantiation",""))))))))))))</f>
        <v/>
      </c>
      <c r="R1989" s="27">
        <f>IF(OR(A1989="",M1989=""),"",IFERROR(INDEX('Rate Schedule'!$A$5:$A$24,MATCH(SUMPRODUCT(MAX(('Rate Schedule'!$A$5:$A$24&lt;=A1989)*('Rate Schedule'!$A$5:$A$24&lt;&gt;"")*'Rate Schedule'!$A$5:$A$24)),'Rate Schedule'!$A$5:$A$24,0)),""))</f>
        <v/>
      </c>
    </row>
    <row r="1990">
      <c r="A1990" s="22" t="n"/>
      <c r="B1990" s="10" t="n"/>
      <c r="C1990" s="10" t="n"/>
      <c r="D1990" s="10" t="n"/>
      <c r="E1990" s="10" t="n"/>
      <c r="F1990" s="10" t="n"/>
      <c r="G1990" s="10" t="n"/>
      <c r="H1990" s="23" t="n"/>
      <c r="I1990" s="23" t="n"/>
      <c r="J1990" s="23" t="n"/>
      <c r="K1990" s="10" t="n"/>
      <c r="L1990" s="10" t="n"/>
      <c r="M1990" s="24">
        <f>IF(AND(A1990="",B1990="",J1990="",H1990=""),"",ROUND(IF(G1990="Yes",2,1)*IF(AND(ISNUMBER(H1990),ISNUMBER(I1990),I1990&gt;=H1990),I1990-H1990,IF(ISNUMBER(J1990),J1990,0)),1))</f>
        <v/>
      </c>
      <c r="N1990" s="24">
        <f>IF(M1990="","",IF(OR(E1990="Personal",E1990="",F1990="Yes"),0,M1990))</f>
        <v/>
      </c>
      <c r="O1990" s="24">
        <f>IF(OR(A1990="",M1990=""),"",IF(E1990="Business",IFERROR(INDEX('Rate Schedule'!$B$5:$B$24,MATCH(SUMPRODUCT(MAX(('Rate Schedule'!$A$5:$A$24&lt;=A1990)*('Rate Schedule'!$A$5:$A$24&lt;&gt;"")*'Rate Schedule'!$A$5:$A$24)),'Rate Schedule'!$A$5:$A$24,0)),0),IF(E1990="Medical",IFERROR(INDEX('Rate Schedule'!$C$5:$C$24,MATCH(SUMPRODUCT(MAX(('Rate Schedule'!$A$5:$A$24&lt;=A1990)*('Rate Schedule'!$A$5:$A$24&lt;&gt;"")*'Rate Schedule'!$A$5:$A$24)),'Rate Schedule'!$A$5:$A$24,0)),0),IF(E1990="Charitable",IFERROR(INDEX('Rate Schedule'!$D$5:$D$24,MATCH(SUMPRODUCT(MAX(('Rate Schedule'!$A$5:$A$24&lt;=A1990)*('Rate Schedule'!$A$5:$A$24&lt;&gt;"")*'Rate Schedule'!$A$5:$A$24)),'Rate Schedule'!$A$5:$A$24,0)),0),0))))</f>
        <v/>
      </c>
      <c r="P1990" s="25">
        <f>IF(OR(M1990="",O1990=""),"",ROUND(N1990*O1990,0)/100)</f>
        <v/>
      </c>
      <c r="Q1990" s="26">
        <f>IF(AND(A1990="",B1990="",C1990="",D1990="",E1990="",J1990="",H1990=""),"",IF(A1990="","Add a date",IF(A1990&gt;AsOf,"After as-of date: not counted yet",IF(B1990="","Add a vehicle",IF(COUNTIF(VName,B1990)=0,"Vehicle not on Vehicles sheet",IF(E1990="","Add a purpose",IF(AND(E1990&lt;&gt;"Business",E1990&lt;&gt;"Medical",E1990&lt;&gt;"Charitable",E1990&lt;&gt;"Personal"),"Purpose must be Business/Medical/Charitable/Personal",IF(AND(ISNUMBER(H1990),ISNUMBER(I1990),I1990&lt;H1990),"Odometer end is before start",IF(AND(NOT(ISNUMBER(H1990)),NOT(ISNUMBER(I1990)),NOT(ISNUMBER(J1990))),"Add odometer readings or typed miles",IF(AND(ISNUMBER(H1990),ISNUMBER(I1990),ISNUMBER(J1990),ABS((I1990-H1990)-J1990)&gt;0.05),"Odometer and typed miles disagree",IF(AND(N1990&gt;0,O1990=0),"No rate for this date — check Rate Schedule",IF(AND(OR(E1990="Business",E1990="Medical",E1990="Charitable"),F1990&lt;&gt;"Yes",K1990=""),"Add purpose detail for substantiation",""))))))))))))</f>
        <v/>
      </c>
      <c r="R1990" s="27">
        <f>IF(OR(A1990="",M1990=""),"",IFERROR(INDEX('Rate Schedule'!$A$5:$A$24,MATCH(SUMPRODUCT(MAX(('Rate Schedule'!$A$5:$A$24&lt;=A1990)*('Rate Schedule'!$A$5:$A$24&lt;&gt;"")*'Rate Schedule'!$A$5:$A$24)),'Rate Schedule'!$A$5:$A$24,0)),""))</f>
        <v/>
      </c>
    </row>
    <row r="1991">
      <c r="A1991" s="22" t="n"/>
      <c r="B1991" s="10" t="n"/>
      <c r="C1991" s="10" t="n"/>
      <c r="D1991" s="10" t="n"/>
      <c r="E1991" s="10" t="n"/>
      <c r="F1991" s="10" t="n"/>
      <c r="G1991" s="10" t="n"/>
      <c r="H1991" s="23" t="n"/>
      <c r="I1991" s="23" t="n"/>
      <c r="J1991" s="23" t="n"/>
      <c r="K1991" s="10" t="n"/>
      <c r="L1991" s="10" t="n"/>
      <c r="M1991" s="24">
        <f>IF(AND(A1991="",B1991="",J1991="",H1991=""),"",ROUND(IF(G1991="Yes",2,1)*IF(AND(ISNUMBER(H1991),ISNUMBER(I1991),I1991&gt;=H1991),I1991-H1991,IF(ISNUMBER(J1991),J1991,0)),1))</f>
        <v/>
      </c>
      <c r="N1991" s="24">
        <f>IF(M1991="","",IF(OR(E1991="Personal",E1991="",F1991="Yes"),0,M1991))</f>
        <v/>
      </c>
      <c r="O1991" s="24">
        <f>IF(OR(A1991="",M1991=""),"",IF(E1991="Business",IFERROR(INDEX('Rate Schedule'!$B$5:$B$24,MATCH(SUMPRODUCT(MAX(('Rate Schedule'!$A$5:$A$24&lt;=A1991)*('Rate Schedule'!$A$5:$A$24&lt;&gt;"")*'Rate Schedule'!$A$5:$A$24)),'Rate Schedule'!$A$5:$A$24,0)),0),IF(E1991="Medical",IFERROR(INDEX('Rate Schedule'!$C$5:$C$24,MATCH(SUMPRODUCT(MAX(('Rate Schedule'!$A$5:$A$24&lt;=A1991)*('Rate Schedule'!$A$5:$A$24&lt;&gt;"")*'Rate Schedule'!$A$5:$A$24)),'Rate Schedule'!$A$5:$A$24,0)),0),IF(E1991="Charitable",IFERROR(INDEX('Rate Schedule'!$D$5:$D$24,MATCH(SUMPRODUCT(MAX(('Rate Schedule'!$A$5:$A$24&lt;=A1991)*('Rate Schedule'!$A$5:$A$24&lt;&gt;"")*'Rate Schedule'!$A$5:$A$24)),'Rate Schedule'!$A$5:$A$24,0)),0),0))))</f>
        <v/>
      </c>
      <c r="P1991" s="25">
        <f>IF(OR(M1991="",O1991=""),"",ROUND(N1991*O1991,0)/100)</f>
        <v/>
      </c>
      <c r="Q1991" s="26">
        <f>IF(AND(A1991="",B1991="",C1991="",D1991="",E1991="",J1991="",H1991=""),"",IF(A1991="","Add a date",IF(A1991&gt;AsOf,"After as-of date: not counted yet",IF(B1991="","Add a vehicle",IF(COUNTIF(VName,B1991)=0,"Vehicle not on Vehicles sheet",IF(E1991="","Add a purpose",IF(AND(E1991&lt;&gt;"Business",E1991&lt;&gt;"Medical",E1991&lt;&gt;"Charitable",E1991&lt;&gt;"Personal"),"Purpose must be Business/Medical/Charitable/Personal",IF(AND(ISNUMBER(H1991),ISNUMBER(I1991),I1991&lt;H1991),"Odometer end is before start",IF(AND(NOT(ISNUMBER(H1991)),NOT(ISNUMBER(I1991)),NOT(ISNUMBER(J1991))),"Add odometer readings or typed miles",IF(AND(ISNUMBER(H1991),ISNUMBER(I1991),ISNUMBER(J1991),ABS((I1991-H1991)-J1991)&gt;0.05),"Odometer and typed miles disagree",IF(AND(N1991&gt;0,O1991=0),"No rate for this date — check Rate Schedule",IF(AND(OR(E1991="Business",E1991="Medical",E1991="Charitable"),F1991&lt;&gt;"Yes",K1991=""),"Add purpose detail for substantiation",""))))))))))))</f>
        <v/>
      </c>
      <c r="R1991" s="27">
        <f>IF(OR(A1991="",M1991=""),"",IFERROR(INDEX('Rate Schedule'!$A$5:$A$24,MATCH(SUMPRODUCT(MAX(('Rate Schedule'!$A$5:$A$24&lt;=A1991)*('Rate Schedule'!$A$5:$A$24&lt;&gt;"")*'Rate Schedule'!$A$5:$A$24)),'Rate Schedule'!$A$5:$A$24,0)),""))</f>
        <v/>
      </c>
    </row>
    <row r="1992">
      <c r="A1992" s="22" t="n"/>
      <c r="B1992" s="10" t="n"/>
      <c r="C1992" s="10" t="n"/>
      <c r="D1992" s="10" t="n"/>
      <c r="E1992" s="10" t="n"/>
      <c r="F1992" s="10" t="n"/>
      <c r="G1992" s="10" t="n"/>
      <c r="H1992" s="23" t="n"/>
      <c r="I1992" s="23" t="n"/>
      <c r="J1992" s="23" t="n"/>
      <c r="K1992" s="10" t="n"/>
      <c r="L1992" s="10" t="n"/>
      <c r="M1992" s="24">
        <f>IF(AND(A1992="",B1992="",J1992="",H1992=""),"",ROUND(IF(G1992="Yes",2,1)*IF(AND(ISNUMBER(H1992),ISNUMBER(I1992),I1992&gt;=H1992),I1992-H1992,IF(ISNUMBER(J1992),J1992,0)),1))</f>
        <v/>
      </c>
      <c r="N1992" s="24">
        <f>IF(M1992="","",IF(OR(E1992="Personal",E1992="",F1992="Yes"),0,M1992))</f>
        <v/>
      </c>
      <c r="O1992" s="24">
        <f>IF(OR(A1992="",M1992=""),"",IF(E1992="Business",IFERROR(INDEX('Rate Schedule'!$B$5:$B$24,MATCH(SUMPRODUCT(MAX(('Rate Schedule'!$A$5:$A$24&lt;=A1992)*('Rate Schedule'!$A$5:$A$24&lt;&gt;"")*'Rate Schedule'!$A$5:$A$24)),'Rate Schedule'!$A$5:$A$24,0)),0),IF(E1992="Medical",IFERROR(INDEX('Rate Schedule'!$C$5:$C$24,MATCH(SUMPRODUCT(MAX(('Rate Schedule'!$A$5:$A$24&lt;=A1992)*('Rate Schedule'!$A$5:$A$24&lt;&gt;"")*'Rate Schedule'!$A$5:$A$24)),'Rate Schedule'!$A$5:$A$24,0)),0),IF(E1992="Charitable",IFERROR(INDEX('Rate Schedule'!$D$5:$D$24,MATCH(SUMPRODUCT(MAX(('Rate Schedule'!$A$5:$A$24&lt;=A1992)*('Rate Schedule'!$A$5:$A$24&lt;&gt;"")*'Rate Schedule'!$A$5:$A$24)),'Rate Schedule'!$A$5:$A$24,0)),0),0))))</f>
        <v/>
      </c>
      <c r="P1992" s="25">
        <f>IF(OR(M1992="",O1992=""),"",ROUND(N1992*O1992,0)/100)</f>
        <v/>
      </c>
      <c r="Q1992" s="26">
        <f>IF(AND(A1992="",B1992="",C1992="",D1992="",E1992="",J1992="",H1992=""),"",IF(A1992="","Add a date",IF(A1992&gt;AsOf,"After as-of date: not counted yet",IF(B1992="","Add a vehicle",IF(COUNTIF(VName,B1992)=0,"Vehicle not on Vehicles sheet",IF(E1992="","Add a purpose",IF(AND(E1992&lt;&gt;"Business",E1992&lt;&gt;"Medical",E1992&lt;&gt;"Charitable",E1992&lt;&gt;"Personal"),"Purpose must be Business/Medical/Charitable/Personal",IF(AND(ISNUMBER(H1992),ISNUMBER(I1992),I1992&lt;H1992),"Odometer end is before start",IF(AND(NOT(ISNUMBER(H1992)),NOT(ISNUMBER(I1992)),NOT(ISNUMBER(J1992))),"Add odometer readings or typed miles",IF(AND(ISNUMBER(H1992),ISNUMBER(I1992),ISNUMBER(J1992),ABS((I1992-H1992)-J1992)&gt;0.05),"Odometer and typed miles disagree",IF(AND(N1992&gt;0,O1992=0),"No rate for this date — check Rate Schedule",IF(AND(OR(E1992="Business",E1992="Medical",E1992="Charitable"),F1992&lt;&gt;"Yes",K1992=""),"Add purpose detail for substantiation",""))))))))))))</f>
        <v/>
      </c>
      <c r="R1992" s="27">
        <f>IF(OR(A1992="",M1992=""),"",IFERROR(INDEX('Rate Schedule'!$A$5:$A$24,MATCH(SUMPRODUCT(MAX(('Rate Schedule'!$A$5:$A$24&lt;=A1992)*('Rate Schedule'!$A$5:$A$24&lt;&gt;"")*'Rate Schedule'!$A$5:$A$24)),'Rate Schedule'!$A$5:$A$24,0)),""))</f>
        <v/>
      </c>
    </row>
    <row r="1993">
      <c r="A1993" s="22" t="n"/>
      <c r="B1993" s="10" t="n"/>
      <c r="C1993" s="10" t="n"/>
      <c r="D1993" s="10" t="n"/>
      <c r="E1993" s="10" t="n"/>
      <c r="F1993" s="10" t="n"/>
      <c r="G1993" s="10" t="n"/>
      <c r="H1993" s="23" t="n"/>
      <c r="I1993" s="23" t="n"/>
      <c r="J1993" s="23" t="n"/>
      <c r="K1993" s="10" t="n"/>
      <c r="L1993" s="10" t="n"/>
      <c r="M1993" s="24">
        <f>IF(AND(A1993="",B1993="",J1993="",H1993=""),"",ROUND(IF(G1993="Yes",2,1)*IF(AND(ISNUMBER(H1993),ISNUMBER(I1993),I1993&gt;=H1993),I1993-H1993,IF(ISNUMBER(J1993),J1993,0)),1))</f>
        <v/>
      </c>
      <c r="N1993" s="24">
        <f>IF(M1993="","",IF(OR(E1993="Personal",E1993="",F1993="Yes"),0,M1993))</f>
        <v/>
      </c>
      <c r="O1993" s="24">
        <f>IF(OR(A1993="",M1993=""),"",IF(E1993="Business",IFERROR(INDEX('Rate Schedule'!$B$5:$B$24,MATCH(SUMPRODUCT(MAX(('Rate Schedule'!$A$5:$A$24&lt;=A1993)*('Rate Schedule'!$A$5:$A$24&lt;&gt;"")*'Rate Schedule'!$A$5:$A$24)),'Rate Schedule'!$A$5:$A$24,0)),0),IF(E1993="Medical",IFERROR(INDEX('Rate Schedule'!$C$5:$C$24,MATCH(SUMPRODUCT(MAX(('Rate Schedule'!$A$5:$A$24&lt;=A1993)*('Rate Schedule'!$A$5:$A$24&lt;&gt;"")*'Rate Schedule'!$A$5:$A$24)),'Rate Schedule'!$A$5:$A$24,0)),0),IF(E1993="Charitable",IFERROR(INDEX('Rate Schedule'!$D$5:$D$24,MATCH(SUMPRODUCT(MAX(('Rate Schedule'!$A$5:$A$24&lt;=A1993)*('Rate Schedule'!$A$5:$A$24&lt;&gt;"")*'Rate Schedule'!$A$5:$A$24)),'Rate Schedule'!$A$5:$A$24,0)),0),0))))</f>
        <v/>
      </c>
      <c r="P1993" s="25">
        <f>IF(OR(M1993="",O1993=""),"",ROUND(N1993*O1993,0)/100)</f>
        <v/>
      </c>
      <c r="Q1993" s="26">
        <f>IF(AND(A1993="",B1993="",C1993="",D1993="",E1993="",J1993="",H1993=""),"",IF(A1993="","Add a date",IF(A1993&gt;AsOf,"After as-of date: not counted yet",IF(B1993="","Add a vehicle",IF(COUNTIF(VName,B1993)=0,"Vehicle not on Vehicles sheet",IF(E1993="","Add a purpose",IF(AND(E1993&lt;&gt;"Business",E1993&lt;&gt;"Medical",E1993&lt;&gt;"Charitable",E1993&lt;&gt;"Personal"),"Purpose must be Business/Medical/Charitable/Personal",IF(AND(ISNUMBER(H1993),ISNUMBER(I1993),I1993&lt;H1993),"Odometer end is before start",IF(AND(NOT(ISNUMBER(H1993)),NOT(ISNUMBER(I1993)),NOT(ISNUMBER(J1993))),"Add odometer readings or typed miles",IF(AND(ISNUMBER(H1993),ISNUMBER(I1993),ISNUMBER(J1993),ABS((I1993-H1993)-J1993)&gt;0.05),"Odometer and typed miles disagree",IF(AND(N1993&gt;0,O1993=0),"No rate for this date — check Rate Schedule",IF(AND(OR(E1993="Business",E1993="Medical",E1993="Charitable"),F1993&lt;&gt;"Yes",K1993=""),"Add purpose detail for substantiation",""))))))))))))</f>
        <v/>
      </c>
      <c r="R1993" s="27">
        <f>IF(OR(A1993="",M1993=""),"",IFERROR(INDEX('Rate Schedule'!$A$5:$A$24,MATCH(SUMPRODUCT(MAX(('Rate Schedule'!$A$5:$A$24&lt;=A1993)*('Rate Schedule'!$A$5:$A$24&lt;&gt;"")*'Rate Schedule'!$A$5:$A$24)),'Rate Schedule'!$A$5:$A$24,0)),""))</f>
        <v/>
      </c>
    </row>
    <row r="1994">
      <c r="A1994" s="22" t="n"/>
      <c r="B1994" s="10" t="n"/>
      <c r="C1994" s="10" t="n"/>
      <c r="D1994" s="10" t="n"/>
      <c r="E1994" s="10" t="n"/>
      <c r="F1994" s="10" t="n"/>
      <c r="G1994" s="10" t="n"/>
      <c r="H1994" s="23" t="n"/>
      <c r="I1994" s="23" t="n"/>
      <c r="J1994" s="23" t="n"/>
      <c r="K1994" s="10" t="n"/>
      <c r="L1994" s="10" t="n"/>
      <c r="M1994" s="24">
        <f>IF(AND(A1994="",B1994="",J1994="",H1994=""),"",ROUND(IF(G1994="Yes",2,1)*IF(AND(ISNUMBER(H1994),ISNUMBER(I1994),I1994&gt;=H1994),I1994-H1994,IF(ISNUMBER(J1994),J1994,0)),1))</f>
        <v/>
      </c>
      <c r="N1994" s="24">
        <f>IF(M1994="","",IF(OR(E1994="Personal",E1994="",F1994="Yes"),0,M1994))</f>
        <v/>
      </c>
      <c r="O1994" s="24">
        <f>IF(OR(A1994="",M1994=""),"",IF(E1994="Business",IFERROR(INDEX('Rate Schedule'!$B$5:$B$24,MATCH(SUMPRODUCT(MAX(('Rate Schedule'!$A$5:$A$24&lt;=A1994)*('Rate Schedule'!$A$5:$A$24&lt;&gt;"")*'Rate Schedule'!$A$5:$A$24)),'Rate Schedule'!$A$5:$A$24,0)),0),IF(E1994="Medical",IFERROR(INDEX('Rate Schedule'!$C$5:$C$24,MATCH(SUMPRODUCT(MAX(('Rate Schedule'!$A$5:$A$24&lt;=A1994)*('Rate Schedule'!$A$5:$A$24&lt;&gt;"")*'Rate Schedule'!$A$5:$A$24)),'Rate Schedule'!$A$5:$A$24,0)),0),IF(E1994="Charitable",IFERROR(INDEX('Rate Schedule'!$D$5:$D$24,MATCH(SUMPRODUCT(MAX(('Rate Schedule'!$A$5:$A$24&lt;=A1994)*('Rate Schedule'!$A$5:$A$24&lt;&gt;"")*'Rate Schedule'!$A$5:$A$24)),'Rate Schedule'!$A$5:$A$24,0)),0),0))))</f>
        <v/>
      </c>
      <c r="P1994" s="25">
        <f>IF(OR(M1994="",O1994=""),"",ROUND(N1994*O1994,0)/100)</f>
        <v/>
      </c>
      <c r="Q1994" s="26">
        <f>IF(AND(A1994="",B1994="",C1994="",D1994="",E1994="",J1994="",H1994=""),"",IF(A1994="","Add a date",IF(A1994&gt;AsOf,"After as-of date: not counted yet",IF(B1994="","Add a vehicle",IF(COUNTIF(VName,B1994)=0,"Vehicle not on Vehicles sheet",IF(E1994="","Add a purpose",IF(AND(E1994&lt;&gt;"Business",E1994&lt;&gt;"Medical",E1994&lt;&gt;"Charitable",E1994&lt;&gt;"Personal"),"Purpose must be Business/Medical/Charitable/Personal",IF(AND(ISNUMBER(H1994),ISNUMBER(I1994),I1994&lt;H1994),"Odometer end is before start",IF(AND(NOT(ISNUMBER(H1994)),NOT(ISNUMBER(I1994)),NOT(ISNUMBER(J1994))),"Add odometer readings or typed miles",IF(AND(ISNUMBER(H1994),ISNUMBER(I1994),ISNUMBER(J1994),ABS((I1994-H1994)-J1994)&gt;0.05),"Odometer and typed miles disagree",IF(AND(N1994&gt;0,O1994=0),"No rate for this date — check Rate Schedule",IF(AND(OR(E1994="Business",E1994="Medical",E1994="Charitable"),F1994&lt;&gt;"Yes",K1994=""),"Add purpose detail for substantiation",""))))))))))))</f>
        <v/>
      </c>
      <c r="R1994" s="27">
        <f>IF(OR(A1994="",M1994=""),"",IFERROR(INDEX('Rate Schedule'!$A$5:$A$24,MATCH(SUMPRODUCT(MAX(('Rate Schedule'!$A$5:$A$24&lt;=A1994)*('Rate Schedule'!$A$5:$A$24&lt;&gt;"")*'Rate Schedule'!$A$5:$A$24)),'Rate Schedule'!$A$5:$A$24,0)),""))</f>
        <v/>
      </c>
    </row>
    <row r="1995">
      <c r="A1995" s="22" t="n"/>
      <c r="B1995" s="10" t="n"/>
      <c r="C1995" s="10" t="n"/>
      <c r="D1995" s="10" t="n"/>
      <c r="E1995" s="10" t="n"/>
      <c r="F1995" s="10" t="n"/>
      <c r="G1995" s="10" t="n"/>
      <c r="H1995" s="23" t="n"/>
      <c r="I1995" s="23" t="n"/>
      <c r="J1995" s="23" t="n"/>
      <c r="K1995" s="10" t="n"/>
      <c r="L1995" s="10" t="n"/>
      <c r="M1995" s="24">
        <f>IF(AND(A1995="",B1995="",J1995="",H1995=""),"",ROUND(IF(G1995="Yes",2,1)*IF(AND(ISNUMBER(H1995),ISNUMBER(I1995),I1995&gt;=H1995),I1995-H1995,IF(ISNUMBER(J1995),J1995,0)),1))</f>
        <v/>
      </c>
      <c r="N1995" s="24">
        <f>IF(M1995="","",IF(OR(E1995="Personal",E1995="",F1995="Yes"),0,M1995))</f>
        <v/>
      </c>
      <c r="O1995" s="24">
        <f>IF(OR(A1995="",M1995=""),"",IF(E1995="Business",IFERROR(INDEX('Rate Schedule'!$B$5:$B$24,MATCH(SUMPRODUCT(MAX(('Rate Schedule'!$A$5:$A$24&lt;=A1995)*('Rate Schedule'!$A$5:$A$24&lt;&gt;"")*'Rate Schedule'!$A$5:$A$24)),'Rate Schedule'!$A$5:$A$24,0)),0),IF(E1995="Medical",IFERROR(INDEX('Rate Schedule'!$C$5:$C$24,MATCH(SUMPRODUCT(MAX(('Rate Schedule'!$A$5:$A$24&lt;=A1995)*('Rate Schedule'!$A$5:$A$24&lt;&gt;"")*'Rate Schedule'!$A$5:$A$24)),'Rate Schedule'!$A$5:$A$24,0)),0),IF(E1995="Charitable",IFERROR(INDEX('Rate Schedule'!$D$5:$D$24,MATCH(SUMPRODUCT(MAX(('Rate Schedule'!$A$5:$A$24&lt;=A1995)*('Rate Schedule'!$A$5:$A$24&lt;&gt;"")*'Rate Schedule'!$A$5:$A$24)),'Rate Schedule'!$A$5:$A$24,0)),0),0))))</f>
        <v/>
      </c>
      <c r="P1995" s="25">
        <f>IF(OR(M1995="",O1995=""),"",ROUND(N1995*O1995,0)/100)</f>
        <v/>
      </c>
      <c r="Q1995" s="26">
        <f>IF(AND(A1995="",B1995="",C1995="",D1995="",E1995="",J1995="",H1995=""),"",IF(A1995="","Add a date",IF(A1995&gt;AsOf,"After as-of date: not counted yet",IF(B1995="","Add a vehicle",IF(COUNTIF(VName,B1995)=0,"Vehicle not on Vehicles sheet",IF(E1995="","Add a purpose",IF(AND(E1995&lt;&gt;"Business",E1995&lt;&gt;"Medical",E1995&lt;&gt;"Charitable",E1995&lt;&gt;"Personal"),"Purpose must be Business/Medical/Charitable/Personal",IF(AND(ISNUMBER(H1995),ISNUMBER(I1995),I1995&lt;H1995),"Odometer end is before start",IF(AND(NOT(ISNUMBER(H1995)),NOT(ISNUMBER(I1995)),NOT(ISNUMBER(J1995))),"Add odometer readings or typed miles",IF(AND(ISNUMBER(H1995),ISNUMBER(I1995),ISNUMBER(J1995),ABS((I1995-H1995)-J1995)&gt;0.05),"Odometer and typed miles disagree",IF(AND(N1995&gt;0,O1995=0),"No rate for this date — check Rate Schedule",IF(AND(OR(E1995="Business",E1995="Medical",E1995="Charitable"),F1995&lt;&gt;"Yes",K1995=""),"Add purpose detail for substantiation",""))))))))))))</f>
        <v/>
      </c>
      <c r="R1995" s="27">
        <f>IF(OR(A1995="",M1995=""),"",IFERROR(INDEX('Rate Schedule'!$A$5:$A$24,MATCH(SUMPRODUCT(MAX(('Rate Schedule'!$A$5:$A$24&lt;=A1995)*('Rate Schedule'!$A$5:$A$24&lt;&gt;"")*'Rate Schedule'!$A$5:$A$24)),'Rate Schedule'!$A$5:$A$24,0)),""))</f>
        <v/>
      </c>
    </row>
    <row r="1996">
      <c r="A1996" s="22" t="n"/>
      <c r="B1996" s="10" t="n"/>
      <c r="C1996" s="10" t="n"/>
      <c r="D1996" s="10" t="n"/>
      <c r="E1996" s="10" t="n"/>
      <c r="F1996" s="10" t="n"/>
      <c r="G1996" s="10" t="n"/>
      <c r="H1996" s="23" t="n"/>
      <c r="I1996" s="23" t="n"/>
      <c r="J1996" s="23" t="n"/>
      <c r="K1996" s="10" t="n"/>
      <c r="L1996" s="10" t="n"/>
      <c r="M1996" s="24">
        <f>IF(AND(A1996="",B1996="",J1996="",H1996=""),"",ROUND(IF(G1996="Yes",2,1)*IF(AND(ISNUMBER(H1996),ISNUMBER(I1996),I1996&gt;=H1996),I1996-H1996,IF(ISNUMBER(J1996),J1996,0)),1))</f>
        <v/>
      </c>
      <c r="N1996" s="24">
        <f>IF(M1996="","",IF(OR(E1996="Personal",E1996="",F1996="Yes"),0,M1996))</f>
        <v/>
      </c>
      <c r="O1996" s="24">
        <f>IF(OR(A1996="",M1996=""),"",IF(E1996="Business",IFERROR(INDEX('Rate Schedule'!$B$5:$B$24,MATCH(SUMPRODUCT(MAX(('Rate Schedule'!$A$5:$A$24&lt;=A1996)*('Rate Schedule'!$A$5:$A$24&lt;&gt;"")*'Rate Schedule'!$A$5:$A$24)),'Rate Schedule'!$A$5:$A$24,0)),0),IF(E1996="Medical",IFERROR(INDEX('Rate Schedule'!$C$5:$C$24,MATCH(SUMPRODUCT(MAX(('Rate Schedule'!$A$5:$A$24&lt;=A1996)*('Rate Schedule'!$A$5:$A$24&lt;&gt;"")*'Rate Schedule'!$A$5:$A$24)),'Rate Schedule'!$A$5:$A$24,0)),0),IF(E1996="Charitable",IFERROR(INDEX('Rate Schedule'!$D$5:$D$24,MATCH(SUMPRODUCT(MAX(('Rate Schedule'!$A$5:$A$24&lt;=A1996)*('Rate Schedule'!$A$5:$A$24&lt;&gt;"")*'Rate Schedule'!$A$5:$A$24)),'Rate Schedule'!$A$5:$A$24,0)),0),0))))</f>
        <v/>
      </c>
      <c r="P1996" s="25">
        <f>IF(OR(M1996="",O1996=""),"",ROUND(N1996*O1996,0)/100)</f>
        <v/>
      </c>
      <c r="Q1996" s="26">
        <f>IF(AND(A1996="",B1996="",C1996="",D1996="",E1996="",J1996="",H1996=""),"",IF(A1996="","Add a date",IF(A1996&gt;AsOf,"After as-of date: not counted yet",IF(B1996="","Add a vehicle",IF(COUNTIF(VName,B1996)=0,"Vehicle not on Vehicles sheet",IF(E1996="","Add a purpose",IF(AND(E1996&lt;&gt;"Business",E1996&lt;&gt;"Medical",E1996&lt;&gt;"Charitable",E1996&lt;&gt;"Personal"),"Purpose must be Business/Medical/Charitable/Personal",IF(AND(ISNUMBER(H1996),ISNUMBER(I1996),I1996&lt;H1996),"Odometer end is before start",IF(AND(NOT(ISNUMBER(H1996)),NOT(ISNUMBER(I1996)),NOT(ISNUMBER(J1996))),"Add odometer readings or typed miles",IF(AND(ISNUMBER(H1996),ISNUMBER(I1996),ISNUMBER(J1996),ABS((I1996-H1996)-J1996)&gt;0.05),"Odometer and typed miles disagree",IF(AND(N1996&gt;0,O1996=0),"No rate for this date — check Rate Schedule",IF(AND(OR(E1996="Business",E1996="Medical",E1996="Charitable"),F1996&lt;&gt;"Yes",K1996=""),"Add purpose detail for substantiation",""))))))))))))</f>
        <v/>
      </c>
      <c r="R1996" s="27">
        <f>IF(OR(A1996="",M1996=""),"",IFERROR(INDEX('Rate Schedule'!$A$5:$A$24,MATCH(SUMPRODUCT(MAX(('Rate Schedule'!$A$5:$A$24&lt;=A1996)*('Rate Schedule'!$A$5:$A$24&lt;&gt;"")*'Rate Schedule'!$A$5:$A$24)),'Rate Schedule'!$A$5:$A$24,0)),""))</f>
        <v/>
      </c>
    </row>
    <row r="1997">
      <c r="A1997" s="22" t="n"/>
      <c r="B1997" s="10" t="n"/>
      <c r="C1997" s="10" t="n"/>
      <c r="D1997" s="10" t="n"/>
      <c r="E1997" s="10" t="n"/>
      <c r="F1997" s="10" t="n"/>
      <c r="G1997" s="10" t="n"/>
      <c r="H1997" s="23" t="n"/>
      <c r="I1997" s="23" t="n"/>
      <c r="J1997" s="23" t="n"/>
      <c r="K1997" s="10" t="n"/>
      <c r="L1997" s="10" t="n"/>
      <c r="M1997" s="24">
        <f>IF(AND(A1997="",B1997="",J1997="",H1997=""),"",ROUND(IF(G1997="Yes",2,1)*IF(AND(ISNUMBER(H1997),ISNUMBER(I1997),I1997&gt;=H1997),I1997-H1997,IF(ISNUMBER(J1997),J1997,0)),1))</f>
        <v/>
      </c>
      <c r="N1997" s="24">
        <f>IF(M1997="","",IF(OR(E1997="Personal",E1997="",F1997="Yes"),0,M1997))</f>
        <v/>
      </c>
      <c r="O1997" s="24">
        <f>IF(OR(A1997="",M1997=""),"",IF(E1997="Business",IFERROR(INDEX('Rate Schedule'!$B$5:$B$24,MATCH(SUMPRODUCT(MAX(('Rate Schedule'!$A$5:$A$24&lt;=A1997)*('Rate Schedule'!$A$5:$A$24&lt;&gt;"")*'Rate Schedule'!$A$5:$A$24)),'Rate Schedule'!$A$5:$A$24,0)),0),IF(E1997="Medical",IFERROR(INDEX('Rate Schedule'!$C$5:$C$24,MATCH(SUMPRODUCT(MAX(('Rate Schedule'!$A$5:$A$24&lt;=A1997)*('Rate Schedule'!$A$5:$A$24&lt;&gt;"")*'Rate Schedule'!$A$5:$A$24)),'Rate Schedule'!$A$5:$A$24,0)),0),IF(E1997="Charitable",IFERROR(INDEX('Rate Schedule'!$D$5:$D$24,MATCH(SUMPRODUCT(MAX(('Rate Schedule'!$A$5:$A$24&lt;=A1997)*('Rate Schedule'!$A$5:$A$24&lt;&gt;"")*'Rate Schedule'!$A$5:$A$24)),'Rate Schedule'!$A$5:$A$24,0)),0),0))))</f>
        <v/>
      </c>
      <c r="P1997" s="25">
        <f>IF(OR(M1997="",O1997=""),"",ROUND(N1997*O1997,0)/100)</f>
        <v/>
      </c>
      <c r="Q1997" s="26">
        <f>IF(AND(A1997="",B1997="",C1997="",D1997="",E1997="",J1997="",H1997=""),"",IF(A1997="","Add a date",IF(A1997&gt;AsOf,"After as-of date: not counted yet",IF(B1997="","Add a vehicle",IF(COUNTIF(VName,B1997)=0,"Vehicle not on Vehicles sheet",IF(E1997="","Add a purpose",IF(AND(E1997&lt;&gt;"Business",E1997&lt;&gt;"Medical",E1997&lt;&gt;"Charitable",E1997&lt;&gt;"Personal"),"Purpose must be Business/Medical/Charitable/Personal",IF(AND(ISNUMBER(H1997),ISNUMBER(I1997),I1997&lt;H1997),"Odometer end is before start",IF(AND(NOT(ISNUMBER(H1997)),NOT(ISNUMBER(I1997)),NOT(ISNUMBER(J1997))),"Add odometer readings or typed miles",IF(AND(ISNUMBER(H1997),ISNUMBER(I1997),ISNUMBER(J1997),ABS((I1997-H1997)-J1997)&gt;0.05),"Odometer and typed miles disagree",IF(AND(N1997&gt;0,O1997=0),"No rate for this date — check Rate Schedule",IF(AND(OR(E1997="Business",E1997="Medical",E1997="Charitable"),F1997&lt;&gt;"Yes",K1997=""),"Add purpose detail for substantiation",""))))))))))))</f>
        <v/>
      </c>
      <c r="R1997" s="27">
        <f>IF(OR(A1997="",M1997=""),"",IFERROR(INDEX('Rate Schedule'!$A$5:$A$24,MATCH(SUMPRODUCT(MAX(('Rate Schedule'!$A$5:$A$24&lt;=A1997)*('Rate Schedule'!$A$5:$A$24&lt;&gt;"")*'Rate Schedule'!$A$5:$A$24)),'Rate Schedule'!$A$5:$A$24,0)),""))</f>
        <v/>
      </c>
    </row>
    <row r="1998">
      <c r="A1998" s="22" t="n"/>
      <c r="B1998" s="10" t="n"/>
      <c r="C1998" s="10" t="n"/>
      <c r="D1998" s="10" t="n"/>
      <c r="E1998" s="10" t="n"/>
      <c r="F1998" s="10" t="n"/>
      <c r="G1998" s="10" t="n"/>
      <c r="H1998" s="23" t="n"/>
      <c r="I1998" s="23" t="n"/>
      <c r="J1998" s="23" t="n"/>
      <c r="K1998" s="10" t="n"/>
      <c r="L1998" s="10" t="n"/>
      <c r="M1998" s="24">
        <f>IF(AND(A1998="",B1998="",J1998="",H1998=""),"",ROUND(IF(G1998="Yes",2,1)*IF(AND(ISNUMBER(H1998),ISNUMBER(I1998),I1998&gt;=H1998),I1998-H1998,IF(ISNUMBER(J1998),J1998,0)),1))</f>
        <v/>
      </c>
      <c r="N1998" s="24">
        <f>IF(M1998="","",IF(OR(E1998="Personal",E1998="",F1998="Yes"),0,M1998))</f>
        <v/>
      </c>
      <c r="O1998" s="24">
        <f>IF(OR(A1998="",M1998=""),"",IF(E1998="Business",IFERROR(INDEX('Rate Schedule'!$B$5:$B$24,MATCH(SUMPRODUCT(MAX(('Rate Schedule'!$A$5:$A$24&lt;=A1998)*('Rate Schedule'!$A$5:$A$24&lt;&gt;"")*'Rate Schedule'!$A$5:$A$24)),'Rate Schedule'!$A$5:$A$24,0)),0),IF(E1998="Medical",IFERROR(INDEX('Rate Schedule'!$C$5:$C$24,MATCH(SUMPRODUCT(MAX(('Rate Schedule'!$A$5:$A$24&lt;=A1998)*('Rate Schedule'!$A$5:$A$24&lt;&gt;"")*'Rate Schedule'!$A$5:$A$24)),'Rate Schedule'!$A$5:$A$24,0)),0),IF(E1998="Charitable",IFERROR(INDEX('Rate Schedule'!$D$5:$D$24,MATCH(SUMPRODUCT(MAX(('Rate Schedule'!$A$5:$A$24&lt;=A1998)*('Rate Schedule'!$A$5:$A$24&lt;&gt;"")*'Rate Schedule'!$A$5:$A$24)),'Rate Schedule'!$A$5:$A$24,0)),0),0))))</f>
        <v/>
      </c>
      <c r="P1998" s="25">
        <f>IF(OR(M1998="",O1998=""),"",ROUND(N1998*O1998,0)/100)</f>
        <v/>
      </c>
      <c r="Q1998" s="26">
        <f>IF(AND(A1998="",B1998="",C1998="",D1998="",E1998="",J1998="",H1998=""),"",IF(A1998="","Add a date",IF(A1998&gt;AsOf,"After as-of date: not counted yet",IF(B1998="","Add a vehicle",IF(COUNTIF(VName,B1998)=0,"Vehicle not on Vehicles sheet",IF(E1998="","Add a purpose",IF(AND(E1998&lt;&gt;"Business",E1998&lt;&gt;"Medical",E1998&lt;&gt;"Charitable",E1998&lt;&gt;"Personal"),"Purpose must be Business/Medical/Charitable/Personal",IF(AND(ISNUMBER(H1998),ISNUMBER(I1998),I1998&lt;H1998),"Odometer end is before start",IF(AND(NOT(ISNUMBER(H1998)),NOT(ISNUMBER(I1998)),NOT(ISNUMBER(J1998))),"Add odometer readings or typed miles",IF(AND(ISNUMBER(H1998),ISNUMBER(I1998),ISNUMBER(J1998),ABS((I1998-H1998)-J1998)&gt;0.05),"Odometer and typed miles disagree",IF(AND(N1998&gt;0,O1998=0),"No rate for this date — check Rate Schedule",IF(AND(OR(E1998="Business",E1998="Medical",E1998="Charitable"),F1998&lt;&gt;"Yes",K1998=""),"Add purpose detail for substantiation",""))))))))))))</f>
        <v/>
      </c>
      <c r="R1998" s="27">
        <f>IF(OR(A1998="",M1998=""),"",IFERROR(INDEX('Rate Schedule'!$A$5:$A$24,MATCH(SUMPRODUCT(MAX(('Rate Schedule'!$A$5:$A$24&lt;=A1998)*('Rate Schedule'!$A$5:$A$24&lt;&gt;"")*'Rate Schedule'!$A$5:$A$24)),'Rate Schedule'!$A$5:$A$24,0)),""))</f>
        <v/>
      </c>
    </row>
    <row r="1999">
      <c r="A1999" s="22" t="n"/>
      <c r="B1999" s="10" t="n"/>
      <c r="C1999" s="10" t="n"/>
      <c r="D1999" s="10" t="n"/>
      <c r="E1999" s="10" t="n"/>
      <c r="F1999" s="10" t="n"/>
      <c r="G1999" s="10" t="n"/>
      <c r="H1999" s="23" t="n"/>
      <c r="I1999" s="23" t="n"/>
      <c r="J1999" s="23" t="n"/>
      <c r="K1999" s="10" t="n"/>
      <c r="L1999" s="10" t="n"/>
      <c r="M1999" s="24">
        <f>IF(AND(A1999="",B1999="",J1999="",H1999=""),"",ROUND(IF(G1999="Yes",2,1)*IF(AND(ISNUMBER(H1999),ISNUMBER(I1999),I1999&gt;=H1999),I1999-H1999,IF(ISNUMBER(J1999),J1999,0)),1))</f>
        <v/>
      </c>
      <c r="N1999" s="24">
        <f>IF(M1999="","",IF(OR(E1999="Personal",E1999="",F1999="Yes"),0,M1999))</f>
        <v/>
      </c>
      <c r="O1999" s="24">
        <f>IF(OR(A1999="",M1999=""),"",IF(E1999="Business",IFERROR(INDEX('Rate Schedule'!$B$5:$B$24,MATCH(SUMPRODUCT(MAX(('Rate Schedule'!$A$5:$A$24&lt;=A1999)*('Rate Schedule'!$A$5:$A$24&lt;&gt;"")*'Rate Schedule'!$A$5:$A$24)),'Rate Schedule'!$A$5:$A$24,0)),0),IF(E1999="Medical",IFERROR(INDEX('Rate Schedule'!$C$5:$C$24,MATCH(SUMPRODUCT(MAX(('Rate Schedule'!$A$5:$A$24&lt;=A1999)*('Rate Schedule'!$A$5:$A$24&lt;&gt;"")*'Rate Schedule'!$A$5:$A$24)),'Rate Schedule'!$A$5:$A$24,0)),0),IF(E1999="Charitable",IFERROR(INDEX('Rate Schedule'!$D$5:$D$24,MATCH(SUMPRODUCT(MAX(('Rate Schedule'!$A$5:$A$24&lt;=A1999)*('Rate Schedule'!$A$5:$A$24&lt;&gt;"")*'Rate Schedule'!$A$5:$A$24)),'Rate Schedule'!$A$5:$A$24,0)),0),0))))</f>
        <v/>
      </c>
      <c r="P1999" s="25">
        <f>IF(OR(M1999="",O1999=""),"",ROUND(N1999*O1999,0)/100)</f>
        <v/>
      </c>
      <c r="Q1999" s="26">
        <f>IF(AND(A1999="",B1999="",C1999="",D1999="",E1999="",J1999="",H1999=""),"",IF(A1999="","Add a date",IF(A1999&gt;AsOf,"After as-of date: not counted yet",IF(B1999="","Add a vehicle",IF(COUNTIF(VName,B1999)=0,"Vehicle not on Vehicles sheet",IF(E1999="","Add a purpose",IF(AND(E1999&lt;&gt;"Business",E1999&lt;&gt;"Medical",E1999&lt;&gt;"Charitable",E1999&lt;&gt;"Personal"),"Purpose must be Business/Medical/Charitable/Personal",IF(AND(ISNUMBER(H1999),ISNUMBER(I1999),I1999&lt;H1999),"Odometer end is before start",IF(AND(NOT(ISNUMBER(H1999)),NOT(ISNUMBER(I1999)),NOT(ISNUMBER(J1999))),"Add odometer readings or typed miles",IF(AND(ISNUMBER(H1999),ISNUMBER(I1999),ISNUMBER(J1999),ABS((I1999-H1999)-J1999)&gt;0.05),"Odometer and typed miles disagree",IF(AND(N1999&gt;0,O1999=0),"No rate for this date — check Rate Schedule",IF(AND(OR(E1999="Business",E1999="Medical",E1999="Charitable"),F1999&lt;&gt;"Yes",K1999=""),"Add purpose detail for substantiation",""))))))))))))</f>
        <v/>
      </c>
      <c r="R1999" s="27">
        <f>IF(OR(A1999="",M1999=""),"",IFERROR(INDEX('Rate Schedule'!$A$5:$A$24,MATCH(SUMPRODUCT(MAX(('Rate Schedule'!$A$5:$A$24&lt;=A1999)*('Rate Schedule'!$A$5:$A$24&lt;&gt;"")*'Rate Schedule'!$A$5:$A$24)),'Rate Schedule'!$A$5:$A$24,0)),""))</f>
        <v/>
      </c>
    </row>
    <row r="2000">
      <c r="A2000" s="22" t="n"/>
      <c r="B2000" s="10" t="n"/>
      <c r="C2000" s="10" t="n"/>
      <c r="D2000" s="10" t="n"/>
      <c r="E2000" s="10" t="n"/>
      <c r="F2000" s="10" t="n"/>
      <c r="G2000" s="10" t="n"/>
      <c r="H2000" s="23" t="n"/>
      <c r="I2000" s="23" t="n"/>
      <c r="J2000" s="23" t="n"/>
      <c r="K2000" s="10" t="n"/>
      <c r="L2000" s="10" t="n"/>
      <c r="M2000" s="24">
        <f>IF(AND(A2000="",B2000="",J2000="",H2000=""),"",ROUND(IF(G2000="Yes",2,1)*IF(AND(ISNUMBER(H2000),ISNUMBER(I2000),I2000&gt;=H2000),I2000-H2000,IF(ISNUMBER(J2000),J2000,0)),1))</f>
        <v/>
      </c>
      <c r="N2000" s="24">
        <f>IF(M2000="","",IF(OR(E2000="Personal",E2000="",F2000="Yes"),0,M2000))</f>
        <v/>
      </c>
      <c r="O2000" s="24">
        <f>IF(OR(A2000="",M2000=""),"",IF(E2000="Business",IFERROR(INDEX('Rate Schedule'!$B$5:$B$24,MATCH(SUMPRODUCT(MAX(('Rate Schedule'!$A$5:$A$24&lt;=A2000)*('Rate Schedule'!$A$5:$A$24&lt;&gt;"")*'Rate Schedule'!$A$5:$A$24)),'Rate Schedule'!$A$5:$A$24,0)),0),IF(E2000="Medical",IFERROR(INDEX('Rate Schedule'!$C$5:$C$24,MATCH(SUMPRODUCT(MAX(('Rate Schedule'!$A$5:$A$24&lt;=A2000)*('Rate Schedule'!$A$5:$A$24&lt;&gt;"")*'Rate Schedule'!$A$5:$A$24)),'Rate Schedule'!$A$5:$A$24,0)),0),IF(E2000="Charitable",IFERROR(INDEX('Rate Schedule'!$D$5:$D$24,MATCH(SUMPRODUCT(MAX(('Rate Schedule'!$A$5:$A$24&lt;=A2000)*('Rate Schedule'!$A$5:$A$24&lt;&gt;"")*'Rate Schedule'!$A$5:$A$24)),'Rate Schedule'!$A$5:$A$24,0)),0),0))))</f>
        <v/>
      </c>
      <c r="P2000" s="25">
        <f>IF(OR(M2000="",O2000=""),"",ROUND(N2000*O2000,0)/100)</f>
        <v/>
      </c>
      <c r="Q2000" s="26">
        <f>IF(AND(A2000="",B2000="",C2000="",D2000="",E2000="",J2000="",H2000=""),"",IF(A2000="","Add a date",IF(A2000&gt;AsOf,"After as-of date: not counted yet",IF(B2000="","Add a vehicle",IF(COUNTIF(VName,B2000)=0,"Vehicle not on Vehicles sheet",IF(E2000="","Add a purpose",IF(AND(E2000&lt;&gt;"Business",E2000&lt;&gt;"Medical",E2000&lt;&gt;"Charitable",E2000&lt;&gt;"Personal"),"Purpose must be Business/Medical/Charitable/Personal",IF(AND(ISNUMBER(H2000),ISNUMBER(I2000),I2000&lt;H2000),"Odometer end is before start",IF(AND(NOT(ISNUMBER(H2000)),NOT(ISNUMBER(I2000)),NOT(ISNUMBER(J2000))),"Add odometer readings or typed miles",IF(AND(ISNUMBER(H2000),ISNUMBER(I2000),ISNUMBER(J2000),ABS((I2000-H2000)-J2000)&gt;0.05),"Odometer and typed miles disagree",IF(AND(N2000&gt;0,O2000=0),"No rate for this date — check Rate Schedule",IF(AND(OR(E2000="Business",E2000="Medical",E2000="Charitable"),F2000&lt;&gt;"Yes",K2000=""),"Add purpose detail for substantiation",""))))))))))))</f>
        <v/>
      </c>
      <c r="R2000" s="27">
        <f>IF(OR(A2000="",M2000=""),"",IFERROR(INDEX('Rate Schedule'!$A$5:$A$24,MATCH(SUMPRODUCT(MAX(('Rate Schedule'!$A$5:$A$24&lt;=A2000)*('Rate Schedule'!$A$5:$A$24&lt;&gt;"")*'Rate Schedule'!$A$5:$A$24)),'Rate Schedule'!$A$5:$A$24,0)),""))</f>
        <v/>
      </c>
    </row>
    <row r="2001">
      <c r="A2001" s="22" t="n"/>
      <c r="B2001" s="10" t="n"/>
      <c r="C2001" s="10" t="n"/>
      <c r="D2001" s="10" t="n"/>
      <c r="E2001" s="10" t="n"/>
      <c r="F2001" s="10" t="n"/>
      <c r="G2001" s="10" t="n"/>
      <c r="H2001" s="23" t="n"/>
      <c r="I2001" s="23" t="n"/>
      <c r="J2001" s="23" t="n"/>
      <c r="K2001" s="10" t="n"/>
      <c r="L2001" s="10" t="n"/>
      <c r="M2001" s="24">
        <f>IF(AND(A2001="",B2001="",J2001="",H2001=""),"",ROUND(IF(G2001="Yes",2,1)*IF(AND(ISNUMBER(H2001),ISNUMBER(I2001),I2001&gt;=H2001),I2001-H2001,IF(ISNUMBER(J2001),J2001,0)),1))</f>
        <v/>
      </c>
      <c r="N2001" s="24">
        <f>IF(M2001="","",IF(OR(E2001="Personal",E2001="",F2001="Yes"),0,M2001))</f>
        <v/>
      </c>
      <c r="O2001" s="24">
        <f>IF(OR(A2001="",M2001=""),"",IF(E2001="Business",IFERROR(INDEX('Rate Schedule'!$B$5:$B$24,MATCH(SUMPRODUCT(MAX(('Rate Schedule'!$A$5:$A$24&lt;=A2001)*('Rate Schedule'!$A$5:$A$24&lt;&gt;"")*'Rate Schedule'!$A$5:$A$24)),'Rate Schedule'!$A$5:$A$24,0)),0),IF(E2001="Medical",IFERROR(INDEX('Rate Schedule'!$C$5:$C$24,MATCH(SUMPRODUCT(MAX(('Rate Schedule'!$A$5:$A$24&lt;=A2001)*('Rate Schedule'!$A$5:$A$24&lt;&gt;"")*'Rate Schedule'!$A$5:$A$24)),'Rate Schedule'!$A$5:$A$24,0)),0),IF(E2001="Charitable",IFERROR(INDEX('Rate Schedule'!$D$5:$D$24,MATCH(SUMPRODUCT(MAX(('Rate Schedule'!$A$5:$A$24&lt;=A2001)*('Rate Schedule'!$A$5:$A$24&lt;&gt;"")*'Rate Schedule'!$A$5:$A$24)),'Rate Schedule'!$A$5:$A$24,0)),0),0))))</f>
        <v/>
      </c>
      <c r="P2001" s="25">
        <f>IF(OR(M2001="",O2001=""),"",ROUND(N2001*O2001,0)/100)</f>
        <v/>
      </c>
      <c r="Q2001" s="26">
        <f>IF(AND(A2001="",B2001="",C2001="",D2001="",E2001="",J2001="",H2001=""),"",IF(A2001="","Add a date",IF(A2001&gt;AsOf,"After as-of date: not counted yet",IF(B2001="","Add a vehicle",IF(COUNTIF(VName,B2001)=0,"Vehicle not on Vehicles sheet",IF(E2001="","Add a purpose",IF(AND(E2001&lt;&gt;"Business",E2001&lt;&gt;"Medical",E2001&lt;&gt;"Charitable",E2001&lt;&gt;"Personal"),"Purpose must be Business/Medical/Charitable/Personal",IF(AND(ISNUMBER(H2001),ISNUMBER(I2001),I2001&lt;H2001),"Odometer end is before start",IF(AND(NOT(ISNUMBER(H2001)),NOT(ISNUMBER(I2001)),NOT(ISNUMBER(J2001))),"Add odometer readings or typed miles",IF(AND(ISNUMBER(H2001),ISNUMBER(I2001),ISNUMBER(J2001),ABS((I2001-H2001)-J2001)&gt;0.05),"Odometer and typed miles disagree",IF(AND(N2001&gt;0,O2001=0),"No rate for this date — check Rate Schedule",IF(AND(OR(E2001="Business",E2001="Medical",E2001="Charitable"),F2001&lt;&gt;"Yes",K2001=""),"Add purpose detail for substantiation",""))))))))))))</f>
        <v/>
      </c>
      <c r="R2001" s="27">
        <f>IF(OR(A2001="",M2001=""),"",IFERROR(INDEX('Rate Schedule'!$A$5:$A$24,MATCH(SUMPRODUCT(MAX(('Rate Schedule'!$A$5:$A$24&lt;=A2001)*('Rate Schedule'!$A$5:$A$24&lt;&gt;"")*'Rate Schedule'!$A$5:$A$24)),'Rate Schedule'!$A$5:$A$24,0)),""))</f>
        <v/>
      </c>
    </row>
    <row r="2002">
      <c r="A2002" s="22" t="n"/>
      <c r="B2002" s="10" t="n"/>
      <c r="C2002" s="10" t="n"/>
      <c r="D2002" s="10" t="n"/>
      <c r="E2002" s="10" t="n"/>
      <c r="F2002" s="10" t="n"/>
      <c r="G2002" s="10" t="n"/>
      <c r="H2002" s="23" t="n"/>
      <c r="I2002" s="23" t="n"/>
      <c r="J2002" s="23" t="n"/>
      <c r="K2002" s="10" t="n"/>
      <c r="L2002" s="10" t="n"/>
      <c r="M2002" s="24">
        <f>IF(AND(A2002="",B2002="",J2002="",H2002=""),"",ROUND(IF(G2002="Yes",2,1)*IF(AND(ISNUMBER(H2002),ISNUMBER(I2002),I2002&gt;=H2002),I2002-H2002,IF(ISNUMBER(J2002),J2002,0)),1))</f>
        <v/>
      </c>
      <c r="N2002" s="24">
        <f>IF(M2002="","",IF(OR(E2002="Personal",E2002="",F2002="Yes"),0,M2002))</f>
        <v/>
      </c>
      <c r="O2002" s="24">
        <f>IF(OR(A2002="",M2002=""),"",IF(E2002="Business",IFERROR(INDEX('Rate Schedule'!$B$5:$B$24,MATCH(SUMPRODUCT(MAX(('Rate Schedule'!$A$5:$A$24&lt;=A2002)*('Rate Schedule'!$A$5:$A$24&lt;&gt;"")*'Rate Schedule'!$A$5:$A$24)),'Rate Schedule'!$A$5:$A$24,0)),0),IF(E2002="Medical",IFERROR(INDEX('Rate Schedule'!$C$5:$C$24,MATCH(SUMPRODUCT(MAX(('Rate Schedule'!$A$5:$A$24&lt;=A2002)*('Rate Schedule'!$A$5:$A$24&lt;&gt;"")*'Rate Schedule'!$A$5:$A$24)),'Rate Schedule'!$A$5:$A$24,0)),0),IF(E2002="Charitable",IFERROR(INDEX('Rate Schedule'!$D$5:$D$24,MATCH(SUMPRODUCT(MAX(('Rate Schedule'!$A$5:$A$24&lt;=A2002)*('Rate Schedule'!$A$5:$A$24&lt;&gt;"")*'Rate Schedule'!$A$5:$A$24)),'Rate Schedule'!$A$5:$A$24,0)),0),0))))</f>
        <v/>
      </c>
      <c r="P2002" s="25">
        <f>IF(OR(M2002="",O2002=""),"",ROUND(N2002*O2002,0)/100)</f>
        <v/>
      </c>
      <c r="Q2002" s="26">
        <f>IF(AND(A2002="",B2002="",C2002="",D2002="",E2002="",J2002="",H2002=""),"",IF(A2002="","Add a date",IF(A2002&gt;AsOf,"After as-of date: not counted yet",IF(B2002="","Add a vehicle",IF(COUNTIF(VName,B2002)=0,"Vehicle not on Vehicles sheet",IF(E2002="","Add a purpose",IF(AND(E2002&lt;&gt;"Business",E2002&lt;&gt;"Medical",E2002&lt;&gt;"Charitable",E2002&lt;&gt;"Personal"),"Purpose must be Business/Medical/Charitable/Personal",IF(AND(ISNUMBER(H2002),ISNUMBER(I2002),I2002&lt;H2002),"Odometer end is before start",IF(AND(NOT(ISNUMBER(H2002)),NOT(ISNUMBER(I2002)),NOT(ISNUMBER(J2002))),"Add odometer readings or typed miles",IF(AND(ISNUMBER(H2002),ISNUMBER(I2002),ISNUMBER(J2002),ABS((I2002-H2002)-J2002)&gt;0.05),"Odometer and typed miles disagree",IF(AND(N2002&gt;0,O2002=0),"No rate for this date — check Rate Schedule",IF(AND(OR(E2002="Business",E2002="Medical",E2002="Charitable"),F2002&lt;&gt;"Yes",K2002=""),"Add purpose detail for substantiation",""))))))))))))</f>
        <v/>
      </c>
      <c r="R2002" s="27">
        <f>IF(OR(A2002="",M2002=""),"",IFERROR(INDEX('Rate Schedule'!$A$5:$A$24,MATCH(SUMPRODUCT(MAX(('Rate Schedule'!$A$5:$A$24&lt;=A2002)*('Rate Schedule'!$A$5:$A$24&lt;&gt;"")*'Rate Schedule'!$A$5:$A$24)),'Rate Schedule'!$A$5:$A$24,0)),""))</f>
        <v/>
      </c>
    </row>
    <row r="2003">
      <c r="A2003" s="22" t="n"/>
      <c r="B2003" s="10" t="n"/>
      <c r="C2003" s="10" t="n"/>
      <c r="D2003" s="10" t="n"/>
      <c r="E2003" s="10" t="n"/>
      <c r="F2003" s="10" t="n"/>
      <c r="G2003" s="10" t="n"/>
      <c r="H2003" s="23" t="n"/>
      <c r="I2003" s="23" t="n"/>
      <c r="J2003" s="23" t="n"/>
      <c r="K2003" s="10" t="n"/>
      <c r="L2003" s="10" t="n"/>
      <c r="M2003" s="24">
        <f>IF(AND(A2003="",B2003="",J2003="",H2003=""),"",ROUND(IF(G2003="Yes",2,1)*IF(AND(ISNUMBER(H2003),ISNUMBER(I2003),I2003&gt;=H2003),I2003-H2003,IF(ISNUMBER(J2003),J2003,0)),1))</f>
        <v/>
      </c>
      <c r="N2003" s="24">
        <f>IF(M2003="","",IF(OR(E2003="Personal",E2003="",F2003="Yes"),0,M2003))</f>
        <v/>
      </c>
      <c r="O2003" s="24">
        <f>IF(OR(A2003="",M2003=""),"",IF(E2003="Business",IFERROR(INDEX('Rate Schedule'!$B$5:$B$24,MATCH(SUMPRODUCT(MAX(('Rate Schedule'!$A$5:$A$24&lt;=A2003)*('Rate Schedule'!$A$5:$A$24&lt;&gt;"")*'Rate Schedule'!$A$5:$A$24)),'Rate Schedule'!$A$5:$A$24,0)),0),IF(E2003="Medical",IFERROR(INDEX('Rate Schedule'!$C$5:$C$24,MATCH(SUMPRODUCT(MAX(('Rate Schedule'!$A$5:$A$24&lt;=A2003)*('Rate Schedule'!$A$5:$A$24&lt;&gt;"")*'Rate Schedule'!$A$5:$A$24)),'Rate Schedule'!$A$5:$A$24,0)),0),IF(E2003="Charitable",IFERROR(INDEX('Rate Schedule'!$D$5:$D$24,MATCH(SUMPRODUCT(MAX(('Rate Schedule'!$A$5:$A$24&lt;=A2003)*('Rate Schedule'!$A$5:$A$24&lt;&gt;"")*'Rate Schedule'!$A$5:$A$24)),'Rate Schedule'!$A$5:$A$24,0)),0),0))))</f>
        <v/>
      </c>
      <c r="P2003" s="25">
        <f>IF(OR(M2003="",O2003=""),"",ROUND(N2003*O2003,0)/100)</f>
        <v/>
      </c>
      <c r="Q2003" s="26">
        <f>IF(AND(A2003="",B2003="",C2003="",D2003="",E2003="",J2003="",H2003=""),"",IF(A2003="","Add a date",IF(A2003&gt;AsOf,"After as-of date: not counted yet",IF(B2003="","Add a vehicle",IF(COUNTIF(VName,B2003)=0,"Vehicle not on Vehicles sheet",IF(E2003="","Add a purpose",IF(AND(E2003&lt;&gt;"Business",E2003&lt;&gt;"Medical",E2003&lt;&gt;"Charitable",E2003&lt;&gt;"Personal"),"Purpose must be Business/Medical/Charitable/Personal",IF(AND(ISNUMBER(H2003),ISNUMBER(I2003),I2003&lt;H2003),"Odometer end is before start",IF(AND(NOT(ISNUMBER(H2003)),NOT(ISNUMBER(I2003)),NOT(ISNUMBER(J2003))),"Add odometer readings or typed miles",IF(AND(ISNUMBER(H2003),ISNUMBER(I2003),ISNUMBER(J2003),ABS((I2003-H2003)-J2003)&gt;0.05),"Odometer and typed miles disagree",IF(AND(N2003&gt;0,O2003=0),"No rate for this date — check Rate Schedule",IF(AND(OR(E2003="Business",E2003="Medical",E2003="Charitable"),F2003&lt;&gt;"Yes",K2003=""),"Add purpose detail for substantiation",""))))))))))))</f>
        <v/>
      </c>
      <c r="R2003" s="27">
        <f>IF(OR(A2003="",M2003=""),"",IFERROR(INDEX('Rate Schedule'!$A$5:$A$24,MATCH(SUMPRODUCT(MAX(('Rate Schedule'!$A$5:$A$24&lt;=A2003)*('Rate Schedule'!$A$5:$A$24&lt;&gt;"")*'Rate Schedule'!$A$5:$A$24)),'Rate Schedule'!$A$5:$A$24,0)),""))</f>
        <v/>
      </c>
    </row>
    <row r="2004">
      <c r="A2004" s="22" t="n"/>
      <c r="B2004" s="10" t="n"/>
      <c r="C2004" s="10" t="n"/>
      <c r="D2004" s="10" t="n"/>
      <c r="E2004" s="10" t="n"/>
      <c r="F2004" s="10" t="n"/>
      <c r="G2004" s="10" t="n"/>
      <c r="H2004" s="23" t="n"/>
      <c r="I2004" s="23" t="n"/>
      <c r="J2004" s="23" t="n"/>
      <c r="K2004" s="10" t="n"/>
      <c r="L2004" s="10" t="n"/>
      <c r="M2004" s="24">
        <f>IF(AND(A2004="",B2004="",J2004="",H2004=""),"",ROUND(IF(G2004="Yes",2,1)*IF(AND(ISNUMBER(H2004),ISNUMBER(I2004),I2004&gt;=H2004),I2004-H2004,IF(ISNUMBER(J2004),J2004,0)),1))</f>
        <v/>
      </c>
      <c r="N2004" s="24">
        <f>IF(M2004="","",IF(OR(E2004="Personal",E2004="",F2004="Yes"),0,M2004))</f>
        <v/>
      </c>
      <c r="O2004" s="24">
        <f>IF(OR(A2004="",M2004=""),"",IF(E2004="Business",IFERROR(INDEX('Rate Schedule'!$B$5:$B$24,MATCH(SUMPRODUCT(MAX(('Rate Schedule'!$A$5:$A$24&lt;=A2004)*('Rate Schedule'!$A$5:$A$24&lt;&gt;"")*'Rate Schedule'!$A$5:$A$24)),'Rate Schedule'!$A$5:$A$24,0)),0),IF(E2004="Medical",IFERROR(INDEX('Rate Schedule'!$C$5:$C$24,MATCH(SUMPRODUCT(MAX(('Rate Schedule'!$A$5:$A$24&lt;=A2004)*('Rate Schedule'!$A$5:$A$24&lt;&gt;"")*'Rate Schedule'!$A$5:$A$24)),'Rate Schedule'!$A$5:$A$24,0)),0),IF(E2004="Charitable",IFERROR(INDEX('Rate Schedule'!$D$5:$D$24,MATCH(SUMPRODUCT(MAX(('Rate Schedule'!$A$5:$A$24&lt;=A2004)*('Rate Schedule'!$A$5:$A$24&lt;&gt;"")*'Rate Schedule'!$A$5:$A$24)),'Rate Schedule'!$A$5:$A$24,0)),0),0))))</f>
        <v/>
      </c>
      <c r="P2004" s="25">
        <f>IF(OR(M2004="",O2004=""),"",ROUND(N2004*O2004,0)/100)</f>
        <v/>
      </c>
      <c r="Q2004" s="26">
        <f>IF(AND(A2004="",B2004="",C2004="",D2004="",E2004="",J2004="",H2004=""),"",IF(A2004="","Add a date",IF(A2004&gt;AsOf,"After as-of date: not counted yet",IF(B2004="","Add a vehicle",IF(COUNTIF(VName,B2004)=0,"Vehicle not on Vehicles sheet",IF(E2004="","Add a purpose",IF(AND(E2004&lt;&gt;"Business",E2004&lt;&gt;"Medical",E2004&lt;&gt;"Charitable",E2004&lt;&gt;"Personal"),"Purpose must be Business/Medical/Charitable/Personal",IF(AND(ISNUMBER(H2004),ISNUMBER(I2004),I2004&lt;H2004),"Odometer end is before start",IF(AND(NOT(ISNUMBER(H2004)),NOT(ISNUMBER(I2004)),NOT(ISNUMBER(J2004))),"Add odometer readings or typed miles",IF(AND(ISNUMBER(H2004),ISNUMBER(I2004),ISNUMBER(J2004),ABS((I2004-H2004)-J2004)&gt;0.05),"Odometer and typed miles disagree",IF(AND(N2004&gt;0,O2004=0),"No rate for this date — check Rate Schedule",IF(AND(OR(E2004="Business",E2004="Medical",E2004="Charitable"),F2004&lt;&gt;"Yes",K2004=""),"Add purpose detail for substantiation",""))))))))))))</f>
        <v/>
      </c>
      <c r="R2004" s="27">
        <f>IF(OR(A2004="",M2004=""),"",IFERROR(INDEX('Rate Schedule'!$A$5:$A$24,MATCH(SUMPRODUCT(MAX(('Rate Schedule'!$A$5:$A$24&lt;=A2004)*('Rate Schedule'!$A$5:$A$24&lt;&gt;"")*'Rate Schedule'!$A$5:$A$24)),'Rate Schedule'!$A$5:$A$24,0)),""))</f>
        <v/>
      </c>
    </row>
  </sheetData>
  <sheetProtection selectLockedCells="0" selectUnlockedCells="0" sheet="1" objects="0" insertRows="1" insertHyperlinks="1" autoFilter="1" scenarios="0" formatColumns="1" deleteColumns="1" insertColumns="1" pivotTables="1" deleteRows="1" formatCells="1" formatRows="1" sort="1"/>
  <autoFilter ref="A4:R2004"/>
  <conditionalFormatting sqref="Q5:Q2004">
    <cfRule type="expression" priority="1" dxfId="1">
      <formula>Q5&lt;&gt;""</formula>
    </cfRule>
  </conditionalFormatting>
  <dataValidations count="4">
    <dataValidation sqref="E5:E2004" showDropDown="0" showInputMessage="0" showErrorMessage="0" allowBlank="1" type="list">
      <formula1>"Business,Medical,Charitable,Personal"</formula1>
    </dataValidation>
    <dataValidation sqref="F5:F2004" showDropDown="0" showInputMessage="0" showErrorMessage="0" allowBlank="1" type="list">
      <formula1>"Yes,No"</formula1>
    </dataValidation>
    <dataValidation sqref="G5:G2004" showDropDown="0" showInputMessage="0" showErrorMessage="0" allowBlank="1" type="list">
      <formula1>"Yes,No"</formula1>
    </dataValidation>
    <dataValidation sqref="B5:B2004" showDropDown="0" showInputMessage="0" showErrorMessage="0" allowBlank="1" type="list">
      <formula1>VName</formula1>
    </dataValidation>
  </dataValidations>
  <printOptions horizontalCentered="1"/>
  <pageMargins left="0.4" right="0.4" top="1" bottom="1" header="0.5" footer="0.5"/>
  <pageSetup orientation="landscape" paperSize="1" fitToHeight="1" fitToWidth="1"/>
</worksheet>
</file>

<file path=xl/worksheets/sheet6.xml><?xml version="1.0" encoding="utf-8"?>
<worksheet xmlns="http://schemas.openxmlformats.org/spreadsheetml/2006/main">
  <sheetPr>
    <outlinePr summaryBelow="1" summaryRight="1"/>
    <pageSetUpPr fitToPage="1"/>
  </sheetPr>
  <dimension ref="A1:I34"/>
  <sheetViews>
    <sheetView showGridLines="0" workbookViewId="0">
      <selection activeCell="A1" sqref="A1"/>
    </sheetView>
  </sheetViews>
  <sheetFormatPr baseColWidth="8" defaultRowHeight="15"/>
  <cols>
    <col width="28" customWidth="1" min="1" max="1"/>
    <col width="12" customWidth="1" min="2" max="2"/>
    <col width="22" customWidth="1" min="3" max="3"/>
    <col width="12" customWidth="1" min="4" max="4"/>
    <col width="3" customWidth="1" min="5" max="5"/>
    <col width="18" customWidth="1" min="6" max="6"/>
    <col width="10" customWidth="1" min="7" max="7"/>
    <col width="14" customWidth="1" min="8" max="8"/>
    <col width="12" customWidth="1" min="9" max="9"/>
  </cols>
  <sheetData>
    <row r="1">
      <c r="A1" s="1" t="inlineStr">
        <is>
          <t>Summary</t>
        </is>
      </c>
    </row>
    <row r="2">
      <c r="A2" s="2" t="inlineStr">
        <is>
          <t>Totals from the Trip Log for trips on or before the as-of date. By purpose, vehicle, month and quarter of the as-of year.</t>
        </is>
      </c>
    </row>
    <row r="4">
      <c r="A4" s="7" t="inlineStr">
        <is>
          <t>As-of</t>
        </is>
      </c>
      <c r="B4" s="9">
        <f>AsOf</f>
        <v/>
      </c>
      <c r="C4" s="7" t="inlineStr">
        <is>
          <t>As-of year</t>
        </is>
      </c>
      <c r="D4" s="11">
        <f>YEAR(AsOf)</f>
        <v/>
      </c>
    </row>
    <row r="5">
      <c r="A5" s="7" t="inlineStr">
        <is>
          <t>Deduction YTD (as-of year)</t>
        </is>
      </c>
      <c r="B5" s="28">
        <f>SUMIFS('Trip Log'!$P$5:$P$2004,'Trip Log'!$A$5:$A$2004,"&gt;="&amp;DATE(YEAR(AsOf),1,1),'Trip Log'!$A$5:$A$2004,"&lt;="&amp;AsOf)</f>
        <v/>
      </c>
      <c r="C5" s="7" t="inlineStr">
        <is>
          <t>Deductible miles YTD</t>
        </is>
      </c>
      <c r="D5" s="29">
        <f>SUMIFS('Trip Log'!$N$5:$N$2004,'Trip Log'!$A$5:$A$2004,"&gt;="&amp;DATE(YEAR(AsOf),1,1),'Trip Log'!$A$5:$A$2004,"&lt;="&amp;AsOf)</f>
        <v/>
      </c>
    </row>
    <row r="6">
      <c r="A6" s="7" t="inlineStr">
        <is>
          <t>All-time deduction (≤ as-of)</t>
        </is>
      </c>
      <c r="B6" s="28">
        <f>SUMIFS('Trip Log'!$P$5:$P$2004,'Trip Log'!$A$5:$A$2004,"&lt;="&amp;AsOf,'Trip Log'!$A$5:$A$2004,"&gt;0")</f>
        <v/>
      </c>
      <c r="C6" s="7" t="inlineStr">
        <is>
          <t>Trips with a check flag</t>
        </is>
      </c>
      <c r="D6" s="11">
        <f>SUMPRODUCT(('Trip Log'!$Q$5:$Q$2004&lt;&gt;"")*1)</f>
        <v/>
      </c>
    </row>
    <row r="8">
      <c r="A8" s="7" t="inlineStr">
        <is>
          <t>By purpose (as-of year)</t>
        </is>
      </c>
      <c r="B8" s="4" t="n"/>
      <c r="C8" s="4" t="n"/>
      <c r="D8" s="5" t="n"/>
      <c r="F8" s="7" t="inlineStr">
        <is>
          <t>By quarter (as-of year)</t>
        </is>
      </c>
      <c r="G8" s="4" t="n"/>
      <c r="H8" s="4" t="n"/>
      <c r="I8" s="5" t="n"/>
    </row>
    <row r="9" ht="28" customHeight="1">
      <c r="A9" s="19" t="inlineStr">
        <is>
          <t>Purpose</t>
        </is>
      </c>
      <c r="B9" s="19" t="inlineStr">
        <is>
          <t>Trips</t>
        </is>
      </c>
      <c r="C9" s="19" t="inlineStr">
        <is>
          <t>Miles</t>
        </is>
      </c>
      <c r="D9" s="19" t="inlineStr">
        <is>
          <t>Deduction</t>
        </is>
      </c>
      <c r="F9" s="19" t="inlineStr">
        <is>
          <t>Quarter</t>
        </is>
      </c>
      <c r="G9" s="19" t="inlineStr">
        <is>
          <t>Trips</t>
        </is>
      </c>
      <c r="H9" s="19" t="inlineStr">
        <is>
          <t>Deductible mi</t>
        </is>
      </c>
      <c r="I9" s="19" t="inlineStr">
        <is>
          <t>Deduction</t>
        </is>
      </c>
    </row>
    <row r="10">
      <c r="A10" s="11" t="inlineStr">
        <is>
          <t>Business</t>
        </is>
      </c>
      <c r="B10" s="11">
        <f>COUNTIFS('Trip Log'!$E$5:$E$2004,A10,'Trip Log'!$A$5:$A$2004,"&gt;="&amp;DATE(YEAR(AsOf),1,1),'Trip Log'!$A$5:$A$2004,"&lt;="&amp;AsOf)</f>
        <v/>
      </c>
      <c r="C10" s="24">
        <f>SUMIFS('Trip Log'!$M$5:$M$2004,'Trip Log'!$E$5:$E$2004,A10,'Trip Log'!$A$5:$A$2004,"&gt;="&amp;DATE(YEAR(AsOf),1,1),'Trip Log'!$A$5:$A$2004,"&lt;="&amp;AsOf)</f>
        <v/>
      </c>
      <c r="D10" s="25">
        <f>SUMIFS('Trip Log'!$P$5:$P$2004,'Trip Log'!$E$5:$E$2004,A10,'Trip Log'!$A$5:$A$2004,"&gt;="&amp;DATE(YEAR(AsOf),1,1),'Trip Log'!$A$5:$A$2004,"&lt;="&amp;AsOf)</f>
        <v/>
      </c>
      <c r="F10" s="11" t="inlineStr">
        <is>
          <t>Q1 (Jan–Mar)</t>
        </is>
      </c>
      <c r="G10" s="11">
        <f>COUNTIFS('Trip Log'!$A$5:$A$2004,"&gt;="&amp;DATE(YEAR(AsOf),1,1),'Trip Log'!$A$5:$A$2004,"&lt;="&amp;MIN(AsOf,EOMONTH(DATE(YEAR(AsOf),3,1),0)))</f>
        <v/>
      </c>
      <c r="H10" s="24">
        <f>SUMIFS('Trip Log'!$N$5:$N$2004,'Trip Log'!$A$5:$A$2004,"&gt;="&amp;DATE(YEAR(AsOf),1,1),'Trip Log'!$A$5:$A$2004,"&lt;="&amp;MIN(AsOf,EOMONTH(DATE(YEAR(AsOf),3,1),0)))</f>
        <v/>
      </c>
      <c r="I10" s="25">
        <f>SUMIFS('Trip Log'!$P$5:$P$2004,'Trip Log'!$A$5:$A$2004,"&gt;="&amp;DATE(YEAR(AsOf),1,1),'Trip Log'!$A$5:$A$2004,"&lt;="&amp;MIN(AsOf,EOMONTH(DATE(YEAR(AsOf),3,1),0)))</f>
        <v/>
      </c>
    </row>
    <row r="11">
      <c r="A11" s="11" t="inlineStr">
        <is>
          <t>Medical</t>
        </is>
      </c>
      <c r="B11" s="11">
        <f>COUNTIFS('Trip Log'!$E$5:$E$2004,A11,'Trip Log'!$A$5:$A$2004,"&gt;="&amp;DATE(YEAR(AsOf),1,1),'Trip Log'!$A$5:$A$2004,"&lt;="&amp;AsOf)</f>
        <v/>
      </c>
      <c r="C11" s="24">
        <f>SUMIFS('Trip Log'!$M$5:$M$2004,'Trip Log'!$E$5:$E$2004,A11,'Trip Log'!$A$5:$A$2004,"&gt;="&amp;DATE(YEAR(AsOf),1,1),'Trip Log'!$A$5:$A$2004,"&lt;="&amp;AsOf)</f>
        <v/>
      </c>
      <c r="D11" s="25">
        <f>SUMIFS('Trip Log'!$P$5:$P$2004,'Trip Log'!$E$5:$E$2004,A11,'Trip Log'!$A$5:$A$2004,"&gt;="&amp;DATE(YEAR(AsOf),1,1),'Trip Log'!$A$5:$A$2004,"&lt;="&amp;AsOf)</f>
        <v/>
      </c>
      <c r="F11" s="11" t="inlineStr">
        <is>
          <t>Q2 (Apr–Jun)</t>
        </is>
      </c>
      <c r="G11" s="11">
        <f>COUNTIFS('Trip Log'!$A$5:$A$2004,"&gt;="&amp;DATE(YEAR(AsOf),4,1),'Trip Log'!$A$5:$A$2004,"&lt;="&amp;MIN(AsOf,EOMONTH(DATE(YEAR(AsOf),6,1),0)))</f>
        <v/>
      </c>
      <c r="H11" s="24">
        <f>SUMIFS('Trip Log'!$N$5:$N$2004,'Trip Log'!$A$5:$A$2004,"&gt;="&amp;DATE(YEAR(AsOf),4,1),'Trip Log'!$A$5:$A$2004,"&lt;="&amp;MIN(AsOf,EOMONTH(DATE(YEAR(AsOf),6,1),0)))</f>
        <v/>
      </c>
      <c r="I11" s="25">
        <f>SUMIFS('Trip Log'!$P$5:$P$2004,'Trip Log'!$A$5:$A$2004,"&gt;="&amp;DATE(YEAR(AsOf),4,1),'Trip Log'!$A$5:$A$2004,"&lt;="&amp;MIN(AsOf,EOMONTH(DATE(YEAR(AsOf),6,1),0)))</f>
        <v/>
      </c>
    </row>
    <row r="12">
      <c r="A12" s="11" t="inlineStr">
        <is>
          <t>Charitable</t>
        </is>
      </c>
      <c r="B12" s="11">
        <f>COUNTIFS('Trip Log'!$E$5:$E$2004,A12,'Trip Log'!$A$5:$A$2004,"&gt;="&amp;DATE(YEAR(AsOf),1,1),'Trip Log'!$A$5:$A$2004,"&lt;="&amp;AsOf)</f>
        <v/>
      </c>
      <c r="C12" s="24">
        <f>SUMIFS('Trip Log'!$M$5:$M$2004,'Trip Log'!$E$5:$E$2004,A12,'Trip Log'!$A$5:$A$2004,"&gt;="&amp;DATE(YEAR(AsOf),1,1),'Trip Log'!$A$5:$A$2004,"&lt;="&amp;AsOf)</f>
        <v/>
      </c>
      <c r="D12" s="25">
        <f>SUMIFS('Trip Log'!$P$5:$P$2004,'Trip Log'!$E$5:$E$2004,A12,'Trip Log'!$A$5:$A$2004,"&gt;="&amp;DATE(YEAR(AsOf),1,1),'Trip Log'!$A$5:$A$2004,"&lt;="&amp;AsOf)</f>
        <v/>
      </c>
      <c r="F12" s="11" t="inlineStr">
        <is>
          <t>Q3 (Jul–Sep)</t>
        </is>
      </c>
      <c r="G12" s="11">
        <f>COUNTIFS('Trip Log'!$A$5:$A$2004,"&gt;="&amp;DATE(YEAR(AsOf),7,1),'Trip Log'!$A$5:$A$2004,"&lt;="&amp;MIN(AsOf,EOMONTH(DATE(YEAR(AsOf),9,1),0)))</f>
        <v/>
      </c>
      <c r="H12" s="24">
        <f>SUMIFS('Trip Log'!$N$5:$N$2004,'Trip Log'!$A$5:$A$2004,"&gt;="&amp;DATE(YEAR(AsOf),7,1),'Trip Log'!$A$5:$A$2004,"&lt;="&amp;MIN(AsOf,EOMONTH(DATE(YEAR(AsOf),9,1),0)))</f>
        <v/>
      </c>
      <c r="I12" s="25">
        <f>SUMIFS('Trip Log'!$P$5:$P$2004,'Trip Log'!$A$5:$A$2004,"&gt;="&amp;DATE(YEAR(AsOf),7,1),'Trip Log'!$A$5:$A$2004,"&lt;="&amp;MIN(AsOf,EOMONTH(DATE(YEAR(AsOf),9,1),0)))</f>
        <v/>
      </c>
    </row>
    <row r="13">
      <c r="A13" s="11" t="inlineStr">
        <is>
          <t>Personal</t>
        </is>
      </c>
      <c r="B13" s="11">
        <f>COUNTIFS('Trip Log'!$E$5:$E$2004,A13,'Trip Log'!$A$5:$A$2004,"&gt;="&amp;DATE(YEAR(AsOf),1,1),'Trip Log'!$A$5:$A$2004,"&lt;="&amp;AsOf)</f>
        <v/>
      </c>
      <c r="C13" s="24">
        <f>SUMIFS('Trip Log'!$M$5:$M$2004,'Trip Log'!$E$5:$E$2004,A13,'Trip Log'!$A$5:$A$2004,"&gt;="&amp;DATE(YEAR(AsOf),1,1),'Trip Log'!$A$5:$A$2004,"&lt;="&amp;AsOf)</f>
        <v/>
      </c>
      <c r="D13" s="25">
        <f>SUMIFS('Trip Log'!$P$5:$P$2004,'Trip Log'!$E$5:$E$2004,A13,'Trip Log'!$A$5:$A$2004,"&gt;="&amp;DATE(YEAR(AsOf),1,1),'Trip Log'!$A$5:$A$2004,"&lt;="&amp;AsOf)</f>
        <v/>
      </c>
      <c r="F13" s="11" t="inlineStr">
        <is>
          <t>Q4 (Oct–Dec)</t>
        </is>
      </c>
      <c r="G13" s="11">
        <f>COUNTIFS('Trip Log'!$A$5:$A$2004,"&gt;="&amp;DATE(YEAR(AsOf),10,1),'Trip Log'!$A$5:$A$2004,"&lt;="&amp;MIN(AsOf,EOMONTH(DATE(YEAR(AsOf),12,1),0)))</f>
        <v/>
      </c>
      <c r="H13" s="24">
        <f>SUMIFS('Trip Log'!$N$5:$N$2004,'Trip Log'!$A$5:$A$2004,"&gt;="&amp;DATE(YEAR(AsOf),10,1),'Trip Log'!$A$5:$A$2004,"&lt;="&amp;MIN(AsOf,EOMONTH(DATE(YEAR(AsOf),12,1),0)))</f>
        <v/>
      </c>
      <c r="I13" s="25">
        <f>SUMIFS('Trip Log'!$P$5:$P$2004,'Trip Log'!$A$5:$A$2004,"&gt;="&amp;DATE(YEAR(AsOf),10,1),'Trip Log'!$A$5:$A$2004,"&lt;="&amp;MIN(AsOf,EOMONTH(DATE(YEAR(AsOf),12,1),0)))</f>
        <v/>
      </c>
    </row>
    <row r="14">
      <c r="A14" s="30" t="inlineStr">
        <is>
          <t>Total</t>
        </is>
      </c>
      <c r="B14" s="30">
        <f>SUM(B10:B13)</f>
        <v/>
      </c>
      <c r="C14" s="31">
        <f>SUM(C10:C13)</f>
        <v/>
      </c>
      <c r="D14" s="32">
        <f>SUM(D10:D13)</f>
        <v/>
      </c>
      <c r="F14" s="30" t="inlineStr">
        <is>
          <t>Total</t>
        </is>
      </c>
      <c r="G14" s="30">
        <f>SUM(G10:G13)</f>
        <v/>
      </c>
      <c r="H14" s="31">
        <f>SUM(H10:H13)</f>
        <v/>
      </c>
      <c r="I14" s="32">
        <f>SUM(I10:I13)</f>
        <v/>
      </c>
    </row>
    <row r="16">
      <c r="A16" s="7" t="inlineStr">
        <is>
          <t>By month (as-of year)</t>
        </is>
      </c>
      <c r="B16" s="4" t="n"/>
      <c r="C16" s="4" t="n"/>
      <c r="D16" s="5" t="n"/>
      <c r="F16" s="7" t="inlineStr">
        <is>
          <t>By vehicle (≤ as-of, all years)</t>
        </is>
      </c>
      <c r="G16" s="4" t="n"/>
      <c r="H16" s="4" t="n"/>
      <c r="I16" s="5" t="n"/>
    </row>
    <row r="17" ht="28" customHeight="1">
      <c r="A17" s="19" t="inlineStr">
        <is>
          <t>Month</t>
        </is>
      </c>
      <c r="B17" s="19" t="inlineStr">
        <is>
          <t>Trips</t>
        </is>
      </c>
      <c r="C17" s="19" t="inlineStr">
        <is>
          <t>Deductible mi</t>
        </is>
      </c>
      <c r="D17" s="19" t="inlineStr">
        <is>
          <t>Deduction</t>
        </is>
      </c>
      <c r="F17" s="19" t="inlineStr">
        <is>
          <t>Vehicle</t>
        </is>
      </c>
      <c r="G17" s="19" t="inlineStr">
        <is>
          <t>Trips</t>
        </is>
      </c>
      <c r="H17" s="19" t="inlineStr">
        <is>
          <t>Deductible mi</t>
        </is>
      </c>
      <c r="I17" s="19" t="inlineStr">
        <is>
          <t>Deduction</t>
        </is>
      </c>
    </row>
    <row r="18">
      <c r="A18" s="11" t="inlineStr">
        <is>
          <t>January</t>
        </is>
      </c>
      <c r="B18" s="11">
        <f>IF(DATE(YEAR(AsOf),1,1)&gt;AsOf,"",COUNTIFS('Trip Log'!$A$5:$A$2004,"&gt;="&amp;DATE(YEAR(AsOf),1,1),'Trip Log'!$A$5:$A$2004,"&lt;="&amp;MIN(AsOf,EOMONTH(DATE(YEAR(AsOf),1,1),0))))</f>
        <v/>
      </c>
      <c r="C18" s="24">
        <f>IF(DATE(YEAR(AsOf),1,1)&gt;AsOf,"",SUMIFS('Trip Log'!$N$5:$N$2004,'Trip Log'!$A$5:$A$2004,"&gt;="&amp;DATE(YEAR(AsOf),1,1),'Trip Log'!$A$5:$A$2004,"&lt;="&amp;MIN(AsOf,EOMONTH(DATE(YEAR(AsOf),1,1),0))))</f>
        <v/>
      </c>
      <c r="D18" s="25">
        <f>IF(DATE(YEAR(AsOf),1,1)&gt;AsOf,"",SUMIFS('Trip Log'!$P$5:$P$2004,'Trip Log'!$A$5:$A$2004,"&gt;="&amp;DATE(YEAR(AsOf),1,1),'Trip Log'!$A$5:$A$2004,"&lt;="&amp;MIN(AsOf,EOMONTH(DATE(YEAR(AsOf),1,1),0))))</f>
        <v/>
      </c>
      <c r="F18" s="11">
        <f>IF(Vehicles!A5="","",Vehicles!A5)</f>
        <v/>
      </c>
      <c r="G18" s="11">
        <f>IF(F18="","",Vehicles!F5)</f>
        <v/>
      </c>
      <c r="H18" s="24">
        <f>IF(F18="","",Vehicles!K5)</f>
        <v/>
      </c>
      <c r="I18" s="25">
        <f>IF(F18="","",Vehicles!L5)</f>
        <v/>
      </c>
    </row>
    <row r="19">
      <c r="A19" s="11" t="inlineStr">
        <is>
          <t>February</t>
        </is>
      </c>
      <c r="B19" s="11">
        <f>IF(DATE(YEAR(AsOf),2,1)&gt;AsOf,"",COUNTIFS('Trip Log'!$A$5:$A$2004,"&gt;="&amp;DATE(YEAR(AsOf),2,1),'Trip Log'!$A$5:$A$2004,"&lt;="&amp;MIN(AsOf,EOMONTH(DATE(YEAR(AsOf),2,1),0))))</f>
        <v/>
      </c>
      <c r="C19" s="24">
        <f>IF(DATE(YEAR(AsOf),2,1)&gt;AsOf,"",SUMIFS('Trip Log'!$N$5:$N$2004,'Trip Log'!$A$5:$A$2004,"&gt;="&amp;DATE(YEAR(AsOf),2,1),'Trip Log'!$A$5:$A$2004,"&lt;="&amp;MIN(AsOf,EOMONTH(DATE(YEAR(AsOf),2,1),0))))</f>
        <v/>
      </c>
      <c r="D19" s="25">
        <f>IF(DATE(YEAR(AsOf),2,1)&gt;AsOf,"",SUMIFS('Trip Log'!$P$5:$P$2004,'Trip Log'!$A$5:$A$2004,"&gt;="&amp;DATE(YEAR(AsOf),2,1),'Trip Log'!$A$5:$A$2004,"&lt;="&amp;MIN(AsOf,EOMONTH(DATE(YEAR(AsOf),2,1),0))))</f>
        <v/>
      </c>
      <c r="F19" s="11">
        <f>IF(Vehicles!A6="","",Vehicles!A6)</f>
        <v/>
      </c>
      <c r="G19" s="11">
        <f>IF(F19="","",Vehicles!F6)</f>
        <v/>
      </c>
      <c r="H19" s="24">
        <f>IF(F19="","",Vehicles!K6)</f>
        <v/>
      </c>
      <c r="I19" s="25">
        <f>IF(F19="","",Vehicles!L6)</f>
        <v/>
      </c>
    </row>
    <row r="20">
      <c r="A20" s="11" t="inlineStr">
        <is>
          <t>March</t>
        </is>
      </c>
      <c r="B20" s="11">
        <f>IF(DATE(YEAR(AsOf),3,1)&gt;AsOf,"",COUNTIFS('Trip Log'!$A$5:$A$2004,"&gt;="&amp;DATE(YEAR(AsOf),3,1),'Trip Log'!$A$5:$A$2004,"&lt;="&amp;MIN(AsOf,EOMONTH(DATE(YEAR(AsOf),3,1),0))))</f>
        <v/>
      </c>
      <c r="C20" s="24">
        <f>IF(DATE(YEAR(AsOf),3,1)&gt;AsOf,"",SUMIFS('Trip Log'!$N$5:$N$2004,'Trip Log'!$A$5:$A$2004,"&gt;="&amp;DATE(YEAR(AsOf),3,1),'Trip Log'!$A$5:$A$2004,"&lt;="&amp;MIN(AsOf,EOMONTH(DATE(YEAR(AsOf),3,1),0))))</f>
        <v/>
      </c>
      <c r="D20" s="25">
        <f>IF(DATE(YEAR(AsOf),3,1)&gt;AsOf,"",SUMIFS('Trip Log'!$P$5:$P$2004,'Trip Log'!$A$5:$A$2004,"&gt;="&amp;DATE(YEAR(AsOf),3,1),'Trip Log'!$A$5:$A$2004,"&lt;="&amp;MIN(AsOf,EOMONTH(DATE(YEAR(AsOf),3,1),0))))</f>
        <v/>
      </c>
      <c r="F20" s="11">
        <f>IF(Vehicles!A7="","",Vehicles!A7)</f>
        <v/>
      </c>
      <c r="G20" s="11">
        <f>IF(F20="","",Vehicles!F7)</f>
        <v/>
      </c>
      <c r="H20" s="24">
        <f>IF(F20="","",Vehicles!K7)</f>
        <v/>
      </c>
      <c r="I20" s="25">
        <f>IF(F20="","",Vehicles!L7)</f>
        <v/>
      </c>
    </row>
    <row r="21">
      <c r="A21" s="11" t="inlineStr">
        <is>
          <t>April</t>
        </is>
      </c>
      <c r="B21" s="11">
        <f>IF(DATE(YEAR(AsOf),4,1)&gt;AsOf,"",COUNTIFS('Trip Log'!$A$5:$A$2004,"&gt;="&amp;DATE(YEAR(AsOf),4,1),'Trip Log'!$A$5:$A$2004,"&lt;="&amp;MIN(AsOf,EOMONTH(DATE(YEAR(AsOf),4,1),0))))</f>
        <v/>
      </c>
      <c r="C21" s="24">
        <f>IF(DATE(YEAR(AsOf),4,1)&gt;AsOf,"",SUMIFS('Trip Log'!$N$5:$N$2004,'Trip Log'!$A$5:$A$2004,"&gt;="&amp;DATE(YEAR(AsOf),4,1),'Trip Log'!$A$5:$A$2004,"&lt;="&amp;MIN(AsOf,EOMONTH(DATE(YEAR(AsOf),4,1),0))))</f>
        <v/>
      </c>
      <c r="D21" s="25">
        <f>IF(DATE(YEAR(AsOf),4,1)&gt;AsOf,"",SUMIFS('Trip Log'!$P$5:$P$2004,'Trip Log'!$A$5:$A$2004,"&gt;="&amp;DATE(YEAR(AsOf),4,1),'Trip Log'!$A$5:$A$2004,"&lt;="&amp;MIN(AsOf,EOMONTH(DATE(YEAR(AsOf),4,1),0))))</f>
        <v/>
      </c>
      <c r="F21" s="11">
        <f>IF(Vehicles!A8="","",Vehicles!A8)</f>
        <v/>
      </c>
      <c r="G21" s="11">
        <f>IF(F21="","",Vehicles!F8)</f>
        <v/>
      </c>
      <c r="H21" s="24">
        <f>IF(F21="","",Vehicles!K8)</f>
        <v/>
      </c>
      <c r="I21" s="25">
        <f>IF(F21="","",Vehicles!L8)</f>
        <v/>
      </c>
    </row>
    <row r="22">
      <c r="A22" s="11" t="inlineStr">
        <is>
          <t>May</t>
        </is>
      </c>
      <c r="B22" s="11">
        <f>IF(DATE(YEAR(AsOf),5,1)&gt;AsOf,"",COUNTIFS('Trip Log'!$A$5:$A$2004,"&gt;="&amp;DATE(YEAR(AsOf),5,1),'Trip Log'!$A$5:$A$2004,"&lt;="&amp;MIN(AsOf,EOMONTH(DATE(YEAR(AsOf),5,1),0))))</f>
        <v/>
      </c>
      <c r="C22" s="24">
        <f>IF(DATE(YEAR(AsOf),5,1)&gt;AsOf,"",SUMIFS('Trip Log'!$N$5:$N$2004,'Trip Log'!$A$5:$A$2004,"&gt;="&amp;DATE(YEAR(AsOf),5,1),'Trip Log'!$A$5:$A$2004,"&lt;="&amp;MIN(AsOf,EOMONTH(DATE(YEAR(AsOf),5,1),0))))</f>
        <v/>
      </c>
      <c r="D22" s="25">
        <f>IF(DATE(YEAR(AsOf),5,1)&gt;AsOf,"",SUMIFS('Trip Log'!$P$5:$P$2004,'Trip Log'!$A$5:$A$2004,"&gt;="&amp;DATE(YEAR(AsOf),5,1),'Trip Log'!$A$5:$A$2004,"&lt;="&amp;MIN(AsOf,EOMONTH(DATE(YEAR(AsOf),5,1),0))))</f>
        <v/>
      </c>
      <c r="F22" s="11">
        <f>IF(Vehicles!A9="","",Vehicles!A9)</f>
        <v/>
      </c>
      <c r="G22" s="11">
        <f>IF(F22="","",Vehicles!F9)</f>
        <v/>
      </c>
      <c r="H22" s="24">
        <f>IF(F22="","",Vehicles!K9)</f>
        <v/>
      </c>
      <c r="I22" s="25">
        <f>IF(F22="","",Vehicles!L9)</f>
        <v/>
      </c>
    </row>
    <row r="23">
      <c r="A23" s="11" t="inlineStr">
        <is>
          <t>June</t>
        </is>
      </c>
      <c r="B23" s="11">
        <f>IF(DATE(YEAR(AsOf),6,1)&gt;AsOf,"",COUNTIFS('Trip Log'!$A$5:$A$2004,"&gt;="&amp;DATE(YEAR(AsOf),6,1),'Trip Log'!$A$5:$A$2004,"&lt;="&amp;MIN(AsOf,EOMONTH(DATE(YEAR(AsOf),6,1),0))))</f>
        <v/>
      </c>
      <c r="C23" s="24">
        <f>IF(DATE(YEAR(AsOf),6,1)&gt;AsOf,"",SUMIFS('Trip Log'!$N$5:$N$2004,'Trip Log'!$A$5:$A$2004,"&gt;="&amp;DATE(YEAR(AsOf),6,1),'Trip Log'!$A$5:$A$2004,"&lt;="&amp;MIN(AsOf,EOMONTH(DATE(YEAR(AsOf),6,1),0))))</f>
        <v/>
      </c>
      <c r="D23" s="25">
        <f>IF(DATE(YEAR(AsOf),6,1)&gt;AsOf,"",SUMIFS('Trip Log'!$P$5:$P$2004,'Trip Log'!$A$5:$A$2004,"&gt;="&amp;DATE(YEAR(AsOf),6,1),'Trip Log'!$A$5:$A$2004,"&lt;="&amp;MIN(AsOf,EOMONTH(DATE(YEAR(AsOf),6,1),0))))</f>
        <v/>
      </c>
      <c r="F23" s="11">
        <f>IF(Vehicles!A10="","",Vehicles!A10)</f>
        <v/>
      </c>
      <c r="G23" s="11">
        <f>IF(F23="","",Vehicles!F10)</f>
        <v/>
      </c>
      <c r="H23" s="24">
        <f>IF(F23="","",Vehicles!K10)</f>
        <v/>
      </c>
      <c r="I23" s="25">
        <f>IF(F23="","",Vehicles!L10)</f>
        <v/>
      </c>
    </row>
    <row r="24">
      <c r="A24" s="11" t="inlineStr">
        <is>
          <t>July</t>
        </is>
      </c>
      <c r="B24" s="11">
        <f>IF(DATE(YEAR(AsOf),7,1)&gt;AsOf,"",COUNTIFS('Trip Log'!$A$5:$A$2004,"&gt;="&amp;DATE(YEAR(AsOf),7,1),'Trip Log'!$A$5:$A$2004,"&lt;="&amp;MIN(AsOf,EOMONTH(DATE(YEAR(AsOf),7,1),0))))</f>
        <v/>
      </c>
      <c r="C24" s="24">
        <f>IF(DATE(YEAR(AsOf),7,1)&gt;AsOf,"",SUMIFS('Trip Log'!$N$5:$N$2004,'Trip Log'!$A$5:$A$2004,"&gt;="&amp;DATE(YEAR(AsOf),7,1),'Trip Log'!$A$5:$A$2004,"&lt;="&amp;MIN(AsOf,EOMONTH(DATE(YEAR(AsOf),7,1),0))))</f>
        <v/>
      </c>
      <c r="D24" s="25">
        <f>IF(DATE(YEAR(AsOf),7,1)&gt;AsOf,"",SUMIFS('Trip Log'!$P$5:$P$2004,'Trip Log'!$A$5:$A$2004,"&gt;="&amp;DATE(YEAR(AsOf),7,1),'Trip Log'!$A$5:$A$2004,"&lt;="&amp;MIN(AsOf,EOMONTH(DATE(YEAR(AsOf),7,1),0))))</f>
        <v/>
      </c>
      <c r="F24" s="11">
        <f>IF(Vehicles!A11="","",Vehicles!A11)</f>
        <v/>
      </c>
      <c r="G24" s="11">
        <f>IF(F24="","",Vehicles!F11)</f>
        <v/>
      </c>
      <c r="H24" s="24">
        <f>IF(F24="","",Vehicles!K11)</f>
        <v/>
      </c>
      <c r="I24" s="25">
        <f>IF(F24="","",Vehicles!L11)</f>
        <v/>
      </c>
    </row>
    <row r="25">
      <c r="A25" s="11" t="inlineStr">
        <is>
          <t>August</t>
        </is>
      </c>
      <c r="B25" s="11">
        <f>IF(DATE(YEAR(AsOf),8,1)&gt;AsOf,"",COUNTIFS('Trip Log'!$A$5:$A$2004,"&gt;="&amp;DATE(YEAR(AsOf),8,1),'Trip Log'!$A$5:$A$2004,"&lt;="&amp;MIN(AsOf,EOMONTH(DATE(YEAR(AsOf),8,1),0))))</f>
        <v/>
      </c>
      <c r="C25" s="24">
        <f>IF(DATE(YEAR(AsOf),8,1)&gt;AsOf,"",SUMIFS('Trip Log'!$N$5:$N$2004,'Trip Log'!$A$5:$A$2004,"&gt;="&amp;DATE(YEAR(AsOf),8,1),'Trip Log'!$A$5:$A$2004,"&lt;="&amp;MIN(AsOf,EOMONTH(DATE(YEAR(AsOf),8,1),0))))</f>
        <v/>
      </c>
      <c r="D25" s="25">
        <f>IF(DATE(YEAR(AsOf),8,1)&gt;AsOf,"",SUMIFS('Trip Log'!$P$5:$P$2004,'Trip Log'!$A$5:$A$2004,"&gt;="&amp;DATE(YEAR(AsOf),8,1),'Trip Log'!$A$5:$A$2004,"&lt;="&amp;MIN(AsOf,EOMONTH(DATE(YEAR(AsOf),8,1),0))))</f>
        <v/>
      </c>
      <c r="F25" s="11">
        <f>IF(Vehicles!A12="","",Vehicles!A12)</f>
        <v/>
      </c>
      <c r="G25" s="11">
        <f>IF(F25="","",Vehicles!F12)</f>
        <v/>
      </c>
      <c r="H25" s="24">
        <f>IF(F25="","",Vehicles!K12)</f>
        <v/>
      </c>
      <c r="I25" s="25">
        <f>IF(F25="","",Vehicles!L12)</f>
        <v/>
      </c>
    </row>
    <row r="26">
      <c r="A26" s="11" t="inlineStr">
        <is>
          <t>September</t>
        </is>
      </c>
      <c r="B26" s="11">
        <f>IF(DATE(YEAR(AsOf),9,1)&gt;AsOf,"",COUNTIFS('Trip Log'!$A$5:$A$2004,"&gt;="&amp;DATE(YEAR(AsOf),9,1),'Trip Log'!$A$5:$A$2004,"&lt;="&amp;MIN(AsOf,EOMONTH(DATE(YEAR(AsOf),9,1),0))))</f>
        <v/>
      </c>
      <c r="C26" s="24">
        <f>IF(DATE(YEAR(AsOf),9,1)&gt;AsOf,"",SUMIFS('Trip Log'!$N$5:$N$2004,'Trip Log'!$A$5:$A$2004,"&gt;="&amp;DATE(YEAR(AsOf),9,1),'Trip Log'!$A$5:$A$2004,"&lt;="&amp;MIN(AsOf,EOMONTH(DATE(YEAR(AsOf),9,1),0))))</f>
        <v/>
      </c>
      <c r="D26" s="25">
        <f>IF(DATE(YEAR(AsOf),9,1)&gt;AsOf,"",SUMIFS('Trip Log'!$P$5:$P$2004,'Trip Log'!$A$5:$A$2004,"&gt;="&amp;DATE(YEAR(AsOf),9,1),'Trip Log'!$A$5:$A$2004,"&lt;="&amp;MIN(AsOf,EOMONTH(DATE(YEAR(AsOf),9,1),0))))</f>
        <v/>
      </c>
      <c r="F26" s="11">
        <f>IF(Vehicles!A13="","",Vehicles!A13)</f>
        <v/>
      </c>
      <c r="G26" s="11">
        <f>IF(F26="","",Vehicles!F13)</f>
        <v/>
      </c>
      <c r="H26" s="24">
        <f>IF(F26="","",Vehicles!K13)</f>
        <v/>
      </c>
      <c r="I26" s="25">
        <f>IF(F26="","",Vehicles!L13)</f>
        <v/>
      </c>
    </row>
    <row r="27">
      <c r="A27" s="11" t="inlineStr">
        <is>
          <t>October</t>
        </is>
      </c>
      <c r="B27" s="11">
        <f>IF(DATE(YEAR(AsOf),10,1)&gt;AsOf,"",COUNTIFS('Trip Log'!$A$5:$A$2004,"&gt;="&amp;DATE(YEAR(AsOf),10,1),'Trip Log'!$A$5:$A$2004,"&lt;="&amp;MIN(AsOf,EOMONTH(DATE(YEAR(AsOf),10,1),0))))</f>
        <v/>
      </c>
      <c r="C27" s="24">
        <f>IF(DATE(YEAR(AsOf),10,1)&gt;AsOf,"",SUMIFS('Trip Log'!$N$5:$N$2004,'Trip Log'!$A$5:$A$2004,"&gt;="&amp;DATE(YEAR(AsOf),10,1),'Trip Log'!$A$5:$A$2004,"&lt;="&amp;MIN(AsOf,EOMONTH(DATE(YEAR(AsOf),10,1),0))))</f>
        <v/>
      </c>
      <c r="D27" s="25">
        <f>IF(DATE(YEAR(AsOf),10,1)&gt;AsOf,"",SUMIFS('Trip Log'!$P$5:$P$2004,'Trip Log'!$A$5:$A$2004,"&gt;="&amp;DATE(YEAR(AsOf),10,1),'Trip Log'!$A$5:$A$2004,"&lt;="&amp;MIN(AsOf,EOMONTH(DATE(YEAR(AsOf),10,1),0))))</f>
        <v/>
      </c>
      <c r="F27" s="11">
        <f>IF(Vehicles!A14="","",Vehicles!A14)</f>
        <v/>
      </c>
      <c r="G27" s="11">
        <f>IF(F27="","",Vehicles!F14)</f>
        <v/>
      </c>
      <c r="H27" s="24">
        <f>IF(F27="","",Vehicles!K14)</f>
        <v/>
      </c>
      <c r="I27" s="25">
        <f>IF(F27="","",Vehicles!L14)</f>
        <v/>
      </c>
    </row>
    <row r="28">
      <c r="A28" s="11" t="inlineStr">
        <is>
          <t>November</t>
        </is>
      </c>
      <c r="B28" s="11">
        <f>IF(DATE(YEAR(AsOf),11,1)&gt;AsOf,"",COUNTIFS('Trip Log'!$A$5:$A$2004,"&gt;="&amp;DATE(YEAR(AsOf),11,1),'Trip Log'!$A$5:$A$2004,"&lt;="&amp;MIN(AsOf,EOMONTH(DATE(YEAR(AsOf),11,1),0))))</f>
        <v/>
      </c>
      <c r="C28" s="24">
        <f>IF(DATE(YEAR(AsOf),11,1)&gt;AsOf,"",SUMIFS('Trip Log'!$N$5:$N$2004,'Trip Log'!$A$5:$A$2004,"&gt;="&amp;DATE(YEAR(AsOf),11,1),'Trip Log'!$A$5:$A$2004,"&lt;="&amp;MIN(AsOf,EOMONTH(DATE(YEAR(AsOf),11,1),0))))</f>
        <v/>
      </c>
      <c r="D28" s="25">
        <f>IF(DATE(YEAR(AsOf),11,1)&gt;AsOf,"",SUMIFS('Trip Log'!$P$5:$P$2004,'Trip Log'!$A$5:$A$2004,"&gt;="&amp;DATE(YEAR(AsOf),11,1),'Trip Log'!$A$5:$A$2004,"&lt;="&amp;MIN(AsOf,EOMONTH(DATE(YEAR(AsOf),11,1),0))))</f>
        <v/>
      </c>
      <c r="F28" s="11">
        <f>IF(Vehicles!A15="","",Vehicles!A15)</f>
        <v/>
      </c>
      <c r="G28" s="11">
        <f>IF(F28="","",Vehicles!F15)</f>
        <v/>
      </c>
      <c r="H28" s="24">
        <f>IF(F28="","",Vehicles!K15)</f>
        <v/>
      </c>
      <c r="I28" s="25">
        <f>IF(F28="","",Vehicles!L15)</f>
        <v/>
      </c>
    </row>
    <row r="29">
      <c r="A29" s="11" t="inlineStr">
        <is>
          <t>December</t>
        </is>
      </c>
      <c r="B29" s="11">
        <f>IF(DATE(YEAR(AsOf),12,1)&gt;AsOf,"",COUNTIFS('Trip Log'!$A$5:$A$2004,"&gt;="&amp;DATE(YEAR(AsOf),12,1),'Trip Log'!$A$5:$A$2004,"&lt;="&amp;MIN(AsOf,EOMONTH(DATE(YEAR(AsOf),12,1),0))))</f>
        <v/>
      </c>
      <c r="C29" s="24">
        <f>IF(DATE(YEAR(AsOf),12,1)&gt;AsOf,"",SUMIFS('Trip Log'!$N$5:$N$2004,'Trip Log'!$A$5:$A$2004,"&gt;="&amp;DATE(YEAR(AsOf),12,1),'Trip Log'!$A$5:$A$2004,"&lt;="&amp;MIN(AsOf,EOMONTH(DATE(YEAR(AsOf),12,1),0))))</f>
        <v/>
      </c>
      <c r="D29" s="25">
        <f>IF(DATE(YEAR(AsOf),12,1)&gt;AsOf,"",SUMIFS('Trip Log'!$P$5:$P$2004,'Trip Log'!$A$5:$A$2004,"&gt;="&amp;DATE(YEAR(AsOf),12,1),'Trip Log'!$A$5:$A$2004,"&lt;="&amp;MIN(AsOf,EOMONTH(DATE(YEAR(AsOf),12,1),0))))</f>
        <v/>
      </c>
      <c r="F29" s="11">
        <f>IF(Vehicles!A16="","",Vehicles!A16)</f>
        <v/>
      </c>
      <c r="G29" s="11">
        <f>IF(F29="","",Vehicles!F16)</f>
        <v/>
      </c>
      <c r="H29" s="24">
        <f>IF(F29="","",Vehicles!K16)</f>
        <v/>
      </c>
      <c r="I29" s="25">
        <f>IF(F29="","",Vehicles!L16)</f>
        <v/>
      </c>
    </row>
    <row r="31">
      <c r="A31" s="7" t="inlineStr">
        <is>
          <t>Mid-year rate check (as-of year)</t>
        </is>
      </c>
      <c r="B31" s="4" t="n"/>
      <c r="C31" s="4" t="n"/>
      <c r="D31" s="5" t="n"/>
    </row>
    <row r="32">
      <c r="A32" s="7" t="inlineStr">
        <is>
          <t>Business deduction Jan–Jun</t>
        </is>
      </c>
      <c r="B32" s="25">
        <f>SUMIFS('Trip Log'!$P$5:$P$2004,'Trip Log'!$E$5:$E$2004,"Business",'Trip Log'!$A$5:$A$2004,"&gt;="&amp;DATE(YEAR(AsOf),1,1),'Trip Log'!$A$5:$A$2004,"&lt;="&amp;MIN(AsOf,DATE(YEAR(AsOf),6,30)))</f>
        <v/>
      </c>
      <c r="C32" s="7" t="inlineStr">
        <is>
          <t>Business deduction Jul–Dec</t>
        </is>
      </c>
      <c r="D32" s="25">
        <f>SUMIFS('Trip Log'!$P$5:$P$2004,'Trip Log'!$E$5:$E$2004,"Business",'Trip Log'!$A$5:$A$2004,"&gt;="&amp;DATE(YEAR(AsOf),7,1),'Trip Log'!$A$5:$A$2004,"&lt;="&amp;AsOf)</f>
        <v/>
      </c>
    </row>
    <row r="33" ht="36" customHeight="1">
      <c r="A33" s="6" t="inlineStr">
        <is>
          <t>If your Rate Schedule has different H1 and H2 business rates, these two cells use different $/mile values. That is the mid-year gap this log is built to handle.</t>
        </is>
      </c>
      <c r="B33" s="12" t="n"/>
      <c r="C33" s="12" t="n"/>
      <c r="D33" s="12" t="n"/>
      <c r="E33" s="12" t="n"/>
      <c r="F33" s="12" t="n"/>
      <c r="G33" s="12" t="n"/>
      <c r="H33" s="12" t="n"/>
      <c r="I33" s="13" t="n"/>
    </row>
    <row r="34">
      <c r="A34" s="16" t="n"/>
      <c r="B34" s="17" t="n"/>
      <c r="C34" s="17" t="n"/>
      <c r="D34" s="17" t="n"/>
      <c r="E34" s="17" t="n"/>
      <c r="F34" s="17" t="n"/>
      <c r="G34" s="17" t="n"/>
      <c r="H34" s="17" t="n"/>
      <c r="I34" s="18" t="n"/>
    </row>
  </sheetData>
  <sheetProtection selectLockedCells="0" selectUnlockedCells="0" sheet="1" objects="0" insertRows="1" insertHyperlinks="1" autoFilter="1" scenarios="0" formatColumns="1" deleteColumns="1" insertColumns="1" pivotTables="1" deleteRows="1" formatCells="1" formatRows="1" sort="1"/>
  <mergeCells count="6">
    <mergeCell ref="A31:D31"/>
    <mergeCell ref="A8:D8"/>
    <mergeCell ref="F8:I8"/>
    <mergeCell ref="F16:I16"/>
    <mergeCell ref="A16:D16"/>
    <mergeCell ref="A33:I34"/>
  </mergeCells>
  <printOptions horizontalCentered="1"/>
  <pageMargins left="0.4" right="0.4" top="1" bottom="1" header="0.5" footer="0.5"/>
  <pageSetup orientation="landscape" paperSize="1"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2026-10-15T06:08:29Z</dcterms:created>
  <dcterms:modified xmlns:dcterms="http://purl.org/dc/terms/" xmlns:xsi="http://www.w3.org/2001/XMLSchema-instance" xsi:type="dcterms:W3CDTF">2026-10-15T06:08:30Z</dcterms:modified>
</cp:coreProperties>
</file>